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8b2519c7868cae8/Documents/Projects/PG-Living-Dashboard/"/>
    </mc:Choice>
  </mc:AlternateContent>
  <xr:revisionPtr revIDLastSave="0" documentId="8_{964AB47E-E92E-4F4E-93EF-B611447D13AD}" xr6:coauthVersionLast="45" xr6:coauthVersionMax="45" xr10:uidLastSave="{00000000-0000-0000-0000-000000000000}"/>
  <bookViews>
    <workbookView xWindow="-110" yWindow="-110" windowWidth="19420" windowHeight="10420" tabRatio="817" activeTab="1" xr2:uid="{00000000-000D-0000-FFFF-FFFF00000000}"/>
  </bookViews>
  <sheets>
    <sheet name="Sheet3" sheetId="124" r:id="rId1"/>
    <sheet name="Total Expense" sheetId="1" r:id="rId2"/>
    <sheet name="Flip Jan 8 - Feb 7, 2020" sheetId="223" r:id="rId3"/>
    <sheet name="Rental Jan 8 - Feb 7, 2020" sheetId="224" r:id="rId4"/>
    <sheet name="Flip Dec 7 - Jan 6, 2020" sheetId="220" r:id="rId5"/>
    <sheet name="Rental Dec 7 - Jan 6, 2020" sheetId="221" r:id="rId6"/>
    <sheet name="Flip Oct 31 - Dec 6, 2019" sheetId="218" r:id="rId7"/>
    <sheet name="Rental Oct 31 - Dec 6, 2019" sheetId="219" r:id="rId8"/>
    <sheet name="Flip Sep 5 - Oct 30, 2019" sheetId="216" r:id="rId9"/>
    <sheet name="Rental Sep 5 - Oct 30, 2019" sheetId="217" r:id="rId10"/>
    <sheet name="Flip Aug 1 - Sept 5, 2019" sheetId="214" r:id="rId11"/>
    <sheet name="Rental Aug 1 - Sept 05, 2019" sheetId="215" r:id="rId12"/>
    <sheet name="Flip July 8 - 31, 2019" sheetId="212" r:id="rId13"/>
    <sheet name="Rental July 8 - 31, 2019" sheetId="213" r:id="rId14"/>
    <sheet name="Flip June 1 - July 6, 2019" sheetId="210" r:id="rId15"/>
    <sheet name="Rental June 1 - July 6, 2019" sheetId="211" r:id="rId16"/>
    <sheet name="Flip May1-31, 2019" sheetId="208" r:id="rId17"/>
    <sheet name="Rental May 1-31, 2019" sheetId="209" r:id="rId18"/>
    <sheet name="Flip Apr 13 - May 1, 2019" sheetId="206" r:id="rId19"/>
    <sheet name="Rental Apr 13 - May 1, 2019" sheetId="207" r:id="rId20"/>
    <sheet name="Flip Mar 19 - Apr 13, 2019" sheetId="204" r:id="rId21"/>
    <sheet name="Rental Mar 19 - Apr 13, 2019" sheetId="205" r:id="rId22"/>
    <sheet name="Flip Feb 28 - Mar 18, 2019" sheetId="202" r:id="rId23"/>
    <sheet name="Rental Feb 28 - Mar 18, 2019" sheetId="203" r:id="rId24"/>
    <sheet name="Flip Feb 15-27, 2019" sheetId="200" r:id="rId25"/>
    <sheet name="Rental Feb 15-27, 2019" sheetId="201" r:id="rId26"/>
    <sheet name="Flip Jan 26 - Feb 14, 2019" sheetId="198" r:id="rId27"/>
    <sheet name="Rental Jan 26 - Feb 14, 2019" sheetId="199" r:id="rId28"/>
    <sheet name="Flip Sep 10-Jan 26, 2019" sheetId="197" r:id="rId29"/>
    <sheet name="Rental Sep 10-Jan 26, 2019" sheetId="196" r:id="rId30"/>
    <sheet name="Flip Jan 1-26, 2019" sheetId="194" r:id="rId31"/>
    <sheet name="Rental Jan 1-26, 2019" sheetId="195" r:id="rId32"/>
    <sheet name="Sheet1" sheetId="222" r:id="rId33"/>
  </sheets>
  <definedNames>
    <definedName name="_xlnm._FilterDatabase" localSheetId="30" hidden="1">'Flip Jan 1-26, 2019'!$A$1:$F$65</definedName>
    <definedName name="_xlnm._FilterDatabase" localSheetId="26" hidden="1">'Flip Jan 26 - Feb 14, 2019'!$A$1:$H$1</definedName>
    <definedName name="_xlnm._FilterDatabase" localSheetId="31" hidden="1">'Rental Jan 1-26, 2019'!$A$1:$F$65</definedName>
    <definedName name="_xlnm._FilterDatabase" localSheetId="1" hidden="1">'Total Expense'!$A$1:$P$20735</definedName>
  </definedNames>
  <calcPr calcId="191029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  <pivotCache cacheId="16" r:id="rId50"/>
    <pivotCache cacheId="17" r:id="rId51"/>
    <pivotCache cacheId="18" r:id="rId52"/>
    <pivotCache cacheId="19" r:id="rId53"/>
    <pivotCache cacheId="20" r:id="rId54"/>
    <pivotCache cacheId="21" r:id="rId55"/>
    <pivotCache cacheId="22" r:id="rId56"/>
    <pivotCache cacheId="23" r:id="rId57"/>
    <pivotCache cacheId="24" r:id="rId58"/>
    <pivotCache cacheId="25" r:id="rId59"/>
    <pivotCache cacheId="26" r:id="rId60"/>
    <pivotCache cacheId="27" r:id="rId61"/>
    <pivotCache cacheId="28" r:id="rId6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0221" i="1" l="1"/>
  <c r="I18259" i="1" l="1"/>
  <c r="F17725" i="1" l="1"/>
  <c r="I12308" i="1" l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45" i="1"/>
  <c r="I12244" i="1"/>
  <c r="I12243" i="1"/>
  <c r="I12237" i="1"/>
  <c r="I12236" i="1"/>
  <c r="I12235" i="1"/>
  <c r="I12234" i="1"/>
  <c r="I12233" i="1"/>
  <c r="I12232" i="1"/>
  <c r="I12231" i="1"/>
  <c r="I12230" i="1"/>
  <c r="I12229" i="1"/>
  <c r="I12228" i="1"/>
  <c r="I12211" i="1"/>
  <c r="I12210" i="1"/>
  <c r="I12209" i="1"/>
  <c r="I12203" i="1"/>
  <c r="I12202" i="1"/>
  <c r="I12194" i="1"/>
  <c r="I12193" i="1"/>
  <c r="I12192" i="1"/>
  <c r="I12191" i="1"/>
  <c r="I12190" i="1"/>
  <c r="I12189" i="1"/>
  <c r="I12188" i="1"/>
  <c r="I12187" i="1"/>
  <c r="I12186" i="1"/>
  <c r="I12172" i="1"/>
  <c r="I12171" i="1"/>
  <c r="I12170" i="1"/>
  <c r="I12169" i="1"/>
  <c r="I12168" i="1"/>
  <c r="I12167" i="1"/>
  <c r="I12166" i="1"/>
  <c r="I12165" i="1"/>
  <c r="I12160" i="1"/>
  <c r="I12159" i="1"/>
  <c r="I12158" i="1"/>
  <c r="I12157" i="1"/>
  <c r="I12156" i="1"/>
  <c r="I12149" i="1"/>
  <c r="I12148" i="1"/>
  <c r="I12147" i="1"/>
  <c r="I12139" i="1"/>
  <c r="I12131" i="1"/>
  <c r="I12130" i="1"/>
  <c r="I12129" i="1"/>
  <c r="I12128" i="1"/>
  <c r="I12127" i="1"/>
  <c r="I12126" i="1"/>
  <c r="I12125" i="1"/>
  <c r="I12123" i="1"/>
  <c r="I12119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89" i="1"/>
  <c r="I12081" i="1"/>
  <c r="I12076" i="1"/>
  <c r="I12067" i="1"/>
  <c r="I12066" i="1"/>
  <c r="I12065" i="1"/>
  <c r="I12064" i="1"/>
  <c r="I12063" i="1"/>
  <c r="I12062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00" i="1"/>
  <c r="I11999" i="1"/>
  <c r="I11998" i="1"/>
  <c r="I11993" i="1"/>
  <c r="I11992" i="1"/>
  <c r="I11991" i="1"/>
  <c r="I11990" i="1"/>
  <c r="I11989" i="1"/>
  <c r="I11979" i="1"/>
  <c r="I11978" i="1"/>
  <c r="I11964" i="1"/>
  <c r="I11963" i="1"/>
  <c r="I11962" i="1"/>
  <c r="I11961" i="1"/>
  <c r="I11960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26" i="1"/>
  <c r="I11925" i="1"/>
  <c r="I11924" i="1"/>
  <c r="I11923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79" i="1"/>
  <c r="I11878" i="1"/>
  <c r="I11877" i="1"/>
  <c r="I11870" i="1"/>
  <c r="I11869" i="1"/>
  <c r="I11868" i="1"/>
  <c r="I11867" i="1"/>
  <c r="I11866" i="1"/>
  <c r="I11865" i="1"/>
  <c r="I11864" i="1"/>
  <c r="I11863" i="1"/>
  <c r="I11862" i="1"/>
  <c r="I11861" i="1"/>
  <c r="I11841" i="1"/>
  <c r="I11837" i="1"/>
  <c r="I11836" i="1"/>
  <c r="I11835" i="1"/>
  <c r="I11834" i="1"/>
  <c r="I11833" i="1"/>
  <c r="I11832" i="1"/>
  <c r="I11825" i="1"/>
  <c r="I11824" i="1"/>
  <c r="I11816" i="1"/>
  <c r="I11805" i="1"/>
  <c r="I11797" i="1"/>
  <c r="I11790" i="1"/>
  <c r="I11789" i="1"/>
  <c r="I11788" i="1"/>
  <c r="I11787" i="1"/>
  <c r="I11786" i="1"/>
  <c r="I11785" i="1"/>
  <c r="I11784" i="1"/>
  <c r="I11783" i="1"/>
  <c r="I11782" i="1"/>
  <c r="I11781" i="1"/>
  <c r="I11775" i="1"/>
  <c r="I11774" i="1"/>
  <c r="I11764" i="1"/>
  <c r="I11755" i="1"/>
  <c r="I11754" i="1"/>
  <c r="I11753" i="1"/>
  <c r="I11752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24" i="1"/>
  <c r="I11723" i="1"/>
  <c r="I11722" i="1"/>
  <c r="I11717" i="1"/>
  <c r="I11716" i="1"/>
  <c r="I11715" i="1"/>
  <c r="I11714" i="1"/>
  <c r="I11713" i="1"/>
  <c r="I11707" i="1"/>
  <c r="I11706" i="1"/>
  <c r="I11705" i="1"/>
  <c r="I11704" i="1"/>
  <c r="I11703" i="1"/>
  <c r="I11699" i="1"/>
  <c r="I11698" i="1"/>
  <c r="I11697" i="1"/>
  <c r="I11696" i="1"/>
  <c r="I11695" i="1"/>
  <c r="I11694" i="1"/>
  <c r="I11693" i="1"/>
  <c r="I11687" i="1"/>
  <c r="I11686" i="1"/>
  <c r="I11685" i="1"/>
  <c r="I11684" i="1"/>
  <c r="I11674" i="1"/>
  <c r="I11673" i="1"/>
  <c r="I11665" i="1"/>
  <c r="I11664" i="1"/>
  <c r="I11663" i="1"/>
  <c r="I11662" i="1"/>
  <c r="I11653" i="1"/>
  <c r="I11652" i="1"/>
  <c r="I11651" i="1"/>
  <c r="I11650" i="1"/>
  <c r="I11649" i="1"/>
  <c r="I11648" i="1"/>
  <c r="I11647" i="1"/>
  <c r="I11638" i="1"/>
  <c r="I11637" i="1"/>
  <c r="I11636" i="1"/>
  <c r="I11635" i="1"/>
  <c r="I11634" i="1"/>
  <c r="I11633" i="1"/>
  <c r="I11632" i="1"/>
  <c r="I11631" i="1"/>
  <c r="I11630" i="1"/>
  <c r="I11622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597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60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3" i="1"/>
  <c r="I11532" i="1"/>
  <c r="I11531" i="1"/>
  <c r="I11530" i="1"/>
  <c r="I11529" i="1"/>
  <c r="I11528" i="1"/>
  <c r="I11509" i="1"/>
  <c r="I11508" i="1"/>
  <c r="I11507" i="1"/>
  <c r="I11506" i="1"/>
  <c r="I11505" i="1"/>
  <c r="I11504" i="1"/>
  <c r="I11493" i="1"/>
  <c r="I11492" i="1"/>
  <c r="I11491" i="1"/>
  <c r="I11490" i="1"/>
  <c r="I11489" i="1"/>
  <c r="I11488" i="1"/>
  <c r="I11487" i="1"/>
  <c r="I11486" i="1"/>
  <c r="I11475" i="1"/>
  <c r="I11474" i="1"/>
  <c r="I11473" i="1"/>
  <c r="I11472" i="1"/>
  <c r="I11471" i="1"/>
  <c r="I11467" i="1"/>
  <c r="I11466" i="1"/>
  <c r="I11465" i="1"/>
  <c r="I11457" i="1"/>
  <c r="I11456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23" i="1"/>
  <c r="I11422" i="1"/>
  <c r="I11421" i="1"/>
  <c r="I11406" i="1"/>
  <c r="I11399" i="1"/>
  <c r="I11394" i="1"/>
  <c r="I11393" i="1"/>
  <c r="I11392" i="1"/>
  <c r="I11391" i="1"/>
  <c r="I11390" i="1"/>
  <c r="I11382" i="1"/>
  <c r="I11373" i="1"/>
  <c r="I11372" i="1"/>
  <c r="I11371" i="1"/>
  <c r="I11370" i="1"/>
  <c r="I11369" i="1"/>
  <c r="I11363" i="1"/>
  <c r="I11362" i="1"/>
  <c r="I11361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34" i="1"/>
  <c r="I11333" i="1"/>
  <c r="I11316" i="1"/>
  <c r="I11307" i="1"/>
  <c r="I11306" i="1"/>
  <c r="I11305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77" i="1"/>
  <c r="I11273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3" i="1"/>
  <c r="I11242" i="1"/>
  <c r="I11241" i="1"/>
  <c r="I11240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188" i="1"/>
  <c r="I11187" i="1"/>
  <c r="I11186" i="1"/>
  <c r="I11185" i="1"/>
  <c r="I1118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42" i="1"/>
  <c r="I11134" i="1"/>
  <c r="I11133" i="1"/>
  <c r="I11132" i="1"/>
  <c r="I11126" i="1"/>
  <c r="I11125" i="1"/>
  <c r="I11120" i="1"/>
  <c r="I11119" i="1"/>
  <c r="I11118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088" i="1"/>
  <c r="I11087" i="1"/>
  <c r="I11086" i="1"/>
  <c r="I11085" i="1"/>
  <c r="I11084" i="1"/>
  <c r="I11078" i="1"/>
  <c r="I11077" i="1"/>
  <c r="I11071" i="1"/>
  <c r="I11070" i="1"/>
  <c r="I11069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37" i="1"/>
  <c r="I11036" i="1"/>
  <c r="I11035" i="1"/>
  <c r="I11022" i="1"/>
  <c r="I1102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1" i="1"/>
  <c r="I10990" i="1"/>
  <c r="I10989" i="1"/>
  <c r="I10988" i="1"/>
  <c r="I10977" i="1"/>
  <c r="I10976" i="1"/>
  <c r="I10972" i="1"/>
  <c r="I10971" i="1"/>
  <c r="I10970" i="1"/>
  <c r="I10969" i="1"/>
  <c r="I10961" i="1"/>
  <c r="I10960" i="1"/>
  <c r="I10951" i="1"/>
  <c r="I10950" i="1"/>
  <c r="I10949" i="1"/>
  <c r="I10948" i="1"/>
  <c r="I10947" i="1"/>
  <c r="I10946" i="1"/>
  <c r="I10945" i="1"/>
  <c r="I10944" i="1"/>
  <c r="I10943" i="1"/>
  <c r="I10942" i="1"/>
  <c r="I10924" i="1"/>
  <c r="I10923" i="1"/>
  <c r="I10922" i="1"/>
  <c r="I10921" i="1"/>
  <c r="I10915" i="1"/>
  <c r="I10914" i="1"/>
  <c r="I10913" i="1"/>
  <c r="I10912" i="1"/>
  <c r="I10911" i="1"/>
  <c r="I10898" i="1"/>
  <c r="I10897" i="1"/>
  <c r="I10896" i="1"/>
  <c r="I10895" i="1"/>
  <c r="I10894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46" i="1"/>
  <c r="I10845" i="1"/>
  <c r="I10835" i="1"/>
  <c r="I10834" i="1"/>
  <c r="I10833" i="1"/>
  <c r="I10832" i="1"/>
  <c r="I10831" i="1"/>
  <c r="I10830" i="1"/>
  <c r="I10829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62" i="1"/>
  <c r="I10761" i="1"/>
  <c r="I10756" i="1"/>
  <c r="I10746" i="1"/>
  <c r="I10740" i="1"/>
  <c r="I10739" i="1"/>
  <c r="I10738" i="1"/>
  <c r="I10737" i="1"/>
  <c r="I10736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697" i="1"/>
  <c r="I10686" i="1"/>
  <c r="I10671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37" i="1"/>
  <c r="I10621" i="1"/>
  <c r="I10612" i="1"/>
  <c r="I10611" i="1"/>
  <c r="I10610" i="1"/>
  <c r="I10604" i="1"/>
  <c r="I10603" i="1"/>
  <c r="I10602" i="1"/>
  <c r="I10601" i="1"/>
  <c r="I10589" i="1"/>
  <c r="I10582" i="1"/>
  <c r="I10581" i="1"/>
  <c r="I10580" i="1"/>
  <c r="I10579" i="1"/>
  <c r="I10578" i="1"/>
  <c r="I10577" i="1"/>
  <c r="I10576" i="1"/>
  <c r="I10574" i="1"/>
  <c r="I10573" i="1"/>
  <c r="I10566" i="1"/>
  <c r="I10565" i="1"/>
  <c r="I10564" i="1"/>
  <c r="I10558" i="1"/>
  <c r="I10557" i="1"/>
  <c r="I10556" i="1"/>
  <c r="I10555" i="1"/>
  <c r="I10554" i="1"/>
  <c r="I10553" i="1"/>
  <c r="I10552" i="1"/>
  <c r="I10551" i="1"/>
  <c r="I10539" i="1"/>
  <c r="I10538" i="1"/>
  <c r="I10537" i="1"/>
  <c r="I10536" i="1"/>
  <c r="I10535" i="1"/>
  <c r="I10534" i="1"/>
  <c r="I10533" i="1"/>
  <c r="I10527" i="1"/>
  <c r="I10526" i="1"/>
  <c r="I10525" i="1"/>
  <c r="I10524" i="1"/>
  <c r="I10523" i="1"/>
  <c r="I10519" i="1"/>
  <c r="I10518" i="1"/>
  <c r="I10511" i="1"/>
  <c r="I10503" i="1"/>
  <c r="I10502" i="1"/>
  <c r="I10501" i="1"/>
  <c r="I10500" i="1"/>
  <c r="I10499" i="1"/>
  <c r="I10497" i="1"/>
  <c r="I10496" i="1"/>
  <c r="I10495" i="1"/>
  <c r="I10494" i="1"/>
  <c r="I10486" i="1"/>
  <c r="I10485" i="1"/>
  <c r="I10484" i="1"/>
  <c r="I10483" i="1"/>
  <c r="I10482" i="1"/>
  <c r="I10457" i="1"/>
  <c r="I10456" i="1"/>
  <c r="I10455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30" i="1"/>
  <c r="I10424" i="1"/>
  <c r="I10423" i="1"/>
  <c r="I10419" i="1"/>
  <c r="I10418" i="1"/>
  <c r="I10411" i="1"/>
  <c r="I10410" i="1"/>
  <c r="I10409" i="1"/>
  <c r="I10408" i="1"/>
  <c r="I10407" i="1"/>
  <c r="I10406" i="1"/>
  <c r="I10405" i="1"/>
  <c r="I10404" i="1"/>
  <c r="I10403" i="1"/>
  <c r="I10402" i="1"/>
  <c r="I10382" i="1"/>
  <c r="I10374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38" i="1"/>
  <c r="I10337" i="1"/>
  <c r="I10336" i="1"/>
  <c r="I10335" i="1"/>
  <c r="I10334" i="1"/>
  <c r="I10333" i="1"/>
  <c r="I10324" i="1"/>
  <c r="I10323" i="1"/>
  <c r="I10307" i="1"/>
  <c r="I10303" i="1"/>
  <c r="I10302" i="1"/>
  <c r="I10301" i="1"/>
  <c r="I10300" i="1"/>
  <c r="I10299" i="1"/>
  <c r="I10298" i="1"/>
  <c r="I10297" i="1"/>
  <c r="I10296" i="1"/>
  <c r="I10295" i="1"/>
  <c r="I10294" i="1"/>
  <c r="I10279" i="1"/>
  <c r="I10278" i="1"/>
  <c r="I10272" i="1"/>
  <c r="I10263" i="1"/>
  <c r="I10262" i="1"/>
  <c r="I10258" i="1"/>
  <c r="I10257" i="1"/>
  <c r="I10256" i="1"/>
  <c r="I10255" i="1"/>
  <c r="I10248" i="1"/>
  <c r="I10247" i="1"/>
  <c r="I10246" i="1"/>
  <c r="I10245" i="1"/>
  <c r="I10244" i="1"/>
  <c r="I10239" i="1"/>
  <c r="I10238" i="1"/>
  <c r="I10229" i="1"/>
  <c r="I10228" i="1"/>
  <c r="I10227" i="1"/>
  <c r="I10222" i="1"/>
  <c r="I10221" i="1"/>
  <c r="I10215" i="1"/>
  <c r="I10214" i="1"/>
  <c r="I10213" i="1"/>
  <c r="I10212" i="1"/>
  <c r="I10211" i="1"/>
  <c r="I10204" i="1"/>
  <c r="I10203" i="1"/>
  <c r="I10202" i="1"/>
  <c r="I10201" i="1"/>
  <c r="I10200" i="1"/>
  <c r="I10199" i="1"/>
  <c r="I10198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52" i="1"/>
  <c r="I10151" i="1"/>
  <c r="I10150" i="1"/>
  <c r="I10149" i="1"/>
  <c r="I10148" i="1"/>
  <c r="I10147" i="1"/>
  <c r="I10146" i="1"/>
  <c r="I10145" i="1"/>
  <c r="I10144" i="1"/>
  <c r="I10139" i="1"/>
  <c r="I10138" i="1"/>
  <c r="I10133" i="1"/>
  <c r="I10132" i="1"/>
  <c r="I10131" i="1"/>
  <c r="I10130" i="1"/>
  <c r="I10129" i="1"/>
  <c r="I10128" i="1"/>
  <c r="I10127" i="1"/>
  <c r="I10115" i="1"/>
  <c r="I10101" i="1"/>
  <c r="I10100" i="1"/>
  <c r="I10099" i="1"/>
  <c r="I10098" i="1"/>
  <c r="I10089" i="1"/>
  <c r="I10088" i="1"/>
  <c r="I10087" i="1"/>
  <c r="I10086" i="1"/>
  <c r="I10085" i="1"/>
  <c r="I10080" i="1"/>
  <c r="I10079" i="1"/>
  <c r="I10078" i="1"/>
  <c r="I10077" i="1"/>
  <c r="I10076" i="1"/>
  <c r="I10075" i="1"/>
  <c r="I10074" i="1"/>
  <c r="I10073" i="1"/>
  <c r="I10072" i="1"/>
  <c r="I10064" i="1"/>
  <c r="I10063" i="1"/>
  <c r="I10062" i="1"/>
  <c r="I10061" i="1"/>
  <c r="I10055" i="1"/>
  <c r="I10054" i="1"/>
  <c r="I10053" i="1"/>
  <c r="I10052" i="1"/>
  <c r="I10049" i="1"/>
  <c r="I10048" i="1"/>
  <c r="I10037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9998" i="1"/>
  <c r="I9997" i="1"/>
  <c r="I9989" i="1"/>
  <c r="I9988" i="1"/>
  <c r="I9987" i="1"/>
  <c r="I9986" i="1"/>
  <c r="I9985" i="1"/>
  <c r="I9984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53" i="1"/>
  <c r="I9952" i="1"/>
  <c r="I9941" i="1"/>
  <c r="I9940" i="1"/>
  <c r="I9925" i="1"/>
  <c r="I9924" i="1"/>
  <c r="I9923" i="1"/>
  <c r="I9922" i="1"/>
  <c r="I9921" i="1"/>
  <c r="I9920" i="1"/>
  <c r="I9919" i="1"/>
  <c r="I9918" i="1"/>
  <c r="I9917" i="1"/>
  <c r="I9916" i="1"/>
  <c r="I9915" i="1"/>
  <c r="I9906" i="1"/>
  <c r="I9905" i="1"/>
  <c r="I9904" i="1"/>
  <c r="I9903" i="1"/>
  <c r="I9902" i="1"/>
  <c r="I9901" i="1"/>
  <c r="I9893" i="1"/>
  <c r="I9892" i="1"/>
  <c r="I9891" i="1"/>
  <c r="I9881" i="1"/>
  <c r="I9880" i="1"/>
  <c r="I9879" i="1"/>
  <c r="I9878" i="1"/>
  <c r="I9877" i="1"/>
  <c r="I9876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46" i="1"/>
  <c r="I9845" i="1"/>
  <c r="I9844" i="1"/>
  <c r="I9843" i="1"/>
  <c r="I9842" i="1"/>
  <c r="I9841" i="1"/>
  <c r="I9840" i="1"/>
  <c r="I9839" i="1"/>
  <c r="I9838" i="1"/>
  <c r="I9833" i="1"/>
  <c r="I9825" i="1"/>
  <c r="I9816" i="1"/>
  <c r="I9815" i="1"/>
  <c r="I9814" i="1"/>
  <c r="I9813" i="1"/>
  <c r="I9812" i="1"/>
  <c r="I9811" i="1"/>
  <c r="I9808" i="1"/>
  <c r="I9801" i="1"/>
  <c r="I9800" i="1"/>
  <c r="I9799" i="1"/>
  <c r="I9798" i="1"/>
  <c r="I9790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0" i="1"/>
  <c r="I9759" i="1"/>
  <c r="I9753" i="1"/>
  <c r="I9752" i="1"/>
  <c r="I9751" i="1"/>
  <c r="I9741" i="1"/>
  <c r="I9732" i="1"/>
  <c r="I9731" i="1"/>
  <c r="I9730" i="1"/>
  <c r="I9729" i="1"/>
  <c r="I9728" i="1"/>
  <c r="I9720" i="1"/>
  <c r="I9719" i="1"/>
  <c r="I9718" i="1"/>
  <c r="I9717" i="1"/>
  <c r="I9716" i="1"/>
  <c r="I9715" i="1"/>
  <c r="I9714" i="1"/>
  <c r="I9713" i="1"/>
  <c r="I9712" i="1"/>
  <c r="I9711" i="1"/>
  <c r="I9710" i="1"/>
  <c r="I9701" i="1"/>
  <c r="I9700" i="1"/>
  <c r="I9695" i="1"/>
  <c r="I9694" i="1"/>
  <c r="I9685" i="1"/>
  <c r="I9684" i="1"/>
  <c r="I9676" i="1"/>
  <c r="I9675" i="1"/>
  <c r="I9670" i="1"/>
  <c r="I9669" i="1"/>
  <c r="I9668" i="1"/>
  <c r="I9667" i="1"/>
  <c r="I9666" i="1"/>
  <c r="I9665" i="1"/>
  <c r="I9664" i="1"/>
  <c r="I9663" i="1"/>
  <c r="I9659" i="1"/>
  <c r="I9656" i="1"/>
  <c r="I9655" i="1"/>
  <c r="I9654" i="1"/>
  <c r="I9653" i="1"/>
  <c r="I9652" i="1"/>
  <c r="I9647" i="1"/>
  <c r="I9646" i="1"/>
  <c r="I9645" i="1"/>
  <c r="I9644" i="1"/>
  <c r="I9643" i="1"/>
  <c r="I9642" i="1"/>
  <c r="I9641" i="1"/>
  <c r="I9640" i="1"/>
  <c r="I9639" i="1"/>
  <c r="I9622" i="1"/>
  <c r="I9621" i="1"/>
  <c r="I9620" i="1"/>
  <c r="I9619" i="1"/>
  <c r="I9618" i="1"/>
  <c r="I9617" i="1"/>
  <c r="I9616" i="1"/>
  <c r="I9615" i="1"/>
  <c r="I9614" i="1"/>
  <c r="I9609" i="1"/>
  <c r="I9606" i="1"/>
  <c r="I9604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77" i="1"/>
  <c r="I9576" i="1"/>
  <c r="I9572" i="1"/>
  <c r="I9565" i="1"/>
  <c r="I9564" i="1"/>
  <c r="I9563" i="1"/>
  <c r="I9562" i="1"/>
  <c r="I9561" i="1"/>
  <c r="I9547" i="1"/>
  <c r="I9546" i="1"/>
  <c r="I9545" i="1"/>
  <c r="I9544" i="1"/>
  <c r="I9543" i="1"/>
  <c r="I9542" i="1"/>
  <c r="I9541" i="1"/>
  <c r="I9540" i="1"/>
  <c r="I9539" i="1"/>
  <c r="I9538" i="1"/>
  <c r="I9537" i="1"/>
  <c r="I9518" i="1"/>
  <c r="I9511" i="1"/>
  <c r="I9510" i="1"/>
  <c r="I9509" i="1"/>
  <c r="I9508" i="1"/>
  <c r="I9507" i="1"/>
  <c r="I9506" i="1"/>
  <c r="I9503" i="1"/>
  <c r="I9502" i="1"/>
  <c r="I9501" i="1"/>
  <c r="I9500" i="1"/>
  <c r="I9499" i="1"/>
  <c r="I9498" i="1"/>
  <c r="I9497" i="1"/>
  <c r="I9496" i="1"/>
  <c r="I9488" i="1"/>
  <c r="I9487" i="1"/>
  <c r="I9486" i="1"/>
  <c r="I9485" i="1"/>
  <c r="I9484" i="1"/>
  <c r="I9483" i="1"/>
  <c r="I9482" i="1"/>
  <c r="I9481" i="1"/>
  <c r="I9480" i="1"/>
  <c r="I9475" i="1"/>
  <c r="I9469" i="1"/>
  <c r="I9468" i="1"/>
  <c r="I9467" i="1"/>
  <c r="I9466" i="1"/>
  <c r="I9465" i="1"/>
  <c r="I9460" i="1"/>
  <c r="I9459" i="1"/>
  <c r="I9458" i="1"/>
  <c r="I9457" i="1"/>
  <c r="I9456" i="1"/>
  <c r="I9455" i="1"/>
  <c r="I9454" i="1"/>
  <c r="I9453" i="1"/>
  <c r="I9452" i="1"/>
  <c r="I9445" i="1"/>
  <c r="I9444" i="1"/>
  <c r="I9443" i="1"/>
  <c r="I9442" i="1"/>
  <c r="I9441" i="1"/>
  <c r="I9440" i="1"/>
  <c r="I9438" i="1"/>
  <c r="I9430" i="1"/>
  <c r="I9429" i="1"/>
  <c r="I9428" i="1"/>
  <c r="I9427" i="1"/>
  <c r="I9426" i="1"/>
  <c r="I9425" i="1"/>
  <c r="I9418" i="1"/>
  <c r="I9417" i="1"/>
  <c r="I9416" i="1"/>
  <c r="I9409" i="1"/>
  <c r="I9408" i="1"/>
  <c r="I9407" i="1"/>
  <c r="I9406" i="1"/>
  <c r="I9405" i="1"/>
  <c r="I9400" i="1"/>
  <c r="I9399" i="1"/>
  <c r="I9398" i="1"/>
  <c r="I9397" i="1"/>
  <c r="I9396" i="1"/>
  <c r="I9395" i="1"/>
  <c r="I9394" i="1"/>
  <c r="I9393" i="1"/>
  <c r="I9384" i="1"/>
  <c r="I9383" i="1"/>
  <c r="I9382" i="1"/>
  <c r="I9375" i="1"/>
  <c r="I9374" i="1"/>
  <c r="I9373" i="1"/>
  <c r="I9370" i="1"/>
  <c r="I9369" i="1"/>
  <c r="I9368" i="1"/>
  <c r="I9367" i="1"/>
  <c r="I9366" i="1"/>
  <c r="I9365" i="1"/>
  <c r="I9360" i="1"/>
  <c r="I9359" i="1"/>
  <c r="I9346" i="1"/>
  <c r="I9345" i="1"/>
  <c r="I9344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2" i="1"/>
  <c r="I9311" i="1"/>
  <c r="I9307" i="1"/>
  <c r="I9301" i="1"/>
  <c r="I9300" i="1"/>
  <c r="I9297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2" i="1"/>
  <c r="I9271" i="1"/>
  <c r="I9265" i="1"/>
  <c r="I9260" i="1"/>
  <c r="I9252" i="1"/>
  <c r="I9251" i="1"/>
  <c r="I9250" i="1"/>
  <c r="I9249" i="1"/>
  <c r="I9248" i="1"/>
  <c r="I9247" i="1"/>
  <c r="I9246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2" i="1"/>
  <c r="I9213" i="1"/>
  <c r="I9212" i="1"/>
  <c r="I9211" i="1"/>
  <c r="I9210" i="1"/>
  <c r="I9209" i="1"/>
  <c r="I9206" i="1"/>
  <c r="I9205" i="1"/>
  <c r="I9204" i="1"/>
  <c r="I9203" i="1"/>
  <c r="I9202" i="1"/>
  <c r="I9201" i="1"/>
  <c r="I9200" i="1"/>
  <c r="I9199" i="1"/>
  <c r="I9198" i="1"/>
  <c r="I9197" i="1"/>
  <c r="I9188" i="1"/>
  <c r="I9178" i="1"/>
  <c r="I9177" i="1"/>
  <c r="I9176" i="1"/>
  <c r="I9171" i="1"/>
  <c r="I9155" i="1"/>
  <c r="I9154" i="1"/>
  <c r="I9153" i="1"/>
  <c r="I9152" i="1"/>
  <c r="I9151" i="1"/>
  <c r="I9150" i="1"/>
  <c r="I9149" i="1"/>
  <c r="I9148" i="1"/>
  <c r="I9147" i="1"/>
  <c r="I9120" i="1"/>
  <c r="I9119" i="1"/>
  <c r="I9118" i="1"/>
  <c r="I9117" i="1"/>
  <c r="I9116" i="1"/>
  <c r="I9115" i="1"/>
  <c r="I9114" i="1"/>
  <c r="I9110" i="1"/>
  <c r="I9109" i="1"/>
  <c r="I9108" i="1"/>
  <c r="I9098" i="1"/>
  <c r="I9097" i="1"/>
  <c r="I9084" i="1"/>
  <c r="I9077" i="1"/>
  <c r="I9076" i="1"/>
  <c r="I9069" i="1"/>
  <c r="I9068" i="1"/>
  <c r="I9067" i="1"/>
  <c r="I9066" i="1"/>
  <c r="I9065" i="1"/>
  <c r="I9064" i="1"/>
  <c r="I9054" i="1"/>
  <c r="I9053" i="1"/>
  <c r="I9052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08" i="1"/>
  <c r="I9004" i="1"/>
  <c r="I9002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71" i="1"/>
  <c r="I8970" i="1"/>
  <c r="I8969" i="1"/>
  <c r="I8968" i="1"/>
  <c r="I8967" i="1"/>
  <c r="I8966" i="1"/>
  <c r="I8959" i="1"/>
  <c r="I8958" i="1"/>
  <c r="I8957" i="1"/>
  <c r="I8956" i="1"/>
  <c r="I8955" i="1"/>
  <c r="I8954" i="1"/>
  <c r="I8953" i="1"/>
  <c r="I8952" i="1"/>
  <c r="I8947" i="1"/>
  <c r="I8936" i="1"/>
  <c r="I8935" i="1"/>
  <c r="I8934" i="1"/>
  <c r="I8924" i="1"/>
  <c r="I8920" i="1"/>
  <c r="I8919" i="1"/>
  <c r="I8918" i="1"/>
  <c r="I8917" i="1"/>
  <c r="I8908" i="1"/>
  <c r="I8907" i="1"/>
  <c r="I8896" i="1"/>
  <c r="I8889" i="1"/>
  <c r="I8888" i="1"/>
  <c r="I8887" i="1"/>
  <c r="I8886" i="1"/>
  <c r="I8882" i="1"/>
  <c r="I8881" i="1"/>
  <c r="I8880" i="1"/>
  <c r="I8879" i="1"/>
  <c r="I8878" i="1"/>
  <c r="I8877" i="1"/>
  <c r="I8869" i="1"/>
  <c r="I8868" i="1"/>
  <c r="I8867" i="1"/>
  <c r="I8856" i="1"/>
  <c r="I8855" i="1"/>
  <c r="I8854" i="1"/>
  <c r="I8853" i="1"/>
  <c r="I8825" i="1"/>
  <c r="I8824" i="1"/>
  <c r="I8823" i="1"/>
  <c r="I8822" i="1"/>
  <c r="I8821" i="1"/>
  <c r="I8820" i="1"/>
  <c r="I8819" i="1"/>
  <c r="I8810" i="1"/>
  <c r="I8809" i="1"/>
  <c r="I8805" i="1"/>
  <c r="I8804" i="1"/>
  <c r="I8803" i="1"/>
  <c r="I8802" i="1"/>
  <c r="I8801" i="1"/>
  <c r="I8799" i="1"/>
  <c r="I8793" i="1"/>
  <c r="I8792" i="1"/>
  <c r="I8788" i="1"/>
  <c r="I8787" i="1"/>
  <c r="I8786" i="1"/>
  <c r="I8785" i="1"/>
  <c r="I8784" i="1"/>
  <c r="I8783" i="1"/>
  <c r="I8782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0" i="1"/>
  <c r="I8759" i="1"/>
  <c r="I8758" i="1"/>
  <c r="I8757" i="1"/>
  <c r="I8756" i="1"/>
  <c r="I8755" i="1"/>
  <c r="I8743" i="1"/>
  <c r="I8742" i="1"/>
  <c r="I8739" i="1"/>
  <c r="I8738" i="1"/>
  <c r="I8737" i="1"/>
  <c r="I8730" i="1"/>
  <c r="I8729" i="1"/>
  <c r="I8728" i="1"/>
  <c r="I8727" i="1"/>
  <c r="I8721" i="1"/>
  <c r="I8720" i="1"/>
  <c r="I8719" i="1"/>
  <c r="I8709" i="1"/>
  <c r="I8708" i="1"/>
  <c r="I8707" i="1"/>
  <c r="I8706" i="1"/>
  <c r="I8700" i="1"/>
  <c r="I8699" i="1"/>
  <c r="I8698" i="1"/>
  <c r="I8697" i="1"/>
  <c r="I8696" i="1"/>
  <c r="I8695" i="1"/>
  <c r="I8694" i="1"/>
  <c r="I8693" i="1"/>
  <c r="I8689" i="1"/>
  <c r="I8688" i="1"/>
  <c r="I8687" i="1"/>
  <c r="I8682" i="1"/>
  <c r="I8681" i="1"/>
  <c r="I8680" i="1"/>
  <c r="I8675" i="1"/>
  <c r="I8674" i="1"/>
  <c r="I8673" i="1"/>
  <c r="I8668" i="1"/>
  <c r="I8667" i="1"/>
  <c r="I8666" i="1"/>
  <c r="I8665" i="1"/>
  <c r="I8664" i="1"/>
  <c r="I8663" i="1"/>
  <c r="I8662" i="1"/>
  <c r="I8661" i="1"/>
  <c r="I8660" i="1"/>
  <c r="I8659" i="1"/>
  <c r="I8658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5" i="1"/>
  <c r="I8624" i="1"/>
  <c r="I8623" i="1"/>
  <c r="I8616" i="1"/>
  <c r="I860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2" i="1"/>
  <c r="I8571" i="1"/>
  <c r="I8570" i="1"/>
  <c r="I8569" i="1"/>
  <c r="I8568" i="1"/>
  <c r="I8564" i="1"/>
  <c r="I8559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1" i="1"/>
  <c r="I8528" i="1"/>
  <c r="I8527" i="1"/>
  <c r="I8526" i="1"/>
  <c r="I8525" i="1"/>
  <c r="I8522" i="1"/>
  <c r="I8521" i="1"/>
  <c r="I8520" i="1"/>
  <c r="I8515" i="1"/>
  <c r="I8510" i="1"/>
  <c r="I8509" i="1"/>
  <c r="I8508" i="1"/>
  <c r="I8507" i="1"/>
  <c r="I8499" i="1"/>
  <c r="I8498" i="1"/>
  <c r="I8497" i="1"/>
  <c r="I8494" i="1"/>
  <c r="I8493" i="1"/>
  <c r="I8490" i="1"/>
  <c r="I8489" i="1"/>
  <c r="I8488" i="1"/>
  <c r="I8487" i="1"/>
  <c r="I8486" i="1"/>
  <c r="I8485" i="1"/>
  <c r="I8484" i="1"/>
  <c r="I8480" i="1"/>
  <c r="I8479" i="1"/>
  <c r="I8472" i="1"/>
  <c r="I8471" i="1"/>
  <c r="I8470" i="1"/>
  <c r="I8469" i="1"/>
  <c r="I8468" i="1"/>
  <c r="I8464" i="1"/>
  <c r="I8463" i="1"/>
  <c r="I8462" i="1"/>
  <c r="I8461" i="1"/>
  <c r="I8460" i="1"/>
  <c r="I8459" i="1"/>
  <c r="I8455" i="1"/>
  <c r="I8454" i="1"/>
  <c r="I8447" i="1"/>
  <c r="I8446" i="1"/>
  <c r="I8445" i="1"/>
  <c r="I8444" i="1"/>
  <c r="I8443" i="1"/>
  <c r="I8442" i="1"/>
  <c r="I8437" i="1"/>
  <c r="I8432" i="1"/>
  <c r="I8431" i="1"/>
  <c r="I8430" i="1"/>
  <c r="I8429" i="1"/>
  <c r="I8428" i="1"/>
  <c r="I8427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398" i="1"/>
  <c r="I8397" i="1"/>
  <c r="I8395" i="1"/>
  <c r="I8394" i="1"/>
  <c r="I8389" i="1"/>
  <c r="I8388" i="1"/>
  <c r="I8387" i="1"/>
  <c r="I8386" i="1"/>
  <c r="I8385" i="1"/>
  <c r="I8384" i="1"/>
  <c r="I8383" i="1"/>
  <c r="I8382" i="1"/>
  <c r="I8375" i="1"/>
  <c r="I8366" i="1"/>
  <c r="I8365" i="1"/>
  <c r="I8364" i="1"/>
  <c r="I8363" i="1"/>
  <c r="I8362" i="1"/>
  <c r="I8361" i="1"/>
  <c r="I8360" i="1"/>
  <c r="I8359" i="1"/>
  <c r="I8357" i="1"/>
  <c r="I8351" i="1"/>
  <c r="I8350" i="1"/>
  <c r="I8349" i="1"/>
  <c r="I8348" i="1"/>
  <c r="I8347" i="1"/>
  <c r="I8346" i="1"/>
  <c r="I8345" i="1"/>
  <c r="I8344" i="1"/>
  <c r="I8343" i="1"/>
  <c r="I8336" i="1"/>
  <c r="I8335" i="1"/>
  <c r="I8334" i="1"/>
  <c r="I8333" i="1"/>
  <c r="I8331" i="1"/>
  <c r="I8316" i="1"/>
  <c r="I8315" i="1"/>
  <c r="I8314" i="1"/>
  <c r="I8312" i="1"/>
  <c r="I8311" i="1"/>
  <c r="I8310" i="1"/>
  <c r="I8305" i="1"/>
  <c r="I8304" i="1"/>
  <c r="I8303" i="1"/>
  <c r="I8302" i="1"/>
  <c r="I8301" i="1"/>
  <c r="I8300" i="1"/>
  <c r="I8299" i="1"/>
  <c r="I8298" i="1"/>
  <c r="I8297" i="1"/>
  <c r="I8296" i="1"/>
  <c r="I8288" i="1"/>
  <c r="I8283" i="1"/>
  <c r="I8267" i="1"/>
  <c r="I8252" i="1"/>
  <c r="I8251" i="1"/>
  <c r="I8250" i="1"/>
  <c r="I8249" i="1"/>
  <c r="I8248" i="1"/>
  <c r="I8247" i="1"/>
  <c r="I8246" i="1"/>
  <c r="I8245" i="1"/>
  <c r="I8244" i="1"/>
  <c r="I8242" i="1"/>
  <c r="I8241" i="1"/>
  <c r="I8240" i="1"/>
  <c r="I8239" i="1"/>
  <c r="I8238" i="1"/>
  <c r="I8231" i="1"/>
  <c r="I8230" i="1"/>
  <c r="I8229" i="1"/>
  <c r="I8228" i="1"/>
  <c r="I8227" i="1"/>
  <c r="I8226" i="1"/>
  <c r="I8209" i="1"/>
  <c r="I8208" i="1"/>
  <c r="I8207" i="1"/>
  <c r="I8206" i="1"/>
  <c r="I8195" i="1"/>
  <c r="I8194" i="1"/>
  <c r="I8193" i="1"/>
  <c r="I8192" i="1"/>
  <c r="I8191" i="1"/>
  <c r="I8190" i="1"/>
  <c r="I8189" i="1"/>
  <c r="I8183" i="1"/>
  <c r="I8182" i="1"/>
  <c r="I8181" i="1"/>
  <c r="I8180" i="1"/>
  <c r="I8179" i="1"/>
  <c r="I8170" i="1"/>
  <c r="I8169" i="1"/>
  <c r="I8159" i="1"/>
  <c r="I8158" i="1"/>
  <c r="I8151" i="1"/>
  <c r="I8150" i="1"/>
  <c r="I8149" i="1"/>
  <c r="I8148" i="1"/>
  <c r="I8147" i="1"/>
  <c r="I8140" i="1"/>
  <c r="I8139" i="1"/>
  <c r="I8138" i="1"/>
  <c r="I8137" i="1"/>
  <c r="I8136" i="1"/>
  <c r="I8135" i="1"/>
  <c r="I8134" i="1"/>
  <c r="I8133" i="1"/>
  <c r="I8132" i="1"/>
  <c r="I8128" i="1"/>
  <c r="I8127" i="1"/>
  <c r="I8126" i="1"/>
  <c r="I8125" i="1"/>
  <c r="I8124" i="1"/>
  <c r="I8123" i="1"/>
  <c r="I8122" i="1"/>
  <c r="I8121" i="1"/>
  <c r="I8120" i="1"/>
  <c r="I8119" i="1"/>
  <c r="I8113" i="1"/>
  <c r="I8101" i="1"/>
  <c r="I8100" i="1"/>
  <c r="I8099" i="1"/>
  <c r="I8098" i="1"/>
  <c r="I8097" i="1"/>
  <c r="I8096" i="1"/>
  <c r="I8089" i="1"/>
  <c r="I8088" i="1"/>
  <c r="I8087" i="1"/>
  <c r="I8086" i="1"/>
  <c r="I8085" i="1"/>
  <c r="I8084" i="1"/>
  <c r="I8082" i="1"/>
  <c r="I8077" i="1"/>
  <c r="I8076" i="1"/>
  <c r="I8075" i="1"/>
  <c r="I8074" i="1"/>
  <c r="I8073" i="1"/>
  <c r="I8066" i="1"/>
  <c r="I8065" i="1"/>
  <c r="I8064" i="1"/>
  <c r="I8048" i="1"/>
  <c r="I8041" i="1"/>
  <c r="I8040" i="1"/>
  <c r="I8039" i="1"/>
  <c r="I8038" i="1"/>
  <c r="I8024" i="1"/>
  <c r="I8023" i="1"/>
  <c r="I8021" i="1"/>
  <c r="I8020" i="1"/>
  <c r="I8019" i="1"/>
  <c r="I8016" i="1"/>
  <c r="I8015" i="1"/>
  <c r="I8014" i="1"/>
  <c r="I8013" i="1"/>
  <c r="I8012" i="1"/>
  <c r="I8011" i="1"/>
  <c r="I8010" i="1"/>
  <c r="I8009" i="1"/>
  <c r="I8002" i="1"/>
  <c r="I8001" i="1"/>
  <c r="I8000" i="1"/>
  <c r="I7999" i="1"/>
  <c r="I7998" i="1"/>
  <c r="I7990" i="1"/>
  <c r="I7989" i="1"/>
  <c r="I7988" i="1"/>
  <c r="I7987" i="1"/>
  <c r="I7986" i="1"/>
  <c r="I7985" i="1"/>
  <c r="I7975" i="1"/>
  <c r="I7963" i="1"/>
  <c r="I7962" i="1"/>
  <c r="I7961" i="1"/>
  <c r="I7960" i="1"/>
  <c r="I7959" i="1"/>
  <c r="I7958" i="1"/>
  <c r="I7957" i="1"/>
  <c r="I7956" i="1"/>
  <c r="I7954" i="1"/>
  <c r="I7953" i="1"/>
  <c r="I7952" i="1"/>
  <c r="I7951" i="1"/>
  <c r="I7950" i="1"/>
  <c r="I7944" i="1"/>
  <c r="I7937" i="1"/>
  <c r="I7936" i="1"/>
  <c r="I7935" i="1"/>
  <c r="I7933" i="1"/>
  <c r="I7926" i="1"/>
  <c r="I7924" i="1"/>
  <c r="I7918" i="1"/>
  <c r="I7917" i="1"/>
  <c r="I7916" i="1"/>
  <c r="I7915" i="1"/>
  <c r="I7914" i="1"/>
  <c r="I7913" i="1"/>
  <c r="I7912" i="1"/>
  <c r="I7906" i="1"/>
  <c r="I7905" i="1"/>
  <c r="I7903" i="1"/>
  <c r="I7899" i="1"/>
  <c r="I7898" i="1"/>
  <c r="I7897" i="1"/>
  <c r="I7896" i="1"/>
  <c r="I7895" i="1"/>
  <c r="I7894" i="1"/>
  <c r="I7893" i="1"/>
  <c r="I7892" i="1"/>
  <c r="I7883" i="1"/>
  <c r="I7879" i="1"/>
  <c r="I7878" i="1"/>
  <c r="I7877" i="1"/>
  <c r="I7875" i="1"/>
  <c r="I7871" i="1"/>
  <c r="I7870" i="1"/>
  <c r="I7869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45" i="1"/>
  <c r="I7844" i="1"/>
  <c r="I7843" i="1"/>
  <c r="I7834" i="1"/>
  <c r="I7833" i="1"/>
  <c r="I7826" i="1"/>
  <c r="I7820" i="1"/>
  <c r="I7819" i="1"/>
  <c r="I7818" i="1"/>
  <c r="I7817" i="1"/>
  <c r="I7811" i="1"/>
  <c r="I7810" i="1"/>
  <c r="I7809" i="1"/>
  <c r="I7808" i="1"/>
  <c r="I7807" i="1"/>
  <c r="I7806" i="1"/>
  <c r="I7805" i="1"/>
  <c r="I7794" i="1"/>
  <c r="I7790" i="1"/>
  <c r="I7789" i="1"/>
  <c r="I7788" i="1"/>
  <c r="I7777" i="1"/>
  <c r="I7776" i="1"/>
  <c r="I7775" i="1"/>
  <c r="I7774" i="1"/>
  <c r="I7773" i="1"/>
  <c r="I7767" i="1"/>
  <c r="I7761" i="1"/>
  <c r="I7760" i="1"/>
  <c r="I7759" i="1"/>
  <c r="I7758" i="1"/>
  <c r="I7757" i="1"/>
  <c r="I7756" i="1"/>
  <c r="I7750" i="1"/>
  <c r="I7749" i="1"/>
  <c r="I7748" i="1"/>
  <c r="I7743" i="1"/>
  <c r="I7734" i="1"/>
  <c r="I7733" i="1"/>
  <c r="I7729" i="1"/>
  <c r="I7723" i="1"/>
  <c r="I7722" i="1"/>
  <c r="I7721" i="1"/>
  <c r="I7720" i="1"/>
  <c r="I7719" i="1"/>
  <c r="I7718" i="1"/>
  <c r="I7717" i="1"/>
  <c r="I7716" i="1"/>
  <c r="I7715" i="1"/>
  <c r="I7706" i="1"/>
  <c r="I7705" i="1"/>
  <c r="I7703" i="1"/>
  <c r="I7702" i="1"/>
  <c r="I7701" i="1"/>
  <c r="I7700" i="1"/>
  <c r="I7699" i="1"/>
  <c r="I7698" i="1"/>
  <c r="I7697" i="1"/>
  <c r="I7696" i="1"/>
  <c r="I7695" i="1"/>
  <c r="I7690" i="1"/>
  <c r="I7689" i="1"/>
  <c r="I7680" i="1"/>
  <c r="I7679" i="1"/>
  <c r="I7664" i="1"/>
  <c r="I7658" i="1"/>
  <c r="I7657" i="1"/>
  <c r="I7656" i="1"/>
  <c r="I7655" i="1"/>
  <c r="I7654" i="1"/>
  <c r="I7653" i="1"/>
  <c r="I7652" i="1"/>
  <c r="I7638" i="1"/>
  <c r="I7637" i="1"/>
  <c r="I7636" i="1"/>
  <c r="I7630" i="1"/>
  <c r="I7629" i="1"/>
  <c r="I7628" i="1"/>
  <c r="I7626" i="1"/>
  <c r="I7625" i="1"/>
  <c r="I7624" i="1"/>
  <c r="I7616" i="1"/>
  <c r="I7615" i="1"/>
  <c r="I7614" i="1"/>
  <c r="I7613" i="1"/>
  <c r="I7612" i="1"/>
  <c r="I7611" i="1"/>
  <c r="I7610" i="1"/>
  <c r="I7609" i="1"/>
  <c r="I7603" i="1"/>
  <c r="I7600" i="1"/>
  <c r="I7591" i="1"/>
  <c r="I7586" i="1"/>
  <c r="I7585" i="1"/>
  <c r="I7584" i="1"/>
  <c r="I7583" i="1"/>
  <c r="I7582" i="1"/>
  <c r="I7581" i="1"/>
  <c r="I7580" i="1"/>
  <c r="I7574" i="1"/>
  <c r="I7573" i="1"/>
  <c r="I7571" i="1"/>
  <c r="I7564" i="1"/>
  <c r="I7563" i="1"/>
  <c r="I7562" i="1"/>
  <c r="I7557" i="1"/>
  <c r="I7556" i="1"/>
  <c r="I7553" i="1"/>
  <c r="I7546" i="1"/>
  <c r="I7545" i="1"/>
  <c r="I7543" i="1"/>
  <c r="I7542" i="1"/>
  <c r="I7541" i="1"/>
  <c r="I7540" i="1"/>
  <c r="I7539" i="1"/>
  <c r="I7538" i="1"/>
  <c r="I7537" i="1"/>
  <c r="I7527" i="1"/>
  <c r="I7526" i="1"/>
  <c r="I7525" i="1"/>
  <c r="I7524" i="1"/>
  <c r="I7518" i="1"/>
  <c r="I7511" i="1"/>
  <c r="I7510" i="1"/>
  <c r="I7507" i="1"/>
  <c r="I7501" i="1"/>
  <c r="I7500" i="1"/>
  <c r="I7499" i="1"/>
  <c r="I7498" i="1"/>
  <c r="I7497" i="1"/>
  <c r="I7496" i="1"/>
  <c r="I7495" i="1"/>
  <c r="I7494" i="1"/>
  <c r="I7493" i="1"/>
  <c r="I7486" i="1"/>
  <c r="I7485" i="1"/>
  <c r="I7482" i="1"/>
  <c r="I7481" i="1"/>
  <c r="I7480" i="1"/>
  <c r="I7479" i="1"/>
  <c r="I7469" i="1"/>
  <c r="I7468" i="1"/>
  <c r="I7467" i="1"/>
  <c r="I7466" i="1"/>
  <c r="I7456" i="1"/>
  <c r="I7449" i="1"/>
  <c r="I7448" i="1"/>
  <c r="I7447" i="1"/>
  <c r="I7446" i="1"/>
  <c r="I7445" i="1"/>
  <c r="I7439" i="1"/>
  <c r="I7438" i="1"/>
  <c r="I7437" i="1"/>
  <c r="I7436" i="1"/>
  <c r="I7435" i="1"/>
  <c r="I7434" i="1"/>
  <c r="I7433" i="1"/>
  <c r="I7425" i="1"/>
  <c r="I7424" i="1"/>
  <c r="I7417" i="1"/>
  <c r="I7416" i="1"/>
  <c r="I7414" i="1"/>
  <c r="I7410" i="1"/>
  <c r="I7409" i="1"/>
  <c r="I7408" i="1"/>
  <c r="I7407" i="1"/>
  <c r="I7400" i="1"/>
  <c r="I7399" i="1"/>
  <c r="I7395" i="1"/>
  <c r="I7393" i="1"/>
  <c r="I7392" i="1"/>
  <c r="I7388" i="1"/>
  <c r="I7387" i="1"/>
  <c r="I7386" i="1"/>
  <c r="I7385" i="1"/>
  <c r="I7384" i="1"/>
  <c r="I7383" i="1"/>
  <c r="I7376" i="1"/>
  <c r="I7375" i="1"/>
  <c r="I7372" i="1"/>
  <c r="I7370" i="1"/>
  <c r="I7359" i="1"/>
  <c r="I7358" i="1"/>
  <c r="I7356" i="1"/>
  <c r="I7355" i="1"/>
  <c r="I7354" i="1"/>
  <c r="I7353" i="1"/>
  <c r="I7352" i="1"/>
  <c r="I7351" i="1"/>
  <c r="I7350" i="1"/>
  <c r="I7342" i="1"/>
  <c r="I7341" i="1"/>
  <c r="I7340" i="1"/>
  <c r="I7338" i="1"/>
  <c r="I7337" i="1"/>
  <c r="I7328" i="1"/>
  <c r="I7327" i="1"/>
  <c r="I7326" i="1"/>
  <c r="I7316" i="1"/>
  <c r="I7315" i="1"/>
  <c r="I7314" i="1"/>
  <c r="I7313" i="1"/>
  <c r="I7312" i="1"/>
  <c r="I7309" i="1"/>
  <c r="I7308" i="1"/>
  <c r="I7307" i="1"/>
  <c r="I7306" i="1"/>
  <c r="I7305" i="1"/>
  <c r="I7304" i="1"/>
  <c r="I7301" i="1"/>
  <c r="I7300" i="1"/>
  <c r="I7298" i="1"/>
  <c r="I7295" i="1"/>
  <c r="I7294" i="1"/>
  <c r="I7293" i="1"/>
  <c r="I7292" i="1"/>
  <c r="I7291" i="1"/>
  <c r="I7290" i="1"/>
  <c r="I7289" i="1"/>
  <c r="I7285" i="1"/>
  <c r="I7281" i="1"/>
  <c r="I7279" i="1"/>
  <c r="I7278" i="1"/>
  <c r="I7277" i="1"/>
  <c r="I7276" i="1"/>
  <c r="I7274" i="1"/>
  <c r="I7273" i="1"/>
  <c r="I7272" i="1"/>
  <c r="I7271" i="1"/>
  <c r="I7270" i="1"/>
  <c r="I7269" i="1"/>
  <c r="I7268" i="1"/>
  <c r="I7267" i="1"/>
  <c r="I7266" i="1"/>
  <c r="I7265" i="1"/>
  <c r="I7261" i="1"/>
  <c r="I7260" i="1"/>
  <c r="I7255" i="1"/>
  <c r="I7254" i="1"/>
  <c r="I7252" i="1"/>
  <c r="I7251" i="1"/>
  <c r="I7250" i="1"/>
  <c r="I7249" i="1"/>
  <c r="I7248" i="1"/>
  <c r="I7247" i="1"/>
  <c r="I7246" i="1"/>
  <c r="I7245" i="1"/>
  <c r="I7244" i="1"/>
  <c r="I7240" i="1"/>
  <c r="I7237" i="1"/>
  <c r="I7233" i="1"/>
  <c r="I7232" i="1"/>
  <c r="I7226" i="1"/>
  <c r="I7225" i="1"/>
  <c r="I7223" i="1"/>
  <c r="I7222" i="1"/>
  <c r="I7221" i="1"/>
  <c r="I7220" i="1"/>
  <c r="I7219" i="1"/>
  <c r="I7217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2" i="1"/>
  <c r="I7201" i="1"/>
  <c r="I7199" i="1"/>
  <c r="I7198" i="1"/>
  <c r="I7197" i="1"/>
  <c r="I7196" i="1"/>
  <c r="I7195" i="1"/>
  <c r="I7194" i="1"/>
  <c r="I7193" i="1"/>
  <c r="I7192" i="1"/>
  <c r="I7189" i="1"/>
  <c r="I7188" i="1"/>
  <c r="I7187" i="1"/>
  <c r="I7186" i="1"/>
  <c r="I7183" i="1"/>
  <c r="I7182" i="1"/>
  <c r="I7181" i="1"/>
  <c r="I7180" i="1"/>
  <c r="I7179" i="1"/>
  <c r="I7178" i="1"/>
  <c r="I7177" i="1"/>
  <c r="I7171" i="1"/>
  <c r="I7170" i="1"/>
  <c r="I7164" i="1"/>
  <c r="I7161" i="1"/>
  <c r="I7160" i="1"/>
  <c r="I7158" i="1"/>
  <c r="I7157" i="1"/>
  <c r="I7156" i="1"/>
  <c r="I7155" i="1"/>
  <c r="I7154" i="1"/>
  <c r="I7153" i="1"/>
  <c r="I7152" i="1"/>
  <c r="I7151" i="1"/>
  <c r="I7150" i="1"/>
  <c r="I7149" i="1"/>
  <c r="I7141" i="1"/>
  <c r="I7140" i="1"/>
  <c r="I7137" i="1"/>
  <c r="I7136" i="1"/>
  <c r="I7135" i="1"/>
  <c r="I7134" i="1"/>
  <c r="I7128" i="1"/>
  <c r="I7125" i="1"/>
  <c r="I7124" i="1"/>
  <c r="I7122" i="1"/>
  <c r="I7121" i="1"/>
  <c r="I7120" i="1"/>
  <c r="I7119" i="1"/>
  <c r="I7117" i="1"/>
  <c r="I7115" i="1"/>
  <c r="I7114" i="1"/>
  <c r="I7113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5" i="1"/>
  <c r="I7094" i="1"/>
  <c r="I7093" i="1"/>
  <c r="I7091" i="1"/>
  <c r="I7088" i="1"/>
  <c r="I7086" i="1"/>
  <c r="I7085" i="1"/>
  <c r="I7084" i="1"/>
  <c r="I7083" i="1"/>
  <c r="I7082" i="1"/>
  <c r="I7081" i="1"/>
  <c r="I7080" i="1"/>
  <c r="I7079" i="1"/>
  <c r="I7077" i="1"/>
  <c r="I7076" i="1"/>
  <c r="I7071" i="1"/>
  <c r="I7070" i="1"/>
  <c r="I7069" i="1"/>
  <c r="I7068" i="1"/>
  <c r="I7067" i="1"/>
  <c r="I7066" i="1"/>
  <c r="I7065" i="1"/>
  <c r="I7064" i="1"/>
  <c r="I7063" i="1"/>
  <c r="I7060" i="1"/>
  <c r="I7059" i="1"/>
  <c r="I7058" i="1"/>
  <c r="I7057" i="1"/>
  <c r="I7056" i="1"/>
  <c r="I7053" i="1"/>
  <c r="I7051" i="1"/>
  <c r="I7050" i="1"/>
  <c r="I7049" i="1"/>
  <c r="I7048" i="1"/>
  <c r="I7047" i="1"/>
  <c r="I7046" i="1"/>
  <c r="I7045" i="1"/>
  <c r="I7044" i="1"/>
  <c r="I7041" i="1"/>
  <c r="I7040" i="1"/>
  <c r="I7039" i="1"/>
  <c r="I7038" i="1"/>
  <c r="I7037" i="1"/>
  <c r="I7036" i="1"/>
  <c r="I7035" i="1"/>
  <c r="I7034" i="1"/>
  <c r="I7033" i="1"/>
  <c r="I7029" i="1"/>
  <c r="I7028" i="1"/>
  <c r="I7025" i="1"/>
  <c r="I7023" i="1"/>
  <c r="I7022" i="1"/>
  <c r="I7021" i="1"/>
  <c r="I7020" i="1"/>
  <c r="I7019" i="1"/>
  <c r="I7018" i="1"/>
  <c r="I7017" i="1"/>
  <c r="I7016" i="1"/>
  <c r="I7015" i="1"/>
  <c r="I7009" i="1"/>
  <c r="I7008" i="1"/>
  <c r="I7007" i="1"/>
  <c r="I7006" i="1"/>
  <c r="I7003" i="1"/>
  <c r="I7002" i="1"/>
  <c r="I6999" i="1"/>
  <c r="I6998" i="1"/>
  <c r="I6997" i="1"/>
  <c r="I6996" i="1"/>
  <c r="I6995" i="1"/>
  <c r="I6993" i="1"/>
  <c r="I6992" i="1"/>
  <c r="I6991" i="1"/>
  <c r="I6988" i="1"/>
  <c r="I6987" i="1"/>
  <c r="I6986" i="1"/>
  <c r="I6985" i="1"/>
  <c r="I6984" i="1"/>
  <c r="I6983" i="1"/>
  <c r="I6982" i="1"/>
  <c r="I6981" i="1"/>
  <c r="I6977" i="1"/>
  <c r="I6976" i="1"/>
  <c r="I6973" i="1"/>
  <c r="I6972" i="1"/>
  <c r="I6971" i="1"/>
  <c r="I6970" i="1"/>
  <c r="I6967" i="1"/>
  <c r="I6966" i="1"/>
  <c r="I6964" i="1"/>
  <c r="I6961" i="1"/>
  <c r="I6960" i="1"/>
  <c r="I6959" i="1"/>
  <c r="I6958" i="1"/>
  <c r="I6955" i="1"/>
  <c r="I6954" i="1"/>
  <c r="I6952" i="1"/>
  <c r="I6951" i="1"/>
  <c r="I6950" i="1"/>
  <c r="I6949" i="1"/>
  <c r="I6948" i="1"/>
  <c r="I6942" i="1"/>
  <c r="I6941" i="1"/>
  <c r="I6940" i="1"/>
  <c r="I6939" i="1"/>
  <c r="I6933" i="1"/>
  <c r="I6932" i="1"/>
  <c r="I6931" i="1"/>
  <c r="I6930" i="1"/>
  <c r="I6929" i="1"/>
  <c r="I6928" i="1"/>
  <c r="I6927" i="1"/>
  <c r="I6926" i="1"/>
  <c r="I6918" i="1"/>
  <c r="I6917" i="1"/>
  <c r="I6916" i="1"/>
  <c r="I6915" i="1"/>
  <c r="I6908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2" i="1"/>
  <c r="I6870" i="1"/>
  <c r="I6864" i="1"/>
  <c r="I6863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1" i="1"/>
  <c r="I6840" i="1"/>
  <c r="I6828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03" i="1"/>
  <c r="I6798" i="1"/>
  <c r="I6797" i="1"/>
  <c r="I6796" i="1"/>
  <c r="I6795" i="1"/>
  <c r="I6794" i="1"/>
  <c r="I6792" i="1"/>
  <c r="I6791" i="1"/>
  <c r="I6790" i="1"/>
  <c r="I6788" i="1"/>
  <c r="I6787" i="1"/>
  <c r="I6786" i="1"/>
  <c r="I6785" i="1"/>
  <c r="I6781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0" i="1"/>
  <c r="I6759" i="1"/>
  <c r="I6758" i="1"/>
  <c r="I6757" i="1"/>
  <c r="I6756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4" i="1"/>
  <c r="I6733" i="1"/>
  <c r="I6732" i="1"/>
  <c r="I6728" i="1"/>
  <c r="I6727" i="1"/>
  <c r="I6726" i="1"/>
  <c r="I6725" i="1"/>
  <c r="I6721" i="1"/>
  <c r="I6720" i="1"/>
  <c r="I6719" i="1"/>
  <c r="I6718" i="1"/>
  <c r="I6714" i="1"/>
  <c r="I6713" i="1"/>
  <c r="I6706" i="1"/>
  <c r="I6705" i="1"/>
  <c r="I6700" i="1"/>
  <c r="I6699" i="1"/>
  <c r="I6698" i="1"/>
  <c r="I6688" i="1"/>
  <c r="I6687" i="1"/>
  <c r="I6686" i="1"/>
  <c r="I6685" i="1"/>
  <c r="I6684" i="1"/>
  <c r="I6683" i="1"/>
  <c r="I6678" i="1"/>
  <c r="I6677" i="1"/>
  <c r="I6676" i="1"/>
  <c r="I6671" i="1"/>
  <c r="I6665" i="1"/>
  <c r="I6659" i="1"/>
  <c r="I6658" i="1"/>
  <c r="I6657" i="1"/>
  <c r="I6656" i="1"/>
  <c r="I6655" i="1"/>
  <c r="I6654" i="1"/>
  <c r="I6653" i="1"/>
  <c r="I6647" i="1"/>
  <c r="I6641" i="1"/>
  <c r="I6637" i="1"/>
  <c r="I6631" i="1"/>
  <c r="I6630" i="1"/>
  <c r="I6624" i="1"/>
  <c r="I6623" i="1"/>
  <c r="I6622" i="1"/>
  <c r="I6621" i="1"/>
  <c r="I6620" i="1"/>
  <c r="I6619" i="1"/>
  <c r="I6618" i="1"/>
  <c r="I6612" i="1"/>
  <c r="I6609" i="1"/>
  <c r="I6608" i="1"/>
  <c r="I6607" i="1"/>
  <c r="I6606" i="1"/>
  <c r="I6605" i="1"/>
  <c r="I6602" i="1"/>
  <c r="I6601" i="1"/>
  <c r="I6600" i="1"/>
  <c r="I6595" i="1"/>
  <c r="I6588" i="1"/>
  <c r="I6587" i="1"/>
  <c r="I6586" i="1"/>
  <c r="I6585" i="1"/>
  <c r="I6584" i="1"/>
  <c r="I6583" i="1"/>
  <c r="I6580" i="1"/>
  <c r="I6579" i="1"/>
  <c r="I6578" i="1"/>
  <c r="I6573" i="1"/>
  <c r="I6568" i="1"/>
  <c r="I6564" i="1"/>
  <c r="I6563" i="1"/>
  <c r="I6562" i="1"/>
  <c r="I6561" i="1"/>
  <c r="I6560" i="1"/>
  <c r="I6559" i="1"/>
  <c r="I6558" i="1"/>
  <c r="I6557" i="1"/>
  <c r="I6548" i="1"/>
  <c r="I6547" i="1"/>
  <c r="I6544" i="1"/>
  <c r="I6539" i="1"/>
  <c r="I6538" i="1"/>
  <c r="I6534" i="1"/>
  <c r="I6533" i="1"/>
  <c r="I6532" i="1"/>
  <c r="I6531" i="1"/>
  <c r="I6530" i="1"/>
  <c r="I6527" i="1"/>
  <c r="I6526" i="1"/>
  <c r="I6525" i="1"/>
  <c r="I6524" i="1"/>
  <c r="I6523" i="1"/>
  <c r="I6522" i="1"/>
  <c r="I6521" i="1"/>
  <c r="I6515" i="1"/>
  <c r="I6514" i="1"/>
  <c r="I6498" i="1"/>
  <c r="I6497" i="1"/>
  <c r="I6496" i="1"/>
  <c r="I6495" i="1"/>
  <c r="I6494" i="1"/>
  <c r="I6493" i="1"/>
  <c r="I6488" i="1"/>
  <c r="I6487" i="1"/>
  <c r="I6486" i="1"/>
  <c r="I6485" i="1"/>
  <c r="I6480" i="1"/>
  <c r="I6479" i="1"/>
  <c r="I6478" i="1"/>
  <c r="I6477" i="1"/>
  <c r="I6476" i="1"/>
  <c r="I6475" i="1"/>
  <c r="I6474" i="1"/>
  <c r="I6473" i="1"/>
  <c r="I6472" i="1"/>
  <c r="I6463" i="1"/>
  <c r="I6462" i="1"/>
  <c r="I6461" i="1"/>
  <c r="I6460" i="1"/>
  <c r="I6459" i="1"/>
  <c r="I6458" i="1"/>
  <c r="I6457" i="1"/>
  <c r="I6448" i="1"/>
  <c r="I6447" i="1"/>
  <c r="I6446" i="1"/>
  <c r="I6438" i="1"/>
  <c r="I6437" i="1"/>
  <c r="I6436" i="1"/>
  <c r="I6435" i="1"/>
  <c r="I6434" i="1"/>
  <c r="I6433" i="1"/>
  <c r="I6429" i="1"/>
  <c r="I6428" i="1"/>
  <c r="I6427" i="1"/>
  <c r="I6426" i="1"/>
  <c r="I6425" i="1"/>
  <c r="I6418" i="1"/>
  <c r="I6410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87" i="1"/>
  <c r="I6386" i="1"/>
  <c r="I6383" i="1"/>
  <c r="I6382" i="1"/>
  <c r="I6381" i="1"/>
  <c r="I6380" i="1"/>
  <c r="I6379" i="1"/>
  <c r="I6367" i="1"/>
  <c r="I6366" i="1"/>
  <c r="I6365" i="1"/>
  <c r="I6364" i="1"/>
  <c r="I6356" i="1"/>
  <c r="I6355" i="1"/>
  <c r="I6348" i="1"/>
  <c r="I6347" i="1"/>
  <c r="I6346" i="1"/>
  <c r="I6345" i="1"/>
  <c r="I6338" i="1"/>
  <c r="I6337" i="1"/>
  <c r="I6336" i="1"/>
  <c r="I6328" i="1"/>
  <c r="I6327" i="1"/>
  <c r="I6326" i="1"/>
  <c r="I6325" i="1"/>
  <c r="I6324" i="1"/>
  <c r="I6323" i="1"/>
  <c r="I6322" i="1"/>
  <c r="I6315" i="1"/>
  <c r="I6310" i="1"/>
  <c r="I6309" i="1"/>
  <c r="I6308" i="1"/>
  <c r="I6307" i="1"/>
  <c r="I6306" i="1"/>
  <c r="I6305" i="1"/>
  <c r="I6304" i="1"/>
  <c r="I6303" i="1"/>
  <c r="I6302" i="1"/>
  <c r="I6296" i="1"/>
  <c r="I6295" i="1"/>
  <c r="I6294" i="1"/>
  <c r="I6289" i="1"/>
  <c r="I6288" i="1"/>
  <c r="I6287" i="1"/>
  <c r="I6284" i="1"/>
  <c r="I6278" i="1"/>
  <c r="I6277" i="1"/>
  <c r="I6276" i="1"/>
  <c r="I6273" i="1"/>
  <c r="I6272" i="1"/>
  <c r="I6271" i="1"/>
  <c r="I6269" i="1"/>
  <c r="I6268" i="1"/>
  <c r="I6263" i="1"/>
  <c r="I6262" i="1"/>
  <c r="I6261" i="1"/>
  <c r="I6260" i="1"/>
  <c r="I6251" i="1"/>
  <c r="I6246" i="1"/>
  <c r="I6245" i="1"/>
  <c r="I6242" i="1"/>
  <c r="I6241" i="1"/>
  <c r="I6240" i="1"/>
  <c r="I6239" i="1"/>
  <c r="I6238" i="1"/>
  <c r="I6237" i="1"/>
  <c r="I6236" i="1"/>
  <c r="I6235" i="1"/>
  <c r="I6234" i="1"/>
  <c r="I6232" i="1"/>
  <c r="I6231" i="1"/>
  <c r="I6230" i="1"/>
  <c r="I6229" i="1"/>
  <c r="I6224" i="1"/>
  <c r="I6218" i="1"/>
  <c r="I6212" i="1"/>
  <c r="I6211" i="1"/>
  <c r="I6210" i="1"/>
  <c r="I6206" i="1"/>
  <c r="I6205" i="1"/>
  <c r="I6204" i="1"/>
  <c r="I6201" i="1"/>
  <c r="I6200" i="1"/>
  <c r="I6198" i="1"/>
  <c r="I6196" i="1"/>
  <c r="I6195" i="1"/>
  <c r="I6190" i="1"/>
  <c r="I6189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1" i="1"/>
  <c r="I6170" i="1"/>
  <c r="I6169" i="1"/>
  <c r="I6168" i="1"/>
  <c r="I6162" i="1"/>
  <c r="I6161" i="1"/>
  <c r="I6160" i="1"/>
  <c r="I6159" i="1"/>
  <c r="I6156" i="1"/>
  <c r="I6155" i="1"/>
  <c r="I6151" i="1"/>
  <c r="I6150" i="1"/>
  <c r="I6149" i="1"/>
  <c r="I6148" i="1"/>
  <c r="I6147" i="1"/>
  <c r="I6146" i="1"/>
  <c r="I6145" i="1"/>
  <c r="I6143" i="1"/>
  <c r="I6141" i="1"/>
  <c r="I6140" i="1"/>
  <c r="I6139" i="1"/>
  <c r="I6138" i="1"/>
  <c r="I6137" i="1"/>
  <c r="I6135" i="1"/>
  <c r="I6134" i="1"/>
  <c r="I6133" i="1"/>
  <c r="I6130" i="1"/>
  <c r="I6128" i="1"/>
  <c r="I6123" i="1"/>
  <c r="I6122" i="1"/>
  <c r="I6121" i="1"/>
  <c r="I6120" i="1"/>
  <c r="I6119" i="1"/>
  <c r="I6118" i="1"/>
  <c r="I6117" i="1"/>
  <c r="I6116" i="1"/>
  <c r="I6115" i="1"/>
  <c r="I6114" i="1"/>
  <c r="I6113" i="1"/>
  <c r="I6109" i="1"/>
  <c r="I6108" i="1"/>
  <c r="I6104" i="1"/>
  <c r="I6103" i="1"/>
  <c r="I6095" i="1"/>
  <c r="I6091" i="1"/>
  <c r="I6090" i="1"/>
  <c r="I6089" i="1"/>
  <c r="I6086" i="1"/>
  <c r="I6085" i="1"/>
  <c r="I6084" i="1"/>
  <c r="I6083" i="1"/>
  <c r="I6076" i="1"/>
  <c r="I6075" i="1"/>
  <c r="I6074" i="1"/>
  <c r="I6068" i="1"/>
  <c r="I6067" i="1"/>
  <c r="I6066" i="1"/>
  <c r="I6065" i="1"/>
  <c r="I6059" i="1"/>
  <c r="I6058" i="1"/>
  <c r="I6057" i="1"/>
  <c r="I6054" i="1"/>
  <c r="I6053" i="1"/>
  <c r="I6047" i="1"/>
  <c r="I6046" i="1"/>
  <c r="I6045" i="1"/>
  <c r="I6044" i="1"/>
  <c r="I6043" i="1"/>
  <c r="I6041" i="1"/>
  <c r="I6040" i="1"/>
  <c r="I6039" i="1"/>
  <c r="I6038" i="1"/>
  <c r="I6034" i="1"/>
  <c r="I6033" i="1"/>
  <c r="I6023" i="1"/>
  <c r="I6022" i="1"/>
  <c r="I6018" i="1"/>
  <c r="I6017" i="1"/>
  <c r="I6016" i="1"/>
  <c r="I6015" i="1"/>
  <c r="I6012" i="1"/>
  <c r="I6004" i="1"/>
  <c r="I6003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78" i="1"/>
  <c r="I5971" i="1"/>
  <c r="I5970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0" i="1"/>
  <c r="I5949" i="1"/>
  <c r="I5948" i="1"/>
  <c r="I5947" i="1"/>
  <c r="I5946" i="1"/>
  <c r="I5945" i="1"/>
  <c r="I5944" i="1"/>
  <c r="I5943" i="1"/>
  <c r="I5940" i="1"/>
  <c r="I5938" i="1"/>
  <c r="I5937" i="1"/>
  <c r="I5932" i="1"/>
  <c r="I5931" i="1"/>
  <c r="I5930" i="1"/>
  <c r="I5926" i="1"/>
  <c r="I5925" i="1"/>
  <c r="I5924" i="1"/>
  <c r="I5923" i="1"/>
  <c r="I5921" i="1"/>
  <c r="I5920" i="1"/>
  <c r="I5919" i="1"/>
  <c r="I5918" i="1"/>
  <c r="I5917" i="1"/>
  <c r="I5916" i="1"/>
  <c r="I5909" i="1"/>
  <c r="I5907" i="1"/>
  <c r="I5906" i="1"/>
  <c r="I5904" i="1"/>
  <c r="I5903" i="1"/>
  <c r="I5894" i="1"/>
  <c r="I5893" i="1"/>
  <c r="I5892" i="1"/>
  <c r="I5891" i="1"/>
  <c r="I5890" i="1"/>
  <c r="I5884" i="1"/>
  <c r="I5883" i="1"/>
  <c r="I5882" i="1"/>
  <c r="I5881" i="1"/>
  <c r="I5877" i="1"/>
  <c r="I5876" i="1"/>
  <c r="I5875" i="1"/>
  <c r="I5874" i="1"/>
  <c r="I5873" i="1"/>
  <c r="I5872" i="1"/>
  <c r="I5871" i="1"/>
  <c r="I5870" i="1"/>
  <c r="I5869" i="1"/>
  <c r="I5868" i="1"/>
  <c r="I5864" i="1"/>
  <c r="I5863" i="1"/>
  <c r="I5857" i="1"/>
  <c r="I5856" i="1"/>
  <c r="I5851" i="1"/>
  <c r="I5850" i="1"/>
  <c r="I5849" i="1"/>
  <c r="I5848" i="1"/>
  <c r="I5847" i="1"/>
  <c r="I5846" i="1"/>
  <c r="I5845" i="1"/>
  <c r="I5844" i="1"/>
  <c r="I5843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2" i="1"/>
  <c r="I5821" i="1"/>
  <c r="I5818" i="1"/>
  <c r="I5817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76" i="1"/>
  <c r="I5773" i="1"/>
  <c r="I5767" i="1"/>
  <c r="I5764" i="1"/>
  <c r="I5763" i="1"/>
  <c r="I5761" i="1"/>
  <c r="I5760" i="1"/>
  <c r="I5759" i="1"/>
  <c r="I5751" i="1"/>
  <c r="I5750" i="1"/>
  <c r="I5749" i="1"/>
  <c r="I5748" i="1"/>
  <c r="I5745" i="1"/>
  <c r="I5744" i="1"/>
  <c r="I5741" i="1"/>
  <c r="I5740" i="1"/>
  <c r="I5730" i="1"/>
  <c r="I5727" i="1"/>
  <c r="I5726" i="1"/>
  <c r="I5725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8" i="1"/>
  <c r="I5704" i="1"/>
  <c r="I5703" i="1"/>
  <c r="I5701" i="1"/>
  <c r="I5700" i="1"/>
  <c r="I5699" i="1"/>
  <c r="I5698" i="1"/>
  <c r="I5697" i="1"/>
  <c r="I5691" i="1"/>
  <c r="I5690" i="1"/>
  <c r="I5689" i="1"/>
  <c r="I5688" i="1"/>
  <c r="I5687" i="1"/>
  <c r="I5686" i="1"/>
  <c r="I5685" i="1"/>
  <c r="I5675" i="1"/>
  <c r="I5674" i="1"/>
  <c r="I5673" i="1"/>
  <c r="I5670" i="1"/>
  <c r="I5664" i="1"/>
  <c r="I5654" i="1"/>
  <c r="I5653" i="1"/>
  <c r="I5652" i="1"/>
  <c r="I5651" i="1"/>
  <c r="I5649" i="1"/>
  <c r="I5648" i="1"/>
  <c r="I5641" i="1"/>
  <c r="I5640" i="1"/>
  <c r="I5639" i="1"/>
  <c r="I5638" i="1"/>
  <c r="I5637" i="1"/>
  <c r="I5636" i="1"/>
  <c r="I5635" i="1"/>
  <c r="I5634" i="1"/>
  <c r="I5629" i="1"/>
  <c r="I5623" i="1"/>
  <c r="I5622" i="1"/>
  <c r="I5621" i="1"/>
  <c r="I5620" i="1"/>
  <c r="I5619" i="1"/>
  <c r="I5616" i="1"/>
  <c r="I5608" i="1"/>
  <c r="I5604" i="1"/>
  <c r="I5603" i="1"/>
  <c r="I5598" i="1"/>
  <c r="I5597" i="1"/>
  <c r="I5596" i="1"/>
  <c r="I5595" i="1"/>
  <c r="I5594" i="1"/>
  <c r="I5593" i="1"/>
  <c r="I5592" i="1"/>
  <c r="I5586" i="1"/>
  <c r="I5581" i="1"/>
  <c r="I5580" i="1"/>
  <c r="I5578" i="1"/>
  <c r="I5570" i="1"/>
  <c r="I5569" i="1"/>
  <c r="I5567" i="1"/>
  <c r="I5566" i="1"/>
  <c r="I5565" i="1"/>
  <c r="I5564" i="1"/>
  <c r="I5563" i="1"/>
  <c r="I5562" i="1"/>
  <c r="I5561" i="1"/>
  <c r="I5560" i="1"/>
  <c r="I5559" i="1"/>
  <c r="I5558" i="1"/>
  <c r="I5547" i="1"/>
  <c r="I5543" i="1"/>
  <c r="I5540" i="1"/>
  <c r="I5539" i="1"/>
  <c r="I5538" i="1"/>
  <c r="I5537" i="1"/>
  <c r="I5536" i="1"/>
  <c r="I5535" i="1"/>
  <c r="I5531" i="1"/>
  <c r="I5526" i="1"/>
  <c r="I5525" i="1"/>
  <c r="I5524" i="1"/>
  <c r="I5523" i="1"/>
  <c r="I5521" i="1"/>
  <c r="I5518" i="1"/>
  <c r="I5511" i="1"/>
  <c r="I5509" i="1"/>
  <c r="I5508" i="1"/>
  <c r="I5506" i="1"/>
  <c r="I5502" i="1"/>
  <c r="I5500" i="1"/>
  <c r="I5499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7" i="1"/>
  <c r="I5476" i="1"/>
  <c r="I5474" i="1"/>
  <c r="I5473" i="1"/>
  <c r="I5472" i="1"/>
  <c r="I5471" i="1"/>
  <c r="I5470" i="1"/>
  <c r="I5468" i="1"/>
  <c r="I5467" i="1"/>
  <c r="I5466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49" i="1"/>
  <c r="I5448" i="1"/>
  <c r="I5447" i="1"/>
  <c r="I5446" i="1"/>
  <c r="I5442" i="1"/>
  <c r="I5441" i="1"/>
  <c r="I5440" i="1"/>
  <c r="I5439" i="1"/>
  <c r="I5438" i="1"/>
  <c r="I5437" i="1"/>
  <c r="I5436" i="1"/>
  <c r="I5434" i="1"/>
  <c r="I5431" i="1"/>
  <c r="I5428" i="1"/>
  <c r="I5427" i="1"/>
  <c r="I5426" i="1"/>
  <c r="I5425" i="1"/>
  <c r="I5424" i="1"/>
  <c r="I5419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2" i="1"/>
  <c r="I5391" i="1"/>
  <c r="I5390" i="1"/>
  <c r="I5389" i="1"/>
  <c r="I5388" i="1"/>
  <c r="I5385" i="1"/>
  <c r="I5381" i="1"/>
  <c r="I5380" i="1"/>
  <c r="I5379" i="1"/>
  <c r="I5378" i="1"/>
  <c r="I5374" i="1"/>
  <c r="I5373" i="1"/>
  <c r="I5372" i="1"/>
  <c r="I5371" i="1"/>
  <c r="I5364" i="1"/>
  <c r="I5363" i="1"/>
  <c r="I5360" i="1"/>
  <c r="I5359" i="1"/>
  <c r="I5358" i="1"/>
  <c r="I5355" i="1"/>
  <c r="I5354" i="1"/>
  <c r="I5352" i="1"/>
  <c r="I5351" i="1"/>
  <c r="I5350" i="1"/>
  <c r="I5349" i="1"/>
  <c r="I5348" i="1"/>
  <c r="I5346" i="1"/>
  <c r="I5345" i="1"/>
  <c r="I5343" i="1"/>
  <c r="I5342" i="1"/>
  <c r="I5341" i="1"/>
  <c r="I5340" i="1"/>
  <c r="I5334" i="1"/>
  <c r="I5333" i="1"/>
  <c r="I5331" i="1"/>
  <c r="I5330" i="1"/>
  <c r="I5329" i="1"/>
  <c r="I5325" i="1"/>
  <c r="I5319" i="1"/>
  <c r="I5318" i="1"/>
  <c r="I5316" i="1"/>
  <c r="I5315" i="1"/>
  <c r="I5314" i="1"/>
  <c r="I5313" i="1"/>
  <c r="I5306" i="1"/>
  <c r="I5305" i="1"/>
  <c r="I5304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79" i="1"/>
  <c r="I5274" i="1"/>
  <c r="I5272" i="1"/>
  <c r="I5271" i="1"/>
  <c r="I5270" i="1"/>
  <c r="I5269" i="1"/>
  <c r="I5268" i="1"/>
  <c r="I5267" i="1"/>
  <c r="I5259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32" i="1"/>
  <c r="I5231" i="1"/>
  <c r="I5230" i="1"/>
  <c r="I5229" i="1"/>
  <c r="I5228" i="1"/>
  <c r="I5227" i="1"/>
  <c r="I5223" i="1"/>
  <c r="I5211" i="1"/>
  <c r="I5210" i="1"/>
  <c r="I5209" i="1"/>
  <c r="I5208" i="1"/>
  <c r="I5207" i="1"/>
  <c r="I5206" i="1"/>
  <c r="I5205" i="1"/>
  <c r="I5204" i="1"/>
  <c r="I5203" i="1"/>
  <c r="I5202" i="1"/>
  <c r="I5192" i="1"/>
  <c r="I5191" i="1"/>
  <c r="I5178" i="1"/>
  <c r="I5177" i="1"/>
  <c r="I5176" i="1"/>
  <c r="I5175" i="1"/>
  <c r="I5170" i="1"/>
  <c r="I5169" i="1"/>
  <c r="I5162" i="1"/>
  <c r="I5161" i="1"/>
  <c r="I5160" i="1"/>
  <c r="I5159" i="1"/>
  <c r="I5158" i="1"/>
  <c r="I5157" i="1"/>
  <c r="I5156" i="1"/>
  <c r="I5155" i="1"/>
  <c r="I5154" i="1"/>
  <c r="I5145" i="1"/>
  <c r="I5144" i="1"/>
  <c r="I5143" i="1"/>
  <c r="I5142" i="1"/>
  <c r="I5141" i="1"/>
  <c r="I5140" i="1"/>
  <c r="I5139" i="1"/>
  <c r="I5138" i="1"/>
  <c r="I5123" i="1"/>
  <c r="I5122" i="1"/>
  <c r="I5118" i="1"/>
  <c r="I5117" i="1"/>
  <c r="I5116" i="1"/>
  <c r="I5115" i="1"/>
  <c r="I5114" i="1"/>
  <c r="I5113" i="1"/>
  <c r="I5112" i="1"/>
  <c r="I5111" i="1"/>
  <c r="I5110" i="1"/>
  <c r="I5109" i="1"/>
  <c r="I5099" i="1"/>
  <c r="I5098" i="1"/>
  <c r="I5089" i="1"/>
  <c r="I5084" i="1"/>
  <c r="I5079" i="1"/>
  <c r="I5078" i="1"/>
  <c r="I5077" i="1"/>
  <c r="I5076" i="1"/>
  <c r="I5075" i="1"/>
  <c r="I5069" i="1"/>
  <c r="I5068" i="1"/>
  <c r="I5063" i="1"/>
  <c r="I5062" i="1"/>
  <c r="I5058" i="1"/>
  <c r="I5057" i="1"/>
  <c r="I5056" i="1"/>
  <c r="I5055" i="1"/>
  <c r="I5054" i="1"/>
  <c r="I5053" i="1"/>
  <c r="I5052" i="1"/>
  <c r="I5051" i="1"/>
  <c r="I5050" i="1"/>
  <c r="I5049" i="1"/>
  <c r="I5043" i="1"/>
  <c r="I5042" i="1"/>
  <c r="I5041" i="1"/>
  <c r="I5035" i="1"/>
  <c r="I5034" i="1"/>
  <c r="I5033" i="1"/>
  <c r="I5028" i="1"/>
  <c r="I5027" i="1"/>
  <c r="I5026" i="1"/>
  <c r="I5025" i="1"/>
  <c r="I5024" i="1"/>
  <c r="I5023" i="1"/>
  <c r="I5022" i="1"/>
  <c r="I5021" i="1"/>
  <c r="I5020" i="1"/>
  <c r="I5019" i="1"/>
  <c r="I5015" i="1"/>
  <c r="I5014" i="1"/>
  <c r="I5011" i="1"/>
  <c r="I5010" i="1"/>
  <c r="I5009" i="1"/>
  <c r="I5007" i="1"/>
  <c r="I5006" i="1"/>
  <c r="I5005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86" i="1"/>
  <c r="I4984" i="1"/>
  <c r="I4978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59" i="1"/>
  <c r="I4957" i="1"/>
  <c r="I4956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15" i="1"/>
  <c r="I4914" i="1"/>
  <c r="I4912" i="1"/>
  <c r="I4911" i="1"/>
  <c r="I4910" i="1"/>
  <c r="I4902" i="1"/>
  <c r="I4901" i="1"/>
  <c r="I4900" i="1"/>
  <c r="I4899" i="1"/>
  <c r="I4898" i="1"/>
  <c r="I4897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6" i="1"/>
  <c r="I4875" i="1"/>
  <c r="I4874" i="1"/>
  <c r="I4873" i="1"/>
  <c r="I4867" i="1"/>
  <c r="I4866" i="1"/>
  <c r="I4865" i="1"/>
  <c r="I4864" i="1"/>
  <c r="I4863" i="1"/>
  <c r="I4862" i="1"/>
  <c r="I4861" i="1"/>
  <c r="I4860" i="1"/>
  <c r="I4859" i="1"/>
  <c r="I4858" i="1"/>
  <c r="I4853" i="1"/>
  <c r="I4852" i="1"/>
  <c r="I4851" i="1"/>
  <c r="I4850" i="1"/>
  <c r="I4849" i="1"/>
  <c r="I4845" i="1"/>
  <c r="I4844" i="1"/>
  <c r="I4843" i="1"/>
  <c r="I4842" i="1"/>
  <c r="I4841" i="1"/>
  <c r="I4840" i="1"/>
  <c r="I4831" i="1"/>
  <c r="I4830" i="1"/>
  <c r="I4827" i="1"/>
  <c r="I4826" i="1"/>
  <c r="I4818" i="1"/>
  <c r="I4817" i="1"/>
  <c r="I4816" i="1"/>
  <c r="I4815" i="1"/>
  <c r="I4814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78" i="1"/>
  <c r="I4777" i="1"/>
  <c r="I4776" i="1"/>
  <c r="I4775" i="1"/>
  <c r="I4770" i="1"/>
  <c r="I4763" i="1"/>
  <c r="I4762" i="1"/>
  <c r="I4761" i="1"/>
  <c r="I4760" i="1"/>
  <c r="I4759" i="1"/>
  <c r="I4758" i="1"/>
  <c r="I4743" i="1"/>
  <c r="I4742" i="1"/>
  <c r="I4741" i="1"/>
  <c r="I4740" i="1"/>
  <c r="I4739" i="1"/>
  <c r="I4738" i="1"/>
  <c r="I4737" i="1"/>
  <c r="I4736" i="1"/>
  <c r="I4735" i="1"/>
  <c r="I4734" i="1"/>
  <c r="I4720" i="1"/>
  <c r="I4719" i="1"/>
  <c r="I4718" i="1"/>
  <c r="I4717" i="1"/>
  <c r="I4716" i="1"/>
  <c r="I4710" i="1"/>
  <c r="I4703" i="1"/>
  <c r="I4697" i="1"/>
  <c r="I4696" i="1"/>
  <c r="I4695" i="1"/>
  <c r="I4694" i="1"/>
  <c r="I4693" i="1"/>
  <c r="I4692" i="1"/>
  <c r="I4691" i="1"/>
  <c r="I4683" i="1"/>
  <c r="I4682" i="1"/>
  <c r="I4677" i="1"/>
  <c r="I4673" i="1"/>
  <c r="I4672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37" i="1"/>
  <c r="I4636" i="1"/>
  <c r="I4635" i="1"/>
  <c r="I4634" i="1"/>
  <c r="I4621" i="1"/>
  <c r="I4620" i="1"/>
  <c r="I4613" i="1"/>
  <c r="I4612" i="1"/>
  <c r="I4611" i="1"/>
  <c r="I4610" i="1"/>
  <c r="I4609" i="1"/>
  <c r="I4608" i="1"/>
  <c r="I4607" i="1"/>
  <c r="I4606" i="1"/>
  <c r="I4605" i="1"/>
  <c r="I4604" i="1"/>
  <c r="I4603" i="1"/>
  <c r="I4598" i="1"/>
  <c r="I4597" i="1"/>
  <c r="I4596" i="1"/>
  <c r="I4595" i="1"/>
  <c r="I4594" i="1"/>
  <c r="I4593" i="1"/>
  <c r="I4592" i="1"/>
  <c r="I4591" i="1"/>
  <c r="I4590" i="1"/>
  <c r="I4589" i="1"/>
  <c r="I4581" i="1"/>
  <c r="I4576" i="1"/>
  <c r="I4575" i="1"/>
  <c r="I457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28" i="1"/>
  <c r="I4527" i="1"/>
  <c r="I4526" i="1"/>
  <c r="I4522" i="1"/>
  <c r="I4521" i="1"/>
  <c r="I4520" i="1"/>
  <c r="I4513" i="1"/>
  <c r="I4512" i="1"/>
  <c r="I4511" i="1"/>
  <c r="I4505" i="1"/>
  <c r="I4504" i="1"/>
  <c r="I4500" i="1"/>
  <c r="I4499" i="1"/>
  <c r="I4498" i="1"/>
  <c r="I4497" i="1"/>
  <c r="I4496" i="1"/>
  <c r="I4495" i="1"/>
  <c r="I4494" i="1"/>
  <c r="I4493" i="1"/>
  <c r="I4483" i="1"/>
  <c r="I4482" i="1"/>
  <c r="I4464" i="1"/>
  <c r="I4456" i="1"/>
  <c r="I4455" i="1"/>
  <c r="I4454" i="1"/>
  <c r="I4453" i="1"/>
  <c r="I4452" i="1"/>
  <c r="I4451" i="1"/>
  <c r="I4445" i="1"/>
  <c r="I4444" i="1"/>
  <c r="I4443" i="1"/>
  <c r="I4442" i="1"/>
  <c r="I4441" i="1"/>
  <c r="I4440" i="1"/>
  <c r="I4430" i="1"/>
  <c r="I4428" i="1"/>
  <c r="I4427" i="1"/>
  <c r="I4426" i="1"/>
  <c r="I4425" i="1"/>
  <c r="I4424" i="1"/>
  <c r="I4423" i="1"/>
  <c r="I4422" i="1"/>
  <c r="I4412" i="1"/>
  <c r="I4411" i="1"/>
  <c r="I4410" i="1"/>
  <c r="I4409" i="1"/>
  <c r="I4408" i="1"/>
  <c r="I4407" i="1"/>
  <c r="I4406" i="1"/>
  <c r="I4399" i="1"/>
  <c r="I4398" i="1"/>
  <c r="I4397" i="1"/>
  <c r="I4391" i="1"/>
  <c r="I4390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54" i="1"/>
  <c r="I4350" i="1"/>
  <c r="I4346" i="1"/>
  <c r="I4345" i="1"/>
  <c r="I4342" i="1"/>
  <c r="I4341" i="1"/>
  <c r="I4340" i="1"/>
  <c r="I4339" i="1"/>
  <c r="I4338" i="1"/>
  <c r="I4337" i="1"/>
  <c r="I4332" i="1"/>
  <c r="I4325" i="1"/>
  <c r="I4324" i="1"/>
  <c r="I4323" i="1"/>
  <c r="I4322" i="1"/>
  <c r="I4321" i="1"/>
  <c r="I4320" i="1"/>
  <c r="I4319" i="1"/>
  <c r="I4318" i="1"/>
  <c r="I4317" i="1"/>
  <c r="I4316" i="1"/>
  <c r="I4315" i="1"/>
  <c r="I4306" i="1"/>
  <c r="I4292" i="1"/>
  <c r="I4291" i="1"/>
  <c r="I4290" i="1"/>
  <c r="I4289" i="1"/>
  <c r="I4288" i="1"/>
  <c r="I4279" i="1"/>
  <c r="I4270" i="1"/>
  <c r="I4269" i="1"/>
  <c r="I4268" i="1"/>
  <c r="I4265" i="1"/>
  <c r="I4264" i="1"/>
  <c r="I4263" i="1"/>
  <c r="I4262" i="1"/>
  <c r="I4261" i="1"/>
  <c r="I4260" i="1"/>
  <c r="I4259" i="1"/>
  <c r="I4258" i="1"/>
  <c r="I4257" i="1"/>
  <c r="I4250" i="1"/>
  <c r="I4249" i="1"/>
  <c r="I4248" i="1"/>
  <c r="I4247" i="1"/>
  <c r="I4246" i="1"/>
  <c r="I4245" i="1"/>
  <c r="I4244" i="1"/>
  <c r="I4238" i="1"/>
  <c r="I4237" i="1"/>
  <c r="I4236" i="1"/>
  <c r="I4235" i="1"/>
  <c r="I4234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190" i="1"/>
  <c r="I4189" i="1"/>
  <c r="I4188" i="1"/>
  <c r="I4187" i="1"/>
  <c r="I4186" i="1"/>
  <c r="I4185" i="1"/>
  <c r="I4184" i="1"/>
  <c r="I4183" i="1"/>
  <c r="I4182" i="1"/>
  <c r="I4181" i="1"/>
  <c r="I4176" i="1"/>
  <c r="I4175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4" i="1"/>
  <c r="I4133" i="1"/>
  <c r="I4132" i="1"/>
  <c r="I4131" i="1"/>
  <c r="I4130" i="1"/>
  <c r="I4129" i="1"/>
  <c r="I4127" i="1"/>
  <c r="I4124" i="1"/>
  <c r="I4123" i="1"/>
  <c r="I4122" i="1"/>
  <c r="I4119" i="1"/>
  <c r="I4118" i="1"/>
  <c r="I4117" i="1"/>
  <c r="I4116" i="1"/>
  <c r="I4115" i="1"/>
  <c r="I4114" i="1"/>
  <c r="I4113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82" i="1"/>
  <c r="I4081" i="1"/>
  <c r="I4080" i="1"/>
  <c r="I4075" i="1"/>
  <c r="I4074" i="1"/>
  <c r="I4066" i="1"/>
  <c r="I4065" i="1"/>
  <c r="I4064" i="1"/>
  <c r="I4063" i="1"/>
  <c r="I4062" i="1"/>
  <c r="I4061" i="1"/>
  <c r="I4060" i="1"/>
  <c r="I4059" i="1"/>
  <c r="I4058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5" i="1"/>
  <c r="I4034" i="1"/>
  <c r="I4033" i="1"/>
  <c r="I4018" i="1"/>
  <c r="I4017" i="1"/>
  <c r="I4016" i="1"/>
  <c r="I4015" i="1"/>
  <c r="I4014" i="1"/>
  <c r="I4013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0" i="1"/>
  <c r="I3989" i="1"/>
  <c r="I3988" i="1"/>
  <c r="I3987" i="1"/>
  <c r="I3986" i="1"/>
  <c r="I3985" i="1"/>
  <c r="I3984" i="1"/>
  <c r="I3981" i="1"/>
  <c r="I3980" i="1"/>
  <c r="I3979" i="1"/>
  <c r="I3978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4" i="1"/>
  <c r="I3943" i="1"/>
  <c r="I3940" i="1"/>
  <c r="I3939" i="1"/>
  <c r="I3931" i="1"/>
  <c r="I3930" i="1"/>
  <c r="I3925" i="1"/>
  <c r="I3924" i="1"/>
  <c r="I3923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895" i="1"/>
  <c r="I3894" i="1"/>
  <c r="I3893" i="1"/>
  <c r="I3892" i="1"/>
  <c r="I3891" i="1"/>
  <c r="I3890" i="1"/>
  <c r="I3883" i="1"/>
  <c r="I3882" i="1"/>
  <c r="I3881" i="1"/>
  <c r="I3880" i="1"/>
  <c r="I3879" i="1"/>
  <c r="I3878" i="1"/>
  <c r="I3871" i="1"/>
  <c r="I3864" i="1"/>
  <c r="I3863" i="1"/>
  <c r="I3862" i="1"/>
  <c r="I3861" i="1"/>
  <c r="I3860" i="1"/>
  <c r="I3859" i="1"/>
  <c r="I3850" i="1"/>
  <c r="I3849" i="1"/>
  <c r="I3848" i="1"/>
  <c r="I3847" i="1"/>
  <c r="I3846" i="1"/>
  <c r="I3845" i="1"/>
  <c r="I3842" i="1"/>
  <c r="I3841" i="1"/>
  <c r="I3840" i="1"/>
  <c r="I3839" i="1"/>
  <c r="I3838" i="1"/>
  <c r="I3837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05" i="1"/>
  <c r="I3804" i="1"/>
  <c r="I3803" i="1"/>
  <c r="I3802" i="1"/>
  <c r="I3801" i="1"/>
  <c r="I3797" i="1"/>
  <c r="I3788" i="1"/>
  <c r="I3784" i="1"/>
  <c r="I3783" i="1"/>
  <c r="I3782" i="1"/>
  <c r="I3781" i="1"/>
  <c r="I3780" i="1"/>
  <c r="I3779" i="1"/>
  <c r="I3778" i="1"/>
  <c r="I3777" i="1"/>
  <c r="I3776" i="1"/>
  <c r="I3775" i="1"/>
  <c r="I3766" i="1"/>
  <c r="I3765" i="1"/>
  <c r="I3764" i="1"/>
  <c r="I3763" i="1"/>
  <c r="I3762" i="1"/>
  <c r="I3761" i="1"/>
  <c r="I3756" i="1"/>
  <c r="I3755" i="1"/>
  <c r="I3754" i="1"/>
  <c r="I3749" i="1"/>
  <c r="I3748" i="1"/>
  <c r="I3747" i="1"/>
  <c r="I3746" i="1"/>
  <c r="I3745" i="1"/>
  <c r="I3741" i="1"/>
  <c r="I3740" i="1"/>
  <c r="I3737" i="1"/>
  <c r="I3736" i="1"/>
  <c r="I3735" i="1"/>
  <c r="I3734" i="1"/>
  <c r="I3733" i="1"/>
  <c r="I3732" i="1"/>
  <c r="I3731" i="1"/>
  <c r="I3730" i="1"/>
  <c r="I3729" i="1"/>
  <c r="I3728" i="1"/>
  <c r="I3727" i="1"/>
  <c r="I3720" i="1"/>
  <c r="I3719" i="1"/>
  <c r="I3718" i="1"/>
  <c r="I3717" i="1"/>
  <c r="I3716" i="1"/>
  <c r="I3715" i="1"/>
  <c r="I3714" i="1"/>
  <c r="I3713" i="1"/>
  <c r="I3712" i="1"/>
  <c r="I3711" i="1"/>
  <c r="I3705" i="1"/>
  <c r="I3704" i="1"/>
  <c r="I3703" i="1"/>
  <c r="I3702" i="1"/>
  <c r="I3701" i="1"/>
  <c r="I3700" i="1"/>
  <c r="I3694" i="1"/>
  <c r="I3693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59" i="1"/>
  <c r="I3658" i="1"/>
  <c r="I3657" i="1"/>
  <c r="I3656" i="1"/>
  <c r="I3652" i="1"/>
  <c r="I3645" i="1"/>
  <c r="I3644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590" i="1"/>
  <c r="I3589" i="1"/>
  <c r="I3588" i="1"/>
  <c r="I3587" i="1"/>
  <c r="I3579" i="1"/>
  <c r="I3578" i="1"/>
  <c r="I3577" i="1"/>
  <c r="I3573" i="1"/>
  <c r="I3572" i="1"/>
  <c r="I3571" i="1"/>
  <c r="I3570" i="1"/>
  <c r="I3569" i="1"/>
  <c r="I3568" i="1"/>
  <c r="I3567" i="1"/>
  <c r="I3561" i="1"/>
  <c r="I3560" i="1"/>
  <c r="I3559" i="1"/>
  <c r="I3558" i="1"/>
  <c r="I3557" i="1"/>
  <c r="I3556" i="1"/>
  <c r="I3555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5" i="1"/>
  <c r="I3521" i="1"/>
  <c r="I3520" i="1"/>
  <c r="I3519" i="1"/>
  <c r="I3516" i="1"/>
  <c r="I3515" i="1"/>
  <c r="I3514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73" i="1"/>
  <c r="I3472" i="1"/>
  <c r="I3471" i="1"/>
  <c r="I3466" i="1"/>
  <c r="I3465" i="1"/>
  <c r="I3464" i="1"/>
  <c r="I3463" i="1"/>
  <c r="I3462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22" i="1"/>
  <c r="I3421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1" i="1"/>
  <c r="I3357" i="1"/>
  <c r="I3356" i="1"/>
  <c r="I3355" i="1"/>
  <c r="I3354" i="1"/>
  <c r="I3350" i="1"/>
  <c r="I3349" i="1"/>
  <c r="I3345" i="1"/>
  <c r="I3344" i="1"/>
  <c r="I3343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0" i="1"/>
  <c r="I3318" i="1"/>
  <c r="I3317" i="1"/>
  <c r="I3316" i="1"/>
  <c r="I3315" i="1"/>
  <c r="I3314" i="1"/>
  <c r="I3307" i="1"/>
  <c r="I3306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1" i="1"/>
  <c r="I3280" i="1"/>
  <c r="I3271" i="1"/>
  <c r="I3270" i="1"/>
  <c r="I3269" i="1"/>
  <c r="I3268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35" i="1"/>
  <c r="I3234" i="1"/>
  <c r="I3233" i="1"/>
  <c r="I3225" i="1"/>
  <c r="I3224" i="1"/>
  <c r="I3223" i="1"/>
  <c r="I3222" i="1"/>
  <c r="I3221" i="1"/>
  <c r="I3220" i="1"/>
  <c r="I3219" i="1"/>
  <c r="I3218" i="1"/>
  <c r="I3217" i="1"/>
  <c r="I3216" i="1"/>
  <c r="I3208" i="1"/>
  <c r="I3207" i="1"/>
  <c r="I3206" i="1"/>
  <c r="I3205" i="1"/>
  <c r="I3204" i="1"/>
  <c r="I3195" i="1"/>
  <c r="I3194" i="1"/>
  <c r="I3193" i="1"/>
  <c r="I3190" i="1"/>
  <c r="I3189" i="1"/>
  <c r="I3188" i="1"/>
  <c r="I3187" i="1"/>
  <c r="I3179" i="1"/>
  <c r="I3175" i="1"/>
  <c r="I3174" i="1"/>
  <c r="I3173" i="1"/>
  <c r="I3172" i="1"/>
  <c r="I3171" i="1"/>
  <c r="I3170" i="1"/>
  <c r="I3169" i="1"/>
  <c r="I3165" i="1"/>
  <c r="I3164" i="1"/>
  <c r="I3163" i="1"/>
  <c r="I3161" i="1"/>
  <c r="I3160" i="1"/>
  <c r="I3159" i="1"/>
  <c r="I3158" i="1"/>
  <c r="I3157" i="1"/>
  <c r="I3156" i="1"/>
  <c r="I3155" i="1"/>
  <c r="I3154" i="1"/>
  <c r="I3153" i="1"/>
  <c r="I3143" i="1"/>
  <c r="I3142" i="1"/>
  <c r="I3141" i="1"/>
  <c r="I3139" i="1"/>
  <c r="I3134" i="1"/>
  <c r="I3129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08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7" i="1"/>
  <c r="I3086" i="1"/>
  <c r="I3085" i="1"/>
  <c r="I3080" i="1"/>
  <c r="I3071" i="1"/>
  <c r="I3070" i="1"/>
  <c r="I3069" i="1"/>
  <c r="I3068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3" i="1"/>
  <c r="I3042" i="1"/>
  <c r="I3036" i="1"/>
  <c r="I3035" i="1"/>
  <c r="I3030" i="1"/>
  <c r="I3023" i="1"/>
  <c r="I3022" i="1"/>
  <c r="I3021" i="1"/>
  <c r="I3020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86" i="1"/>
  <c r="I2981" i="1"/>
  <c r="I2980" i="1"/>
  <c r="I2973" i="1"/>
  <c r="I2972" i="1"/>
  <c r="I2971" i="1"/>
  <c r="I2970" i="1"/>
  <c r="I2969" i="1"/>
  <c r="I2968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23" i="1"/>
  <c r="I2922" i="1"/>
  <c r="I2921" i="1"/>
  <c r="I2918" i="1"/>
  <c r="I2917" i="1"/>
  <c r="I2916" i="1"/>
  <c r="I2915" i="1"/>
  <c r="I2914" i="1"/>
  <c r="I2913" i="1"/>
  <c r="I2912" i="1"/>
  <c r="I2911" i="1"/>
  <c r="I2910" i="1"/>
  <c r="I2909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69" i="1"/>
  <c r="I2868" i="1"/>
  <c r="I2867" i="1"/>
  <c r="I2864" i="1"/>
  <c r="I2857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8" i="1"/>
  <c r="I2821" i="1"/>
  <c r="I2820" i="1"/>
  <c r="I2819" i="1"/>
  <c r="I2818" i="1"/>
  <c r="I2817" i="1"/>
  <c r="I2813" i="1"/>
  <c r="I2812" i="1"/>
  <c r="I2805" i="1"/>
  <c r="I2804" i="1"/>
  <c r="I2803" i="1"/>
  <c r="I2802" i="1"/>
  <c r="I2801" i="1"/>
  <c r="I2800" i="1"/>
  <c r="I2799" i="1"/>
  <c r="I2798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1" i="1"/>
  <c r="I2770" i="1"/>
  <c r="I2769" i="1"/>
  <c r="I2768" i="1"/>
  <c r="I2767" i="1"/>
  <c r="I2760" i="1"/>
  <c r="I2759" i="1"/>
  <c r="I2758" i="1"/>
  <c r="I2757" i="1"/>
  <c r="I2756" i="1"/>
  <c r="I2750" i="1"/>
  <c r="I2749" i="1"/>
  <c r="I2748" i="1"/>
  <c r="I2741" i="1"/>
  <c r="I2740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3" i="1"/>
  <c r="I2712" i="1"/>
  <c r="I2696" i="1"/>
  <c r="I2695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67" i="1"/>
  <c r="I2666" i="1"/>
  <c r="I2661" i="1"/>
  <c r="I2660" i="1"/>
  <c r="I2659" i="1"/>
  <c r="I2650" i="1"/>
  <c r="I2649" i="1"/>
  <c r="I2648" i="1"/>
  <c r="I2647" i="1"/>
  <c r="I2646" i="1"/>
  <c r="I2645" i="1"/>
  <c r="I2644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599" i="1"/>
  <c r="I2598" i="1"/>
  <c r="I2597" i="1"/>
  <c r="I2596" i="1"/>
  <c r="I2595" i="1"/>
  <c r="I2588" i="1"/>
  <c r="I2587" i="1"/>
  <c r="I2586" i="1"/>
  <c r="I2585" i="1"/>
  <c r="I2584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21" i="1"/>
  <c r="I2520" i="1"/>
  <c r="I2509" i="1"/>
  <c r="I2508" i="1"/>
  <c r="I2507" i="1"/>
  <c r="I2506" i="1"/>
  <c r="I2505" i="1"/>
  <c r="I2504" i="1"/>
  <c r="I2503" i="1"/>
  <c r="I2492" i="1"/>
  <c r="I2491" i="1"/>
  <c r="I2490" i="1"/>
  <c r="I2489" i="1"/>
  <c r="I2488" i="1"/>
  <c r="I2487" i="1"/>
  <c r="I2486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57" i="1"/>
  <c r="I2456" i="1"/>
  <c r="I2451" i="1"/>
  <c r="I2450" i="1"/>
  <c r="I2449" i="1"/>
  <c r="I2441" i="1"/>
  <c r="I2440" i="1"/>
  <c r="I2439" i="1"/>
  <c r="I2435" i="1"/>
  <c r="I2434" i="1"/>
  <c r="I2433" i="1"/>
  <c r="I2432" i="1"/>
  <c r="I2431" i="1"/>
  <c r="I2430" i="1"/>
  <c r="I2429" i="1"/>
  <c r="I2428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87" i="1"/>
  <c r="I2386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35" i="1"/>
  <c r="I2334" i="1"/>
  <c r="I2333" i="1"/>
  <c r="I2332" i="1"/>
  <c r="I2331" i="1"/>
  <c r="I2330" i="1"/>
  <c r="I2329" i="1"/>
  <c r="I2325" i="1"/>
  <c r="I2312" i="1"/>
  <c r="I2311" i="1"/>
  <c r="I2310" i="1"/>
  <c r="I2309" i="1"/>
  <c r="I2308" i="1"/>
  <c r="I2307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59" i="1"/>
  <c r="I2258" i="1"/>
  <c r="I2257" i="1"/>
  <c r="I2256" i="1"/>
  <c r="I2255" i="1"/>
  <c r="I2248" i="1"/>
  <c r="I2247" i="1"/>
  <c r="I2246" i="1"/>
  <c r="I2245" i="1"/>
  <c r="I2244" i="1"/>
  <c r="I2243" i="1"/>
  <c r="I2238" i="1"/>
  <c r="I2237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0" i="1"/>
  <c r="I2199" i="1"/>
  <c r="I2198" i="1"/>
  <c r="I2197" i="1"/>
  <c r="I2196" i="1"/>
  <c r="I2183" i="1"/>
  <c r="I2182" i="1"/>
  <c r="I2181" i="1"/>
  <c r="I2173" i="1"/>
  <c r="I2172" i="1"/>
  <c r="I2171" i="1"/>
  <c r="I2170" i="1"/>
  <c r="I2159" i="1"/>
  <c r="I2158" i="1"/>
  <c r="I2157" i="1"/>
  <c r="I2156" i="1"/>
  <c r="I2155" i="1"/>
  <c r="I2154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27" i="1"/>
  <c r="I2126" i="1"/>
  <c r="I2117" i="1"/>
  <c r="I2116" i="1"/>
  <c r="I2115" i="1"/>
  <c r="I2111" i="1"/>
  <c r="I2110" i="1"/>
  <c r="I2109" i="1"/>
  <c r="I2108" i="1"/>
  <c r="I2107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2" i="1"/>
  <c r="I2071" i="1"/>
  <c r="I2070" i="1"/>
  <c r="I2069" i="1"/>
  <c r="I2065" i="1"/>
  <c r="I2064" i="1"/>
  <c r="I2063" i="1"/>
  <c r="I2062" i="1"/>
  <c r="I2061" i="1"/>
  <c r="I2060" i="1"/>
  <c r="I2059" i="1"/>
  <c r="I2047" i="1"/>
  <c r="I2046" i="1"/>
  <c r="I2045" i="1"/>
  <c r="I2044" i="1"/>
  <c r="I2043" i="1"/>
  <c r="I2042" i="1"/>
  <c r="I2041" i="1"/>
  <c r="I2040" i="1"/>
  <c r="I2039" i="1"/>
  <c r="I2038" i="1"/>
  <c r="I2037" i="1"/>
  <c r="I2031" i="1"/>
  <c r="I2027" i="1"/>
  <c r="I2026" i="1"/>
  <c r="I2021" i="1"/>
  <c r="I2020" i="1"/>
  <c r="I2019" i="1"/>
  <c r="I2018" i="1"/>
  <c r="I2017" i="1"/>
  <c r="I2016" i="1"/>
  <c r="I2015" i="1"/>
  <c r="I2014" i="1"/>
  <c r="I2013" i="1"/>
  <c r="I2010" i="1"/>
  <c r="I2009" i="1"/>
  <c r="I2007" i="1"/>
  <c r="I2006" i="1"/>
  <c r="I2005" i="1"/>
  <c r="I2004" i="1"/>
  <c r="I2003" i="1"/>
  <c r="I2002" i="1"/>
  <c r="I2001" i="1"/>
  <c r="I2000" i="1"/>
  <c r="I1999" i="1"/>
  <c r="I1998" i="1"/>
  <c r="I1996" i="1"/>
  <c r="I1995" i="1"/>
  <c r="I1994" i="1"/>
  <c r="I1993" i="1"/>
  <c r="I1992" i="1"/>
  <c r="I1991" i="1"/>
  <c r="I1990" i="1"/>
  <c r="I1989" i="1"/>
  <c r="I1988" i="1"/>
  <c r="I1982" i="1"/>
  <c r="I1980" i="1"/>
  <c r="I1979" i="1"/>
  <c r="I1978" i="1"/>
  <c r="I1969" i="1"/>
  <c r="I1968" i="1"/>
  <c r="I1967" i="1"/>
  <c r="I1966" i="1"/>
  <c r="I1965" i="1"/>
  <c r="I1964" i="1"/>
  <c r="I1963" i="1"/>
  <c r="I1962" i="1"/>
  <c r="I1955" i="1"/>
  <c r="I1948" i="1"/>
  <c r="I1944" i="1"/>
  <c r="I1943" i="1"/>
  <c r="I1942" i="1"/>
  <c r="I1941" i="1"/>
  <c r="I1940" i="1"/>
  <c r="I1939" i="1"/>
  <c r="I1938" i="1"/>
  <c r="I1937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3" i="1"/>
  <c r="I1912" i="1"/>
  <c r="I1905" i="1"/>
  <c r="I1899" i="1"/>
  <c r="I1898" i="1"/>
  <c r="I1894" i="1"/>
  <c r="I1893" i="1"/>
  <c r="I1892" i="1"/>
  <c r="I1891" i="1"/>
  <c r="I1890" i="1"/>
  <c r="I1889" i="1"/>
  <c r="I1888" i="1"/>
  <c r="I1887" i="1"/>
  <c r="I1886" i="1"/>
  <c r="I1885" i="1"/>
  <c r="I1884" i="1"/>
  <c r="I1874" i="1"/>
  <c r="I1873" i="1"/>
  <c r="I1872" i="1"/>
  <c r="I1871" i="1"/>
  <c r="I1870" i="1"/>
  <c r="I1860" i="1"/>
  <c r="I1858" i="1"/>
  <c r="I1853" i="1"/>
  <c r="I1852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23" i="1"/>
  <c r="I1817" i="1"/>
  <c r="I1816" i="1"/>
  <c r="I1815" i="1"/>
  <c r="I1814" i="1"/>
  <c r="I1813" i="1"/>
  <c r="I1806" i="1"/>
  <c r="I1805" i="1"/>
  <c r="I1804" i="1"/>
  <c r="I1803" i="1"/>
  <c r="I1802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74" i="1"/>
  <c r="I1773" i="1"/>
  <c r="I1772" i="1"/>
  <c r="I1771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28" i="1"/>
  <c r="I1723" i="1"/>
  <c r="I1722" i="1"/>
  <c r="I1721" i="1"/>
  <c r="I1714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89" i="1"/>
  <c r="I1688" i="1"/>
  <c r="I1683" i="1"/>
  <c r="I1682" i="1"/>
  <c r="I1679" i="1"/>
  <c r="I1678" i="1"/>
  <c r="I1677" i="1"/>
  <c r="I1673" i="1"/>
  <c r="I1669" i="1"/>
  <c r="I1668" i="1"/>
  <c r="I1667" i="1"/>
  <c r="I1666" i="1"/>
  <c r="I1665" i="1"/>
  <c r="I1664" i="1"/>
  <c r="I1663" i="1"/>
  <c r="I1662" i="1"/>
  <c r="I1661" i="1"/>
  <c r="I1660" i="1"/>
  <c r="I1655" i="1"/>
  <c r="I1653" i="1"/>
  <c r="I1652" i="1"/>
  <c r="I1648" i="1"/>
  <c r="I1647" i="1"/>
  <c r="I1646" i="1"/>
  <c r="I1645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4" i="1"/>
  <c r="I1623" i="1"/>
  <c r="I1622" i="1"/>
  <c r="I1621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4" i="1"/>
  <c r="I1603" i="1"/>
  <c r="I1602" i="1"/>
  <c r="I1601" i="1"/>
  <c r="I1596" i="1"/>
  <c r="I1595" i="1"/>
  <c r="I1594" i="1"/>
  <c r="I1592" i="1"/>
  <c r="I1591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3" i="1"/>
  <c r="I1542" i="1"/>
  <c r="I1541" i="1"/>
  <c r="I1538" i="1"/>
  <c r="I1536" i="1"/>
  <c r="I1535" i="1"/>
  <c r="I1534" i="1"/>
  <c r="I1531" i="1"/>
  <c r="I1530" i="1"/>
  <c r="I1529" i="1"/>
  <c r="I1528" i="1"/>
  <c r="I1527" i="1"/>
  <c r="I1525" i="1"/>
  <c r="I1524" i="1"/>
  <c r="I1523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499" i="1"/>
  <c r="I1498" i="1"/>
  <c r="I1497" i="1"/>
  <c r="I1496" i="1"/>
  <c r="I1495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5" i="1"/>
  <c r="I1474" i="1"/>
  <c r="I1473" i="1"/>
  <c r="I1472" i="1"/>
  <c r="I1471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1" i="1"/>
  <c r="I1450" i="1"/>
  <c r="I1447" i="1"/>
  <c r="I1446" i="1"/>
  <c r="I1445" i="1"/>
  <c r="I1444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0" i="1"/>
  <c r="I1419" i="1"/>
  <c r="I1418" i="1"/>
  <c r="I1415" i="1"/>
  <c r="I1412" i="1"/>
  <c r="I1411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87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0" i="1"/>
  <c r="I1349" i="1"/>
  <c r="I1345" i="1"/>
  <c r="I1344" i="1"/>
  <c r="I1343" i="1"/>
  <c r="I1342" i="1"/>
  <c r="I1341" i="1"/>
  <c r="I1340" i="1"/>
  <c r="I1339" i="1"/>
  <c r="I1338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2" i="1"/>
  <c r="I1317" i="1"/>
  <c r="I1316" i="1"/>
  <c r="I1315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1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3" i="1"/>
  <c r="I1270" i="1"/>
  <c r="I1269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0" i="1"/>
  <c r="I1247" i="1"/>
  <c r="I1246" i="1"/>
  <c r="I1241" i="1"/>
  <c r="I1240" i="1"/>
  <c r="I1239" i="1"/>
  <c r="I1238" i="1"/>
  <c r="I1237" i="1"/>
  <c r="I1236" i="1"/>
  <c r="I1235" i="1"/>
  <c r="I1234" i="1"/>
  <c r="I1231" i="1"/>
  <c r="I1230" i="1"/>
  <c r="I1229" i="1"/>
  <c r="I1228" i="1"/>
  <c r="I1227" i="1"/>
  <c r="I1226" i="1"/>
  <c r="I1225" i="1"/>
  <c r="I1224" i="1"/>
  <c r="I1223" i="1"/>
  <c r="I1222" i="1"/>
  <c r="I1219" i="1"/>
  <c r="I1216" i="1"/>
  <c r="I1215" i="1"/>
  <c r="I1214" i="1"/>
  <c r="I1213" i="1"/>
  <c r="I1212" i="1"/>
  <c r="I1211" i="1"/>
  <c r="I1210" i="1"/>
  <c r="I1207" i="1"/>
  <c r="I1206" i="1"/>
  <c r="I1205" i="1"/>
  <c r="I1204" i="1"/>
  <c r="I1203" i="1"/>
  <c r="I1202" i="1"/>
  <c r="I1201" i="1"/>
  <c r="I1200" i="1"/>
  <c r="I1199" i="1"/>
  <c r="I1198" i="1"/>
  <c r="I1194" i="1"/>
  <c r="I1193" i="1"/>
  <c r="I1190" i="1"/>
  <c r="I1189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8" i="1"/>
  <c r="I1137" i="1"/>
  <c r="I1136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5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88" i="1"/>
  <c r="I1087" i="1"/>
  <c r="I1085" i="1"/>
  <c r="I1084" i="1"/>
  <c r="I1083" i="1"/>
  <c r="I1082" i="1"/>
  <c r="I1081" i="1"/>
  <c r="I1080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57" i="1"/>
  <c r="I1056" i="1"/>
  <c r="I1053" i="1"/>
  <c r="I1052" i="1"/>
  <c r="I1051" i="1"/>
  <c r="I1050" i="1"/>
  <c r="I1049" i="1"/>
  <c r="I1046" i="1"/>
  <c r="I1045" i="1"/>
  <c r="I1044" i="1"/>
  <c r="I1043" i="1"/>
  <c r="I1042" i="1"/>
  <c r="I1038" i="1"/>
  <c r="I1037" i="1"/>
  <c r="I1036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0" i="1"/>
  <c r="I1009" i="1"/>
  <c r="I1008" i="1"/>
  <c r="I1007" i="1"/>
  <c r="I1006" i="1"/>
  <c r="I1001" i="1"/>
  <c r="I1000" i="1"/>
  <c r="I999" i="1"/>
  <c r="I995" i="1"/>
  <c r="I994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47" i="1"/>
  <c r="I946" i="1"/>
  <c r="I945" i="1"/>
  <c r="I944" i="1"/>
  <c r="I943" i="1"/>
  <c r="I942" i="1"/>
  <c r="I941" i="1"/>
  <c r="I940" i="1"/>
  <c r="I936" i="1"/>
  <c r="I935" i="1"/>
  <c r="I926" i="1"/>
  <c r="I925" i="1"/>
  <c r="I924" i="1"/>
  <c r="I923" i="1"/>
  <c r="I922" i="1"/>
  <c r="I920" i="1"/>
  <c r="I919" i="1"/>
  <c r="I918" i="1"/>
  <c r="I917" i="1"/>
  <c r="I911" i="1"/>
  <c r="I910" i="1"/>
  <c r="I909" i="1"/>
  <c r="I908" i="1"/>
  <c r="I907" i="1"/>
  <c r="I906" i="1"/>
  <c r="I905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4" i="1"/>
  <c r="I878" i="1"/>
  <c r="I877" i="1"/>
  <c r="I876" i="1"/>
  <c r="I875" i="1"/>
  <c r="I874" i="1"/>
  <c r="I865" i="1"/>
  <c r="I860" i="1"/>
  <c r="I854" i="1"/>
  <c r="I853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16" i="1"/>
  <c r="I815" i="1"/>
  <c r="I810" i="1"/>
  <c r="I809" i="1"/>
  <c r="I808" i="1"/>
  <c r="I805" i="1"/>
  <c r="I801" i="1"/>
  <c r="I800" i="1"/>
  <c r="I799" i="1"/>
  <c r="I798" i="1"/>
  <c r="I791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58" i="1"/>
  <c r="I757" i="1"/>
  <c r="I745" i="1"/>
  <c r="I744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06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72" i="1"/>
  <c r="I671" i="1"/>
  <c r="I667" i="1"/>
  <c r="I665" i="1"/>
  <c r="I664" i="1"/>
  <c r="I663" i="1"/>
  <c r="I659" i="1"/>
  <c r="I658" i="1"/>
  <c r="I657" i="1"/>
  <c r="I656" i="1"/>
  <c r="I655" i="1"/>
  <c r="I654" i="1"/>
  <c r="I652" i="1"/>
  <c r="I651" i="1"/>
  <c r="I650" i="1"/>
  <c r="I649" i="1"/>
  <c r="I648" i="1"/>
  <c r="I647" i="1"/>
  <c r="I646" i="1"/>
  <c r="I645" i="1"/>
  <c r="I644" i="1"/>
  <c r="I639" i="1"/>
  <c r="I638" i="1"/>
  <c r="I637" i="1"/>
  <c r="I635" i="1"/>
  <c r="I634" i="1"/>
  <c r="I633" i="1"/>
  <c r="I632" i="1"/>
  <c r="I625" i="1"/>
  <c r="I624" i="1"/>
  <c r="I623" i="1"/>
  <c r="I622" i="1"/>
  <c r="I621" i="1"/>
  <c r="I620" i="1"/>
  <c r="I618" i="1"/>
  <c r="I617" i="1"/>
  <c r="I616" i="1"/>
  <c r="I615" i="1"/>
  <c r="I613" i="1"/>
  <c r="I612" i="1"/>
  <c r="I611" i="1"/>
  <c r="I610" i="1"/>
  <c r="I609" i="1"/>
  <c r="I608" i="1"/>
  <c r="I607" i="1"/>
  <c r="I603" i="1"/>
  <c r="I602" i="1"/>
  <c r="I598" i="1"/>
  <c r="I595" i="1"/>
  <c r="I591" i="1"/>
  <c r="I590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6" i="1"/>
  <c r="I565" i="1"/>
  <c r="I561" i="1"/>
  <c r="I560" i="1"/>
  <c r="I555" i="1"/>
  <c r="I554" i="1"/>
  <c r="I553" i="1"/>
  <c r="I549" i="1"/>
  <c r="I546" i="1"/>
  <c r="I543" i="1"/>
  <c r="I542" i="1"/>
  <c r="I541" i="1"/>
  <c r="I540" i="1"/>
  <c r="I539" i="1"/>
  <c r="I538" i="1"/>
  <c r="I537" i="1"/>
  <c r="I536" i="1"/>
  <c r="I534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4" i="1"/>
  <c r="I503" i="1"/>
  <c r="I502" i="1"/>
  <c r="I501" i="1"/>
  <c r="I498" i="1"/>
  <c r="I497" i="1"/>
  <c r="I496" i="1"/>
  <c r="I495" i="1"/>
  <c r="I493" i="1"/>
  <c r="I491" i="1"/>
  <c r="I485" i="1"/>
  <c r="I483" i="1"/>
  <c r="I482" i="1"/>
  <c r="I481" i="1"/>
  <c r="I480" i="1"/>
  <c r="I479" i="1"/>
  <c r="I478" i="1"/>
  <c r="I477" i="1"/>
  <c r="I476" i="1"/>
  <c r="I475" i="1"/>
  <c r="I474" i="1"/>
  <c r="I473" i="1"/>
  <c r="I468" i="1"/>
  <c r="I467" i="1"/>
  <c r="I460" i="1"/>
  <c r="I456" i="1"/>
  <c r="I453" i="1"/>
  <c r="I447" i="1"/>
  <c r="I446" i="1"/>
  <c r="I445" i="1"/>
  <c r="I444" i="1"/>
  <c r="I443" i="1"/>
  <c r="I442" i="1"/>
  <c r="I439" i="1"/>
  <c r="I438" i="1"/>
  <c r="I436" i="1"/>
  <c r="I435" i="1"/>
  <c r="I434" i="1"/>
  <c r="I433" i="1"/>
  <c r="I432" i="1"/>
  <c r="I431" i="1"/>
  <c r="I427" i="1"/>
  <c r="I425" i="1"/>
  <c r="I422" i="1"/>
  <c r="I420" i="1"/>
  <c r="I419" i="1"/>
  <c r="I418" i="1"/>
  <c r="I417" i="1"/>
  <c r="I416" i="1"/>
  <c r="I415" i="1"/>
  <c r="I409" i="1"/>
  <c r="I408" i="1"/>
  <c r="I407" i="1"/>
  <c r="I406" i="1"/>
  <c r="I405" i="1"/>
  <c r="I404" i="1"/>
  <c r="I403" i="1"/>
  <c r="I402" i="1"/>
  <c r="I400" i="1"/>
  <c r="I399" i="1"/>
  <c r="I398" i="1"/>
  <c r="I397" i="1"/>
  <c r="I396" i="1"/>
  <c r="I393" i="1"/>
  <c r="I392" i="1"/>
  <c r="I387" i="1"/>
  <c r="I386" i="1"/>
  <c r="I382" i="1"/>
  <c r="I381" i="1"/>
  <c r="I380" i="1"/>
  <c r="I379" i="1"/>
  <c r="I378" i="1"/>
  <c r="I375" i="1"/>
  <c r="I373" i="1"/>
  <c r="I372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4" i="1"/>
  <c r="I330" i="1"/>
  <c r="I328" i="1"/>
  <c r="I327" i="1"/>
  <c r="I324" i="1"/>
  <c r="I323" i="1"/>
  <c r="I322" i="1"/>
  <c r="I321" i="1"/>
  <c r="I319" i="1"/>
  <c r="I318" i="1"/>
  <c r="I317" i="1"/>
  <c r="I316" i="1"/>
  <c r="I311" i="1"/>
  <c r="I310" i="1"/>
  <c r="I306" i="1"/>
  <c r="I303" i="1"/>
  <c r="I302" i="1"/>
  <c r="I301" i="1"/>
  <c r="I300" i="1"/>
  <c r="I299" i="1"/>
  <c r="I297" i="1"/>
  <c r="I296" i="1"/>
  <c r="I294" i="1"/>
  <c r="I293" i="1"/>
  <c r="I292" i="1"/>
  <c r="I290" i="1"/>
  <c r="I283" i="1"/>
  <c r="I282" i="1"/>
  <c r="I281" i="1"/>
  <c r="I278" i="1"/>
  <c r="I276" i="1"/>
  <c r="I275" i="1"/>
  <c r="I274" i="1"/>
  <c r="I272" i="1"/>
  <c r="I271" i="1"/>
  <c r="I270" i="1"/>
  <c r="I269" i="1"/>
  <c r="I268" i="1"/>
  <c r="I267" i="1"/>
  <c r="I266" i="1"/>
  <c r="I265" i="1"/>
  <c r="I264" i="1"/>
  <c r="I263" i="1"/>
  <c r="I262" i="1"/>
  <c r="I260" i="1"/>
  <c r="I259" i="1"/>
  <c r="I258" i="1"/>
  <c r="I257" i="1"/>
  <c r="I254" i="1"/>
  <c r="I253" i="1"/>
  <c r="I252" i="1"/>
  <c r="I251" i="1"/>
  <c r="I250" i="1"/>
  <c r="I248" i="1"/>
  <c r="I247" i="1"/>
  <c r="I245" i="1"/>
  <c r="I242" i="1"/>
  <c r="I241" i="1"/>
  <c r="I239" i="1"/>
  <c r="I238" i="1"/>
  <c r="I237" i="1"/>
  <c r="I236" i="1"/>
  <c r="I230" i="1"/>
  <c r="I228" i="1"/>
  <c r="I225" i="1"/>
  <c r="I224" i="1"/>
  <c r="I219" i="1"/>
  <c r="I216" i="1"/>
  <c r="I215" i="1"/>
  <c r="I214" i="1"/>
  <c r="I213" i="1"/>
  <c r="I212" i="1"/>
  <c r="I209" i="1"/>
  <c r="I208" i="1"/>
  <c r="I207" i="1"/>
  <c r="I206" i="1"/>
  <c r="I205" i="1"/>
  <c r="I204" i="1"/>
  <c r="I201" i="1"/>
  <c r="I198" i="1"/>
  <c r="I196" i="1"/>
  <c r="I195" i="1"/>
  <c r="I194" i="1"/>
  <c r="I190" i="1"/>
  <c r="I186" i="1"/>
  <c r="I185" i="1"/>
  <c r="I183" i="1"/>
  <c r="I182" i="1"/>
  <c r="I181" i="1"/>
  <c r="I179" i="1"/>
  <c r="I178" i="1"/>
  <c r="I177" i="1"/>
  <c r="I176" i="1"/>
  <c r="I175" i="1"/>
  <c r="I174" i="1"/>
  <c r="I171" i="1"/>
  <c r="I170" i="1"/>
  <c r="I169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3" i="1"/>
  <c r="I152" i="1"/>
  <c r="I150" i="1"/>
  <c r="I147" i="1"/>
  <c r="I146" i="1"/>
  <c r="I145" i="1"/>
  <c r="I144" i="1"/>
  <c r="I143" i="1"/>
  <c r="I140" i="1"/>
  <c r="I138" i="1"/>
  <c r="I136" i="1"/>
  <c r="I135" i="1"/>
  <c r="I134" i="1"/>
  <c r="I133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4" i="1"/>
  <c r="E12361" i="1"/>
  <c r="E11954" i="1"/>
  <c r="E9444" i="1"/>
  <c r="E6487" i="1"/>
  <c r="E6438" i="1"/>
  <c r="E5990" i="1"/>
  <c r="E5711" i="1"/>
  <c r="E5691" i="1"/>
  <c r="E5410" i="1"/>
  <c r="E5300" i="1"/>
  <c r="E5297" i="1"/>
  <c r="E5296" i="1"/>
  <c r="E5293" i="1"/>
  <c r="E5075" i="1"/>
  <c r="E5053" i="1"/>
  <c r="E5050" i="1"/>
  <c r="E5005" i="1"/>
  <c r="E4993" i="1"/>
  <c r="E4992" i="1"/>
  <c r="E4939" i="1"/>
  <c r="E4937" i="1"/>
  <c r="E4935" i="1"/>
  <c r="E4932" i="1"/>
  <c r="E4930" i="1"/>
  <c r="E4888" i="1"/>
  <c r="E4884" i="1"/>
  <c r="E4883" i="1"/>
  <c r="E4882" i="1"/>
  <c r="E4881" i="1"/>
  <c r="E4880" i="1"/>
  <c r="E4788" i="1"/>
  <c r="E4760" i="1"/>
  <c r="E4741" i="1"/>
  <c r="E4736" i="1"/>
  <c r="E4719" i="1"/>
  <c r="E4717" i="1"/>
  <c r="E4612" i="1"/>
  <c r="E4609" i="1"/>
  <c r="E4608" i="1"/>
  <c r="E4605" i="1"/>
  <c r="E4594" i="1"/>
  <c r="E4549" i="1"/>
  <c r="E4548" i="1"/>
  <c r="E4542" i="1"/>
  <c r="E4541" i="1"/>
  <c r="E4540" i="1"/>
  <c r="E4527" i="1"/>
  <c r="E4526" i="1"/>
  <c r="E4342" i="1"/>
  <c r="E4268" i="1"/>
  <c r="E4261" i="1"/>
  <c r="E4244" i="1"/>
  <c r="E4234" i="1"/>
  <c r="E4217" i="1"/>
  <c r="E4216" i="1"/>
  <c r="E4212" i="1"/>
  <c r="E4209" i="1"/>
  <c r="E4181" i="1"/>
  <c r="E4149" i="1"/>
  <c r="E4144" i="1"/>
  <c r="E4129" i="1"/>
  <c r="E4119" i="1"/>
  <c r="E4044" i="1"/>
  <c r="E3996" i="1"/>
  <c r="E3953" i="1"/>
  <c r="E3913" i="1"/>
  <c r="E3846" i="1"/>
  <c r="E3840" i="1"/>
  <c r="E3731" i="1"/>
  <c r="E3718" i="1"/>
  <c r="E3717" i="1"/>
  <c r="E3716" i="1"/>
  <c r="E3714" i="1"/>
  <c r="E3701" i="1"/>
  <c r="E3700" i="1"/>
  <c r="E3673" i="1"/>
  <c r="E3671" i="1"/>
  <c r="E3668" i="1"/>
  <c r="E3657" i="1"/>
  <c r="E3631" i="1"/>
  <c r="E3621" i="1"/>
  <c r="E3620" i="1"/>
  <c r="E3618" i="1"/>
  <c r="E3615" i="1"/>
  <c r="E3614" i="1"/>
  <c r="E3611" i="1"/>
  <c r="E3609" i="1"/>
  <c r="E3557" i="1"/>
  <c r="E3536" i="1"/>
  <c r="E3535" i="1"/>
  <c r="E3488" i="1"/>
  <c r="E3384" i="1"/>
  <c r="E3314" i="1"/>
  <c r="E3300" i="1"/>
  <c r="E3292" i="1"/>
  <c r="E3250" i="1"/>
  <c r="E3222" i="1"/>
  <c r="E3154" i="1"/>
  <c r="E3114" i="1"/>
  <c r="E3112" i="1"/>
  <c r="E3071" i="1"/>
  <c r="E3070" i="1"/>
  <c r="E3062" i="1"/>
  <c r="E3053" i="1"/>
  <c r="E3052" i="1"/>
  <c r="E3009" i="1"/>
  <c r="E2999" i="1"/>
  <c r="E2998" i="1"/>
  <c r="E2997" i="1"/>
  <c r="E2996" i="1"/>
  <c r="E2891" i="1"/>
  <c r="E2886" i="1"/>
  <c r="E2885" i="1"/>
  <c r="E2879" i="1"/>
  <c r="E2836" i="1"/>
  <c r="E2835" i="1"/>
  <c r="E2834" i="1"/>
  <c r="E2833" i="1"/>
  <c r="E2831" i="1"/>
  <c r="E2782" i="1"/>
  <c r="E2725" i="1"/>
  <c r="E2718" i="1"/>
  <c r="E2684" i="1"/>
  <c r="E2680" i="1"/>
  <c r="E2645" i="1"/>
  <c r="E2621" i="1"/>
  <c r="E2620" i="1"/>
  <c r="E2619" i="1"/>
  <c r="E2618" i="1"/>
  <c r="E2614" i="1"/>
  <c r="E2613" i="1"/>
  <c r="E2577" i="1"/>
  <c r="E2548" i="1"/>
  <c r="E2480" i="1"/>
  <c r="E2472" i="1"/>
  <c r="E2470" i="1"/>
  <c r="E2469" i="1"/>
  <c r="E2457" i="1"/>
  <c r="E2456" i="1"/>
  <c r="E2431" i="1"/>
  <c r="E2363" i="1"/>
  <c r="E2360" i="1"/>
  <c r="E2259" i="1"/>
  <c r="E2214" i="1"/>
  <c r="E2211" i="1"/>
  <c r="E2143" i="1"/>
  <c r="E2110" i="1"/>
  <c r="E2096" i="1"/>
  <c r="E2086" i="1"/>
  <c r="E2015" i="1"/>
  <c r="E1998" i="1"/>
  <c r="E1918" i="1"/>
  <c r="E1791" i="1"/>
  <c r="E1790" i="1"/>
  <c r="E1789" i="1"/>
  <c r="E1788" i="1"/>
  <c r="E1785" i="1"/>
  <c r="E1742" i="1"/>
  <c r="E1632" i="1"/>
  <c r="E1628" i="1"/>
  <c r="E1507" i="1"/>
  <c r="E1445" i="1"/>
  <c r="E1438" i="1"/>
  <c r="E1433" i="1"/>
  <c r="E1428" i="1"/>
  <c r="E1280" i="1"/>
  <c r="E1239" i="1"/>
  <c r="E1235" i="1"/>
  <c r="F1233" i="1"/>
  <c r="E1216" i="1"/>
  <c r="E1127" i="1"/>
  <c r="E1109" i="1"/>
  <c r="E1104" i="1"/>
  <c r="E1037" i="1"/>
  <c r="E1036" i="1"/>
  <c r="E1019" i="1"/>
  <c r="F1017" i="1"/>
  <c r="F1016" i="1"/>
  <c r="F1015" i="1"/>
  <c r="E967" i="1"/>
  <c r="E958" i="1"/>
  <c r="E924" i="1"/>
  <c r="E876" i="1"/>
  <c r="E830" i="1"/>
  <c r="E827" i="1"/>
  <c r="E784" i="1"/>
  <c r="E638" i="1"/>
  <c r="E582" i="1"/>
  <c r="E532" i="1"/>
  <c r="P10898" i="1"/>
  <c r="P10241" i="1"/>
  <c r="P10738" i="1"/>
  <c r="P10054" i="1"/>
  <c r="P10449" i="1"/>
  <c r="P10897" i="1"/>
  <c r="P9399" i="1"/>
  <c r="P7508" i="1"/>
  <c r="P8476" i="1"/>
  <c r="P8417" i="1"/>
  <c r="P9996" i="1"/>
  <c r="P9102" i="1"/>
  <c r="P9026" i="1"/>
  <c r="P10921" i="1"/>
  <c r="P8840" i="1"/>
  <c r="P7353" i="1"/>
  <c r="P8462" i="1"/>
  <c r="P10127" i="1"/>
  <c r="P8796" i="1"/>
  <c r="P9084" i="1"/>
  <c r="P8828" i="1"/>
  <c r="P8023" i="1"/>
  <c r="P10390" i="1"/>
  <c r="P9422" i="1"/>
  <c r="P7567" i="1"/>
  <c r="P9101" i="1"/>
  <c r="P8291" i="1"/>
  <c r="P9439" i="1"/>
  <c r="P9128" i="1"/>
  <c r="P8487" i="1"/>
  <c r="P10246" i="1"/>
  <c r="P10836" i="1"/>
  <c r="P7912" i="1"/>
  <c r="P10048" i="1"/>
  <c r="P9648" i="1"/>
  <c r="P9396" i="1"/>
  <c r="P8861" i="1"/>
  <c r="P7706" i="1"/>
  <c r="P9193" i="1"/>
  <c r="P8799" i="1"/>
  <c r="P9377" i="1"/>
  <c r="P10901" i="1"/>
  <c r="P8448" i="1"/>
  <c r="P10301" i="1"/>
  <c r="P10829" i="1"/>
  <c r="P10108" i="1"/>
  <c r="P10994" i="1"/>
  <c r="P9550" i="1"/>
  <c r="P10601" i="1"/>
  <c r="P9096" i="1"/>
  <c r="P10790" i="1"/>
  <c r="P7730" i="1"/>
  <c r="P10595" i="1"/>
  <c r="P9901" i="1"/>
  <c r="P8750" i="1"/>
  <c r="P9269" i="1"/>
  <c r="P8334" i="1"/>
  <c r="P10981" i="1"/>
  <c r="P7686" i="1"/>
  <c r="P9651" i="1"/>
  <c r="P10277" i="1"/>
  <c r="P9835" i="1"/>
  <c r="P7519" i="1"/>
  <c r="P10590" i="1"/>
  <c r="P7700" i="1"/>
  <c r="P7360" i="1"/>
  <c r="P7845" i="1"/>
  <c r="P7374" i="1"/>
  <c r="P10817" i="1"/>
  <c r="P8652" i="1"/>
  <c r="P10438" i="1"/>
  <c r="P9083" i="1"/>
  <c r="P10967" i="1"/>
  <c r="P7579" i="1"/>
  <c r="P7973" i="1"/>
  <c r="P10877" i="1"/>
  <c r="P7676" i="1"/>
  <c r="P7332" i="1"/>
  <c r="P9266" i="1"/>
  <c r="P8802" i="1"/>
  <c r="P9766" i="1"/>
  <c r="P9334" i="1"/>
  <c r="P7960" i="1"/>
  <c r="P7683" i="1"/>
  <c r="P8412" i="1"/>
  <c r="P8736" i="1"/>
  <c r="P10715" i="1"/>
  <c r="P9310" i="1"/>
  <c r="P8508" i="1"/>
  <c r="P10366" i="1"/>
  <c r="P10473" i="1"/>
  <c r="P8132" i="1"/>
  <c r="P10657" i="1"/>
  <c r="P10569" i="1"/>
  <c r="P10293" i="1"/>
  <c r="P10584" i="1"/>
  <c r="P9978" i="1"/>
  <c r="P8157" i="1"/>
  <c r="P7728" i="1"/>
  <c r="P7413" i="1"/>
  <c r="P9503" i="1"/>
  <c r="P10694" i="1"/>
  <c r="P10273" i="1"/>
  <c r="P7743" i="1"/>
  <c r="P7906" i="1"/>
  <c r="P10282" i="1"/>
  <c r="P7349" i="1"/>
  <c r="P9518" i="1"/>
  <c r="P9082" i="1"/>
  <c r="P8538" i="1"/>
  <c r="P8197" i="1"/>
  <c r="P9071" i="1"/>
  <c r="P7499" i="1"/>
  <c r="P8479" i="1"/>
  <c r="P7931" i="1"/>
  <c r="P10456" i="1"/>
  <c r="P9795" i="1"/>
  <c r="P8848" i="1"/>
  <c r="P10100" i="1"/>
  <c r="P8955" i="1"/>
  <c r="P9142" i="1"/>
  <c r="P8845" i="1"/>
  <c r="P10876" i="1"/>
  <c r="P10553" i="1"/>
  <c r="P9889" i="1"/>
  <c r="P8779" i="1"/>
  <c r="P8689" i="1"/>
  <c r="P9409" i="1"/>
  <c r="P7766" i="1"/>
  <c r="P10575" i="1"/>
  <c r="P10265" i="1"/>
  <c r="P9837" i="1"/>
  <c r="P9700" i="1"/>
  <c r="P8443" i="1"/>
  <c r="P7369" i="1"/>
  <c r="P7606" i="1"/>
  <c r="P7705" i="1"/>
  <c r="P10792" i="1"/>
  <c r="P7408" i="1"/>
  <c r="P10086" i="1"/>
  <c r="P10925" i="1"/>
  <c r="P9094" i="1"/>
  <c r="P9126" i="1"/>
  <c r="P10040" i="1"/>
  <c r="P9291" i="1"/>
  <c r="P8192" i="1"/>
  <c r="P8997" i="1"/>
  <c r="P8792" i="1"/>
  <c r="P9195" i="1"/>
  <c r="P8679" i="1"/>
  <c r="P8431" i="1"/>
  <c r="P10952" i="1"/>
  <c r="P10488" i="1"/>
  <c r="P10041" i="1"/>
  <c r="P9272" i="1"/>
  <c r="P9343" i="1"/>
  <c r="P10185" i="1"/>
  <c r="P8711" i="1"/>
  <c r="P8276" i="1"/>
  <c r="P9106" i="1"/>
  <c r="P9478" i="1"/>
  <c r="P7969" i="1"/>
  <c r="P8558" i="1"/>
  <c r="P9233" i="1"/>
  <c r="P7485" i="1"/>
  <c r="P9189" i="1"/>
  <c r="P10801" i="1"/>
  <c r="P10233" i="1"/>
  <c r="P7593" i="1"/>
  <c r="P9507" i="1"/>
  <c r="P9720" i="1"/>
  <c r="P7999" i="1"/>
  <c r="P7945" i="1"/>
  <c r="P8521" i="1"/>
  <c r="P10298" i="1"/>
  <c r="P9203" i="1"/>
  <c r="P9258" i="1"/>
  <c r="P8169" i="1"/>
  <c r="P10499" i="1"/>
  <c r="P7828" i="1"/>
  <c r="P8047" i="1"/>
  <c r="P9669" i="1"/>
  <c r="P8336" i="1"/>
  <c r="P10885" i="1"/>
  <c r="P7671" i="1"/>
  <c r="P10530" i="1"/>
  <c r="P8133" i="1"/>
  <c r="P8273" i="1"/>
  <c r="P8313" i="1"/>
  <c r="P7609" i="1"/>
  <c r="P7713" i="1"/>
  <c r="P7724" i="1"/>
  <c r="P9028" i="1"/>
  <c r="P10748" i="1"/>
  <c r="P10540" i="1"/>
  <c r="P8682" i="1"/>
  <c r="P7532" i="1"/>
  <c r="P8952" i="1"/>
  <c r="P7415" i="1"/>
  <c r="P8248" i="1"/>
  <c r="P7741" i="1"/>
  <c r="P9997" i="1"/>
  <c r="P8470" i="1"/>
  <c r="P7804" i="1"/>
  <c r="P9521" i="1"/>
  <c r="P8651" i="1"/>
  <c r="P8621" i="1"/>
  <c r="P9599" i="1"/>
  <c r="P10125" i="1"/>
  <c r="P9888" i="1"/>
  <c r="P7359" i="1"/>
  <c r="P8408" i="1"/>
  <c r="P8383" i="1"/>
  <c r="P10306" i="1"/>
  <c r="P7639" i="1"/>
  <c r="P9506" i="1"/>
  <c r="P10231" i="1"/>
  <c r="P9828" i="1"/>
  <c r="P9480" i="1"/>
  <c r="P8824" i="1"/>
  <c r="P10007" i="1"/>
  <c r="P10712" i="1"/>
  <c r="P7372" i="1"/>
  <c r="P10861" i="1"/>
  <c r="P9534" i="1"/>
  <c r="P8949" i="1"/>
  <c r="P9831" i="1"/>
  <c r="P9085" i="1"/>
  <c r="P10613" i="1"/>
  <c r="P9798" i="1"/>
  <c r="P9524" i="1"/>
  <c r="P10602" i="1"/>
  <c r="P9867" i="1"/>
  <c r="P8300" i="1"/>
  <c r="P11015" i="1"/>
  <c r="P10047" i="1"/>
  <c r="P8238" i="1"/>
  <c r="P10263" i="1"/>
  <c r="P9786" i="1"/>
  <c r="P8806" i="1"/>
  <c r="P9350" i="1"/>
  <c r="P7490" i="1"/>
  <c r="P10681" i="1"/>
  <c r="P9103" i="1"/>
  <c r="P7987" i="1"/>
  <c r="P10151" i="1"/>
  <c r="P7921" i="1"/>
  <c r="P8077" i="1"/>
  <c r="P10689" i="1"/>
  <c r="P8859" i="1"/>
  <c r="P10743" i="1"/>
  <c r="P7820" i="1"/>
  <c r="P10292" i="1"/>
  <c r="P8218" i="1"/>
  <c r="P9118" i="1"/>
  <c r="P9574" i="1"/>
  <c r="P10448" i="1"/>
  <c r="P8372" i="1"/>
  <c r="P10683" i="1"/>
  <c r="P8642" i="1"/>
  <c r="P7874" i="1"/>
  <c r="P9349" i="1"/>
  <c r="P8676" i="1"/>
  <c r="P9576" i="1"/>
  <c r="P10426" i="1"/>
  <c r="P9646" i="1"/>
  <c r="P8917" i="1"/>
  <c r="P10503" i="1"/>
  <c r="P11005" i="1"/>
  <c r="P8539" i="1"/>
  <c r="P8594" i="1"/>
  <c r="P10091" i="1"/>
  <c r="P10224" i="1"/>
  <c r="P9176" i="1"/>
  <c r="P8713" i="1"/>
  <c r="P10481" i="1"/>
  <c r="P10909" i="1"/>
  <c r="P8658" i="1"/>
  <c r="P7901" i="1"/>
  <c r="P9636" i="1"/>
  <c r="P10367" i="1"/>
  <c r="P10078" i="1"/>
  <c r="P9842" i="1"/>
  <c r="P8953" i="1"/>
  <c r="P8115" i="1"/>
  <c r="P10232" i="1"/>
  <c r="P10280" i="1"/>
  <c r="P7541" i="1"/>
  <c r="P10462" i="1"/>
  <c r="P9602" i="1"/>
  <c r="P7459" i="1"/>
  <c r="P8216" i="1"/>
  <c r="P8180" i="1"/>
  <c r="P9299" i="1"/>
  <c r="P10550" i="1"/>
  <c r="P7453" i="1"/>
  <c r="P10522" i="1"/>
  <c r="P10486" i="1"/>
  <c r="P9788" i="1"/>
  <c r="P8467" i="1"/>
  <c r="P8674" i="1"/>
  <c r="P10977" i="1"/>
  <c r="P9519" i="1"/>
  <c r="P8401" i="1"/>
  <c r="P9012" i="1"/>
  <c r="P10573" i="1"/>
  <c r="P10021" i="1"/>
  <c r="P8354" i="1"/>
  <c r="P11012" i="1"/>
  <c r="P7859" i="1"/>
  <c r="P8844" i="1"/>
  <c r="P9634" i="1"/>
  <c r="P8770" i="1"/>
  <c r="P8780" i="1"/>
  <c r="P9140" i="1"/>
  <c r="P9372" i="1"/>
  <c r="P10299" i="1"/>
  <c r="P9699" i="1"/>
  <c r="P10393" i="1"/>
  <c r="P7711" i="1"/>
  <c r="P10956" i="1"/>
  <c r="P7776" i="1"/>
  <c r="P9197" i="1"/>
  <c r="P10940" i="1"/>
  <c r="P8527" i="1"/>
  <c r="P8982" i="1"/>
  <c r="P8567" i="1"/>
  <c r="P7831" i="1"/>
  <c r="P9033" i="1"/>
  <c r="P10437" i="1"/>
  <c r="P10229" i="1"/>
  <c r="P9298" i="1"/>
  <c r="P8181" i="1"/>
  <c r="P7967" i="1"/>
  <c r="P8441" i="1"/>
  <c r="P10327" i="1"/>
  <c r="P9850" i="1"/>
  <c r="P10917" i="1"/>
  <c r="P8820" i="1"/>
  <c r="P10164" i="1"/>
  <c r="P8607" i="1"/>
  <c r="P7749" i="1"/>
  <c r="P7914" i="1"/>
  <c r="P10766" i="1"/>
  <c r="P7807" i="1"/>
  <c r="P7470" i="1"/>
  <c r="P9368" i="1"/>
  <c r="P9946" i="1"/>
  <c r="P10169" i="1"/>
  <c r="P9601" i="1"/>
  <c r="P8555" i="1"/>
  <c r="P9438" i="1"/>
  <c r="P10779" i="1"/>
  <c r="P7653" i="1"/>
  <c r="P10354" i="1"/>
  <c r="P11002" i="1"/>
  <c r="P9588" i="1"/>
  <c r="P10526" i="1"/>
  <c r="P7564" i="1"/>
  <c r="P7850" i="1"/>
  <c r="P7642" i="1"/>
  <c r="P8384" i="1"/>
  <c r="P9598" i="1"/>
  <c r="P8610" i="1"/>
  <c r="P7509" i="1"/>
  <c r="P8565" i="1"/>
  <c r="P8677" i="1"/>
  <c r="P10958" i="1"/>
  <c r="P9882" i="1"/>
  <c r="P8847" i="1"/>
  <c r="P9991" i="1"/>
  <c r="P9930" i="1"/>
  <c r="P10006" i="1"/>
  <c r="P8263" i="1"/>
  <c r="P10536" i="1"/>
  <c r="P7770" i="1"/>
  <c r="P9982" i="1"/>
  <c r="P10768" i="1"/>
  <c r="P8072" i="1"/>
  <c r="P9348" i="1"/>
  <c r="P10128" i="1"/>
  <c r="P9583" i="1"/>
  <c r="P10070" i="1"/>
  <c r="P10027" i="1"/>
  <c r="P7428" i="1"/>
  <c r="P8388" i="1"/>
  <c r="P7834" i="1"/>
  <c r="P7484" i="1"/>
  <c r="P10577" i="1"/>
  <c r="P10908" i="1"/>
  <c r="P8067" i="1"/>
  <c r="P9417" i="1"/>
  <c r="P8369" i="1"/>
  <c r="P9614" i="1"/>
  <c r="P7546" i="1"/>
  <c r="P10129" i="1"/>
  <c r="P7342" i="1"/>
  <c r="P8931" i="1"/>
  <c r="P7373" i="1"/>
  <c r="P9891" i="1"/>
  <c r="P8419" i="1"/>
  <c r="P9660" i="1"/>
  <c r="P9437" i="1"/>
  <c r="P8236" i="1"/>
  <c r="P9555" i="1"/>
  <c r="P7669" i="1"/>
  <c r="P7326" i="1"/>
  <c r="P9047" i="1"/>
  <c r="P10453" i="1"/>
  <c r="P7944" i="1"/>
  <c r="P7680" i="1"/>
  <c r="P7393" i="1"/>
  <c r="P7585" i="1"/>
  <c r="P8329" i="1"/>
  <c r="P9705" i="1"/>
  <c r="P7810" i="1"/>
  <c r="P8271" i="1"/>
  <c r="P10913" i="1"/>
  <c r="P9810" i="1"/>
  <c r="P10892" i="1"/>
  <c r="P8873" i="1"/>
  <c r="P7400" i="1"/>
  <c r="P10439" i="1"/>
  <c r="P10385" i="1"/>
  <c r="P8200" i="1"/>
  <c r="P10626" i="1"/>
  <c r="P8701" i="1"/>
  <c r="P8786" i="1"/>
  <c r="P10113" i="1"/>
  <c r="P10978" i="1"/>
  <c r="P8455" i="1"/>
  <c r="P10512" i="1"/>
  <c r="P10445" i="1"/>
  <c r="P8755" i="1"/>
  <c r="P8395" i="1"/>
  <c r="P7970" i="1"/>
  <c r="P10196" i="1"/>
  <c r="P9701" i="1"/>
  <c r="P8396" i="1"/>
  <c r="P9688" i="1"/>
  <c r="P9398" i="1"/>
  <c r="P8153" i="1"/>
  <c r="P7491" i="1"/>
  <c r="P9778" i="1"/>
  <c r="P7338" i="1"/>
  <c r="P8004" i="1"/>
  <c r="P7421" i="1"/>
  <c r="P9529" i="1"/>
  <c r="P7650" i="1"/>
  <c r="P10771" i="1"/>
  <c r="P7819" i="1"/>
  <c r="P7892" i="1"/>
  <c r="P8143" i="1"/>
  <c r="P10896" i="1"/>
  <c r="P7750" i="1"/>
  <c r="P9582" i="1"/>
  <c r="P8918" i="1"/>
  <c r="P10181" i="1"/>
  <c r="P8951" i="1"/>
  <c r="P8509" i="1"/>
  <c r="P10732" i="1"/>
  <c r="P10593" i="1"/>
  <c r="P8775" i="1"/>
  <c r="P8232" i="1"/>
  <c r="P10651" i="1"/>
  <c r="P10302" i="1"/>
  <c r="P7693" i="1"/>
  <c r="P9021" i="1"/>
  <c r="P7996" i="1"/>
  <c r="P7398" i="1"/>
  <c r="P10600" i="1"/>
  <c r="P9225" i="1"/>
  <c r="P8275" i="1"/>
  <c r="P10986" i="1"/>
  <c r="P7904" i="1"/>
  <c r="P10074" i="1"/>
  <c r="P7785" i="1"/>
  <c r="P8838" i="1"/>
  <c r="P10105" i="1"/>
  <c r="P10419" i="1"/>
  <c r="P9004" i="1"/>
  <c r="P9468" i="1"/>
  <c r="P9494" i="1"/>
  <c r="P8237" i="1"/>
  <c r="P9490" i="1"/>
  <c r="P8326" i="1"/>
  <c r="P10935" i="1"/>
  <c r="P9093" i="1"/>
  <c r="P9622" i="1"/>
  <c r="P10906" i="1"/>
  <c r="P8961" i="1"/>
  <c r="P10435" i="1"/>
  <c r="P8507" i="1"/>
  <c r="P8172" i="1"/>
  <c r="P8983" i="1"/>
  <c r="P7633" i="1"/>
  <c r="P10134" i="1"/>
  <c r="P9936" i="1"/>
  <c r="P9515" i="1"/>
  <c r="P9487" i="1"/>
  <c r="P9070" i="1"/>
  <c r="P10933" i="1"/>
  <c r="P9240" i="1"/>
  <c r="P10205" i="1"/>
  <c r="P10069" i="1"/>
  <c r="P9469" i="1"/>
  <c r="P8846" i="1"/>
  <c r="P9423" i="1"/>
  <c r="P8013" i="1"/>
  <c r="P10156" i="1"/>
  <c r="P10501" i="1"/>
  <c r="P10851" i="1"/>
  <c r="P9341" i="1"/>
  <c r="P7496" i="1"/>
  <c r="P8398" i="1"/>
  <c r="P9523" i="1"/>
  <c r="P10227" i="1"/>
  <c r="P10159" i="1"/>
  <c r="P9964" i="1"/>
  <c r="P8379" i="1"/>
  <c r="P10228" i="1"/>
  <c r="P9841" i="1"/>
  <c r="P8752" i="1"/>
  <c r="P10334" i="1"/>
  <c r="P10037" i="1"/>
  <c r="P7432" i="1"/>
  <c r="P9410" i="1"/>
  <c r="P10463" i="1"/>
  <c r="P10936" i="1"/>
  <c r="P7621" i="1"/>
  <c r="P9875" i="1"/>
  <c r="P10418" i="1"/>
  <c r="P10985" i="1"/>
  <c r="P9123" i="1"/>
  <c r="P10072" i="1"/>
  <c r="P7652" i="1"/>
  <c r="P9247" i="1"/>
  <c r="P10209" i="1"/>
  <c r="P10407" i="1"/>
  <c r="P9287" i="1"/>
  <c r="P9296" i="1"/>
  <c r="P10713" i="1"/>
  <c r="P10478" i="1"/>
  <c r="P7456" i="1"/>
  <c r="P8016" i="1"/>
  <c r="P9381" i="1"/>
  <c r="P10653" i="1"/>
  <c r="P8438" i="1"/>
  <c r="P9702" i="1"/>
  <c r="P7909" i="1"/>
  <c r="P10582" i="1"/>
  <c r="P9630" i="1"/>
  <c r="P10954" i="1"/>
  <c r="P9878" i="1"/>
  <c r="P9063" i="1"/>
  <c r="P7886" i="1"/>
  <c r="P9992" i="1"/>
  <c r="P10008" i="1"/>
  <c r="P8119" i="1"/>
  <c r="P7879" i="1"/>
  <c r="P8288" i="1"/>
  <c r="P10424" i="1"/>
  <c r="P9421" i="1"/>
  <c r="P10033" i="1"/>
  <c r="P7809" i="1"/>
  <c r="P9245" i="1"/>
  <c r="P8717" i="1"/>
  <c r="P8706" i="1"/>
  <c r="P10887" i="1"/>
  <c r="P8345" i="1"/>
  <c r="P8149" i="1"/>
  <c r="P8309" i="1"/>
  <c r="P7962" i="1"/>
  <c r="P10810" i="1"/>
  <c r="P9408" i="1"/>
  <c r="P9202" i="1"/>
  <c r="P10311" i="1"/>
  <c r="P9814" i="1"/>
  <c r="P11030" i="1"/>
  <c r="P8680" i="1"/>
  <c r="P7699" i="1"/>
  <c r="P8173" i="1"/>
  <c r="P8484" i="1"/>
  <c r="P7640" i="1"/>
  <c r="P8805" i="1"/>
  <c r="P9832" i="1"/>
  <c r="P10742" i="1"/>
  <c r="P10992" i="1"/>
  <c r="P8325" i="1"/>
  <c r="P9074" i="1"/>
  <c r="P9498" i="1"/>
  <c r="P8280" i="1"/>
  <c r="P8724" i="1"/>
  <c r="P10138" i="1"/>
  <c r="P7793" i="1"/>
  <c r="P9139" i="1"/>
  <c r="P7935" i="1"/>
  <c r="P8854" i="1"/>
  <c r="P10064" i="1"/>
  <c r="P10604" i="1"/>
  <c r="P7617" i="1"/>
  <c r="P9857" i="1"/>
  <c r="P10729" i="1"/>
  <c r="P10666" i="1"/>
  <c r="P10143" i="1"/>
  <c r="P8649" i="1"/>
  <c r="P7720" i="1"/>
  <c r="P10057" i="1"/>
  <c r="P9404" i="1"/>
  <c r="P8697" i="1"/>
  <c r="P7367" i="1"/>
  <c r="P10696" i="1"/>
  <c r="P9772" i="1"/>
  <c r="P9670" i="1"/>
  <c r="P7403" i="1"/>
  <c r="P7661" i="1"/>
  <c r="P8413" i="1"/>
  <c r="P8158" i="1"/>
  <c r="P10190" i="1"/>
  <c r="P9846" i="1"/>
  <c r="P9136" i="1"/>
  <c r="P8999" i="1"/>
  <c r="P8690" i="1"/>
  <c r="P9092" i="1"/>
  <c r="P7923" i="1"/>
  <c r="P8822" i="1"/>
  <c r="P10200" i="1"/>
  <c r="P10673" i="1"/>
  <c r="P9912" i="1"/>
  <c r="P8673" i="1"/>
  <c r="P7971" i="1"/>
  <c r="P7629" i="1"/>
  <c r="P9443" i="1"/>
  <c r="P10662" i="1"/>
  <c r="P9401" i="1"/>
  <c r="P10728" i="1"/>
  <c r="P10394" i="1"/>
  <c r="P8510" i="1"/>
  <c r="P9226" i="1"/>
  <c r="P7936" i="1"/>
  <c r="P8060" i="1"/>
  <c r="P7501" i="1"/>
  <c r="P10171" i="1"/>
  <c r="P7985" i="1"/>
  <c r="P10603" i="1"/>
  <c r="P7643" i="1"/>
  <c r="P7956" i="1"/>
  <c r="P7974" i="1"/>
  <c r="P8411" i="1"/>
  <c r="P7337" i="1"/>
  <c r="P8306" i="1"/>
  <c r="P10941" i="1"/>
  <c r="P9124" i="1"/>
  <c r="P10871" i="1"/>
  <c r="P8406" i="1"/>
  <c r="P9006" i="1"/>
  <c r="P8559" i="1"/>
  <c r="P8009" i="1"/>
  <c r="P9278" i="1"/>
  <c r="P7435" i="1"/>
  <c r="P10596" i="1"/>
  <c r="P9467" i="1"/>
  <c r="P8080" i="1"/>
  <c r="P10322" i="1"/>
  <c r="P10704" i="1"/>
  <c r="P10758" i="1"/>
  <c r="P10124" i="1"/>
  <c r="P8381" i="1"/>
  <c r="P10268" i="1"/>
  <c r="P10321" i="1"/>
  <c r="P10993" i="1"/>
  <c r="P9107" i="1"/>
  <c r="P10116" i="1"/>
  <c r="P10344" i="1"/>
  <c r="P9091" i="1"/>
  <c r="P7774" i="1"/>
  <c r="P8898" i="1"/>
  <c r="P8616" i="1"/>
  <c r="P9114" i="1"/>
  <c r="P8710" i="1"/>
  <c r="P9610" i="1"/>
  <c r="P7329" i="1"/>
  <c r="P7330" i="1"/>
  <c r="P7583" i="1"/>
  <c r="P8314" i="1"/>
  <c r="P11016" i="1"/>
  <c r="P9695" i="1"/>
  <c r="P8234" i="1"/>
  <c r="P8745" i="1"/>
  <c r="P9311" i="1"/>
  <c r="P8436" i="1"/>
  <c r="P8081" i="1"/>
  <c r="P7832" i="1"/>
  <c r="P8686" i="1"/>
  <c r="P10408" i="1"/>
  <c r="P7536" i="1"/>
  <c r="P10934" i="1"/>
  <c r="P8766" i="1"/>
  <c r="P8625" i="1"/>
  <c r="P9167" i="1"/>
  <c r="P8146" i="1"/>
  <c r="P10484" i="1"/>
  <c r="P10283" i="1"/>
  <c r="P11003" i="1"/>
  <c r="P10998" i="1"/>
  <c r="P9509" i="1"/>
  <c r="P9163" i="1"/>
  <c r="P9456" i="1"/>
  <c r="P9144" i="1"/>
  <c r="P9714" i="1"/>
  <c r="P10500" i="1"/>
  <c r="P10581" i="1"/>
  <c r="P8114" i="1"/>
  <c r="P7598" i="1"/>
  <c r="P9864" i="1"/>
  <c r="P10970" i="1"/>
  <c r="P10201" i="1"/>
  <c r="P9517" i="1"/>
  <c r="P7540" i="1"/>
  <c r="P9796" i="1"/>
  <c r="P8066" i="1"/>
  <c r="P10080" i="1"/>
  <c r="P10691" i="1"/>
  <c r="P8021" i="1"/>
  <c r="P10726" i="1"/>
  <c r="P7913" i="1"/>
  <c r="P10017" i="1"/>
  <c r="P10063" i="1"/>
  <c r="P10485" i="1"/>
  <c r="P7477" i="1"/>
  <c r="P10003" i="1"/>
  <c r="P8286" i="1"/>
  <c r="P8118" i="1"/>
  <c r="P7352" i="1"/>
  <c r="P8196" i="1"/>
  <c r="P10279" i="1"/>
  <c r="P10405" i="1"/>
  <c r="P10698" i="1"/>
  <c r="P10122" i="1"/>
  <c r="P9924" i="1"/>
  <c r="P7786" i="1"/>
  <c r="P10591" i="1"/>
  <c r="P10991" i="1"/>
  <c r="P10636" i="1"/>
  <c r="P8716" i="1"/>
  <c r="P7377" i="1"/>
  <c r="P8823" i="1"/>
  <c r="P8760" i="1"/>
  <c r="P10554" i="1"/>
  <c r="P9196" i="1"/>
  <c r="P7765" i="1"/>
  <c r="P8367" i="1"/>
  <c r="P8007" i="1"/>
  <c r="P7324" i="1"/>
  <c r="P7328" i="1"/>
  <c r="P8258" i="1"/>
  <c r="P9525" i="1"/>
  <c r="P8972" i="1"/>
  <c r="P8740" i="1"/>
  <c r="P7677" i="1"/>
  <c r="P7734" i="1"/>
  <c r="P9288" i="1"/>
  <c r="P9088" i="1"/>
  <c r="P9662" i="1"/>
  <c r="P7479" i="1"/>
  <c r="P8129" i="1"/>
  <c r="P10498" i="1"/>
  <c r="P9182" i="1"/>
  <c r="P9134" i="1"/>
  <c r="P9168" i="1"/>
  <c r="P7321" i="1"/>
  <c r="P8121" i="1"/>
  <c r="P10023" i="1"/>
  <c r="P8464" i="1"/>
  <c r="P7884" i="1"/>
  <c r="P10346" i="1"/>
  <c r="P10849" i="1"/>
  <c r="P10830" i="1"/>
  <c r="P9031" i="1"/>
  <c r="P8580" i="1"/>
  <c r="P9677" i="1"/>
  <c r="P10519" i="1"/>
  <c r="P10937" i="1"/>
  <c r="P7864" i="1"/>
  <c r="P9804" i="1"/>
  <c r="P10504" i="1"/>
  <c r="P8551" i="1"/>
  <c r="P9003" i="1"/>
  <c r="P8609" i="1"/>
  <c r="P9619" i="1"/>
  <c r="P7559" i="1"/>
  <c r="P10255" i="1"/>
  <c r="P8502" i="1"/>
  <c r="P8278" i="1"/>
  <c r="P10719" i="1"/>
  <c r="P7647" i="1"/>
  <c r="P8867" i="1"/>
  <c r="P9340" i="1"/>
  <c r="P8962" i="1"/>
  <c r="P10253" i="1"/>
  <c r="P9581" i="1"/>
  <c r="P8540" i="1"/>
  <c r="P9248" i="1"/>
  <c r="P8397" i="1"/>
  <c r="P8035" i="1"/>
  <c r="P9018" i="1"/>
  <c r="P9065" i="1"/>
  <c r="P10203" i="1"/>
  <c r="P8150" i="1"/>
  <c r="P10674" i="1"/>
  <c r="P8199" i="1"/>
  <c r="P10215" i="1"/>
  <c r="P8460" i="1"/>
  <c r="P9751" i="1"/>
  <c r="P10465" i="1"/>
  <c r="P10446" i="1"/>
  <c r="P9355" i="1"/>
  <c r="P9109" i="1"/>
  <c r="P8233" i="1"/>
  <c r="P9592" i="1"/>
  <c r="P8415" i="1"/>
  <c r="P10087" i="1"/>
  <c r="P10051" i="1"/>
  <c r="P9649" i="1"/>
  <c r="P9874" i="1"/>
  <c r="P8899" i="1"/>
  <c r="P10822" i="1"/>
  <c r="P10656" i="1"/>
  <c r="P8332" i="1"/>
  <c r="P10210" i="1"/>
  <c r="P8147" i="1"/>
  <c r="P7938" i="1"/>
  <c r="P7959" i="1"/>
  <c r="P8804" i="1"/>
  <c r="P8768" i="1"/>
  <c r="P10050" i="1"/>
  <c r="P8126" i="1"/>
  <c r="P9463" i="1"/>
  <c r="P7993" i="1"/>
  <c r="P8665" i="1"/>
  <c r="P7443" i="1"/>
  <c r="P8092" i="1"/>
  <c r="P7343" i="1"/>
  <c r="P7622" i="1"/>
  <c r="P8165" i="1"/>
  <c r="P7703" i="1"/>
  <c r="P10939" i="1"/>
  <c r="P10217" i="1"/>
  <c r="P7497" i="1"/>
  <c r="P10597" i="1"/>
  <c r="P8025" i="1"/>
  <c r="P9405" i="1"/>
  <c r="P7627" i="1"/>
  <c r="P8056" i="1"/>
  <c r="P8252" i="1"/>
  <c r="P8913" i="1"/>
  <c r="P7941" i="1"/>
  <c r="P10723" i="1"/>
  <c r="P7758" i="1"/>
  <c r="P10565" i="1"/>
  <c r="P9680" i="1"/>
  <c r="P10721" i="1"/>
  <c r="P9765" i="1"/>
  <c r="P7481" i="1"/>
  <c r="P8472" i="1"/>
  <c r="P10146" i="1"/>
  <c r="P8712" i="1"/>
  <c r="P8174" i="1"/>
  <c r="P10767" i="1"/>
  <c r="P7795" i="1"/>
  <c r="P8298" i="1"/>
  <c r="P10923" i="1"/>
  <c r="P9972" i="1"/>
  <c r="P10401" i="1"/>
  <c r="P8612" i="1"/>
  <c r="P10834" i="1"/>
  <c r="P8424" i="1"/>
  <c r="P10421" i="1"/>
  <c r="P9713" i="1"/>
  <c r="P10012" i="1"/>
  <c r="P11001" i="1"/>
  <c r="P9685" i="1"/>
  <c r="P9222" i="1"/>
  <c r="P10705" i="1"/>
  <c r="P10309" i="1"/>
  <c r="P9724" i="1"/>
  <c r="P8730" i="1"/>
  <c r="P9491" i="1"/>
  <c r="P9230" i="1"/>
  <c r="P7663" i="1"/>
  <c r="P8504" i="1"/>
  <c r="P8017" i="1"/>
  <c r="P8549" i="1"/>
  <c r="P8301" i="1"/>
  <c r="P9994" i="1"/>
  <c r="P7731" i="1"/>
  <c r="P8865" i="1"/>
  <c r="P7740" i="1"/>
  <c r="P8482" i="1"/>
  <c r="P8144" i="1"/>
  <c r="P10747" i="1"/>
  <c r="P7429" i="1"/>
  <c r="P7320" i="1"/>
  <c r="P9087" i="1"/>
  <c r="P9165" i="1"/>
  <c r="P8870" i="1"/>
  <c r="P10333" i="1"/>
  <c r="P8242" i="1"/>
  <c r="P11027" i="1"/>
  <c r="P9205" i="1"/>
  <c r="P9403" i="1"/>
  <c r="P7688" i="1"/>
  <c r="P7690" i="1"/>
  <c r="P9984" i="1"/>
  <c r="P7382" i="1"/>
  <c r="P8117" i="1"/>
  <c r="P9704" i="1"/>
  <c r="P7383" i="1"/>
  <c r="P9925" i="1"/>
  <c r="P9963" i="1"/>
  <c r="P9473" i="1"/>
  <c r="P10295" i="1"/>
  <c r="P9397" i="1"/>
  <c r="P7576" i="1"/>
  <c r="P9566" i="1"/>
  <c r="P8524" i="1"/>
  <c r="P9430" i="1"/>
  <c r="P7530" i="1"/>
  <c r="P10114" i="1"/>
  <c r="P7323" i="1"/>
  <c r="P9694" i="1"/>
  <c r="P10487" i="1"/>
  <c r="P9262" i="1"/>
  <c r="P10774" i="1"/>
  <c r="P9960" i="1"/>
  <c r="P10386" i="1"/>
  <c r="P8331" i="1"/>
  <c r="P7577" i="1"/>
  <c r="P8468" i="1"/>
  <c r="P8709" i="1"/>
  <c r="P8011" i="1"/>
  <c r="P9608" i="1"/>
  <c r="P10331" i="1"/>
  <c r="P10730" i="1"/>
  <c r="P9161" i="1"/>
  <c r="P8969" i="1"/>
  <c r="P7376" i="1"/>
  <c r="P7410" i="1"/>
  <c r="P10740" i="1"/>
  <c r="P8942" i="1"/>
  <c r="P8930" i="1"/>
  <c r="P10857" i="1"/>
  <c r="P8018" i="1"/>
  <c r="P10266" i="1"/>
  <c r="P10155" i="1"/>
  <c r="P9460" i="1"/>
  <c r="P8655" i="1"/>
  <c r="P10095" i="1"/>
  <c r="P9793" i="1"/>
  <c r="P8589" i="1"/>
  <c r="P8112" i="1"/>
  <c r="P7943" i="1"/>
  <c r="P10942" i="1"/>
  <c r="P9909" i="1"/>
  <c r="P7327" i="1"/>
  <c r="P9536" i="1"/>
  <c r="P10620" i="1"/>
  <c r="P8422" i="1"/>
  <c r="P9119" i="1"/>
  <c r="P10133" i="1"/>
  <c r="P10093" i="1"/>
  <c r="P9313" i="1"/>
  <c r="P7863" i="1"/>
  <c r="P9113" i="1"/>
  <c r="P9885" i="1"/>
  <c r="P10369" i="1"/>
  <c r="P7738" i="1"/>
  <c r="P7654" i="1"/>
  <c r="P8596" i="1"/>
  <c r="P8772" i="1"/>
  <c r="P8904" i="1"/>
  <c r="P10170" i="1"/>
  <c r="P8214" i="1"/>
  <c r="P7710" i="1"/>
  <c r="P8102" i="1"/>
  <c r="P10791" i="1"/>
  <c r="P10961" i="1"/>
  <c r="P8624" i="1"/>
  <c r="P8901" i="1"/>
  <c r="P8044" i="1"/>
  <c r="P9457" i="1"/>
  <c r="P10594" i="1"/>
  <c r="P8876" i="1"/>
  <c r="P10649" i="1"/>
  <c r="P8370" i="1"/>
  <c r="P7925" i="1"/>
  <c r="P8163" i="1"/>
  <c r="P10852" i="1"/>
  <c r="P9361" i="1"/>
  <c r="P8925" i="1"/>
  <c r="P8498" i="1"/>
  <c r="P7644" i="1"/>
  <c r="P10775" i="1"/>
  <c r="P7872" i="1"/>
  <c r="P8368" i="1"/>
  <c r="P10765" i="1"/>
  <c r="P7794" i="1"/>
  <c r="P10812" i="1"/>
  <c r="P8886" i="1"/>
  <c r="P8015" i="1"/>
  <c r="P8076" i="1"/>
  <c r="P8488" i="1"/>
  <c r="P8973" i="1"/>
  <c r="P9039" i="1"/>
  <c r="P7563" i="1"/>
  <c r="P10381" i="1"/>
  <c r="P7799" i="1"/>
  <c r="P9654" i="1"/>
  <c r="P10368" i="1"/>
  <c r="P11039" i="1"/>
  <c r="P10734" i="1"/>
  <c r="P9098" i="1"/>
  <c r="P10671" i="1"/>
  <c r="P8878" i="1"/>
  <c r="P8224" i="1"/>
  <c r="P8290" i="1"/>
  <c r="P8653" i="1"/>
  <c r="P9726" i="1"/>
  <c r="P11024" i="1"/>
  <c r="P7424" i="1"/>
  <c r="P10303" i="1"/>
  <c r="P8491" i="1"/>
  <c r="P7976" i="1"/>
  <c r="P8069" i="1"/>
  <c r="P7486" i="1"/>
  <c r="P10056" i="1"/>
  <c r="P7584" i="1"/>
  <c r="P10687" i="1"/>
  <c r="P8815" i="1"/>
  <c r="P8483" i="1"/>
  <c r="P10387" i="1"/>
  <c r="P10760" i="1"/>
  <c r="P7694" i="1"/>
  <c r="P7787" i="1"/>
  <c r="P9855" i="1"/>
  <c r="P10236" i="1"/>
  <c r="P8039" i="1"/>
  <c r="P10388" i="1"/>
  <c r="P10451" i="1"/>
  <c r="P10199" i="1"/>
  <c r="P7946" i="1"/>
  <c r="P8657" i="1"/>
  <c r="P10345" i="1"/>
  <c r="P9962" i="1"/>
  <c r="P8765" i="1"/>
  <c r="P9130" i="1"/>
  <c r="P8127" i="1"/>
  <c r="P9957" i="1"/>
  <c r="P8860" i="1"/>
  <c r="P10866" i="1"/>
  <c r="P8705" i="1"/>
  <c r="P9129" i="1"/>
  <c r="P9511" i="1"/>
  <c r="P11011" i="1"/>
  <c r="P7848" i="1"/>
  <c r="P10905" i="1"/>
  <c r="P10320" i="1"/>
  <c r="P9979" i="1"/>
  <c r="P8958" i="1"/>
  <c r="P9217" i="1"/>
  <c r="P10514" i="1"/>
  <c r="P8583" i="1"/>
  <c r="P10341" i="1"/>
  <c r="P7565" i="1"/>
  <c r="P9155" i="1"/>
  <c r="P10187" i="1"/>
  <c r="P9633" i="1"/>
  <c r="P10211" i="1"/>
  <c r="P9777" i="1"/>
  <c r="P9689" i="1"/>
  <c r="P8191" i="1"/>
  <c r="P9394" i="1"/>
  <c r="P10509" i="1"/>
  <c r="P9868" i="1"/>
  <c r="P8927" i="1"/>
  <c r="P10365" i="1"/>
  <c r="P7631" i="1"/>
  <c r="P9020" i="1"/>
  <c r="P9839" i="1"/>
  <c r="P9170" i="1"/>
  <c r="P9295" i="1"/>
  <c r="P8212" i="1"/>
  <c r="P8515" i="1"/>
  <c r="P8227" i="1"/>
  <c r="P11029" i="1"/>
  <c r="P8944" i="1"/>
  <c r="P8987" i="1"/>
  <c r="P7467" i="1"/>
  <c r="P8575" i="1"/>
  <c r="P8185" i="1"/>
  <c r="P10400" i="1"/>
  <c r="P9040" i="1"/>
  <c r="P10607" i="1"/>
  <c r="P10373" i="1"/>
  <c r="P8795" i="1"/>
  <c r="P8746" i="1"/>
  <c r="P7873" i="1"/>
  <c r="P8572" i="1"/>
  <c r="P10628" i="1"/>
  <c r="P9949" i="1"/>
  <c r="P9950" i="1"/>
  <c r="P10186" i="1"/>
  <c r="P8087" i="1"/>
  <c r="P10744" i="1"/>
  <c r="P10145" i="1"/>
  <c r="P10996" i="1"/>
  <c r="P7331" i="1"/>
  <c r="P7426" i="1"/>
  <c r="P9733" i="1"/>
  <c r="P8075" i="1"/>
  <c r="P9339" i="1"/>
  <c r="P10219" i="1"/>
  <c r="P10533" i="1"/>
  <c r="P11037" i="1"/>
  <c r="P8128" i="1"/>
  <c r="P10724" i="1"/>
  <c r="P7510" i="1"/>
  <c r="P9921" i="1"/>
  <c r="P9374" i="1"/>
  <c r="P7388" i="1"/>
  <c r="P10845" i="1"/>
  <c r="P7575" i="1"/>
  <c r="P7735" i="1"/>
  <c r="P9767" i="1"/>
  <c r="P7709" i="1"/>
  <c r="P11020" i="1"/>
  <c r="P9453" i="1"/>
  <c r="P9920" i="1"/>
  <c r="P7535" i="1"/>
  <c r="P10480" i="1"/>
  <c r="P9686" i="1"/>
  <c r="P10815" i="1"/>
  <c r="P8151" i="1"/>
  <c r="P7465" i="1"/>
  <c r="P9482" i="1"/>
  <c r="P8617" i="1"/>
  <c r="P8811" i="1"/>
  <c r="P8851" i="1"/>
  <c r="P7339" i="1"/>
  <c r="P10614" i="1"/>
  <c r="P8154" i="1"/>
  <c r="P8809" i="1"/>
  <c r="P9711" i="1"/>
  <c r="P9945" i="1"/>
  <c r="P10585" i="1"/>
  <c r="P10377" i="1"/>
  <c r="P9329" i="1"/>
  <c r="P9388" i="1"/>
  <c r="P10464" i="1"/>
  <c r="P8315" i="1"/>
  <c r="P7358" i="1"/>
  <c r="P9774" i="1"/>
  <c r="P9965" i="1"/>
  <c r="P8426" i="1"/>
  <c r="P10962" i="1"/>
  <c r="P9043" i="1"/>
  <c r="P7715" i="1"/>
  <c r="P7522" i="1"/>
  <c r="P9823" i="1"/>
  <c r="P9027" i="1"/>
  <c r="P8287" i="1"/>
  <c r="P10655" i="1"/>
  <c r="P8933" i="1"/>
  <c r="P10883" i="1"/>
  <c r="P10511" i="1"/>
  <c r="P9125" i="1"/>
  <c r="P7900" i="1"/>
  <c r="P10521" i="1"/>
  <c r="P10300" i="1"/>
  <c r="P10154" i="1"/>
  <c r="P10289" i="1"/>
  <c r="P9544" i="1"/>
  <c r="P9863" i="1"/>
  <c r="P7325" i="1"/>
  <c r="P8582" i="1"/>
  <c r="P8664" i="1"/>
  <c r="P7340" i="1"/>
  <c r="P10010" i="1"/>
  <c r="P8934" i="1"/>
  <c r="P10046" i="1"/>
  <c r="P7822" i="1"/>
  <c r="P7552" i="1"/>
  <c r="P10434" i="1"/>
  <c r="P10513" i="1"/>
  <c r="P11032" i="1"/>
  <c r="P8603" i="1"/>
  <c r="P8202" i="1"/>
  <c r="P8390" i="1"/>
  <c r="P10082" i="1"/>
  <c r="P8910" i="1"/>
  <c r="P7597" i="1"/>
  <c r="P10643" i="1"/>
  <c r="P7414" i="1"/>
  <c r="P9236" i="1"/>
  <c r="P8647" i="1"/>
  <c r="P9215" i="1"/>
  <c r="P9675" i="1"/>
  <c r="P7840" i="1"/>
  <c r="P10202" i="1"/>
  <c r="P9898" i="1"/>
  <c r="P10352" i="1"/>
  <c r="P7335" i="1"/>
  <c r="P9111" i="1"/>
  <c r="P7755" i="1"/>
  <c r="P8420" i="1"/>
  <c r="P7444" i="1"/>
  <c r="P9917" i="1"/>
  <c r="P7462" i="1"/>
  <c r="P8739" i="1"/>
  <c r="P7802" i="1"/>
  <c r="P9095" i="1"/>
  <c r="P8292" i="1"/>
  <c r="P11028" i="1"/>
  <c r="P8123" i="1"/>
  <c r="P7578" i="1"/>
  <c r="P7939" i="1"/>
  <c r="P8748" i="1"/>
  <c r="P8297" i="1"/>
  <c r="P10960" i="1"/>
  <c r="P8576" i="1"/>
  <c r="P10847" i="1"/>
  <c r="P8364" i="1"/>
  <c r="P9916" i="1"/>
  <c r="P10907" i="1"/>
  <c r="P7842" i="1"/>
  <c r="P10270" i="1"/>
  <c r="P7789" i="1"/>
  <c r="P7409" i="1"/>
  <c r="P9337" i="1"/>
  <c r="P10667" i="1"/>
  <c r="P8843" i="1"/>
  <c r="P10882" i="1"/>
  <c r="P8941" i="1"/>
  <c r="P8939" i="1"/>
  <c r="P10975" i="1"/>
  <c r="P8430" i="1"/>
  <c r="P9548" i="1"/>
  <c r="P7620" i="1"/>
  <c r="P10502" i="1"/>
  <c r="P10788" i="1"/>
  <c r="P10130" i="1"/>
  <c r="P8284" i="1"/>
  <c r="P8378" i="1"/>
  <c r="P9011" i="1"/>
  <c r="P9820" i="1"/>
  <c r="P8825" i="1"/>
  <c r="P9989" i="1"/>
  <c r="P9959" i="1"/>
  <c r="P8639" i="1"/>
  <c r="P11017" i="1"/>
  <c r="P8812" i="1"/>
  <c r="P8365" i="1"/>
  <c r="P8562" i="1"/>
  <c r="P8808" i="1"/>
  <c r="P9691" i="1"/>
  <c r="P9661" i="1"/>
  <c r="P10572" i="1"/>
  <c r="P9014" i="1"/>
  <c r="P10944" i="1"/>
  <c r="P9779" i="1"/>
  <c r="P9089" i="1"/>
  <c r="P9527" i="1"/>
  <c r="P8644" i="1"/>
  <c r="P8636" i="1"/>
  <c r="P9782" i="1"/>
  <c r="P10013" i="1"/>
  <c r="P8407" i="1"/>
  <c r="P7384" i="1"/>
  <c r="P10310" i="1"/>
  <c r="P10948" i="1"/>
  <c r="P9284" i="1"/>
  <c r="P10467" i="1"/>
  <c r="P8667" i="1"/>
  <c r="P11031" i="1"/>
  <c r="P10648" i="1"/>
  <c r="P7658" i="1"/>
  <c r="P9302" i="1"/>
  <c r="P10285" i="1"/>
  <c r="P8661" i="1"/>
  <c r="P8738" i="1"/>
  <c r="P9061" i="1"/>
  <c r="P8991" i="1"/>
  <c r="P7761" i="1"/>
  <c r="P8050" i="1"/>
  <c r="P9672" i="1"/>
  <c r="P8360" i="1"/>
  <c r="P10077" i="1"/>
  <c r="P7814" i="1"/>
  <c r="P10860" i="1"/>
  <c r="P8875" i="1"/>
  <c r="P7991" i="1"/>
  <c r="P7431" i="1"/>
  <c r="P8615" i="1"/>
  <c r="P9446" i="1"/>
  <c r="P9877" i="1"/>
  <c r="P9826" i="1"/>
  <c r="P9330" i="1"/>
  <c r="P10963" i="1"/>
  <c r="P10672" i="1"/>
  <c r="P9560" i="1"/>
  <c r="P8855" i="1"/>
  <c r="P7641" i="1"/>
  <c r="P7844" i="1"/>
  <c r="P8907" i="1"/>
  <c r="P9558" i="1"/>
  <c r="P10880" i="1"/>
  <c r="P8029" i="1"/>
  <c r="P8500" i="1"/>
  <c r="P9086" i="1"/>
  <c r="P10552" i="1"/>
  <c r="P10972" i="1"/>
  <c r="P9214" i="1"/>
  <c r="P9054" i="1"/>
  <c r="P10848" i="1"/>
  <c r="P8586" i="1"/>
  <c r="P9110" i="1"/>
  <c r="P8356" i="1"/>
  <c r="P9922" i="1"/>
  <c r="P9543" i="1"/>
  <c r="P9716" i="1"/>
  <c r="P7952" i="1"/>
  <c r="P7963" i="1"/>
  <c r="P9117" i="1"/>
  <c r="P9556" i="1"/>
  <c r="P8758" i="1"/>
  <c r="P8380" i="1"/>
  <c r="P9227" i="1"/>
  <c r="P10946" i="1"/>
  <c r="P9180" i="1"/>
  <c r="P9692" i="1"/>
  <c r="P7533" i="1"/>
  <c r="P10489" i="1"/>
  <c r="P8014" i="1"/>
  <c r="P10605" i="1"/>
  <c r="P8505" i="1"/>
  <c r="P8168" i="1"/>
  <c r="P7396" i="1"/>
  <c r="P9378" i="1"/>
  <c r="P8428" i="1"/>
  <c r="P8051" i="1"/>
  <c r="P10055" i="1"/>
  <c r="P7801" i="1"/>
  <c r="P9268" i="1"/>
  <c r="P8414" i="1"/>
  <c r="P9768" i="1"/>
  <c r="P9297" i="1"/>
  <c r="P10191" i="1"/>
  <c r="P8757" i="1"/>
  <c r="P9981" i="1"/>
  <c r="P8054" i="1"/>
  <c r="P8485" i="1"/>
  <c r="P7454" i="1"/>
  <c r="P9441" i="1"/>
  <c r="P9640" i="1"/>
  <c r="P8922" i="1"/>
  <c r="P7455" i="1"/>
  <c r="P7638" i="1"/>
  <c r="P9326" i="1"/>
  <c r="P9181" i="1"/>
  <c r="P7594" i="1"/>
  <c r="P10336" i="1"/>
  <c r="P10317" i="1"/>
  <c r="P10875" i="1"/>
  <c r="P10447" i="1"/>
  <c r="P7824" i="1"/>
  <c r="P9157" i="1"/>
  <c r="P9794" i="1"/>
  <c r="P7425" i="1"/>
  <c r="P10644" i="1"/>
  <c r="P8070" i="1"/>
  <c r="P8409" i="1"/>
  <c r="P9678" i="1"/>
  <c r="P8456" i="1"/>
  <c r="P8478" i="1"/>
  <c r="P9540" i="1"/>
  <c r="P10665" i="1"/>
  <c r="P8279" i="1"/>
  <c r="P10578" i="1"/>
  <c r="P9606" i="1"/>
  <c r="P10807" i="1"/>
  <c r="P10827" i="1"/>
  <c r="P8914" i="1"/>
  <c r="P10167" i="1"/>
  <c r="P9166" i="1"/>
  <c r="P7476" i="1"/>
  <c r="P8761" i="1"/>
  <c r="P8222" i="1"/>
  <c r="P8489" i="1"/>
  <c r="P7554" i="1"/>
  <c r="P10642" i="1"/>
  <c r="P9458" i="1"/>
  <c r="P9069" i="1"/>
  <c r="P7368" i="1"/>
  <c r="P9186" i="1"/>
  <c r="P9243" i="1"/>
  <c r="P8821" i="1"/>
  <c r="P7513" i="1"/>
  <c r="P7737" i="1"/>
  <c r="P9604" i="1"/>
  <c r="P7704" i="1"/>
  <c r="P9594" i="1"/>
  <c r="P9668" i="1"/>
  <c r="P8732" i="1"/>
  <c r="P7604" i="1"/>
  <c r="P8810" i="1"/>
  <c r="P9219" i="1"/>
  <c r="P9653" i="1"/>
  <c r="P10160" i="1"/>
  <c r="P8435" i="1"/>
  <c r="P9738" i="1"/>
  <c r="P10568" i="1"/>
  <c r="P9790" i="1"/>
  <c r="P8201" i="1"/>
  <c r="P9954" i="1"/>
  <c r="P8554" i="1"/>
  <c r="P7390" i="1"/>
  <c r="P10176" i="1"/>
  <c r="P7528" i="1"/>
  <c r="P7520" i="1"/>
  <c r="P10717" i="1"/>
  <c r="P10825" i="1"/>
  <c r="P10032" i="1"/>
  <c r="P7887" i="1"/>
  <c r="P10693" i="1"/>
  <c r="P9080" i="1"/>
  <c r="P7596" i="1"/>
  <c r="P8249" i="1"/>
  <c r="P7362" i="1"/>
  <c r="P9781" i="1"/>
  <c r="P10969" i="1"/>
  <c r="P10491" i="1"/>
  <c r="P9866" i="1"/>
  <c r="P9698" i="1"/>
  <c r="P8659" i="1"/>
  <c r="P10278" i="1"/>
  <c r="P8957" i="1"/>
  <c r="P8256" i="1"/>
  <c r="P10112" i="1"/>
  <c r="P8769" i="1"/>
  <c r="P10543" i="1"/>
  <c r="P7649" i="1"/>
  <c r="P8998" i="1"/>
  <c r="P7607" i="1"/>
  <c r="P9761" i="1"/>
  <c r="P9363" i="1"/>
  <c r="P8376" i="1"/>
  <c r="P11007" i="1"/>
  <c r="P7908" i="1"/>
  <c r="P9853" i="1"/>
  <c r="P9306" i="1"/>
  <c r="P7825" i="1"/>
  <c r="P9256" i="1"/>
  <c r="P9497" i="1"/>
  <c r="P8019" i="1"/>
  <c r="P9596" i="1"/>
  <c r="P9869" i="1"/>
  <c r="P8506" i="1"/>
  <c r="P7940" i="1"/>
  <c r="P10237" i="1"/>
  <c r="P9770" i="1"/>
  <c r="P9612" i="1"/>
  <c r="P9079" i="1"/>
  <c r="P9323" i="1"/>
  <c r="P10413" i="1"/>
  <c r="P8630" i="1"/>
  <c r="P10476" i="1"/>
  <c r="P7394" i="1"/>
  <c r="P7480" i="1"/>
  <c r="P10814" i="1"/>
  <c r="P8188" i="1"/>
  <c r="P7529" i="1"/>
  <c r="P10062" i="1"/>
  <c r="P9644" i="1"/>
  <c r="P8452" i="1"/>
  <c r="P7723" i="1"/>
  <c r="P9010" i="1"/>
  <c r="P9590" i="1"/>
  <c r="P10455" i="1"/>
  <c r="P9938" i="1"/>
  <c r="P9629" i="1"/>
  <c r="P9631" i="1"/>
  <c r="P9271" i="1"/>
  <c r="P8793" i="1"/>
  <c r="P9484" i="1"/>
  <c r="P8543" i="1"/>
  <c r="P10755" i="1"/>
  <c r="P10001" i="1"/>
  <c r="P7813" i="1"/>
  <c r="P10632" i="1"/>
  <c r="P10342" i="1"/>
  <c r="P7746" i="1"/>
  <c r="P8235" i="1"/>
  <c r="P11000" i="1"/>
  <c r="P8285" i="1"/>
  <c r="P8045" i="1"/>
  <c r="P8919" i="1"/>
  <c r="P8239" i="1"/>
  <c r="P9656" i="1"/>
  <c r="P9279" i="1"/>
  <c r="P9428" i="1"/>
  <c r="P7707" i="1"/>
  <c r="P10391" i="1"/>
  <c r="P7837" i="1"/>
  <c r="P9319" i="1"/>
  <c r="P7979" i="1"/>
  <c r="P7856" i="1"/>
  <c r="P9775" i="1"/>
  <c r="P9235" i="1"/>
  <c r="P7418" i="1"/>
  <c r="P8516" i="1"/>
  <c r="P9359" i="1"/>
  <c r="P8266" i="1"/>
  <c r="P9679" i="1"/>
  <c r="P9376" i="1"/>
  <c r="P7702" i="1"/>
  <c r="P9549" i="1"/>
  <c r="P9805" i="1"/>
  <c r="P9267" i="1"/>
  <c r="P10243" i="1"/>
  <c r="P9044" i="1"/>
  <c r="P10140" i="1"/>
  <c r="P8788" i="1"/>
  <c r="P8660" i="1"/>
  <c r="P7433" i="1"/>
  <c r="P8635" i="1"/>
  <c r="P9975" i="1"/>
  <c r="P7344" i="1"/>
  <c r="P8592" i="1"/>
  <c r="P9218" i="1"/>
  <c r="P8387" i="1"/>
  <c r="P9824" i="1"/>
  <c r="P9412" i="1"/>
  <c r="P7846" i="1"/>
  <c r="P10631" i="1"/>
  <c r="P9977" i="1"/>
  <c r="P8296" i="1"/>
  <c r="P7736" i="1"/>
  <c r="P7416" i="1"/>
  <c r="P10399" i="1"/>
  <c r="P8453" i="1"/>
  <c r="P10415" i="1"/>
  <c r="P10931" i="1"/>
  <c r="P8389" i="1"/>
  <c r="P7808" i="1"/>
  <c r="P8813" i="1"/>
  <c r="P10703" i="1"/>
  <c r="P9605" i="1"/>
  <c r="P11036" i="1"/>
  <c r="P9322" i="1"/>
  <c r="P8303" i="1"/>
  <c r="P10493" i="1"/>
  <c r="P7806" i="1"/>
  <c r="P8935" i="1"/>
  <c r="P10571" i="1"/>
  <c r="P9454" i="1"/>
  <c r="P9447" i="1"/>
  <c r="P7924" i="1"/>
  <c r="P9356" i="1"/>
  <c r="P10855" i="1"/>
  <c r="P8835" i="1"/>
  <c r="P10756" i="1"/>
  <c r="P9281" i="1"/>
  <c r="P8454" i="1"/>
  <c r="P10621" i="1"/>
  <c r="P7504" i="1"/>
  <c r="P7525" i="1"/>
  <c r="P8465" i="1"/>
  <c r="P8257" i="1"/>
  <c r="P9081" i="1"/>
  <c r="P10139" i="1"/>
  <c r="P8862" i="1"/>
  <c r="P9807" i="1"/>
  <c r="P7818" i="1"/>
  <c r="P8385" i="1"/>
  <c r="P8781" i="1"/>
  <c r="P10242" i="1"/>
  <c r="P7515" i="1"/>
  <c r="P10131" i="1"/>
  <c r="P8308" i="1"/>
  <c r="P9568" i="1"/>
  <c r="P10081" i="1"/>
  <c r="P10959" i="1"/>
  <c r="P10870" i="1"/>
  <c r="P7474" i="1"/>
  <c r="P8560" i="1"/>
  <c r="P8818" i="1"/>
  <c r="P9557" i="1"/>
  <c r="P7797" i="1"/>
  <c r="P10284" i="1"/>
  <c r="P10472" i="1"/>
  <c r="P8985" i="1"/>
  <c r="P9952" i="1"/>
  <c r="P9191" i="1"/>
  <c r="P9752" i="1"/>
  <c r="P8532" i="1"/>
  <c r="P9759" i="1"/>
  <c r="P8700" i="1"/>
  <c r="P8349" i="1"/>
  <c r="P9893" i="1"/>
  <c r="P10535" i="1"/>
  <c r="P10374" i="1"/>
  <c r="P9353" i="1"/>
  <c r="P8160" i="1"/>
  <c r="P8293" i="1"/>
  <c r="P10523" i="1"/>
  <c r="P8685" i="1"/>
  <c r="P9537" i="1"/>
  <c r="P9276" i="1"/>
  <c r="P8486" i="1"/>
  <c r="P8211" i="1"/>
  <c r="P8908" i="1"/>
  <c r="P10515" i="1"/>
  <c r="P9862" i="1"/>
  <c r="P8359" i="1"/>
  <c r="P7434" i="1"/>
  <c r="P10193" i="1"/>
  <c r="P7918" i="1"/>
  <c r="P9207" i="1"/>
  <c r="P8762" i="1"/>
  <c r="P9926" i="1"/>
  <c r="P7721" i="1"/>
  <c r="P8600" i="1"/>
  <c r="P9100" i="1"/>
  <c r="P10737" i="1"/>
  <c r="P9132" i="1"/>
  <c r="P7613" i="1"/>
  <c r="P8099" i="1"/>
  <c r="P9998" i="1"/>
  <c r="P8142" i="1"/>
  <c r="P8590" i="1"/>
  <c r="P10964" i="1"/>
  <c r="P8164" i="1"/>
  <c r="P9293" i="1"/>
  <c r="P10288" i="1"/>
  <c r="P10562" i="1"/>
  <c r="P10929" i="1"/>
  <c r="P9171" i="1"/>
  <c r="P7420" i="1"/>
  <c r="P10588" i="1"/>
  <c r="P9493" i="1"/>
  <c r="P10583" i="1"/>
  <c r="P10707" i="1"/>
  <c r="P7928" i="1"/>
  <c r="P8530" i="1"/>
  <c r="P8722" i="1"/>
  <c r="P8311" i="1"/>
  <c r="P10052" i="1"/>
  <c r="P8294" i="1"/>
  <c r="P10838" i="1"/>
  <c r="P9384" i="1"/>
  <c r="P9312" i="1"/>
  <c r="P10038" i="1"/>
  <c r="P8581" i="1"/>
  <c r="P7468" i="1"/>
  <c r="P8434" i="1"/>
  <c r="P10995" i="1"/>
  <c r="P7346" i="1"/>
  <c r="P8733" i="1"/>
  <c r="P10178" i="1"/>
  <c r="P10372" i="1"/>
  <c r="P7366" i="1"/>
  <c r="P10084" i="1"/>
  <c r="P8371" i="1"/>
  <c r="P10218" i="1"/>
  <c r="P9127" i="1"/>
  <c r="P8042" i="1"/>
  <c r="P10615" i="1"/>
  <c r="P10356" i="1"/>
  <c r="P9504" i="1"/>
  <c r="P10106" i="1"/>
  <c r="P10257" i="1"/>
  <c r="P8950" i="1"/>
  <c r="P10863" i="1"/>
  <c r="P10664" i="1"/>
  <c r="P9174" i="1"/>
  <c r="P10184" i="1"/>
  <c r="P9783" i="1"/>
  <c r="P9393" i="1"/>
  <c r="P9053" i="1"/>
  <c r="P9852" i="1"/>
  <c r="P8954" i="1"/>
  <c r="P10646" i="1"/>
  <c r="P8536" i="1"/>
  <c r="P10625" i="1"/>
  <c r="P9380" i="1"/>
  <c r="P7692" i="1"/>
  <c r="P8310" i="1"/>
  <c r="P9743" i="1"/>
  <c r="P7984" i="1"/>
  <c r="P10639" i="1"/>
  <c r="P10220" i="1"/>
  <c r="P7777" i="1"/>
  <c r="P9789" i="1"/>
  <c r="P10357" i="1"/>
  <c r="P10611" i="1"/>
  <c r="P7775" i="1"/>
  <c r="P8026" i="1"/>
  <c r="P9150" i="1"/>
  <c r="P8520" i="1"/>
  <c r="P8319" i="1"/>
  <c r="P10927" i="1"/>
  <c r="P9899" i="1"/>
  <c r="P9813" i="1"/>
  <c r="P10974" i="1"/>
  <c r="P7651" i="1"/>
  <c r="P7674" i="1"/>
  <c r="P10911" i="1"/>
  <c r="P9038" i="1"/>
  <c r="P8754" i="1"/>
  <c r="P8125" i="1"/>
  <c r="P8693" i="1"/>
  <c r="P8570" i="1"/>
  <c r="P9254" i="1"/>
  <c r="P10685" i="1"/>
  <c r="P9300" i="1"/>
  <c r="P10968" i="1"/>
  <c r="P8304" i="1"/>
  <c r="P7580" i="1"/>
  <c r="P10930" i="1"/>
  <c r="P10805" i="1"/>
  <c r="P8338" i="1"/>
  <c r="P9371" i="1"/>
  <c r="P7934" i="1"/>
  <c r="P9367" i="1"/>
  <c r="P8638" i="1"/>
  <c r="P9059" i="1"/>
  <c r="P8223" i="1"/>
  <c r="P9884" i="1"/>
  <c r="P8444" i="1"/>
  <c r="P9208" i="1"/>
  <c r="P8696" i="1"/>
  <c r="P7684" i="1"/>
  <c r="P8704" i="1"/>
  <c r="P8107" i="1"/>
  <c r="P8618" i="1"/>
  <c r="P10457" i="1"/>
  <c r="P9303" i="1"/>
  <c r="P10490" i="1"/>
  <c r="P8145" i="1"/>
  <c r="P7727" i="1"/>
  <c r="P8305" i="1"/>
  <c r="P8547" i="1"/>
  <c r="P8048" i="1"/>
  <c r="P8255" i="1"/>
  <c r="P9638" i="1"/>
  <c r="P10580" i="1"/>
  <c r="P9472" i="1"/>
  <c r="P10904" i="1"/>
  <c r="P9510" i="1"/>
  <c r="P10819" i="1"/>
  <c r="P10482" i="1"/>
  <c r="P9693" i="1"/>
  <c r="P8948" i="1"/>
  <c r="P11014" i="1"/>
  <c r="P8344" i="1"/>
  <c r="P7861" i="1"/>
  <c r="P9645" i="1"/>
  <c r="P8030" i="1"/>
  <c r="P9076" i="1"/>
  <c r="P8764" i="1"/>
  <c r="P9162" i="1"/>
  <c r="P8839" i="1"/>
  <c r="P8190" i="1"/>
  <c r="P8604" i="1"/>
  <c r="P11026" i="1"/>
  <c r="P9192" i="1"/>
  <c r="P9876" i="1"/>
  <c r="P8756" i="1"/>
  <c r="P9253" i="1"/>
  <c r="P7588" i="1"/>
  <c r="P8065" i="1"/>
  <c r="P10118" i="1"/>
  <c r="P10450" i="1"/>
  <c r="P8166" i="1"/>
  <c r="P9627" i="1"/>
  <c r="P8729" i="1"/>
  <c r="P10759" i="1"/>
  <c r="P10563" i="1"/>
  <c r="P10440" i="1"/>
  <c r="P8857" i="1"/>
  <c r="P10618" i="1"/>
  <c r="P7858" i="1"/>
  <c r="P8956" i="1"/>
  <c r="P10085" i="1"/>
  <c r="P9773" i="1"/>
  <c r="P9681" i="1"/>
  <c r="P7902" i="1"/>
  <c r="P8477" i="1"/>
  <c r="P8366" i="1"/>
  <c r="P7739" i="1"/>
  <c r="P11021" i="1"/>
  <c r="P7759" i="1"/>
  <c r="P8096" i="1"/>
  <c r="P10276" i="1"/>
  <c r="P10661" i="1"/>
  <c r="P9910" i="1"/>
  <c r="P7657" i="1"/>
  <c r="P9354" i="1"/>
  <c r="P8632" i="1"/>
  <c r="P9466" i="1"/>
  <c r="P9331" i="1"/>
  <c r="P10658" i="1"/>
  <c r="P9122" i="1"/>
  <c r="P9062" i="1"/>
  <c r="P7461" i="1"/>
  <c r="P8992" i="1"/>
  <c r="P9986" i="1"/>
  <c r="P8819" i="1"/>
  <c r="P10559" i="1"/>
  <c r="P9947" i="1"/>
  <c r="P8735" i="1"/>
  <c r="P9187" i="1"/>
  <c r="P9562" i="1"/>
  <c r="P9263" i="1"/>
  <c r="P8323" i="1"/>
  <c r="P8333" i="1"/>
  <c r="P8156" i="1"/>
  <c r="P10881" i="1"/>
  <c r="P10238" i="1"/>
  <c r="P7537" i="1"/>
  <c r="P10240" i="1"/>
  <c r="P9280" i="1"/>
  <c r="P10899" i="1"/>
  <c r="P7708" i="1"/>
  <c r="P7611" i="1"/>
  <c r="P9357" i="1"/>
  <c r="P7401" i="1"/>
  <c r="P9019" i="1"/>
  <c r="P7852" i="1"/>
  <c r="P7488" i="1"/>
  <c r="P9736" i="1"/>
  <c r="P9541" i="1"/>
  <c r="P10945" i="1"/>
  <c r="P8591" i="1"/>
  <c r="P9151" i="1"/>
  <c r="P8553" i="1"/>
  <c r="P7492" i="1"/>
  <c r="P9609" i="1"/>
  <c r="P7543" i="1"/>
  <c r="P9719" i="1"/>
  <c r="P7916" i="1"/>
  <c r="P8101" i="1"/>
  <c r="P8968" i="1"/>
  <c r="P8210" i="1"/>
  <c r="P8327" i="1"/>
  <c r="P10564" i="1"/>
  <c r="P8138" i="1"/>
  <c r="P7798" i="1"/>
  <c r="P7860" i="1"/>
  <c r="P8833" i="1"/>
  <c r="P8203" i="1"/>
  <c r="P8882" i="1"/>
  <c r="P9811" i="1"/>
  <c r="P8981" i="1"/>
  <c r="P8022" i="1"/>
  <c r="P7841" i="1"/>
  <c r="P7436" i="1"/>
  <c r="P10470" i="1"/>
  <c r="P9586" i="1"/>
  <c r="P7494" i="1"/>
  <c r="P8945" i="1"/>
  <c r="P10221" i="1"/>
  <c r="P8874" i="1"/>
  <c r="P10983" i="1"/>
  <c r="P9532" i="1"/>
  <c r="P7937" i="1"/>
  <c r="P8533" i="1"/>
  <c r="P9264" i="1"/>
  <c r="P10560" i="1"/>
  <c r="P8148" i="1"/>
  <c r="P9776" i="1"/>
  <c r="P9347" i="1"/>
  <c r="P7417" i="1"/>
  <c r="P11035" i="1"/>
  <c r="P10757" i="1"/>
  <c r="P7489" i="1"/>
  <c r="P8728" i="1"/>
  <c r="P10769" i="1"/>
  <c r="P9802" i="1"/>
  <c r="P7506" i="1"/>
  <c r="P9360" i="1"/>
  <c r="P7986" i="1"/>
  <c r="P10684" i="1"/>
  <c r="P10984" i="1"/>
  <c r="P7392" i="1"/>
  <c r="P9561" i="1"/>
  <c r="P11038" i="1"/>
  <c r="P10163" i="1"/>
  <c r="P9489" i="1"/>
  <c r="P9763" i="1"/>
  <c r="P10269" i="1"/>
  <c r="P9210" i="1"/>
  <c r="P10422" i="1"/>
  <c r="P8816" i="1"/>
  <c r="P9501" i="1"/>
  <c r="P9879" i="1"/>
  <c r="P8307" i="1"/>
  <c r="P7678" i="1"/>
  <c r="P8348" i="1"/>
  <c r="P10862" i="1"/>
  <c r="P10924" i="1"/>
  <c r="P9844" i="1"/>
  <c r="P9883" i="1"/>
  <c r="P9787" i="1"/>
  <c r="P10637" i="1"/>
  <c r="P8836" i="1"/>
  <c r="P10239" i="1"/>
  <c r="P9861" i="1"/>
  <c r="P8254" i="1"/>
  <c r="P9301" i="1"/>
  <c r="P8648" i="1"/>
  <c r="P10030" i="1"/>
  <c r="P9442" i="1"/>
  <c r="P10461" i="1"/>
  <c r="P9275" i="1"/>
  <c r="P9194" i="1"/>
  <c r="P9461" i="1"/>
  <c r="P8542" i="1"/>
  <c r="P7634" i="1"/>
  <c r="P9190" i="1"/>
  <c r="P9415" i="1"/>
  <c r="P9902" i="1"/>
  <c r="P8959" i="1"/>
  <c r="P9444" i="1"/>
  <c r="P10259" i="1"/>
  <c r="P9988" i="1"/>
  <c r="P8382" i="1"/>
  <c r="P8979" i="1"/>
  <c r="P9897" i="1"/>
  <c r="P10042" i="1"/>
  <c r="P9565" i="1"/>
  <c r="P7955" i="1"/>
  <c r="P7351" i="1"/>
  <c r="P8427" i="1"/>
  <c r="P8182" i="1"/>
  <c r="P9249" i="1"/>
  <c r="P8546" i="1"/>
  <c r="P8445" i="1"/>
  <c r="P10014" i="1"/>
  <c r="P7404" i="1"/>
  <c r="P10619" i="1"/>
  <c r="P8966" i="1"/>
  <c r="P10297" i="1"/>
  <c r="P8519" i="1"/>
  <c r="P10873" i="1"/>
  <c r="P10328" i="1"/>
  <c r="P8831" i="1"/>
  <c r="P8960" i="1"/>
  <c r="P8095" i="1"/>
  <c r="P8834" i="1"/>
  <c r="P9615" i="1"/>
  <c r="P10015" i="1"/>
  <c r="P9625" i="1"/>
  <c r="P7448" i="1"/>
  <c r="P9531" i="1"/>
  <c r="P9799" i="1"/>
  <c r="P8523" i="1"/>
  <c r="P9156" i="1"/>
  <c r="P8513" i="1"/>
  <c r="P10780" i="1"/>
  <c r="P9983" i="1"/>
  <c r="P8598" i="1"/>
  <c r="P9847" i="1"/>
  <c r="P10182" i="1"/>
  <c r="P8731" i="1"/>
  <c r="P7646" i="1"/>
  <c r="P8784" i="1"/>
  <c r="P7534" i="1"/>
  <c r="P9500" i="1"/>
  <c r="P7542" i="1"/>
  <c r="P8317" i="1"/>
  <c r="P8672" i="1"/>
  <c r="P10397" i="1"/>
  <c r="P7472" i="1"/>
  <c r="P7440" i="1"/>
  <c r="P8490" i="1"/>
  <c r="P8512" i="1"/>
  <c r="P10682" i="1"/>
  <c r="P9808" i="1"/>
  <c r="P9683" i="1"/>
  <c r="P8187" i="1"/>
  <c r="P10403" i="1"/>
  <c r="P7675" i="1"/>
  <c r="P10640" i="1"/>
  <c r="P10708" i="1"/>
  <c r="P10668" i="1"/>
  <c r="P8459" i="1"/>
  <c r="P8529" i="1"/>
  <c r="P8774" i="1"/>
  <c r="P10414" i="1"/>
  <c r="P10988" i="1"/>
  <c r="P9427" i="1"/>
  <c r="P8295" i="1"/>
  <c r="P10864" i="1"/>
  <c r="P10782" i="1"/>
  <c r="P10351" i="1"/>
  <c r="P9618" i="1"/>
  <c r="P8034" i="1"/>
  <c r="P8020" i="1"/>
  <c r="P8071" i="1"/>
  <c r="P7679" i="1"/>
  <c r="P8466" i="1"/>
  <c r="P10878" i="1"/>
  <c r="P8264" i="1"/>
  <c r="P10867" i="1"/>
  <c r="P7341" i="1"/>
  <c r="P10824" i="1"/>
  <c r="P9022" i="1"/>
  <c r="P9479" i="1"/>
  <c r="P9564" i="1"/>
  <c r="P9224" i="1"/>
  <c r="P9607" i="1"/>
  <c r="P9199" i="1"/>
  <c r="P8320" i="1"/>
  <c r="P10073" i="1"/>
  <c r="P8568" i="1"/>
  <c r="P9682" i="1"/>
  <c r="P10786" i="1"/>
  <c r="P9961" i="1"/>
  <c r="P8557" i="1"/>
  <c r="P8905" i="1"/>
  <c r="P10675" i="1"/>
  <c r="P9723" i="1"/>
  <c r="P9277" i="1"/>
  <c r="P8083" i="1"/>
  <c r="P7407" i="1"/>
  <c r="P8517" i="1"/>
  <c r="P7483" i="1"/>
  <c r="P9238" i="1"/>
  <c r="P10144" i="1"/>
  <c r="P7838" i="1"/>
  <c r="P8038" i="1"/>
  <c r="P10109" i="1"/>
  <c r="P9345" i="1"/>
  <c r="P9034" i="1"/>
  <c r="P9703" i="1"/>
  <c r="P8579" i="1"/>
  <c r="P11009" i="1"/>
  <c r="P10679" i="1"/>
  <c r="P7645" i="1"/>
  <c r="P7867" i="1"/>
  <c r="P9406" i="1"/>
  <c r="P10627" i="1"/>
  <c r="P7355" i="1"/>
  <c r="P8856" i="1"/>
  <c r="P8405" i="1"/>
  <c r="P9871" i="1"/>
  <c r="P10918" i="1"/>
  <c r="P8140" i="1"/>
  <c r="P10576" i="1"/>
  <c r="P8683" i="1"/>
  <c r="P9919" i="1"/>
  <c r="P8186" i="1"/>
  <c r="P8534" i="1"/>
  <c r="P9575" i="1"/>
  <c r="P9818" i="1"/>
  <c r="P8864" i="1"/>
  <c r="P8335" i="1"/>
  <c r="P9321" i="1"/>
  <c r="P7672" i="1"/>
  <c r="P9041" i="1"/>
  <c r="P10784" i="1"/>
  <c r="P10318" i="1"/>
  <c r="P8103" i="1"/>
  <c r="P8671" i="1"/>
  <c r="P8493" i="1"/>
  <c r="P10858" i="1"/>
  <c r="P7350" i="1"/>
  <c r="P9414" i="1"/>
  <c r="P10168" i="1"/>
  <c r="P9072" i="1"/>
  <c r="P7833" i="1"/>
  <c r="P7695" i="1"/>
  <c r="P8497" i="1"/>
  <c r="P9308" i="1"/>
  <c r="P10532" i="1"/>
  <c r="P9966" i="1"/>
  <c r="P9652" i="1"/>
  <c r="P7665" i="1"/>
  <c r="P8116" i="1"/>
  <c r="P7599" i="1"/>
  <c r="P9635" i="1"/>
  <c r="P7385" i="1"/>
  <c r="P9747" i="1"/>
  <c r="P8339" i="1"/>
  <c r="P8161" i="1"/>
  <c r="P10101" i="1"/>
  <c r="P7915" i="1"/>
  <c r="P7523" i="1"/>
  <c r="P9659" i="1"/>
  <c r="P10856" i="1"/>
  <c r="P8241" i="1"/>
  <c r="P8104" i="1"/>
  <c r="P10813" i="1"/>
  <c r="P7947" i="1"/>
  <c r="P8678" i="1"/>
  <c r="P10016" i="1"/>
  <c r="P9514" i="1"/>
  <c r="P8923" i="1"/>
  <c r="P10083" i="1"/>
  <c r="P8421" i="1"/>
  <c r="P8341" i="1"/>
  <c r="P7696" i="1"/>
  <c r="P10126" i="1"/>
  <c r="P7682" i="1"/>
  <c r="P9477" i="1"/>
  <c r="P9508" i="1"/>
  <c r="P8274" i="1"/>
  <c r="P7348" i="1"/>
  <c r="P7961" i="1"/>
  <c r="P9017" i="1"/>
  <c r="P8996" i="1"/>
  <c r="P7573" i="1"/>
  <c r="P10745" i="1"/>
  <c r="P8971" i="1"/>
  <c r="P9145" i="1"/>
  <c r="P9812" i="1"/>
  <c r="P10787" i="1"/>
  <c r="P9432" i="1"/>
  <c r="P9395" i="1"/>
  <c r="P10161" i="1"/>
  <c r="P10024" i="1"/>
  <c r="P10197" i="1"/>
  <c r="P10165" i="1"/>
  <c r="P9419" i="1"/>
  <c r="P7616" i="1"/>
  <c r="P10427" i="1"/>
  <c r="P10068" i="1"/>
  <c r="P9674" i="1"/>
  <c r="P8053" i="1"/>
  <c r="P7812" i="1"/>
  <c r="P7869" i="1"/>
  <c r="P7507" i="1"/>
  <c r="P9969" i="1"/>
  <c r="P8970" i="1"/>
  <c r="P8064" i="1"/>
  <c r="P10442" i="1"/>
  <c r="P10117" i="1"/>
  <c r="P10922" i="1"/>
  <c r="P9639" i="1"/>
  <c r="P9990" i="1"/>
  <c r="P7781" i="1"/>
  <c r="P10868" i="1"/>
  <c r="P9036" i="1"/>
  <c r="P8206" i="1"/>
  <c r="P9370" i="1"/>
  <c r="P8342" i="1"/>
  <c r="P9707" i="1"/>
  <c r="P10102" i="1"/>
  <c r="P7656" i="1"/>
  <c r="P9797" i="1"/>
  <c r="P10804" i="1"/>
  <c r="P8650" i="1"/>
  <c r="P8089" i="1"/>
  <c r="P9016" i="1"/>
  <c r="P7451" i="1"/>
  <c r="P7964" i="1"/>
  <c r="P10547" i="1"/>
  <c r="P10212" i="1"/>
  <c r="P7600" i="1"/>
  <c r="P10477" i="1"/>
  <c r="P7375" i="1"/>
  <c r="P9671" i="1"/>
  <c r="P10808" i="1"/>
  <c r="P8032" i="1"/>
  <c r="P9737" i="1"/>
  <c r="P7888" i="1"/>
  <c r="P8094" i="1"/>
  <c r="P8205" i="1"/>
  <c r="P10225" i="1"/>
  <c r="P7958" i="1"/>
  <c r="P10624" i="1"/>
  <c r="P10928" i="1"/>
  <c r="P8668" i="1"/>
  <c r="P8894" i="1"/>
  <c r="P10370" i="1"/>
  <c r="P7851" i="1"/>
  <c r="P7430" i="1"/>
  <c r="P9390" i="1"/>
  <c r="P10267" i="1"/>
  <c r="P9042" i="1"/>
  <c r="P8869" i="1"/>
  <c r="P7726" i="1"/>
  <c r="P9827" i="1"/>
  <c r="P9754" i="1"/>
  <c r="P8778" i="1"/>
  <c r="P9462" i="1"/>
  <c r="P8162" i="1"/>
  <c r="P8074" i="1"/>
  <c r="P9894" i="1"/>
  <c r="P10520" i="1"/>
  <c r="P7555" i="1"/>
  <c r="P9078" i="1"/>
  <c r="P8078" i="1"/>
  <c r="P8363" i="1"/>
  <c r="P8654" i="1"/>
  <c r="P8207" i="1"/>
  <c r="P7406" i="1"/>
  <c r="P9143" i="1"/>
  <c r="P7427" i="1"/>
  <c r="P8283" i="1"/>
  <c r="P8827" i="1"/>
  <c r="P10718" i="1"/>
  <c r="P7691" i="1"/>
  <c r="P9206" i="1"/>
  <c r="P8879" i="1"/>
  <c r="P8883" i="1"/>
  <c r="P9881" i="1"/>
  <c r="P9730" i="1"/>
  <c r="P7894" i="1"/>
  <c r="P10494" i="1"/>
  <c r="P8253" i="1"/>
  <c r="P7450" i="1"/>
  <c r="P9967" i="1"/>
  <c r="P8801" i="1"/>
  <c r="P7493" i="1"/>
  <c r="P8373" i="1"/>
  <c r="P9573" i="1"/>
  <c r="P10889" i="1"/>
  <c r="P7836" i="1"/>
  <c r="P9005" i="1"/>
  <c r="P10088" i="1"/>
  <c r="P10976" i="1"/>
  <c r="P8447" i="1"/>
  <c r="P10172" i="1"/>
  <c r="P9856" i="1"/>
  <c r="P10589" i="1"/>
  <c r="P8262" i="1"/>
  <c r="P9147" i="1"/>
  <c r="P9358" i="1"/>
  <c r="P10410" i="1"/>
  <c r="P7557" i="1"/>
  <c r="P8619" i="1"/>
  <c r="P7994" i="1"/>
  <c r="P7547" i="1"/>
  <c r="P9328" i="1"/>
  <c r="P10539" i="1"/>
  <c r="P8134" i="1"/>
  <c r="P11022" i="1"/>
  <c r="P9956" i="1"/>
  <c r="P7512" i="1"/>
  <c r="P10035" i="1"/>
  <c r="P10722" i="1"/>
  <c r="P7556" i="1"/>
  <c r="P8043" i="1"/>
  <c r="P10469" i="1"/>
  <c r="P8439" i="1"/>
  <c r="P9887" i="1"/>
  <c r="P10874" i="1"/>
  <c r="P7742" i="1"/>
  <c r="P10436" i="1"/>
  <c r="P9554" i="1"/>
  <c r="P10065" i="1"/>
  <c r="P10537" i="1"/>
  <c r="P9051" i="1"/>
  <c r="P10677" i="1"/>
  <c r="P10507" i="1"/>
  <c r="P9289" i="1"/>
  <c r="P8684" i="1"/>
  <c r="P8978" i="1"/>
  <c r="P10645" i="1"/>
  <c r="P9806" i="1"/>
  <c r="P7439" i="1"/>
  <c r="P8091" i="1"/>
  <c r="P9336" i="1"/>
  <c r="P9013" i="1"/>
  <c r="P9158" i="1"/>
  <c r="P10633" i="1"/>
  <c r="P9512" i="1"/>
  <c r="P10872" i="1"/>
  <c r="P10254" i="1"/>
  <c r="P7623" i="1"/>
  <c r="P10150" i="1"/>
  <c r="P10098" i="1"/>
  <c r="P8841" i="1"/>
  <c r="P9032" i="1"/>
  <c r="P7792" i="1"/>
  <c r="P9611" i="1"/>
  <c r="P8204" i="1"/>
  <c r="P8282" i="1"/>
  <c r="P10749" i="1"/>
  <c r="P8773" i="1"/>
  <c r="P10043" i="1"/>
  <c r="P8194" i="1"/>
  <c r="P7966" i="1"/>
  <c r="P10166" i="1"/>
  <c r="P9385" i="1"/>
  <c r="P9896" i="1"/>
  <c r="P10234" i="1"/>
  <c r="P7769" i="1"/>
  <c r="P9637" i="1"/>
  <c r="P8302" i="1"/>
  <c r="P10793" i="1"/>
  <c r="P10762" i="1"/>
  <c r="P8707" i="1"/>
  <c r="P9220" i="1"/>
  <c r="P9697" i="1"/>
  <c r="P8152" i="1"/>
  <c r="P7619" i="1"/>
  <c r="P9784" i="1"/>
  <c r="P7719" i="1"/>
  <c r="P9141" i="1"/>
  <c r="P8225" i="1"/>
  <c r="P9937" i="1"/>
  <c r="P11006" i="1"/>
  <c r="P7978" i="1"/>
  <c r="P9748" i="1"/>
  <c r="P9762" i="1"/>
  <c r="P7732" i="1"/>
  <c r="P9255" i="1"/>
  <c r="P8741" i="1"/>
  <c r="P9008" i="1"/>
  <c r="P7487" i="1"/>
  <c r="P8578" i="1"/>
  <c r="P7636" i="1"/>
  <c r="P9335" i="1"/>
  <c r="P9431" i="1"/>
  <c r="P10902" i="1"/>
  <c r="P7815" i="1"/>
  <c r="P8584" i="1"/>
  <c r="P10926" i="1"/>
  <c r="P9722" i="1"/>
  <c r="P9133" i="1"/>
  <c r="P9948" i="1"/>
  <c r="P8495" i="1"/>
  <c r="P8994" i="1"/>
  <c r="P9914" i="1"/>
  <c r="P10818" i="1"/>
  <c r="P10213" i="1"/>
  <c r="P9542" i="1"/>
  <c r="P7526" i="1"/>
  <c r="P9216" i="1"/>
  <c r="P7981" i="1"/>
  <c r="P8688" i="1"/>
  <c r="P10806" i="1"/>
  <c r="P9201" i="1"/>
  <c r="P8946" i="1"/>
  <c r="P8787" i="1"/>
  <c r="P8131" i="1"/>
  <c r="P8471" i="1"/>
  <c r="P9426" i="1"/>
  <c r="P7625" i="1"/>
  <c r="P8057" i="1"/>
  <c r="P10256" i="1"/>
  <c r="P9314" i="1"/>
  <c r="P10053" i="1"/>
  <c r="P7933" i="1"/>
  <c r="P7899" i="1"/>
  <c r="P10359" i="1"/>
  <c r="P9858" i="1"/>
  <c r="P9848" i="1"/>
  <c r="P9327" i="1"/>
  <c r="P9935" i="1"/>
  <c r="P10324" i="1"/>
  <c r="P9840" i="1"/>
  <c r="P8346" i="1"/>
  <c r="P9097" i="1"/>
  <c r="P10454" i="1"/>
  <c r="P9760" i="1"/>
  <c r="P10189" i="1"/>
  <c r="P9516" i="1"/>
  <c r="P10710" i="1"/>
  <c r="P7905" i="1"/>
  <c r="P9121" i="1"/>
  <c r="P10778" i="1"/>
  <c r="P8783" i="1"/>
  <c r="P7687" i="1"/>
  <c r="P7885" i="1"/>
  <c r="P9049" i="1"/>
  <c r="P8884" i="1"/>
  <c r="P7829" i="1"/>
  <c r="P10323" i="1"/>
  <c r="P10313" i="1"/>
  <c r="P8033" i="1"/>
  <c r="P10517" i="1"/>
  <c r="P9228" i="1"/>
  <c r="P9939" i="1"/>
  <c r="P8337" i="1"/>
  <c r="P8141" i="1"/>
  <c r="P9746" i="1"/>
  <c r="P7929" i="1"/>
  <c r="P9455" i="1"/>
  <c r="P7803" i="1"/>
  <c r="P9338" i="1"/>
  <c r="P7581" i="1"/>
  <c r="P8895" i="1"/>
  <c r="P10616" i="1"/>
  <c r="P8277" i="1"/>
  <c r="P9105" i="1"/>
  <c r="P8450" i="1"/>
  <c r="P8725" i="1"/>
  <c r="P8751" i="1"/>
  <c r="P10404" i="1"/>
  <c r="P10785" i="1"/>
  <c r="P9756" i="1"/>
  <c r="P10121" i="1"/>
  <c r="P10753" i="1"/>
  <c r="P10919" i="1"/>
  <c r="P7386" i="1"/>
  <c r="P9570" i="1"/>
  <c r="P7608" i="1"/>
  <c r="P7875" i="1"/>
  <c r="P9309" i="1"/>
  <c r="P7615" i="1"/>
  <c r="P7763" i="1"/>
  <c r="P8608" i="1"/>
  <c r="P8451" i="1"/>
  <c r="P7502" i="1"/>
  <c r="P10506" i="1"/>
  <c r="P9563" i="1"/>
  <c r="P8244" i="1"/>
  <c r="P8062" i="1"/>
  <c r="P9941" i="1"/>
  <c r="P9416" i="1"/>
  <c r="P7503" i="1"/>
  <c r="P10097" i="1"/>
  <c r="P8027" i="1"/>
  <c r="P9522" i="1"/>
  <c r="P11025" i="1"/>
  <c r="P9613" i="1"/>
  <c r="P9663" i="1"/>
  <c r="P10312" i="1"/>
  <c r="P10307" i="1"/>
  <c r="P8663" i="1"/>
  <c r="P8662" i="1"/>
  <c r="P9628" i="1"/>
  <c r="P7560" i="1"/>
  <c r="P8628" i="1"/>
  <c r="P10022" i="1"/>
  <c r="P8322" i="1"/>
  <c r="P7893" i="1"/>
  <c r="P9985" i="1"/>
  <c r="P7768" i="1"/>
  <c r="P8442" i="1"/>
  <c r="P10479" i="1"/>
  <c r="P8105" i="1"/>
  <c r="P9315" i="1"/>
  <c r="P10617" i="1"/>
  <c r="P8902" i="1"/>
  <c r="P9286" i="1"/>
  <c r="P7716" i="1"/>
  <c r="P10103" i="1"/>
  <c r="P10444" i="1"/>
  <c r="P10741" i="1"/>
  <c r="P10900" i="1"/>
  <c r="P9149" i="1"/>
  <c r="P9090" i="1"/>
  <c r="P8791" i="1"/>
  <c r="P10089" i="1"/>
  <c r="P8260" i="1"/>
  <c r="P7878" i="1"/>
  <c r="P9237" i="1"/>
  <c r="P9067" i="1"/>
  <c r="P9923" i="1"/>
  <c r="P7919" i="1"/>
  <c r="P8109" i="1"/>
  <c r="P8221" i="1"/>
  <c r="P8122" i="1"/>
  <c r="P8989" i="1"/>
  <c r="P9696" i="1"/>
  <c r="P7865" i="1"/>
  <c r="P10542" i="1"/>
  <c r="P8691" i="1"/>
  <c r="P7389" i="1"/>
  <c r="P8776" i="1"/>
  <c r="P7630" i="1"/>
  <c r="P10223" i="1"/>
  <c r="P9780" i="1"/>
  <c r="P9580" i="1"/>
  <c r="P11004" i="1"/>
  <c r="P9552" i="1"/>
  <c r="P9684" i="1"/>
  <c r="P7948" i="1"/>
  <c r="P10019" i="1"/>
  <c r="P9987" i="1"/>
  <c r="P7574" i="1"/>
  <c r="P7980" i="1"/>
  <c r="P8937" i="1"/>
  <c r="P10711" i="1"/>
  <c r="P7957" i="1"/>
  <c r="P9903" i="1"/>
  <c r="P8063" i="1"/>
  <c r="P7667" i="1"/>
  <c r="P7516" i="1"/>
  <c r="P7568" i="1"/>
  <c r="P8626" i="1"/>
  <c r="P9009" i="1"/>
  <c r="P9212" i="1"/>
  <c r="P8268" i="1"/>
  <c r="P10795" i="1"/>
  <c r="P8911" i="1"/>
  <c r="P10248" i="1"/>
  <c r="P9801" i="1"/>
  <c r="P9657" i="1"/>
  <c r="P9449" i="1"/>
  <c r="P7895" i="1"/>
  <c r="P7405" i="1"/>
  <c r="P7725" i="1"/>
  <c r="P7897" i="1"/>
  <c r="P9112" i="1"/>
  <c r="P8645" i="1"/>
  <c r="P10623" i="1"/>
  <c r="P9626" i="1"/>
  <c r="P7550" i="1"/>
  <c r="P10528" i="1"/>
  <c r="P9451" i="1"/>
  <c r="P8139" i="1"/>
  <c r="P9735" i="1"/>
  <c r="P7558" i="1"/>
  <c r="P9632" i="1"/>
  <c r="P8100" i="1"/>
  <c r="P10567" i="1"/>
  <c r="P9755" i="1"/>
  <c r="P10060" i="1"/>
  <c r="P10496" i="1"/>
  <c r="P8967" i="1"/>
  <c r="P8193" i="1"/>
  <c r="P8695" i="1"/>
  <c r="P10120" i="1"/>
  <c r="P9317" i="1"/>
  <c r="P7990" i="1"/>
  <c r="P9791" i="1"/>
  <c r="P9420" i="1"/>
  <c r="P10688" i="1"/>
  <c r="P9980" i="1"/>
  <c r="P10555" i="1"/>
  <c r="P7876" i="1"/>
  <c r="P11023" i="1"/>
  <c r="P8012" i="1"/>
  <c r="P10180" i="1"/>
  <c r="P10843" i="1"/>
  <c r="P7932" i="1"/>
  <c r="P8974" i="1"/>
  <c r="P7561" i="1"/>
  <c r="P10531" i="1"/>
  <c r="P9333" i="1"/>
  <c r="P9470" i="1"/>
  <c r="P7805" i="1"/>
  <c r="P7927" i="1"/>
  <c r="P10290" i="1"/>
  <c r="P7771" i="1"/>
  <c r="P10770" i="1"/>
  <c r="P7767" i="1"/>
  <c r="P7760" i="1"/>
  <c r="P7920" i="1"/>
  <c r="P7753" i="1"/>
  <c r="P9057" i="1"/>
  <c r="P10141" i="1"/>
  <c r="P8259" i="1"/>
  <c r="P9745" i="1"/>
  <c r="P8246" i="1"/>
  <c r="P7847" i="1"/>
  <c r="P9452" i="1"/>
  <c r="P9030" i="1"/>
  <c r="P10264" i="1"/>
  <c r="P7998" i="1"/>
  <c r="P7882" i="1"/>
  <c r="P10315" i="1"/>
  <c r="P8545" i="1"/>
  <c r="P9528" i="1"/>
  <c r="P8171" i="1"/>
  <c r="P7412" i="1"/>
  <c r="P8889" i="1"/>
  <c r="P7898" i="1"/>
  <c r="P9620" i="1"/>
  <c r="P8031" i="1"/>
  <c r="P9803" i="1"/>
  <c r="P9800" i="1"/>
  <c r="P9792" i="1"/>
  <c r="P8183" i="1"/>
  <c r="P10332" i="1"/>
  <c r="P7783" i="1"/>
  <c r="P10358" i="1"/>
  <c r="P8511" i="1"/>
  <c r="P10798" i="1"/>
  <c r="P9976" i="1"/>
  <c r="P9239" i="1"/>
  <c r="P10066" i="1"/>
  <c r="P9971" i="1"/>
  <c r="P10987" i="1"/>
  <c r="P7458" i="1"/>
  <c r="P7827" i="1"/>
  <c r="P9015" i="1"/>
  <c r="P11013" i="1"/>
  <c r="P9135" i="1"/>
  <c r="P8231" i="1"/>
  <c r="P8817" i="1"/>
  <c r="P10735" i="1"/>
  <c r="P11010" i="1"/>
  <c r="P10110" i="1"/>
  <c r="P7747" i="1"/>
  <c r="P7452" i="1"/>
  <c r="P10149" i="1"/>
  <c r="P8440" i="1"/>
  <c r="P9725" i="1"/>
  <c r="P9533" i="1"/>
  <c r="P7449" i="1"/>
  <c r="P8111" i="1"/>
  <c r="P9624" i="1"/>
  <c r="P8175" i="1"/>
  <c r="P8492" i="1"/>
  <c r="P10895" i="1"/>
  <c r="P7582" i="1"/>
  <c r="P9732" i="1"/>
  <c r="P8588" i="1"/>
  <c r="P8782" i="1"/>
  <c r="P10244" i="1"/>
  <c r="P9547" i="1"/>
  <c r="P9968" i="1"/>
  <c r="P8614" i="1"/>
  <c r="P8041" i="1"/>
  <c r="P9728" i="1"/>
  <c r="P10350" i="1"/>
  <c r="P7624" i="1"/>
  <c r="P7345" i="1"/>
  <c r="P10951" i="1"/>
  <c r="P8518" i="1"/>
  <c r="P7659" i="1"/>
  <c r="P8358" i="1"/>
  <c r="P7764" i="1"/>
  <c r="P7811" i="1"/>
  <c r="P10132" i="1"/>
  <c r="P10920" i="1"/>
  <c r="P10355" i="1"/>
  <c r="P7618" i="1"/>
  <c r="P10915" i="1"/>
  <c r="P8807" i="1"/>
  <c r="P9411" i="1"/>
  <c r="P8355" i="1"/>
  <c r="P8423" i="1"/>
  <c r="P7780" i="1"/>
  <c r="P9177" i="1"/>
  <c r="P10733" i="1"/>
  <c r="P10727" i="1"/>
  <c r="P10475" i="1"/>
  <c r="P10396" i="1"/>
  <c r="P10123" i="1"/>
  <c r="P10250" i="1"/>
  <c r="P8501" i="1"/>
  <c r="P8213" i="1"/>
  <c r="P7666" i="1"/>
  <c r="P8474" i="1"/>
  <c r="P10538" i="1"/>
  <c r="P7917" i="1"/>
  <c r="P9579" i="1"/>
  <c r="P8055" i="1"/>
  <c r="P8940" i="1"/>
  <c r="P9838" i="1"/>
  <c r="P9424" i="1"/>
  <c r="P9709" i="1"/>
  <c r="P9274" i="1"/>
  <c r="P10971" i="1"/>
  <c r="P7612" i="1"/>
  <c r="P8494" i="1"/>
  <c r="P8720" i="1"/>
  <c r="P9585" i="1"/>
  <c r="P7883" i="1"/>
  <c r="P8777" i="1"/>
  <c r="P9211" i="1"/>
  <c r="P8352" i="1"/>
  <c r="P10471" i="1"/>
  <c r="P10746" i="1"/>
  <c r="P9571" i="1"/>
  <c r="P8893" i="1"/>
  <c r="P7595" i="1"/>
  <c r="P8670" i="1"/>
  <c r="P9892" i="1"/>
  <c r="P9175" i="1"/>
  <c r="P8702" i="1"/>
  <c r="P8885" i="1"/>
  <c r="P9712" i="1"/>
  <c r="P8357" i="1"/>
  <c r="P9229" i="1"/>
  <c r="P7930" i="1"/>
  <c r="P8106" i="1"/>
  <c r="P10004" i="1"/>
  <c r="P8623" i="1"/>
  <c r="P9389" i="1"/>
  <c r="P8229" i="1"/>
  <c r="P10610" i="1"/>
  <c r="P8312" i="1"/>
  <c r="P10192" i="1"/>
  <c r="P7586" i="1"/>
  <c r="P7527" i="1"/>
  <c r="P10067" i="1"/>
  <c r="P8170" i="1"/>
  <c r="P9213" i="1"/>
  <c r="P7664" i="1"/>
  <c r="P8343" i="1"/>
  <c r="P9188" i="1"/>
  <c r="P9025" i="1"/>
  <c r="P10364" i="1"/>
  <c r="P7511" i="1"/>
  <c r="P8120" i="1"/>
  <c r="P9999" i="1"/>
  <c r="P7521" i="1"/>
  <c r="P7712" i="1"/>
  <c r="P10136" i="1"/>
  <c r="P10152" i="1"/>
  <c r="P10338" i="1"/>
  <c r="P8084" i="1"/>
  <c r="P7441" i="1"/>
  <c r="P10678" i="1"/>
  <c r="P9068" i="1"/>
  <c r="P8124" i="1"/>
  <c r="P7849" i="1"/>
  <c r="P10570" i="1"/>
  <c r="P7318" i="1"/>
  <c r="P7603" i="1"/>
  <c r="P11019" i="1"/>
  <c r="P10230" i="1"/>
  <c r="P9058" i="1"/>
  <c r="P10347" i="1"/>
  <c r="P10888" i="1"/>
  <c r="P9232" i="1"/>
  <c r="P8852" i="1"/>
  <c r="P9906" i="1"/>
  <c r="P9045" i="1"/>
  <c r="P8544" i="1"/>
  <c r="P10409" i="1"/>
  <c r="P10716" i="1"/>
  <c r="P9435" i="1"/>
  <c r="P8108" i="1"/>
  <c r="P10566" i="1"/>
  <c r="P7322" i="1"/>
  <c r="P9324" i="1"/>
  <c r="P9927" i="1"/>
  <c r="P9292" i="1"/>
  <c r="P8666" i="1"/>
  <c r="P10630" i="1"/>
  <c r="P8743" i="1"/>
  <c r="P10096" i="1"/>
  <c r="P8010" i="1"/>
  <c r="P8906" i="1"/>
  <c r="P7544" i="1"/>
  <c r="P8463" i="1"/>
  <c r="P9159" i="1"/>
  <c r="P8936" i="1"/>
  <c r="P8036" i="1"/>
  <c r="P10612" i="1"/>
  <c r="P10371" i="1"/>
  <c r="P9593" i="1"/>
  <c r="P10699" i="1"/>
  <c r="P8155" i="1"/>
  <c r="P9616" i="1"/>
  <c r="P9434" i="1"/>
  <c r="P9667" i="1"/>
  <c r="P10697" i="1"/>
  <c r="P8719" i="1"/>
  <c r="P9342" i="1"/>
  <c r="P10005" i="1"/>
  <c r="P9955" i="1"/>
  <c r="P10518" i="1"/>
  <c r="P7423" i="1"/>
  <c r="P10797" i="1"/>
  <c r="P10541" i="1"/>
  <c r="P7910" i="1"/>
  <c r="P10204" i="1"/>
  <c r="P10044" i="1"/>
  <c r="P9366" i="1"/>
  <c r="P10842" i="1"/>
  <c r="P10660" i="1"/>
  <c r="P10850" i="1"/>
  <c r="P7370" i="1"/>
  <c r="P10262" i="1"/>
  <c r="P9154" i="1"/>
  <c r="P9553" i="1"/>
  <c r="P9146" i="1"/>
  <c r="P9942" i="1"/>
  <c r="P9037" i="1"/>
  <c r="P7950" i="1"/>
  <c r="P9934" i="1"/>
  <c r="P9316" i="1"/>
  <c r="P9995" i="1"/>
  <c r="P10483" i="1"/>
  <c r="P9223" i="1"/>
  <c r="P9261" i="1"/>
  <c r="P7548" i="1"/>
  <c r="P8734" i="1"/>
  <c r="P8457" i="1"/>
  <c r="P7648" i="1"/>
  <c r="P10714" i="1"/>
  <c r="P9120" i="1"/>
  <c r="P8537" i="1"/>
  <c r="P8866" i="1"/>
  <c r="P8892" i="1"/>
  <c r="P7843" i="1"/>
  <c r="P9860" i="1"/>
  <c r="P9834" i="1"/>
  <c r="P10348" i="1"/>
  <c r="P9169" i="1"/>
  <c r="P9200" i="1"/>
  <c r="P8209" i="1"/>
  <c r="P10725" i="1"/>
  <c r="P9164" i="1"/>
  <c r="P10398" i="1"/>
  <c r="P10214" i="1"/>
  <c r="P10009" i="1"/>
  <c r="P8577" i="1"/>
  <c r="P10275" i="1"/>
  <c r="P7378" i="1"/>
  <c r="P8887" i="1"/>
  <c r="P10831" i="1"/>
  <c r="P8897" i="1"/>
  <c r="P10031" i="1"/>
  <c r="P10079" i="1"/>
  <c r="P7697" i="1"/>
  <c r="P7756" i="1"/>
  <c r="P9591" i="1"/>
  <c r="P9513" i="1"/>
  <c r="P7839" i="1"/>
  <c r="P10865" i="1"/>
  <c r="P8829" i="1"/>
  <c r="P8938" i="1"/>
  <c r="P7437" i="1"/>
  <c r="P8135" i="1"/>
  <c r="P8965" i="1"/>
  <c r="P9450" i="1"/>
  <c r="P8929" i="1"/>
  <c r="P10443" i="1"/>
  <c r="P7754" i="1"/>
  <c r="P10194" i="1"/>
  <c r="P7660" i="1"/>
  <c r="P9259" i="1"/>
  <c r="P10731" i="1"/>
  <c r="P9418" i="1"/>
  <c r="P9402" i="1"/>
  <c r="P8503" i="1"/>
  <c r="P9234" i="1"/>
  <c r="P9475" i="1"/>
  <c r="P8425" i="1"/>
  <c r="P9597" i="1"/>
  <c r="P10245" i="1"/>
  <c r="P10119" i="1"/>
  <c r="P7800" i="1"/>
  <c r="P8924" i="1"/>
  <c r="P9859" i="1"/>
  <c r="P8226" i="1"/>
  <c r="P7381" i="1"/>
  <c r="P8410" i="1"/>
  <c r="P9715" i="1"/>
  <c r="P10291" i="1"/>
  <c r="P9664" i="1"/>
  <c r="P9325" i="1"/>
  <c r="P8458" i="1"/>
  <c r="P7889" i="1"/>
  <c r="P10002" i="1"/>
  <c r="P10811" i="1"/>
  <c r="P9476" i="1"/>
  <c r="P10376" i="1"/>
  <c r="P9035" i="1"/>
  <c r="P8449" i="1"/>
  <c r="P10383" i="1"/>
  <c r="P8627" i="1"/>
  <c r="P7538" i="1"/>
  <c r="P7626" i="1"/>
  <c r="P10226" i="1"/>
  <c r="P8228" i="1"/>
  <c r="P8646" i="1"/>
  <c r="P8386" i="1"/>
  <c r="P8250" i="1"/>
  <c r="P8217" i="1"/>
  <c r="P7670" i="1"/>
  <c r="P10198" i="1"/>
  <c r="P8698" i="1"/>
  <c r="P7779" i="1"/>
  <c r="P8040" i="1"/>
  <c r="P8703" i="1"/>
  <c r="P10382" i="1"/>
  <c r="P9603" i="1"/>
  <c r="P9721" i="1"/>
  <c r="P10558" i="1"/>
  <c r="P8008" i="1"/>
  <c r="P8496" i="1"/>
  <c r="P10529" i="1"/>
  <c r="P10429" i="1"/>
  <c r="P8641" i="1"/>
  <c r="P8340" i="1"/>
  <c r="P10890" i="1"/>
  <c r="P10516" i="1"/>
  <c r="P8597" i="1"/>
  <c r="P7975" i="1"/>
  <c r="P8947" i="1"/>
  <c r="P9252" i="1"/>
  <c r="P7907" i="1"/>
  <c r="P8178" i="1"/>
  <c r="P10107" i="1"/>
  <c r="P9178" i="1"/>
  <c r="P7866" i="1"/>
  <c r="P10208" i="1"/>
  <c r="P10809" i="1"/>
  <c r="P7495" i="1"/>
  <c r="P9951" i="1"/>
  <c r="P10216" i="1"/>
  <c r="P7505" i="1"/>
  <c r="P8000" i="1"/>
  <c r="P10821" i="1"/>
  <c r="P8921" i="1"/>
  <c r="P10608" i="1"/>
  <c r="P9392" i="1"/>
  <c r="P9001" i="1"/>
  <c r="P7744" i="1"/>
  <c r="P8321" i="1"/>
  <c r="P8208" i="1"/>
  <c r="P9153" i="1"/>
  <c r="P8569" i="1"/>
  <c r="P9658" i="1"/>
  <c r="P10061" i="1"/>
  <c r="P8744" i="1"/>
  <c r="P7968" i="1"/>
  <c r="P10776" i="1"/>
  <c r="P8245" i="1"/>
  <c r="P7514" i="1"/>
  <c r="P9578" i="1"/>
  <c r="P8240" i="1"/>
  <c r="P7569" i="1"/>
  <c r="P10789" i="1"/>
  <c r="P9830" i="1"/>
  <c r="P8361" i="1"/>
  <c r="P7365" i="1"/>
  <c r="P7602" i="1"/>
  <c r="P7877" i="1"/>
  <c r="P8402" i="1"/>
  <c r="P7922" i="1"/>
  <c r="P7977" i="1"/>
  <c r="P8052" i="1"/>
  <c r="P9283" i="1"/>
  <c r="P10099" i="1"/>
  <c r="P7590" i="1"/>
  <c r="P8699" i="1"/>
  <c r="P9387" i="1"/>
  <c r="P8375" i="1"/>
  <c r="P7790" i="1"/>
  <c r="P8265" i="1"/>
  <c r="P9757" i="1"/>
  <c r="P7357" i="1"/>
  <c r="P8606" i="1"/>
  <c r="P7605" i="1"/>
  <c r="P8416" i="1"/>
  <c r="P9642" i="1"/>
  <c r="P8692" i="1"/>
  <c r="P8079" i="1"/>
  <c r="P10669" i="1"/>
  <c r="P8024" i="1"/>
  <c r="P10162" i="1"/>
  <c r="P10115" i="1"/>
  <c r="P9294" i="1"/>
  <c r="P8088" i="1"/>
  <c r="P9569" i="1"/>
  <c r="P9425" i="1"/>
  <c r="P9496" i="1"/>
  <c r="P10700" i="1"/>
  <c r="P7685" i="1"/>
  <c r="P10947" i="1"/>
  <c r="P7698" i="1"/>
  <c r="P7853" i="1"/>
  <c r="P8082" i="1"/>
  <c r="P7562" i="1"/>
  <c r="P10286" i="1"/>
  <c r="P8964" i="1"/>
  <c r="P10137" i="1"/>
  <c r="P9344" i="1"/>
  <c r="P8890" i="1"/>
  <c r="P7354" i="1"/>
  <c r="P7500" i="1"/>
  <c r="P10828" i="1"/>
  <c r="P9623" i="1"/>
  <c r="P10802" i="1"/>
  <c r="P10316" i="1"/>
  <c r="P8247" i="1"/>
  <c r="P8980" i="1"/>
  <c r="P10736" i="1"/>
  <c r="P8318" i="1"/>
  <c r="P7361" i="1"/>
  <c r="P9865" i="1"/>
  <c r="P9710" i="1"/>
  <c r="P7835" i="1"/>
  <c r="P9471" i="1"/>
  <c r="P7419" i="1"/>
  <c r="P7870" i="1"/>
  <c r="P10111" i="1"/>
  <c r="P9379" i="1"/>
  <c r="P8963" i="1"/>
  <c r="P10020" i="1"/>
  <c r="P9854" i="1"/>
  <c r="P9974" i="1"/>
  <c r="P8535" i="1"/>
  <c r="P9502" i="1"/>
  <c r="P9915" i="1"/>
  <c r="P9833" i="1"/>
  <c r="P7816" i="1"/>
  <c r="P9433" i="1"/>
  <c r="P7989" i="1"/>
  <c r="P9539" i="1"/>
  <c r="P7817" i="1"/>
  <c r="P9621" i="1"/>
  <c r="P9251" i="1"/>
  <c r="P10173" i="1"/>
  <c r="P8643" i="1"/>
  <c r="P10235" i="1"/>
  <c r="P9148" i="1"/>
  <c r="P9242" i="1"/>
  <c r="P7988" i="1"/>
  <c r="P10955" i="1"/>
  <c r="P9734" i="1"/>
  <c r="P10378" i="1"/>
  <c r="P9064" i="1"/>
  <c r="P10557" i="1"/>
  <c r="P7380" i="1"/>
  <c r="P9060" i="1"/>
  <c r="P8932" i="1"/>
  <c r="P8328" i="1"/>
  <c r="P10891" i="1"/>
  <c r="P10803" i="1"/>
  <c r="P7751" i="1"/>
  <c r="P7399" i="1"/>
  <c r="P8086" i="1"/>
  <c r="P8742" i="1"/>
  <c r="P7821" i="1"/>
  <c r="P9673" i="1"/>
  <c r="P10158" i="1"/>
  <c r="P9244" i="1"/>
  <c r="P9845" i="1"/>
  <c r="P10884" i="1"/>
  <c r="P7823" i="1"/>
  <c r="P9973" i="1"/>
  <c r="P7317" i="1"/>
  <c r="P8767" i="1"/>
  <c r="P8587" i="1"/>
  <c r="P8593" i="1"/>
  <c r="P9851" i="1"/>
  <c r="P10361" i="1"/>
  <c r="P8195" i="1"/>
  <c r="P10709" i="1"/>
  <c r="P9551" i="1"/>
  <c r="P7610" i="1"/>
  <c r="P9073" i="1"/>
  <c r="P9160" i="1"/>
  <c r="P8261" i="1"/>
  <c r="P10425" i="1"/>
  <c r="P9265" i="1"/>
  <c r="P9055" i="1"/>
  <c r="P9459" i="1"/>
  <c r="P10773" i="1"/>
  <c r="P8097" i="1"/>
  <c r="P10349" i="1"/>
  <c r="P8687" i="1"/>
  <c r="P8289" i="1"/>
  <c r="P10938" i="1"/>
  <c r="P8404" i="1"/>
  <c r="P10058" i="1"/>
  <c r="P10353" i="1"/>
  <c r="P10525" i="1"/>
  <c r="P9131" i="1"/>
  <c r="P7788" i="1"/>
  <c r="P9740" i="1"/>
  <c r="P7673" i="1"/>
  <c r="P10431" i="1"/>
  <c r="P8675" i="1"/>
  <c r="P7681" i="1"/>
  <c r="P9870" i="1"/>
  <c r="P8881" i="1"/>
  <c r="P10598" i="1"/>
  <c r="P10840" i="1"/>
  <c r="P9115" i="1"/>
  <c r="P10179" i="1"/>
  <c r="P10157" i="1"/>
  <c r="P10706" i="1"/>
  <c r="P7397" i="1"/>
  <c r="P8528" i="1"/>
  <c r="P10274" i="1"/>
  <c r="P7475" i="1"/>
  <c r="P8903" i="1"/>
  <c r="P7469" i="1"/>
  <c r="P10953" i="1"/>
  <c r="P8669" i="1"/>
  <c r="P10337" i="1"/>
  <c r="P9817" i="1"/>
  <c r="P7628" i="1"/>
  <c r="P8130" i="1"/>
  <c r="P10261" i="1"/>
  <c r="P8830" i="1"/>
  <c r="P9843" i="1"/>
  <c r="P8629" i="1"/>
  <c r="P10247" i="1"/>
  <c r="P9577" i="1"/>
  <c r="P8526" i="1"/>
  <c r="P7854" i="1"/>
  <c r="P10059" i="1"/>
  <c r="P10606" i="1"/>
  <c r="P8433" i="1"/>
  <c r="P7551" i="1"/>
  <c r="P10561" i="1"/>
  <c r="P10647" i="1"/>
  <c r="P10034" i="1"/>
  <c r="P8718" i="1"/>
  <c r="P8715" i="1"/>
  <c r="P10886" i="1"/>
  <c r="P8990" i="1"/>
  <c r="P10222" i="1"/>
  <c r="P7949" i="1"/>
  <c r="P7442" i="1"/>
  <c r="P9209" i="1"/>
  <c r="P7911" i="1"/>
  <c r="P9931" i="1"/>
  <c r="P10750" i="1"/>
  <c r="P9690" i="1"/>
  <c r="P10949" i="1"/>
  <c r="P9185" i="1"/>
  <c r="P8215" i="1"/>
  <c r="P9829" i="1"/>
  <c r="P10781" i="1"/>
  <c r="P9002" i="1"/>
  <c r="P8637" i="1"/>
  <c r="P10701" i="1"/>
  <c r="P9908" i="1"/>
  <c r="P10659" i="1"/>
  <c r="P9382" i="1"/>
  <c r="P8059" i="1"/>
  <c r="P9270" i="1"/>
  <c r="P8073" i="1"/>
  <c r="P9474" i="1"/>
  <c r="P9246" i="1"/>
  <c r="P8270" i="1"/>
  <c r="P8351" i="1"/>
  <c r="P9825" i="1"/>
  <c r="P7315" i="1"/>
  <c r="P9375" i="1"/>
  <c r="P8475" i="1"/>
  <c r="P10965" i="1"/>
  <c r="P11033" i="1"/>
  <c r="P8243" i="1"/>
  <c r="P9391" i="1"/>
  <c r="P8771" i="1"/>
  <c r="P8605" i="1"/>
  <c r="P8880" i="1"/>
  <c r="P9650" i="1"/>
  <c r="P10652" i="1"/>
  <c r="P10252" i="1"/>
  <c r="P8391" i="1"/>
  <c r="P8794" i="1"/>
  <c r="P9993" i="1"/>
  <c r="P7587" i="1"/>
  <c r="P9099" i="1"/>
  <c r="P8753" i="1"/>
  <c r="P9572" i="1"/>
  <c r="P10011" i="1"/>
  <c r="P10305" i="1"/>
  <c r="P10846" i="1"/>
  <c r="P7473" i="1"/>
  <c r="P9819" i="1"/>
  <c r="P10761" i="1"/>
  <c r="P9655" i="1"/>
  <c r="P9872" i="1"/>
  <c r="P7460" i="1"/>
  <c r="P7926" i="1"/>
  <c r="P10258" i="1"/>
  <c r="P10452" i="1"/>
  <c r="P9440" i="1"/>
  <c r="P8849" i="1"/>
  <c r="P8177" i="1"/>
  <c r="P8046" i="1"/>
  <c r="P9320" i="1"/>
  <c r="P7471" i="1"/>
  <c r="P8977" i="1"/>
  <c r="P9464" i="1"/>
  <c r="P10029" i="1"/>
  <c r="P9880" i="1"/>
  <c r="P7855" i="1"/>
  <c r="P8085" i="1"/>
  <c r="P9822" i="1"/>
  <c r="P7566" i="1"/>
  <c r="P7896" i="1"/>
  <c r="P10739" i="1"/>
  <c r="P10092" i="1"/>
  <c r="P10635" i="1"/>
  <c r="P9495" i="1"/>
  <c r="P9873" i="1"/>
  <c r="P7862" i="1"/>
  <c r="P8374" i="1"/>
  <c r="P8461" i="1"/>
  <c r="P9108" i="1"/>
  <c r="P9183" i="1"/>
  <c r="P9282" i="1"/>
  <c r="P8098" i="1"/>
  <c r="P10075" i="1"/>
  <c r="P9932" i="1"/>
  <c r="P7524" i="1"/>
  <c r="P10841" i="1"/>
  <c r="P8393" i="1"/>
  <c r="P10957" i="1"/>
  <c r="P10272" i="1"/>
  <c r="P10548" i="1"/>
  <c r="P7438" i="1"/>
  <c r="P9429" i="1"/>
  <c r="P10524" i="1"/>
  <c r="P9647" i="1"/>
  <c r="P9029" i="1"/>
  <c r="P9448" i="1"/>
  <c r="P7752" i="1"/>
  <c r="P7655" i="1"/>
  <c r="P8058" i="1"/>
  <c r="P8595" i="1"/>
  <c r="P9943" i="1"/>
  <c r="P10654" i="1"/>
  <c r="P10036" i="1"/>
  <c r="P9485" i="1"/>
  <c r="P9928" i="1"/>
  <c r="P8005" i="1"/>
  <c r="P10950" i="1"/>
  <c r="P8832" i="1"/>
  <c r="P7482" i="1"/>
  <c r="P9771" i="1"/>
  <c r="P10545" i="1"/>
  <c r="P9741" i="1"/>
  <c r="P10296" i="1"/>
  <c r="P9559" i="1"/>
  <c r="P9400" i="1"/>
  <c r="P10505" i="1"/>
  <c r="P9940" i="1"/>
  <c r="P8727" i="1"/>
  <c r="P7531" i="1"/>
  <c r="P10912" i="1"/>
  <c r="P8872" i="1"/>
  <c r="P7364" i="1"/>
  <c r="P10999" i="1"/>
  <c r="P7553" i="1"/>
  <c r="P8975" i="1"/>
  <c r="P7518" i="1"/>
  <c r="P9184" i="1"/>
  <c r="P7379" i="1"/>
  <c r="P8785" i="1"/>
  <c r="P8548" i="1"/>
  <c r="P7701" i="1"/>
  <c r="P10527" i="1"/>
  <c r="P8826" i="1"/>
  <c r="P8522" i="1"/>
  <c r="P7903" i="1"/>
  <c r="P9260" i="1"/>
  <c r="P7395" i="1"/>
  <c r="P9526" i="1"/>
  <c r="P7614" i="1"/>
  <c r="P9231" i="1"/>
  <c r="P8853" i="1"/>
  <c r="P10869" i="1"/>
  <c r="P8176" i="1"/>
  <c r="P7983" i="1"/>
  <c r="P9351" i="1"/>
  <c r="P8916" i="1"/>
  <c r="P9520" i="1"/>
  <c r="P10287" i="1"/>
  <c r="P7592" i="1"/>
  <c r="P10025" i="1"/>
  <c r="P10551" i="1"/>
  <c r="P7570" i="1"/>
  <c r="P10634" i="1"/>
  <c r="P7637" i="1"/>
  <c r="P9836" i="1"/>
  <c r="P10417" i="1"/>
  <c r="P9567" i="1"/>
  <c r="P9641" i="1"/>
  <c r="P10751" i="1"/>
  <c r="P9595" i="1"/>
  <c r="P8377" i="1"/>
  <c r="P8763" i="1"/>
  <c r="P8437" i="1"/>
  <c r="P10000" i="1"/>
  <c r="P9727" i="1"/>
  <c r="P7772" i="1"/>
  <c r="P10384" i="1"/>
  <c r="P8723" i="1"/>
  <c r="P8564" i="1"/>
  <c r="P8566" i="1"/>
  <c r="P7347" i="1"/>
  <c r="P7718" i="1"/>
  <c r="P7714" i="1"/>
  <c r="P7717" i="1"/>
  <c r="P10676" i="1"/>
  <c r="P10692" i="1"/>
  <c r="P8571" i="1"/>
  <c r="P7402" i="1"/>
  <c r="P8863" i="1"/>
  <c r="P7881" i="1"/>
  <c r="P11034" i="1"/>
  <c r="P10026" i="1"/>
  <c r="P9785" i="1"/>
  <c r="P7857" i="1"/>
  <c r="P9050" i="1"/>
  <c r="P10823" i="1"/>
  <c r="P7997" i="1"/>
  <c r="P10835" i="1"/>
  <c r="P8068" i="1"/>
  <c r="P8900" i="1"/>
  <c r="P7363" i="1"/>
  <c r="P8269" i="1"/>
  <c r="P10556" i="1"/>
  <c r="P7953" i="1"/>
  <c r="P10629" i="1"/>
  <c r="P9706" i="1"/>
  <c r="P10966" i="1"/>
  <c r="P9486" i="1"/>
  <c r="P8219" i="1"/>
  <c r="P8602" i="1"/>
  <c r="P10752" i="1"/>
  <c r="P10839" i="1"/>
  <c r="P8790" i="1"/>
  <c r="P8432" i="1"/>
  <c r="P9749" i="1"/>
  <c r="P9895" i="1"/>
  <c r="P8797" i="1"/>
  <c r="P9024" i="1"/>
  <c r="P7891" i="1"/>
  <c r="P10680" i="1"/>
  <c r="P10330" i="1"/>
  <c r="P8681" i="1"/>
  <c r="P9666" i="1"/>
  <c r="P7571" i="1"/>
  <c r="P8446" i="1"/>
  <c r="P8721" i="1"/>
  <c r="P9492" i="1"/>
  <c r="P10045" i="1"/>
  <c r="P10319" i="1"/>
  <c r="P8469" i="1"/>
  <c r="P8480" i="1"/>
  <c r="P9221" i="1"/>
  <c r="P8708" i="1"/>
  <c r="P8350" i="1"/>
  <c r="P10071" i="1"/>
  <c r="P8499" i="1"/>
  <c r="P10702" i="1"/>
  <c r="P10979" i="1"/>
  <c r="P8759" i="1"/>
  <c r="P9116" i="1"/>
  <c r="P9953" i="1"/>
  <c r="P8814" i="1"/>
  <c r="P9445" i="1"/>
  <c r="P8656" i="1"/>
  <c r="P9332" i="1"/>
  <c r="P9499" i="1"/>
  <c r="P7868" i="1"/>
  <c r="P9077" i="1"/>
  <c r="P8267" i="1"/>
  <c r="P10546" i="1"/>
  <c r="P8995" i="1"/>
  <c r="P7748" i="1"/>
  <c r="P10510" i="1"/>
  <c r="P8299" i="1"/>
  <c r="P9066" i="1"/>
  <c r="P8473" i="1"/>
  <c r="P10579" i="1"/>
  <c r="P10914" i="1"/>
  <c r="P8622" i="1"/>
  <c r="P7319" i="1"/>
  <c r="P10508" i="1"/>
  <c r="P9687" i="1"/>
  <c r="P9589" i="1"/>
  <c r="P9970" i="1"/>
  <c r="P9929" i="1"/>
  <c r="P7591" i="1"/>
  <c r="P9731" i="1"/>
  <c r="P9886" i="1"/>
  <c r="P7601" i="1"/>
  <c r="P10206" i="1"/>
  <c r="P8613" i="1"/>
  <c r="P10174" i="1"/>
  <c r="P9890" i="1"/>
  <c r="P10844" i="1"/>
  <c r="P9753" i="1"/>
  <c r="P7498" i="1"/>
  <c r="P8871" i="1"/>
  <c r="P10495" i="1"/>
  <c r="P7890" i="1"/>
  <c r="P10544" i="1"/>
  <c r="P8400" i="1"/>
  <c r="P8324" i="1"/>
  <c r="P9900" i="1"/>
  <c r="P8737" i="1"/>
  <c r="P8640" i="1"/>
  <c r="P8798" i="1"/>
  <c r="P9904" i="1"/>
  <c r="P10826" i="1"/>
  <c r="P8347" i="1"/>
  <c r="P10362" i="1"/>
  <c r="P8976" i="1"/>
  <c r="P7466" i="1"/>
  <c r="P8230" i="1"/>
  <c r="P9046" i="1"/>
  <c r="P9307" i="1"/>
  <c r="P7457" i="1"/>
  <c r="P9075" i="1"/>
  <c r="P8167" i="1"/>
  <c r="P8714" i="1"/>
  <c r="P8631" i="1"/>
  <c r="P10497" i="1"/>
  <c r="P9273" i="1"/>
  <c r="P10833" i="1"/>
  <c r="P9369" i="1"/>
  <c r="P10142" i="1"/>
  <c r="P10379" i="1"/>
  <c r="P8028" i="1"/>
  <c r="P7662" i="1"/>
  <c r="P8429" i="1"/>
  <c r="P8909" i="1"/>
  <c r="P8877" i="1"/>
  <c r="P9407" i="1"/>
  <c r="P9545" i="1"/>
  <c r="P7517" i="1"/>
  <c r="P8110" i="1"/>
  <c r="P8049" i="1"/>
  <c r="P7334" i="1"/>
  <c r="P9717" i="1"/>
  <c r="P10076" i="1"/>
  <c r="P7387" i="1"/>
  <c r="P10177" i="1"/>
  <c r="P10153" i="1"/>
  <c r="P10783" i="1"/>
  <c r="P9305" i="1"/>
  <c r="P7572" i="1"/>
  <c r="P7965" i="1"/>
  <c r="P8943" i="1"/>
  <c r="P10433" i="1"/>
  <c r="P9815" i="1"/>
  <c r="P9584" i="1"/>
  <c r="P8137" i="1"/>
  <c r="P9488" i="1"/>
  <c r="P7954" i="1"/>
  <c r="P8993" i="1"/>
  <c r="P8418" i="1"/>
  <c r="P10183" i="1"/>
  <c r="P10423" i="1"/>
  <c r="P8599" i="1"/>
  <c r="P7447" i="1"/>
  <c r="P7995" i="1"/>
  <c r="P7745" i="1"/>
  <c r="P9665" i="1"/>
  <c r="P9250" i="1"/>
  <c r="P8399" i="1"/>
  <c r="P7733" i="1"/>
  <c r="P9769" i="1"/>
  <c r="P8926" i="1"/>
  <c r="P8550" i="1"/>
  <c r="P10339" i="1"/>
  <c r="P10406" i="1"/>
  <c r="P7356" i="1"/>
  <c r="P9739" i="1"/>
  <c r="P7757" i="1"/>
  <c r="P9718" i="1"/>
  <c r="P10402" i="1"/>
  <c r="P7539" i="1"/>
  <c r="P8573" i="1"/>
  <c r="P10094" i="1"/>
  <c r="P9907" i="1"/>
  <c r="P8789" i="1"/>
  <c r="P10175" i="1"/>
  <c r="P10574" i="1"/>
  <c r="P9413" i="1"/>
  <c r="P9007" i="1"/>
  <c r="P8868" i="1"/>
  <c r="P8093" i="1"/>
  <c r="P10335" i="1"/>
  <c r="P7880" i="1"/>
  <c r="P10587" i="1"/>
  <c r="P7826" i="1"/>
  <c r="P8601" i="1"/>
  <c r="P10460" i="1"/>
  <c r="P10903" i="1"/>
  <c r="P9918" i="1"/>
  <c r="P9505" i="1"/>
  <c r="P7545" i="1"/>
  <c r="P8403" i="1"/>
  <c r="P9138" i="1"/>
  <c r="P7422" i="1"/>
  <c r="P9285" i="1"/>
  <c r="P9152" i="1"/>
  <c r="P8585" i="1"/>
  <c r="P8001" i="1"/>
  <c r="P10251" i="1"/>
  <c r="P8481" i="1"/>
  <c r="P10894" i="1"/>
  <c r="P9352" i="1"/>
  <c r="P10188" i="1"/>
  <c r="P9257" i="1"/>
  <c r="P9958" i="1"/>
  <c r="P9362" i="1"/>
  <c r="P10018" i="1"/>
  <c r="P8634" i="1"/>
  <c r="P9729" i="1"/>
  <c r="P9911" i="1"/>
  <c r="P10104" i="1"/>
  <c r="P8362" i="1"/>
  <c r="P9365" i="1"/>
  <c r="P10090" i="1"/>
  <c r="P9373" i="1"/>
  <c r="P10586" i="1"/>
  <c r="P10028" i="1"/>
  <c r="P10670" i="1"/>
  <c r="P9750" i="1"/>
  <c r="P10893" i="1"/>
  <c r="P10195" i="1"/>
  <c r="P7635" i="1"/>
  <c r="P10466" i="1"/>
  <c r="P8552" i="1"/>
  <c r="P9742" i="1"/>
  <c r="P7336" i="1"/>
  <c r="P8747" i="1"/>
  <c r="P9643" i="1"/>
  <c r="P8611" i="1"/>
  <c r="P7463" i="1"/>
  <c r="P9104" i="1"/>
  <c r="P7796" i="1"/>
  <c r="P9587" i="1"/>
  <c r="P7464" i="1"/>
  <c r="P8281" i="1"/>
  <c r="P9137" i="1"/>
  <c r="P8330" i="1"/>
  <c r="P7778" i="1"/>
  <c r="P9535" i="1"/>
  <c r="P9052" i="1"/>
  <c r="P9465" i="1"/>
  <c r="P7549" i="1"/>
  <c r="P8837" i="1"/>
  <c r="P7942" i="1"/>
  <c r="P10474" i="1"/>
  <c r="P9617" i="1"/>
  <c r="P10990" i="1"/>
  <c r="P8986" i="1"/>
  <c r="P9318" i="1"/>
  <c r="P9481" i="1"/>
  <c r="P9383" i="1"/>
  <c r="P9944" i="1"/>
  <c r="P8561" i="1"/>
  <c r="P9809" i="1"/>
  <c r="P8113" i="1"/>
  <c r="P8912" i="1"/>
  <c r="P8633" i="1"/>
  <c r="P7411" i="1"/>
  <c r="P10777" i="1"/>
  <c r="P9172" i="1"/>
  <c r="P10832" i="1"/>
  <c r="P9173" i="1"/>
  <c r="P7729" i="1"/>
  <c r="P9600" i="1"/>
  <c r="P9304" i="1"/>
  <c r="P9849" i="1"/>
  <c r="P8272" i="1"/>
  <c r="P10638" i="1"/>
  <c r="P9386" i="1"/>
  <c r="P8002" i="1"/>
  <c r="P10650" i="1"/>
  <c r="P9676" i="1"/>
  <c r="P7445" i="1"/>
  <c r="P8514" i="1"/>
  <c r="P10859" i="1"/>
  <c r="P9204" i="1"/>
  <c r="P8090" i="1"/>
  <c r="P9048" i="1"/>
  <c r="P10534" i="1"/>
  <c r="P8531" i="1"/>
  <c r="P8749" i="1"/>
  <c r="P7871" i="1"/>
  <c r="P10049" i="1"/>
  <c r="P11018" i="1"/>
  <c r="P7446" i="1"/>
  <c r="P10260" i="1"/>
  <c r="P9000" i="1"/>
  <c r="P7668" i="1"/>
  <c r="P8915" i="1"/>
  <c r="P8394" i="1"/>
  <c r="P8179" i="1"/>
  <c r="P8920" i="1"/>
  <c r="P8525" i="1"/>
  <c r="P10980" i="1"/>
  <c r="P10207" i="1"/>
  <c r="P9744" i="1"/>
  <c r="P8189" i="1"/>
  <c r="P8858" i="1"/>
  <c r="P7951" i="1"/>
  <c r="P8896" i="1"/>
  <c r="P10599" i="1"/>
  <c r="P8556" i="1"/>
  <c r="P8928" i="1"/>
  <c r="P9933" i="1"/>
  <c r="P8803" i="1"/>
  <c r="P9764" i="1"/>
  <c r="P8541" i="1"/>
  <c r="P8198" i="1"/>
  <c r="P10411" i="1"/>
  <c r="P9538" i="1"/>
  <c r="P10932" i="1"/>
  <c r="P8888" i="1"/>
  <c r="P8574" i="1"/>
  <c r="P7478" i="1"/>
  <c r="P9758" i="1"/>
  <c r="P10973" i="1"/>
  <c r="P8003" i="1"/>
  <c r="P10363" i="1"/>
  <c r="P7791" i="1"/>
  <c r="P8316" i="1"/>
  <c r="P8220" i="1"/>
  <c r="P10663" i="1"/>
  <c r="P10039" i="1"/>
  <c r="P9364" i="1"/>
  <c r="P7333" i="1"/>
  <c r="P10720" i="1"/>
  <c r="P7689" i="1"/>
  <c r="P9241" i="1"/>
  <c r="P9198" i="1"/>
  <c r="P7762" i="1"/>
  <c r="P9905" i="1"/>
  <c r="P9913" i="1"/>
  <c r="P10326" i="1"/>
  <c r="P10147" i="1"/>
  <c r="P9483" i="1"/>
  <c r="P7992" i="1"/>
  <c r="P8061" i="1"/>
  <c r="P8563" i="1"/>
  <c r="P7391" i="1"/>
  <c r="P8891" i="1"/>
  <c r="P10982" i="1"/>
  <c r="P9436" i="1"/>
  <c r="P8984" i="1"/>
  <c r="P9290" i="1"/>
  <c r="P7632" i="1"/>
  <c r="P10148" i="1"/>
  <c r="P7982" i="1"/>
  <c r="P10764" i="1"/>
  <c r="P10135" i="1"/>
  <c r="P8988" i="1"/>
  <c r="P7830" i="1"/>
  <c r="P8694" i="1"/>
  <c r="P8006" i="1"/>
  <c r="P10910" i="1"/>
  <c r="P9546" i="1"/>
  <c r="P10853" i="1"/>
  <c r="P8620" i="1"/>
  <c r="P8392" i="1"/>
  <c r="P10294" i="1"/>
  <c r="P7784" i="1"/>
  <c r="P7972" i="1"/>
  <c r="P10395" i="1"/>
  <c r="P10837" i="1"/>
  <c r="P8136" i="1"/>
  <c r="P9023" i="1"/>
  <c r="P7371" i="1"/>
  <c r="P8353" i="1"/>
  <c r="P8800" i="1"/>
  <c r="P8251" i="1"/>
  <c r="P9346" i="1"/>
  <c r="P8037" i="1"/>
  <c r="P7773" i="1"/>
  <c r="P7316" i="1"/>
  <c r="P9056" i="1"/>
  <c r="P9708" i="1"/>
  <c r="P8842" i="1"/>
  <c r="P9530" i="1"/>
  <c r="P9821" i="1"/>
  <c r="P10592" i="1"/>
  <c r="P11008" i="1"/>
  <c r="P10622" i="1"/>
  <c r="P9816" i="1"/>
  <c r="P8184" i="1"/>
  <c r="P8159" i="1"/>
  <c r="P9179" i="1"/>
  <c r="P8850" i="1"/>
  <c r="P10686" i="1"/>
  <c r="P10609" i="1"/>
  <c r="P10549" i="1"/>
  <c r="P7782" i="1"/>
  <c r="P10754" i="1"/>
  <c r="P7722" i="1"/>
  <c r="P8726" i="1"/>
  <c r="P10492" i="1"/>
  <c r="P7589" i="1"/>
  <c r="P10314" i="1"/>
</calcChain>
</file>

<file path=xl/sharedStrings.xml><?xml version="1.0" encoding="utf-8"?>
<sst xmlns="http://schemas.openxmlformats.org/spreadsheetml/2006/main" count="83124" uniqueCount="7309">
  <si>
    <t>Date</t>
  </si>
  <si>
    <t>Pay Type</t>
  </si>
  <si>
    <t>Description</t>
  </si>
  <si>
    <t>Labor</t>
  </si>
  <si>
    <t>Materials</t>
  </si>
  <si>
    <t>Property</t>
  </si>
  <si>
    <t>AMEX</t>
  </si>
  <si>
    <t>green williow</t>
  </si>
  <si>
    <t xml:space="preserve">shady glen </t>
  </si>
  <si>
    <t>2527 Tolley St</t>
  </si>
  <si>
    <t>2711 edfeldt</t>
  </si>
  <si>
    <t xml:space="preserve">2717 riggs </t>
  </si>
  <si>
    <t>cheverly hills ct</t>
  </si>
  <si>
    <t xml:space="preserve">cody ct </t>
  </si>
  <si>
    <t>crestlawn</t>
  </si>
  <si>
    <t>Gallatin</t>
  </si>
  <si>
    <t xml:space="preserve">keppler </t>
  </si>
  <si>
    <t>2211 Pulaski</t>
  </si>
  <si>
    <t xml:space="preserve">parkway </t>
  </si>
  <si>
    <t>1138 Scott St</t>
  </si>
  <si>
    <t>tullip</t>
  </si>
  <si>
    <t>BOA</t>
  </si>
  <si>
    <t>Jose Marroquin</t>
  </si>
  <si>
    <t>641 Lexington Pl</t>
  </si>
  <si>
    <t>isreal diaz</t>
  </si>
  <si>
    <t>cheverly hills</t>
  </si>
  <si>
    <t>marvin mendez</t>
  </si>
  <si>
    <t>josuea cabrera</t>
  </si>
  <si>
    <t>keppler</t>
  </si>
  <si>
    <t>shady glenn</t>
  </si>
  <si>
    <t>Ever Samuel</t>
  </si>
  <si>
    <t>Cheverly Hills</t>
  </si>
  <si>
    <t>Marvin Mendez</t>
  </si>
  <si>
    <t>Genno Lopez</t>
  </si>
  <si>
    <t>Crestlawn</t>
  </si>
  <si>
    <t>Edfeldt</t>
  </si>
  <si>
    <t>Wilver Marroquin</t>
  </si>
  <si>
    <t>Shady Glenn</t>
  </si>
  <si>
    <t>Serg</t>
  </si>
  <si>
    <t>serg</t>
  </si>
  <si>
    <t>Gilmer Marroquin</t>
  </si>
  <si>
    <t>Antonio Marroquin</t>
  </si>
  <si>
    <t>jose marroquin</t>
  </si>
  <si>
    <t>Yong Yi Wu</t>
  </si>
  <si>
    <t xml:space="preserve">reynaldo </t>
  </si>
  <si>
    <t>Cage</t>
  </si>
  <si>
    <t>Cesar Mendez</t>
  </si>
  <si>
    <t>Cody Ct</t>
  </si>
  <si>
    <t>Jorge Islas</t>
  </si>
  <si>
    <t>edfeldt</t>
  </si>
  <si>
    <t>Genaro lopez</t>
  </si>
  <si>
    <t>genaro lopez</t>
  </si>
  <si>
    <t>clarence howell</t>
  </si>
  <si>
    <t>gallatin</t>
  </si>
  <si>
    <t>unknown</t>
  </si>
  <si>
    <t>Nelson Kelbie</t>
  </si>
  <si>
    <t>Israel Islas</t>
  </si>
  <si>
    <t>Britos Maids</t>
  </si>
  <si>
    <t>James Lyles</t>
  </si>
  <si>
    <t>edger alonzo</t>
  </si>
  <si>
    <t>Paul Latham Sr</t>
  </si>
  <si>
    <t>leon vargas</t>
  </si>
  <si>
    <t>Grinnald</t>
  </si>
  <si>
    <t>maude ave</t>
  </si>
  <si>
    <t>refund</t>
  </si>
  <si>
    <t>James Sampson</t>
  </si>
  <si>
    <t>LLC Docs</t>
  </si>
  <si>
    <t>Maude</t>
  </si>
  <si>
    <t>4131 Fairview</t>
  </si>
  <si>
    <t>Forest Park</t>
  </si>
  <si>
    <t>paisley ct</t>
  </si>
  <si>
    <t>josuea marroquin</t>
  </si>
  <si>
    <t>maude</t>
  </si>
  <si>
    <t>paisley</t>
  </si>
  <si>
    <t>oscar mendez</t>
  </si>
  <si>
    <t>elm</t>
  </si>
  <si>
    <t>elm st</t>
  </si>
  <si>
    <t>victor mckoy</t>
  </si>
  <si>
    <t>dc treasurer</t>
  </si>
  <si>
    <t>bowie</t>
  </si>
  <si>
    <t>jars llc</t>
  </si>
  <si>
    <t>gas</t>
  </si>
  <si>
    <t>grass</t>
  </si>
  <si>
    <t>kilmer</t>
  </si>
  <si>
    <t>seg</t>
  </si>
  <si>
    <t>iron forge</t>
  </si>
  <si>
    <t>richard sains</t>
  </si>
  <si>
    <t>harvard st</t>
  </si>
  <si>
    <t>harvard</t>
  </si>
  <si>
    <t>dumpster</t>
  </si>
  <si>
    <t>carefirst</t>
  </si>
  <si>
    <t>insurance</t>
  </si>
  <si>
    <t>bernie stover</t>
  </si>
  <si>
    <t>derrick rose</t>
  </si>
  <si>
    <t>felix garth</t>
  </si>
  <si>
    <t>edfedlt</t>
  </si>
  <si>
    <t>ernie</t>
  </si>
  <si>
    <t>Linnard</t>
  </si>
  <si>
    <t>matrial</t>
  </si>
  <si>
    <t>co</t>
  </si>
  <si>
    <t>jacob germeno</t>
  </si>
  <si>
    <t>yards</t>
  </si>
  <si>
    <t>7th st</t>
  </si>
  <si>
    <t>elm st / 7th st</t>
  </si>
  <si>
    <t>green willow</t>
  </si>
  <si>
    <t>perlast / palaski</t>
  </si>
  <si>
    <t>willow</t>
  </si>
  <si>
    <t>FMC Associates</t>
  </si>
  <si>
    <t>inspection elm st</t>
  </si>
  <si>
    <t>mayar marroquin</t>
  </si>
  <si>
    <t>trash</t>
  </si>
  <si>
    <t>1811 Bentalou</t>
  </si>
  <si>
    <t>dc</t>
  </si>
  <si>
    <t>unknown lowes</t>
  </si>
  <si>
    <t>parkway</t>
  </si>
  <si>
    <t>elm / bowie</t>
  </si>
  <si>
    <t>elm / harvard / 7th</t>
  </si>
  <si>
    <t>shady glenn/crestlawn/cheverly hills</t>
  </si>
  <si>
    <t>Visionary Design</t>
  </si>
  <si>
    <t>Clarence howell</t>
  </si>
  <si>
    <t>Elm Chimney</t>
  </si>
  <si>
    <t>james</t>
  </si>
  <si>
    <t>Richard sains</t>
  </si>
  <si>
    <t>Cheverly hills</t>
  </si>
  <si>
    <t>SSJ Mechanical</t>
  </si>
  <si>
    <t>felix</t>
  </si>
  <si>
    <t>israel Islas</t>
  </si>
  <si>
    <r>
      <t>7</t>
    </r>
    <r>
      <rPr>
        <vertAlign val="superscript"/>
        <sz val="10"/>
        <rFont val="Arial"/>
        <family val="2"/>
      </rPr>
      <t>th</t>
    </r>
    <r>
      <rPr>
        <sz val="10"/>
        <rFont val="Arial"/>
        <family val="2"/>
      </rPr>
      <t xml:space="preserve"> st</t>
    </r>
  </si>
  <si>
    <t>Jose marroquin</t>
  </si>
  <si>
    <t>cheverly Hills</t>
  </si>
  <si>
    <t>Oscar Diaz</t>
  </si>
  <si>
    <t>gilmer Marroquin</t>
  </si>
  <si>
    <t>Josuea cabrera</t>
  </si>
  <si>
    <t>cesar Mendez</t>
  </si>
  <si>
    <t>jorge Islas</t>
  </si>
  <si>
    <t>Edger alonzo</t>
  </si>
  <si>
    <t>loan</t>
  </si>
  <si>
    <t>Keppler</t>
  </si>
  <si>
    <t>waldorf</t>
  </si>
  <si>
    <t>wilver Marroquin</t>
  </si>
  <si>
    <t>kepler</t>
  </si>
  <si>
    <t>britos Maids</t>
  </si>
  <si>
    <t>yong Yi Wu</t>
  </si>
  <si>
    <t>Elm Cabinets</t>
  </si>
  <si>
    <t>Jason Blumenberg</t>
  </si>
  <si>
    <t>dc/elm</t>
  </si>
  <si>
    <t>robert young</t>
  </si>
  <si>
    <t>brookstone</t>
  </si>
  <si>
    <t>antonio Marroquin</t>
  </si>
  <si>
    <t>elm cleaning/grass</t>
  </si>
  <si>
    <t>elm driveway</t>
  </si>
  <si>
    <t>elm plumbing</t>
  </si>
  <si>
    <t>Giovanni Lowe</t>
  </si>
  <si>
    <t>harvard st plumbing</t>
  </si>
  <si>
    <t>marvin Mendez</t>
  </si>
  <si>
    <t>elm granite</t>
  </si>
  <si>
    <t>ali carpet</t>
  </si>
  <si>
    <t>elm carpet</t>
  </si>
  <si>
    <t>4644 Kendrick</t>
  </si>
  <si>
    <t>Metcalf</t>
  </si>
  <si>
    <t>Nate house</t>
  </si>
  <si>
    <t>elm grass</t>
  </si>
  <si>
    <t>israel</t>
  </si>
  <si>
    <t>james remsburg</t>
  </si>
  <si>
    <t>Otis</t>
  </si>
  <si>
    <t>Fernando Torres</t>
  </si>
  <si>
    <t>Roger Toro</t>
  </si>
  <si>
    <t>Edvin Juarez</t>
  </si>
  <si>
    <t>Fence Connection</t>
  </si>
  <si>
    <t>Cabinets</t>
  </si>
  <si>
    <t>?</t>
  </si>
  <si>
    <t>Orlenda Ramirrez</t>
  </si>
  <si>
    <t>Parkway</t>
  </si>
  <si>
    <t>kendrick</t>
  </si>
  <si>
    <t>Sigel</t>
  </si>
  <si>
    <t>Home ?</t>
  </si>
  <si>
    <t>Estuardo</t>
  </si>
  <si>
    <t>4662 Kendrick</t>
  </si>
  <si>
    <t>Cardnial Distibutors</t>
  </si>
  <si>
    <t>Lowes Upper Marlboro</t>
  </si>
  <si>
    <t>Lowes Glen Burnie</t>
  </si>
  <si>
    <t>Supreme Aluminum Products</t>
  </si>
  <si>
    <t>Gorth Felix</t>
  </si>
  <si>
    <t>Jose Velasquez</t>
  </si>
  <si>
    <t>RCS Royal Gutters</t>
  </si>
  <si>
    <t>Tiller</t>
  </si>
  <si>
    <t>Home Depot #230606</t>
  </si>
  <si>
    <t>Esbin Juares</t>
  </si>
  <si>
    <t>Genaro Lopez</t>
  </si>
  <si>
    <t>Josue Curiel</t>
  </si>
  <si>
    <t>Tulip</t>
  </si>
  <si>
    <t>Home Depot #230674</t>
  </si>
  <si>
    <t>Carrier Mid-Atlantic #17850304-00</t>
  </si>
  <si>
    <t>Abraham Mensah (HVAC)</t>
  </si>
  <si>
    <t>Hanson</t>
  </si>
  <si>
    <t>R.E. Michel Comp. (Richard Sains</t>
  </si>
  <si>
    <t>Washington Blvd</t>
  </si>
  <si>
    <t>Home Depot #230897</t>
  </si>
  <si>
    <t>jose marroquin (Grass)</t>
  </si>
  <si>
    <t>K &amp; E Express Welding</t>
  </si>
  <si>
    <t>Holbrook</t>
  </si>
  <si>
    <t>Home Depot #230932</t>
  </si>
  <si>
    <t>Home Depot #230998 (Marvin)</t>
  </si>
  <si>
    <t>BWI Distribution Cheverly</t>
  </si>
  <si>
    <t>Home Depot #231034 (Daryl)</t>
  </si>
  <si>
    <t>Daryl</t>
  </si>
  <si>
    <t>Home Depot #231045</t>
  </si>
  <si>
    <t>Gustavo Hernandez</t>
  </si>
  <si>
    <t>Elegant Home Cabinet</t>
  </si>
  <si>
    <t>JP House</t>
  </si>
  <si>
    <t>Antonio Marroquin (Gas)</t>
  </si>
  <si>
    <t>gilmer marroquin</t>
  </si>
  <si>
    <t>Home Depot #231180 (Daryl)</t>
  </si>
  <si>
    <t>Dunnigan</t>
  </si>
  <si>
    <t>McNamara</t>
  </si>
  <si>
    <t>Overton Taylor</t>
  </si>
  <si>
    <t>Dumpster</t>
  </si>
  <si>
    <t>Josuea Cabrerra</t>
  </si>
  <si>
    <t>Jay Sky</t>
  </si>
  <si>
    <t>Cardinal Distributors</t>
  </si>
  <si>
    <t>Josuea Cabrera</t>
  </si>
  <si>
    <t>Fernando Torres (loan)</t>
  </si>
  <si>
    <t>Home Depot #231150</t>
  </si>
  <si>
    <t>Iron Forge</t>
  </si>
  <si>
    <t>Shaeyla Briones</t>
  </si>
  <si>
    <t>7th St</t>
  </si>
  <si>
    <t>Timothy Randolph</t>
  </si>
  <si>
    <t>Material</t>
  </si>
  <si>
    <t>Cardinal Distributors (Kendrick Repair)</t>
  </si>
  <si>
    <t>Deck Work (Home Depot #231758)</t>
  </si>
  <si>
    <t>Home Depot#58224</t>
  </si>
  <si>
    <t>Home Depot#57964</t>
  </si>
  <si>
    <t>Granite and Carpet</t>
  </si>
  <si>
    <t>henry</t>
  </si>
  <si>
    <t>Deck Work (Home Depot #231779)</t>
  </si>
  <si>
    <t>leon vargas (loan)</t>
  </si>
  <si>
    <t>LMV Granite LLC</t>
  </si>
  <si>
    <t>CASH</t>
  </si>
  <si>
    <t>Home Depot#231895</t>
  </si>
  <si>
    <t>Home Depot#58428</t>
  </si>
  <si>
    <t>Landover</t>
  </si>
  <si>
    <t>Home Depot#58479</t>
  </si>
  <si>
    <t>Maude Ave</t>
  </si>
  <si>
    <t>Ernest</t>
  </si>
  <si>
    <t>Winston Codner (Roof)</t>
  </si>
  <si>
    <t>Harvard</t>
  </si>
  <si>
    <t>Joe</t>
  </si>
  <si>
    <t>Paul Latham Sr (Carpet)</t>
  </si>
  <si>
    <t>jars llc (windows)</t>
  </si>
  <si>
    <t>JARS LLC</t>
  </si>
  <si>
    <t>Grass</t>
  </si>
  <si>
    <t>jose Marroquin</t>
  </si>
  <si>
    <t>Haroldo Garcia</t>
  </si>
  <si>
    <t>Rafael Shimon</t>
  </si>
  <si>
    <t>Loan</t>
  </si>
  <si>
    <t>Felix Garth</t>
  </si>
  <si>
    <t>Ryen Threat</t>
  </si>
  <si>
    <t>DC Treasury</t>
  </si>
  <si>
    <t>Edger Alonzo</t>
  </si>
  <si>
    <t>9006 Continental</t>
  </si>
  <si>
    <t>Richard Sains</t>
  </si>
  <si>
    <t>Derrick Rose</t>
  </si>
  <si>
    <t>James Remsburg</t>
  </si>
  <si>
    <t>Orlenda Ramirez</t>
  </si>
  <si>
    <t>Mastercard 8226</t>
  </si>
  <si>
    <t>Elm</t>
  </si>
  <si>
    <t>Gas</t>
  </si>
  <si>
    <t>Visa 3366</t>
  </si>
  <si>
    <t>Nehemias Hernandez</t>
  </si>
  <si>
    <t>Josuea Marroquin</t>
  </si>
  <si>
    <t>Paisley</t>
  </si>
  <si>
    <t>Cash Electrical</t>
  </si>
  <si>
    <t xml:space="preserve">PG County </t>
  </si>
  <si>
    <t>RCS/Royal Gutters</t>
  </si>
  <si>
    <t>REXEL</t>
  </si>
  <si>
    <t>Mastercard</t>
  </si>
  <si>
    <t>Lowes Invoice 74960</t>
  </si>
  <si>
    <t>District Court MD</t>
  </si>
  <si>
    <t>2539 Arunah</t>
  </si>
  <si>
    <t>Director of Finance</t>
  </si>
  <si>
    <t>Kendrick</t>
  </si>
  <si>
    <t>Landsdown Landscaping</t>
  </si>
  <si>
    <t>7001 Dunnigan</t>
  </si>
  <si>
    <t>Customer # 175966</t>
  </si>
  <si>
    <t>La Chiquita Express (Returned Checks)</t>
  </si>
  <si>
    <t>Ashby Plumbing and Heating</t>
  </si>
  <si>
    <t>5950 S. Hil Mar</t>
  </si>
  <si>
    <t>Adeline Way</t>
  </si>
  <si>
    <t>Prince George's Co</t>
  </si>
  <si>
    <t>Check 110</t>
  </si>
  <si>
    <t>6008 Middleton</t>
  </si>
  <si>
    <t>DFS</t>
  </si>
  <si>
    <t>Leon Vargus</t>
  </si>
  <si>
    <t>Granite</t>
  </si>
  <si>
    <t>Carpet</t>
  </si>
  <si>
    <t>Guillermo Aguilar</t>
  </si>
  <si>
    <t xml:space="preserve">Marvin Mendez </t>
  </si>
  <si>
    <t>Luis Zorita</t>
  </si>
  <si>
    <t>Edger Lopez</t>
  </si>
  <si>
    <t>.</t>
  </si>
  <si>
    <t>S. Hampton Cir</t>
  </si>
  <si>
    <t>Customer # 237487</t>
  </si>
  <si>
    <t>4506 Woodlea</t>
  </si>
  <si>
    <t>Edgar Alonzo</t>
  </si>
  <si>
    <t>Humberto Lopez</t>
  </si>
  <si>
    <t>712 Chaplin St</t>
  </si>
  <si>
    <t>1019 Frimler Ct</t>
  </si>
  <si>
    <t xml:space="preserve"> </t>
  </si>
  <si>
    <t>Edger Humberto Lopez</t>
  </si>
  <si>
    <t>check 2537</t>
  </si>
  <si>
    <t>Roof/????</t>
  </si>
  <si>
    <t>Roof/Holbrook</t>
  </si>
  <si>
    <t>Roof</t>
  </si>
  <si>
    <t>XMAS BONUS</t>
  </si>
  <si>
    <t>Berna</t>
  </si>
  <si>
    <t>HVAC</t>
  </si>
  <si>
    <t>Laniere</t>
  </si>
  <si>
    <t>RE Michael Company</t>
  </si>
  <si>
    <t>Lowes Invoice 96453</t>
  </si>
  <si>
    <t>Wayne Matthews</t>
  </si>
  <si>
    <t>Israel Diaz</t>
  </si>
  <si>
    <t>Blue Cross Blue Shield</t>
  </si>
  <si>
    <t>Morris Ginsberg</t>
  </si>
  <si>
    <t>???</t>
  </si>
  <si>
    <t>Roof/???</t>
  </si>
  <si>
    <t xml:space="preserve">ABC </t>
  </si>
  <si>
    <t>3249 Prince Rainer</t>
  </si>
  <si>
    <t>Home Depot #377222</t>
  </si>
  <si>
    <t>Ernie</t>
  </si>
  <si>
    <t>GIFT CARD</t>
  </si>
  <si>
    <t>Dubarry</t>
  </si>
  <si>
    <t>2716 Red Oak</t>
  </si>
  <si>
    <t>Brothers Place</t>
  </si>
  <si>
    <t>Lowes #41644495</t>
  </si>
  <si>
    <t>Lowes Invoice #79286</t>
  </si>
  <si>
    <t>7th Bowie</t>
  </si>
  <si>
    <t>Tara</t>
  </si>
  <si>
    <t>6308 Hil Mar</t>
  </si>
  <si>
    <t>7434 Calder</t>
  </si>
  <si>
    <t>Royal Gutters</t>
  </si>
  <si>
    <t>VISA</t>
  </si>
  <si>
    <t>Brimfield</t>
  </si>
  <si>
    <t>Martin</t>
  </si>
  <si>
    <t>Prince Place</t>
  </si>
  <si>
    <t>Home Depot #240735</t>
  </si>
  <si>
    <t>????</t>
  </si>
  <si>
    <t>6203 Middleton</t>
  </si>
  <si>
    <t>Home Depot #240889</t>
  </si>
  <si>
    <t>Home Depot #240960</t>
  </si>
  <si>
    <t>Check 2382 Amount is Wrong</t>
  </si>
  <si>
    <t>Ana Salmeron</t>
  </si>
  <si>
    <t>Loan Acct# 6601</t>
  </si>
  <si>
    <t>Lanham</t>
  </si>
  <si>
    <t>9339 Duberry</t>
  </si>
  <si>
    <t>APT</t>
  </si>
  <si>
    <t>815 Booker</t>
  </si>
  <si>
    <t>111 Azalea Ct</t>
  </si>
  <si>
    <t>Marco Antonio Gonzales</t>
  </si>
  <si>
    <t>Jose Salmeron (Concrete)</t>
  </si>
  <si>
    <t>DC Permits</t>
  </si>
  <si>
    <t>K St</t>
  </si>
  <si>
    <t>DISCOVER</t>
  </si>
  <si>
    <t>4668 Kendrick</t>
  </si>
  <si>
    <t>John House</t>
  </si>
  <si>
    <t>Dc</t>
  </si>
  <si>
    <t>Home</t>
  </si>
  <si>
    <t>Robert Young</t>
  </si>
  <si>
    <t>Oxon Hill</t>
  </si>
  <si>
    <t>Marques Glascue</t>
  </si>
  <si>
    <t>Carla Pavon</t>
  </si>
  <si>
    <t>Rona</t>
  </si>
  <si>
    <t>Home Depot #242971</t>
  </si>
  <si>
    <t>Home Depot #243076</t>
  </si>
  <si>
    <t>Lowes</t>
  </si>
  <si>
    <t>152 T St NE</t>
  </si>
  <si>
    <t>Brook Field</t>
  </si>
  <si>
    <t>Nate</t>
  </si>
  <si>
    <t>Home Depot# 8548-66177</t>
  </si>
  <si>
    <t>Doctor Fees</t>
  </si>
  <si>
    <t>1639 L Street</t>
  </si>
  <si>
    <t>Bryant</t>
  </si>
  <si>
    <t>Queen Elizabeth</t>
  </si>
  <si>
    <t>Home Depot# 8548-66700</t>
  </si>
  <si>
    <t>Israel Islas (-100 for loan)</t>
  </si>
  <si>
    <t>Martin Fernando Atum</t>
  </si>
  <si>
    <t>Jenoro Lopez</t>
  </si>
  <si>
    <t>9051 Continental</t>
  </si>
  <si>
    <t>Home Depot# 8548-66914</t>
  </si>
  <si>
    <t>Gas Line</t>
  </si>
  <si>
    <t>Ralph Threat</t>
  </si>
  <si>
    <t>Yorkshire</t>
  </si>
  <si>
    <t>Malone Thompson-Bennett</t>
  </si>
  <si>
    <t>,</t>
  </si>
  <si>
    <t>Betan</t>
  </si>
  <si>
    <t>Oscar Mendez</t>
  </si>
  <si>
    <t>Hector Gutierez</t>
  </si>
  <si>
    <t>Josua Marroquin</t>
  </si>
  <si>
    <t>Mino</t>
  </si>
  <si>
    <t>Home Depot #245203</t>
  </si>
  <si>
    <t>Nelson Salmeron Fuez</t>
  </si>
  <si>
    <t>Walters Lane</t>
  </si>
  <si>
    <t>Garth Felix</t>
  </si>
  <si>
    <t>3801 Walters Lane</t>
  </si>
  <si>
    <t>Keri Gonsalves</t>
  </si>
  <si>
    <t>Home Depot #8548-67444</t>
  </si>
  <si>
    <t>Global Home Co #5388</t>
  </si>
  <si>
    <t>Global Home Co #5394</t>
  </si>
  <si>
    <t>Raines</t>
  </si>
  <si>
    <t>Check 2676</t>
  </si>
  <si>
    <t>Global Home Co #5427</t>
  </si>
  <si>
    <t>Sod</t>
  </si>
  <si>
    <t>Richard Wilson</t>
  </si>
  <si>
    <t>Marbury</t>
  </si>
  <si>
    <t>Signature Title</t>
  </si>
  <si>
    <t>Home Depot -Tool Aluminum Break</t>
  </si>
  <si>
    <t>Check 2700</t>
  </si>
  <si>
    <t>Home Depot #246036</t>
  </si>
  <si>
    <t>1231 Florida Ave</t>
  </si>
  <si>
    <t>Ivis Bonille</t>
  </si>
  <si>
    <t>2203 Old Fort Hill</t>
  </si>
  <si>
    <t>Home Depot #68110</t>
  </si>
  <si>
    <t>Nicolas Guerra</t>
  </si>
  <si>
    <t>ABC Supply Co,</t>
  </si>
  <si>
    <t>Home Depot #246347</t>
  </si>
  <si>
    <t>Superior Pest Management</t>
  </si>
  <si>
    <t>3119 Lake Ave</t>
  </si>
  <si>
    <t>Home Depot #310905</t>
  </si>
  <si>
    <t>Lowes #15466492</t>
  </si>
  <si>
    <t>Frank HVAX</t>
  </si>
  <si>
    <t>Lowes #31582840</t>
  </si>
  <si>
    <t>Lowes #31582638</t>
  </si>
  <si>
    <t>Home Depot #246864</t>
  </si>
  <si>
    <t>Lowes #49755246</t>
  </si>
  <si>
    <t>Eileen Asamoah</t>
  </si>
  <si>
    <t>Gift Card</t>
  </si>
  <si>
    <t>Kenyon</t>
  </si>
  <si>
    <t>AMI</t>
  </si>
  <si>
    <t>Orlando Salmeron Fuez</t>
  </si>
  <si>
    <t>Home Depot #303192</t>
  </si>
  <si>
    <t>dc??</t>
  </si>
  <si>
    <t>Green Petroleum LLC</t>
  </si>
  <si>
    <t>Home Depot #247433</t>
  </si>
  <si>
    <t>Home Depot #247451</t>
  </si>
  <si>
    <t>Baltimore City Collections</t>
  </si>
  <si>
    <t>Debit</t>
  </si>
  <si>
    <t>Home Depot #69120</t>
  </si>
  <si>
    <t>H St</t>
  </si>
  <si>
    <t>Congress Place</t>
  </si>
  <si>
    <t>Lowes #31790783</t>
  </si>
  <si>
    <t>Upcot Court</t>
  </si>
  <si>
    <t>Home Depot #304108</t>
  </si>
  <si>
    <t>Cheverly</t>
  </si>
  <si>
    <t>Yandi Palacios</t>
  </si>
  <si>
    <t>Ricardo Campos</t>
  </si>
  <si>
    <t>Insurance</t>
  </si>
  <si>
    <t>Lowes #49119949</t>
  </si>
  <si>
    <t>Kassa Hadishi</t>
  </si>
  <si>
    <t>Home Depot #69455</t>
  </si>
  <si>
    <t>Home Depot #69460</t>
  </si>
  <si>
    <t>Home Depot #69645</t>
  </si>
  <si>
    <t>Dove Windows</t>
  </si>
  <si>
    <t>Shield</t>
  </si>
  <si>
    <t>Rosa Melara Cruz</t>
  </si>
  <si>
    <t>Home Depot #240294</t>
  </si>
  <si>
    <t>Woodberry</t>
  </si>
  <si>
    <t>Visa</t>
  </si>
  <si>
    <t>Home Depot #297076</t>
  </si>
  <si>
    <t>Hilmer</t>
  </si>
  <si>
    <t>Home Depot #248579</t>
  </si>
  <si>
    <t>Home Depot #69799</t>
  </si>
  <si>
    <t>??? Cheverly</t>
  </si>
  <si>
    <t>Home Depot #248630</t>
  </si>
  <si>
    <t>Home Depot #248643</t>
  </si>
  <si>
    <t>Home Depot #248695</t>
  </si>
  <si>
    <t>Home Depot #248760</t>
  </si>
  <si>
    <t>??? Check #2815</t>
  </si>
  <si>
    <t>Home Depot #69919</t>
  </si>
  <si>
    <t>Home Depot #69934</t>
  </si>
  <si>
    <t>Tamarack</t>
  </si>
  <si>
    <t>Home Depot #70001</t>
  </si>
  <si>
    <t>Home Depot #248958</t>
  </si>
  <si>
    <t>My House</t>
  </si>
  <si>
    <t>Home Depot #248990</t>
  </si>
  <si>
    <t>Home Depot #249006</t>
  </si>
  <si>
    <t>Karen</t>
  </si>
  <si>
    <t>Global Home Co</t>
  </si>
  <si>
    <t>Home Depot #249140</t>
  </si>
  <si>
    <t>Hector Hernandez</t>
  </si>
  <si>
    <t>Richard Campos</t>
  </si>
  <si>
    <t>Carefirst Bluecross Blueshield</t>
  </si>
  <si>
    <t>Home Depot #70190</t>
  </si>
  <si>
    <t>Frank Ushry</t>
  </si>
  <si>
    <t>Royal Gutter Service</t>
  </si>
  <si>
    <t>Washington Gas</t>
  </si>
  <si>
    <t>Lowe Tree Service</t>
  </si>
  <si>
    <t>1568 Moreland</t>
  </si>
  <si>
    <t>Home Depot #70585</t>
  </si>
  <si>
    <t>JP Sister</t>
  </si>
  <si>
    <t>Edis Medina</t>
  </si>
  <si>
    <t>Check 2876</t>
  </si>
  <si>
    <t>1711 Ft Henry Ct</t>
  </si>
  <si>
    <t>Sister</t>
  </si>
  <si>
    <t>Check 2868</t>
  </si>
  <si>
    <t>1513 Pratt</t>
  </si>
  <si>
    <t>23rd Pkwy</t>
  </si>
  <si>
    <t>Home Depot# 70872</t>
  </si>
  <si>
    <t>Cleaning Supplies</t>
  </si>
  <si>
    <t>Check 2895</t>
  </si>
  <si>
    <t>State Farm</t>
  </si>
  <si>
    <t>Car Insurance</t>
  </si>
  <si>
    <t>BOA DES:Line PYMT</t>
  </si>
  <si>
    <t>Donilo Marroquin</t>
  </si>
  <si>
    <t>Juan Hernandez</t>
  </si>
  <si>
    <t>Electrical Permit</t>
  </si>
  <si>
    <t>Check 2945</t>
  </si>
  <si>
    <t>Bishop McNamara</t>
  </si>
  <si>
    <t>Tuition Donation Tavon Charles</t>
  </si>
  <si>
    <t>Home Depot# 251011</t>
  </si>
  <si>
    <t>Home Depot#71343</t>
  </si>
  <si>
    <t>Check 2948</t>
  </si>
  <si>
    <t>Home Depot#300325</t>
  </si>
  <si>
    <t>Glamour Rem</t>
  </si>
  <si>
    <t>Nick House</t>
  </si>
  <si>
    <t>Shingles ???</t>
  </si>
  <si>
    <t>Check 3086</t>
  </si>
  <si>
    <t>Check Reorder</t>
  </si>
  <si>
    <t>Home Depot #323843</t>
  </si>
  <si>
    <t>Home Depot #323986</t>
  </si>
  <si>
    <t>Clarence Howell</t>
  </si>
  <si>
    <t>Home Depot #301282</t>
  </si>
  <si>
    <t>Ralph Treat</t>
  </si>
  <si>
    <t xml:space="preserve">Permits </t>
  </si>
  <si>
    <t>Walter Jamison</t>
  </si>
  <si>
    <t>Maynor Marroquin</t>
  </si>
  <si>
    <t>Home Depot #000384301</t>
  </si>
  <si>
    <t>Home Depot #252971</t>
  </si>
  <si>
    <t>Elisbet Rd</t>
  </si>
  <si>
    <t>Mailings</t>
  </si>
  <si>
    <t xml:space="preserve">Land Reclamation </t>
  </si>
  <si>
    <t>Noel Diaz</t>
  </si>
  <si>
    <t>cash</t>
  </si>
  <si>
    <t>Trash</t>
  </si>
  <si>
    <t xml:space="preserve">Lowes </t>
  </si>
  <si>
    <t>153 Rhode Island Ave</t>
  </si>
  <si>
    <t>Home Depot #73124</t>
  </si>
  <si>
    <t>1207 Bay Highland Dr</t>
  </si>
  <si>
    <t>2811 Stonybrook</t>
  </si>
  <si>
    <t>Home Depot# 254362</t>
  </si>
  <si>
    <t>Home Depot# 254401</t>
  </si>
  <si>
    <t>Home Depot# 254460</t>
  </si>
  <si>
    <t>Temple Hills</t>
  </si>
  <si>
    <t>Home Depot# 297681</t>
  </si>
  <si>
    <t>Bowie</t>
  </si>
  <si>
    <t>Timothy Warren</t>
  </si>
  <si>
    <t>Plumbing Permit</t>
  </si>
  <si>
    <t>OFT Cashier/DCRA</t>
  </si>
  <si>
    <t>Home Depot#297713</t>
  </si>
  <si>
    <t>Home Depot# 254820</t>
  </si>
  <si>
    <t>Home Depot# 254838</t>
  </si>
  <si>
    <t>Home Depot# 73554</t>
  </si>
  <si>
    <t>PG County</t>
  </si>
  <si>
    <t>Home Depot# 73645</t>
  </si>
  <si>
    <t>Grass Tools</t>
  </si>
  <si>
    <t>Home Depot# 375712</t>
  </si>
  <si>
    <t>Twin's Plumbing</t>
  </si>
  <si>
    <t>1254 Howard</t>
  </si>
  <si>
    <t>Home Depot #331761</t>
  </si>
  <si>
    <t>DC</t>
  </si>
  <si>
    <t>800 Rachel</t>
  </si>
  <si>
    <t>??? CHECK #3166</t>
  </si>
  <si>
    <t>Lexington</t>
  </si>
  <si>
    <t>Home Depot #255809</t>
  </si>
  <si>
    <t>6823 Forest Terrace</t>
  </si>
  <si>
    <t>Premium Title &amp; Escrow</t>
  </si>
  <si>
    <t>Home Depot #255988</t>
  </si>
  <si>
    <t>Home Depot #256016</t>
  </si>
  <si>
    <t>Home Depot #256130</t>
  </si>
  <si>
    <t>Home Depot #74515</t>
  </si>
  <si>
    <t>Joshua Marroquin</t>
  </si>
  <si>
    <t>Julpe Marroqion</t>
  </si>
  <si>
    <t>Home Depot #113721</t>
  </si>
  <si>
    <t>Home Depot #74683</t>
  </si>
  <si>
    <t>Eastgrove</t>
  </si>
  <si>
    <t>Cash</t>
  </si>
  <si>
    <t>DC Ticket</t>
  </si>
  <si>
    <t>Home Depot# 74812</t>
  </si>
  <si>
    <t>Home Depot# 74814</t>
  </si>
  <si>
    <t>Home Depot# 74822</t>
  </si>
  <si>
    <t>Kendricks</t>
  </si>
  <si>
    <t>Home Depot# 314897</t>
  </si>
  <si>
    <t>Home Depot# 335337</t>
  </si>
  <si>
    <t>Home Depot# 377737</t>
  </si>
  <si>
    <t>Julio Alberto Flores</t>
  </si>
  <si>
    <t>Sylvester Thomas</t>
  </si>
  <si>
    <t>Home Depot#708602</t>
  </si>
  <si>
    <t>Home Depot# 75066</t>
  </si>
  <si>
    <t>Home Depot#251519</t>
  </si>
  <si>
    <t>Joyceton</t>
  </si>
  <si>
    <t>Home Depot#336194</t>
  </si>
  <si>
    <t>Home Depot#131472</t>
  </si>
  <si>
    <t>Home Depot#131475</t>
  </si>
  <si>
    <t>Home Depot#378170</t>
  </si>
  <si>
    <t>Home Depot#240447</t>
  </si>
  <si>
    <t>Home Depot#336358</t>
  </si>
  <si>
    <t>Home Depot#131545</t>
  </si>
  <si>
    <t>Online Transfer</t>
  </si>
  <si>
    <t>CHK 7780</t>
  </si>
  <si>
    <t>Jacobo Mendez</t>
  </si>
  <si>
    <t>Home Depot#257291</t>
  </si>
  <si>
    <t>Home Depot#378299</t>
  </si>
  <si>
    <t>??? Garage</t>
  </si>
  <si>
    <t>Home Depot#336596</t>
  </si>
  <si>
    <t>Home Depot#257307</t>
  </si>
  <si>
    <t>Home Depot#257325</t>
  </si>
  <si>
    <t>Home Depot#257324</t>
  </si>
  <si>
    <t>Home Depot#257346</t>
  </si>
  <si>
    <t>Home Depot#257358</t>
  </si>
  <si>
    <t>Home Depot#336726</t>
  </si>
  <si>
    <t>Home Depot#336768</t>
  </si>
  <si>
    <t>DC ???</t>
  </si>
  <si>
    <t>Home Depot#257405</t>
  </si>
  <si>
    <t>Upper Marlboro ???</t>
  </si>
  <si>
    <t>Home Depot#337033</t>
  </si>
  <si>
    <t>QUOTE</t>
  </si>
  <si>
    <t>ABC Supply Roof Quote</t>
  </si>
  <si>
    <t>??? Quote</t>
  </si>
  <si>
    <t>Home Depot#337090</t>
  </si>
  <si>
    <t>Home Depot#337229</t>
  </si>
  <si>
    <t>Home Depot#378556</t>
  </si>
  <si>
    <t>Home Depot#75358</t>
  </si>
  <si>
    <t>Home Depot#240986</t>
  </si>
  <si>
    <t>Home Depot#299890</t>
  </si>
  <si>
    <t>Home Depot#299898</t>
  </si>
  <si>
    <t>Home Depot#299929</t>
  </si>
  <si>
    <t>Home Depot#337619</t>
  </si>
  <si>
    <t>Home Depot#337649</t>
  </si>
  <si>
    <t>Home Depot#241124</t>
  </si>
  <si>
    <t>Home Depot#337756</t>
  </si>
  <si>
    <t>Home Depot#241166</t>
  </si>
  <si>
    <t>Home Depot#337897</t>
  </si>
  <si>
    <t>Home Depot#257788</t>
  </si>
  <si>
    <t>Home Depot#257799</t>
  </si>
  <si>
    <t>Home Depot#257803</t>
  </si>
  <si>
    <t>Home Depot#300097</t>
  </si>
  <si>
    <t>Ever Alonzo</t>
  </si>
  <si>
    <t>Home Depot#257828</t>
  </si>
  <si>
    <t>Home Depot#338064</t>
  </si>
  <si>
    <t>Home Depot#257857</t>
  </si>
  <si>
    <t>Alexander Shaw</t>
  </si>
  <si>
    <t>G.T. Clift Inc</t>
  </si>
  <si>
    <t>Home Depot#129813</t>
  </si>
  <si>
    <t>Home Depot#338294</t>
  </si>
  <si>
    <t>Home Depot#338301</t>
  </si>
  <si>
    <t>Home Depot#379094</t>
  </si>
  <si>
    <t>Home Depot#75609</t>
  </si>
  <si>
    <t>Home Depot#300195</t>
  </si>
  <si>
    <t>Home Depot#338388</t>
  </si>
  <si>
    <t>Home Depot#257983</t>
  </si>
  <si>
    <t>Home Depot#338481</t>
  </si>
  <si>
    <t>Home Depot#379172</t>
  </si>
  <si>
    <t>Home Depot#258003</t>
  </si>
  <si>
    <t>Home Depot#338546</t>
  </si>
  <si>
    <t>Home Depot#258011</t>
  </si>
  <si>
    <t>??? Ceiling Fan</t>
  </si>
  <si>
    <t>Home Depot#258025</t>
  </si>
  <si>
    <t>Home Depot#338643</t>
  </si>
  <si>
    <t>Home Depot#379223</t>
  </si>
  <si>
    <t>Home Depot#379247</t>
  </si>
  <si>
    <t>Home Depot#75728</t>
  </si>
  <si>
    <t>Home Depot#75729</t>
  </si>
  <si>
    <t>Home Depot#307600</t>
  </si>
  <si>
    <t>Home Depot#338811</t>
  </si>
  <si>
    <t>Home Depot#338858</t>
  </si>
  <si>
    <t>Oak St</t>
  </si>
  <si>
    <t>Home Depot#338930</t>
  </si>
  <si>
    <t>9th St</t>
  </si>
  <si>
    <t>Home Depot#258205</t>
  </si>
  <si>
    <t>Home Depot#339053</t>
  </si>
  <si>
    <t>Home Depot#316755</t>
  </si>
  <si>
    <t>Home Depot#258270</t>
  </si>
  <si>
    <t>Home Depot#258273</t>
  </si>
  <si>
    <t>Home Depot#339205</t>
  </si>
  <si>
    <t>Home Depot#300398</t>
  </si>
  <si>
    <t>Home Depot#339305</t>
  </si>
  <si>
    <t>Home Depot#258314</t>
  </si>
  <si>
    <t>Cash (Bowie Capital One)</t>
  </si>
  <si>
    <t>Home Depot#241998</t>
  </si>
  <si>
    <t>Home Depot#379572</t>
  </si>
  <si>
    <t>Home Depot#242050</t>
  </si>
  <si>
    <t>Home Depot#242097</t>
  </si>
  <si>
    <t>Home Depot#339599</t>
  </si>
  <si>
    <t>Home Depot#258410</t>
  </si>
  <si>
    <t>Home Depot#339750</t>
  </si>
  <si>
    <t>Home Depot#258451</t>
  </si>
  <si>
    <t>??? Memo</t>
  </si>
  <si>
    <t>Home Depot#242169</t>
  </si>
  <si>
    <t>Luis Muniz</t>
  </si>
  <si>
    <t>Serv Pro</t>
  </si>
  <si>
    <t>Home Depot#242250</t>
  </si>
  <si>
    <t>Home Depot#339930</t>
  </si>
  <si>
    <t>Home Depot#132898</t>
  </si>
  <si>
    <t>Home Depot#258595</t>
  </si>
  <si>
    <t>Home Depot#340106</t>
  </si>
  <si>
    <t>Lead Cert.</t>
  </si>
  <si>
    <t>Home Depot#340267</t>
  </si>
  <si>
    <t>Home Depot#242459</t>
  </si>
  <si>
    <t>Home Depot#340298</t>
  </si>
  <si>
    <t>Home Depot#308259</t>
  </si>
  <si>
    <t>Dwight Brock</t>
  </si>
  <si>
    <t>Home Depot#76043</t>
  </si>
  <si>
    <t>Home Depot#75891</t>
  </si>
  <si>
    <t>Home Depot#340478</t>
  </si>
  <si>
    <t>Home Depot#76068</t>
  </si>
  <si>
    <t>Home Depot#76083</t>
  </si>
  <si>
    <t>Loan for Truck</t>
  </si>
  <si>
    <t>DCRA Online Payments</t>
  </si>
  <si>
    <t>Home Depot#242646</t>
  </si>
  <si>
    <t>Home Depot#340627</t>
  </si>
  <si>
    <t>Home Depot#76117</t>
  </si>
  <si>
    <t>Home Depot#253817</t>
  </si>
  <si>
    <t>Wash DC ???</t>
  </si>
  <si>
    <t>Home Depot#340790</t>
  </si>
  <si>
    <t>Home Depot#258875</t>
  </si>
  <si>
    <t>Helmer ???</t>
  </si>
  <si>
    <t>Home Depot#340954</t>
  </si>
  <si>
    <t>Home Depot#258958</t>
  </si>
  <si>
    <t>Gregory Ledbetter</t>
  </si>
  <si>
    <t>Home Depot#254020</t>
  </si>
  <si>
    <t>Home Depot#380296</t>
  </si>
  <si>
    <t>Home Depot#76237</t>
  </si>
  <si>
    <t>DC Parking Meters</t>
  </si>
  <si>
    <t>Home Depot#341353</t>
  </si>
  <si>
    <t>Home Depot#341354</t>
  </si>
  <si>
    <t>Home Depot#259086</t>
  </si>
  <si>
    <t>Home Depot#259102</t>
  </si>
  <si>
    <t>Cash (Beltsville)</t>
  </si>
  <si>
    <t>Home Depot#254184</t>
  </si>
  <si>
    <t>Silver Spring???</t>
  </si>
  <si>
    <t>Home Depot#259141</t>
  </si>
  <si>
    <t>Home Depot#341611</t>
  </si>
  <si>
    <t>G St???</t>
  </si>
  <si>
    <t>Home Depot#341697</t>
  </si>
  <si>
    <t>Home Depot#259203</t>
  </si>
  <si>
    <t>Home Depot#341860</t>
  </si>
  <si>
    <t>Home Depot#259239</t>
  </si>
  <si>
    <t>Home Depot#259240</t>
  </si>
  <si>
    <t>Home Depot#301043</t>
  </si>
  <si>
    <t>Georgetown???</t>
  </si>
  <si>
    <t>Home Depot#254385</t>
  </si>
  <si>
    <t>Home Depot#259279</t>
  </si>
  <si>
    <t>Lumber and Building Materials</t>
  </si>
  <si>
    <t>Home Depot#342014</t>
  </si>
  <si>
    <t>Home Depot#259302</t>
  </si>
  <si>
    <t>Home Depot#342059</t>
  </si>
  <si>
    <t>Home Depot#130474</t>
  </si>
  <si>
    <t>Laurel, MD Home Depot</t>
  </si>
  <si>
    <t>Home Depot#342133</t>
  </si>
  <si>
    <t>Home Depot#254524</t>
  </si>
  <si>
    <t>Home Depot#342258</t>
  </si>
  <si>
    <t>Home Depot#76434</t>
  </si>
  <si>
    <t>Home Depot#76421</t>
  </si>
  <si>
    <t>Home Depot#76440</t>
  </si>
  <si>
    <t>Home Depot#259422</t>
  </si>
  <si>
    <t>Capitol Heights Home Depot</t>
  </si>
  <si>
    <t>Home Depot#254609</t>
  </si>
  <si>
    <t>Home Depot#342424</t>
  </si>
  <si>
    <t>Home Depot#259440</t>
  </si>
  <si>
    <t>Boulevard Sales (Elkridge MD)</t>
  </si>
  <si>
    <t>Home Depot#259501</t>
  </si>
  <si>
    <t>Home Depot#342592</t>
  </si>
  <si>
    <t>Home Depot#342637</t>
  </si>
  <si>
    <t>Home Depot#76544</t>
  </si>
  <si>
    <t>Home Depot#259570</t>
  </si>
  <si>
    <t>American Glass Company</t>
  </si>
  <si>
    <t>Top of the Line Fragrence</t>
  </si>
  <si>
    <t>Home Depot#254809</t>
  </si>
  <si>
    <t>Home Depot#76577</t>
  </si>
  <si>
    <t>Home Depot#259619</t>
  </si>
  <si>
    <t>Home Depot#76602</t>
  </si>
  <si>
    <t>Home Depot#259668</t>
  </si>
  <si>
    <t>Home Depot#259680</t>
  </si>
  <si>
    <t>Home Depot#343068</t>
  </si>
  <si>
    <t>ATM Dominican</t>
  </si>
  <si>
    <t>Home Depot#254976</t>
  </si>
  <si>
    <t>Home Depot#76647</t>
  </si>
  <si>
    <t>Home Depot#343214</t>
  </si>
  <si>
    <t>Home Depot#259798</t>
  </si>
  <si>
    <t>Home Depot#255050</t>
  </si>
  <si>
    <t>Home Depot#343359</t>
  </si>
  <si>
    <t>Home Depot#343402</t>
  </si>
  <si>
    <t>Home Depot#259852</t>
  </si>
  <si>
    <t>Home Depot#343567</t>
  </si>
  <si>
    <t>Home Depot#255209</t>
  </si>
  <si>
    <t>Home Depot#343705</t>
  </si>
  <si>
    <t>Home Depot#259962</t>
  </si>
  <si>
    <t>Home Depot#244228</t>
  </si>
  <si>
    <t>Home Depot#76804</t>
  </si>
  <si>
    <t>Home Depot#260022</t>
  </si>
  <si>
    <t>Home Depot#343885</t>
  </si>
  <si>
    <t>Home Depot#260039</t>
  </si>
  <si>
    <t>Home Depot#76829</t>
  </si>
  <si>
    <t>Home Depot#260057</t>
  </si>
  <si>
    <t>Home Depot#260064</t>
  </si>
  <si>
    <t>Home Depot#260099</t>
  </si>
  <si>
    <t>Home Depot#344061</t>
  </si>
  <si>
    <t>Home Depot#344086</t>
  </si>
  <si>
    <t>Home Depot#260125</t>
  </si>
  <si>
    <t>Home Depot#260135</t>
  </si>
  <si>
    <t>Home Depot#260136</t>
  </si>
  <si>
    <t>Pepco</t>
  </si>
  <si>
    <t>Home Depot#260176</t>
  </si>
  <si>
    <t>Home Depot#255556</t>
  </si>
  <si>
    <t>Home Depot#344463</t>
  </si>
  <si>
    <t>Home Depot#344474</t>
  </si>
  <si>
    <t>Home Depot#260227</t>
  </si>
  <si>
    <t>??? Capitol Heights</t>
  </si>
  <si>
    <t>Home Depot#260229</t>
  </si>
  <si>
    <t>Home Depot#260265</t>
  </si>
  <si>
    <t>Home Depot#255652</t>
  </si>
  <si>
    <t>Hector Olando</t>
  </si>
  <si>
    <t>Home Depot#255760</t>
  </si>
  <si>
    <t>Home Depot#344803</t>
  </si>
  <si>
    <t>Home Depot#344848</t>
  </si>
  <si>
    <t>Home Depot#76988</t>
  </si>
  <si>
    <t>Home Depot#255850</t>
  </si>
  <si>
    <t>Home Depot#344986</t>
  </si>
  <si>
    <t>Home Depot#344987</t>
  </si>
  <si>
    <t>Home Depot#260452</t>
  </si>
  <si>
    <t>Home Depot#345051</t>
  </si>
  <si>
    <t>Home Depot#260471</t>
  </si>
  <si>
    <t>Home Depot#345109</t>
  </si>
  <si>
    <t>Home Depot#3145179</t>
  </si>
  <si>
    <t>Home Depot#310154</t>
  </si>
  <si>
    <t>Home Depot#345360</t>
  </si>
  <si>
    <t>Home Depot#260593</t>
  </si>
  <si>
    <t>Home Depot#77055</t>
  </si>
  <si>
    <t>Home Depot#77065</t>
  </si>
  <si>
    <t>Home Depot#345685</t>
  </si>
  <si>
    <t>Edwin Ponce</t>
  </si>
  <si>
    <t>Home Depot#256271</t>
  </si>
  <si>
    <t>Home Depot#256375</t>
  </si>
  <si>
    <t>Home Depot#345970</t>
  </si>
  <si>
    <t>Home Depot#345977</t>
  </si>
  <si>
    <t>Home Depot#346069</t>
  </si>
  <si>
    <t>Home Depot#260877</t>
  </si>
  <si>
    <t>Rafael Shiman</t>
  </si>
  <si>
    <t>Home Depot#256480</t>
  </si>
  <si>
    <t>Home Depot#346136</t>
  </si>
  <si>
    <t>Raheem Thompson</t>
  </si>
  <si>
    <t>Cash (Seabrook)</t>
  </si>
  <si>
    <t>Home Depot#260940</t>
  </si>
  <si>
    <t>Home Depot#260943</t>
  </si>
  <si>
    <t>Home Depot#346336</t>
  </si>
  <si>
    <t>Home Depot#260959</t>
  </si>
  <si>
    <t>??? Check 3198</t>
  </si>
  <si>
    <t>Home Depot#346704</t>
  </si>
  <si>
    <t>Home Depot#261084</t>
  </si>
  <si>
    <t>Home Depot#346783</t>
  </si>
  <si>
    <t>Home Depot Washington DC</t>
  </si>
  <si>
    <t>Home Depot#346836</t>
  </si>
  <si>
    <t>Home Depot#261158</t>
  </si>
  <si>
    <t>??? (Capitol Heights)</t>
  </si>
  <si>
    <t>Home Depot#346930</t>
  </si>
  <si>
    <t>Home Depot#346933</t>
  </si>
  <si>
    <t>Home Depot#346960</t>
  </si>
  <si>
    <t>Home Depot#77364</t>
  </si>
  <si>
    <t>Home Depot#261217</t>
  </si>
  <si>
    <t>Home Depot#261221</t>
  </si>
  <si>
    <t>Home Depot#261259</t>
  </si>
  <si>
    <t>Home Depot#347222</t>
  </si>
  <si>
    <t>Home Depot#261311</t>
  </si>
  <si>
    <t>Home Depot#261341</t>
  </si>
  <si>
    <t>Home Depot#261350</t>
  </si>
  <si>
    <t>Home Depot#261424</t>
  </si>
  <si>
    <t>Home Depot#347579</t>
  </si>
  <si>
    <t>Home Depot#347602</t>
  </si>
  <si>
    <t>Home Depot#257167</t>
  </si>
  <si>
    <t>Continental</t>
  </si>
  <si>
    <t>School</t>
  </si>
  <si>
    <t>Christopher Joy</t>
  </si>
  <si>
    <t>Chris Paid Johnny</t>
  </si>
  <si>
    <t>Selvin Cruz</t>
  </si>
  <si>
    <t>Marshalls Store</t>
  </si>
  <si>
    <t>Transfer to Account (Forestville)</t>
  </si>
  <si>
    <t>Mattress Comfort</t>
  </si>
  <si>
    <t>Edvin Vasques</t>
  </si>
  <si>
    <t>Glenville</t>
  </si>
  <si>
    <t>Transfer to Account (Pat)</t>
  </si>
  <si>
    <t>2027 3rd St</t>
  </si>
  <si>
    <t>7001 Hastings Dr</t>
  </si>
  <si>
    <t>??? Check 3038</t>
  </si>
  <si>
    <t>??? Nightshade</t>
  </si>
  <si>
    <t>EAI INC</t>
  </si>
  <si>
    <t>Hillman</t>
  </si>
  <si>
    <t>Jose Marroquin  Cousin</t>
  </si>
  <si>
    <t>??? Seatbright</t>
  </si>
  <si>
    <t>Jacob Amir</t>
  </si>
  <si>
    <t>ICE MELT</t>
  </si>
  <si>
    <t>Dumont</t>
  </si>
  <si>
    <t>Visionary Designs</t>
  </si>
  <si>
    <t>Rhode Island 354119</t>
  </si>
  <si>
    <t>Rhode Island 355104</t>
  </si>
  <si>
    <t>G???</t>
  </si>
  <si>
    <t>Patrick Knight</t>
  </si>
  <si>
    <t>Check Order</t>
  </si>
  <si>
    <t>East Wood</t>
  </si>
  <si>
    <t>MLK HWY     79702</t>
  </si>
  <si>
    <t>??? Capitol St</t>
  </si>
  <si>
    <t>1402 Iron Forge</t>
  </si>
  <si>
    <t>Thomas Heating &amp; AC</t>
  </si>
  <si>
    <t>Discover</t>
  </si>
  <si>
    <t>North Capitol</t>
  </si>
  <si>
    <t>LOCK</t>
  </si>
  <si>
    <t>Appliance Land</t>
  </si>
  <si>
    <t>Metal Door</t>
  </si>
  <si>
    <t xml:space="preserve">??? </t>
  </si>
  <si>
    <t>Orlando Salmeron</t>
  </si>
  <si>
    <t>9105 Saffron Lane</t>
  </si>
  <si>
    <t>Transfer from Pat</t>
  </si>
  <si>
    <t>From Patrick</t>
  </si>
  <si>
    <t>Upper Marlboro ????</t>
  </si>
  <si>
    <t>Rollindale Way</t>
  </si>
  <si>
    <t>Maricta Bernal</t>
  </si>
  <si>
    <t>Parking Meter</t>
  </si>
  <si>
    <t>Sheldon Spriggs</t>
  </si>
  <si>
    <t>Marlboro Pike</t>
  </si>
  <si>
    <t>Cash (Laurel)</t>
  </si>
  <si>
    <t>Middleton</t>
  </si>
  <si>
    <t>Ed Peggs</t>
  </si>
  <si>
    <t>1406 Iron Forge Rd</t>
  </si>
  <si>
    <t>Mom</t>
  </si>
  <si>
    <t>364391 DC</t>
  </si>
  <si>
    <t>??? DC</t>
  </si>
  <si>
    <t>??? Greenbelt</t>
  </si>
  <si>
    <t>??? Pasadena</t>
  </si>
  <si>
    <t>CHECK 3519</t>
  </si>
  <si>
    <t>Anel Marroquin</t>
  </si>
  <si>
    <t>Edison Pegus</t>
  </si>
  <si>
    <t>Aunt Mary</t>
  </si>
  <si>
    <t>Cynthia Cromortie (Ernie)</t>
  </si>
  <si>
    <t>Doors</t>
  </si>
  <si>
    <t>Axel Marroquin</t>
  </si>
  <si>
    <t>Home Depot</t>
  </si>
  <si>
    <t>Stony Meadows</t>
  </si>
  <si>
    <t>16th</t>
  </si>
  <si>
    <t>??? Maria ancho</t>
  </si>
  <si>
    <t>??? Supply</t>
  </si>
  <si>
    <t>LVM Granite</t>
  </si>
  <si>
    <t>??? Check 3616</t>
  </si>
  <si>
    <t>??? Check 3615</t>
  </si>
  <si>
    <t>??? Check 3652</t>
  </si>
  <si>
    <t xml:space="preserve">Marieta Renes </t>
  </si>
  <si>
    <t>Jose Marroquin (Cousin)</t>
  </si>
  <si>
    <t>Columbia Pl</t>
  </si>
  <si>
    <t>SOU THE HOME</t>
  </si>
  <si>
    <t>Transfer</t>
  </si>
  <si>
    <t>Exxon</t>
  </si>
  <si>
    <t>Home Depot- DC</t>
  </si>
  <si>
    <t>524 7th St</t>
  </si>
  <si>
    <t>Home Depot Lanham 85240</t>
  </si>
  <si>
    <t>Trinidad Ave</t>
  </si>
  <si>
    <t>Sam Bolden</t>
  </si>
  <si>
    <t>Zander De La Cruz</t>
  </si>
  <si>
    <t>Dalma Thomas</t>
  </si>
  <si>
    <t>Capitol Heights 273772</t>
  </si>
  <si>
    <t>DC 377302</t>
  </si>
  <si>
    <t>Landover Hills Withrawal</t>
  </si>
  <si>
    <t>Alexis Marroquin</t>
  </si>
  <si>
    <t>City Title and Escrow</t>
  </si>
  <si>
    <t>Decatur</t>
  </si>
  <si>
    <t>5041 13th St</t>
  </si>
  <si>
    <t>DC???</t>
  </si>
  <si>
    <t>Quality Used Tires</t>
  </si>
  <si>
    <t>Bathtubs ???</t>
  </si>
  <si>
    <t>Ms. White</t>
  </si>
  <si>
    <t>Boyd Construction</t>
  </si>
  <si>
    <t>Kals Unit</t>
  </si>
  <si>
    <t xml:space="preserve">Shed </t>
  </si>
  <si>
    <t>DCRA Corp Web</t>
  </si>
  <si>
    <t>Withdrawl - Forestville</t>
  </si>
  <si>
    <t>Be Safe Lead Insp</t>
  </si>
  <si>
    <t>Dishwasher</t>
  </si>
  <si>
    <t>Gwynndale</t>
  </si>
  <si>
    <t>Veronica Joy</t>
  </si>
  <si>
    <t>Yard Work</t>
  </si>
  <si>
    <t>Lowes 001296946</t>
  </si>
  <si>
    <t>305 T</t>
  </si>
  <si>
    <t>Receipt</t>
  </si>
  <si>
    <t>??? Continental Pl</t>
  </si>
  <si>
    <t>??? Check 3720 Duplicate</t>
  </si>
  <si>
    <t>Clinton ATM</t>
  </si>
  <si>
    <t>D and S Glass</t>
  </si>
  <si>
    <t>Pickup Truck</t>
  </si>
  <si>
    <t>1022 Fairford</t>
  </si>
  <si>
    <t>G St</t>
  </si>
  <si>
    <t>Clinton</t>
  </si>
  <si>
    <t>Fidel Gomez</t>
  </si>
  <si>
    <t>Wild Rose</t>
  </si>
  <si>
    <t>Refund Deposit</t>
  </si>
  <si>
    <t>390 Shady Glen</t>
  </si>
  <si>
    <t xml:space="preserve">CASH </t>
  </si>
  <si>
    <t>ATM Whitehall</t>
  </si>
  <si>
    <t>ATM Forestville</t>
  </si>
  <si>
    <t>Danty</t>
  </si>
  <si>
    <t>1730 Pulaski</t>
  </si>
  <si>
    <t>Settle Up Oct 8-23 and Oct 23 - Nov 5</t>
  </si>
  <si>
    <t>Settle Ups</t>
  </si>
  <si>
    <t>Central Ave</t>
  </si>
  <si>
    <t>17394 LOWES</t>
  </si>
  <si>
    <t>Transfer from Kathy</t>
  </si>
  <si>
    <t>CHECK 3787</t>
  </si>
  <si>
    <t>4313 Vermont Ave</t>
  </si>
  <si>
    <t>St. Michaels</t>
  </si>
  <si>
    <t>Comanche</t>
  </si>
  <si>
    <t>Maplewood</t>
  </si>
  <si>
    <t>JP BOA</t>
  </si>
  <si>
    <t>Dainty</t>
  </si>
  <si>
    <t>ATM Withdrawl Forestville</t>
  </si>
  <si>
    <t>Land Reclamation</t>
  </si>
  <si>
    <t>Virginia</t>
  </si>
  <si>
    <t>L</t>
  </si>
  <si>
    <t>Yosemite</t>
  </si>
  <si>
    <t>Bathroom???</t>
  </si>
  <si>
    <t>Check 3882</t>
  </si>
  <si>
    <t>CASH Lake Barcroft</t>
  </si>
  <si>
    <t>Spriggs HVAC</t>
  </si>
  <si>
    <t>The Quality Glassmith</t>
  </si>
  <si>
    <t>Crown Tag and Title</t>
  </si>
  <si>
    <t>Ingraham</t>
  </si>
  <si>
    <t>Leith Walk</t>
  </si>
  <si>
    <t>Check 3807</t>
  </si>
  <si>
    <t>Settle Up Nov 7 - Dec 9</t>
  </si>
  <si>
    <t>Ft. Monroe</t>
  </si>
  <si>
    <t>Patrick Joy</t>
  </si>
  <si>
    <t>Check 818</t>
  </si>
  <si>
    <t>D&amp;S General Store</t>
  </si>
  <si>
    <t>Seamless Gutter Supply</t>
  </si>
  <si>
    <t>Plumbing ???</t>
  </si>
  <si>
    <t>Solid Waste Disposal I-95</t>
  </si>
  <si>
    <t>Withdrawl - Metro Center</t>
  </si>
  <si>
    <t>Transfer from Johnny</t>
  </si>
  <si>
    <t>Settle Up Dec 31-Jan 7 and Jan 7-16</t>
  </si>
  <si>
    <t>??? Check 3893</t>
  </si>
  <si>
    <t>Stephen McDow</t>
  </si>
  <si>
    <t>??? Check 4069</t>
  </si>
  <si>
    <t>??? VA</t>
  </si>
  <si>
    <t>Nick</t>
  </si>
  <si>
    <t>TOOLS</t>
  </si>
  <si>
    <t>Walmart</t>
  </si>
  <si>
    <t>Marshalls</t>
  </si>
  <si>
    <t>2102 2nd St</t>
  </si>
  <si>
    <t>1012 Fairford</t>
  </si>
  <si>
    <t>Kettering Transfer</t>
  </si>
  <si>
    <t>Deposit</t>
  </si>
  <si>
    <t>Kettering Withdrawl</t>
  </si>
  <si>
    <t>Withdrawl</t>
  </si>
  <si>
    <t>Dumont???</t>
  </si>
  <si>
    <t>Transfer from Tony</t>
  </si>
  <si>
    <t>Transfer from Nick</t>
  </si>
  <si>
    <t>Settle Up Dec 9th-30th</t>
  </si>
  <si>
    <t>1803 Bay St SE</t>
  </si>
  <si>
    <t>1350 Levis St</t>
  </si>
  <si>
    <t>Nathaniel Joy</t>
  </si>
  <si>
    <t>Terry</t>
  </si>
  <si>
    <t>Marco Antonio Gonzalez</t>
  </si>
  <si>
    <t>1234 Euclid St NW</t>
  </si>
  <si>
    <t>The Haas Group LLC</t>
  </si>
  <si>
    <t>Oscar Pinz</t>
  </si>
  <si>
    <t>3008 Cheverly</t>
  </si>
  <si>
    <t>Prince Georges County</t>
  </si>
  <si>
    <t>Settle Up Jan 17-Feb 8</t>
  </si>
  <si>
    <t>John Boyd</t>
  </si>
  <si>
    <t>Euclid</t>
  </si>
  <si>
    <t>Lowes Stove</t>
  </si>
  <si>
    <t xml:space="preserve">Glass </t>
  </si>
  <si>
    <t xml:space="preserve">MD Lead </t>
  </si>
  <si>
    <t>District Court of MD</t>
  </si>
  <si>
    <t>Check 166</t>
  </si>
  <si>
    <t>John Friend ???</t>
  </si>
  <si>
    <t>Director of Finance Eviction</t>
  </si>
  <si>
    <t>Nolan Henson</t>
  </si>
  <si>
    <t>Noland Henson</t>
  </si>
  <si>
    <t>Check 464</t>
  </si>
  <si>
    <t>Feb 9-26, Feb 26-Mar 5, Mar 6-18, Mar 18-Apr 4</t>
  </si>
  <si>
    <t>UPM ???</t>
  </si>
  <si>
    <t>Multi Space Baltimore</t>
  </si>
  <si>
    <t>Used Tires</t>
  </si>
  <si>
    <t>DC ASB ???</t>
  </si>
  <si>
    <t>Transfer to Johnny</t>
  </si>
  <si>
    <t>Check 474</t>
  </si>
  <si>
    <t>M St</t>
  </si>
  <si>
    <t>Mid Atlantic Development Company</t>
  </si>
  <si>
    <t>Check for Johnny</t>
  </si>
  <si>
    <t>PABC Lexington Trans Baltimore</t>
  </si>
  <si>
    <t>US Treasury</t>
  </si>
  <si>
    <t>Check 278</t>
  </si>
  <si>
    <t>Chadwick</t>
  </si>
  <si>
    <t>David</t>
  </si>
  <si>
    <t>401 Zelma Ava</t>
  </si>
  <si>
    <t>557 Bolin Terrace</t>
  </si>
  <si>
    <t>10904 Water Port Ct</t>
  </si>
  <si>
    <t>Cairo</t>
  </si>
  <si>
    <t>BB450</t>
  </si>
  <si>
    <t>Kane Pl</t>
  </si>
  <si>
    <t>Check 828</t>
  </si>
  <si>
    <t>Check 827</t>
  </si>
  <si>
    <t>Joseph Joy</t>
  </si>
  <si>
    <t>Carl House</t>
  </si>
  <si>
    <t>Beltra Landscaping</t>
  </si>
  <si>
    <t>7415 Shady Glen Ter</t>
  </si>
  <si>
    <t>Snow Gate</t>
  </si>
  <si>
    <t>Truck</t>
  </si>
  <si>
    <t>ABC Supply</t>
  </si>
  <si>
    <t>Shady Glen</t>
  </si>
  <si>
    <t>Comptroller of Maryland</t>
  </si>
  <si>
    <t>Check 277</t>
  </si>
  <si>
    <t>Transfer from Chris</t>
  </si>
  <si>
    <t>Dominion Financial Services</t>
  </si>
  <si>
    <t>May Payment for Nate</t>
  </si>
  <si>
    <t>Paul ???</t>
  </si>
  <si>
    <t>Oressa Cooper</t>
  </si>
  <si>
    <t>Security Deposit Refund</t>
  </si>
  <si>
    <t>Water Park ???</t>
  </si>
  <si>
    <t>Rene Reyes</t>
  </si>
  <si>
    <t>adonay ???</t>
  </si>
  <si>
    <t>Jay Carpet</t>
  </si>
  <si>
    <t>Roger Garcia Lopez</t>
  </si>
  <si>
    <t>Counter Credit</t>
  </si>
  <si>
    <t xml:space="preserve">Withdrawl </t>
  </si>
  <si>
    <t>Same Day Process</t>
  </si>
  <si>
    <t>Ann Salmeron</t>
  </si>
  <si>
    <t>4913 Dorsey Chapel</t>
  </si>
  <si>
    <t>Withdrawl from Forestville</t>
  </si>
  <si>
    <t>Uncle George</t>
  </si>
  <si>
    <t>??? Paint</t>
  </si>
  <si>
    <t>Maurice Joy</t>
  </si>
  <si>
    <t>7138 Ora Glen Ct</t>
  </si>
  <si>
    <t>MD Department of EN</t>
  </si>
  <si>
    <t>Troy Forbes</t>
  </si>
  <si>
    <t>Henson Properties</t>
  </si>
  <si>
    <t>Dumfries</t>
  </si>
  <si>
    <t>Otro???</t>
  </si>
  <si>
    <t>Withdrawl Landover Hills</t>
  </si>
  <si>
    <t>Jerome Bule</t>
  </si>
  <si>
    <t>5409 San Juan Dr</t>
  </si>
  <si>
    <t>Check 843</t>
  </si>
  <si>
    <t>Withdrawl Kenilworth</t>
  </si>
  <si>
    <t>SDAT</t>
  </si>
  <si>
    <t>297455- Resolve, Lysol and Red Bull</t>
  </si>
  <si>
    <t>Adams LLC</t>
  </si>
  <si>
    <t>Morse LLC</t>
  </si>
  <si>
    <t>Check 887</t>
  </si>
  <si>
    <t>10208????</t>
  </si>
  <si>
    <t>Donillo Marroquin</t>
  </si>
  <si>
    <t>Aunt Carmelita 437715</t>
  </si>
  <si>
    <t>Chillium</t>
  </si>
  <si>
    <t>5404 PL ?????</t>
  </si>
  <si>
    <t>CMSVEND Hapeville, GA</t>
  </si>
  <si>
    <t>Lena Boone RENT</t>
  </si>
  <si>
    <t>RENT</t>
  </si>
  <si>
    <t>Settle Up Apr 4-28, Apr 28-May 27 and May 27-Jun 19</t>
  </si>
  <si>
    <t>Y Street</t>
  </si>
  <si>
    <t>PG COURTS</t>
  </si>
  <si>
    <t>NA</t>
  </si>
  <si>
    <t>Kenplay</t>
  </si>
  <si>
    <t>Oates</t>
  </si>
  <si>
    <t>??? Invoice T2014-465</t>
  </si>
  <si>
    <t>George Irving</t>
  </si>
  <si>
    <t>Charles Okanlawon</t>
  </si>
  <si>
    <t>Transferred</t>
  </si>
  <si>
    <t>Olamide Sule</t>
  </si>
  <si>
    <t>Cars</t>
  </si>
  <si>
    <t>3803 10th St</t>
  </si>
  <si>
    <t>Beltran Landscaping</t>
  </si>
  <si>
    <t>Counter Withdrawl</t>
  </si>
  <si>
    <t>Paint</t>
  </si>
  <si>
    <t>8955 Edmonston Rd</t>
  </si>
  <si>
    <t>Pines Ohe</t>
  </si>
  <si>
    <t>MJ???</t>
  </si>
  <si>
    <t>Filiberto Mendez</t>
  </si>
  <si>
    <t>Lawrence Draughorn</t>
  </si>
  <si>
    <t>Money Order</t>
  </si>
  <si>
    <t>Airpark Appliance</t>
  </si>
  <si>
    <t>Withdrawl - Minnesota Ave</t>
  </si>
  <si>
    <t>5613 N Marwood</t>
  </si>
  <si>
    <t>Suntrust Withdrawl - Hechinger</t>
  </si>
  <si>
    <t>Withdrawl Fee</t>
  </si>
  <si>
    <t>Cooper</t>
  </si>
  <si>
    <t>Westwood Park Condo</t>
  </si>
  <si>
    <t>Kenny House</t>
  </si>
  <si>
    <t>12410 Shawmont Ln</t>
  </si>
  <si>
    <t>12419 Sarah Ln</t>
  </si>
  <si>
    <t>Pat Roof</t>
  </si>
  <si>
    <t>Crestwick</t>
  </si>
  <si>
    <t>Deck for JP</t>
  </si>
  <si>
    <t>Pat Roof NSF</t>
  </si>
  <si>
    <t>Kathy House</t>
  </si>
  <si>
    <t>Maryland Tax Serv</t>
  </si>
  <si>
    <t>824 Varnum</t>
  </si>
  <si>
    <t>DC Living LLC</t>
  </si>
  <si>
    <t>Temple</t>
  </si>
  <si>
    <t>Jose Salmeron</t>
  </si>
  <si>
    <t>DEBIT</t>
  </si>
  <si>
    <t>Marco Clark</t>
  </si>
  <si>
    <t>Check 205</t>
  </si>
  <si>
    <t>Settle Up July 8-14 July 14-August 1 August 1-17</t>
  </si>
  <si>
    <t>Fredy Gomez</t>
  </si>
  <si>
    <t>All Seasons Rental Bowie</t>
  </si>
  <si>
    <t>Marco Gonsalez</t>
  </si>
  <si>
    <t>Global Homes</t>
  </si>
  <si>
    <t>Lumber Liquidators</t>
  </si>
  <si>
    <t>1114 Neal St</t>
  </si>
  <si>
    <t>Tracy Stanley</t>
  </si>
  <si>
    <t>Van Repair</t>
  </si>
  <si>
    <t>Van Tires</t>
  </si>
  <si>
    <t>Central Sod</t>
  </si>
  <si>
    <t>Michael Kelliebrew</t>
  </si>
  <si>
    <t>Check 4316</t>
  </si>
  <si>
    <t>Greenbelt</t>
  </si>
  <si>
    <t>Mattress Comfort Inc</t>
  </si>
  <si>
    <t>653 Hamilton</t>
  </si>
  <si>
    <t>Guillermo Aguilar -Roof</t>
  </si>
  <si>
    <t>Guillermo Aguilar -Paint</t>
  </si>
  <si>
    <t>Withdrawl-Arundel Mills</t>
  </si>
  <si>
    <t>Farragut</t>
  </si>
  <si>
    <t>Deanna Jefferson</t>
  </si>
  <si>
    <t>Calming Crunches ???</t>
  </si>
  <si>
    <t>Calebs Group</t>
  </si>
  <si>
    <t>Check 218</t>
  </si>
  <si>
    <t>CHENAULT</t>
  </si>
  <si>
    <t>John Amex</t>
  </si>
  <si>
    <t>City of Bowie Utility BLN</t>
  </si>
  <si>
    <t>Towson</t>
  </si>
  <si>
    <t>Pat Check</t>
  </si>
  <si>
    <t>Neal Draw</t>
  </si>
  <si>
    <t>Doc Place</t>
  </si>
  <si>
    <t>Deposit from Edward Bishop</t>
  </si>
  <si>
    <t>1611 A St</t>
  </si>
  <si>
    <t>Nate House</t>
  </si>
  <si>
    <t>Long Engineering</t>
  </si>
  <si>
    <t>1928 4th</t>
  </si>
  <si>
    <t>NZ Appliance Gas Stove</t>
  </si>
  <si>
    <t>Settle UP Aug 18-Oct 29, Oct 30-Nov 5, Nov 7-30</t>
  </si>
  <si>
    <t>Appliances</t>
  </si>
  <si>
    <t>City of Baltimore</t>
  </si>
  <si>
    <t>Withdrawl - Crofton</t>
  </si>
  <si>
    <t>Lowes 48371037</t>
  </si>
  <si>
    <t>Jaime Menjivar</t>
  </si>
  <si>
    <t>Reference: 320150030424909478</t>
  </si>
  <si>
    <t>Reference: 320150030425010015</t>
  </si>
  <si>
    <t>Reference: 320150040439358156</t>
  </si>
  <si>
    <t>Reference: 320150040439440116</t>
  </si>
  <si>
    <t>Reference: 320150070484245892</t>
  </si>
  <si>
    <t>Reference: 320150070483838739</t>
  </si>
  <si>
    <t>Reference: 320150070484172072</t>
  </si>
  <si>
    <t>Reference: 320150080498949333</t>
  </si>
  <si>
    <t>Reference: 320150080499293581</t>
  </si>
  <si>
    <t xml:space="preserve">Thermostat, Batteries and Screwdrivers </t>
  </si>
  <si>
    <t>Reference: 320150080498942726</t>
  </si>
  <si>
    <t>Reference: 320150090514032517</t>
  </si>
  <si>
    <t>WARE</t>
  </si>
  <si>
    <t>Reference: 320150100530223879</t>
  </si>
  <si>
    <t>Reference: 320150110543748761</t>
  </si>
  <si>
    <t>Reference: 320150130572742204</t>
  </si>
  <si>
    <t>1916 University Blvd</t>
  </si>
  <si>
    <t>Reference: 320150140588116147</t>
  </si>
  <si>
    <t>Reference: 320150150603393497</t>
  </si>
  <si>
    <t>Reference: 320150150603411349</t>
  </si>
  <si>
    <t>Reference: 320150150603317687</t>
  </si>
  <si>
    <t>DC Living LLC 401K Trust</t>
  </si>
  <si>
    <t>401K Trust</t>
  </si>
  <si>
    <t>Reference: 320150160619299630</t>
  </si>
  <si>
    <t>Reference: 320150170636017828</t>
  </si>
  <si>
    <t>Reference: 320150170636149293</t>
  </si>
  <si>
    <t>Reference: 320150170635533380</t>
  </si>
  <si>
    <t>Reference: 320150170635766953</t>
  </si>
  <si>
    <t xml:space="preserve">7501 Dumont </t>
  </si>
  <si>
    <t>Reference: 320150210695482848</t>
  </si>
  <si>
    <t>Reference: 320150210695951192</t>
  </si>
  <si>
    <t>Drywall Delivery 114632</t>
  </si>
  <si>
    <t>Reference: 320150220711268905</t>
  </si>
  <si>
    <t>NZ Appliance</t>
  </si>
  <si>
    <t>MDE</t>
  </si>
  <si>
    <t>2014/2015 Rental Renewal</t>
  </si>
  <si>
    <t>Reference: 320150230726028136</t>
  </si>
  <si>
    <t>Reference: 320150230726289919</t>
  </si>
  <si>
    <t>Reference: 320150240742720261</t>
  </si>
  <si>
    <t>Deadbolt</t>
  </si>
  <si>
    <t>Reference: 320150250756064621</t>
  </si>
  <si>
    <t>Reference: 320150270785497615</t>
  </si>
  <si>
    <t>Reference: 320150270785819163</t>
  </si>
  <si>
    <t>FMC &amp; Associates</t>
  </si>
  <si>
    <t>4807 Bst SE</t>
  </si>
  <si>
    <t>Reference: 320150290814854405</t>
  </si>
  <si>
    <t>Reference: 320150290814431794</t>
  </si>
  <si>
    <t>Reference: 320150290814782717</t>
  </si>
  <si>
    <t>Reference: 320150300830099255</t>
  </si>
  <si>
    <t>Reference: 320150300829840822</t>
  </si>
  <si>
    <t>Reference: 320150300829991634</t>
  </si>
  <si>
    <t>Reference: 320150300829918662</t>
  </si>
  <si>
    <t>Pest Now</t>
  </si>
  <si>
    <t>WGL DES</t>
  </si>
  <si>
    <t>Reference: 320150310845780326</t>
  </si>
  <si>
    <t>Reference: 320150310845694774</t>
  </si>
  <si>
    <t>Reference: 320150310845359989</t>
  </si>
  <si>
    <t>Remo???</t>
  </si>
  <si>
    <t>Reference: 320150340889839197</t>
  </si>
  <si>
    <t>Reference: 320150340890204208</t>
  </si>
  <si>
    <t>Reference: 320150340889916741</t>
  </si>
  <si>
    <t>Reference: 320150340889768204</t>
  </si>
  <si>
    <t>Reference: 320150340890060290</t>
  </si>
  <si>
    <t>Reference: 320150350905022888</t>
  </si>
  <si>
    <t>Reference: 320150350905410720</t>
  </si>
  <si>
    <t>Reference: 320150350904964550</t>
  </si>
  <si>
    <t>Reference: 320150350905342516</t>
  </si>
  <si>
    <t>Reference: 320150350905231068</t>
  </si>
  <si>
    <t>Reference: 320150360921860201</t>
  </si>
  <si>
    <t>Reference: 320150360921873009</t>
  </si>
  <si>
    <t>Reference: 320150360922747121</t>
  </si>
  <si>
    <t>Reference: 320150360922096367</t>
  </si>
  <si>
    <t>Reference: 320150360922390651</t>
  </si>
  <si>
    <t>Reference: 320150370936551914</t>
  </si>
  <si>
    <t>Reference: 320150370936496385</t>
  </si>
  <si>
    <t>622 Madison</t>
  </si>
  <si>
    <t>Reference: 320150380952966926</t>
  </si>
  <si>
    <t>Reference: 320150390966859192</t>
  </si>
  <si>
    <t>1611 Addison Rd</t>
  </si>
  <si>
    <t>Reference: 320150410998318073</t>
  </si>
  <si>
    <t>Reference: 320150410998120672</t>
  </si>
  <si>
    <t>Reference: 320150410998427247</t>
  </si>
  <si>
    <t>Reference: 320150420012579092</t>
  </si>
  <si>
    <t>Reference: 320150430028871462</t>
  </si>
  <si>
    <t>HOME DEPOT LANHAM</t>
  </si>
  <si>
    <t>Reference: 320150440044653697</t>
  </si>
  <si>
    <t>Reference: 320150440044743011</t>
  </si>
  <si>
    <t>ABC SUPPLY</t>
  </si>
  <si>
    <t>Reference: 320150450061892005</t>
  </si>
  <si>
    <t>Reference: 320150450062307031</t>
  </si>
  <si>
    <t>Reference: 320150460076566190</t>
  </si>
  <si>
    <t>Reference: 320150460076890851</t>
  </si>
  <si>
    <t>Reference: 320150480106858420</t>
  </si>
  <si>
    <t xml:space="preserve">Settle Up 12/1-12/7, 12/8-12/14, 12/24-1/16, 1/16-1/26, 1/26-2/3 </t>
  </si>
  <si>
    <t>Truck Inspection</t>
  </si>
  <si>
    <t>Reference: 320150490123061973</t>
  </si>
  <si>
    <t>Tools???</t>
  </si>
  <si>
    <t>Reference: 320150500137851766</t>
  </si>
  <si>
    <t>Reference: 320150500137700430</t>
  </si>
  <si>
    <t>Reference: 320150500137505004</t>
  </si>
  <si>
    <t>Reference: 320150500137784720</t>
  </si>
  <si>
    <t>jp</t>
  </si>
  <si>
    <t>Reference: 320150500137700158</t>
  </si>
  <si>
    <t>Reference: 320150510152923045</t>
  </si>
  <si>
    <t>Reference: 320150510153515596</t>
  </si>
  <si>
    <t>Reference: 320150520169451347</t>
  </si>
  <si>
    <t>Sherman Ave</t>
  </si>
  <si>
    <t>John Home</t>
  </si>
  <si>
    <t>Chris House</t>
  </si>
  <si>
    <t xml:space="preserve">District Court </t>
  </si>
  <si>
    <t>Forksbridge</t>
  </si>
  <si>
    <t>Mary House</t>
  </si>
  <si>
    <t>District Court</t>
  </si>
  <si>
    <t>Corn Steam???</t>
  </si>
  <si>
    <t>Tony</t>
  </si>
  <si>
    <t>Neighbor?</t>
  </si>
  <si>
    <t>2224 16th St</t>
  </si>
  <si>
    <t>2617 Uhler</t>
  </si>
  <si>
    <t>2005 Wintergreen</t>
  </si>
  <si>
    <t>Air IQ Tech</t>
  </si>
  <si>
    <t>Old Enterprise</t>
  </si>
  <si>
    <t>Tony???</t>
  </si>
  <si>
    <t>Berna???</t>
  </si>
  <si>
    <t>Dingle???</t>
  </si>
  <si>
    <t>2220 16th St</t>
  </si>
  <si>
    <t>Missy House</t>
  </si>
  <si>
    <t>Crofton</t>
  </si>
  <si>
    <t>LAMAR/WALLACE</t>
  </si>
  <si>
    <t>Roberto Estrada</t>
  </si>
  <si>
    <t>James Samson</t>
  </si>
  <si>
    <t>Winslow</t>
  </si>
  <si>
    <t>7424 Quail Ridge</t>
  </si>
  <si>
    <t>Settle Up Dec 15-24 and Feb 4-17</t>
  </si>
  <si>
    <t>Hardware GE</t>
  </si>
  <si>
    <t>Olegario Diaz</t>
  </si>
  <si>
    <t>GOLBAL HOME</t>
  </si>
  <si>
    <t>APPLIANCELAND</t>
  </si>
  <si>
    <t>Maddison</t>
  </si>
  <si>
    <t>Lennin Giron</t>
  </si>
  <si>
    <t>Cleaning</t>
  </si>
  <si>
    <t>1511 Paula Dr</t>
  </si>
  <si>
    <t>16th???</t>
  </si>
  <si>
    <t>Maynor Lopez</t>
  </si>
  <si>
    <t>Vernon Chase</t>
  </si>
  <si>
    <t>12309 Manship Ln</t>
  </si>
  <si>
    <t>Transfer from Johnny 0785</t>
  </si>
  <si>
    <t>Transfer from 0785</t>
  </si>
  <si>
    <t>Johnny Transfer</t>
  </si>
  <si>
    <t>Permits</t>
  </si>
  <si>
    <t>Jefferson Associates</t>
  </si>
  <si>
    <t>Parkway St</t>
  </si>
  <si>
    <t>Tools</t>
  </si>
  <si>
    <t>Patrick Visa</t>
  </si>
  <si>
    <t>To John</t>
  </si>
  <si>
    <t>Patrick</t>
  </si>
  <si>
    <t>Brandon Rich</t>
  </si>
  <si>
    <t>Trimmer, Oil, Gas Can</t>
  </si>
  <si>
    <t>8577 Ritchboro Rd</t>
  </si>
  <si>
    <t>HIS</t>
  </si>
  <si>
    <t>HOME DEPOT D.C.</t>
  </si>
  <si>
    <t>Beau Whiteman paid Johnny</t>
  </si>
  <si>
    <t>Settle Up 2/17-2/23, 2/23-4/14, 4/14-4/27</t>
  </si>
  <si>
    <t>Wet/Dry Vac and Air Freshener</t>
  </si>
  <si>
    <t>CENTRAL SOD</t>
  </si>
  <si>
    <t>Naylor St</t>
  </si>
  <si>
    <t>Wilmor???</t>
  </si>
  <si>
    <t>LED Baffle Kit</t>
  </si>
  <si>
    <t>Gaylord</t>
  </si>
  <si>
    <t>DMY Capitol</t>
  </si>
  <si>
    <t>Transfer from Johnny 6601</t>
  </si>
  <si>
    <t>M&amp;G Climate Control</t>
  </si>
  <si>
    <t>Jose Alonzo</t>
  </si>
  <si>
    <t>farragut</t>
  </si>
  <si>
    <t>Markham</t>
  </si>
  <si>
    <t>Lamar and Wallace</t>
  </si>
  <si>
    <t>berna house</t>
  </si>
  <si>
    <t>District Hieghts???</t>
  </si>
  <si>
    <t>Van</t>
  </si>
  <si>
    <t>Culver</t>
  </si>
  <si>
    <t>Mary?</t>
  </si>
  <si>
    <t>home depot</t>
  </si>
  <si>
    <t>Lamar/Wallace</t>
  </si>
  <si>
    <t>Amy's Beltsville Auto</t>
  </si>
  <si>
    <t>Ft. Washington</t>
  </si>
  <si>
    <t>Langford</t>
  </si>
  <si>
    <t>Brook Lane</t>
  </si>
  <si>
    <t>Transfer from 6601</t>
  </si>
  <si>
    <t>St. Georges</t>
  </si>
  <si>
    <t>Cash Deposit</t>
  </si>
  <si>
    <t>Rent Settle Up 4/27-6/4 and Settle Up 4/27 -6/4</t>
  </si>
  <si>
    <t>Transfer to 6601</t>
  </si>
  <si>
    <t>Joan Lane</t>
  </si>
  <si>
    <t>Buchanan Dr</t>
  </si>
  <si>
    <t>global home</t>
  </si>
  <si>
    <t>John Paul Sister House</t>
  </si>
  <si>
    <t>PG Living Good Standing</t>
  </si>
  <si>
    <t>Overdraft Protection from 6601</t>
  </si>
  <si>
    <t>appliance land</t>
  </si>
  <si>
    <t>Rent Settle Up 6/4 - 7/6</t>
  </si>
  <si>
    <t>Settle Up 6/4 - 7/6</t>
  </si>
  <si>
    <t>Transfer from Jimmy</t>
  </si>
  <si>
    <t>370385 Contractor bags and Bulldozer 24" poly PBRM</t>
  </si>
  <si>
    <t>8815 Meadow Heights</t>
  </si>
  <si>
    <t>Tool Repair</t>
  </si>
  <si>
    <t>Fernando Angulo</t>
  </si>
  <si>
    <t>Cherry Ln</t>
  </si>
  <si>
    <t>4642 Kendrick</t>
  </si>
  <si>
    <t>home depot DC</t>
  </si>
  <si>
    <t>Withdrawl DC</t>
  </si>
  <si>
    <t>Steph Roof</t>
  </si>
  <si>
    <t>Red Oak, Continental</t>
  </si>
  <si>
    <t>Winthrop</t>
  </si>
  <si>
    <t>Blaine</t>
  </si>
  <si>
    <t>Elwin???</t>
  </si>
  <si>
    <t>On Time Staging</t>
  </si>
  <si>
    <t>VECTOR SECURITY IN 5WARRENDALE PA</t>
  </si>
  <si>
    <t>Mail Box lock</t>
  </si>
  <si>
    <t>23/32" 4'x8' T&amp;G OSB</t>
  </si>
  <si>
    <t>WAWA 597 00000000001CAPITOL HEIGH MD</t>
  </si>
  <si>
    <t>EXTRA SPACE OF LANHALANHAM MD</t>
  </si>
  <si>
    <t>storage</t>
  </si>
  <si>
    <t>EXXONMOBIL 4787 ANNAPOLIS MD</t>
  </si>
  <si>
    <t>INSANE CAR AUDIO 542ANNAPOLIS MD</t>
  </si>
  <si>
    <t>refund 365557</t>
  </si>
  <si>
    <t>AIR DUCT MAIDS 46168LORTON VA</t>
  </si>
  <si>
    <t>LAMAR AND WALLACE 02LANDOVER MD</t>
  </si>
  <si>
    <t>TRIBLES 01 CALL CTR UPPER MARLBORO MD</t>
  </si>
  <si>
    <t>Washable Filter</t>
  </si>
  <si>
    <t>ABC SUPPLY 0240 ABC CHEVERLY MD</t>
  </si>
  <si>
    <t>ADVANCE AUTO #8993 0BOWIE MD</t>
  </si>
  <si>
    <t>work truck</t>
  </si>
  <si>
    <t>SHELL OIL 5754358310LANHAM MD</t>
  </si>
  <si>
    <t>GLOBAL HOME COMPANY 240-264-1626</t>
  </si>
  <si>
    <t>3514 Cherry Valley Dr</t>
  </si>
  <si>
    <t>N T HVAC AND APPLIANMANASSAS VA</t>
  </si>
  <si>
    <t>PABC MULTI SPACE 3 PBALTIMORE MD</t>
  </si>
  <si>
    <t>baltimore</t>
  </si>
  <si>
    <t>RUSSELL ST BP 8762 410-752-0039</t>
  </si>
  <si>
    <t>RUSSELL ST BP 8762 BALTIMORE MD</t>
  </si>
  <si>
    <t>DCRA</t>
  </si>
  <si>
    <t>Lawn Mower</t>
  </si>
  <si>
    <t>PABC MULTI-SPACE PABBALTIMORE MD</t>
  </si>
  <si>
    <t>Baltimore County Revenue</t>
  </si>
  <si>
    <t>D&amp;D Environmental Contractors</t>
  </si>
  <si>
    <t>3200 Dallas Dr</t>
  </si>
  <si>
    <t>John Paul House</t>
  </si>
  <si>
    <t>Greecian White Splitface</t>
  </si>
  <si>
    <t>refund 553483</t>
  </si>
  <si>
    <t>Store Credit</t>
  </si>
  <si>
    <t>Condo Fees</t>
  </si>
  <si>
    <t>Settle Up Jul 7-27</t>
  </si>
  <si>
    <t>Rental Settle Up Jul 7-27</t>
  </si>
  <si>
    <t>GUEST CAR RENTALS/ME3012622424</t>
  </si>
  <si>
    <t>NEW VISION STAGING &amp;571-239-0333</t>
  </si>
  <si>
    <t>9006 CONTINETAL PL/ 9051 CONT</t>
  </si>
  <si>
    <t>103835|103836</t>
  </si>
  <si>
    <t>Permit</t>
  </si>
  <si>
    <t>DC Treasurer</t>
  </si>
  <si>
    <t>APPLIANCE LAND 301-595-7360</t>
  </si>
  <si>
    <t>delivery</t>
  </si>
  <si>
    <t>Check 995</t>
  </si>
  <si>
    <t>Cun Ray Construction</t>
  </si>
  <si>
    <t>Storage</t>
  </si>
  <si>
    <t>Bolt Cutters</t>
  </si>
  <si>
    <t>Check 1159</t>
  </si>
  <si>
    <t>1114 ELWIN</t>
  </si>
  <si>
    <t>CAIRO</t>
  </si>
  <si>
    <t>LOUNDRY</t>
  </si>
  <si>
    <t>6008 MIddleton</t>
  </si>
  <si>
    <t>6823 FOREST TERR</t>
  </si>
  <si>
    <t>jose</t>
  </si>
  <si>
    <t>CONTINENTIAL</t>
  </si>
  <si>
    <t>CONTINENTAL</t>
  </si>
  <si>
    <t>CONTINENTIAL AVE</t>
  </si>
  <si>
    <t>134782|134783</t>
  </si>
  <si>
    <t>CONTIENTIAL</t>
  </si>
  <si>
    <t>CONTINNETIAL</t>
  </si>
  <si>
    <t>CONTINETAL 10/14/15</t>
  </si>
  <si>
    <t>Withdrawl Kettering ATM</t>
  </si>
  <si>
    <t>Marganza</t>
  </si>
  <si>
    <t>ECHO HEDGER</t>
  </si>
  <si>
    <t>Rentals Markham, Grinnalds, Bentalou</t>
  </si>
  <si>
    <t>Rental Settle Up 7/28-8/15, 8/17-9/1, 9/3-9/22, 9/22-10/6</t>
  </si>
  <si>
    <t>Settle Up 7/28-8/15, 8/17-9/1, 9/3-9/22, 9/22-10/6</t>
  </si>
  <si>
    <t>384621|384624</t>
  </si>
  <si>
    <t>Nemo</t>
  </si>
  <si>
    <t xml:space="preserve">Cashier Checks </t>
  </si>
  <si>
    <t>Withdrawl Arundel Mills</t>
  </si>
  <si>
    <t>GLEN BURNIE</t>
  </si>
  <si>
    <t>jp house</t>
  </si>
  <si>
    <t>East Capital</t>
  </si>
  <si>
    <t>Ron's Used Tires</t>
  </si>
  <si>
    <t>Tires</t>
  </si>
  <si>
    <t>136790|136791</t>
  </si>
  <si>
    <t>Grant</t>
  </si>
  <si>
    <t>V St</t>
  </si>
  <si>
    <t>dad</t>
  </si>
  <si>
    <t>Nate Kids</t>
  </si>
  <si>
    <t>Kent Town</t>
  </si>
  <si>
    <t>West Wood Park</t>
  </si>
  <si>
    <t>Driving Kids</t>
  </si>
  <si>
    <t>Baltimore City Collec DES</t>
  </si>
  <si>
    <t>PG County Tax</t>
  </si>
  <si>
    <t>prince place jp</t>
  </si>
  <si>
    <t>SHELL OIL 5754527920LAUREL MD</t>
  </si>
  <si>
    <t>Patrick Burns</t>
  </si>
  <si>
    <t>3302 27th Ave</t>
  </si>
  <si>
    <t>Dad</t>
  </si>
  <si>
    <t>5900 Laclede</t>
  </si>
  <si>
    <t>Pulaski</t>
  </si>
  <si>
    <t>Transfer to 7756</t>
  </si>
  <si>
    <t>Kathy Pulaski</t>
  </si>
  <si>
    <t>4113 24th Ave</t>
  </si>
  <si>
    <t>VISA X-3032</t>
  </si>
  <si>
    <t>ALEXANDRIA</t>
  </si>
  <si>
    <t>Supreme Aluminum</t>
  </si>
  <si>
    <t>IRD Tax</t>
  </si>
  <si>
    <t>Tax Refund</t>
  </si>
  <si>
    <t>JP HOUSE</t>
  </si>
  <si>
    <t>4635 A St</t>
  </si>
  <si>
    <t>TEMPLE HILLS</t>
  </si>
  <si>
    <t>PG LIVING</t>
  </si>
  <si>
    <t>16 ST</t>
  </si>
  <si>
    <t>DMY Capitol LLC</t>
  </si>
  <si>
    <t>Transfer from 7756</t>
  </si>
  <si>
    <t>JP</t>
  </si>
  <si>
    <t>Marques Glascoe</t>
  </si>
  <si>
    <t>CR Plumbing Inc</t>
  </si>
  <si>
    <t>TEMPLE HILL</t>
  </si>
  <si>
    <t>Barbera Kipling</t>
  </si>
  <si>
    <t>KEYWORTH AVE</t>
  </si>
  <si>
    <t>Ernest Hobbs</t>
  </si>
  <si>
    <t>ADDITION</t>
  </si>
  <si>
    <t>Rental Settle Up 10/6 - 11/18 and 11/18 - 11/30</t>
  </si>
  <si>
    <t>Settle Up 10/6 - 11/18 and 11/18 - 11/30</t>
  </si>
  <si>
    <t>Nate Paid Kentlad Repairs</t>
  </si>
  <si>
    <t>SHOWER FAUCETS</t>
  </si>
  <si>
    <t>3109 Chester Grove</t>
  </si>
  <si>
    <t>16TH ST</t>
  </si>
  <si>
    <t>Terry Thomas -Security Deposit</t>
  </si>
  <si>
    <t>MACARTHER BLVD/9737</t>
  </si>
  <si>
    <t>WATER HEATER</t>
  </si>
  <si>
    <t>MACARTHUR BLVD/9737</t>
  </si>
  <si>
    <t>9330 Tulsemere</t>
  </si>
  <si>
    <t>Deposit from Nate</t>
  </si>
  <si>
    <t>Adams and Rentals</t>
  </si>
  <si>
    <t>Aunt Michelle</t>
  </si>
  <si>
    <t>WAWA</t>
  </si>
  <si>
    <t>Deposit Kettering</t>
  </si>
  <si>
    <t>Dad House</t>
  </si>
  <si>
    <t>Reyes Trucking</t>
  </si>
  <si>
    <t>Deposit Joy Solo 401K Trust</t>
  </si>
  <si>
    <t>Florin</t>
  </si>
  <si>
    <t>WOOD FLOORS PLUS WHOGLEN BURNIE MD</t>
  </si>
  <si>
    <t>Condo One of the Pines</t>
  </si>
  <si>
    <t>10208 Prince Pl</t>
  </si>
  <si>
    <t>Deposit Nate</t>
  </si>
  <si>
    <t>Delmont Deal</t>
  </si>
  <si>
    <t>Global Home</t>
  </si>
  <si>
    <t>Settle Up Rental 1/7 - 2/9 and Flip 1/7 - 2/9</t>
  </si>
  <si>
    <t>Deposit from Junior</t>
  </si>
  <si>
    <t>PROPANE</t>
  </si>
  <si>
    <t>TOILETS/FAUCETS  354</t>
  </si>
  <si>
    <t>708 Ritchie Rd</t>
  </si>
  <si>
    <t>Deposit from Patrick Burns</t>
  </si>
  <si>
    <t>Settle Up Rental 11/30 - 1/6 and Flip 11/30 - 1/6</t>
  </si>
  <si>
    <t>Deposit from State Farm</t>
  </si>
  <si>
    <t>Withdrawl Lanham</t>
  </si>
  <si>
    <t>3782 First St SE</t>
  </si>
  <si>
    <t>2902 Kirtland Ave</t>
  </si>
  <si>
    <t>flip</t>
  </si>
  <si>
    <t>rental</t>
  </si>
  <si>
    <t>landfill</t>
  </si>
  <si>
    <t>patrick</t>
  </si>
  <si>
    <t>boa</t>
  </si>
  <si>
    <t>grant</t>
  </si>
  <si>
    <t>tires</t>
  </si>
  <si>
    <t>jose salmeron</t>
  </si>
  <si>
    <t>Pay</t>
  </si>
  <si>
    <t>Row Labels</t>
  </si>
  <si>
    <t>Sum of Labor</t>
  </si>
  <si>
    <t>Grand Total</t>
  </si>
  <si>
    <t>Bentalou</t>
  </si>
  <si>
    <t>Pratt</t>
  </si>
  <si>
    <t>5911 S. Hil Mar</t>
  </si>
  <si>
    <t>Delaware</t>
  </si>
  <si>
    <t>AA County Landfill Severn</t>
  </si>
  <si>
    <t>1510 Erskine</t>
  </si>
  <si>
    <t>H2555-3812</t>
  </si>
  <si>
    <t>H2579-4162</t>
  </si>
  <si>
    <t>H8548-3247</t>
  </si>
  <si>
    <t>H2555-3729</t>
  </si>
  <si>
    <t>H2555-3735</t>
  </si>
  <si>
    <t>H2554-3836</t>
  </si>
  <si>
    <t>H8548-3149</t>
  </si>
  <si>
    <t>H8548-3151</t>
  </si>
  <si>
    <t>H2554-3682</t>
  </si>
  <si>
    <t>H2554-3683</t>
  </si>
  <si>
    <t>3705 Dunlap St</t>
  </si>
  <si>
    <t>H2554-3810</t>
  </si>
  <si>
    <t>H2555-3564</t>
  </si>
  <si>
    <t>H2555-3571</t>
  </si>
  <si>
    <t>H2554-3645</t>
  </si>
  <si>
    <t>Restroom Sign, Grab Bar and Wingits Grab Bar Fastener</t>
  </si>
  <si>
    <t>H2555-3428</t>
  </si>
  <si>
    <t>H2555-3464</t>
  </si>
  <si>
    <t>H2555-3468</t>
  </si>
  <si>
    <t>H2554-3370</t>
  </si>
  <si>
    <t>H2555-3282</t>
  </si>
  <si>
    <t>H2555-3325</t>
  </si>
  <si>
    <t>H2555-3338</t>
  </si>
  <si>
    <t>H2555-3372</t>
  </si>
  <si>
    <t>H2555-3375</t>
  </si>
  <si>
    <t>H2564-4468</t>
  </si>
  <si>
    <t>H8548-2892</t>
  </si>
  <si>
    <t>H2509-6291</t>
  </si>
  <si>
    <t>H2509-6400</t>
  </si>
  <si>
    <t>H2555-3253</t>
  </si>
  <si>
    <t>Johnny House</t>
  </si>
  <si>
    <t>4635 A ST</t>
  </si>
  <si>
    <t>2224 16TH ST</t>
  </si>
  <si>
    <t>Wade Wofferd</t>
  </si>
  <si>
    <t>Wire Transfer fee</t>
  </si>
  <si>
    <t>Terry Thomas</t>
  </si>
  <si>
    <t>Suntrust Withdrawl - Silver Spring</t>
  </si>
  <si>
    <t>Suntrust Withdrawl - Silver Spring Fee</t>
  </si>
  <si>
    <t>Oscar Villatoro</t>
  </si>
  <si>
    <t>Xenia</t>
  </si>
  <si>
    <t>Stephanie Campbell</t>
  </si>
  <si>
    <t>Telemarketing</t>
  </si>
  <si>
    <t>Jose Cepeda</t>
  </si>
  <si>
    <t>8835 Sigrid Rd</t>
  </si>
  <si>
    <t>H8548-3263</t>
  </si>
  <si>
    <t>H8548-3273</t>
  </si>
  <si>
    <t>H2554-4157</t>
  </si>
  <si>
    <t>H2554-4169</t>
  </si>
  <si>
    <t>H2555-3906</t>
  </si>
  <si>
    <t>upper marlbro</t>
  </si>
  <si>
    <t>H2555-3919</t>
  </si>
  <si>
    <t>H2555-3945</t>
  </si>
  <si>
    <t>H8548-3325</t>
  </si>
  <si>
    <t>H2555-4056</t>
  </si>
  <si>
    <t>1443 Savannah St</t>
  </si>
  <si>
    <t>H2555-4087</t>
  </si>
  <si>
    <t>H2555-4091</t>
  </si>
  <si>
    <t>H2564-5555</t>
  </si>
  <si>
    <t>H2564-5669</t>
  </si>
  <si>
    <t>H8548-3402</t>
  </si>
  <si>
    <t>H8548-3399</t>
  </si>
  <si>
    <t>H8548-3444</t>
  </si>
  <si>
    <t>H2554-4449</t>
  </si>
  <si>
    <t>H2554-4460</t>
  </si>
  <si>
    <t>H2554-4463</t>
  </si>
  <si>
    <t>H2554-4543</t>
  </si>
  <si>
    <t>H2554-4556</t>
  </si>
  <si>
    <t>H2555-4237</t>
  </si>
  <si>
    <t>H2564-5868</t>
  </si>
  <si>
    <t>H8548-3515</t>
  </si>
  <si>
    <t>H2554-4664</t>
  </si>
  <si>
    <t>H2554-4674</t>
  </si>
  <si>
    <t>H2555-4319</t>
  </si>
  <si>
    <t>H8548-3612</t>
  </si>
  <si>
    <t>H8548-3614</t>
  </si>
  <si>
    <t>H8548-3637</t>
  </si>
  <si>
    <t>H8548-3638</t>
  </si>
  <si>
    <t>H2554-4915</t>
  </si>
  <si>
    <t>H2554-4969</t>
  </si>
  <si>
    <t>H2554-5020</t>
  </si>
  <si>
    <t>H2555-4551</t>
  </si>
  <si>
    <t>H2555-4553</t>
  </si>
  <si>
    <t>H2555-4554</t>
  </si>
  <si>
    <t>H8548-3819</t>
  </si>
  <si>
    <t>H2554-5058</t>
  </si>
  <si>
    <t>H2554-5129</t>
  </si>
  <si>
    <t>H2555-4591</t>
  </si>
  <si>
    <t>H2555-4630</t>
  </si>
  <si>
    <t>H2584-5028</t>
  </si>
  <si>
    <t>H2554-5350</t>
  </si>
  <si>
    <t>H2564-6634</t>
  </si>
  <si>
    <t>H2554-5400</t>
  </si>
  <si>
    <t>H2554-5402</t>
  </si>
  <si>
    <t>H2554-5413</t>
  </si>
  <si>
    <t>H2564-6783</t>
  </si>
  <si>
    <t>H2564-6784</t>
  </si>
  <si>
    <t>H6945-2355</t>
  </si>
  <si>
    <t>H6945-2394</t>
  </si>
  <si>
    <t>H8548-4062</t>
  </si>
  <si>
    <t>H2554-5644</t>
  </si>
  <si>
    <t>H2555-4999</t>
  </si>
  <si>
    <t>H2555-5040</t>
  </si>
  <si>
    <t>H8548-4154</t>
  </si>
  <si>
    <t>H8548-4161</t>
  </si>
  <si>
    <t>H2554-5706</t>
  </si>
  <si>
    <t>H2555-5114</t>
  </si>
  <si>
    <t>1406 iron forge</t>
  </si>
  <si>
    <t>H2564-7096</t>
  </si>
  <si>
    <t>H2564-7125</t>
  </si>
  <si>
    <t>H2554-5806</t>
  </si>
  <si>
    <t>H2555-5305</t>
  </si>
  <si>
    <t>H2555-5304</t>
  </si>
  <si>
    <t>H8548-4371</t>
  </si>
  <si>
    <t>H8548-4377</t>
  </si>
  <si>
    <t>H8548-4385</t>
  </si>
  <si>
    <t>H2554-6066</t>
  </si>
  <si>
    <t>H2555-5345</t>
  </si>
  <si>
    <t>H6945-2677</t>
  </si>
  <si>
    <t>Scott St/Courtleigh/Laclede</t>
  </si>
  <si>
    <t>H2555-5494</t>
  </si>
  <si>
    <t>H8550-4147</t>
  </si>
  <si>
    <t>H2554-6294</t>
  </si>
  <si>
    <t>H2554-6928</t>
  </si>
  <si>
    <t>H2555-5748</t>
  </si>
  <si>
    <t>H2555-5797</t>
  </si>
  <si>
    <t>H2564-8101</t>
  </si>
  <si>
    <t>H8548-4664</t>
  </si>
  <si>
    <t>H2555-5834</t>
  </si>
  <si>
    <t>H8548-4845</t>
  </si>
  <si>
    <t>Plywood Ceiling Paint</t>
  </si>
  <si>
    <t>H8548-4859</t>
  </si>
  <si>
    <t>Rental Settle Up 3/4 - 3-28</t>
  </si>
  <si>
    <t>Rental Settle Up</t>
  </si>
  <si>
    <t>Settle Up 3/4 - 3/28</t>
  </si>
  <si>
    <t>F</t>
  </si>
  <si>
    <t>R</t>
  </si>
  <si>
    <t>I</t>
  </si>
  <si>
    <t>Settle Up</t>
  </si>
  <si>
    <t>JP owes DCLivingLLC</t>
  </si>
  <si>
    <t xml:space="preserve">Date </t>
  </si>
  <si>
    <t>Eastern Supply</t>
  </si>
  <si>
    <t>PATRICK</t>
  </si>
  <si>
    <t>Structural LLC</t>
  </si>
  <si>
    <t>H2509-10647</t>
  </si>
  <si>
    <t>HR X-4823</t>
  </si>
  <si>
    <t>H2554-6895</t>
  </si>
  <si>
    <t>H2555-6132</t>
  </si>
  <si>
    <t>H2555-6176</t>
  </si>
  <si>
    <t>H2558-12792</t>
  </si>
  <si>
    <t>H2564-8669</t>
  </si>
  <si>
    <t>H2554-7087</t>
  </si>
  <si>
    <t>JOHN</t>
  </si>
  <si>
    <t>Magnesium Cir Saw</t>
  </si>
  <si>
    <t>H2554-7170</t>
  </si>
  <si>
    <t>H2555-6253</t>
  </si>
  <si>
    <t>H2555-6259</t>
  </si>
  <si>
    <t>H2564-8899</t>
  </si>
  <si>
    <t>H2579-7580</t>
  </si>
  <si>
    <t>Rolling Tool Tote</t>
  </si>
  <si>
    <t>H2558-13121</t>
  </si>
  <si>
    <t>H2564-9200</t>
  </si>
  <si>
    <t>H2579-7686</t>
  </si>
  <si>
    <t>H6945-3253</t>
  </si>
  <si>
    <t>H8548-5343</t>
  </si>
  <si>
    <t>H2555-6556</t>
  </si>
  <si>
    <t>H2555-6605</t>
  </si>
  <si>
    <t>H2555-6694</t>
  </si>
  <si>
    <t>H8548-5437</t>
  </si>
  <si>
    <t>H2555-6775</t>
  </si>
  <si>
    <t>dfvdv</t>
  </si>
  <si>
    <t>H2555-6825</t>
  </si>
  <si>
    <t>H2555-6859</t>
  </si>
  <si>
    <t>H2577-6576</t>
  </si>
  <si>
    <t>H2577-6578</t>
  </si>
  <si>
    <t>H6945-3451</t>
  </si>
  <si>
    <t>H2505-10493</t>
  </si>
  <si>
    <t>H2555-6906</t>
  </si>
  <si>
    <t>H2555-6926</t>
  </si>
  <si>
    <t>H2564-9932</t>
  </si>
  <si>
    <t>H6945-3515</t>
  </si>
  <si>
    <t>H8548-5682</t>
  </si>
  <si>
    <t>H2554-8201</t>
  </si>
  <si>
    <t>4113 24th ave</t>
  </si>
  <si>
    <t>H6945-3570</t>
  </si>
  <si>
    <t>H2555-7179</t>
  </si>
  <si>
    <t>H2555-7177</t>
  </si>
  <si>
    <t>H2564-10270</t>
  </si>
  <si>
    <t>H6945-3688</t>
  </si>
  <si>
    <t>H6945-3706</t>
  </si>
  <si>
    <t>H2555-7281</t>
  </si>
  <si>
    <t>H2564-10412</t>
  </si>
  <si>
    <t>H6945-3737</t>
  </si>
  <si>
    <t>H6945-3783</t>
  </si>
  <si>
    <t>H2555-7373</t>
  </si>
  <si>
    <t>H2564-10587</t>
  </si>
  <si>
    <t>H2577-7125</t>
  </si>
  <si>
    <t>Gleneagle</t>
  </si>
  <si>
    <t>H8548-5980</t>
  </si>
  <si>
    <t>H8548-5981</t>
  </si>
  <si>
    <t>H2555-7544</t>
  </si>
  <si>
    <t>H2564-10826</t>
  </si>
  <si>
    <t>H8548-6125</t>
  </si>
  <si>
    <t>H8548-6128</t>
  </si>
  <si>
    <t>H2555-7628</t>
  </si>
  <si>
    <t>H2555-7707</t>
  </si>
  <si>
    <t>H6945-3947</t>
  </si>
  <si>
    <t>H8548-6161</t>
  </si>
  <si>
    <t>H2555-7812</t>
  </si>
  <si>
    <t>H8548-6228</t>
  </si>
  <si>
    <t>H2509-13454</t>
  </si>
  <si>
    <t>H2554-9197</t>
  </si>
  <si>
    <t>H2555-7881</t>
  </si>
  <si>
    <t>H2555-7916</t>
  </si>
  <si>
    <t>H2579-9825</t>
  </si>
  <si>
    <t>H6945-4171</t>
  </si>
  <si>
    <t>H8548-6428</t>
  </si>
  <si>
    <t>H8548-6423</t>
  </si>
  <si>
    <t>H8548-6433</t>
  </si>
  <si>
    <t>H8548-6481</t>
  </si>
  <si>
    <t>H2555-8090</t>
  </si>
  <si>
    <t>H2564-11590</t>
  </si>
  <si>
    <t>H6945-4087</t>
  </si>
  <si>
    <t>H6945-4215</t>
  </si>
  <si>
    <t>H2555-8235</t>
  </si>
  <si>
    <t>H2555-8272</t>
  </si>
  <si>
    <t>H2564-11770</t>
  </si>
  <si>
    <t>H6945-4314</t>
  </si>
  <si>
    <t>H8548-6625</t>
  </si>
  <si>
    <t>4th st</t>
  </si>
  <si>
    <t>H2507-6447</t>
  </si>
  <si>
    <t>H2554-9699</t>
  </si>
  <si>
    <t>H2554-9700</t>
  </si>
  <si>
    <t>H2554-9705</t>
  </si>
  <si>
    <t>H2564-11953</t>
  </si>
  <si>
    <t>H2564-12004</t>
  </si>
  <si>
    <t>H6945-4381</t>
  </si>
  <si>
    <t>H8548-6706</t>
  </si>
  <si>
    <t>H2555-8467</t>
  </si>
  <si>
    <t>H2577-8399</t>
  </si>
  <si>
    <t>H8548-6801</t>
  </si>
  <si>
    <t>H2551-9322</t>
  </si>
  <si>
    <t>H2555-8570</t>
  </si>
  <si>
    <t>H2555-8586</t>
  </si>
  <si>
    <t>H2555-8628</t>
  </si>
  <si>
    <t>H2555-8629</t>
  </si>
  <si>
    <t>H2555-8668</t>
  </si>
  <si>
    <t>H6945-4492</t>
  </si>
  <si>
    <t>H8548-6929</t>
  </si>
  <si>
    <t>H2555-8747</t>
  </si>
  <si>
    <t>H2555-8780</t>
  </si>
  <si>
    <t>H2555-8833</t>
  </si>
  <si>
    <t>H2564-12683</t>
  </si>
  <si>
    <t>H2583-20186</t>
  </si>
  <si>
    <t>4307 13th St</t>
  </si>
  <si>
    <t>H2555-8953</t>
  </si>
  <si>
    <t>H2564-12866</t>
  </si>
  <si>
    <t>H2564-12865</t>
  </si>
  <si>
    <t>olney 5/16/16</t>
  </si>
  <si>
    <t>H2564-12903</t>
  </si>
  <si>
    <t>H2564-12942</t>
  </si>
  <si>
    <t>H6945-4676</t>
  </si>
  <si>
    <t>H8548-7169</t>
  </si>
  <si>
    <t>H8548-7189</t>
  </si>
  <si>
    <t>Burns</t>
  </si>
  <si>
    <t>H8548-7193</t>
  </si>
  <si>
    <t>H8548-7191</t>
  </si>
  <si>
    <t>H2555-9099</t>
  </si>
  <si>
    <t>H2555-9102</t>
  </si>
  <si>
    <t>H2571-5680</t>
  </si>
  <si>
    <t>H8548-7310</t>
  </si>
  <si>
    <t>H2554-10763</t>
  </si>
  <si>
    <t>H2555-9264</t>
  </si>
  <si>
    <t>H2564-13348</t>
  </si>
  <si>
    <t>H6945-4856</t>
  </si>
  <si>
    <t>H8548-7408</t>
  </si>
  <si>
    <t>H2555-9383</t>
  </si>
  <si>
    <t>H2564-13559</t>
  </si>
  <si>
    <t>H6945-4924</t>
  </si>
  <si>
    <t>H8548-7426</t>
  </si>
  <si>
    <t>H8548-7448</t>
  </si>
  <si>
    <t>H8548-7467</t>
  </si>
  <si>
    <t>H8548-7471</t>
  </si>
  <si>
    <t>lawn mower</t>
  </si>
  <si>
    <t>H8548-7482</t>
  </si>
  <si>
    <t>nicks house</t>
  </si>
  <si>
    <t>H2552-9798</t>
  </si>
  <si>
    <t>H2554-11184</t>
  </si>
  <si>
    <t>H2555-9443</t>
  </si>
  <si>
    <t>H2555-9447</t>
  </si>
  <si>
    <t>H8548-7535</t>
  </si>
  <si>
    <t>H8548-7536</t>
  </si>
  <si>
    <t>H8548-7539</t>
  </si>
  <si>
    <t>H8548-7598</t>
  </si>
  <si>
    <t>H2555-9592</t>
  </si>
  <si>
    <t>H2555-9588</t>
  </si>
  <si>
    <t>H2555-9597</t>
  </si>
  <si>
    <t>H8548-7633</t>
  </si>
  <si>
    <t>H8548-7659</t>
  </si>
  <si>
    <t>H2579-12270</t>
  </si>
  <si>
    <t>H2579-12277</t>
  </si>
  <si>
    <t>H2555-9702</t>
  </si>
  <si>
    <t>H2579-12340</t>
  </si>
  <si>
    <t>H8548-7781</t>
  </si>
  <si>
    <t>H2509-16513</t>
  </si>
  <si>
    <t>H2554-11558</t>
  </si>
  <si>
    <t>H2555-9923</t>
  </si>
  <si>
    <t>H2564-14165</t>
  </si>
  <si>
    <t>H6945-5191</t>
  </si>
  <si>
    <t>H2509-16745</t>
  </si>
  <si>
    <t>H2555-9979</t>
  </si>
  <si>
    <t>H2555-10042</t>
  </si>
  <si>
    <t>H2555-10098</t>
  </si>
  <si>
    <t>H8548-7952</t>
  </si>
  <si>
    <t>H2555-10149</t>
  </si>
  <si>
    <t>H2555-10157</t>
  </si>
  <si>
    <t>H2555-10158</t>
  </si>
  <si>
    <t>H2555-10175</t>
  </si>
  <si>
    <t>H2555-10189</t>
  </si>
  <si>
    <t>H2564-14556</t>
  </si>
  <si>
    <t>H2564-14612</t>
  </si>
  <si>
    <t>4307 13th st</t>
  </si>
  <si>
    <t>H6945-5286</t>
  </si>
  <si>
    <t>Flip Settle Up 3/28 - 4/18, 4/18 - 5/3 Rental Settle Up 3/28 - 4/18, 4/18 - 5/3</t>
  </si>
  <si>
    <t>H2555-10286</t>
  </si>
  <si>
    <t>H2555-10371</t>
  </si>
  <si>
    <t>H2564-14729</t>
  </si>
  <si>
    <t>H2554-12228</t>
  </si>
  <si>
    <t>H2564-14872</t>
  </si>
  <si>
    <t>H2564-15070</t>
  </si>
  <si>
    <t>H2564-15126</t>
  </si>
  <si>
    <t>H2504-10890</t>
  </si>
  <si>
    <t>H2554-12616</t>
  </si>
  <si>
    <t>H2555-10643</t>
  </si>
  <si>
    <t>H2555-10644</t>
  </si>
  <si>
    <t>H2504-11032</t>
  </si>
  <si>
    <t>H2552-11001</t>
  </si>
  <si>
    <t>H2552-11022</t>
  </si>
  <si>
    <t>H2555-10803</t>
  </si>
  <si>
    <t>H2555-10811</t>
  </si>
  <si>
    <t>prince place</t>
  </si>
  <si>
    <t>H2555-10897</t>
  </si>
  <si>
    <t>H2564-15451</t>
  </si>
  <si>
    <t>H2564-15452</t>
  </si>
  <si>
    <t xml:space="preserve">4307 13th st </t>
  </si>
  <si>
    <t>H8548-8509</t>
  </si>
  <si>
    <t>H8548-8511</t>
  </si>
  <si>
    <t>H2554-12867</t>
  </si>
  <si>
    <t>H2554-12949</t>
  </si>
  <si>
    <t>H2555-10989</t>
  </si>
  <si>
    <t>H2555-11002</t>
  </si>
  <si>
    <t>H2564-15689</t>
  </si>
  <si>
    <t>H2564-15808</t>
  </si>
  <si>
    <t>H2554-13023</t>
  </si>
  <si>
    <t>H2554-13088</t>
  </si>
  <si>
    <t>H2564-15888</t>
  </si>
  <si>
    <t>H2564-16013</t>
  </si>
  <si>
    <t>H2555-11173</t>
  </si>
  <si>
    <t>H2555-11174</t>
  </si>
  <si>
    <t>H2564-16054</t>
  </si>
  <si>
    <t>H2564-16102</t>
  </si>
  <si>
    <t>H8548-8758</t>
  </si>
  <si>
    <t>H2555-11295</t>
  </si>
  <si>
    <t>H2579-14377</t>
  </si>
  <si>
    <t>H2579-14454</t>
  </si>
  <si>
    <t>H8548-8874</t>
  </si>
  <si>
    <t>H2555-11510</t>
  </si>
  <si>
    <t>H2564-16742</t>
  </si>
  <si>
    <t>H2564-16745</t>
  </si>
  <si>
    <t>H2577-11475</t>
  </si>
  <si>
    <t>H2579-14755</t>
  </si>
  <si>
    <t>H2555-11684</t>
  </si>
  <si>
    <t>H2555-11689</t>
  </si>
  <si>
    <t>H2555-11767</t>
  </si>
  <si>
    <t>H2555-11768</t>
  </si>
  <si>
    <t>H6945-6143</t>
  </si>
  <si>
    <t>PG Permits</t>
  </si>
  <si>
    <t>6003 3rd St</t>
  </si>
  <si>
    <t>H2555-12378</t>
  </si>
  <si>
    <t>H2555-12393</t>
  </si>
  <si>
    <t>H2555-12434</t>
  </si>
  <si>
    <t>H2564-18017</t>
  </si>
  <si>
    <t>H2564-18127</t>
  </si>
  <si>
    <t>H2577-12185</t>
  </si>
  <si>
    <t>H8548-9496</t>
  </si>
  <si>
    <t>H8548-9639</t>
  </si>
  <si>
    <t>H2577-12057</t>
  </si>
  <si>
    <t>H2504-12176</t>
  </si>
  <si>
    <t>H2564-17658</t>
  </si>
  <si>
    <t>H2555-11934</t>
  </si>
  <si>
    <t>H2555-11958</t>
  </si>
  <si>
    <t>H6945-6249</t>
  </si>
  <si>
    <t>H6945-6266</t>
  </si>
  <si>
    <t>H2554-14065</t>
  </si>
  <si>
    <t>H2555-11829</t>
  </si>
  <si>
    <t>H2555-11881</t>
  </si>
  <si>
    <t>H2555-11900</t>
  </si>
  <si>
    <t>H2564-17135</t>
  </si>
  <si>
    <t>H6945-6205</t>
  </si>
  <si>
    <t xml:space="preserve">4318 23rd </t>
  </si>
  <si>
    <t>Rental Settle Ups 5/3-5/15, 5/15-5/26 and 5/26-6/14</t>
  </si>
  <si>
    <t>Flip Settle Ups 5/3-5/15, 5/15-5/26 and 5/26-6/14</t>
  </si>
  <si>
    <t>1649 Gales</t>
  </si>
  <si>
    <t>5049 Just</t>
  </si>
  <si>
    <t>HVAC USA Inc</t>
  </si>
  <si>
    <t>PG Living</t>
  </si>
  <si>
    <t>Michael Best</t>
  </si>
  <si>
    <t>Southern Ave</t>
  </si>
  <si>
    <t>H2555-14460</t>
  </si>
  <si>
    <t>H8548-11064</t>
  </si>
  <si>
    <t>H2555-14326</t>
  </si>
  <si>
    <t>H2555-14327</t>
  </si>
  <si>
    <t>H2555-14384</t>
  </si>
  <si>
    <t>H2579-18114</t>
  </si>
  <si>
    <t>Zero Gravity Chase</t>
  </si>
  <si>
    <t>H2554-16548</t>
  </si>
  <si>
    <t>H2555-14150</t>
  </si>
  <si>
    <t>H2555-14182</t>
  </si>
  <si>
    <t>H2555-14197</t>
  </si>
  <si>
    <t>H2564-20545</t>
  </si>
  <si>
    <t>H2583-31635</t>
  </si>
  <si>
    <t>H6945-7286</t>
  </si>
  <si>
    <t>H2579-17831</t>
  </si>
  <si>
    <t>H2555-13972</t>
  </si>
  <si>
    <t>H2564-20077</t>
  </si>
  <si>
    <t>H2579-17673</t>
  </si>
  <si>
    <t>H8548-10681</t>
  </si>
  <si>
    <t>H2504-13636</t>
  </si>
  <si>
    <t>H2555-13777</t>
  </si>
  <si>
    <t>H6945-7138</t>
  </si>
  <si>
    <t>H2554-15859</t>
  </si>
  <si>
    <t>H2555-13657</t>
  </si>
  <si>
    <t>H2583-30405</t>
  </si>
  <si>
    <t>935 Shepard St. N.W.</t>
  </si>
  <si>
    <t>H2554-15711</t>
  </si>
  <si>
    <t>H2555-13493</t>
  </si>
  <si>
    <t>H2555-13526</t>
  </si>
  <si>
    <t>H2555-13529</t>
  </si>
  <si>
    <t>H6945-6867</t>
  </si>
  <si>
    <t>H2554-15691</t>
  </si>
  <si>
    <t>H2564-19435</t>
  </si>
  <si>
    <t>H2579-16916</t>
  </si>
  <si>
    <t>H8548-10260</t>
  </si>
  <si>
    <t>H8548-10261</t>
  </si>
  <si>
    <t>H8548-10268</t>
  </si>
  <si>
    <t>H8548-10275</t>
  </si>
  <si>
    <t>H8548-10338</t>
  </si>
  <si>
    <t>H8548-10339</t>
  </si>
  <si>
    <t>H8548-10340</t>
  </si>
  <si>
    <t>H2554-15435</t>
  </si>
  <si>
    <t>H2555-13158</t>
  </si>
  <si>
    <t>H2555-13208</t>
  </si>
  <si>
    <t>H2507-9899</t>
  </si>
  <si>
    <t>H2555-13076</t>
  </si>
  <si>
    <t>H2564-18929</t>
  </si>
  <si>
    <t>H6945-6731</t>
  </si>
  <si>
    <t>H6945-6747</t>
  </si>
  <si>
    <t>H6945-6754</t>
  </si>
  <si>
    <t>H8548-10114</t>
  </si>
  <si>
    <t>H2555-12906</t>
  </si>
  <si>
    <t>H2555-12912</t>
  </si>
  <si>
    <t>H2555-12988</t>
  </si>
  <si>
    <t>H2564-18683</t>
  </si>
  <si>
    <t>H6945-6698</t>
  </si>
  <si>
    <t>H8548-9905</t>
  </si>
  <si>
    <t>H8548-10013</t>
  </si>
  <si>
    <t>H2555-12794</t>
  </si>
  <si>
    <t>H2564-18538</t>
  </si>
  <si>
    <t>H2564-18610</t>
  </si>
  <si>
    <t>H6945-6618</t>
  </si>
  <si>
    <t>H8548-9906</t>
  </si>
  <si>
    <t>H2555-12676</t>
  </si>
  <si>
    <t>H2555-12678</t>
  </si>
  <si>
    <t>H2555-12689</t>
  </si>
  <si>
    <t>H2579-16180</t>
  </si>
  <si>
    <t>H6945-6561</t>
  </si>
  <si>
    <t>H6945-6565</t>
  </si>
  <si>
    <t>H8548-9757</t>
  </si>
  <si>
    <t>H8548-9765</t>
  </si>
  <si>
    <t>H2554-14712</t>
  </si>
  <si>
    <t>H2555-12590</t>
  </si>
  <si>
    <t>H2564-18319</t>
  </si>
  <si>
    <t>Tape Measure</t>
  </si>
  <si>
    <t>H8548-9745</t>
  </si>
  <si>
    <t>X</t>
  </si>
  <si>
    <t>Dumpster Invoice 542061</t>
  </si>
  <si>
    <t>UNK</t>
  </si>
  <si>
    <t>ABC Roofing</t>
  </si>
  <si>
    <t>Alexis Salmeron</t>
  </si>
  <si>
    <t>Devon Rose</t>
  </si>
  <si>
    <t>WSSC</t>
  </si>
  <si>
    <t>H2577-15738</t>
  </si>
  <si>
    <t>H2579-20777</t>
  </si>
  <si>
    <t>H8548-12405</t>
  </si>
  <si>
    <t>H2504-15845</t>
  </si>
  <si>
    <t>H2555-15931</t>
  </si>
  <si>
    <t>H2555-15933</t>
  </si>
  <si>
    <t>H2564-23435</t>
  </si>
  <si>
    <t>H2579-20566</t>
  </si>
  <si>
    <t>H2583-35893</t>
  </si>
  <si>
    <t>H2555-15818</t>
  </si>
  <si>
    <t>H2564-23177</t>
  </si>
  <si>
    <t>H2577-15479</t>
  </si>
  <si>
    <t>H2551-16547</t>
  </si>
  <si>
    <t>H2555-15745</t>
  </si>
  <si>
    <t>H2555-15761</t>
  </si>
  <si>
    <t>H2577-15420</t>
  </si>
  <si>
    <t>H8548-12155</t>
  </si>
  <si>
    <t>H8548-12156</t>
  </si>
  <si>
    <t>H8548-12160</t>
  </si>
  <si>
    <t>H8548-12157</t>
  </si>
  <si>
    <t>H2504-15498</t>
  </si>
  <si>
    <t>H2555-15608</t>
  </si>
  <si>
    <t>H2555-15625</t>
  </si>
  <si>
    <t>H2555-15670</t>
  </si>
  <si>
    <t>H2564-22804</t>
  </si>
  <si>
    <t>H2577-15313</t>
  </si>
  <si>
    <t>H8548-12020</t>
  </si>
  <si>
    <t>H2555-15456</t>
  </si>
  <si>
    <t>H2555-15465</t>
  </si>
  <si>
    <t>H2555-15528</t>
  </si>
  <si>
    <t>H2577-15059</t>
  </si>
  <si>
    <t>H2577-15196</t>
  </si>
  <si>
    <t>H2555-15318</t>
  </si>
  <si>
    <t>H2555-15324</t>
  </si>
  <si>
    <t>H2504-15127</t>
  </si>
  <si>
    <t>H2555-15235</t>
  </si>
  <si>
    <t>H2555-15283</t>
  </si>
  <si>
    <t>H2564-22264</t>
  </si>
  <si>
    <t>H8548-11686</t>
  </si>
  <si>
    <t>H2555-15089</t>
  </si>
  <si>
    <t>H2555-15094</t>
  </si>
  <si>
    <t>H2555-15118</t>
  </si>
  <si>
    <t>H2555-15120</t>
  </si>
  <si>
    <t>H8548-11604</t>
  </si>
  <si>
    <t>H8548-11602</t>
  </si>
  <si>
    <t>H2555-14984</t>
  </si>
  <si>
    <t>H2555-14987</t>
  </si>
  <si>
    <t>H2564-21811</t>
  </si>
  <si>
    <t>H2577-14537</t>
  </si>
  <si>
    <t>H2579-18980</t>
  </si>
  <si>
    <t>H8548-11389</t>
  </si>
  <si>
    <t>H8548-11396</t>
  </si>
  <si>
    <t>H8548-11447</t>
  </si>
  <si>
    <t>H8548-11473</t>
  </si>
  <si>
    <t>H2555-14731</t>
  </si>
  <si>
    <t>H2555-14778</t>
  </si>
  <si>
    <t>H2579-18844</t>
  </si>
  <si>
    <t>H8548-11304</t>
  </si>
  <si>
    <t>H2555-14624</t>
  </si>
  <si>
    <t>H2555-14672</t>
  </si>
  <si>
    <t>H8548-11215</t>
  </si>
  <si>
    <t>H8548-11228</t>
  </si>
  <si>
    <t>Tim Warren</t>
  </si>
  <si>
    <t>Rental Jun 15 - Jul 19, Flip Jun 15 - Jul 19</t>
  </si>
  <si>
    <t>Tonja Moore</t>
  </si>
  <si>
    <t>Mayfair</t>
  </si>
  <si>
    <t>Withdrawl Beltsville</t>
  </si>
  <si>
    <t>225 Channing</t>
  </si>
  <si>
    <t>828 Crittenden St</t>
  </si>
  <si>
    <t>H2564-25994</t>
  </si>
  <si>
    <t>H2564-26032</t>
  </si>
  <si>
    <t>6003 3rd st</t>
  </si>
  <si>
    <t>H2577-17357</t>
  </si>
  <si>
    <t>H2564-25811</t>
  </si>
  <si>
    <t>H2564-25866</t>
  </si>
  <si>
    <t>H2571-10766</t>
  </si>
  <si>
    <t>H2577-17172</t>
  </si>
  <si>
    <t>H2579-22629</t>
  </si>
  <si>
    <t>H2555-17488</t>
  </si>
  <si>
    <t>H2564-25724</t>
  </si>
  <si>
    <t>H8548-13272</t>
  </si>
  <si>
    <t>H8548-13283</t>
  </si>
  <si>
    <t>H2555-17307</t>
  </si>
  <si>
    <t>H2564-25411</t>
  </si>
  <si>
    <t>H2564-25500</t>
  </si>
  <si>
    <t>H2583-38814</t>
  </si>
  <si>
    <t>H2504-17092</t>
  </si>
  <si>
    <t>H2504-17093</t>
  </si>
  <si>
    <t>VISA X-1561</t>
  </si>
  <si>
    <t>H2555-17222</t>
  </si>
  <si>
    <t>H2555-17256</t>
  </si>
  <si>
    <t>H2564-25251</t>
  </si>
  <si>
    <t>H2555-17050</t>
  </si>
  <si>
    <t>H2555-17101</t>
  </si>
  <si>
    <t>H2577-16831</t>
  </si>
  <si>
    <t>H2554-19954</t>
  </si>
  <si>
    <t>H2555-16941</t>
  </si>
  <si>
    <t>H2555-16998</t>
  </si>
  <si>
    <t>H2555-16997</t>
  </si>
  <si>
    <t>H2564-24839</t>
  </si>
  <si>
    <t>H2571-10419</t>
  </si>
  <si>
    <t>Plaid</t>
  </si>
  <si>
    <t>H2583-38106</t>
  </si>
  <si>
    <t>H2555-16855</t>
  </si>
  <si>
    <t>H2564-24670</t>
  </si>
  <si>
    <t>H2564-24756</t>
  </si>
  <si>
    <t>H2579-21634</t>
  </si>
  <si>
    <t>H2554-19673</t>
  </si>
  <si>
    <t>H2554-19678</t>
  </si>
  <si>
    <t>H2555-16656</t>
  </si>
  <si>
    <t>H8548-12873</t>
  </si>
  <si>
    <t>H2554-19527</t>
  </si>
  <si>
    <t>H2555-16577</t>
  </si>
  <si>
    <t>H2555-16541</t>
  </si>
  <si>
    <t>H2583-37115</t>
  </si>
  <si>
    <t>H8548-12749</t>
  </si>
  <si>
    <t>H2555-16456</t>
  </si>
  <si>
    <t>H2555-16474</t>
  </si>
  <si>
    <t>H8548-12682</t>
  </si>
  <si>
    <t>H8548-12701</t>
  </si>
  <si>
    <t>H8548-12702</t>
  </si>
  <si>
    <t>H8548-12704</t>
  </si>
  <si>
    <t>H8548-12705</t>
  </si>
  <si>
    <t>H2554-19280</t>
  </si>
  <si>
    <t>H2555-16331</t>
  </si>
  <si>
    <t>H2555-16342</t>
  </si>
  <si>
    <t>H2555-16344</t>
  </si>
  <si>
    <t>H2555-16367</t>
  </si>
  <si>
    <t>H2564-24013</t>
  </si>
  <si>
    <t>H2555-16198</t>
  </si>
  <si>
    <t>H2555-16218</t>
  </si>
  <si>
    <t>H2555-16216</t>
  </si>
  <si>
    <t>H2564-23751</t>
  </si>
  <si>
    <t>H2571-9922</t>
  </si>
  <si>
    <t>H2577-15876</t>
  </si>
  <si>
    <t>Roof Cert</t>
  </si>
  <si>
    <t>H2554-21139</t>
  </si>
  <si>
    <t>H2564-26170</t>
  </si>
  <si>
    <t>H2577-17429</t>
  </si>
  <si>
    <t>H2583-39926</t>
  </si>
  <si>
    <t>H2504-17814</t>
  </si>
  <si>
    <t>H2554-21366</t>
  </si>
  <si>
    <t>H2554-21370</t>
  </si>
  <si>
    <t>H2555-18000</t>
  </si>
  <si>
    <t>H2555-18014</t>
  </si>
  <si>
    <t>H2555-18012</t>
  </si>
  <si>
    <t>H2564-26426</t>
  </si>
  <si>
    <t>H8548-13658</t>
  </si>
  <si>
    <t>H8548-13662</t>
  </si>
  <si>
    <t>H2564-26563</t>
  </si>
  <si>
    <t>H2564-26566</t>
  </si>
  <si>
    <t>H2579-23211</t>
  </si>
  <si>
    <t>H2564-26887</t>
  </si>
  <si>
    <t>H2577-17783</t>
  </si>
  <si>
    <t>H8548-13763</t>
  </si>
  <si>
    <t>H8548-13807</t>
  </si>
  <si>
    <t>H8548-13820</t>
  </si>
  <si>
    <t>H2564-27021</t>
  </si>
  <si>
    <t>H2577-17910</t>
  </si>
  <si>
    <t>H2577-17999</t>
  </si>
  <si>
    <t>H8548-13856</t>
  </si>
  <si>
    <t>H8548-13990</t>
  </si>
  <si>
    <t>H8548-13992</t>
  </si>
  <si>
    <t>H2564-27299</t>
  </si>
  <si>
    <t>H2564-27302</t>
  </si>
  <si>
    <t>H2579-23898</t>
  </si>
  <si>
    <t>H2507-13843</t>
  </si>
  <si>
    <t>H2564-27484</t>
  </si>
  <si>
    <t>H2564-27560</t>
  </si>
  <si>
    <t>H8548-14130</t>
  </si>
  <si>
    <t>H8548-14127</t>
  </si>
  <si>
    <t>H8548-14148</t>
  </si>
  <si>
    <t>H2564-27632</t>
  </si>
  <si>
    <t>H2577-18381</t>
  </si>
  <si>
    <t>Withdrawl Forestville</t>
  </si>
  <si>
    <t>The Quality Glassmiith</t>
  </si>
  <si>
    <t>Homero Guerrero</t>
  </si>
  <si>
    <t>H2564-27905</t>
  </si>
  <si>
    <t>H8548-14283</t>
  </si>
  <si>
    <t xml:space="preserve">H8548-14286 </t>
  </si>
  <si>
    <t>H8548-14289</t>
  </si>
  <si>
    <t>H8548-14292</t>
  </si>
  <si>
    <t>H2564-28073</t>
  </si>
  <si>
    <t>H2579-24489</t>
  </si>
  <si>
    <t>H2579-24530</t>
  </si>
  <si>
    <t>H8548-14341</t>
  </si>
  <si>
    <t xml:space="preserve">4635 A St </t>
  </si>
  <si>
    <t>H2555-19218</t>
  </si>
  <si>
    <t>H2555-19240</t>
  </si>
  <si>
    <t>H2564-28135</t>
  </si>
  <si>
    <t>H2564-28240</t>
  </si>
  <si>
    <t>H6945-9974</t>
  </si>
  <si>
    <t>H6945-10007</t>
  </si>
  <si>
    <t>H2555-19363</t>
  </si>
  <si>
    <t>H6945-10039</t>
  </si>
  <si>
    <t>H8548-14507</t>
  </si>
  <si>
    <t xml:space="preserve"> Budget</t>
  </si>
  <si>
    <t>H8548-14559</t>
  </si>
  <si>
    <t>H8548-14560</t>
  </si>
  <si>
    <t>H2554-22990</t>
  </si>
  <si>
    <t>H2555-19480</t>
  </si>
  <si>
    <t>House</t>
  </si>
  <si>
    <t>H2555-19541</t>
  </si>
  <si>
    <t>H2564-28580</t>
  </si>
  <si>
    <t>H2564-28656</t>
  </si>
  <si>
    <t>H2583-43846</t>
  </si>
  <si>
    <t>K ST</t>
  </si>
  <si>
    <t>H2555-19687</t>
  </si>
  <si>
    <t>H2564-28856</t>
  </si>
  <si>
    <t>H2583-44023</t>
  </si>
  <si>
    <t>H8548-14812</t>
  </si>
  <si>
    <t>H8548-14829</t>
  </si>
  <si>
    <t>H8548-14824</t>
  </si>
  <si>
    <t>H2555-19794</t>
  </si>
  <si>
    <t>H2555-19871</t>
  </si>
  <si>
    <t>H2564-29140</t>
  </si>
  <si>
    <t>H6945-10302</t>
  </si>
  <si>
    <t>H6945-10341</t>
  </si>
  <si>
    <t>H2555-19910</t>
  </si>
  <si>
    <t>H2555-19923</t>
  </si>
  <si>
    <t>H2555-19939</t>
  </si>
  <si>
    <t>H2564-29311</t>
  </si>
  <si>
    <t>H8548-14986</t>
  </si>
  <si>
    <t>H8548-14987</t>
  </si>
  <si>
    <t>H8548-14992</t>
  </si>
  <si>
    <t>cairo</t>
  </si>
  <si>
    <t>H2564-29424</t>
  </si>
  <si>
    <t>H2564-29431</t>
  </si>
  <si>
    <t>H8548-15128</t>
  </si>
  <si>
    <t>H2555-20146</t>
  </si>
  <si>
    <t>H2555-20151</t>
  </si>
  <si>
    <t>H2564-29588</t>
  </si>
  <si>
    <t>H8548-15170</t>
  </si>
  <si>
    <t>H2555-20235</t>
  </si>
  <si>
    <t>H2564-29737</t>
  </si>
  <si>
    <t>H8548-15245</t>
  </si>
  <si>
    <t>H8548-15249</t>
  </si>
  <si>
    <t>H8548-15250</t>
  </si>
  <si>
    <t>H2555-20394</t>
  </si>
  <si>
    <t>H2564-30116</t>
  </si>
  <si>
    <t>H2577-20152</t>
  </si>
  <si>
    <t>H2579-26532</t>
  </si>
  <si>
    <t>H2583-46144</t>
  </si>
  <si>
    <t>H2583-46139</t>
  </si>
  <si>
    <t>H8548-15413</t>
  </si>
  <si>
    <t>H8548-15468</t>
  </si>
  <si>
    <t>H2554-24422</t>
  </si>
  <si>
    <t>H2555-20679</t>
  </si>
  <si>
    <t>H2583-46368</t>
  </si>
  <si>
    <t>H2564-30522</t>
  </si>
  <si>
    <t>H2564-30525</t>
  </si>
  <si>
    <t>H8548-15577</t>
  </si>
  <si>
    <t>H2555-20792</t>
  </si>
  <si>
    <t>H2555-20826</t>
  </si>
  <si>
    <t>H2555-20860</t>
  </si>
  <si>
    <t>H2555-20865</t>
  </si>
  <si>
    <t>H2577-20375</t>
  </si>
  <si>
    <t>H2577-20376</t>
  </si>
  <si>
    <t>H8548-15580</t>
  </si>
  <si>
    <t>H2554-24753</t>
  </si>
  <si>
    <t>H2555-20916</t>
  </si>
  <si>
    <t>H2555-20932</t>
  </si>
  <si>
    <t>H2564-30739</t>
  </si>
  <si>
    <t>H2564-30793</t>
  </si>
  <si>
    <t>H2564-30799</t>
  </si>
  <si>
    <t>H2579-26980</t>
  </si>
  <si>
    <t>H8548-15787</t>
  </si>
  <si>
    <t>H2554-24901</t>
  </si>
  <si>
    <t>H2555-21161</t>
  </si>
  <si>
    <t>H2555-21272</t>
  </si>
  <si>
    <t>H2564-31185</t>
  </si>
  <si>
    <t>H2564-31204</t>
  </si>
  <si>
    <t>H2555-21394</t>
  </si>
  <si>
    <t>H2555-21397</t>
  </si>
  <si>
    <t>H2564-31408</t>
  </si>
  <si>
    <t>H2564-31464</t>
  </si>
  <si>
    <t>H2583-47912</t>
  </si>
  <si>
    <t>H2554-25411</t>
  </si>
  <si>
    <t>H2554-25415</t>
  </si>
  <si>
    <t>H2555-21511</t>
  </si>
  <si>
    <t>H2555-21556</t>
  </si>
  <si>
    <t>H2564-31723</t>
  </si>
  <si>
    <t>H2583-48272</t>
  </si>
  <si>
    <t>H8548-16180</t>
  </si>
  <si>
    <t>H2564-31751</t>
  </si>
  <si>
    <t>H2564-31817</t>
  </si>
  <si>
    <t>H2579-27834</t>
  </si>
  <si>
    <t>H2579-27870</t>
  </si>
  <si>
    <t>H8548-16228</t>
  </si>
  <si>
    <t>H2555-21767</t>
  </si>
  <si>
    <t>H2555-21802</t>
  </si>
  <si>
    <t>H2555-21804</t>
  </si>
  <si>
    <t>H2583-48791</t>
  </si>
  <si>
    <t>H2583-48874</t>
  </si>
  <si>
    <t>H2583-48930</t>
  </si>
  <si>
    <t>H2554-25861</t>
  </si>
  <si>
    <t>H2555-21912</t>
  </si>
  <si>
    <t>H2564-32099</t>
  </si>
  <si>
    <t>H2579-28123</t>
  </si>
  <si>
    <t>H2505-36752</t>
  </si>
  <si>
    <t>Woodlea</t>
  </si>
  <si>
    <t>H2505-36787</t>
  </si>
  <si>
    <t>H8548-16567</t>
  </si>
  <si>
    <t>H2555-22124</t>
  </si>
  <si>
    <t>H2555-22127</t>
  </si>
  <si>
    <t>H2555-22128</t>
  </si>
  <si>
    <t>H2555-22137</t>
  </si>
  <si>
    <t>H2555-22188</t>
  </si>
  <si>
    <t>H2583-49808</t>
  </si>
  <si>
    <t>H8548-16595</t>
  </si>
  <si>
    <t>H2555-22229</t>
  </si>
  <si>
    <t>H2555-22233</t>
  </si>
  <si>
    <t>H2555-22234</t>
  </si>
  <si>
    <t>H2555-22257</t>
  </si>
  <si>
    <t>H2564-32705</t>
  </si>
  <si>
    <t>H8548-16752</t>
  </si>
  <si>
    <t>H2551-23253</t>
  </si>
  <si>
    <t>H2555-22334</t>
  </si>
  <si>
    <t>H2555-22397</t>
  </si>
  <si>
    <t>H2564-32915</t>
  </si>
  <si>
    <t>H2583-50434</t>
  </si>
  <si>
    <t>H2564-33103</t>
  </si>
  <si>
    <t>H4604-29055</t>
  </si>
  <si>
    <t>flooring</t>
  </si>
  <si>
    <t>H8548-16914</t>
  </si>
  <si>
    <t>H2564-33272</t>
  </si>
  <si>
    <t>H8548-16994</t>
  </si>
  <si>
    <t>H8548-16996</t>
  </si>
  <si>
    <t>H8548-16999</t>
  </si>
  <si>
    <t>H8548-17021</t>
  </si>
  <si>
    <t>H2564-33438</t>
  </si>
  <si>
    <t>H2564-33471</t>
  </si>
  <si>
    <t>H2564-33489</t>
  </si>
  <si>
    <t>H2564-33516</t>
  </si>
  <si>
    <t>H2571-13828</t>
  </si>
  <si>
    <t>H8548-17090</t>
  </si>
  <si>
    <t>gym</t>
  </si>
  <si>
    <t>H8548-17093</t>
  </si>
  <si>
    <t>H8548-17137</t>
  </si>
  <si>
    <t>H2555-22823</t>
  </si>
  <si>
    <t>H2555-22883</t>
  </si>
  <si>
    <t>H8548-17199</t>
  </si>
  <si>
    <t>H8548-17210</t>
  </si>
  <si>
    <t>H8548-17213</t>
  </si>
  <si>
    <t>H2555-22965</t>
  </si>
  <si>
    <t>H2555-22997</t>
  </si>
  <si>
    <t>Patrick Burns 2nd Draw</t>
  </si>
  <si>
    <t>Victor Perez</t>
  </si>
  <si>
    <t>DC Living LLC 401 k</t>
  </si>
  <si>
    <t>Tax 2015</t>
  </si>
  <si>
    <t>Flip July 20-Aug 31 and Rental July 20-Aug 31</t>
  </si>
  <si>
    <t>Deron Joseph</t>
  </si>
  <si>
    <t>Wayne Brown</t>
  </si>
  <si>
    <t>MD Department of the EN</t>
  </si>
  <si>
    <t>Baltimore DES</t>
  </si>
  <si>
    <t>638 Farragut</t>
  </si>
  <si>
    <t>H2564-36319</t>
  </si>
  <si>
    <t>H8548-18560</t>
  </si>
  <si>
    <t>H8548-18559</t>
  </si>
  <si>
    <t>H2555-24543</t>
  </si>
  <si>
    <t>H2555-24566</t>
  </si>
  <si>
    <t>H8548-18519</t>
  </si>
  <si>
    <t>H2554-29061</t>
  </si>
  <si>
    <t>H2555-24389</t>
  </si>
  <si>
    <t>H2564-36109</t>
  </si>
  <si>
    <t>H8548-18438</t>
  </si>
  <si>
    <t>H8548-18441</t>
  </si>
  <si>
    <t>H8548-18442</t>
  </si>
  <si>
    <t>H2564-35853</t>
  </si>
  <si>
    <t>H8548-18269</t>
  </si>
  <si>
    <t>H8548-17721</t>
  </si>
  <si>
    <t>H8548-17917</t>
  </si>
  <si>
    <t>H8548-18293</t>
  </si>
  <si>
    <t>H8548-18295</t>
  </si>
  <si>
    <t>H2552-24262</t>
  </si>
  <si>
    <t>H2564-35567</t>
  </si>
  <si>
    <t>H2564-35732</t>
  </si>
  <si>
    <t>H2564-35388</t>
  </si>
  <si>
    <t>H2579-31054</t>
  </si>
  <si>
    <t>H4638-19762</t>
  </si>
  <si>
    <t>6258 Tracey</t>
  </si>
  <si>
    <t>H8548-18096</t>
  </si>
  <si>
    <t>H8548-18134</t>
  </si>
  <si>
    <t>H2555-23917</t>
  </si>
  <si>
    <t>H2555-23928</t>
  </si>
  <si>
    <t>H2564-35232</t>
  </si>
  <si>
    <t>H2564-35082</t>
  </si>
  <si>
    <t>H2564-34913</t>
  </si>
  <si>
    <t>H8548-17803</t>
  </si>
  <si>
    <t>H8548-17810</t>
  </si>
  <si>
    <t>H8548-17829</t>
  </si>
  <si>
    <t>H2555-23665</t>
  </si>
  <si>
    <t>H2564-34734</t>
  </si>
  <si>
    <t>H2579-30445</t>
  </si>
  <si>
    <t>H2583-53228</t>
  </si>
  <si>
    <t>H2564-34529</t>
  </si>
  <si>
    <t>H2579-30353</t>
  </si>
  <si>
    <t>H8548-17634</t>
  </si>
  <si>
    <t>H2555-23386</t>
  </si>
  <si>
    <t>H2555-23426</t>
  </si>
  <si>
    <t>H2564-34335</t>
  </si>
  <si>
    <t>H8548-17554</t>
  </si>
  <si>
    <t>H2564-34152</t>
  </si>
  <si>
    <t>H2551-24010</t>
  </si>
  <si>
    <t>H2555-23114</t>
  </si>
  <si>
    <t>H2564-34009</t>
  </si>
  <si>
    <t>H2583-52266</t>
  </si>
  <si>
    <t>1321 5th St</t>
  </si>
  <si>
    <t>O St</t>
  </si>
  <si>
    <t>H8548-17404</t>
  </si>
  <si>
    <t>H2555-23028</t>
  </si>
  <si>
    <t>PG County Permits</t>
  </si>
  <si>
    <t>Govolution Service Fee</t>
  </si>
  <si>
    <t>Francisco Gomez</t>
  </si>
  <si>
    <t>1006 W St NW</t>
  </si>
  <si>
    <t>H2555-25023</t>
  </si>
  <si>
    <t>H2564-36905</t>
  </si>
  <si>
    <t>H2564-36907</t>
  </si>
  <si>
    <t>H2579-32151</t>
  </si>
  <si>
    <t>H8548-18806</t>
  </si>
  <si>
    <t>H8548-18809</t>
  </si>
  <si>
    <t>H2555-24768</t>
  </si>
  <si>
    <t>H8548-18631</t>
  </si>
  <si>
    <t>Ralph Threat Permits</t>
  </si>
  <si>
    <t>af</t>
  </si>
  <si>
    <t>ar</t>
  </si>
  <si>
    <t>434 19th St</t>
  </si>
  <si>
    <t>1428 18th St</t>
  </si>
  <si>
    <t>Rental Sep 1 - Oct 11</t>
  </si>
  <si>
    <t>Flip Sept 1 - Oct 11</t>
  </si>
  <si>
    <t>Devon Joseph</t>
  </si>
  <si>
    <t>H2555-25118</t>
  </si>
  <si>
    <t>H2564-37063</t>
  </si>
  <si>
    <t>H8548-18938</t>
  </si>
  <si>
    <t>H8548-18941</t>
  </si>
  <si>
    <t>H8548-18947</t>
  </si>
  <si>
    <t>H8548-19000</t>
  </si>
  <si>
    <t>H8548-18999</t>
  </si>
  <si>
    <t>H2555-25209</t>
  </si>
  <si>
    <t>H2555-25259</t>
  </si>
  <si>
    <t>H2564-37275</t>
  </si>
  <si>
    <t>H2564-37389</t>
  </si>
  <si>
    <t>H8548-19065</t>
  </si>
  <si>
    <t>H2555-25308</t>
  </si>
  <si>
    <t>H2555-25313</t>
  </si>
  <si>
    <t>H2564-37427</t>
  </si>
  <si>
    <t>H2583-57602</t>
  </si>
  <si>
    <t>H2564-37724</t>
  </si>
  <si>
    <t>H2577-25265</t>
  </si>
  <si>
    <t>H2579-32967</t>
  </si>
  <si>
    <t>H8548-19228</t>
  </si>
  <si>
    <t>H8548-19292</t>
  </si>
  <si>
    <t>Supplies</t>
  </si>
  <si>
    <t>H8548-19317</t>
  </si>
  <si>
    <t>H8548-19314</t>
  </si>
  <si>
    <t>H2555-25584</t>
  </si>
  <si>
    <t>H2564-37867</t>
  </si>
  <si>
    <t>H2583-58230</t>
  </si>
  <si>
    <t>H8548-19338</t>
  </si>
  <si>
    <t>H8548-19363</t>
  </si>
  <si>
    <t>H8548-19414</t>
  </si>
  <si>
    <t>H2564-38025</t>
  </si>
  <si>
    <t>H8548-19480</t>
  </si>
  <si>
    <t>H8548-19477</t>
  </si>
  <si>
    <t>H2564-38197</t>
  </si>
  <si>
    <t>H2571-15793</t>
  </si>
  <si>
    <t>H8548-19527</t>
  </si>
  <si>
    <t>H8548-19529</t>
  </si>
  <si>
    <t>H8548-19536</t>
  </si>
  <si>
    <t>H2554-31086</t>
  </si>
  <si>
    <t>H2554-31085</t>
  </si>
  <si>
    <t>H2555-25922</t>
  </si>
  <si>
    <t>H2571-15845</t>
  </si>
  <si>
    <t>H8548-19619</t>
  </si>
  <si>
    <t>H8548-19620</t>
  </si>
  <si>
    <t>H8548-19624</t>
  </si>
  <si>
    <t>H8548-19637</t>
  </si>
  <si>
    <t>H8548-19666</t>
  </si>
  <si>
    <t>H2554-31180</t>
  </si>
  <si>
    <t>H2554-31181</t>
  </si>
  <si>
    <t>H2583-59298</t>
  </si>
  <si>
    <t>H8548-19691</t>
  </si>
  <si>
    <t>H2555-26074</t>
  </si>
  <si>
    <t>H2564-38691</t>
  </si>
  <si>
    <t>H8548-19824</t>
  </si>
  <si>
    <t>H8548-19825</t>
  </si>
  <si>
    <t>H8548-19827</t>
  </si>
  <si>
    <t>H8548-19865</t>
  </si>
  <si>
    <t>H2555-26204</t>
  </si>
  <si>
    <t>H2555-26219</t>
  </si>
  <si>
    <t>H2555-26273</t>
  </si>
  <si>
    <t>H2564-38976</t>
  </si>
  <si>
    <t>H8548-19959</t>
  </si>
  <si>
    <t>H2554-31689</t>
  </si>
  <si>
    <t>H2554-31738</t>
  </si>
  <si>
    <t>H2555-26351</t>
  </si>
  <si>
    <t>H8548-20052</t>
  </si>
  <si>
    <t>mechanic shop</t>
  </si>
  <si>
    <t>H2555-26475</t>
  </si>
  <si>
    <t>H2555-26477</t>
  </si>
  <si>
    <t>H2555-26493</t>
  </si>
  <si>
    <t>H2579-34324</t>
  </si>
  <si>
    <t>H2579-34380</t>
  </si>
  <si>
    <t>H8548-20125</t>
  </si>
  <si>
    <t>H2555-26626</t>
  </si>
  <si>
    <t>H8548-20210</t>
  </si>
  <si>
    <t>H8548-20214</t>
  </si>
  <si>
    <t>H8548-20243</t>
  </si>
  <si>
    <t>H8548-20245</t>
  </si>
  <si>
    <t>H8548-20247</t>
  </si>
  <si>
    <t>H8548-20248</t>
  </si>
  <si>
    <t>H2552-27279</t>
  </si>
  <si>
    <t>H8548-20307</t>
  </si>
  <si>
    <t>H8548-20311</t>
  </si>
  <si>
    <t>H2555-26728</t>
  </si>
  <si>
    <t>H2555-26805</t>
  </si>
  <si>
    <t>H2555-26806</t>
  </si>
  <si>
    <t>H2583-61269</t>
  </si>
  <si>
    <t>H8548-20377</t>
  </si>
  <si>
    <t>H8548-20444</t>
  </si>
  <si>
    <t>H8548-20445</t>
  </si>
  <si>
    <t>H2564-40040</t>
  </si>
  <si>
    <t>H2583-61552</t>
  </si>
  <si>
    <t>H8548-20544</t>
  </si>
  <si>
    <t>H8548-20542</t>
  </si>
  <si>
    <t>H2564-40133</t>
  </si>
  <si>
    <t>H2571-16614</t>
  </si>
  <si>
    <t>H2583-61827</t>
  </si>
  <si>
    <t>H2583-62038</t>
  </si>
  <si>
    <t>H2571-16694</t>
  </si>
  <si>
    <t>H2583-62266</t>
  </si>
  <si>
    <t>H2583-62393</t>
  </si>
  <si>
    <t>H8548-20699</t>
  </si>
  <si>
    <t>H8548-20756</t>
  </si>
  <si>
    <t>H2564-40581</t>
  </si>
  <si>
    <t>H2583-62453</t>
  </si>
  <si>
    <t>H8548-20794</t>
  </si>
  <si>
    <t>H8548-20879</t>
  </si>
  <si>
    <t>H2564-40747</t>
  </si>
  <si>
    <t>H2583-62768</t>
  </si>
  <si>
    <t>H2564-40931</t>
  </si>
  <si>
    <t>H2564-40965</t>
  </si>
  <si>
    <t>H2583-63240</t>
  </si>
  <si>
    <t>H8548-21035</t>
  </si>
  <si>
    <t>H8548-21037</t>
  </si>
  <si>
    <t>H2564-41201</t>
  </si>
  <si>
    <t>H2577-27705</t>
  </si>
  <si>
    <t>H8548-21126</t>
  </si>
  <si>
    <t>Vector Security</t>
  </si>
  <si>
    <t>Victor Hugo Perez</t>
  </si>
  <si>
    <t>Kyle House</t>
  </si>
  <si>
    <t>Yobani Ernandez</t>
  </si>
  <si>
    <t>Njoy Living</t>
  </si>
  <si>
    <t>H2564-41293</t>
  </si>
  <si>
    <t>H2564-42536</t>
  </si>
  <si>
    <t>H2564-42559</t>
  </si>
  <si>
    <t>H2564-42561</t>
  </si>
  <si>
    <t>H8548-21883</t>
  </si>
  <si>
    <t>H2555-28494</t>
  </si>
  <si>
    <t>1143 45th st SE</t>
  </si>
  <si>
    <t>H2555-28519</t>
  </si>
  <si>
    <t>H2564-42345</t>
  </si>
  <si>
    <t>H2564-42434</t>
  </si>
  <si>
    <t>H2564-42460</t>
  </si>
  <si>
    <t>H2583-65236</t>
  </si>
  <si>
    <t>H2583-65297</t>
  </si>
  <si>
    <t>H8548-21741</t>
  </si>
  <si>
    <t>H2555-28297</t>
  </si>
  <si>
    <t>H2555-28351</t>
  </si>
  <si>
    <t>H2555-28392</t>
  </si>
  <si>
    <t>H2564-42195</t>
  </si>
  <si>
    <t>H2564-42206</t>
  </si>
  <si>
    <t>H2564-42275</t>
  </si>
  <si>
    <t>H2584-32409</t>
  </si>
  <si>
    <t>H8548-21637</t>
  </si>
  <si>
    <t>H8548-21638</t>
  </si>
  <si>
    <t>H2564-41950</t>
  </si>
  <si>
    <t>H2555-28074</t>
  </si>
  <si>
    <t>H2564-41758</t>
  </si>
  <si>
    <t>H8548-21479</t>
  </si>
  <si>
    <t>H8548-21481</t>
  </si>
  <si>
    <t>H2555-27928</t>
  </si>
  <si>
    <t>H2555-27932</t>
  </si>
  <si>
    <t>H2555-27990</t>
  </si>
  <si>
    <t>H2564-41566</t>
  </si>
  <si>
    <t>H2564-41703</t>
  </si>
  <si>
    <t>H2571-17190</t>
  </si>
  <si>
    <t>H2577-27952</t>
  </si>
  <si>
    <t>H8548-21295</t>
  </si>
  <si>
    <t>H8548-21393</t>
  </si>
  <si>
    <t>H2504-27768</t>
  </si>
  <si>
    <t>H2554-33626</t>
  </si>
  <si>
    <t>H2555-27813</t>
  </si>
  <si>
    <t>H2555-27878</t>
  </si>
  <si>
    <t>H8548-21217</t>
  </si>
  <si>
    <t>H8548-21240</t>
  </si>
  <si>
    <t>H8548-21243</t>
  </si>
  <si>
    <t>H2552-29463</t>
  </si>
  <si>
    <t>H2555-28694</t>
  </si>
  <si>
    <t>H2555-28696</t>
  </si>
  <si>
    <t>H2555-28763</t>
  </si>
  <si>
    <t>H2564-42874</t>
  </si>
  <si>
    <t>H8548-21968</t>
  </si>
  <si>
    <t>H8548-22027</t>
  </si>
  <si>
    <t>H2552-29653</t>
  </si>
  <si>
    <t>caleb auto</t>
  </si>
  <si>
    <t>H2555-28923</t>
  </si>
  <si>
    <t>H8548-22077</t>
  </si>
  <si>
    <t>unk</t>
  </si>
  <si>
    <t>H2564-43232</t>
  </si>
  <si>
    <t>H2564-43273</t>
  </si>
  <si>
    <t>1006 W ST NW</t>
  </si>
  <si>
    <t>H2583-66931</t>
  </si>
  <si>
    <t>H2555-29285</t>
  </si>
  <si>
    <t>1143 45th St SE</t>
  </si>
  <si>
    <t>H2555-29302</t>
  </si>
  <si>
    <t>H2555-29304</t>
  </si>
  <si>
    <t>H2555-29330</t>
  </si>
  <si>
    <t>H2583-67345</t>
  </si>
  <si>
    <t>elmer</t>
  </si>
  <si>
    <t>H8548-22406</t>
  </si>
  <si>
    <t>H2555-29405</t>
  </si>
  <si>
    <t>H2555-29444</t>
  </si>
  <si>
    <t>H2564-43916</t>
  </si>
  <si>
    <t>H2564-44104</t>
  </si>
  <si>
    <t>H2555-29764</t>
  </si>
  <si>
    <t>H6945-16472</t>
  </si>
  <si>
    <t>H8548-22789</t>
  </si>
  <si>
    <t>kyle</t>
  </si>
  <si>
    <t>H8548-22801</t>
  </si>
  <si>
    <t>H8548-22827</t>
  </si>
  <si>
    <t>African Cargo</t>
  </si>
  <si>
    <t>Karina Rivera</t>
  </si>
  <si>
    <t>Jose Luiz</t>
  </si>
  <si>
    <t>Yovani Hernadez</t>
  </si>
  <si>
    <t>3453 23rd</t>
  </si>
  <si>
    <t>3473 23rd</t>
  </si>
  <si>
    <t>H2555-29855</t>
  </si>
  <si>
    <t>H2555-31524</t>
  </si>
  <si>
    <t>H2555-31570</t>
  </si>
  <si>
    <t>H2583-72706</t>
  </si>
  <si>
    <t>H8548-24192</t>
  </si>
  <si>
    <t>H8548-24194</t>
  </si>
  <si>
    <t>H2555-31483</t>
  </si>
  <si>
    <t>Hannah Pl</t>
  </si>
  <si>
    <t>H2564-46758</t>
  </si>
  <si>
    <t>H2564-46784</t>
  </si>
  <si>
    <t>H2583-72416</t>
  </si>
  <si>
    <t>H2583-72441</t>
  </si>
  <si>
    <t>H2555-31287</t>
  </si>
  <si>
    <t>H2564-46570</t>
  </si>
  <si>
    <t>H2564-46593</t>
  </si>
  <si>
    <t>H2564-46381</t>
  </si>
  <si>
    <t>H8548-23923</t>
  </si>
  <si>
    <t>H8548-23928</t>
  </si>
  <si>
    <t>H2583-71427</t>
  </si>
  <si>
    <t>H2583-71558</t>
  </si>
  <si>
    <t>H8548-23828</t>
  </si>
  <si>
    <t>H8548-23866</t>
  </si>
  <si>
    <t>H8548-23864</t>
  </si>
  <si>
    <t>division</t>
  </si>
  <si>
    <t>H2555-30894</t>
  </si>
  <si>
    <t>H2564-46150</t>
  </si>
  <si>
    <t>H8548-23749</t>
  </si>
  <si>
    <t>H8548-23754</t>
  </si>
  <si>
    <t>H2554-37672</t>
  </si>
  <si>
    <t>H2555-30825</t>
  </si>
  <si>
    <t>H8548-23648</t>
  </si>
  <si>
    <t>H8548-23657</t>
  </si>
  <si>
    <t>H8548-23713</t>
  </si>
  <si>
    <t>H2555-30703</t>
  </si>
  <si>
    <t>H2577-30747</t>
  </si>
  <si>
    <t>H2577-30822</t>
  </si>
  <si>
    <t>H2583-70721</t>
  </si>
  <si>
    <t>H8548-23560</t>
  </si>
  <si>
    <t>H8548-23624</t>
  </si>
  <si>
    <t>H8548-23625</t>
  </si>
  <si>
    <t>H2564-45617</t>
  </si>
  <si>
    <t>H2583-70263</t>
  </si>
  <si>
    <t>H2583-70338</t>
  </si>
  <si>
    <t>H8548-23509</t>
  </si>
  <si>
    <t>H2555-30420</t>
  </si>
  <si>
    <t>H2555-30461</t>
  </si>
  <si>
    <t>H2583-70106</t>
  </si>
  <si>
    <t>H8548-23349</t>
  </si>
  <si>
    <t>H2564-45085</t>
  </si>
  <si>
    <t>H2564-45117</t>
  </si>
  <si>
    <t>H2564-45238</t>
  </si>
  <si>
    <t>H8548-23329</t>
  </si>
  <si>
    <t>H2555-30202</t>
  </si>
  <si>
    <t>H2555-30226</t>
  </si>
  <si>
    <t>H2555-30296</t>
  </si>
  <si>
    <t>H8548-23176</t>
  </si>
  <si>
    <t>H2555-30045</t>
  </si>
  <si>
    <t>H2555-30109</t>
  </si>
  <si>
    <t>H2564-44709</t>
  </si>
  <si>
    <t>H2564-44713 NAILS</t>
  </si>
  <si>
    <t>H2564-44787</t>
  </si>
  <si>
    <t>H8548-23119</t>
  </si>
  <si>
    <t>434 19th st</t>
  </si>
  <si>
    <t>H2555-29902</t>
  </si>
  <si>
    <t>H2555-29919</t>
  </si>
  <si>
    <t>H2564-44522</t>
  </si>
  <si>
    <t>H2564-44560</t>
  </si>
  <si>
    <t>H2571-18569</t>
  </si>
  <si>
    <t>H2583-68752</t>
  </si>
  <si>
    <t>H8548-22985</t>
  </si>
  <si>
    <t>Rental/Flip Oct 11-Nov 16</t>
  </si>
  <si>
    <t>MD Tag Serv Lanham</t>
  </si>
  <si>
    <t>Jeff Boyd</t>
  </si>
  <si>
    <t>47th</t>
  </si>
  <si>
    <t xml:space="preserve">Tony </t>
  </si>
  <si>
    <t>Column Labels</t>
  </si>
  <si>
    <t>1329 Barnaby</t>
  </si>
  <si>
    <t>2225 Randolph</t>
  </si>
  <si>
    <t>Week</t>
  </si>
  <si>
    <t>(Multiple Items)</t>
  </si>
  <si>
    <t>H2555-31619</t>
  </si>
  <si>
    <t>H2564-47090</t>
  </si>
  <si>
    <t>H2583-73005</t>
  </si>
  <si>
    <t>H2555-31732</t>
  </si>
  <si>
    <t>H2564-47202</t>
  </si>
  <si>
    <t>H2583-73181</t>
  </si>
  <si>
    <t>H8548-24354</t>
  </si>
  <si>
    <t>H2564-47343</t>
  </si>
  <si>
    <t>H2555-32012</t>
  </si>
  <si>
    <t>H2564-47609</t>
  </si>
  <si>
    <t>H2583-73584</t>
  </si>
  <si>
    <t>H2583-73587</t>
  </si>
  <si>
    <t>H2583-73772</t>
  </si>
  <si>
    <t>H8548-24491</t>
  </si>
  <si>
    <t>H2555-32050</t>
  </si>
  <si>
    <t>H2555-32089</t>
  </si>
  <si>
    <t>H2564-47686</t>
  </si>
  <si>
    <t>H2583-74048</t>
  </si>
  <si>
    <t>H8548-24589</t>
  </si>
  <si>
    <t>H2564-47948</t>
  </si>
  <si>
    <t>H8548-24650</t>
  </si>
  <si>
    <t>H8548-24659</t>
  </si>
  <si>
    <t>H2555-32333</t>
  </si>
  <si>
    <t>John Paul</t>
  </si>
  <si>
    <t>H2579-41796</t>
  </si>
  <si>
    <t>H2579-41797</t>
  </si>
  <si>
    <t>H2583-74455</t>
  </si>
  <si>
    <t>H2583-74469</t>
  </si>
  <si>
    <t>H8548-24721</t>
  </si>
  <si>
    <t>H8548-24727</t>
  </si>
  <si>
    <t>H2555-32403</t>
  </si>
  <si>
    <t>H2564-48182</t>
  </si>
  <si>
    <t>H2564-48313</t>
  </si>
  <si>
    <t>H2564-48381</t>
  </si>
  <si>
    <t>H8548-24915</t>
  </si>
  <si>
    <t>Division</t>
  </si>
  <si>
    <t>H8548-24920</t>
  </si>
  <si>
    <t>H8548-24901</t>
  </si>
  <si>
    <t>H2564-48548</t>
  </si>
  <si>
    <t>H2583-75420</t>
  </si>
  <si>
    <t>H2583-75541</t>
  </si>
  <si>
    <t>H8548-25046</t>
  </si>
  <si>
    <t>NONE</t>
  </si>
  <si>
    <t>H8548-25139</t>
  </si>
  <si>
    <t>H2583-76024</t>
  </si>
  <si>
    <t>H2583-76210</t>
  </si>
  <si>
    <t>H8548-25222</t>
  </si>
  <si>
    <t>H8548-25233</t>
  </si>
  <si>
    <t>H8548-25235</t>
  </si>
  <si>
    <t>DIVISION</t>
  </si>
  <si>
    <t>H2564-49187</t>
  </si>
  <si>
    <t>H2583-76511</t>
  </si>
  <si>
    <t>H2583-76697</t>
  </si>
  <si>
    <t>H2555-33250</t>
  </si>
  <si>
    <t>H2564-49356</t>
  </si>
  <si>
    <t>H2564-49351</t>
  </si>
  <si>
    <t>H8548-25408</t>
  </si>
  <si>
    <t>H8548-25411</t>
  </si>
  <si>
    <t>H2579-43356</t>
  </si>
  <si>
    <t>H2583-76975</t>
  </si>
  <si>
    <t>H2555-33437</t>
  </si>
  <si>
    <t>H8548-25604</t>
  </si>
  <si>
    <t>H2583-77574</t>
  </si>
  <si>
    <t>H2583-77619</t>
  </si>
  <si>
    <t>H2583-77621</t>
  </si>
  <si>
    <t>H2583-77879</t>
  </si>
  <si>
    <t>H8548-25778</t>
  </si>
  <si>
    <t>H2555-33776</t>
  </si>
  <si>
    <t>H2583-78031</t>
  </si>
  <si>
    <t>H2583-78198</t>
  </si>
  <si>
    <t>H2583-78264</t>
  </si>
  <si>
    <t>H2583-78346</t>
  </si>
  <si>
    <t>H2583-78678</t>
  </si>
  <si>
    <t>H8548-26030</t>
  </si>
  <si>
    <t>H2554-41996</t>
  </si>
  <si>
    <t>3315 round hill ln</t>
  </si>
  <si>
    <t>H2564-50694</t>
  </si>
  <si>
    <t>H2583-78958</t>
  </si>
  <si>
    <t>H8548-26133</t>
  </si>
  <si>
    <t>Settle Ups Nov 28-Dec 31,2016</t>
  </si>
  <si>
    <t>H2564-50782</t>
  </si>
  <si>
    <t>H2583-79165</t>
  </si>
  <si>
    <t>H2555-34201</t>
  </si>
  <si>
    <t>H2564-50871</t>
  </si>
  <si>
    <t>H2564-50884</t>
  </si>
  <si>
    <t>H2579-44621</t>
  </si>
  <si>
    <t>H2554-42222</t>
  </si>
  <si>
    <t>H2555-34299</t>
  </si>
  <si>
    <t>1108 Lakewood St</t>
  </si>
  <si>
    <t>H2583-79490</t>
  </si>
  <si>
    <t>H2554-42412</t>
  </si>
  <si>
    <t>H2555-34389</t>
  </si>
  <si>
    <t xml:space="preserve">5911 S. Hil Mar </t>
  </si>
  <si>
    <t>H2555-34391</t>
  </si>
  <si>
    <t>VALLEY</t>
  </si>
  <si>
    <t>H2583-79830</t>
  </si>
  <si>
    <t>H8548-26343</t>
  </si>
  <si>
    <t>H8548-26364</t>
  </si>
  <si>
    <t>cleaning supply</t>
  </si>
  <si>
    <t>H2554-42494</t>
  </si>
  <si>
    <t>H2555-34528</t>
  </si>
  <si>
    <t>H2555-34530</t>
  </si>
  <si>
    <t>H2583-80001</t>
  </si>
  <si>
    <t>H2583-80047</t>
  </si>
  <si>
    <t>H2555-34615</t>
  </si>
  <si>
    <t>H2555-34783</t>
  </si>
  <si>
    <t>H2555-34786</t>
  </si>
  <si>
    <t>H2555-34812</t>
  </si>
  <si>
    <t>H2583-80527</t>
  </si>
  <si>
    <t>H8548-26578</t>
  </si>
  <si>
    <t>H2562-23579</t>
  </si>
  <si>
    <t>H2583-80985</t>
  </si>
  <si>
    <t>H8548-26740</t>
  </si>
  <si>
    <t>greenbelt</t>
  </si>
  <si>
    <t>H2564-52121</t>
  </si>
  <si>
    <t>H2579-45870</t>
  </si>
  <si>
    <t>H8548-26871</t>
  </si>
  <si>
    <t>H8548-26875</t>
  </si>
  <si>
    <t>H2555-35266</t>
  </si>
  <si>
    <t>H2564-52241</t>
  </si>
  <si>
    <t>H2583-81648</t>
  </si>
  <si>
    <t>H2583-81650</t>
  </si>
  <si>
    <t>H8548-26924</t>
  </si>
  <si>
    <t>H8548-26925</t>
  </si>
  <si>
    <t>H8548-26930</t>
  </si>
  <si>
    <t>H8548-26929</t>
  </si>
  <si>
    <t>valley</t>
  </si>
  <si>
    <t>H8548-26920</t>
  </si>
  <si>
    <t>basement braymont</t>
  </si>
  <si>
    <t>H2564-52482</t>
  </si>
  <si>
    <t>H2583-81869</t>
  </si>
  <si>
    <t>H2583-81962</t>
  </si>
  <si>
    <t>H8548-26995</t>
  </si>
  <si>
    <t>H8548-27006</t>
  </si>
  <si>
    <t>H2555-35513</t>
  </si>
  <si>
    <t>H2555-35514</t>
  </si>
  <si>
    <t>H2564-52606</t>
  </si>
  <si>
    <t>H2564-52613</t>
  </si>
  <si>
    <t>H2583-82295</t>
  </si>
  <si>
    <t>H8548-27100</t>
  </si>
  <si>
    <t>H2564-52812</t>
  </si>
  <si>
    <t>H2565-37282</t>
  </si>
  <si>
    <t>117 Marykay Rd</t>
  </si>
  <si>
    <t>H2583-82520</t>
  </si>
  <si>
    <t>H8548-27243</t>
  </si>
  <si>
    <t>H2564-52977</t>
  </si>
  <si>
    <t>H2571-22403</t>
  </si>
  <si>
    <t>JP house</t>
  </si>
  <si>
    <t>H2555-35807</t>
  </si>
  <si>
    <t>H2564-53184</t>
  </si>
  <si>
    <t>H2565-37563</t>
  </si>
  <si>
    <t>H2555-35922</t>
  </si>
  <si>
    <t>H2564-53362</t>
  </si>
  <si>
    <t>H2565-37645</t>
  </si>
  <si>
    <t>H2565-37647</t>
  </si>
  <si>
    <t>H2579-46961</t>
  </si>
  <si>
    <t>Locus Enterprise Settle #1</t>
  </si>
  <si>
    <t>Locus Enterprise Final Draw #5</t>
  </si>
  <si>
    <t>Tony Sister</t>
  </si>
  <si>
    <t>Kelvin Fraser</t>
  </si>
  <si>
    <t>PG Permits Service Fee</t>
  </si>
  <si>
    <t>1830 Burke</t>
  </si>
  <si>
    <t>Clean Sweep</t>
  </si>
  <si>
    <t>H2583-83290</t>
  </si>
  <si>
    <t>H2571-22608</t>
  </si>
  <si>
    <t>H8548-27532</t>
  </si>
  <si>
    <t>H8548-27534</t>
  </si>
  <si>
    <t>H8548-27561</t>
  </si>
  <si>
    <t>H2565-37845</t>
  </si>
  <si>
    <t>H2571-22695</t>
  </si>
  <si>
    <t>H2571-22729</t>
  </si>
  <si>
    <t>H2564-53895</t>
  </si>
  <si>
    <t>H2565-37934</t>
  </si>
  <si>
    <t>H2564-54111</t>
  </si>
  <si>
    <t>H2583-84261</t>
  </si>
  <si>
    <t>H2583-84273</t>
  </si>
  <si>
    <t>H2565-38153</t>
  </si>
  <si>
    <t>H2565-38216</t>
  </si>
  <si>
    <t>117 marykay rd</t>
  </si>
  <si>
    <t>H2583-84504</t>
  </si>
  <si>
    <t>H2583-84508</t>
  </si>
  <si>
    <t>H8548-27882</t>
  </si>
  <si>
    <t>1830 burke</t>
  </si>
  <si>
    <t>H8548-27879</t>
  </si>
  <si>
    <t>H2555-36644</t>
  </si>
  <si>
    <t>H2564-54509</t>
  </si>
  <si>
    <t>2225 randolph</t>
  </si>
  <si>
    <t>H2565-38251</t>
  </si>
  <si>
    <t>H2565-38254</t>
  </si>
  <si>
    <t>H2555-36769</t>
  </si>
  <si>
    <t>H2564-54678</t>
  </si>
  <si>
    <t>H2565-38322</t>
  </si>
  <si>
    <t>H2552-38303</t>
  </si>
  <si>
    <t>H2564-54815</t>
  </si>
  <si>
    <t>H2564-54860</t>
  </si>
  <si>
    <t>H2583-85384</t>
  </si>
  <si>
    <t>H8548-28146</t>
  </si>
  <si>
    <t>H2552-38457</t>
  </si>
  <si>
    <t>H2555-37001</t>
  </si>
  <si>
    <t>H2555-37000</t>
  </si>
  <si>
    <t>H2555-37092</t>
  </si>
  <si>
    <t>H2564-55098</t>
  </si>
  <si>
    <t>H2565-38569</t>
  </si>
  <si>
    <t>H2565-38630</t>
  </si>
  <si>
    <t>H2583-85620</t>
  </si>
  <si>
    <t>H8548-28193</t>
  </si>
  <si>
    <t>H8548-28249 LANHAM</t>
  </si>
  <si>
    <t>H2564-55214 propane</t>
  </si>
  <si>
    <t>H2565-38675</t>
  </si>
  <si>
    <t>H2571-23297 LAUREL</t>
  </si>
  <si>
    <t>H2579-48581</t>
  </si>
  <si>
    <t>4131 fairview</t>
  </si>
  <si>
    <t>H8548-28279</t>
  </si>
  <si>
    <t>H2565-38804</t>
  </si>
  <si>
    <t>1138 scott st</t>
  </si>
  <si>
    <t>H2579-48726</t>
  </si>
  <si>
    <t>H2579-48828</t>
  </si>
  <si>
    <t>H2555-37404</t>
  </si>
  <si>
    <t>H2555-37402</t>
  </si>
  <si>
    <t>H2555-37403</t>
  </si>
  <si>
    <t>H2564-55610</t>
  </si>
  <si>
    <t>H2564-55699</t>
  </si>
  <si>
    <t>H2579-48889</t>
  </si>
  <si>
    <t>H2583-86499</t>
  </si>
  <si>
    <t>H2555-37463</t>
  </si>
  <si>
    <t>H2564-55881</t>
  </si>
  <si>
    <t>H2565-39017</t>
  </si>
  <si>
    <t>H2579-49152</t>
  </si>
  <si>
    <t>Alyssa</t>
  </si>
  <si>
    <t>Marbin Navarro</t>
  </si>
  <si>
    <t>Property Name = 1710</t>
  </si>
  <si>
    <t>Rentals</t>
  </si>
  <si>
    <t>Central SOD</t>
  </si>
  <si>
    <t>Lemond House</t>
  </si>
  <si>
    <t>Auction</t>
  </si>
  <si>
    <t>H2554-46886</t>
  </si>
  <si>
    <t>H2565-39550</t>
  </si>
  <si>
    <t>H8548-28852</t>
  </si>
  <si>
    <t>H2555-37728</t>
  </si>
  <si>
    <t>H2564-56201</t>
  </si>
  <si>
    <t>H2583-87238</t>
  </si>
  <si>
    <t>H2583-87347</t>
  </si>
  <si>
    <t>H8548-28787</t>
  </si>
  <si>
    <t>H2579-49256</t>
  </si>
  <si>
    <t>Gilmer Marroquin Cleaning Storage</t>
  </si>
  <si>
    <t>H2552-39627</t>
  </si>
  <si>
    <t>H2564-56649</t>
  </si>
  <si>
    <t>H2565-39688</t>
  </si>
  <si>
    <t>H2579-49928</t>
  </si>
  <si>
    <t>H2583-88104</t>
  </si>
  <si>
    <t>H2579-50095</t>
  </si>
  <si>
    <t>H2583-88447</t>
  </si>
  <si>
    <t>H2555-38430</t>
  </si>
  <si>
    <t>H2564-57032</t>
  </si>
  <si>
    <t>H2564-57245</t>
  </si>
  <si>
    <t>H2555-38579</t>
  </si>
  <si>
    <t>H2507-28356</t>
  </si>
  <si>
    <t>H2555-38719</t>
  </si>
  <si>
    <t>H2564-57592</t>
  </si>
  <si>
    <t>H2571-24413</t>
  </si>
  <si>
    <t>H8548-29575</t>
  </si>
  <si>
    <t>H8548-29578</t>
  </si>
  <si>
    <t>H2565-40507</t>
  </si>
  <si>
    <t>H2555-38925</t>
  </si>
  <si>
    <t>H2555-38963</t>
  </si>
  <si>
    <t>H8548-29775</t>
  </si>
  <si>
    <t>H2564-58227</t>
  </si>
  <si>
    <t>H2565-40712</t>
  </si>
  <si>
    <t>H2565-40718</t>
  </si>
  <si>
    <t>H2565-40762</t>
  </si>
  <si>
    <t>H2583-90403</t>
  </si>
  <si>
    <t>H2583-90501</t>
  </si>
  <si>
    <t>Neway Engineering and Construction</t>
  </si>
  <si>
    <t>H2564-59027</t>
  </si>
  <si>
    <t>H2565-41186</t>
  </si>
  <si>
    <t>H2554-48811</t>
  </si>
  <si>
    <t>H2555-39441</t>
  </si>
  <si>
    <t>H2565-41089</t>
  </si>
  <si>
    <t>H2555-39286</t>
  </si>
  <si>
    <t>H6945-21431</t>
  </si>
  <si>
    <t>H2555-39111</t>
  </si>
  <si>
    <t>H2564-58401</t>
  </si>
  <si>
    <t>H2583-90748</t>
  </si>
  <si>
    <t>H8548-29943</t>
  </si>
  <si>
    <t>H8548-29976</t>
  </si>
  <si>
    <t>Settle Ups Jan 1-Feb 20</t>
  </si>
  <si>
    <t>Quality Glassmith INC</t>
  </si>
  <si>
    <t>dcra</t>
  </si>
  <si>
    <t>1514 41st</t>
  </si>
  <si>
    <t>4721 1st St</t>
  </si>
  <si>
    <t>Pinevale</t>
  </si>
  <si>
    <t>Fairlane</t>
  </si>
  <si>
    <t>H2552-42522</t>
  </si>
  <si>
    <t>H2564-60956</t>
  </si>
  <si>
    <t>H2564-61077</t>
  </si>
  <si>
    <t>H2583-93702</t>
  </si>
  <si>
    <t>H8548-31072</t>
  </si>
  <si>
    <t>H2555-40387</t>
  </si>
  <si>
    <t>H2555-40309</t>
  </si>
  <si>
    <t>H2564-60246</t>
  </si>
  <si>
    <t>H2565-42035</t>
  </si>
  <si>
    <t>H8548-30836</t>
  </si>
  <si>
    <t>H2564-60047</t>
  </si>
  <si>
    <t>H2565-41859</t>
  </si>
  <si>
    <t>H2565-41917</t>
  </si>
  <si>
    <t>H8548-30676</t>
  </si>
  <si>
    <t>H8548-30703</t>
  </si>
  <si>
    <t>H8548-30704</t>
  </si>
  <si>
    <t>H2555-39952</t>
  </si>
  <si>
    <t>H2555-39861</t>
  </si>
  <si>
    <t>H2565-41570</t>
  </si>
  <si>
    <t>H8548-30512</t>
  </si>
  <si>
    <t>H8548-30530</t>
  </si>
  <si>
    <t>H2555-39770</t>
  </si>
  <si>
    <t>H2564-59395</t>
  </si>
  <si>
    <t>H2565-41445</t>
  </si>
  <si>
    <t>H2564-59217</t>
  </si>
  <si>
    <t>H2565-41373</t>
  </si>
  <si>
    <t>H2565-41398</t>
  </si>
  <si>
    <t>H8548-30361</t>
  </si>
  <si>
    <t>Mass Ave</t>
  </si>
  <si>
    <t>Rosa Hernandez</t>
  </si>
  <si>
    <t>2720 7th St</t>
  </si>
  <si>
    <t>Floor Guy</t>
  </si>
  <si>
    <t>Deductible</t>
  </si>
  <si>
    <t>H2564-61146</t>
  </si>
  <si>
    <t>H2565-42631</t>
  </si>
  <si>
    <t>H8548-31336</t>
  </si>
  <si>
    <t>H2555-40970</t>
  </si>
  <si>
    <t>H2564-61358</t>
  </si>
  <si>
    <t>H2565-42791</t>
  </si>
  <si>
    <t>H2583-95000</t>
  </si>
  <si>
    <t>H2564-61564</t>
  </si>
  <si>
    <t>H2564-61660</t>
  </si>
  <si>
    <t>H2554-51216</t>
  </si>
  <si>
    <t>Valley</t>
  </si>
  <si>
    <t>H2565-43053</t>
  </si>
  <si>
    <t>H8548-31634</t>
  </si>
  <si>
    <t>H8548-31651</t>
  </si>
  <si>
    <t>H2564-61892</t>
  </si>
  <si>
    <t>H2583-95624</t>
  </si>
  <si>
    <t>H2583-95668</t>
  </si>
  <si>
    <t>H2583-95754</t>
  </si>
  <si>
    <t>H8548-31731</t>
  </si>
  <si>
    <t>H2555-41560</t>
  </si>
  <si>
    <t>H2564-62130</t>
  </si>
  <si>
    <t>H2564-62170</t>
  </si>
  <si>
    <t>H2564-62190</t>
  </si>
  <si>
    <t>H2565-43348</t>
  </si>
  <si>
    <t>H2565-43420</t>
  </si>
  <si>
    <t>H8548-31860</t>
  </si>
  <si>
    <t>H8548-31868</t>
  </si>
  <si>
    <t>H8548-31910</t>
  </si>
  <si>
    <t>H8548-31920</t>
  </si>
  <si>
    <t>H2565-43494</t>
  </si>
  <si>
    <t>H2565-43567</t>
  </si>
  <si>
    <t>H2583-96217</t>
  </si>
  <si>
    <t>H8548-31958</t>
  </si>
  <si>
    <t>H8548-31960</t>
  </si>
  <si>
    <t>H2507-30612</t>
  </si>
  <si>
    <t>H2565-43628</t>
  </si>
  <si>
    <t>H2565-43627</t>
  </si>
  <si>
    <t>H8548-32102</t>
  </si>
  <si>
    <t>H2555-41952</t>
  </si>
  <si>
    <t>H2564-62736</t>
  </si>
  <si>
    <t>H2564-62798</t>
  </si>
  <si>
    <t>H2565-43778</t>
  </si>
  <si>
    <t>H2571-26611</t>
  </si>
  <si>
    <t>H2571-26613</t>
  </si>
  <si>
    <t>H2564-62933 Lube and Waterproofer</t>
  </si>
  <si>
    <t>H8548-32330</t>
  </si>
  <si>
    <t>H8548-32333</t>
  </si>
  <si>
    <t>H8548-32353</t>
  </si>
  <si>
    <t>H8548-32358</t>
  </si>
  <si>
    <t>H2555-42154</t>
  </si>
  <si>
    <t>H2564-63069</t>
  </si>
  <si>
    <t>H8548-32471</t>
  </si>
  <si>
    <t>H2555-42306</t>
  </si>
  <si>
    <t>H2555-42308</t>
  </si>
  <si>
    <t>H2564-63357</t>
  </si>
  <si>
    <t>H2564-63477</t>
  </si>
  <si>
    <t>H8548-32650</t>
  </si>
  <si>
    <t>H8548-32652</t>
  </si>
  <si>
    <t>Settle Ups Feb 2 - Mar 20</t>
  </si>
  <si>
    <t>Margarita Alonzo</t>
  </si>
  <si>
    <t>Inspection Company</t>
  </si>
  <si>
    <t>H2554-55240</t>
  </si>
  <si>
    <t>H2555-44627</t>
  </si>
  <si>
    <t>H2503-44145</t>
  </si>
  <si>
    <t>H2555-44577</t>
  </si>
  <si>
    <t>H2564-66762</t>
  </si>
  <si>
    <t>H2579-58607</t>
  </si>
  <si>
    <t>H8548-34403</t>
  </si>
  <si>
    <t>H8548-34405</t>
  </si>
  <si>
    <t>H2503-43957</t>
  </si>
  <si>
    <t>H2503-44002</t>
  </si>
  <si>
    <t>H2564-66450</t>
  </si>
  <si>
    <t>H8548-34290</t>
  </si>
  <si>
    <t>H2555-44234</t>
  </si>
  <si>
    <t>H2564-66311</t>
  </si>
  <si>
    <t>H2583-101332</t>
  </si>
  <si>
    <t>H8548-34007</t>
  </si>
  <si>
    <t>H8548-34021</t>
  </si>
  <si>
    <t>H8548-34043</t>
  </si>
  <si>
    <t>H8548-34066</t>
  </si>
  <si>
    <t>H2554-54387</t>
  </si>
  <si>
    <t>H2555-43978</t>
  </si>
  <si>
    <t>8009 birdson</t>
  </si>
  <si>
    <t>H2564-65868</t>
  </si>
  <si>
    <t>H8548-33904</t>
  </si>
  <si>
    <t>H8548-33914</t>
  </si>
  <si>
    <t>H2564-65592</t>
  </si>
  <si>
    <t>H8548-33821</t>
  </si>
  <si>
    <t>temple hill</t>
  </si>
  <si>
    <t>H8548-33826</t>
  </si>
  <si>
    <t>H2554-54106</t>
  </si>
  <si>
    <t>H2555-43700</t>
  </si>
  <si>
    <t>H2555-43701</t>
  </si>
  <si>
    <t>H8548-33774</t>
  </si>
  <si>
    <t>H2554-53979</t>
  </si>
  <si>
    <t>H2554-53981</t>
  </si>
  <si>
    <t>H2564-65203</t>
  </si>
  <si>
    <t>H2583-100307</t>
  </si>
  <si>
    <t>H2555-43429</t>
  </si>
  <si>
    <t>H2579-57270</t>
  </si>
  <si>
    <t>H8548-33498</t>
  </si>
  <si>
    <t>H2554-53723</t>
  </si>
  <si>
    <t>H2555-43289</t>
  </si>
  <si>
    <t>H2555-43292</t>
  </si>
  <si>
    <t>H2555-43315</t>
  </si>
  <si>
    <t>H2555-43311</t>
  </si>
  <si>
    <t>H8548-33381</t>
  </si>
  <si>
    <t>H2554-53479</t>
  </si>
  <si>
    <t>H8548-33266</t>
  </si>
  <si>
    <t>H8548-33123</t>
  </si>
  <si>
    <t>H8548-33014</t>
  </si>
  <si>
    <t>H8548-33016</t>
  </si>
  <si>
    <t>H8548-33044</t>
  </si>
  <si>
    <t>H2564-64019</t>
  </si>
  <si>
    <t>H2551-44084</t>
  </si>
  <si>
    <t>GEORGE</t>
  </si>
  <si>
    <t>H2554-52805</t>
  </si>
  <si>
    <t>4318 23rd</t>
  </si>
  <si>
    <t>H2555-42595</t>
  </si>
  <si>
    <t>H2579-56124</t>
  </si>
  <si>
    <t>UNk</t>
  </si>
  <si>
    <t>Jessica Campbell</t>
  </si>
  <si>
    <t>PWC Service Author</t>
  </si>
  <si>
    <t>Allyssa</t>
  </si>
  <si>
    <t>5643 Clay Pl</t>
  </si>
  <si>
    <t>3210 32nd</t>
  </si>
  <si>
    <t>H2554-55515</t>
  </si>
  <si>
    <t>H2555-44757</t>
  </si>
  <si>
    <t>H2564-67050</t>
  </si>
  <si>
    <t>H2571-28543</t>
  </si>
  <si>
    <t>H2554-55590</t>
  </si>
  <si>
    <t>H2555-45070</t>
  </si>
  <si>
    <t>MASS AVE</t>
  </si>
  <si>
    <t>H2564-67485</t>
  </si>
  <si>
    <t>H8548-34593</t>
  </si>
  <si>
    <t>woodberry</t>
  </si>
  <si>
    <t>H2552-46736</t>
  </si>
  <si>
    <t>H2554-55952</t>
  </si>
  <si>
    <t>H2554-56032</t>
  </si>
  <si>
    <t>H8548-34910</t>
  </si>
  <si>
    <t>H2503-44884</t>
  </si>
  <si>
    <t>H2554-56209</t>
  </si>
  <si>
    <t>H2555-45336</t>
  </si>
  <si>
    <t>John</t>
  </si>
  <si>
    <t>H2564-67737</t>
  </si>
  <si>
    <t>H2564-67948</t>
  </si>
  <si>
    <t>H8548-35147</t>
  </si>
  <si>
    <t>H8548-35174</t>
  </si>
  <si>
    <t>H2555-45579</t>
  </si>
  <si>
    <t>temple hills</t>
  </si>
  <si>
    <t>H2554-56658</t>
  </si>
  <si>
    <t>H2554-56723</t>
  </si>
  <si>
    <t>H2564-68509</t>
  </si>
  <si>
    <t>H8548-35389</t>
  </si>
  <si>
    <t>H8548-35394</t>
  </si>
  <si>
    <t>H8548-35431</t>
  </si>
  <si>
    <t>H2579-60569</t>
  </si>
  <si>
    <t>H8548-35631</t>
  </si>
  <si>
    <t>Alabama Ave</t>
  </si>
  <si>
    <t>H8548-35632</t>
  </si>
  <si>
    <t>H2554-57263</t>
  </si>
  <si>
    <t>H2555-46179</t>
  </si>
  <si>
    <t>H2583-105403</t>
  </si>
  <si>
    <t>H2587-46682</t>
  </si>
  <si>
    <t>H8548-35770</t>
  </si>
  <si>
    <t>H8548-35771</t>
  </si>
  <si>
    <t>H8548-35772</t>
  </si>
  <si>
    <t>H2555-46281</t>
  </si>
  <si>
    <t>H2564-69198</t>
  </si>
  <si>
    <t>H2554-57442</t>
  </si>
  <si>
    <t>H2555-46354</t>
  </si>
  <si>
    <t>H2555-46356</t>
  </si>
  <si>
    <t>H2555-46358</t>
  </si>
  <si>
    <t>Alberta</t>
  </si>
  <si>
    <t>H8548-36006</t>
  </si>
  <si>
    <t>H8548-36033</t>
  </si>
  <si>
    <t>H2555-46513</t>
  </si>
  <si>
    <t>H2555-46536</t>
  </si>
  <si>
    <t>H2571-29629</t>
  </si>
  <si>
    <t>H8548-36100</t>
  </si>
  <si>
    <t>H8548-36166</t>
  </si>
  <si>
    <t>lawn</t>
  </si>
  <si>
    <t>H2555-46652</t>
  </si>
  <si>
    <t>H2565-48693</t>
  </si>
  <si>
    <t>H2565-48743</t>
  </si>
  <si>
    <t>H2583-106648</t>
  </si>
  <si>
    <t>H8548-36212</t>
  </si>
  <si>
    <t>H2554-57974</t>
  </si>
  <si>
    <t>H2555-46779</t>
  </si>
  <si>
    <t>H2564-70180</t>
  </si>
  <si>
    <t>H2552-48440</t>
  </si>
  <si>
    <t>H2555-46875</t>
  </si>
  <si>
    <t>H2564-70465</t>
  </si>
  <si>
    <t>H2564-70748</t>
  </si>
  <si>
    <t>H8548-36618</t>
  </si>
  <si>
    <t>H8548-36635</t>
  </si>
  <si>
    <t>H8548-36637</t>
  </si>
  <si>
    <t>H8548-36640</t>
  </si>
  <si>
    <t>H2555-47259</t>
  </si>
  <si>
    <t>H2583-108102</t>
  </si>
  <si>
    <t>H8548-36745</t>
  </si>
  <si>
    <t>H2555-47429</t>
  </si>
  <si>
    <t>H8548-36897</t>
  </si>
  <si>
    <t>H8548-36901</t>
  </si>
  <si>
    <t>H8548-36947</t>
  </si>
  <si>
    <t>H2554-58969</t>
  </si>
  <si>
    <t>H2555-47545</t>
  </si>
  <si>
    <t>H2555-47566</t>
  </si>
  <si>
    <t>H2564-71362</t>
  </si>
  <si>
    <t>H8548-37038</t>
  </si>
  <si>
    <t>H8548-37043</t>
  </si>
  <si>
    <t>H2555-47779</t>
  </si>
  <si>
    <t>H2555-47811</t>
  </si>
  <si>
    <t>H2564-71554</t>
  </si>
  <si>
    <t>H8548-37137</t>
  </si>
  <si>
    <t>H2583-109148</t>
  </si>
  <si>
    <t>H2587-48252</t>
  </si>
  <si>
    <t>H2554-59355</t>
  </si>
  <si>
    <t>H2555-48066</t>
  </si>
  <si>
    <t>H2554-59491</t>
  </si>
  <si>
    <t>H2555-48209</t>
  </si>
  <si>
    <t>H8548-37473</t>
  </si>
  <si>
    <t>H2555-48283</t>
  </si>
  <si>
    <t>H2564-72222</t>
  </si>
  <si>
    <t>H2564-72302</t>
  </si>
  <si>
    <t>H2583-110149</t>
  </si>
  <si>
    <t>H8548-37602</t>
  </si>
  <si>
    <t>H8548-37603</t>
  </si>
  <si>
    <t>H8548-37662</t>
  </si>
  <si>
    <t>H8548-37664</t>
  </si>
  <si>
    <t>H2583-110274</t>
  </si>
  <si>
    <t>H8548-37755</t>
  </si>
  <si>
    <t>Moe</t>
  </si>
  <si>
    <t>Settle Ups March 21-April 5, 2017</t>
  </si>
  <si>
    <t>Memo</t>
  </si>
  <si>
    <t>NE &amp; C</t>
  </si>
  <si>
    <t>R Gen Construction &amp; Clean</t>
  </si>
  <si>
    <t>H2583-110413</t>
  </si>
  <si>
    <t>H8548-37783</t>
  </si>
  <si>
    <t>H8548-37879</t>
  </si>
  <si>
    <t>H2577-49002</t>
  </si>
  <si>
    <t>5714 Lake wo</t>
  </si>
  <si>
    <t>H2587-48915</t>
  </si>
  <si>
    <t>H8548-37883</t>
  </si>
  <si>
    <t>H2564-72606</t>
  </si>
  <si>
    <t>H8548-37882</t>
  </si>
  <si>
    <t>H2579-63958</t>
  </si>
  <si>
    <t>H8548-38102</t>
  </si>
  <si>
    <t>H8548-38287</t>
  </si>
  <si>
    <t>H8548-38301</t>
  </si>
  <si>
    <t>H8548-38296</t>
  </si>
  <si>
    <t>H8548-38213</t>
  </si>
  <si>
    <t>H8548-38302</t>
  </si>
  <si>
    <t>H8548-38224</t>
  </si>
  <si>
    <t>H2554-60463</t>
  </si>
  <si>
    <t>jumbo foods</t>
  </si>
  <si>
    <t>H8548-38303</t>
  </si>
  <si>
    <t>H8548-38319</t>
  </si>
  <si>
    <t>H8548-38431</t>
  </si>
  <si>
    <t>H8548-38433</t>
  </si>
  <si>
    <t>H2583-111738</t>
  </si>
  <si>
    <t>H8548-38430</t>
  </si>
  <si>
    <t>H2555-49181</t>
  </si>
  <si>
    <t>H8548-38429</t>
  </si>
  <si>
    <t>H2583-111754</t>
  </si>
  <si>
    <t>H8548-38427</t>
  </si>
  <si>
    <t>H2571-31448</t>
  </si>
  <si>
    <t>Check 4863 Garage Door</t>
  </si>
  <si>
    <t>Settle Up April 6-23</t>
  </si>
  <si>
    <t>H2554-62955</t>
  </si>
  <si>
    <t>H8548-39888</t>
  </si>
  <si>
    <t>H2554-62743</t>
  </si>
  <si>
    <t>H8548-39799</t>
  </si>
  <si>
    <t>H8548-39800</t>
  </si>
  <si>
    <t>H2554-62684</t>
  </si>
  <si>
    <t>H2555-50807</t>
  </si>
  <si>
    <t>6601 EDGEMER</t>
  </si>
  <si>
    <t>H2555-50875</t>
  </si>
  <si>
    <t>H2555-50879</t>
  </si>
  <si>
    <t>H2564-75691</t>
  </si>
  <si>
    <t>H2552-51901</t>
  </si>
  <si>
    <t>H2565-52594</t>
  </si>
  <si>
    <t>117 MaryKay Rd</t>
  </si>
  <si>
    <t>H8548-39541</t>
  </si>
  <si>
    <t>H8548-39544</t>
  </si>
  <si>
    <t>H8548-39605</t>
  </si>
  <si>
    <t>H2555-50527</t>
  </si>
  <si>
    <t>H2555-50571</t>
  </si>
  <si>
    <t>H8548-39429</t>
  </si>
  <si>
    <t>H2554-62087</t>
  </si>
  <si>
    <t>H2555-50400</t>
  </si>
  <si>
    <t>H2564-75132</t>
  </si>
  <si>
    <t>H2564-75194</t>
  </si>
  <si>
    <t>H8548-39314</t>
  </si>
  <si>
    <t>H8548-39317</t>
  </si>
  <si>
    <t>H8548-39365</t>
  </si>
  <si>
    <t>H2554-62006</t>
  </si>
  <si>
    <t>50 forrester</t>
  </si>
  <si>
    <t>H2555-50262</t>
  </si>
  <si>
    <t>whiskey Run</t>
  </si>
  <si>
    <t>H2564-75003</t>
  </si>
  <si>
    <t>H2571-31974</t>
  </si>
  <si>
    <t>H8548-39205</t>
  </si>
  <si>
    <t>H8548-39224</t>
  </si>
  <si>
    <t>H8548-39226</t>
  </si>
  <si>
    <t>H2555-50096</t>
  </si>
  <si>
    <t>H2555-50102</t>
  </si>
  <si>
    <t>H2579-65568</t>
  </si>
  <si>
    <t>H2583-113621</t>
  </si>
  <si>
    <t>H8548-39066</t>
  </si>
  <si>
    <t>H8548-39067</t>
  </si>
  <si>
    <t>H8548-39144</t>
  </si>
  <si>
    <t>H2555-49925</t>
  </si>
  <si>
    <t>H2555-49932</t>
  </si>
  <si>
    <t>H2555-50018</t>
  </si>
  <si>
    <t>H2564-74447</t>
  </si>
  <si>
    <t>H2554-61376</t>
  </si>
  <si>
    <t>H2554-61483</t>
  </si>
  <si>
    <t>H2555-49782</t>
  </si>
  <si>
    <t>H2555-49784</t>
  </si>
  <si>
    <t>H2555-49887</t>
  </si>
  <si>
    <t>H2555-49888</t>
  </si>
  <si>
    <t>H2583-112885</t>
  </si>
  <si>
    <t>H8548-38805</t>
  </si>
  <si>
    <t>H2555-49659</t>
  </si>
  <si>
    <t>H2583-112636</t>
  </si>
  <si>
    <t>H8548-38707</t>
  </si>
  <si>
    <t>H8548-38715</t>
  </si>
  <si>
    <t>H8548-38570</t>
  </si>
  <si>
    <t>H8548-38573</t>
  </si>
  <si>
    <t>H8548-38575</t>
  </si>
  <si>
    <t>H8548-38577</t>
  </si>
  <si>
    <t>H8548-38578</t>
  </si>
  <si>
    <t>H2555-49388</t>
  </si>
  <si>
    <t>H2583-112056</t>
  </si>
  <si>
    <t>H8548-38479</t>
  </si>
  <si>
    <t>Jose Argueta</t>
  </si>
  <si>
    <t>Elmer Gonzalez</t>
  </si>
  <si>
    <t>Invoice 4</t>
  </si>
  <si>
    <t>Eli Corado</t>
  </si>
  <si>
    <t>GDTS</t>
  </si>
  <si>
    <t>2888 Lochness</t>
  </si>
  <si>
    <t>1313 Shepard</t>
  </si>
  <si>
    <t xml:space="preserve">47th </t>
  </si>
  <si>
    <t>Settle Up April 24 - May 31</t>
  </si>
  <si>
    <t>Prince Pl</t>
  </si>
  <si>
    <t>Whiskey Run</t>
  </si>
  <si>
    <t>H2555-51252</t>
  </si>
  <si>
    <t>H2565-53083</t>
  </si>
  <si>
    <t>H8548-39970</t>
  </si>
  <si>
    <t>H8548-40010</t>
  </si>
  <si>
    <t>H2555-51416</t>
  </si>
  <si>
    <t>H2555-51463</t>
  </si>
  <si>
    <t>H2555-51603</t>
  </si>
  <si>
    <t>H8548-40204</t>
  </si>
  <si>
    <t>H2554-63631</t>
  </si>
  <si>
    <t>H2555-51710</t>
  </si>
  <si>
    <t>H2555-51729</t>
  </si>
  <si>
    <t>H2555-51788</t>
  </si>
  <si>
    <t>H2555-51852</t>
  </si>
  <si>
    <t>H2555-51859</t>
  </si>
  <si>
    <t>H2564-76984</t>
  </si>
  <si>
    <t>H8548-40439</t>
  </si>
  <si>
    <t>H2555-51964</t>
  </si>
  <si>
    <t>H2555-51966</t>
  </si>
  <si>
    <t>H2555-52036</t>
  </si>
  <si>
    <t>H2555-52037</t>
  </si>
  <si>
    <t>H2555-52052</t>
  </si>
  <si>
    <t>H2571-33143</t>
  </si>
  <si>
    <t>H8548-40498</t>
  </si>
  <si>
    <t>H2552-53266</t>
  </si>
  <si>
    <t>H2554-64224</t>
  </si>
  <si>
    <t>H2571-33199</t>
  </si>
  <si>
    <t>H8548-40599</t>
  </si>
  <si>
    <t>H8548-40604</t>
  </si>
  <si>
    <t>H8548-40638</t>
  </si>
  <si>
    <t>H2555-52255</t>
  </si>
  <si>
    <t>H8548-40697</t>
  </si>
  <si>
    <t>H2564-77799</t>
  </si>
  <si>
    <t>H2583-118206</t>
  </si>
  <si>
    <t>H8548-40846</t>
  </si>
  <si>
    <t>28888 Lochness</t>
  </si>
  <si>
    <t>H8548-40872</t>
  </si>
  <si>
    <t>H8548-40875</t>
  </si>
  <si>
    <t>H8548-40885</t>
  </si>
  <si>
    <t>H2555-52546</t>
  </si>
  <si>
    <t>H2555-52576</t>
  </si>
  <si>
    <t>H2571-33498</t>
  </si>
  <si>
    <t>H8548-40975</t>
  </si>
  <si>
    <t>H8548-40971</t>
  </si>
  <si>
    <t>H2555-52724</t>
  </si>
  <si>
    <t>H2558-96631</t>
  </si>
  <si>
    <t>3746 capulet</t>
  </si>
  <si>
    <t>H2558-96652</t>
  </si>
  <si>
    <t>H2571-33565</t>
  </si>
  <si>
    <t>H2571-33584</t>
  </si>
  <si>
    <t>H2583-118899</t>
  </si>
  <si>
    <t>H8548-41175</t>
  </si>
  <si>
    <t>H8548-41176</t>
  </si>
  <si>
    <t>H8548-41234</t>
  </si>
  <si>
    <t>H8550-37879</t>
  </si>
  <si>
    <t>H2555-52862</t>
  </si>
  <si>
    <t>H2558-96872</t>
  </si>
  <si>
    <t>H2558-97020</t>
  </si>
  <si>
    <t>3746 Capulet</t>
  </si>
  <si>
    <t>H2583-119160</t>
  </si>
  <si>
    <t>H2583-119239</t>
  </si>
  <si>
    <t>H2583-119286</t>
  </si>
  <si>
    <t>H8548-41299</t>
  </si>
  <si>
    <t>H8548-41392</t>
  </si>
  <si>
    <t>H2555-53029</t>
  </si>
  <si>
    <t>H2555-53110</t>
  </si>
  <si>
    <t>H2555-53118</t>
  </si>
  <si>
    <t>H8548-41460</t>
  </si>
  <si>
    <t>H2554-65290</t>
  </si>
  <si>
    <t>H2555-53192</t>
  </si>
  <si>
    <t>H2555-53194</t>
  </si>
  <si>
    <t>H2571-33889</t>
  </si>
  <si>
    <t>H2564-79013</t>
  </si>
  <si>
    <t>H2555-53387</t>
  </si>
  <si>
    <t>H2555-53399</t>
  </si>
  <si>
    <t>H2555-53451</t>
  </si>
  <si>
    <t>H2571-34008</t>
  </si>
  <si>
    <t>H2571-34033</t>
  </si>
  <si>
    <t>H8548-41691</t>
  </si>
  <si>
    <t>H2555-53650</t>
  </si>
  <si>
    <t>H2555-53665</t>
  </si>
  <si>
    <t>H2555-53701</t>
  </si>
  <si>
    <t>H2555-53707</t>
  </si>
  <si>
    <t>H6890-24277</t>
  </si>
  <si>
    <t>H8548-41858</t>
  </si>
  <si>
    <t>H8548-41871</t>
  </si>
  <si>
    <t>H2551-54970</t>
  </si>
  <si>
    <t>H2555-53749</t>
  </si>
  <si>
    <t>H2555-53847</t>
  </si>
  <si>
    <t>H8548-41975</t>
  </si>
  <si>
    <t>H8548-41989</t>
  </si>
  <si>
    <t>H8548-42034</t>
  </si>
  <si>
    <t>H2555-53917</t>
  </si>
  <si>
    <t>H2555-53921</t>
  </si>
  <si>
    <t>H2555-53924</t>
  </si>
  <si>
    <t>H2555-53987</t>
  </si>
  <si>
    <t>H2555-53996</t>
  </si>
  <si>
    <t>H2571-34384</t>
  </si>
  <si>
    <t>H2579-69964</t>
  </si>
  <si>
    <t>H2583-121076</t>
  </si>
  <si>
    <t>H8548-42128</t>
  </si>
  <si>
    <t>H2555-54046</t>
  </si>
  <si>
    <t>H2555-54060</t>
  </si>
  <si>
    <t>H2558-98972</t>
  </si>
  <si>
    <t>H2571-34436</t>
  </si>
  <si>
    <t>H8548-42203</t>
  </si>
  <si>
    <t>H2555-54228</t>
  </si>
  <si>
    <t>H2555-54280</t>
  </si>
  <si>
    <t>H2571-34547</t>
  </si>
  <si>
    <t>H8548-42331</t>
  </si>
  <si>
    <t>H8548-42333</t>
  </si>
  <si>
    <t>H8548-42365</t>
  </si>
  <si>
    <t>H8548-42404</t>
  </si>
  <si>
    <t>7200 Joplin</t>
  </si>
  <si>
    <t>Dominion Rental Holdings LLC</t>
  </si>
  <si>
    <t>Return Check Fee (Capulet 10k)</t>
  </si>
  <si>
    <t>Santos Ayala</t>
  </si>
  <si>
    <t>Global Cash Acce</t>
  </si>
  <si>
    <t>Franklin Ulis</t>
  </si>
  <si>
    <t>Erika Parker</t>
  </si>
  <si>
    <t>4016 25th</t>
  </si>
  <si>
    <t>Raul Orellana</t>
  </si>
  <si>
    <t>H2555-56075</t>
  </si>
  <si>
    <t>H2555-56105</t>
  </si>
  <si>
    <t>H8548-43780</t>
  </si>
  <si>
    <t>H8548-43788</t>
  </si>
  <si>
    <t>H2555-55912</t>
  </si>
  <si>
    <t>H2555-55913</t>
  </si>
  <si>
    <t>H2555-55975</t>
  </si>
  <si>
    <t>H8548-43692</t>
  </si>
  <si>
    <t>H8548-43611</t>
  </si>
  <si>
    <t>H8548-43645</t>
  </si>
  <si>
    <t>H8550-40033</t>
  </si>
  <si>
    <t>H2571-35329</t>
  </si>
  <si>
    <t>H8548-43530</t>
  </si>
  <si>
    <t>H8548-43532</t>
  </si>
  <si>
    <t>H2555-55547</t>
  </si>
  <si>
    <t>H2571-35274</t>
  </si>
  <si>
    <t>H8548-43301</t>
  </si>
  <si>
    <t>H8548-43304</t>
  </si>
  <si>
    <t>H8548-43345</t>
  </si>
  <si>
    <t>H2555-55354</t>
  </si>
  <si>
    <t>H2555-55352</t>
  </si>
  <si>
    <t>H2555-55432</t>
  </si>
  <si>
    <t>H2571-35159</t>
  </si>
  <si>
    <t>H2583-124043</t>
  </si>
  <si>
    <t>H8548-43173</t>
  </si>
  <si>
    <t>H8548-43177</t>
  </si>
  <si>
    <t>H2577-55025</t>
  </si>
  <si>
    <t>H2579-71309</t>
  </si>
  <si>
    <t>H8548-43058</t>
  </si>
  <si>
    <t>H8548-43134</t>
  </si>
  <si>
    <t>H2555-55043</t>
  </si>
  <si>
    <t>H2555-55045</t>
  </si>
  <si>
    <t>H2555-55070</t>
  </si>
  <si>
    <t>H8548-42984</t>
  </si>
  <si>
    <t>H2555-54935</t>
  </si>
  <si>
    <t>H2555-54949</t>
  </si>
  <si>
    <t>H2555-54947</t>
  </si>
  <si>
    <t>121 56th st</t>
  </si>
  <si>
    <t>H2564-81123</t>
  </si>
  <si>
    <t>H2565-56365</t>
  </si>
  <si>
    <t>H8548-42904</t>
  </si>
  <si>
    <t>H8548-42923</t>
  </si>
  <si>
    <t>H2554-67131</t>
  </si>
  <si>
    <t>H2555-54756</t>
  </si>
  <si>
    <t>H2555-54795</t>
  </si>
  <si>
    <t>H2558-100039</t>
  </si>
  <si>
    <t>H2565-56233</t>
  </si>
  <si>
    <t>H2577-54630</t>
  </si>
  <si>
    <t>5714 Lake Wo</t>
  </si>
  <si>
    <t>H8548-42759</t>
  </si>
  <si>
    <t>H8548-42842</t>
  </si>
  <si>
    <t>H2555-54587</t>
  </si>
  <si>
    <t>H2555-54632</t>
  </si>
  <si>
    <t>H2555-54645</t>
  </si>
  <si>
    <t>H2555-54680</t>
  </si>
  <si>
    <t>H2558-99783</t>
  </si>
  <si>
    <t>H2558-99899</t>
  </si>
  <si>
    <t>H2565-56078</t>
  </si>
  <si>
    <t>H2565-56142</t>
  </si>
  <si>
    <t>H8548-42608</t>
  </si>
  <si>
    <t>H8548-42638</t>
  </si>
  <si>
    <t>H2555-54450</t>
  </si>
  <si>
    <t>H2555-54498</t>
  </si>
  <si>
    <t>H2555-54523</t>
  </si>
  <si>
    <t>H2565-55959</t>
  </si>
  <si>
    <t>H8548-42492</t>
  </si>
  <si>
    <t>H8548-42487</t>
  </si>
  <si>
    <t>H8548-42497</t>
  </si>
  <si>
    <t>H8548-42572</t>
  </si>
  <si>
    <t>Rodrigo Del CarMiranda</t>
  </si>
  <si>
    <t>Victor Rolando Perez</t>
  </si>
  <si>
    <t>Eileen Stager</t>
  </si>
  <si>
    <t>A Step in Time</t>
  </si>
  <si>
    <t>Peoples Supply</t>
  </si>
  <si>
    <t>330 18th St</t>
  </si>
  <si>
    <t>5523 Rollins Ln</t>
  </si>
  <si>
    <t>Bill Mgm</t>
  </si>
  <si>
    <t>H2555-56205</t>
  </si>
  <si>
    <t>H2555-56213</t>
  </si>
  <si>
    <t>H2564-82768</t>
  </si>
  <si>
    <t>330 18th st</t>
  </si>
  <si>
    <t>H8548-43911</t>
  </si>
  <si>
    <t>H8548-43933</t>
  </si>
  <si>
    <t>H8548-43934</t>
  </si>
  <si>
    <t>H8548-43932</t>
  </si>
  <si>
    <t>H2555-56375</t>
  </si>
  <si>
    <t>H2555-56374</t>
  </si>
  <si>
    <t>mass ave</t>
  </si>
  <si>
    <t>H2555-56439</t>
  </si>
  <si>
    <t>H2583-126119</t>
  </si>
  <si>
    <t>H8548-43986</t>
  </si>
  <si>
    <t>H2555-56542</t>
  </si>
  <si>
    <t>H8548-44202</t>
  </si>
  <si>
    <t>H2555-56714</t>
  </si>
  <si>
    <t>H2555-56767</t>
  </si>
  <si>
    <t>H2555-56772</t>
  </si>
  <si>
    <t>H8548-44316</t>
  </si>
  <si>
    <t>H2554-69726</t>
  </si>
  <si>
    <t>H2554-69750</t>
  </si>
  <si>
    <t>H2555-56983</t>
  </si>
  <si>
    <t>H2583-127388</t>
  </si>
  <si>
    <t>330 18TH ST</t>
  </si>
  <si>
    <t>H2554-69962</t>
  </si>
  <si>
    <t>H2555-57037</t>
  </si>
  <si>
    <t>H2555-57052</t>
  </si>
  <si>
    <t>H2555-57057</t>
  </si>
  <si>
    <t>H2555-57060</t>
  </si>
  <si>
    <t>H2558-104215</t>
  </si>
  <si>
    <t>H8548-44612</t>
  </si>
  <si>
    <t>H2554-70067</t>
  </si>
  <si>
    <t>H2555-57246</t>
  </si>
  <si>
    <t>H2555-57247</t>
  </si>
  <si>
    <t>H4603-60420</t>
  </si>
  <si>
    <t>H8548-44647</t>
  </si>
  <si>
    <t>H2583-128097</t>
  </si>
  <si>
    <t>H8548-44795</t>
  </si>
  <si>
    <t>H8548-44798</t>
  </si>
  <si>
    <t>H2554-70460</t>
  </si>
  <si>
    <t>H2554-70463</t>
  </si>
  <si>
    <t>H2555-57571</t>
  </si>
  <si>
    <t>121 56th St</t>
  </si>
  <si>
    <t>H2571-36445</t>
  </si>
  <si>
    <t>H8548-44864</t>
  </si>
  <si>
    <t>H2554-70617</t>
  </si>
  <si>
    <t>H8548-44946</t>
  </si>
  <si>
    <t>H2555-57840</t>
  </si>
  <si>
    <t>H2583-129043</t>
  </si>
  <si>
    <t>H8548-45060</t>
  </si>
  <si>
    <t>H8548-45072</t>
  </si>
  <si>
    <t>H8548-45103</t>
  </si>
  <si>
    <t>121 56TH ST</t>
  </si>
  <si>
    <t>H8548-45104</t>
  </si>
  <si>
    <t>H2555-57996</t>
  </si>
  <si>
    <t>H2555-57998</t>
  </si>
  <si>
    <t>H8548-45166</t>
  </si>
  <si>
    <t>H8548-45175</t>
  </si>
  <si>
    <t>H8548-45290</t>
  </si>
  <si>
    <t>H8548-45347</t>
  </si>
  <si>
    <t>H2503-56788</t>
  </si>
  <si>
    <t>H2555-58222</t>
  </si>
  <si>
    <t>H2558-106243</t>
  </si>
  <si>
    <t>H8548-45427</t>
  </si>
  <si>
    <t>H8548-45444</t>
  </si>
  <si>
    <t>H8548-45459</t>
  </si>
  <si>
    <t>H2555-58355</t>
  </si>
  <si>
    <t>H2555-58410</t>
  </si>
  <si>
    <t>H8548-45535</t>
  </si>
  <si>
    <t>H8548-45565</t>
  </si>
  <si>
    <t>H8548-45569</t>
  </si>
  <si>
    <t>H8548-45568</t>
  </si>
  <si>
    <t>H8548-45571</t>
  </si>
  <si>
    <t>H8548-45572</t>
  </si>
  <si>
    <t>H8548-45574</t>
  </si>
  <si>
    <t>H2555-58512</t>
  </si>
  <si>
    <t>H2555-58511</t>
  </si>
  <si>
    <t>H2554-71854</t>
  </si>
  <si>
    <t>H2554-71855</t>
  </si>
  <si>
    <t>H2555-58639</t>
  </si>
  <si>
    <t>H2555-58643</t>
  </si>
  <si>
    <t>H2583-130744</t>
  </si>
  <si>
    <t>H2583-130748</t>
  </si>
  <si>
    <t>All Season Rental</t>
  </si>
  <si>
    <t>Francisco Diaz</t>
  </si>
  <si>
    <t>Vick Pincolini</t>
  </si>
  <si>
    <t>Settle Up June 1 - July 24 Rental and Flip</t>
  </si>
  <si>
    <t>Withdrawl -Padonia</t>
  </si>
  <si>
    <t>247 Farragut</t>
  </si>
  <si>
    <t>7803 Berry Pl</t>
  </si>
  <si>
    <t>Neway Inc</t>
  </si>
  <si>
    <t>H8548-45816</t>
  </si>
  <si>
    <t>H8548-45822</t>
  </si>
  <si>
    <t>H2554-72012</t>
  </si>
  <si>
    <t>H8548-45863</t>
  </si>
  <si>
    <t>H8548-45864</t>
  </si>
  <si>
    <t>H8548-45939</t>
  </si>
  <si>
    <t>H8548-45936</t>
  </si>
  <si>
    <t>H2555-58933</t>
  </si>
  <si>
    <t>H8548-46008</t>
  </si>
  <si>
    <t>H8548-46005</t>
  </si>
  <si>
    <t>H2554-72388</t>
  </si>
  <si>
    <t>H2554-72449</t>
  </si>
  <si>
    <t>H2554-72463</t>
  </si>
  <si>
    <t>H8548-46090</t>
  </si>
  <si>
    <t>H8548-46127</t>
  </si>
  <si>
    <t>H8548-46137</t>
  </si>
  <si>
    <t>H2554-72633</t>
  </si>
  <si>
    <t>H2555-59168</t>
  </si>
  <si>
    <t>H2564-86850</t>
  </si>
  <si>
    <t>H2555-59290</t>
  </si>
  <si>
    <t>H2583-132188</t>
  </si>
  <si>
    <t>H8548-46288</t>
  </si>
  <si>
    <t>H8548-46289</t>
  </si>
  <si>
    <t>H2554-73063</t>
  </si>
  <si>
    <t>H2577-58815</t>
  </si>
  <si>
    <t>H2583-132544</t>
  </si>
  <si>
    <t>H8548-46458</t>
  </si>
  <si>
    <t>H8548-46460</t>
  </si>
  <si>
    <t>H2555-59632</t>
  </si>
  <si>
    <t>H2583-132699</t>
  </si>
  <si>
    <t>H2583-132822</t>
  </si>
  <si>
    <t>H8548-46547</t>
  </si>
  <si>
    <t>H2503-58145</t>
  </si>
  <si>
    <t>H2571-37844</t>
  </si>
  <si>
    <t>H2584-66787</t>
  </si>
  <si>
    <t>H8548-46651</t>
  </si>
  <si>
    <t>H8548-46654</t>
  </si>
  <si>
    <t>H8548-46665</t>
  </si>
  <si>
    <t>H8548-46670</t>
  </si>
  <si>
    <t>H8548-46713</t>
  </si>
  <si>
    <t>H2503-58316</t>
  </si>
  <si>
    <t>H2503-58336</t>
  </si>
  <si>
    <t>H2583-133515</t>
  </si>
  <si>
    <t>H2587-59140</t>
  </si>
  <si>
    <t>H8548-46780</t>
  </si>
  <si>
    <t>H8548-46784</t>
  </si>
  <si>
    <t>H8548-46820</t>
  </si>
  <si>
    <t>H2571-38040</t>
  </si>
  <si>
    <t>H8548-46884</t>
  </si>
  <si>
    <t>H8548-46888</t>
  </si>
  <si>
    <t>H8548-46889</t>
  </si>
  <si>
    <t>H2555-60161</t>
  </si>
  <si>
    <t>H8548-46990</t>
  </si>
  <si>
    <t>H8548-46993</t>
  </si>
  <si>
    <t>H2583-134381</t>
  </si>
  <si>
    <t>H8548-47099</t>
  </si>
  <si>
    <t>H8548-47140</t>
  </si>
  <si>
    <t>H8548-47143</t>
  </si>
  <si>
    <t>H8548-47145</t>
  </si>
  <si>
    <t>H2503-58910</t>
  </si>
  <si>
    <t>H2554-74314</t>
  </si>
  <si>
    <t>H2555-60433</t>
  </si>
  <si>
    <t>H2555-60435</t>
  </si>
  <si>
    <t>H2583-134666</t>
  </si>
  <si>
    <t>H8548-47205</t>
  </si>
  <si>
    <t>1003 Wedgewood</t>
  </si>
  <si>
    <t>Ana M. Salmeron</t>
  </si>
  <si>
    <t>DC Water and Sewer</t>
  </si>
  <si>
    <t>Rodrigo Mirando</t>
  </si>
  <si>
    <t>Allison St</t>
  </si>
  <si>
    <t>H2583-133531</t>
  </si>
  <si>
    <t>H2564-87506</t>
  </si>
  <si>
    <t>tools</t>
  </si>
  <si>
    <t>242 33rd St NE</t>
  </si>
  <si>
    <t>1825 Otis</t>
  </si>
  <si>
    <t>H2503-58967</t>
  </si>
  <si>
    <t>H2551-61329</t>
  </si>
  <si>
    <t>H2551-61330</t>
  </si>
  <si>
    <t>Encore House</t>
  </si>
  <si>
    <t>H2564-88960</t>
  </si>
  <si>
    <t>H8548-47357</t>
  </si>
  <si>
    <t>H8548-47410</t>
  </si>
  <si>
    <t>H8548-47411</t>
  </si>
  <si>
    <t>H2503-59152</t>
  </si>
  <si>
    <t>H2554-74728</t>
  </si>
  <si>
    <t>H2554-74737</t>
  </si>
  <si>
    <t>H8548-47520</t>
  </si>
  <si>
    <t>H2551-61584</t>
  </si>
  <si>
    <t>silver sprin</t>
  </si>
  <si>
    <t>H2555-60947</t>
  </si>
  <si>
    <t>H8548-47677</t>
  </si>
  <si>
    <t>H2554-75037</t>
  </si>
  <si>
    <t>H2583-135788</t>
  </si>
  <si>
    <t>H2503-59514</t>
  </si>
  <si>
    <t>H2579-78688</t>
  </si>
  <si>
    <t>H2554-75340</t>
  </si>
  <si>
    <t>moe</t>
  </si>
  <si>
    <t>H2554-75460</t>
  </si>
  <si>
    <t>H2583-136326</t>
  </si>
  <si>
    <t>H2583-136363</t>
  </si>
  <si>
    <t>1825 otis</t>
  </si>
  <si>
    <t>H8548-47954</t>
  </si>
  <si>
    <t>4307 quander</t>
  </si>
  <si>
    <t>H8548-47873</t>
  </si>
  <si>
    <t>H8548-48018</t>
  </si>
  <si>
    <t>H8548-48033</t>
  </si>
  <si>
    <t>H8548-48034</t>
  </si>
  <si>
    <t>H2554-75593</t>
  </si>
  <si>
    <t>H2571-38897</t>
  </si>
  <si>
    <t>H2571-38917</t>
  </si>
  <si>
    <t>whiskey run</t>
  </si>
  <si>
    <t>H2571-38927</t>
  </si>
  <si>
    <t>H2571-38948</t>
  </si>
  <si>
    <t>H8548-48074</t>
  </si>
  <si>
    <t>H8548-48094</t>
  </si>
  <si>
    <t>H8548-48140</t>
  </si>
  <si>
    <t>H2554-75732</t>
  </si>
  <si>
    <t>H2555-61514</t>
  </si>
  <si>
    <t>H2555-61565</t>
  </si>
  <si>
    <t>H2555-61567</t>
  </si>
  <si>
    <t>H2555-61568</t>
  </si>
  <si>
    <t>H2583-136978</t>
  </si>
  <si>
    <t>H8548-48202</t>
  </si>
  <si>
    <t>H8548-48203</t>
  </si>
  <si>
    <t>H8548-48286</t>
  </si>
  <si>
    <t>H2554-75904</t>
  </si>
  <si>
    <t>H2555-61771</t>
  </si>
  <si>
    <t>H2577-60978</t>
  </si>
  <si>
    <t>H2583-137132</t>
  </si>
  <si>
    <t>H8548-48390</t>
  </si>
  <si>
    <t>H8548-48389</t>
  </si>
  <si>
    <t>H2503-60216</t>
  </si>
  <si>
    <t>1003 wedgewood</t>
  </si>
  <si>
    <t>H2503-60246</t>
  </si>
  <si>
    <t>H8548-48422</t>
  </si>
  <si>
    <t>H8548-48429</t>
  </si>
  <si>
    <t>H8548-48446</t>
  </si>
  <si>
    <t>H8548-48456</t>
  </si>
  <si>
    <t>H8548-48458</t>
  </si>
  <si>
    <t>H2583-137816</t>
  </si>
  <si>
    <t>H8548-48526</t>
  </si>
  <si>
    <t>H8548-48565</t>
  </si>
  <si>
    <t>H2504-64473</t>
  </si>
  <si>
    <t>H2554-76485</t>
  </si>
  <si>
    <t>H2554-76521</t>
  </si>
  <si>
    <t>H2555-62105</t>
  </si>
  <si>
    <t>H2564-91018</t>
  </si>
  <si>
    <t>H2577-61444</t>
  </si>
  <si>
    <t>H8548-48616</t>
  </si>
  <si>
    <t>H8548-48631</t>
  </si>
  <si>
    <t>H2503-60731</t>
  </si>
  <si>
    <t>paint</t>
  </si>
  <si>
    <t>H2564-91210</t>
  </si>
  <si>
    <t>H2583-138469</t>
  </si>
  <si>
    <t>H8548-48745</t>
  </si>
  <si>
    <t>H8548-48801</t>
  </si>
  <si>
    <t>H2564-91425</t>
  </si>
  <si>
    <t>H2564-91567</t>
  </si>
  <si>
    <t>H2579-80293</t>
  </si>
  <si>
    <t>H2579-80296</t>
  </si>
  <si>
    <t>H8548-48856</t>
  </si>
  <si>
    <t>H2503-60925</t>
  </si>
  <si>
    <t>H2579-80497</t>
  </si>
  <si>
    <t>H8548-48998</t>
  </si>
  <si>
    <t>H8548-48984</t>
  </si>
  <si>
    <t>H8548-49053</t>
  </si>
  <si>
    <t>H2503-61055</t>
  </si>
  <si>
    <t>H8548-49077</t>
  </si>
  <si>
    <t>H2555-62831</t>
  </si>
  <si>
    <t>H2555-62837</t>
  </si>
  <si>
    <t>H8548-49196</t>
  </si>
  <si>
    <t>H8548-49198</t>
  </si>
  <si>
    <t>H2555-62944</t>
  </si>
  <si>
    <t>H2579-81083</t>
  </si>
  <si>
    <t>H8548-49352</t>
  </si>
  <si>
    <t>H8548-49365</t>
  </si>
  <si>
    <t>H8548-49366</t>
  </si>
  <si>
    <t>H2554-77864</t>
  </si>
  <si>
    <t>H2554-77971</t>
  </si>
  <si>
    <t>H2555-63113</t>
  </si>
  <si>
    <t>H2564-92389</t>
  </si>
  <si>
    <t>H8548-49467</t>
  </si>
  <si>
    <t>H8548-49500</t>
  </si>
  <si>
    <t>H8548-49522</t>
  </si>
  <si>
    <t>H8548-49527</t>
  </si>
  <si>
    <t>H8548-50484</t>
  </si>
  <si>
    <t>H8548-50540</t>
  </si>
  <si>
    <t>7054 palamar</t>
  </si>
  <si>
    <t>H2564-94042</t>
  </si>
  <si>
    <t>H8548-50427</t>
  </si>
  <si>
    <t>H8548-50453</t>
  </si>
  <si>
    <t>H2584-71317</t>
  </si>
  <si>
    <t>H8548-50316</t>
  </si>
  <si>
    <t>H8548-50343</t>
  </si>
  <si>
    <t>H2564-93674</t>
  </si>
  <si>
    <t>H2579-82210</t>
  </si>
  <si>
    <t>H2579-82293</t>
  </si>
  <si>
    <t>H8548-50198</t>
  </si>
  <si>
    <t>H8548-50203</t>
  </si>
  <si>
    <t>H2555-63806</t>
  </si>
  <si>
    <t>H2564-93447</t>
  </si>
  <si>
    <t>H2579-82050</t>
  </si>
  <si>
    <t>H2583-141648</t>
  </si>
  <si>
    <t>H8550-46076</t>
  </si>
  <si>
    <t>H2555-63645</t>
  </si>
  <si>
    <t>H2555-63719</t>
  </si>
  <si>
    <t>H2564-93118</t>
  </si>
  <si>
    <t>H2564-93243</t>
  </si>
  <si>
    <t>H2564-93286</t>
  </si>
  <si>
    <t>H8548-49935</t>
  </si>
  <si>
    <t>H8548-49975</t>
  </si>
  <si>
    <t>H8548-50004</t>
  </si>
  <si>
    <t>H8548-49825</t>
  </si>
  <si>
    <t>H8548-49808</t>
  </si>
  <si>
    <t>H2554-78212</t>
  </si>
  <si>
    <t>H2555-63442</t>
  </si>
  <si>
    <t>H2583-140958</t>
  </si>
  <si>
    <t>H8548-49708</t>
  </si>
  <si>
    <t>H8548-49744</t>
  </si>
  <si>
    <t>H8548-49745</t>
  </si>
  <si>
    <t>H2554-78079</t>
  </si>
  <si>
    <t>H8548-49589</t>
  </si>
  <si>
    <t>Wallace</t>
  </si>
  <si>
    <t>Juan Lopez</t>
  </si>
  <si>
    <t>Settle Up July 25 - Aug 29, 2017</t>
  </si>
  <si>
    <t>Fransisco Gomez</t>
  </si>
  <si>
    <t>PGC DPIE Permits</t>
  </si>
  <si>
    <t>2610 Evarts</t>
  </si>
  <si>
    <t>Y Hockstein's Inc</t>
  </si>
  <si>
    <t>Gault</t>
  </si>
  <si>
    <t>Property Reg</t>
  </si>
  <si>
    <t>H2564-94380</t>
  </si>
  <si>
    <t>H2571-40871</t>
  </si>
  <si>
    <t>H2579-82874</t>
  </si>
  <si>
    <t>H2583-143098</t>
  </si>
  <si>
    <t>H8548-50651</t>
  </si>
  <si>
    <t>H8548-50649</t>
  </si>
  <si>
    <t>H8548-50730</t>
  </si>
  <si>
    <t>H2555-64769</t>
  </si>
  <si>
    <t>23rd pkwy</t>
  </si>
  <si>
    <t>H2564-94596</t>
  </si>
  <si>
    <t>H8548-50791</t>
  </si>
  <si>
    <t>H8548-50850</t>
  </si>
  <si>
    <t>7054 Palamar</t>
  </si>
  <si>
    <t>H2555-64915</t>
  </si>
  <si>
    <t>H2583-143581</t>
  </si>
  <si>
    <t>H8548-50900</t>
  </si>
  <si>
    <t>H8548-50903</t>
  </si>
  <si>
    <t>H8548-50938</t>
  </si>
  <si>
    <t>H2554-80366</t>
  </si>
  <si>
    <t>buchanan dr</t>
  </si>
  <si>
    <t>H2564-94976</t>
  </si>
  <si>
    <t>H8548-51027</t>
  </si>
  <si>
    <t>H8548-51092</t>
  </si>
  <si>
    <t>H2555-65187</t>
  </si>
  <si>
    <t>dropping</t>
  </si>
  <si>
    <t>H2564-95178</t>
  </si>
  <si>
    <t>H8548-51119</t>
  </si>
  <si>
    <t>H8548-51147</t>
  </si>
  <si>
    <t>H2555-65245</t>
  </si>
  <si>
    <t>H2555-65276</t>
  </si>
  <si>
    <t>H8548-51225</t>
  </si>
  <si>
    <t>H2554-80897</t>
  </si>
  <si>
    <t>H2583-144741</t>
  </si>
  <si>
    <t>H8548-51408</t>
  </si>
  <si>
    <t>H8548-51413</t>
  </si>
  <si>
    <t>H8548-51426</t>
  </si>
  <si>
    <t>BOWIE</t>
  </si>
  <si>
    <t>H2564-95821</t>
  </si>
  <si>
    <t>H2564-95819</t>
  </si>
  <si>
    <t>H2564-95816</t>
  </si>
  <si>
    <t>H2571-41534</t>
  </si>
  <si>
    <t>H2583-145107</t>
  </si>
  <si>
    <t>H8548-51475</t>
  </si>
  <si>
    <t>H2564-96055</t>
  </si>
  <si>
    <t>H2583-145491</t>
  </si>
  <si>
    <t>H8548-51587</t>
  </si>
  <si>
    <t>H8548-51583</t>
  </si>
  <si>
    <t>H8548-51604</t>
  </si>
  <si>
    <t>H8548-51638</t>
  </si>
  <si>
    <t>H8548-51669</t>
  </si>
  <si>
    <t>H2555-65794</t>
  </si>
  <si>
    <t>Roy House</t>
  </si>
  <si>
    <t>H2564-96367</t>
  </si>
  <si>
    <t>H2571-41669</t>
  </si>
  <si>
    <t>H2579-84463</t>
  </si>
  <si>
    <t>H8548-51703</t>
  </si>
  <si>
    <t>H8548-51776</t>
  </si>
  <si>
    <t>H2564-96382</t>
  </si>
  <si>
    <t>H2583-145998</t>
  </si>
  <si>
    <t>H8548-51836</t>
  </si>
  <si>
    <t>H8548-51861</t>
  </si>
  <si>
    <t>H8548-51878</t>
  </si>
  <si>
    <t>H8548-51886</t>
  </si>
  <si>
    <t>H2555-66138</t>
  </si>
  <si>
    <t>H2555-66139</t>
  </si>
  <si>
    <t>H2564-96678</t>
  </si>
  <si>
    <t>H2571-41866</t>
  </si>
  <si>
    <t>H2579-84772</t>
  </si>
  <si>
    <t>H8548-51929</t>
  </si>
  <si>
    <t>H2555-66253</t>
  </si>
  <si>
    <t>H2564-96889</t>
  </si>
  <si>
    <t>H2564-96974</t>
  </si>
  <si>
    <t>H2579-84931</t>
  </si>
  <si>
    <t>H2579-84987</t>
  </si>
  <si>
    <t>H2579-85064</t>
  </si>
  <si>
    <t>H8548-52039</t>
  </si>
  <si>
    <t>H8548-52095</t>
  </si>
  <si>
    <t>H8548-52115</t>
  </si>
  <si>
    <t>H2571-42064</t>
  </si>
  <si>
    <t>H8548-52191</t>
  </si>
  <si>
    <t>H8548-52201</t>
  </si>
  <si>
    <t>H8548-52213</t>
  </si>
  <si>
    <t>H8548-52240</t>
  </si>
  <si>
    <t>H8548-52269</t>
  </si>
  <si>
    <t>H2555-66509</t>
  </si>
  <si>
    <t>H2555-66548</t>
  </si>
  <si>
    <t>H2564-97297</t>
  </si>
  <si>
    <t>H2583-147067</t>
  </si>
  <si>
    <t>H8548-52350</t>
  </si>
  <si>
    <t>H8548-52364</t>
  </si>
  <si>
    <t>H8548-52366</t>
  </si>
  <si>
    <t>H2554-82585</t>
  </si>
  <si>
    <t>H2555-66619</t>
  </si>
  <si>
    <t>H2564-97606</t>
  </si>
  <si>
    <t>Shaunte Parke</t>
  </si>
  <si>
    <t>Dc Treasury</t>
  </si>
  <si>
    <t>Brittany</t>
  </si>
  <si>
    <t>RCS</t>
  </si>
  <si>
    <t>VCN City of Baltimore</t>
  </si>
  <si>
    <t>NATE</t>
  </si>
  <si>
    <t>809 Scott Circle</t>
  </si>
  <si>
    <t>H2555-66742</t>
  </si>
  <si>
    <t>H2555-66741</t>
  </si>
  <si>
    <t>H2555-66755</t>
  </si>
  <si>
    <t>H2555-66823</t>
  </si>
  <si>
    <t>H2564-97724</t>
  </si>
  <si>
    <t>H8548-52598</t>
  </si>
  <si>
    <t>H2583-147966</t>
  </si>
  <si>
    <t>H8548-52722</t>
  </si>
  <si>
    <t>H2555-67054</t>
  </si>
  <si>
    <t>H2564-98105</t>
  </si>
  <si>
    <t>H8548-52802</t>
  </si>
  <si>
    <t>H8548-52857</t>
  </si>
  <si>
    <t>H2555-67229</t>
  </si>
  <si>
    <t>clinton</t>
  </si>
  <si>
    <t>H2583-148669</t>
  </si>
  <si>
    <t>H8548-52896</t>
  </si>
  <si>
    <t>H8548-52902</t>
  </si>
  <si>
    <t>H8548-52898</t>
  </si>
  <si>
    <t>H8548-52937</t>
  </si>
  <si>
    <t>H8548-52939</t>
  </si>
  <si>
    <t>8312 Larchwood</t>
  </si>
  <si>
    <t>H8548-52940</t>
  </si>
  <si>
    <t>H8548-52943</t>
  </si>
  <si>
    <t>H2554-83504</t>
  </si>
  <si>
    <t>H2564-98530</t>
  </si>
  <si>
    <t>H8548-52982</t>
  </si>
  <si>
    <t>H8548-53013</t>
  </si>
  <si>
    <t>H8548-53017</t>
  </si>
  <si>
    <t>H8548-53051</t>
  </si>
  <si>
    <t>H2554-83683</t>
  </si>
  <si>
    <t>H2583-149139</t>
  </si>
  <si>
    <t>H8548-53089</t>
  </si>
  <si>
    <t>515 18</t>
  </si>
  <si>
    <t>H8548-53090</t>
  </si>
  <si>
    <t>H8548-53105</t>
  </si>
  <si>
    <t>H8548-53138</t>
  </si>
  <si>
    <t>H8548-53233</t>
  </si>
  <si>
    <t>H2554-83965</t>
  </si>
  <si>
    <t>H2564-99037</t>
  </si>
  <si>
    <t>H8548-53309</t>
  </si>
  <si>
    <t>H8548-53168</t>
  </si>
  <si>
    <t>H8548-53328</t>
  </si>
  <si>
    <t>H8548-53353</t>
  </si>
  <si>
    <t>H2564-99233</t>
  </si>
  <si>
    <t>H2583-150138</t>
  </si>
  <si>
    <t>H8548-53437</t>
  </si>
  <si>
    <t>H8548-53504</t>
  </si>
  <si>
    <t>H2583-150392</t>
  </si>
  <si>
    <t>H2583-150529</t>
  </si>
  <si>
    <t>H8548-53534</t>
  </si>
  <si>
    <t>H8548-53574</t>
  </si>
  <si>
    <t>H8548-53698</t>
  </si>
  <si>
    <t>H8548-53714</t>
  </si>
  <si>
    <t>H8548-53755</t>
  </si>
  <si>
    <t>H2555-68488</t>
  </si>
  <si>
    <t>H2564-100016</t>
  </si>
  <si>
    <t>8312 larchwood</t>
  </si>
  <si>
    <t>H2564-100019</t>
  </si>
  <si>
    <t>H2583-150965</t>
  </si>
  <si>
    <t>H8548-53804</t>
  </si>
  <si>
    <t>H8548-53861</t>
  </si>
  <si>
    <t>H8548-53864</t>
  </si>
  <si>
    <t>H8548-53890</t>
  </si>
  <si>
    <t>H2555-68588</t>
  </si>
  <si>
    <t>7108 Valley Park</t>
  </si>
  <si>
    <t>H2555-68587</t>
  </si>
  <si>
    <t>H8548-53995</t>
  </si>
  <si>
    <t>H2554-85187</t>
  </si>
  <si>
    <t>H2554-85191</t>
  </si>
  <si>
    <t>H2555-68688</t>
  </si>
  <si>
    <t>H2583-151601</t>
  </si>
  <si>
    <t>H8548-54048</t>
  </si>
  <si>
    <t>7108 valley park</t>
  </si>
  <si>
    <t>H8548-54070</t>
  </si>
  <si>
    <t>H8548-54068</t>
  </si>
  <si>
    <t>H8548-54094</t>
  </si>
  <si>
    <t>H2554-85343</t>
  </si>
  <si>
    <t>H2583-152027</t>
  </si>
  <si>
    <t>TJ</t>
  </si>
  <si>
    <t>H8548-54219</t>
  </si>
  <si>
    <t>H8548-54176</t>
  </si>
  <si>
    <t>H8548-54177</t>
  </si>
  <si>
    <t>H8548-54235</t>
  </si>
  <si>
    <t>H8548-54249</t>
  </si>
  <si>
    <t>H8548-54257</t>
  </si>
  <si>
    <t>H2555-69014</t>
  </si>
  <si>
    <t>H2555-69033</t>
  </si>
  <si>
    <t>H2564-100790</t>
  </si>
  <si>
    <t>H2579-88229</t>
  </si>
  <si>
    <t>H8548-54366</t>
  </si>
  <si>
    <t>H8548-54334</t>
  </si>
  <si>
    <t>H8548-54340</t>
  </si>
  <si>
    <t>H8548-54368</t>
  </si>
  <si>
    <t>H2555-69174</t>
  </si>
  <si>
    <t>H2555-69257</t>
  </si>
  <si>
    <t>H2564-100899</t>
  </si>
  <si>
    <t>H2583-152556</t>
  </si>
  <si>
    <t>H8548-54527</t>
  </si>
  <si>
    <t>H2555-69390</t>
  </si>
  <si>
    <t>H2564-101164</t>
  </si>
  <si>
    <t>H2583-152920</t>
  </si>
  <si>
    <t>H8548-54553</t>
  </si>
  <si>
    <t>H8548-54556</t>
  </si>
  <si>
    <t>H8548-54639</t>
  </si>
  <si>
    <t>H2583-153220</t>
  </si>
  <si>
    <t>H2583-153345</t>
  </si>
  <si>
    <t>H8548-54676</t>
  </si>
  <si>
    <t>H8548-54694</t>
  </si>
  <si>
    <t>H8548-54695</t>
  </si>
  <si>
    <t>H8548-54775</t>
  </si>
  <si>
    <t>H8548-54778</t>
  </si>
  <si>
    <t>H2555-69611</t>
  </si>
  <si>
    <t>H2555-69610</t>
  </si>
  <si>
    <t>H2564-101455</t>
  </si>
  <si>
    <t>H2583-153520</t>
  </si>
  <si>
    <t>Check 1271</t>
  </si>
  <si>
    <t>Invoice 6</t>
  </si>
  <si>
    <t>Dominion Financial</t>
  </si>
  <si>
    <t>Wayne Dalton</t>
  </si>
  <si>
    <t>Joy IRA LLC</t>
  </si>
  <si>
    <t>Week 1 Nov</t>
  </si>
  <si>
    <t>Barbara Jean Stevenson</t>
  </si>
  <si>
    <t>Vehicle Purchaces</t>
  </si>
  <si>
    <t>H2554-86479</t>
  </si>
  <si>
    <t>H2571-44120</t>
  </si>
  <si>
    <t>H2579-89132</t>
  </si>
  <si>
    <t>H2583-153840</t>
  </si>
  <si>
    <t>409 36TH ST</t>
  </si>
  <si>
    <t>H8548-55020</t>
  </si>
  <si>
    <t>H8548-55041</t>
  </si>
  <si>
    <t>H2579-89380</t>
  </si>
  <si>
    <t>H2583-154238</t>
  </si>
  <si>
    <t>H8548-55061</t>
  </si>
  <si>
    <t>H8548-55160</t>
  </si>
  <si>
    <t>H2554-86951</t>
  </si>
  <si>
    <t>H2583-154440</t>
  </si>
  <si>
    <t>409 36th st</t>
  </si>
  <si>
    <t>H8548-55197</t>
  </si>
  <si>
    <t>H8548-55286</t>
  </si>
  <si>
    <t>H2555-70244</t>
  </si>
  <si>
    <t>H2583-154696</t>
  </si>
  <si>
    <t>409 36th St</t>
  </si>
  <si>
    <t>H2583-154796</t>
  </si>
  <si>
    <t>H8548-55328</t>
  </si>
  <si>
    <t>H8548-55360</t>
  </si>
  <si>
    <t>H8548-55378</t>
  </si>
  <si>
    <t>H2555-70333</t>
  </si>
  <si>
    <t>H2555-70341</t>
  </si>
  <si>
    <t>H2555-70502</t>
  </si>
  <si>
    <t>H8548-55607</t>
  </si>
  <si>
    <t>H2554-87743</t>
  </si>
  <si>
    <t>H2555-70759</t>
  </si>
  <si>
    <t>H2564-102795</t>
  </si>
  <si>
    <t>H8548-55775</t>
  </si>
  <si>
    <t>H2555-70866</t>
  </si>
  <si>
    <t>H2583-156069</t>
  </si>
  <si>
    <t>H8548-55863</t>
  </si>
  <si>
    <t>H8548-55937</t>
  </si>
  <si>
    <t>H2554-88249</t>
  </si>
  <si>
    <t>H2555-71011</t>
  </si>
  <si>
    <t>H2583-156252</t>
  </si>
  <si>
    <t>H8548-55971</t>
  </si>
  <si>
    <t>H8548-56127</t>
  </si>
  <si>
    <t>H8548-56135</t>
  </si>
  <si>
    <t>H8548-56226</t>
  </si>
  <si>
    <t>H2554-88781</t>
  </si>
  <si>
    <t>H2554-88786</t>
  </si>
  <si>
    <t>H2554-88873</t>
  </si>
  <si>
    <t>H2554-88875</t>
  </si>
  <si>
    <t>H2555-71504</t>
  </si>
  <si>
    <t>H2564-103829</t>
  </si>
  <si>
    <t>H8548-56465</t>
  </si>
  <si>
    <t>H8548-56500</t>
  </si>
  <si>
    <t>H8548-56516</t>
  </si>
  <si>
    <t>1317 asheville</t>
  </si>
  <si>
    <t>H8548-56554</t>
  </si>
  <si>
    <t>H2555-71615</t>
  </si>
  <si>
    <t>H2555-71640</t>
  </si>
  <si>
    <t>H2564-104010</t>
  </si>
  <si>
    <t>H2583-157764</t>
  </si>
  <si>
    <t>H8548-56591</t>
  </si>
  <si>
    <t>H2555-71786</t>
  </si>
  <si>
    <t>H2555-71822</t>
  </si>
  <si>
    <t>H2555-71838</t>
  </si>
  <si>
    <t>H2555-71855</t>
  </si>
  <si>
    <t>H2555-71914</t>
  </si>
  <si>
    <t>H2583-157940</t>
  </si>
  <si>
    <t>H8548-56746</t>
  </si>
  <si>
    <t>H8548-56852</t>
  </si>
  <si>
    <t>H2554-89486</t>
  </si>
  <si>
    <t>H2555-72006</t>
  </si>
  <si>
    <t>H8548-56914</t>
  </si>
  <si>
    <t>H2555-72264</t>
  </si>
  <si>
    <t>H2583-158885</t>
  </si>
  <si>
    <t>H8548-57030</t>
  </si>
  <si>
    <t>601 18th</t>
  </si>
  <si>
    <t>413 Rittanhouse St</t>
  </si>
  <si>
    <t>15807 Palia Turn</t>
  </si>
  <si>
    <t>H2564-105088</t>
  </si>
  <si>
    <t>H2579-92251</t>
  </si>
  <si>
    <t>H2583-159470</t>
  </si>
  <si>
    <t>Kathy</t>
  </si>
  <si>
    <t>H8548-57280</t>
  </si>
  <si>
    <t>1019 frimler ct</t>
  </si>
  <si>
    <t>H2555-72762</t>
  </si>
  <si>
    <t>1317 ASHEVILLE</t>
  </si>
  <si>
    <t>H8548-57390</t>
  </si>
  <si>
    <t>H8548-57414</t>
  </si>
  <si>
    <t>H2555-72841</t>
  </si>
  <si>
    <t>H2555-72944</t>
  </si>
  <si>
    <t>H8548-57540</t>
  </si>
  <si>
    <t>H8548-57588</t>
  </si>
  <si>
    <t>H8548-57600</t>
  </si>
  <si>
    <t>H2555-73033</t>
  </si>
  <si>
    <t>H2555-73063</t>
  </si>
  <si>
    <t>H2555-73104</t>
  </si>
  <si>
    <t>H8548-57683</t>
  </si>
  <si>
    <t>H8548-57689</t>
  </si>
  <si>
    <t>H2555-73162</t>
  </si>
  <si>
    <t>H8548-57785</t>
  </si>
  <si>
    <t>H2555-73410</t>
  </si>
  <si>
    <t>H2555-73449</t>
  </si>
  <si>
    <t>H2583-161437</t>
  </si>
  <si>
    <t>H8548-57978</t>
  </si>
  <si>
    <t>H8548-58036</t>
  </si>
  <si>
    <t>4901 13th st</t>
  </si>
  <si>
    <t>H2503-71449</t>
  </si>
  <si>
    <t>H2564-106434</t>
  </si>
  <si>
    <t>H2583-161583</t>
  </si>
  <si>
    <t>H8548-58120</t>
  </si>
  <si>
    <t>H8548-58145</t>
  </si>
  <si>
    <t>charlie house</t>
  </si>
  <si>
    <t>H8548-58173</t>
  </si>
  <si>
    <t>H2555-73705</t>
  </si>
  <si>
    <t>H2555-73719</t>
  </si>
  <si>
    <t>H2555-73741</t>
  </si>
  <si>
    <t>B St</t>
  </si>
  <si>
    <t>H2555-73788</t>
  </si>
  <si>
    <t>5518 K St</t>
  </si>
  <si>
    <t>H2564-106624</t>
  </si>
  <si>
    <t>H2571-46441</t>
  </si>
  <si>
    <t>H8548-58232</t>
  </si>
  <si>
    <t>H8548-58236</t>
  </si>
  <si>
    <t>H2555-73923</t>
  </si>
  <si>
    <t>H2564-106705</t>
  </si>
  <si>
    <t>H2555-74009</t>
  </si>
  <si>
    <t>H2555-74072</t>
  </si>
  <si>
    <t>H2554-92064</t>
  </si>
  <si>
    <t>H2555-74128</t>
  </si>
  <si>
    <t>H2571-46620</t>
  </si>
  <si>
    <t>H8548-58545</t>
  </si>
  <si>
    <t>H2555-74242</t>
  </si>
  <si>
    <t>H2555-74247</t>
  </si>
  <si>
    <t>H2583-163117</t>
  </si>
  <si>
    <t>H8548-58672</t>
  </si>
  <si>
    <t>H8548-58675</t>
  </si>
  <si>
    <t>H8548-58682</t>
  </si>
  <si>
    <t>H8548-58736</t>
  </si>
  <si>
    <t>H8548-58738</t>
  </si>
  <si>
    <t>H2555-74379</t>
  </si>
  <si>
    <t>H8548-58812</t>
  </si>
  <si>
    <t>H2555-74545</t>
  </si>
  <si>
    <t>H2555-74546</t>
  </si>
  <si>
    <t>H2583-163703</t>
  </si>
  <si>
    <t>H8548-58875</t>
  </si>
  <si>
    <t>H8548-58878</t>
  </si>
  <si>
    <t>H8548-58989</t>
  </si>
  <si>
    <t>H8548-58995</t>
  </si>
  <si>
    <t>H8548-59095</t>
  </si>
  <si>
    <t>H8548-59118</t>
  </si>
  <si>
    <t>H2555-74957</t>
  </si>
  <si>
    <t>H8548-59180</t>
  </si>
  <si>
    <t>H8548-59190</t>
  </si>
  <si>
    <t>H2555-75127</t>
  </si>
  <si>
    <t>H2579-94982</t>
  </si>
  <si>
    <t>H2583-164755</t>
  </si>
  <si>
    <t>H8548-59297</t>
  </si>
  <si>
    <t>nat house</t>
  </si>
  <si>
    <t>H8548-59318</t>
  </si>
  <si>
    <t>H8548-59322</t>
  </si>
  <si>
    <t>H2564-108564</t>
  </si>
  <si>
    <t>H2579-95066</t>
  </si>
  <si>
    <t>H2579-95069</t>
  </si>
  <si>
    <t>H2579-95140</t>
  </si>
  <si>
    <t>H8548-59383</t>
  </si>
  <si>
    <t>H8548-59392</t>
  </si>
  <si>
    <t>H8548-59411</t>
  </si>
  <si>
    <t>H8548-59439</t>
  </si>
  <si>
    <t>H2555-75302</t>
  </si>
  <si>
    <t>H2564-108750</t>
  </si>
  <si>
    <t>H2564-108887</t>
  </si>
  <si>
    <t>4101 emerson st</t>
  </si>
  <si>
    <t>H8548-59502</t>
  </si>
  <si>
    <t>H2555-75453</t>
  </si>
  <si>
    <t>H2555-75483</t>
  </si>
  <si>
    <t>H2555-75481</t>
  </si>
  <si>
    <t>H2555-75492</t>
  </si>
  <si>
    <t>H2555-75496</t>
  </si>
  <si>
    <t>H2564-108979</t>
  </si>
  <si>
    <t>H8548-59604</t>
  </si>
  <si>
    <t>H8548-59609</t>
  </si>
  <si>
    <t>H8548-59613</t>
  </si>
  <si>
    <t>1317 nalley terr</t>
  </si>
  <si>
    <t>H8548-59608</t>
  </si>
  <si>
    <t>H8548-59624</t>
  </si>
  <si>
    <t>H8548-59739</t>
  </si>
  <si>
    <t>H2554-94077</t>
  </si>
  <si>
    <t>H2555-75668</t>
  </si>
  <si>
    <t>H2555-75691</t>
  </si>
  <si>
    <t>H2583-166140</t>
  </si>
  <si>
    <t>H2555-75820</t>
  </si>
  <si>
    <t>H2579-95752</t>
  </si>
  <si>
    <t>H2579-95832</t>
  </si>
  <si>
    <t>H8548-59942</t>
  </si>
  <si>
    <t>4608 Bass Pl</t>
  </si>
  <si>
    <t>Condo One at the Pines</t>
  </si>
  <si>
    <t>Alvin</t>
  </si>
  <si>
    <t>Sampson</t>
  </si>
  <si>
    <t>Yovani Hernandez</t>
  </si>
  <si>
    <t>PG Tax DES</t>
  </si>
  <si>
    <t>PG County MD</t>
  </si>
  <si>
    <t>XMAS Bonus</t>
  </si>
  <si>
    <t>Parker</t>
  </si>
  <si>
    <t>840 St</t>
  </si>
  <si>
    <t>5548 bass pl</t>
  </si>
  <si>
    <t>2539 arunah</t>
  </si>
  <si>
    <t>moe house</t>
  </si>
  <si>
    <t>H2555-75940</t>
  </si>
  <si>
    <t>H2555-75938</t>
  </si>
  <si>
    <t>H2555-75948</t>
  </si>
  <si>
    <t>H2555-75995</t>
  </si>
  <si>
    <t>H2583-166677</t>
  </si>
  <si>
    <t>18th  ST</t>
  </si>
  <si>
    <t>H2564-109668</t>
  </si>
  <si>
    <t>H2587-73804</t>
  </si>
  <si>
    <t>H2579-96043</t>
  </si>
  <si>
    <t>H2555-76045</t>
  </si>
  <si>
    <t>H8548-60129</t>
  </si>
  <si>
    <t>H8548-60127</t>
  </si>
  <si>
    <t>H8548-53775</t>
  </si>
  <si>
    <t>Red Waiver</t>
  </si>
  <si>
    <t>H2503-73716</t>
  </si>
  <si>
    <t>H2579-96207</t>
  </si>
  <si>
    <t>H2579-96209</t>
  </si>
  <si>
    <t>H2503-73765</t>
  </si>
  <si>
    <t>H8548-60265</t>
  </si>
  <si>
    <t>H2564-110078</t>
  </si>
  <si>
    <t>H2579-96397</t>
  </si>
  <si>
    <t>H8548-60401</t>
  </si>
  <si>
    <t>H2554-95069</t>
  </si>
  <si>
    <t>3302 27th ave</t>
  </si>
  <si>
    <t>H8548-60326</t>
  </si>
  <si>
    <t>H2503-73904</t>
  </si>
  <si>
    <t>H8548-60342</t>
  </si>
  <si>
    <t>H2555-76369</t>
  </si>
  <si>
    <t>H2503-73891</t>
  </si>
  <si>
    <t>H2579-96545</t>
  </si>
  <si>
    <t>H8548-60453</t>
  </si>
  <si>
    <t>H2554-95242</t>
  </si>
  <si>
    <t>H2579-96536</t>
  </si>
  <si>
    <t>H2555-76455</t>
  </si>
  <si>
    <t>H2571-47959</t>
  </si>
  <si>
    <t>H2503-74133</t>
  </si>
  <si>
    <t>H2503-74135</t>
  </si>
  <si>
    <t>H8548-60566</t>
  </si>
  <si>
    <t>H2503-74333</t>
  </si>
  <si>
    <t>H2555-76721</t>
  </si>
  <si>
    <t>113 Peppermill</t>
  </si>
  <si>
    <t>H2571-48091</t>
  </si>
  <si>
    <t>18th St</t>
  </si>
  <si>
    <t>H2555-76749</t>
  </si>
  <si>
    <t>H2555-76881</t>
  </si>
  <si>
    <t>H2555-76871</t>
  </si>
  <si>
    <t>1354 Barnaby</t>
  </si>
  <si>
    <t>H2583-168899</t>
  </si>
  <si>
    <t>H2503-74626</t>
  </si>
  <si>
    <t>H2555-77172</t>
  </si>
  <si>
    <t>H2555-77190</t>
  </si>
  <si>
    <t>H2555-77128</t>
  </si>
  <si>
    <t>H2579-97610</t>
  </si>
  <si>
    <t>H2564-111541</t>
  </si>
  <si>
    <t>H8548-61115</t>
  </si>
  <si>
    <t>H2579-97680</t>
  </si>
  <si>
    <t>H8548-61057</t>
  </si>
  <si>
    <t>H2503-74915</t>
  </si>
  <si>
    <t>H8548-61234</t>
  </si>
  <si>
    <t>H2555-77518</t>
  </si>
  <si>
    <t>H8548-61156</t>
  </si>
  <si>
    <t>H8548-61168</t>
  </si>
  <si>
    <t>H2579-97956</t>
  </si>
  <si>
    <t>H2555-77630</t>
  </si>
  <si>
    <t>H2583-170153</t>
  </si>
  <si>
    <t>H8548-61266</t>
  </si>
  <si>
    <t>H2555-77649</t>
  </si>
  <si>
    <t>515 Mt. Lubentia</t>
  </si>
  <si>
    <t>H8548-61376</t>
  </si>
  <si>
    <t>H2564-112219</t>
  </si>
  <si>
    <t>H2564-112407</t>
  </si>
  <si>
    <t>H2583-170635</t>
  </si>
  <si>
    <t>H8548-61543</t>
  </si>
  <si>
    <t>H2584-86067</t>
  </si>
  <si>
    <t>H8548-61557</t>
  </si>
  <si>
    <t>H8548-61617</t>
  </si>
  <si>
    <t>H2503-75594</t>
  </si>
  <si>
    <t>5900 laclede</t>
  </si>
  <si>
    <t>H8548-61768</t>
  </si>
  <si>
    <t>H8548-61773</t>
  </si>
  <si>
    <t>H2503-75611</t>
  </si>
  <si>
    <t>H2555-78477</t>
  </si>
  <si>
    <t>H8548-61911</t>
  </si>
  <si>
    <t>4427 g st</t>
  </si>
  <si>
    <t>H8548-61965</t>
  </si>
  <si>
    <t>H2555-78504</t>
  </si>
  <si>
    <t>H2555-78506</t>
  </si>
  <si>
    <t>H8548-62153</t>
  </si>
  <si>
    <t>H8548-62148</t>
  </si>
  <si>
    <t>H8548-62149</t>
  </si>
  <si>
    <t>H2555-78907</t>
  </si>
  <si>
    <t>H8548-62358</t>
  </si>
  <si>
    <t>H8548-62351</t>
  </si>
  <si>
    <t>H8548-62472</t>
  </si>
  <si>
    <t>Richard Transfer</t>
  </si>
  <si>
    <t>Yes Energy</t>
  </si>
  <si>
    <t>Kimi Gray</t>
  </si>
  <si>
    <t>Check 1418</t>
  </si>
  <si>
    <t>Kalesha Carter</t>
  </si>
  <si>
    <t>Ely Corado</t>
  </si>
  <si>
    <t>Tony Aunt</t>
  </si>
  <si>
    <t>Pay Roll Week 1</t>
  </si>
  <si>
    <t>Payroll</t>
  </si>
  <si>
    <t>Settle Aug 30 - Oct 1</t>
  </si>
  <si>
    <t>H8548-62556</t>
  </si>
  <si>
    <t>H8548-62578</t>
  </si>
  <si>
    <t>H8548-62588</t>
  </si>
  <si>
    <t>VISA X-6909</t>
  </si>
  <si>
    <t>H2554-98832</t>
  </si>
  <si>
    <t>H2555-79409</t>
  </si>
  <si>
    <t>H2555-79505</t>
  </si>
  <si>
    <t>H2579-100179</t>
  </si>
  <si>
    <t>H4638-64746</t>
  </si>
  <si>
    <t>H8548-62735</t>
  </si>
  <si>
    <t>H2584-87741</t>
  </si>
  <si>
    <t>H8548-62792</t>
  </si>
  <si>
    <t>H8548-62800</t>
  </si>
  <si>
    <t>H2583-174569</t>
  </si>
  <si>
    <t>H8548-62864</t>
  </si>
  <si>
    <t>H2583-174757</t>
  </si>
  <si>
    <t>H8548-63014</t>
  </si>
  <si>
    <t>H2555-80083</t>
  </si>
  <si>
    <t>4427 g St</t>
  </si>
  <si>
    <t>H2555-80120</t>
  </si>
  <si>
    <t>H8548-63137</t>
  </si>
  <si>
    <t>H8548-63141</t>
  </si>
  <si>
    <t>H2503-77229</t>
  </si>
  <si>
    <t>H4605-120523</t>
  </si>
  <si>
    <t>H8548-63240</t>
  </si>
  <si>
    <t>H2579-101037</t>
  </si>
  <si>
    <t>H8548-63316</t>
  </si>
  <si>
    <t>H2564-115809</t>
  </si>
  <si>
    <t>113 peppermill</t>
  </si>
  <si>
    <t>H8548-63395</t>
  </si>
  <si>
    <t>4427 G St</t>
  </si>
  <si>
    <t>H8548-63510</t>
  </si>
  <si>
    <t>H8548-63513</t>
  </si>
  <si>
    <t>H2564-116317</t>
  </si>
  <si>
    <t>4427 G st</t>
  </si>
  <si>
    <t>H8548-63605</t>
  </si>
  <si>
    <t>H8548-63608</t>
  </si>
  <si>
    <t>k st</t>
  </si>
  <si>
    <t>H8548-63609</t>
  </si>
  <si>
    <t>H2554-100573</t>
  </si>
  <si>
    <t>H2555-80997</t>
  </si>
  <si>
    <t>H2555-81037</t>
  </si>
  <si>
    <t>H8548-63727</t>
  </si>
  <si>
    <t>H8548-63828</t>
  </si>
  <si>
    <t>H8548-63837</t>
  </si>
  <si>
    <t>H8548-63897</t>
  </si>
  <si>
    <t>H2555-81238</t>
  </si>
  <si>
    <t>6305 Agile Ln</t>
  </si>
  <si>
    <t>H2555-81315</t>
  </si>
  <si>
    <t>H2579-102048</t>
  </si>
  <si>
    <t>H2503-78277</t>
  </si>
  <si>
    <t>H2555-81382</t>
  </si>
  <si>
    <t>H8548-64053</t>
  </si>
  <si>
    <t>H8548-64065</t>
  </si>
  <si>
    <t>H8548-64179</t>
  </si>
  <si>
    <t>Kelvin</t>
  </si>
  <si>
    <t>Allen</t>
  </si>
  <si>
    <t>Withdrawal Hanover Plwy</t>
  </si>
  <si>
    <t>Jerome Buie</t>
  </si>
  <si>
    <t>158 U St</t>
  </si>
  <si>
    <t>1317 Asheville</t>
  </si>
  <si>
    <t>H2579-102596</t>
  </si>
  <si>
    <t>H8548-64319</t>
  </si>
  <si>
    <t>H8548-64390</t>
  </si>
  <si>
    <t>H8548-64402</t>
  </si>
  <si>
    <t>H2552-79766</t>
  </si>
  <si>
    <t>4608 bass pl</t>
  </si>
  <si>
    <t>H8548-64433</t>
  </si>
  <si>
    <t>H8548-64480</t>
  </si>
  <si>
    <t>H8548-64494</t>
  </si>
  <si>
    <t>H8548-64515</t>
  </si>
  <si>
    <t>H2555-82045</t>
  </si>
  <si>
    <t>H2583-179006</t>
  </si>
  <si>
    <t>H2583-179047</t>
  </si>
  <si>
    <t>H2555-82212</t>
  </si>
  <si>
    <t>H8548-64660</t>
  </si>
  <si>
    <t>H8548-64685</t>
  </si>
  <si>
    <t>H8548-64690</t>
  </si>
  <si>
    <t>H8548-64757</t>
  </si>
  <si>
    <t>H2554-102612</t>
  </si>
  <si>
    <t>H2555-82450</t>
  </si>
  <si>
    <t>H8548-64890</t>
  </si>
  <si>
    <t>H2555-82601</t>
  </si>
  <si>
    <t>H2555-82655</t>
  </si>
  <si>
    <t>H2555-82663</t>
  </si>
  <si>
    <t>H8548-64998</t>
  </si>
  <si>
    <t>H8548-65012</t>
  </si>
  <si>
    <t>H8548-65014</t>
  </si>
  <si>
    <t>H2555-82833</t>
  </si>
  <si>
    <t>H8548-65131</t>
  </si>
  <si>
    <t>H8548-65130</t>
  </si>
  <si>
    <t>Erica William</t>
  </si>
  <si>
    <t>Santiago Cabrera</t>
  </si>
  <si>
    <t>Withdrawal Kettering</t>
  </si>
  <si>
    <t>TOny</t>
  </si>
  <si>
    <t>Gregory Thompson</t>
  </si>
  <si>
    <t>Mary Bangura</t>
  </si>
  <si>
    <t>Phillip Mobley</t>
  </si>
  <si>
    <t>COX</t>
  </si>
  <si>
    <t>H2554-103312</t>
  </si>
  <si>
    <t>H2555-82902</t>
  </si>
  <si>
    <t>H2555-82907</t>
  </si>
  <si>
    <t>2205 Lakewood St</t>
  </si>
  <si>
    <t>H2555-82937</t>
  </si>
  <si>
    <t>1477 MORRIS RD</t>
  </si>
  <si>
    <t>H2555-82993</t>
  </si>
  <si>
    <t>H8548-65187</t>
  </si>
  <si>
    <t>H8548-65231</t>
  </si>
  <si>
    <t>H8548-65297</t>
  </si>
  <si>
    <t>H8548-65296</t>
  </si>
  <si>
    <t>H2571-51396</t>
  </si>
  <si>
    <t>3033 BEACH BOTTOM RD</t>
  </si>
  <si>
    <t>H8548-65442</t>
  </si>
  <si>
    <t>H2554-103649</t>
  </si>
  <si>
    <t>H2555-83240</t>
  </si>
  <si>
    <t>H8548-65484</t>
  </si>
  <si>
    <t>H2555-83386</t>
  </si>
  <si>
    <t>H2555-83458</t>
  </si>
  <si>
    <t>H2562-55618</t>
  </si>
  <si>
    <t>H8548-65596</t>
  </si>
  <si>
    <t>H8548-65624</t>
  </si>
  <si>
    <t>H8548-65628</t>
  </si>
  <si>
    <t>H8548-65656</t>
  </si>
  <si>
    <t>H2555-83591</t>
  </si>
  <si>
    <t>H2583-181822</t>
  </si>
  <si>
    <t>H8548-65777</t>
  </si>
  <si>
    <t>Byron Bell</t>
  </si>
  <si>
    <t>H2552-81211</t>
  </si>
  <si>
    <t>H8548-65859</t>
  </si>
  <si>
    <t>H8548-65854</t>
  </si>
  <si>
    <t>H2554-104554</t>
  </si>
  <si>
    <t>H2555-83807</t>
  </si>
  <si>
    <t>H2571-51829</t>
  </si>
  <si>
    <t>H8548-65924|H8548-65926|H8548-65927</t>
  </si>
  <si>
    <t>H2554-104774</t>
  </si>
  <si>
    <t>2205 lakewood st</t>
  </si>
  <si>
    <t>H2555-83975</t>
  </si>
  <si>
    <t>H8548-66094</t>
  </si>
  <si>
    <t>H8548-66098</t>
  </si>
  <si>
    <t>H2554-104932</t>
  </si>
  <si>
    <t>1354 barnaby</t>
  </si>
  <si>
    <t>H2555-84074</t>
  </si>
  <si>
    <t>2205 LAKEWOOD ST</t>
  </si>
  <si>
    <t>H2583-182948</t>
  </si>
  <si>
    <t>H2583-183027</t>
  </si>
  <si>
    <t>H8548-66178</t>
  </si>
  <si>
    <t>H2554-105191</t>
  </si>
  <si>
    <t>H2555-84300</t>
  </si>
  <si>
    <t>H2555-84301</t>
  </si>
  <si>
    <t>H2577-81560</t>
  </si>
  <si>
    <t>H8548-66483</t>
  </si>
  <si>
    <t>H2554-105742</t>
  </si>
  <si>
    <t>H2571-52298</t>
  </si>
  <si>
    <t>H2577-81775</t>
  </si>
  <si>
    <t>H8548-66592</t>
  </si>
  <si>
    <t>H8548-66623</t>
  </si>
  <si>
    <t>H2555-84839</t>
  </si>
  <si>
    <t>H8548-66704</t>
  </si>
  <si>
    <t>H8548-66707</t>
  </si>
  <si>
    <t>H8548-66714</t>
  </si>
  <si>
    <t>H2554-106181</t>
  </si>
  <si>
    <t>H2583-184667</t>
  </si>
  <si>
    <t>H8548-66807</t>
  </si>
  <si>
    <t>H2503-81405</t>
  </si>
  <si>
    <t>floor tile</t>
  </si>
  <si>
    <t>H2583-184881</t>
  </si>
  <si>
    <t>H2555-85348</t>
  </si>
  <si>
    <t>H8548-67079</t>
  </si>
  <si>
    <t>H8548-67122</t>
  </si>
  <si>
    <t>John Joy</t>
  </si>
  <si>
    <t>8009 Birdson</t>
  </si>
  <si>
    <t>Ronald Marshall</t>
  </si>
  <si>
    <t>Settle Up Oct 2 - Jan 31</t>
  </si>
  <si>
    <t>Morris St</t>
  </si>
  <si>
    <t>3033 Beach Bottom Rd</t>
  </si>
  <si>
    <t>H2571-52733</t>
  </si>
  <si>
    <t>H2571-52753</t>
  </si>
  <si>
    <t>H2583-185563</t>
  </si>
  <si>
    <t>H8548-67211</t>
  </si>
  <si>
    <t>H2571-52785</t>
  </si>
  <si>
    <t>H8548-67303</t>
  </si>
  <si>
    <t>H2571-52847</t>
  </si>
  <si>
    <t>H2571-52865</t>
  </si>
  <si>
    <t>H8548-67335</t>
  </si>
  <si>
    <t>H8548-67333</t>
  </si>
  <si>
    <t>158 u st</t>
  </si>
  <si>
    <t>H8548-67340</t>
  </si>
  <si>
    <t>H2583-186240</t>
  </si>
  <si>
    <t>H2583-186387</t>
  </si>
  <si>
    <t>H8548-67439</t>
  </si>
  <si>
    <t>H8548-67524</t>
  </si>
  <si>
    <t>H2554-107421</t>
  </si>
  <si>
    <t>H8548-67549</t>
  </si>
  <si>
    <t>H8548-67573</t>
  </si>
  <si>
    <t>H2583-187062</t>
  </si>
  <si>
    <t>H8548-67709</t>
  </si>
  <si>
    <t>H8548-67759</t>
  </si>
  <si>
    <t>H8548-67760</t>
  </si>
  <si>
    <t>H2583-187147</t>
  </si>
  <si>
    <t>H2583-187161</t>
  </si>
  <si>
    <t>H8548-67873</t>
  </si>
  <si>
    <t>4427 G ST</t>
  </si>
  <si>
    <t>H8548-67876</t>
  </si>
  <si>
    <t>H2583-187490</t>
  </si>
  <si>
    <t>H2583-187718</t>
  </si>
  <si>
    <t>H2555-86559</t>
  </si>
  <si>
    <t>H2555-86567</t>
  </si>
  <si>
    <t>H2583-188006</t>
  </si>
  <si>
    <t>H8548-68027</t>
  </si>
  <si>
    <t>H8548-68029</t>
  </si>
  <si>
    <t>H8548-68040</t>
  </si>
  <si>
    <t>H8548-68065</t>
  </si>
  <si>
    <t>H8548-68083</t>
  </si>
  <si>
    <t>H2555-86757</t>
  </si>
  <si>
    <t>H2564-123896</t>
  </si>
  <si>
    <t>H2583-188085</t>
  </si>
  <si>
    <t>H8548-68154</t>
  </si>
  <si>
    <t>H2555-86837</t>
  </si>
  <si>
    <t>H8548-68225</t>
  </si>
  <si>
    <t>H8548-68239</t>
  </si>
  <si>
    <t>H8548-68246</t>
  </si>
  <si>
    <t>H2583-188645</t>
  </si>
  <si>
    <t>H8548-68347</t>
  </si>
  <si>
    <t>H8548-68384</t>
  </si>
  <si>
    <t>H2555-87112</t>
  </si>
  <si>
    <t>TOWN CENTER WAY</t>
  </si>
  <si>
    <t>H2564-124460</t>
  </si>
  <si>
    <t>H8548-68462</t>
  </si>
  <si>
    <t>H8548-68475</t>
  </si>
  <si>
    <t>H2555-87317</t>
  </si>
  <si>
    <t>H2583-189476</t>
  </si>
  <si>
    <t>H8548-68557</t>
  </si>
  <si>
    <t>H8548-68580</t>
  </si>
  <si>
    <t>H8548-68584</t>
  </si>
  <si>
    <t>H8548-68609</t>
  </si>
  <si>
    <t>Withdrawl Seat Pleasant</t>
  </si>
  <si>
    <t>114 Ridge Rd</t>
  </si>
  <si>
    <t>27 17th St</t>
  </si>
  <si>
    <t>Patrick Sampson</t>
  </si>
  <si>
    <t>Withdrawal DC</t>
  </si>
  <si>
    <t>Leon Vargas</t>
  </si>
  <si>
    <t>Mathilda</t>
  </si>
  <si>
    <t>H8548-70876</t>
  </si>
  <si>
    <t>7606 walker mill rd</t>
  </si>
  <si>
    <t>H8548-70886</t>
  </si>
  <si>
    <t>H8548-70920</t>
  </si>
  <si>
    <t>714 ridge rd</t>
  </si>
  <si>
    <t>H8548-70921</t>
  </si>
  <si>
    <t>505 Shady Glen</t>
  </si>
  <si>
    <t>H2554-113619</t>
  </si>
  <si>
    <t>H2555-90095</t>
  </si>
  <si>
    <t>H2555-90101</t>
  </si>
  <si>
    <t>H2554-113337</t>
  </si>
  <si>
    <t>1300 34th st se</t>
  </si>
  <si>
    <t>H2555-89882</t>
  </si>
  <si>
    <t>1300 34TH ST SE</t>
  </si>
  <si>
    <t>H2555-89923</t>
  </si>
  <si>
    <t>H2555-89937</t>
  </si>
  <si>
    <t>H2555-89748</t>
  </si>
  <si>
    <t>H2564-127677</t>
  </si>
  <si>
    <t>H8548-69301</t>
  </si>
  <si>
    <t>13312 Tamarack</t>
  </si>
  <si>
    <t>H8548-70497</t>
  </si>
  <si>
    <t>H2555-89609</t>
  </si>
  <si>
    <t>H2564-127511</t>
  </si>
  <si>
    <t>H2571-55059</t>
  </si>
  <si>
    <t>Laurel</t>
  </si>
  <si>
    <t>H2571-55084</t>
  </si>
  <si>
    <t>laurel</t>
  </si>
  <si>
    <t>H2503-84737</t>
  </si>
  <si>
    <t>H2583-193456</t>
  </si>
  <si>
    <t>H8548-70231</t>
  </si>
  <si>
    <t>H8548-70298</t>
  </si>
  <si>
    <t>H2503-84663</t>
  </si>
  <si>
    <t>H2564-127035</t>
  </si>
  <si>
    <t>H2579-111298</t>
  </si>
  <si>
    <t>H8548-70174</t>
  </si>
  <si>
    <t>H2552-85743</t>
  </si>
  <si>
    <t>H2583-192855</t>
  </si>
  <si>
    <t>H8548-69957</t>
  </si>
  <si>
    <t>H2554-111973</t>
  </si>
  <si>
    <t>Dubois Pl</t>
  </si>
  <si>
    <t>H2554-111981</t>
  </si>
  <si>
    <t>H8548-69855</t>
  </si>
  <si>
    <t>H8548-69865</t>
  </si>
  <si>
    <t>H8548-69862</t>
  </si>
  <si>
    <t>H2555-88729</t>
  </si>
  <si>
    <t>H8548-69676</t>
  </si>
  <si>
    <t>H2555-88563</t>
  </si>
  <si>
    <t>Town Center Way</t>
  </si>
  <si>
    <t>H2583-192038</t>
  </si>
  <si>
    <t>27 17th st</t>
  </si>
  <si>
    <t>H2554-111280</t>
  </si>
  <si>
    <t>H2583-191558</t>
  </si>
  <si>
    <t>H2583-191771</t>
  </si>
  <si>
    <t>H8548-69443</t>
  </si>
  <si>
    <t>H2552-85102</t>
  </si>
  <si>
    <t>H2583-191212</t>
  </si>
  <si>
    <t>H2583-191229</t>
  </si>
  <si>
    <t>H2583-191326</t>
  </si>
  <si>
    <t>H2583-191394</t>
  </si>
  <si>
    <t>H2552-84967</t>
  </si>
  <si>
    <t>H2554-110700</t>
  </si>
  <si>
    <t>H2564-125606</t>
  </si>
  <si>
    <t>H2564-125617</t>
  </si>
  <si>
    <t>H2583-190656</t>
  </si>
  <si>
    <t>714 Ridge Rd</t>
  </si>
  <si>
    <t>H2583-190784</t>
  </si>
  <si>
    <t>H8548-69073</t>
  </si>
  <si>
    <t>H8548-69080</t>
  </si>
  <si>
    <t>H2583-190296</t>
  </si>
  <si>
    <t>H8548-68960</t>
  </si>
  <si>
    <t>H2555-87607</t>
  </si>
  <si>
    <t>H2555-87672</t>
  </si>
  <si>
    <t>H2555-87676</t>
  </si>
  <si>
    <t>H2564-125098</t>
  </si>
  <si>
    <t>H2583-190154</t>
  </si>
  <si>
    <t>H8548-68824</t>
  </si>
  <si>
    <t>H8548-68828</t>
  </si>
  <si>
    <t>H2555-87395</t>
  </si>
  <si>
    <t>H2555-87396</t>
  </si>
  <si>
    <t>H8548-68716</t>
  </si>
  <si>
    <t>H8548-68717</t>
  </si>
  <si>
    <t>H2555-87592</t>
  </si>
  <si>
    <t>CWC WDC</t>
  </si>
  <si>
    <t>Beltsville</t>
  </si>
  <si>
    <t>H2555-90415</t>
  </si>
  <si>
    <t>505 SHADY GLEN</t>
  </si>
  <si>
    <t>H2555-90465</t>
  </si>
  <si>
    <t>H2583-195299</t>
  </si>
  <si>
    <t>H8548-71013</t>
  </si>
  <si>
    <t>H8548-71025</t>
  </si>
  <si>
    <t>H2555-90654</t>
  </si>
  <si>
    <t>H2564-128772</t>
  </si>
  <si>
    <t>H2551-89196</t>
  </si>
  <si>
    <t>22 schubert ct</t>
  </si>
  <si>
    <t>H2552-87078</t>
  </si>
  <si>
    <t>H2583-195870</t>
  </si>
  <si>
    <t>H2583-195921</t>
  </si>
  <si>
    <t>6626 stanton rd</t>
  </si>
  <si>
    <t>H2583-195984</t>
  </si>
  <si>
    <t>H2583-196324</t>
  </si>
  <si>
    <t>5025 1st St</t>
  </si>
  <si>
    <t>H2583-196422</t>
  </si>
  <si>
    <t>H8548-71421</t>
  </si>
  <si>
    <t>6626 Stanton rd</t>
  </si>
  <si>
    <t>H8548-71449</t>
  </si>
  <si>
    <t>H8548-71491</t>
  </si>
  <si>
    <t>H2552-87445</t>
  </si>
  <si>
    <t>H2555-91094</t>
  </si>
  <si>
    <t>H2555-91116</t>
  </si>
  <si>
    <t>H8548-71657</t>
  </si>
  <si>
    <t>H2555-91261</t>
  </si>
  <si>
    <t>H2555-91309</t>
  </si>
  <si>
    <t>H2583-196851</t>
  </si>
  <si>
    <t>H2555-91472</t>
  </si>
  <si>
    <t>H8548-71888</t>
  </si>
  <si>
    <t>H2551-90013</t>
  </si>
  <si>
    <t>H2551-90015</t>
  </si>
  <si>
    <t>H2554-115750</t>
  </si>
  <si>
    <t>3614 Lumar Dr</t>
  </si>
  <si>
    <t>H2555-91572</t>
  </si>
  <si>
    <t>H2564-130118</t>
  </si>
  <si>
    <t>H2583-197761</t>
  </si>
  <si>
    <t>H2554-115937</t>
  </si>
  <si>
    <t>H8548-72052</t>
  </si>
  <si>
    <t>H8548-72068</t>
  </si>
  <si>
    <t>H8548-72070</t>
  </si>
  <si>
    <t>H8548-72102</t>
  </si>
  <si>
    <t>H2552-88031</t>
  </si>
  <si>
    <t>H2579-114392</t>
  </si>
  <si>
    <t>H2583-198256</t>
  </si>
  <si>
    <t>H8548-72224</t>
  </si>
  <si>
    <t>H8548-72230</t>
  </si>
  <si>
    <t>H8548-72231</t>
  </si>
  <si>
    <t>H2555-92126</t>
  </si>
  <si>
    <t>1700 Lang Pl</t>
  </si>
  <si>
    <t>H2583-198564</t>
  </si>
  <si>
    <t>158 U ST</t>
  </si>
  <si>
    <t>H8548-72329</t>
  </si>
  <si>
    <t>H8548-72402</t>
  </si>
  <si>
    <t>H2555-92275</t>
  </si>
  <si>
    <t>H2555-92296</t>
  </si>
  <si>
    <t>H2583-198849</t>
  </si>
  <si>
    <t>H8548-72524</t>
  </si>
  <si>
    <t>H2555-92504</t>
  </si>
  <si>
    <t>H8548-72612</t>
  </si>
  <si>
    <t>H8548-72615</t>
  </si>
  <si>
    <t>lanham</t>
  </si>
  <si>
    <t>H2564-131395</t>
  </si>
  <si>
    <t>H2583-199567</t>
  </si>
  <si>
    <t>H8548-72721</t>
  </si>
  <si>
    <t>2717 Riggs</t>
  </si>
  <si>
    <t>H8548-72724</t>
  </si>
  <si>
    <t>H2555-92705</t>
  </si>
  <si>
    <t>H2555-92728</t>
  </si>
  <si>
    <t>H2564-131739</t>
  </si>
  <si>
    <t>H2583-200358</t>
  </si>
  <si>
    <t>H2583-200417</t>
  </si>
  <si>
    <t>H8548-72949</t>
  </si>
  <si>
    <t>H2552-88915</t>
  </si>
  <si>
    <t>1300 34th St SE</t>
  </si>
  <si>
    <t>H2555-93058</t>
  </si>
  <si>
    <t>H2583-200694</t>
  </si>
  <si>
    <t>714 Ridge rd</t>
  </si>
  <si>
    <t>H2583-200712</t>
  </si>
  <si>
    <t>1208 Holbrook St NE</t>
  </si>
  <si>
    <t>H8548-73090</t>
  </si>
  <si>
    <t>H2555-93250</t>
  </si>
  <si>
    <t>H2555-93310</t>
  </si>
  <si>
    <t>H2579-115783</t>
  </si>
  <si>
    <t>H8548-73221</t>
  </si>
  <si>
    <t>H8548-72955</t>
  </si>
  <si>
    <t>H8548-73277</t>
  </si>
  <si>
    <t>H8548-73279</t>
  </si>
  <si>
    <t>Ed</t>
  </si>
  <si>
    <t>Chaplin</t>
  </si>
  <si>
    <t>Keonna Jones</t>
  </si>
  <si>
    <t>Linda Mericle</t>
  </si>
  <si>
    <t>Settle Up Feb 1 - Apr 27</t>
  </si>
  <si>
    <t>Withdrawal Forestville</t>
  </si>
  <si>
    <t>PG Realty Homes</t>
  </si>
  <si>
    <t>H2555-93430</t>
  </si>
  <si>
    <t>H2555-93507</t>
  </si>
  <si>
    <t>H2555-93596</t>
  </si>
  <si>
    <t>H2555-93598</t>
  </si>
  <si>
    <t>H2555-93600</t>
  </si>
  <si>
    <t>H2555-93725</t>
  </si>
  <si>
    <t>H8548-73541</t>
  </si>
  <si>
    <t>H2503-88236</t>
  </si>
  <si>
    <t>H2555-93937</t>
  </si>
  <si>
    <t>H2555-94128</t>
  </si>
  <si>
    <t>H8548-73801</t>
  </si>
  <si>
    <t>H2555-94391</t>
  </si>
  <si>
    <t>H2555-94523</t>
  </si>
  <si>
    <t>H8548-74024</t>
  </si>
  <si>
    <t>H8548-74063</t>
  </si>
  <si>
    <t>H8548-74097</t>
  </si>
  <si>
    <t>H8548-74113</t>
  </si>
  <si>
    <t>1300 34th st SE</t>
  </si>
  <si>
    <t>H8548-74118</t>
  </si>
  <si>
    <t>H2555-94587</t>
  </si>
  <si>
    <t>H2555-94659</t>
  </si>
  <si>
    <t>H8548-74181</t>
  </si>
  <si>
    <t>H2550-158039</t>
  </si>
  <si>
    <t>H2583-203912</t>
  </si>
  <si>
    <t>H2579-117634</t>
  </si>
  <si>
    <t>H2555-95102</t>
  </si>
  <si>
    <t>H2555-95153</t>
  </si>
  <si>
    <t>H2564-134520</t>
  </si>
  <si>
    <t>H2579-117862</t>
  </si>
  <si>
    <t>H2555-95200</t>
  </si>
  <si>
    <t>H2555-95282</t>
  </si>
  <si>
    <t>H2583-204908</t>
  </si>
  <si>
    <t>H8548-74813</t>
  </si>
  <si>
    <t>H8548-74816</t>
  </si>
  <si>
    <t>H2583-205152</t>
  </si>
  <si>
    <t>H8548-74867</t>
  </si>
  <si>
    <t>H8548-74868</t>
  </si>
  <si>
    <t>H8548-74908</t>
  </si>
  <si>
    <t>H8548-74909</t>
  </si>
  <si>
    <t>Sade Thomas</t>
  </si>
  <si>
    <t>W St</t>
  </si>
  <si>
    <t>Antonia Miller</t>
  </si>
  <si>
    <t>Exeter Finance</t>
  </si>
  <si>
    <t>DC Government</t>
  </si>
  <si>
    <t>Bernie</t>
  </si>
  <si>
    <t>Uncle Mike</t>
  </si>
  <si>
    <t>Interlachen</t>
  </si>
  <si>
    <t>Association Read DES</t>
  </si>
  <si>
    <t>1111 Westfield</t>
  </si>
  <si>
    <t>CBCS</t>
  </si>
  <si>
    <t>MD Interac</t>
  </si>
  <si>
    <t>Nelson Salmeron</t>
  </si>
  <si>
    <t>121 Darrington</t>
  </si>
  <si>
    <t>Rental</t>
  </si>
  <si>
    <t>H2555-95724</t>
  </si>
  <si>
    <t>H2583-205928</t>
  </si>
  <si>
    <t>H8548-75164</t>
  </si>
  <si>
    <t>4437 G St</t>
  </si>
  <si>
    <t>H2552-91128</t>
  </si>
  <si>
    <t>26th</t>
  </si>
  <si>
    <t>H2564-135469</t>
  </si>
  <si>
    <t>H8548-75238</t>
  </si>
  <si>
    <t>H8548-75287</t>
  </si>
  <si>
    <t>H8548-75307</t>
  </si>
  <si>
    <t>H8548-75322</t>
  </si>
  <si>
    <t>H8548-75325</t>
  </si>
  <si>
    <t>H2554-121873</t>
  </si>
  <si>
    <t>H2555-96169</t>
  </si>
  <si>
    <t>H2555-96172</t>
  </si>
  <si>
    <t>H2583-206869</t>
  </si>
  <si>
    <t>H2583-206964</t>
  </si>
  <si>
    <t>H8548-75589</t>
  </si>
  <si>
    <t>H2564-136231</t>
  </si>
  <si>
    <t>H8548-75727</t>
  </si>
  <si>
    <t>H8548-75751</t>
  </si>
  <si>
    <t>H8548-75764</t>
  </si>
  <si>
    <t>H8548-75774</t>
  </si>
  <si>
    <t>H8548-75775</t>
  </si>
  <si>
    <t>H8548-75911</t>
  </si>
  <si>
    <t>H8548-75916</t>
  </si>
  <si>
    <t>H2555-96782</t>
  </si>
  <si>
    <t>H2564-136600</t>
  </si>
  <si>
    <t>H2583-207854</t>
  </si>
  <si>
    <t>H8548-76102</t>
  </si>
  <si>
    <t>H8548-76105</t>
  </si>
  <si>
    <t>H8548-76115</t>
  </si>
  <si>
    <t>H2555-97129</t>
  </si>
  <si>
    <t>H2555-97152</t>
  </si>
  <si>
    <t>H2555-97157</t>
  </si>
  <si>
    <t>H8548-76255</t>
  </si>
  <si>
    <t>H8548-76262</t>
  </si>
  <si>
    <t>H2554-123401</t>
  </si>
  <si>
    <t>H2555-97262</t>
  </si>
  <si>
    <t>H2564-137301</t>
  </si>
  <si>
    <t>H2583-208714</t>
  </si>
  <si>
    <t>H2505-167259</t>
  </si>
  <si>
    <t>H2554-123649</t>
  </si>
  <si>
    <t>H2555-97438</t>
  </si>
  <si>
    <t>H8548-76488</t>
  </si>
  <si>
    <t>H8548-76506</t>
  </si>
  <si>
    <t>H8548-76515</t>
  </si>
  <si>
    <t>H2555-97653</t>
  </si>
  <si>
    <t>East Mill Ave</t>
  </si>
  <si>
    <t>H2562-65986</t>
  </si>
  <si>
    <t>H2555-97781</t>
  </si>
  <si>
    <t>H8548-76745</t>
  </si>
  <si>
    <t>H8548-76756</t>
  </si>
  <si>
    <t>H8548-76757</t>
  </si>
  <si>
    <t>H2554-124217</t>
  </si>
  <si>
    <t>H2555-97970</t>
  </si>
  <si>
    <t>SHOP</t>
  </si>
  <si>
    <t>H2583-209991</t>
  </si>
  <si>
    <t>H2554-124455</t>
  </si>
  <si>
    <t>H2554-124535</t>
  </si>
  <si>
    <t>H2555-98194</t>
  </si>
  <si>
    <t>H8548-76969</t>
  </si>
  <si>
    <t>H8548-76997</t>
  </si>
  <si>
    <t>H8548-76998</t>
  </si>
  <si>
    <t>H2555-98413</t>
  </si>
  <si>
    <t>H2583-210725</t>
  </si>
  <si>
    <t>1514 riggs rd</t>
  </si>
  <si>
    <t>H8548-77129</t>
  </si>
  <si>
    <t>H8548-77160</t>
  </si>
  <si>
    <t>3 metro gris</t>
  </si>
  <si>
    <t>H2555-98576</t>
  </si>
  <si>
    <t>H2555-98655</t>
  </si>
  <si>
    <t>H2555-98672</t>
  </si>
  <si>
    <t>H2555-98673</t>
  </si>
  <si>
    <t>H2555-98712</t>
  </si>
  <si>
    <t>H8548-77559</t>
  </si>
  <si>
    <t>H2555-99017</t>
  </si>
  <si>
    <t>H2555-99124</t>
  </si>
  <si>
    <t>H2571-60469</t>
  </si>
  <si>
    <t>H2555-99224</t>
  </si>
  <si>
    <t>H8548-77784</t>
  </si>
  <si>
    <t>H8548-77787</t>
  </si>
  <si>
    <t>H8548-77788</t>
  </si>
  <si>
    <t>H2555-99374</t>
  </si>
  <si>
    <t>H8548-77943</t>
  </si>
  <si>
    <t>H8548-77944</t>
  </si>
  <si>
    <t>H8548-77994</t>
  </si>
  <si>
    <t>H2503-92906</t>
  </si>
  <si>
    <t>H2555-99489</t>
  </si>
  <si>
    <t>H2555-99531</t>
  </si>
  <si>
    <t>H2555-99550</t>
  </si>
  <si>
    <t>H2558-175477</t>
  </si>
  <si>
    <t>H2558-175590</t>
  </si>
  <si>
    <t>H8548-78039</t>
  </si>
  <si>
    <t>H8548-78048</t>
  </si>
  <si>
    <t>H8548-78049</t>
  </si>
  <si>
    <t>H2555-99751</t>
  </si>
  <si>
    <t>H8548-78179</t>
  </si>
  <si>
    <t>H8548-78180</t>
  </si>
  <si>
    <t>H8548-78230</t>
  </si>
  <si>
    <t>H8548-78232</t>
  </si>
  <si>
    <t>H8548-78301</t>
  </si>
  <si>
    <t>H8548-78350</t>
  </si>
  <si>
    <t>H2555-100018</t>
  </si>
  <si>
    <t>H8548-78449</t>
  </si>
  <si>
    <t>H2554-127373</t>
  </si>
  <si>
    <t>H2554-127376</t>
  </si>
  <si>
    <t>H2583-214292</t>
  </si>
  <si>
    <t>H8548-78599</t>
  </si>
  <si>
    <t>H8548-78603</t>
  </si>
  <si>
    <t>H8548-78688</t>
  </si>
  <si>
    <t>H8548-78690</t>
  </si>
  <si>
    <t>H2554-127755</t>
  </si>
  <si>
    <t>H2555-100482</t>
  </si>
  <si>
    <t>H8548-78840</t>
  </si>
  <si>
    <t>H8548-78846</t>
  </si>
  <si>
    <t>H8548-78859</t>
  </si>
  <si>
    <t>H8548-78879</t>
  </si>
  <si>
    <t>H2554-127982</t>
  </si>
  <si>
    <t>1111 westfield</t>
  </si>
  <si>
    <t>H2554-128033</t>
  </si>
  <si>
    <t>H2554-128062</t>
  </si>
  <si>
    <t>H2554-128067</t>
  </si>
  <si>
    <t>H2564-141482</t>
  </si>
  <si>
    <t>H2571-61355</t>
  </si>
  <si>
    <t>H8548-78964</t>
  </si>
  <si>
    <t>H8548-78996</t>
  </si>
  <si>
    <t>H2555-100773</t>
  </si>
  <si>
    <t>H2564-141658</t>
  </si>
  <si>
    <t>H8548-79106</t>
  </si>
  <si>
    <t>H2554-128450</t>
  </si>
  <si>
    <t>H8548-79428</t>
  </si>
  <si>
    <t>H8548-79430</t>
  </si>
  <si>
    <t>H8548-79433</t>
  </si>
  <si>
    <t>H2555-101271</t>
  </si>
  <si>
    <t>H2564-142333</t>
  </si>
  <si>
    <t>H2583-216596</t>
  </si>
  <si>
    <t>H8548-79573</t>
  </si>
  <si>
    <t>H2555-101448</t>
  </si>
  <si>
    <t>H2555-101552</t>
  </si>
  <si>
    <t>H2564-142557</t>
  </si>
  <si>
    <t>H8548-79718</t>
  </si>
  <si>
    <t>H2583-217145</t>
  </si>
  <si>
    <t>H8548-79830</t>
  </si>
  <si>
    <t>H8548-79868</t>
  </si>
  <si>
    <t>H2555-101791</t>
  </si>
  <si>
    <t>H2555-101792</t>
  </si>
  <si>
    <t>H8548-79954</t>
  </si>
  <si>
    <t>H2554-129935</t>
  </si>
  <si>
    <t>H2555-101900</t>
  </si>
  <si>
    <t>H8548-80131</t>
  </si>
  <si>
    <t>H2554-130244</t>
  </si>
  <si>
    <t>H2583-218038</t>
  </si>
  <si>
    <t>H8548-80241</t>
  </si>
  <si>
    <t>H8548-80278</t>
  </si>
  <si>
    <t>H2554-130407</t>
  </si>
  <si>
    <t>H2554-130417</t>
  </si>
  <si>
    <t>H2555-102292</t>
  </si>
  <si>
    <t>H2583-218310</t>
  </si>
  <si>
    <t>H8548-80352</t>
  </si>
  <si>
    <t>H8548-80386</t>
  </si>
  <si>
    <t>H2552-96598</t>
  </si>
  <si>
    <t>7138 ora glen ct</t>
  </si>
  <si>
    <t>H2554-130732</t>
  </si>
  <si>
    <t>H2555-102413</t>
  </si>
  <si>
    <t>H2583-218767</t>
  </si>
  <si>
    <t>H2554-130823</t>
  </si>
  <si>
    <t>H2554-130846</t>
  </si>
  <si>
    <t>H2554-130968</t>
  </si>
  <si>
    <t>H2554-130972</t>
  </si>
  <si>
    <t>H8548-80606</t>
  </si>
  <si>
    <t>H8548-80626</t>
  </si>
  <si>
    <t>H8548-80658</t>
  </si>
  <si>
    <t>H8548-80659</t>
  </si>
  <si>
    <t>H8548-80660</t>
  </si>
  <si>
    <t>H8548-80661</t>
  </si>
  <si>
    <t>H2554-131112</t>
  </si>
  <si>
    <t>H2555-102727</t>
  </si>
  <si>
    <t>H2504-102359</t>
  </si>
  <si>
    <t>H2554-131245</t>
  </si>
  <si>
    <t>H2571-62643</t>
  </si>
  <si>
    <t>H2577-98136</t>
  </si>
  <si>
    <t>H2577-98173</t>
  </si>
  <si>
    <t>H2579-126253</t>
  </si>
  <si>
    <t>H8548-80812</t>
  </si>
  <si>
    <t>H8548-80841</t>
  </si>
  <si>
    <t>H2583-220006</t>
  </si>
  <si>
    <t>H2583-220007</t>
  </si>
  <si>
    <t>H8548-80950|H8548-80962|H8548-80965</t>
  </si>
  <si>
    <t>H8548-80984</t>
  </si>
  <si>
    <t>Rob</t>
  </si>
  <si>
    <t>Wood Floors Plus</t>
  </si>
  <si>
    <t>Jim Warren</t>
  </si>
  <si>
    <t>Check 275</t>
  </si>
  <si>
    <t>RCS North Brunswin</t>
  </si>
  <si>
    <t>Landscaper JO</t>
  </si>
  <si>
    <t>Marys</t>
  </si>
  <si>
    <t>Withdrawl Whitehall</t>
  </si>
  <si>
    <t>Stephanie Moo</t>
  </si>
  <si>
    <t>Withdrawl Iverson Mall</t>
  </si>
  <si>
    <t>H2555-103311</t>
  </si>
  <si>
    <t>CENTRAL AVE</t>
  </si>
  <si>
    <t>H2583-220215</t>
  </si>
  <si>
    <t>H2583-220408</t>
  </si>
  <si>
    <t>H8548-81037</t>
  </si>
  <si>
    <t>H8548-81083</t>
  </si>
  <si>
    <t>H2555-103410</t>
  </si>
  <si>
    <t>H2555-103385</t>
  </si>
  <si>
    <t>H2577-98577</t>
  </si>
  <si>
    <t>H2579-126937</t>
  </si>
  <si>
    <t>H2583-220769</t>
  </si>
  <si>
    <t>H8548-81148</t>
  </si>
  <si>
    <t>H2587-98457</t>
  </si>
  <si>
    <t>H8548-81283</t>
  </si>
  <si>
    <t>H8548-81290</t>
  </si>
  <si>
    <t>H2552-97530</t>
  </si>
  <si>
    <t>H2555-103679</t>
  </si>
  <si>
    <t>H8548-81425</t>
  </si>
  <si>
    <t>H8548-81465</t>
  </si>
  <si>
    <t>H8548-81466</t>
  </si>
  <si>
    <t>H2554-132787</t>
  </si>
  <si>
    <t>H2555-103844</t>
  </si>
  <si>
    <t>H2577-99088</t>
  </si>
  <si>
    <t>H2503-96994</t>
  </si>
  <si>
    <t>H2554-132880</t>
  </si>
  <si>
    <t>H2555-104146</t>
  </si>
  <si>
    <t>H2584-112122</t>
  </si>
  <si>
    <t>H2579-127742</t>
  </si>
  <si>
    <t>H2555-104422</t>
  </si>
  <si>
    <t>H2564-146451</t>
  </si>
  <si>
    <t>H2583-222481</t>
  </si>
  <si>
    <t>H8548-81919</t>
  </si>
  <si>
    <t>H8548-81974</t>
  </si>
  <si>
    <t>H2554-133730</t>
  </si>
  <si>
    <t>H2554-133735</t>
  </si>
  <si>
    <t>H2555-104553</t>
  </si>
  <si>
    <t>H2583-222925</t>
  </si>
  <si>
    <t>H8548-82036</t>
  </si>
  <si>
    <t>H2579-128331</t>
  </si>
  <si>
    <t>H2503-97654</t>
  </si>
  <si>
    <t>H2503-97655</t>
  </si>
  <si>
    <t>H2554-134131</t>
  </si>
  <si>
    <t>H2555-104951</t>
  </si>
  <si>
    <t>H8548-82250</t>
  </si>
  <si>
    <t>H2554-134271</t>
  </si>
  <si>
    <t>H2579-128717</t>
  </si>
  <si>
    <t>H8548-82385</t>
  </si>
  <si>
    <t>H8548-82387</t>
  </si>
  <si>
    <t>H8548-82390</t>
  </si>
  <si>
    <t>H8548-82400</t>
  </si>
  <si>
    <t>H2554-134650</t>
  </si>
  <si>
    <t>H2583-224187</t>
  </si>
  <si>
    <t>H8548-82504</t>
  </si>
  <si>
    <t>H8548-82708</t>
  </si>
  <si>
    <t>H2554-134978</t>
  </si>
  <si>
    <t>H8548-82744</t>
  </si>
  <si>
    <t>H8548-82791</t>
  </si>
  <si>
    <t>H8548-82807</t>
  </si>
  <si>
    <t>H2583-225161</t>
  </si>
  <si>
    <t>H8548-82863</t>
  </si>
  <si>
    <t>H2554-135484</t>
  </si>
  <si>
    <t>H2555-105905</t>
  </si>
  <si>
    <t>H8548-83008</t>
  </si>
  <si>
    <t>H2555-106109</t>
  </si>
  <si>
    <t>H8548-83156</t>
  </si>
  <si>
    <t>H2554-135931</t>
  </si>
  <si>
    <t>H8548-83262</t>
  </si>
  <si>
    <t>H8548-83280</t>
  </si>
  <si>
    <t>UNK Highwood</t>
  </si>
  <si>
    <t>UNK C</t>
  </si>
  <si>
    <t>UNK Return</t>
  </si>
  <si>
    <t>7138 ora Glen ct</t>
  </si>
  <si>
    <t>unk 3242</t>
  </si>
  <si>
    <t>DC parking meter</t>
  </si>
  <si>
    <t>Withdrawl Woodberry Square</t>
  </si>
  <si>
    <t>PTI</t>
  </si>
  <si>
    <t>5428 C St</t>
  </si>
  <si>
    <t>pti</t>
  </si>
  <si>
    <t>1620 16th</t>
  </si>
  <si>
    <t>DC Superior Court</t>
  </si>
  <si>
    <t>Beronica Blanco</t>
  </si>
  <si>
    <t>Diaz HVAC</t>
  </si>
  <si>
    <t>8009 Vernon Dr</t>
  </si>
  <si>
    <t>H2583-233119</t>
  </si>
  <si>
    <t>H2564-153725</t>
  </si>
  <si>
    <t>H2571-66579</t>
  </si>
  <si>
    <t>H8548-85705</t>
  </si>
  <si>
    <t>H8548-85722</t>
  </si>
  <si>
    <t>H8548-85724</t>
  </si>
  <si>
    <t>H8548-85741</t>
  </si>
  <si>
    <t>H2555-109583</t>
  </si>
  <si>
    <t>H2564-153489</t>
  </si>
  <si>
    <t>H2571-66484</t>
  </si>
  <si>
    <t>H8548-85591</t>
  </si>
  <si>
    <t>H2554-140057</t>
  </si>
  <si>
    <t>H2564-153175</t>
  </si>
  <si>
    <t>H2571-66398</t>
  </si>
  <si>
    <t>H2583-232172</t>
  </si>
  <si>
    <t>H2554-139970</t>
  </si>
  <si>
    <t>H2564-152936</t>
  </si>
  <si>
    <t>H8548-85400</t>
  </si>
  <si>
    <t>H2583-231512</t>
  </si>
  <si>
    <t>H2583-231546</t>
  </si>
  <si>
    <t>H8548-85236</t>
  </si>
  <si>
    <t>H2555-108678</t>
  </si>
  <si>
    <t>H2583-230815</t>
  </si>
  <si>
    <t>H2583-230819</t>
  </si>
  <si>
    <t>H8548-85009</t>
  </si>
  <si>
    <t>H2554-139049</t>
  </si>
  <si>
    <t>H2554-139143</t>
  </si>
  <si>
    <t>H8548-84909</t>
  </si>
  <si>
    <t>H8548-84913</t>
  </si>
  <si>
    <t>H8548-84965</t>
  </si>
  <si>
    <t xml:space="preserve">Nate </t>
  </si>
  <si>
    <t>H8548-84966</t>
  </si>
  <si>
    <t>H2554-138832</t>
  </si>
  <si>
    <t>H2555-108444</t>
  </si>
  <si>
    <t>819 51ST ST SE</t>
  </si>
  <si>
    <t>H2583-230314</t>
  </si>
  <si>
    <t>H8548-84885</t>
  </si>
  <si>
    <t>H2555-108163</t>
  </si>
  <si>
    <t>1133 Largo Rd</t>
  </si>
  <si>
    <t>H2555-108165</t>
  </si>
  <si>
    <t>H2555-108266</t>
  </si>
  <si>
    <t>Riverdale Baptist</t>
  </si>
  <si>
    <t>H2571-65742</t>
  </si>
  <si>
    <t>H8548-84702</t>
  </si>
  <si>
    <t>H8548-84747</t>
  </si>
  <si>
    <t>H2552-100972</t>
  </si>
  <si>
    <t>H2555-107988</t>
  </si>
  <si>
    <t>H2555-108093</t>
  </si>
  <si>
    <t>H2558-189270</t>
  </si>
  <si>
    <t>H2579-132006</t>
  </si>
  <si>
    <t>H8548-84592</t>
  </si>
  <si>
    <t>H8548-84621</t>
  </si>
  <si>
    <t>H2555-107822</t>
  </si>
  <si>
    <t>H8548-84496</t>
  </si>
  <si>
    <t>H8548-84262</t>
  </si>
  <si>
    <t>H2554-137503</t>
  </si>
  <si>
    <t>H2564-150503</t>
  </si>
  <si>
    <t>H2554-137303</t>
  </si>
  <si>
    <t>H2554-137346</t>
  </si>
  <si>
    <t>H2554-137348</t>
  </si>
  <si>
    <t>H2583-227979</t>
  </si>
  <si>
    <t>H2554-137074</t>
  </si>
  <si>
    <t>H2554-136818</t>
  </si>
  <si>
    <t>H2555-106802</t>
  </si>
  <si>
    <t>H2564-149753</t>
  </si>
  <si>
    <t>H4637-62543</t>
  </si>
  <si>
    <t>H8548-83760</t>
  </si>
  <si>
    <t>H2554-136552</t>
  </si>
  <si>
    <t>H2554-136553</t>
  </si>
  <si>
    <t>H2564-149621</t>
  </si>
  <si>
    <t>H2579-130388</t>
  </si>
  <si>
    <t>H8548-83605</t>
  </si>
  <si>
    <t>1700 Pratt</t>
  </si>
  <si>
    <t>H2579-130255</t>
  </si>
  <si>
    <t>1730 Puaski</t>
  </si>
  <si>
    <t>H2583-226903</t>
  </si>
  <si>
    <t>H8548-83502</t>
  </si>
  <si>
    <t>H2554-136258</t>
  </si>
  <si>
    <t>3699 Highwood Dr</t>
  </si>
  <si>
    <t>3313 Highwood Dr</t>
  </si>
  <si>
    <t>1206 Holbrook</t>
  </si>
  <si>
    <t>Lorrain</t>
  </si>
  <si>
    <t>Aunt Mic</t>
  </si>
  <si>
    <t>5213 J St</t>
  </si>
  <si>
    <t>Jose</t>
  </si>
  <si>
    <t>Zachary</t>
  </si>
  <si>
    <t>G I Consultants</t>
  </si>
  <si>
    <t>H8548-85899</t>
  </si>
  <si>
    <t>3699 highwood dr</t>
  </si>
  <si>
    <t>H2554-140905</t>
  </si>
  <si>
    <t>H2579-134361</t>
  </si>
  <si>
    <t>H2583-233288</t>
  </si>
  <si>
    <t>H8548-85977</t>
  </si>
  <si>
    <t>6008 middleton</t>
  </si>
  <si>
    <t>H8548-85982</t>
  </si>
  <si>
    <t>H2554-141075</t>
  </si>
  <si>
    <t>H2554-141186</t>
  </si>
  <si>
    <t>121 darrington</t>
  </si>
  <si>
    <t>H2555-110149</t>
  </si>
  <si>
    <t>H2555-110336</t>
  </si>
  <si>
    <t>H2564-154331</t>
  </si>
  <si>
    <t>H2571-66885</t>
  </si>
  <si>
    <t>H2583-233578</t>
  </si>
  <si>
    <t>H2554-141358</t>
  </si>
  <si>
    <t>alabama ave</t>
  </si>
  <si>
    <t>H2564-154709</t>
  </si>
  <si>
    <t>H2583-234081</t>
  </si>
  <si>
    <t>H8548-86200</t>
  </si>
  <si>
    <t>H8548-86205</t>
  </si>
  <si>
    <t>H2564-154796</t>
  </si>
  <si>
    <t>H2571-67055</t>
  </si>
  <si>
    <t>H2583-234271</t>
  </si>
  <si>
    <t>H2583-234381</t>
  </si>
  <si>
    <t>H2583-234465</t>
  </si>
  <si>
    <t>H2583-234467</t>
  </si>
  <si>
    <t>H2554-141682</t>
  </si>
  <si>
    <t>H2583-234684</t>
  </si>
  <si>
    <t>H8548-86438</t>
  </si>
  <si>
    <t>H8548-86437</t>
  </si>
  <si>
    <t>H2583-235088</t>
  </si>
  <si>
    <t>H8548-86562</t>
  </si>
  <si>
    <t>H2583-235202</t>
  </si>
  <si>
    <t>H2583-235205</t>
  </si>
  <si>
    <t>H2555-111282</t>
  </si>
  <si>
    <t>H2583-235761</t>
  </si>
  <si>
    <t>H2554-142498</t>
  </si>
  <si>
    <t>H2554-142500</t>
  </si>
  <si>
    <t>H8548-86961</t>
  </si>
  <si>
    <t>H8550-77526</t>
  </si>
  <si>
    <t>H2554-142867</t>
  </si>
  <si>
    <t>H2555-111544</t>
  </si>
  <si>
    <t>H2555-111548</t>
  </si>
  <si>
    <t>8009 vernon dr</t>
  </si>
  <si>
    <t>H2571-67587</t>
  </si>
  <si>
    <t>H8548-87052</t>
  </si>
  <si>
    <t>1700 lang pl</t>
  </si>
  <si>
    <t>H8550-77627</t>
  </si>
  <si>
    <t>H2555-111716</t>
  </si>
  <si>
    <t>3699 HIGHWOOD DR</t>
  </si>
  <si>
    <t>H2555-111724</t>
  </si>
  <si>
    <t>H2554-143188</t>
  </si>
  <si>
    <t>H2554-143190</t>
  </si>
  <si>
    <t>H2554-143554</t>
  </si>
  <si>
    <t>H2555-111991</t>
  </si>
  <si>
    <t>H2555-112035</t>
  </si>
  <si>
    <t>H2555-112066</t>
  </si>
  <si>
    <t>H2571-67836</t>
  </si>
  <si>
    <t>H2583-237101</t>
  </si>
  <si>
    <t>H8548-87429</t>
  </si>
  <si>
    <t>H2552-104168</t>
  </si>
  <si>
    <t>H2554-143641</t>
  </si>
  <si>
    <t>H2555-112154</t>
  </si>
  <si>
    <t>H2571-67913</t>
  </si>
  <si>
    <t>H2579-136686</t>
  </si>
  <si>
    <t>1513 pratt</t>
  </si>
  <si>
    <t>3313 HIGHWOOD DR</t>
  </si>
  <si>
    <t>H8548-87492</t>
  </si>
  <si>
    <t>H2554-144029</t>
  </si>
  <si>
    <t>H2555-112331</t>
  </si>
  <si>
    <t>H2555-112364</t>
  </si>
  <si>
    <t>H2555-112365</t>
  </si>
  <si>
    <t>H2555-112368</t>
  </si>
  <si>
    <t>H2583-237813</t>
  </si>
  <si>
    <t>H8548-87745</t>
  </si>
  <si>
    <t>H8548-87760</t>
  </si>
  <si>
    <t>H2554-144368</t>
  </si>
  <si>
    <t>H2583-238375</t>
  </si>
  <si>
    <t>H2555-112816</t>
  </si>
  <si>
    <t>H2555-112920</t>
  </si>
  <si>
    <t>H8548-88043</t>
  </si>
  <si>
    <t>H2555-113050</t>
  </si>
  <si>
    <t>H2583-238974</t>
  </si>
  <si>
    <t>H2554-145072</t>
  </si>
  <si>
    <t>H2564-158623</t>
  </si>
  <si>
    <t>ALABAMA AVE</t>
  </si>
  <si>
    <t>H2583-239278</t>
  </si>
  <si>
    <t>1206 HOLBROOK</t>
  </si>
  <si>
    <t>H8548-88333</t>
  </si>
  <si>
    <t>H8550-78745</t>
  </si>
  <si>
    <t>7108 Valley park</t>
  </si>
  <si>
    <t>H2554-145295</t>
  </si>
  <si>
    <t>H2554-145351</t>
  </si>
  <si>
    <t>H2554-145370</t>
  </si>
  <si>
    <t>H2584-121806</t>
  </si>
  <si>
    <t>4131 FAIRVIEW</t>
  </si>
  <si>
    <t>H2554-145660</t>
  </si>
  <si>
    <t>H2583-239933</t>
  </si>
  <si>
    <t>H2583-239943</t>
  </si>
  <si>
    <t>H2583-240060</t>
  </si>
  <si>
    <t>H8548-88631</t>
  </si>
  <si>
    <t>H2583-240245</t>
  </si>
  <si>
    <t>H2555-114041</t>
  </si>
  <si>
    <t>H2555-114119</t>
  </si>
  <si>
    <t>H2555-114135</t>
  </si>
  <si>
    <t>H8548-88963</t>
  </si>
  <si>
    <t>H8548-89001</t>
  </si>
  <si>
    <t>H2583-241060</t>
  </si>
  <si>
    <t>H2583-241109</t>
  </si>
  <si>
    <t>H8548-89157</t>
  </si>
  <si>
    <t>H2552-105965</t>
  </si>
  <si>
    <t>H2555-114392</t>
  </si>
  <si>
    <t>H2583-241540</t>
  </si>
  <si>
    <t>H8548-89184</t>
  </si>
  <si>
    <t>H2555-114546</t>
  </si>
  <si>
    <t>H2564-160412</t>
  </si>
  <si>
    <t>H2583-241693</t>
  </si>
  <si>
    <t>H2583-241751</t>
  </si>
  <si>
    <t>H2583-241865</t>
  </si>
  <si>
    <t>H2554-147103</t>
  </si>
  <si>
    <t>H2554-147147</t>
  </si>
  <si>
    <t>Eagleton</t>
  </si>
  <si>
    <t>H2583-241999</t>
  </si>
  <si>
    <t>H2583-242078</t>
  </si>
  <si>
    <t>H8548-89433</t>
  </si>
  <si>
    <t>H2554-147453</t>
  </si>
  <si>
    <t>H2571-69636</t>
  </si>
  <si>
    <t>H2583-242634</t>
  </si>
  <si>
    <t>H8548-89718</t>
  </si>
  <si>
    <t>H8548-89741</t>
  </si>
  <si>
    <t>H8548-89742</t>
  </si>
  <si>
    <t>H2554-147768</t>
  </si>
  <si>
    <t>H2554-147792</t>
  </si>
  <si>
    <t>H2554-147841</t>
  </si>
  <si>
    <t>H8548-89848</t>
  </si>
  <si>
    <t>H8548-89842</t>
  </si>
  <si>
    <t>Missing from Check 130</t>
  </si>
  <si>
    <t>UNK Acct 7780</t>
  </si>
  <si>
    <t>UNK Acct 6601</t>
  </si>
  <si>
    <t>UNK DcLiving</t>
  </si>
  <si>
    <t>MD Tag Serve Lanham</t>
  </si>
  <si>
    <t>212 Holbrook</t>
  </si>
  <si>
    <t>Hannah</t>
  </si>
  <si>
    <t>H8548-89872</t>
  </si>
  <si>
    <t>H2554-148076</t>
  </si>
  <si>
    <t>H8548-90008</t>
  </si>
  <si>
    <t>H2554-148298</t>
  </si>
  <si>
    <t>H2564-161817</t>
  </si>
  <si>
    <t>AMEX X-6017</t>
  </si>
  <si>
    <t>H2554-148515</t>
  </si>
  <si>
    <t>H2579-140806</t>
  </si>
  <si>
    <t>H8548-90198</t>
  </si>
  <si>
    <t>H2554-148766</t>
  </si>
  <si>
    <t>H2564-162221</t>
  </si>
  <si>
    <t>H2554-148945</t>
  </si>
  <si>
    <t>H8548-90457</t>
  </si>
  <si>
    <t>H2554-149160</t>
  </si>
  <si>
    <t>H2564-162704</t>
  </si>
  <si>
    <t>H8548-90629</t>
  </si>
  <si>
    <t>H8548-90636</t>
  </si>
  <si>
    <t>H2555-116398</t>
  </si>
  <si>
    <t>Jp House</t>
  </si>
  <si>
    <t>H8548-90719</t>
  </si>
  <si>
    <t>H8548-90727</t>
  </si>
  <si>
    <t>H8548-90729</t>
  </si>
  <si>
    <t>H8548-90730</t>
  </si>
  <si>
    <t>H8548-90743</t>
  </si>
  <si>
    <t>H2554-149649</t>
  </si>
  <si>
    <t>H2564-163250</t>
  </si>
  <si>
    <t>H8548-90961</t>
  </si>
  <si>
    <t>H2554-150204</t>
  </si>
  <si>
    <t>H8548-91110</t>
  </si>
  <si>
    <t>H8548-91122</t>
  </si>
  <si>
    <t>H2554-150300</t>
  </si>
  <si>
    <t>H2555-116930</t>
  </si>
  <si>
    <t>H2554-150585</t>
  </si>
  <si>
    <t>H2554-150675</t>
  </si>
  <si>
    <t>5909 john adams</t>
  </si>
  <si>
    <t>H2555-117103</t>
  </si>
  <si>
    <t>H2564-164295</t>
  </si>
  <si>
    <t>H2554-150796</t>
  </si>
  <si>
    <t>H2554-151068</t>
  </si>
  <si>
    <t>H2554-151069</t>
  </si>
  <si>
    <t>5909 John Adams</t>
  </si>
  <si>
    <t>H2554-151147</t>
  </si>
  <si>
    <t>H2555-117406</t>
  </si>
  <si>
    <t>H2555-117434</t>
  </si>
  <si>
    <t>1514 41st se</t>
  </si>
  <si>
    <t>H2554-151246</t>
  </si>
  <si>
    <t>H2571-71391</t>
  </si>
  <si>
    <t>H8548-92024</t>
  </si>
  <si>
    <t>H8548-92132</t>
  </si>
  <si>
    <t>Check 154</t>
  </si>
  <si>
    <t>Check 327</t>
  </si>
  <si>
    <t>Cristabel Rivera Mejia</t>
  </si>
  <si>
    <t>Check 336</t>
  </si>
  <si>
    <t>Unk 6601</t>
  </si>
  <si>
    <t>Rotimi Okanlawon</t>
  </si>
  <si>
    <t>James Blumenb</t>
  </si>
  <si>
    <t>Settle Ups April 27 - Sept 9, 2018</t>
  </si>
  <si>
    <t>C St</t>
  </si>
  <si>
    <t>H2555-121009</t>
  </si>
  <si>
    <t>208 Herrington Dr</t>
  </si>
  <si>
    <t>H2555-121011</t>
  </si>
  <si>
    <t>H8548-94567</t>
  </si>
  <si>
    <t>H8548-94579</t>
  </si>
  <si>
    <t>H2555-120850</t>
  </si>
  <si>
    <t>H2564-169385</t>
  </si>
  <si>
    <t>H8548-94264</t>
  </si>
  <si>
    <t>H8548-94332</t>
  </si>
  <si>
    <t>H8548-94333</t>
  </si>
  <si>
    <t>H2554-155118</t>
  </si>
  <si>
    <t>H2564-169161</t>
  </si>
  <si>
    <t>H2555-120359</t>
  </si>
  <si>
    <t>H2555-120200</t>
  </si>
  <si>
    <t>401 Zelma Ave</t>
  </si>
  <si>
    <t>H2564-168634</t>
  </si>
  <si>
    <t>H2555-120035</t>
  </si>
  <si>
    <t>H8548-93618</t>
  </si>
  <si>
    <t>12101 CASTLEWALL CT</t>
  </si>
  <si>
    <t>H8548-93643</t>
  </si>
  <si>
    <t>H8548-93646</t>
  </si>
  <si>
    <t>H8548-93650</t>
  </si>
  <si>
    <t>H8548-93656</t>
  </si>
  <si>
    <t>H8548-93667</t>
  </si>
  <si>
    <t>H8548-93669</t>
  </si>
  <si>
    <t>H8548-93671</t>
  </si>
  <si>
    <t>H2555-119923</t>
  </si>
  <si>
    <t>H8548-93437</t>
  </si>
  <si>
    <t>401 zelma ave</t>
  </si>
  <si>
    <t>H8548-93457</t>
  </si>
  <si>
    <t>H2555-119635</t>
  </si>
  <si>
    <t>H8548-93297</t>
  </si>
  <si>
    <t>9307 woodberry</t>
  </si>
  <si>
    <t>H8548-93305</t>
  </si>
  <si>
    <t>H8548-93307</t>
  </si>
  <si>
    <t>401 Zelma ave</t>
  </si>
  <si>
    <t>H8548-93308</t>
  </si>
  <si>
    <t>H8548-93309</t>
  </si>
  <si>
    <t>H8548-93326</t>
  </si>
  <si>
    <t>H2554-153651</t>
  </si>
  <si>
    <t>H2554-153656</t>
  </si>
  <si>
    <t>H2555-119495</t>
  </si>
  <si>
    <t>H2555-119497</t>
  </si>
  <si>
    <t>H2583-251207</t>
  </si>
  <si>
    <t>Kenilworth</t>
  </si>
  <si>
    <t>H2554-153369</t>
  </si>
  <si>
    <t>H2554-153371</t>
  </si>
  <si>
    <t>H2555-119201</t>
  </si>
  <si>
    <t>H2555-119213</t>
  </si>
  <si>
    <t>401 ZELMA AVE</t>
  </si>
  <si>
    <t>H8548-92984</t>
  </si>
  <si>
    <t>H8548-92913</t>
  </si>
  <si>
    <t>H8548-92935</t>
  </si>
  <si>
    <t>H8548-92940</t>
  </si>
  <si>
    <t>H2554-153054</t>
  </si>
  <si>
    <t>H8548-92799</t>
  </si>
  <si>
    <t>H8548-92804</t>
  </si>
  <si>
    <t>H8548-92852</t>
  </si>
  <si>
    <t>H2555-118786</t>
  </si>
  <si>
    <t>H8548-92637</t>
  </si>
  <si>
    <t>H2555-118612</t>
  </si>
  <si>
    <t>H8548-92481</t>
  </si>
  <si>
    <t>H8548-92533</t>
  </si>
  <si>
    <t>H2554-152306</t>
  </si>
  <si>
    <t>H2555-118465</t>
  </si>
  <si>
    <t>H2564-166043</t>
  </si>
  <si>
    <t>H2554-152184</t>
  </si>
  <si>
    <t>H2555-118351</t>
  </si>
  <si>
    <t>H2571-71641</t>
  </si>
  <si>
    <t>H2554-151917</t>
  </si>
  <si>
    <t>H2584-127249</t>
  </si>
  <si>
    <t>H8548-92168</t>
  </si>
  <si>
    <t>H8548-91215</t>
  </si>
  <si>
    <t>H8548-92190</t>
  </si>
  <si>
    <t>DMV Pro Cleaning</t>
  </si>
  <si>
    <t>Charlie</t>
  </si>
  <si>
    <t>uNK</t>
  </si>
  <si>
    <t>Applianceland</t>
  </si>
  <si>
    <t>35 t st</t>
  </si>
  <si>
    <t>6208 Belwood</t>
  </si>
  <si>
    <t>Kerosene Heater and Water</t>
  </si>
  <si>
    <t>1656 Hobart</t>
  </si>
  <si>
    <t>K st</t>
  </si>
  <si>
    <t>31st</t>
  </si>
  <si>
    <t>James</t>
  </si>
  <si>
    <t>maria santes</t>
  </si>
  <si>
    <t>Dennis Anderson</t>
  </si>
  <si>
    <t>Erica Adkins</t>
  </si>
  <si>
    <t>525 Riggs Rd</t>
  </si>
  <si>
    <t>1730 16th</t>
  </si>
  <si>
    <t xml:space="preserve">Uncle </t>
  </si>
  <si>
    <t>H2503-111932</t>
  </si>
  <si>
    <t>H2554-156270</t>
  </si>
  <si>
    <t>H2555-121195</t>
  </si>
  <si>
    <t>H2579-147432</t>
  </si>
  <si>
    <t>H8548-94691</t>
  </si>
  <si>
    <t>holbrook</t>
  </si>
  <si>
    <t>H2579-147696</t>
  </si>
  <si>
    <t>H8548-94881</t>
  </si>
  <si>
    <t>H8548-94882</t>
  </si>
  <si>
    <t>H8548-94883</t>
  </si>
  <si>
    <t>H8548-94984</t>
  </si>
  <si>
    <t>H8548-95030</t>
  </si>
  <si>
    <t>H8548-95031</t>
  </si>
  <si>
    <t>H2555-121770</t>
  </si>
  <si>
    <t>H2583-255596</t>
  </si>
  <si>
    <t>H8548-95170</t>
  </si>
  <si>
    <t>H8548-95174</t>
  </si>
  <si>
    <t>H8548-95316</t>
  </si>
  <si>
    <t>H8548-95317</t>
  </si>
  <si>
    <t>H8548-95318</t>
  </si>
  <si>
    <t>H8548-95319</t>
  </si>
  <si>
    <t>H2554-157366</t>
  </si>
  <si>
    <t>H2554-157443</t>
  </si>
  <si>
    <t>H2571-73858</t>
  </si>
  <si>
    <t>H2583-256289</t>
  </si>
  <si>
    <t>H2555-122415</t>
  </si>
  <si>
    <t>H2555-122444</t>
  </si>
  <si>
    <t>H8548-95664</t>
  </si>
  <si>
    <t>H2555-122542</t>
  </si>
  <si>
    <t>H2583-257190</t>
  </si>
  <si>
    <t>8009 Vernon dr</t>
  </si>
  <si>
    <t>H8548-95858</t>
  </si>
  <si>
    <t>H8548-95866</t>
  </si>
  <si>
    <t>H8548-95869</t>
  </si>
  <si>
    <t>H2555-122905</t>
  </si>
  <si>
    <t>H8548-96020</t>
  </si>
  <si>
    <t>1206 holbrook</t>
  </si>
  <si>
    <t>H2554-158580</t>
  </si>
  <si>
    <t>H2554-158643</t>
  </si>
  <si>
    <t>H2555-123133</t>
  </si>
  <si>
    <t>H2555-123134</t>
  </si>
  <si>
    <t>H8548-96203</t>
  </si>
  <si>
    <t xml:space="preserve">Holbrook </t>
  </si>
  <si>
    <t>H2554-158922</t>
  </si>
  <si>
    <t>H2555-123207</t>
  </si>
  <si>
    <t>H2505-208304</t>
  </si>
  <si>
    <t>H2555-123380</t>
  </si>
  <si>
    <t>H2555-123391</t>
  </si>
  <si>
    <t>H2577-117077</t>
  </si>
  <si>
    <t>H2577-117080</t>
  </si>
  <si>
    <t>H8548-96402</t>
  </si>
  <si>
    <t>Sum Pump</t>
  </si>
  <si>
    <t>H8548-96405</t>
  </si>
  <si>
    <t>H2554-159233</t>
  </si>
  <si>
    <t>H2505-208900</t>
  </si>
  <si>
    <t>H2554-159398</t>
  </si>
  <si>
    <t>H2554-159519</t>
  </si>
  <si>
    <t>H2555-123679</t>
  </si>
  <si>
    <t>9027 Continental Pla</t>
  </si>
  <si>
    <t>H2564-173873</t>
  </si>
  <si>
    <t>35 T St</t>
  </si>
  <si>
    <t>H2555-123869</t>
  </si>
  <si>
    <t>H8548-96734</t>
  </si>
  <si>
    <t>H8548-96818</t>
  </si>
  <si>
    <t>H8548-96868</t>
  </si>
  <si>
    <t>H8548-96901</t>
  </si>
  <si>
    <t>H2571-75039</t>
  </si>
  <si>
    <t>H8548-97012</t>
  </si>
  <si>
    <t>H8548-97178</t>
  </si>
  <si>
    <t>H8548-97179</t>
  </si>
  <si>
    <t>H8548-97404</t>
  </si>
  <si>
    <t>H8548-97405</t>
  </si>
  <si>
    <t>H2583-261778</t>
  </si>
  <si>
    <t>H8548-97468</t>
  </si>
  <si>
    <t>H8548-97467</t>
  </si>
  <si>
    <t>H8548-97472</t>
  </si>
  <si>
    <t>H8548-97544</t>
  </si>
  <si>
    <t>H2555-124994</t>
  </si>
  <si>
    <t>H8548-97576</t>
  </si>
  <si>
    <t>H2555-125086</t>
  </si>
  <si>
    <t>H2583-262159</t>
  </si>
  <si>
    <t>H2583-262203</t>
  </si>
  <si>
    <t>H2555-123396</t>
  </si>
  <si>
    <t>H8548-97013</t>
  </si>
  <si>
    <t>H2583-262714</t>
  </si>
  <si>
    <t>H8548-97895</t>
  </si>
  <si>
    <t>H2555-125334</t>
  </si>
  <si>
    <t>H2554-162015</t>
  </si>
  <si>
    <t>H2564-176741</t>
  </si>
  <si>
    <t>H2555-125674</t>
  </si>
  <si>
    <t>H2554-162175</t>
  </si>
  <si>
    <t>H2555-125771</t>
  </si>
  <si>
    <t>H8548-98330</t>
  </si>
  <si>
    <t>H2583-264164</t>
  </si>
  <si>
    <t>H8548-98324</t>
  </si>
  <si>
    <t>H8548-98297</t>
  </si>
  <si>
    <t>H2555-126076</t>
  </si>
  <si>
    <t>truck</t>
  </si>
  <si>
    <t>H2554-162573</t>
  </si>
  <si>
    <t>H2583-264345</t>
  </si>
  <si>
    <t>H2555-126286</t>
  </si>
  <si>
    <t>H2555-126288</t>
  </si>
  <si>
    <t>Ashville</t>
  </si>
  <si>
    <t>H2555-126388</t>
  </si>
  <si>
    <t>H2571-76182</t>
  </si>
  <si>
    <t>H2554-162921</t>
  </si>
  <si>
    <t>H2583-265137</t>
  </si>
  <si>
    <t>H2555-126522</t>
  </si>
  <si>
    <t>H2583-264917</t>
  </si>
  <si>
    <t>H2555-126423</t>
  </si>
  <si>
    <t>H8548-98583</t>
  </si>
  <si>
    <t>35 T st</t>
  </si>
  <si>
    <t>H2555-126426</t>
  </si>
  <si>
    <t>11213 Hannah Way</t>
  </si>
  <si>
    <t>H2555-126607</t>
  </si>
  <si>
    <t>H2555-126703</t>
  </si>
  <si>
    <t>H2583-265783</t>
  </si>
  <si>
    <t>H2555-126864</t>
  </si>
  <si>
    <t>H8548-98911</t>
  </si>
  <si>
    <t>525 riggs rd</t>
  </si>
  <si>
    <t>H2564-178777</t>
  </si>
  <si>
    <t>H2564-178765</t>
  </si>
  <si>
    <t>3218 14TH ST</t>
  </si>
  <si>
    <t>H2555-127100</t>
  </si>
  <si>
    <t>H2564-179041</t>
  </si>
  <si>
    <t>H2583-266416</t>
  </si>
  <si>
    <t>H2564-179078</t>
  </si>
  <si>
    <t>H2564-179250</t>
  </si>
  <si>
    <t>2435 D ST</t>
  </si>
  <si>
    <t>H2503-116999</t>
  </si>
  <si>
    <t>H8548-99239</t>
  </si>
  <si>
    <t>H8548-99225</t>
  </si>
  <si>
    <t>H2555-127422</t>
  </si>
  <si>
    <t>H2555-127513</t>
  </si>
  <si>
    <t>H8548-99624</t>
  </si>
  <si>
    <t>H8548-99615</t>
  </si>
  <si>
    <t>H2564-180080</t>
  </si>
  <si>
    <t>H8548-99625</t>
  </si>
  <si>
    <t>H8548-99618</t>
  </si>
  <si>
    <t>drywall</t>
  </si>
  <si>
    <t>H2564-180408</t>
  </si>
  <si>
    <t>H8548-99621</t>
  </si>
  <si>
    <t>H2564-180409</t>
  </si>
  <si>
    <t>H8548-99683</t>
  </si>
  <si>
    <t>H2555-128010</t>
  </si>
  <si>
    <t>H2583-268498</t>
  </si>
  <si>
    <t>Unk</t>
  </si>
  <si>
    <t>Jerome</t>
  </si>
  <si>
    <t>Maria Santos</t>
  </si>
  <si>
    <t>5448 Cst</t>
  </si>
  <si>
    <t>Longhorn Guyit</t>
  </si>
  <si>
    <t>Ashy Ash</t>
  </si>
  <si>
    <t>Continental Check 1525</t>
  </si>
  <si>
    <t>Troy</t>
  </si>
  <si>
    <t>LOAN</t>
  </si>
  <si>
    <t>Monique Walker</t>
  </si>
  <si>
    <t>Withdrawl Kettering</t>
  </si>
  <si>
    <t>jorge Mathey</t>
  </si>
  <si>
    <t>Torch</t>
  </si>
  <si>
    <t>Siding</t>
  </si>
  <si>
    <t>7602 Walker Mill Rd</t>
  </si>
  <si>
    <t>Edge St</t>
  </si>
  <si>
    <t>6101 Erika Pl</t>
  </si>
  <si>
    <t>840 50th Pl</t>
  </si>
  <si>
    <t>H2564-180843</t>
  </si>
  <si>
    <t>H2564-180847</t>
  </si>
  <si>
    <t>1514 41st Se</t>
  </si>
  <si>
    <t>H2564-180816</t>
  </si>
  <si>
    <t>3313 highwood dr</t>
  </si>
  <si>
    <t>H2583-269119</t>
  </si>
  <si>
    <t>H2583-269067</t>
  </si>
  <si>
    <t>H8548-100126</t>
  </si>
  <si>
    <t>H2564-181196</t>
  </si>
  <si>
    <t>35 T ST</t>
  </si>
  <si>
    <t>H8548-100127</t>
  </si>
  <si>
    <t>H8548-100095</t>
  </si>
  <si>
    <t>H2564-181457</t>
  </si>
  <si>
    <t>H2503-118256</t>
  </si>
  <si>
    <t>yale</t>
  </si>
  <si>
    <t>H2555-128729</t>
  </si>
  <si>
    <t>H8548-100358</t>
  </si>
  <si>
    <t>H8548-100363</t>
  </si>
  <si>
    <t>H2555-128819</t>
  </si>
  <si>
    <t>H8548-100427</t>
  </si>
  <si>
    <t>H2564-181823</t>
  </si>
  <si>
    <t>H2583-270737</t>
  </si>
  <si>
    <t>H8548-100505</t>
  </si>
  <si>
    <t>H2555-129123</t>
  </si>
  <si>
    <t>H2583-270953</t>
  </si>
  <si>
    <t>H2555-129263</t>
  </si>
  <si>
    <t>H8548-100743</t>
  </si>
  <si>
    <t>208 herrington dr</t>
  </si>
  <si>
    <t>H2564-182401</t>
  </si>
  <si>
    <t>H8548-100748</t>
  </si>
  <si>
    <t>H8548-100836</t>
  </si>
  <si>
    <t>H2579-157758</t>
  </si>
  <si>
    <t>H8548-100921</t>
  </si>
  <si>
    <t>H2564-182792</t>
  </si>
  <si>
    <t>H8548-100943</t>
  </si>
  <si>
    <t>H2554-167552</t>
  </si>
  <si>
    <t>9103 pinehurst dr</t>
  </si>
  <si>
    <t>H2555-129889</t>
  </si>
  <si>
    <t>H8548-100991</t>
  </si>
  <si>
    <t>H2555-129798</t>
  </si>
  <si>
    <t>H8548-101009</t>
  </si>
  <si>
    <t>H2555-129807</t>
  </si>
  <si>
    <t>H2555-130049</t>
  </si>
  <si>
    <t>H2555-129946</t>
  </si>
  <si>
    <t>H8548-101145</t>
  </si>
  <si>
    <t>H2583-272575</t>
  </si>
  <si>
    <t>H2564-183327</t>
  </si>
  <si>
    <t>H8548-101080</t>
  </si>
  <si>
    <t>H8548-101230</t>
  </si>
  <si>
    <t>H2555-130097</t>
  </si>
  <si>
    <t>H2555-130126</t>
  </si>
  <si>
    <t>H8548-101343</t>
  </si>
  <si>
    <t>H8548-101349</t>
  </si>
  <si>
    <t>H8548-101377</t>
  </si>
  <si>
    <t>H8548-101419</t>
  </si>
  <si>
    <t>H8548-101376</t>
  </si>
  <si>
    <t>H2564-183911</t>
  </si>
  <si>
    <t>H2555-130431</t>
  </si>
  <si>
    <t>H8548-101449</t>
  </si>
  <si>
    <t>6101 Erika pl</t>
  </si>
  <si>
    <t>H2555-130439</t>
  </si>
  <si>
    <t>H8548-101578</t>
  </si>
  <si>
    <t>H8548-101667</t>
  </si>
  <si>
    <t>H8548-101719</t>
  </si>
  <si>
    <t>H2564-184330</t>
  </si>
  <si>
    <t>H2555-130782</t>
  </si>
  <si>
    <t>H8548-101712</t>
  </si>
  <si>
    <t>H2555-130733</t>
  </si>
  <si>
    <t>840 50th pl</t>
  </si>
  <si>
    <t>Shaun Miller</t>
  </si>
  <si>
    <t>Alee Roane</t>
  </si>
  <si>
    <t>Onessimu</t>
  </si>
  <si>
    <t>f</t>
  </si>
  <si>
    <t>land reclamation</t>
  </si>
  <si>
    <t>H8548-101828</t>
  </si>
  <si>
    <t>H2583-274275</t>
  </si>
  <si>
    <t>H2555-130884</t>
  </si>
  <si>
    <t>H2555-131001</t>
  </si>
  <si>
    <t>H2564-184720</t>
  </si>
  <si>
    <t>H2564-184734</t>
  </si>
  <si>
    <t>H2555-131045</t>
  </si>
  <si>
    <t>H2555-131102</t>
  </si>
  <si>
    <t>H2583-274449</t>
  </si>
  <si>
    <t>H8548-101940</t>
  </si>
  <si>
    <t>H8548-102152</t>
  </si>
  <si>
    <t>H2583-275075</t>
  </si>
  <si>
    <t>H8548-102207</t>
  </si>
  <si>
    <t>H8548-102194</t>
  </si>
  <si>
    <t>H8548-102219</t>
  </si>
  <si>
    <t>H8548-102259</t>
  </si>
  <si>
    <t>H8548-102266</t>
  </si>
  <si>
    <t>H8548-102267</t>
  </si>
  <si>
    <t>H8548-102275</t>
  </si>
  <si>
    <t>H2577-125584</t>
  </si>
  <si>
    <t>H8548-102361</t>
  </si>
  <si>
    <t>H8548-102311</t>
  </si>
  <si>
    <t>H8548-102349</t>
  </si>
  <si>
    <t>H8548-102343</t>
  </si>
  <si>
    <t>H8548-102350</t>
  </si>
  <si>
    <t>H2562-89403</t>
  </si>
  <si>
    <t>H8548-102484</t>
  </si>
  <si>
    <t>H2583-275884</t>
  </si>
  <si>
    <t>H8548-102494</t>
  </si>
  <si>
    <t>H8548-102416</t>
  </si>
  <si>
    <t>H2555-131829</t>
  </si>
  <si>
    <t>H2555-131990</t>
  </si>
  <si>
    <t>H8548-102517</t>
  </si>
  <si>
    <t>H2555-131991</t>
  </si>
  <si>
    <t>H2555-131972</t>
  </si>
  <si>
    <t>H2555-132166</t>
  </si>
  <si>
    <t>H2555-132242</t>
  </si>
  <si>
    <t>H8548-102678</t>
  </si>
  <si>
    <t>H8548-102636</t>
  </si>
  <si>
    <t>H8548-102735</t>
  </si>
  <si>
    <t>H2555-132323</t>
  </si>
  <si>
    <t>H2555-132379</t>
  </si>
  <si>
    <t>H8548-102864</t>
  </si>
  <si>
    <t>Rental/Flip Sep 10 - Feb 14, 2019</t>
  </si>
  <si>
    <t>Delafield</t>
  </si>
  <si>
    <t>H2571-79421</t>
  </si>
  <si>
    <t>H2555-132748</t>
  </si>
  <si>
    <t>H8548-102929</t>
  </si>
  <si>
    <t>H2555-132749</t>
  </si>
  <si>
    <t>H2564-187187</t>
  </si>
  <si>
    <t>H2555-132726</t>
  </si>
  <si>
    <t>H8548-103038</t>
  </si>
  <si>
    <t>H8548-103035</t>
  </si>
  <si>
    <t>1514 41St SE</t>
  </si>
  <si>
    <t>H8548-103112</t>
  </si>
  <si>
    <t>H8548-103058</t>
  </si>
  <si>
    <t>H2555-133025</t>
  </si>
  <si>
    <t>H8548-103135</t>
  </si>
  <si>
    <t>H2555-133026</t>
  </si>
  <si>
    <t>H8548-103298</t>
  </si>
  <si>
    <t>H8548-103278</t>
  </si>
  <si>
    <t>H8548-103246</t>
  </si>
  <si>
    <t>H2555-133138</t>
  </si>
  <si>
    <t>H8548-103339</t>
  </si>
  <si>
    <t>H2555-133224</t>
  </si>
  <si>
    <t>H8548-103377</t>
  </si>
  <si>
    <t>H2579-162399</t>
  </si>
  <si>
    <t>H8548-103410</t>
  </si>
  <si>
    <t>H2554-172361</t>
  </si>
  <si>
    <t>H2555-133271</t>
  </si>
  <si>
    <t>H8548-103424</t>
  </si>
  <si>
    <t>H2554-172248</t>
  </si>
  <si>
    <t>H2555-133500</t>
  </si>
  <si>
    <t>H8548-103506</t>
  </si>
  <si>
    <t>H8548-103553</t>
  </si>
  <si>
    <t>H8548-103528</t>
  </si>
  <si>
    <t>H2555-133503</t>
  </si>
  <si>
    <t>H2583-278859</t>
  </si>
  <si>
    <t>H2555-133568</t>
  </si>
  <si>
    <t>H8548-103630</t>
  </si>
  <si>
    <t>H8548-103660</t>
  </si>
  <si>
    <t>H2564-188594</t>
  </si>
  <si>
    <t>H8548-103727</t>
  </si>
  <si>
    <t>H8548-103714</t>
  </si>
  <si>
    <t>H8548-103789</t>
  </si>
  <si>
    <t>H8548-103709</t>
  </si>
  <si>
    <t>H8548-103707</t>
  </si>
  <si>
    <t>H8548-103945</t>
  </si>
  <si>
    <t>H8548-104033</t>
  </si>
  <si>
    <t>H2583-280356</t>
  </si>
  <si>
    <t>H8548-104012</t>
  </si>
  <si>
    <t>H2555-134116</t>
  </si>
  <si>
    <t>H2564-188981</t>
  </si>
  <si>
    <t>H8548-104070</t>
  </si>
  <si>
    <t>H2564-189293</t>
  </si>
  <si>
    <t>H8548-104119</t>
  </si>
  <si>
    <t>H8548-104143</t>
  </si>
  <si>
    <t>H2555-134305</t>
  </si>
  <si>
    <t>H8548-104136</t>
  </si>
  <si>
    <t>H8548-104277</t>
  </si>
  <si>
    <t>H2575-114791</t>
  </si>
  <si>
    <t>Hingston</t>
  </si>
  <si>
    <t>H8548-103414</t>
  </si>
  <si>
    <t>H8548-104246</t>
  </si>
  <si>
    <t>H8548-104190</t>
  </si>
  <si>
    <t>H8548-104370</t>
  </si>
  <si>
    <t>H2555-134584</t>
  </si>
  <si>
    <t>H8548-104367</t>
  </si>
  <si>
    <t>H8548-104369</t>
  </si>
  <si>
    <t>H2555-134831</t>
  </si>
  <si>
    <t>H2555-134824</t>
  </si>
  <si>
    <t>H8548-104452</t>
  </si>
  <si>
    <t>H2564-189926</t>
  </si>
  <si>
    <t>H2564-190158</t>
  </si>
  <si>
    <t>H2583-281863</t>
  </si>
  <si>
    <t>H2583-281829</t>
  </si>
  <si>
    <t>H2564-190264</t>
  </si>
  <si>
    <t>H8548-104748</t>
  </si>
  <si>
    <t>H8548-104662</t>
  </si>
  <si>
    <t>H8548-104702</t>
  </si>
  <si>
    <t>H2583-282284</t>
  </si>
  <si>
    <t>Glent Zelaya</t>
  </si>
  <si>
    <t>Dora Garcia</t>
  </si>
  <si>
    <t>Eli</t>
  </si>
  <si>
    <t>Withdrawl Seabrook</t>
  </si>
  <si>
    <t>WSSC Water/Sewer</t>
  </si>
  <si>
    <t>Settlement Ink</t>
  </si>
  <si>
    <t>906 Division</t>
  </si>
  <si>
    <t>H2555-135291</t>
  </si>
  <si>
    <t>H2564-190584</t>
  </si>
  <si>
    <t>H2583-282497</t>
  </si>
  <si>
    <t>H8548-104905</t>
  </si>
  <si>
    <t>H2555-135460</t>
  </si>
  <si>
    <t>H8548-104853</t>
  </si>
  <si>
    <t>H8548-104985</t>
  </si>
  <si>
    <t>H2583-282912</t>
  </si>
  <si>
    <t>H8548-104908</t>
  </si>
  <si>
    <t>jp mom house</t>
  </si>
  <si>
    <t>H8548-104904</t>
  </si>
  <si>
    <t>H2564-191267</t>
  </si>
  <si>
    <t>H8548-105051</t>
  </si>
  <si>
    <t>H2555-135759</t>
  </si>
  <si>
    <t>H2555-135693</t>
  </si>
  <si>
    <t>11403 DUNLORING</t>
  </si>
  <si>
    <t>H8548-105121</t>
  </si>
  <si>
    <t>H2555-135805</t>
  </si>
  <si>
    <t>9051 continental</t>
  </si>
  <si>
    <t>H8548-105212</t>
  </si>
  <si>
    <t>H2555-135882</t>
  </si>
  <si>
    <t>5813 Colgate Ct</t>
  </si>
  <si>
    <t>H2555-135860</t>
  </si>
  <si>
    <t>H2564-191528</t>
  </si>
  <si>
    <t>H2564-191974</t>
  </si>
  <si>
    <t>H8548-105542</t>
  </si>
  <si>
    <t>H8548-105540</t>
  </si>
  <si>
    <t>H8548-105465</t>
  </si>
  <si>
    <t>H8548-105458</t>
  </si>
  <si>
    <t>H8548-105649</t>
  </si>
  <si>
    <t>H2555-136452</t>
  </si>
  <si>
    <t>H8548-105643</t>
  </si>
  <si>
    <t>H8548-105645</t>
  </si>
  <si>
    <t>H8548-105697</t>
  </si>
  <si>
    <t>H2555-136759</t>
  </si>
  <si>
    <t>H2555-136614</t>
  </si>
  <si>
    <t>5029 A ST</t>
  </si>
  <si>
    <t>H2555-136757</t>
  </si>
  <si>
    <t>H8548-105878</t>
  </si>
  <si>
    <t>H8548-105854</t>
  </si>
  <si>
    <t>H2555-137008</t>
  </si>
  <si>
    <t>H2555-136996</t>
  </si>
  <si>
    <t>H8548-105943</t>
  </si>
  <si>
    <t>H8548-105971</t>
  </si>
  <si>
    <t>KAT</t>
  </si>
  <si>
    <t>H8548-106131</t>
  </si>
  <si>
    <t>H8548-106127</t>
  </si>
  <si>
    <t>H2571-81811</t>
  </si>
  <si>
    <t>H8548-106124</t>
  </si>
  <si>
    <t>H2564-193523</t>
  </si>
  <si>
    <t>H2571-81900</t>
  </si>
  <si>
    <t>H2555-137393</t>
  </si>
  <si>
    <t>H2579-167364</t>
  </si>
  <si>
    <t>H2575-116895</t>
  </si>
  <si>
    <t>H2571-81898</t>
  </si>
  <si>
    <t>H2564-193514</t>
  </si>
  <si>
    <t>H8548-106380</t>
  </si>
  <si>
    <t>1656 hobart</t>
  </si>
  <si>
    <t>H2555-137629</t>
  </si>
  <si>
    <t>H2555-137623</t>
  </si>
  <si>
    <t>H2564-193844</t>
  </si>
  <si>
    <t>H2555-137761</t>
  </si>
  <si>
    <t>H2564-194051</t>
  </si>
  <si>
    <t>H2583-287159</t>
  </si>
  <si>
    <t>H2583-286990</t>
  </si>
  <si>
    <t>H2579-167710</t>
  </si>
  <si>
    <t>H8548-106575</t>
  </si>
  <si>
    <t>H2571-82183</t>
  </si>
  <si>
    <t>H2564-194320</t>
  </si>
  <si>
    <t>H2555-138207</t>
  </si>
  <si>
    <t>H2579-168328</t>
  </si>
  <si>
    <t>H8548-107064</t>
  </si>
  <si>
    <t>6208 belwood</t>
  </si>
  <si>
    <t>H8548-107111</t>
  </si>
  <si>
    <t>H2555-138628</t>
  </si>
  <si>
    <t>331 56th</t>
  </si>
  <si>
    <t>H2555-138626</t>
  </si>
  <si>
    <t>H8548-107287</t>
  </si>
  <si>
    <t>H2583-288983</t>
  </si>
  <si>
    <t>H2583-289101</t>
  </si>
  <si>
    <t>H2555-138746</t>
  </si>
  <si>
    <t>H2555-138978</t>
  </si>
  <si>
    <t>MD Dept Environment</t>
  </si>
  <si>
    <t>PG CIT</t>
  </si>
  <si>
    <t>MD Tag</t>
  </si>
  <si>
    <t>PTP PG County MD</t>
  </si>
  <si>
    <t>L J Ross</t>
  </si>
  <si>
    <t>Tiffany James</t>
  </si>
  <si>
    <t xml:space="preserve">Labor </t>
  </si>
  <si>
    <t xml:space="preserve">Sum of Labor </t>
  </si>
  <si>
    <t>Michael Kellibrew</t>
  </si>
  <si>
    <t>H2583-289649</t>
  </si>
  <si>
    <t>H8548-107655</t>
  </si>
  <si>
    <t>4101 Emerson st</t>
  </si>
  <si>
    <t>H2564-196003</t>
  </si>
  <si>
    <t>4101 emerson St</t>
  </si>
  <si>
    <t>H2555-139051</t>
  </si>
  <si>
    <t>H2555-139240</t>
  </si>
  <si>
    <t>H2554-180736</t>
  </si>
  <si>
    <t>H2583-290391</t>
  </si>
  <si>
    <t>H8548-108183</t>
  </si>
  <si>
    <t>H2554-180984</t>
  </si>
  <si>
    <t>1885 Iverson St</t>
  </si>
  <si>
    <t>H2583-290594</t>
  </si>
  <si>
    <t>H2555-139629</t>
  </si>
  <si>
    <t>H8548-108074</t>
  </si>
  <si>
    <t>H2555-139869</t>
  </si>
  <si>
    <t>6208 BELWOOD</t>
  </si>
  <si>
    <t>H2554-181187</t>
  </si>
  <si>
    <t>1885 iverson st</t>
  </si>
  <si>
    <t>H8548-108401</t>
  </si>
  <si>
    <t>2420 15th Pl</t>
  </si>
  <si>
    <t>H2583-291399</t>
  </si>
  <si>
    <t>H2554-181387</t>
  </si>
  <si>
    <t>H2555-140209</t>
  </si>
  <si>
    <t>H2555-140402</t>
  </si>
  <si>
    <t>2420 15th pl</t>
  </si>
  <si>
    <t>H8548-108731</t>
  </si>
  <si>
    <t>H2564-197853</t>
  </si>
  <si>
    <t>H2555-140460</t>
  </si>
  <si>
    <t>H2554-182118</t>
  </si>
  <si>
    <t>H8548-108921</t>
  </si>
  <si>
    <t>Lawn care</t>
  </si>
  <si>
    <t>H2583-292663</t>
  </si>
  <si>
    <t>H2571-83853</t>
  </si>
  <si>
    <t>H2583-292963</t>
  </si>
  <si>
    <t>H2555-140692</t>
  </si>
  <si>
    <t>H2575-119663</t>
  </si>
  <si>
    <t>Columbia</t>
  </si>
  <si>
    <t>H2554-182576</t>
  </si>
  <si>
    <t>H2555-140815</t>
  </si>
  <si>
    <t>Pepper Mill</t>
  </si>
  <si>
    <t>H2554-182715</t>
  </si>
  <si>
    <t>H2571-83925</t>
  </si>
  <si>
    <t>H2554-182662</t>
  </si>
  <si>
    <t>H8548-109165</t>
  </si>
  <si>
    <t>H2583-293487</t>
  </si>
  <si>
    <t>H2571-83964</t>
  </si>
  <si>
    <t>H2583-293793</t>
  </si>
  <si>
    <t>H2554-182876</t>
  </si>
  <si>
    <t>H8548-109240</t>
  </si>
  <si>
    <t>H2554-183139</t>
  </si>
  <si>
    <t>H2554-183213</t>
  </si>
  <si>
    <t>H8548-109398</t>
  </si>
  <si>
    <t>H2503-128566</t>
  </si>
  <si>
    <t>H2555-141352</t>
  </si>
  <si>
    <t>H2555-141504</t>
  </si>
  <si>
    <t>H8548-109589</t>
  </si>
  <si>
    <t>H2583-294564</t>
  </si>
  <si>
    <t>H2555-141613</t>
  </si>
  <si>
    <t>H8548-109710</t>
  </si>
  <si>
    <t>H8548-109774</t>
  </si>
  <si>
    <t>H8548-109668</t>
  </si>
  <si>
    <t>H2555-141606</t>
  </si>
  <si>
    <t xml:space="preserve">Nate House </t>
  </si>
  <si>
    <t>Jessica Palacios</t>
  </si>
  <si>
    <t>X-7015</t>
  </si>
  <si>
    <t>X-3002</t>
  </si>
  <si>
    <t>H8548-109868</t>
  </si>
  <si>
    <t>nate house</t>
  </si>
  <si>
    <t>H2583-294962</t>
  </si>
  <si>
    <t>H8548-109859</t>
  </si>
  <si>
    <t>H8548-109873</t>
  </si>
  <si>
    <t>H2555-141744</t>
  </si>
  <si>
    <t>6013 Oxon Hill St</t>
  </si>
  <si>
    <t>H2555-141949</t>
  </si>
  <si>
    <t>H2583-295539</t>
  </si>
  <si>
    <t>Harvard st</t>
  </si>
  <si>
    <t>H2555-142090</t>
  </si>
  <si>
    <t>H2564-200380</t>
  </si>
  <si>
    <t>Harvard St</t>
  </si>
  <si>
    <t>H2555-142055</t>
  </si>
  <si>
    <t>5813 Colgate ct</t>
  </si>
  <si>
    <t>H2583-295965</t>
  </si>
  <si>
    <t>H2571-84722</t>
  </si>
  <si>
    <t>H2583-295926</t>
  </si>
  <si>
    <t>H8548-110376</t>
  </si>
  <si>
    <t>H8548-110380</t>
  </si>
  <si>
    <t>H2583-296487</t>
  </si>
  <si>
    <t>H8548-110452</t>
  </si>
  <si>
    <t>H8548-110442</t>
  </si>
  <si>
    <t>H2554-185094</t>
  </si>
  <si>
    <t>H8548-110560</t>
  </si>
  <si>
    <t>H8548-110588</t>
  </si>
  <si>
    <t>H8548-110741</t>
  </si>
  <si>
    <t>H8548-110679</t>
  </si>
  <si>
    <t>H2583-296945</t>
  </si>
  <si>
    <t>H2555-142740</t>
  </si>
  <si>
    <t xml:space="preserve">Johnny House </t>
  </si>
  <si>
    <t>H8548-110744</t>
  </si>
  <si>
    <t>H8548-110591</t>
  </si>
  <si>
    <t>H8548-110742</t>
  </si>
  <si>
    <t>b st</t>
  </si>
  <si>
    <t>H2554-185407</t>
  </si>
  <si>
    <t>H2555-142803</t>
  </si>
  <si>
    <t>H2554-185683</t>
  </si>
  <si>
    <t>H2555-143015</t>
  </si>
  <si>
    <t>H8548-110859</t>
  </si>
  <si>
    <t>H2555-143097</t>
  </si>
  <si>
    <t>H8548-110929</t>
  </si>
  <si>
    <t>H2564-201829</t>
  </si>
  <si>
    <t>H2564-202002</t>
  </si>
  <si>
    <t>H2555-143406</t>
  </si>
  <si>
    <t>H2564-202234</t>
  </si>
  <si>
    <t>H2583-298250</t>
  </si>
  <si>
    <t>H2555-143418</t>
  </si>
  <si>
    <t>X-6176</t>
  </si>
  <si>
    <t>H8548-111338</t>
  </si>
  <si>
    <t>H8548-111308</t>
  </si>
  <si>
    <t>H2555-143502</t>
  </si>
  <si>
    <t>H2555-143653</t>
  </si>
  <si>
    <t>H2583-298964</t>
  </si>
  <si>
    <t>H8548-111547</t>
  </si>
  <si>
    <t>4033 ely pl</t>
  </si>
  <si>
    <t>H8548-111581</t>
  </si>
  <si>
    <t>H8548-111617</t>
  </si>
  <si>
    <t>H2564-203246</t>
  </si>
  <si>
    <t>H2583-299598</t>
  </si>
  <si>
    <t>H2555-143948</t>
  </si>
  <si>
    <t>WD62549635</t>
  </si>
  <si>
    <t>H8548-111859</t>
  </si>
  <si>
    <t>H8548-111854</t>
  </si>
  <si>
    <t>H2583-300039</t>
  </si>
  <si>
    <t>H2555-144189</t>
  </si>
  <si>
    <t>WD69263812</t>
  </si>
  <si>
    <t>uk</t>
  </si>
  <si>
    <t>H2555-144377</t>
  </si>
  <si>
    <t>H2564-203735</t>
  </si>
  <si>
    <t>H2555-144412</t>
  </si>
  <si>
    <t>H8548-112015</t>
  </si>
  <si>
    <t>H8548-112155</t>
  </si>
  <si>
    <t>H8548-112251</t>
  </si>
  <si>
    <t>H8548-112246</t>
  </si>
  <si>
    <t>H8548-112331</t>
  </si>
  <si>
    <t>H2583-301121</t>
  </si>
  <si>
    <t>H2555-144671</t>
  </si>
  <si>
    <t>H8548-112395</t>
  </si>
  <si>
    <t>H2583-301573</t>
  </si>
  <si>
    <t>H2554-188393</t>
  </si>
  <si>
    <t>7803 Prince Georges</t>
  </si>
  <si>
    <t>H8548-112392</t>
  </si>
  <si>
    <t>H8548-112417</t>
  </si>
  <si>
    <t>H8548-112461</t>
  </si>
  <si>
    <t>H2555-144957</t>
  </si>
  <si>
    <t>H2555-144985</t>
  </si>
  <si>
    <t>H8548-112547</t>
  </si>
  <si>
    <t>H2554-188656</t>
  </si>
  <si>
    <t>152 T ST NE</t>
  </si>
  <si>
    <t>H8548-112571</t>
  </si>
  <si>
    <t>H2554-189137</t>
  </si>
  <si>
    <t>7803 prince georges</t>
  </si>
  <si>
    <t>H8548-112837</t>
  </si>
  <si>
    <t>H2583-302318</t>
  </si>
  <si>
    <t>H2554-189388</t>
  </si>
  <si>
    <t>H2554-189515</t>
  </si>
  <si>
    <t>H2571-86641</t>
  </si>
  <si>
    <t>H8548-113054</t>
  </si>
  <si>
    <t>H2571-86748</t>
  </si>
  <si>
    <t>H2583-303112</t>
  </si>
  <si>
    <t>H2563-112874</t>
  </si>
  <si>
    <t>9305 caliph st</t>
  </si>
  <si>
    <t>H2554-189762</t>
  </si>
  <si>
    <t>H2554-189722</t>
  </si>
  <si>
    <t>H2554-190050</t>
  </si>
  <si>
    <t>H2555-145768</t>
  </si>
  <si>
    <t>H2554-189872</t>
  </si>
  <si>
    <t>H2503-132597</t>
  </si>
  <si>
    <t>H2583-303381</t>
  </si>
  <si>
    <t>Apt</t>
  </si>
  <si>
    <t>Lyle</t>
  </si>
  <si>
    <t>Dream Title</t>
  </si>
  <si>
    <t>704 Buchanan</t>
  </si>
  <si>
    <t>jerome</t>
  </si>
  <si>
    <t>DEPOSIT</t>
  </si>
  <si>
    <t>Condo 1 of the Pines</t>
  </si>
  <si>
    <t>Pines Community Association</t>
  </si>
  <si>
    <t>Shelon</t>
  </si>
  <si>
    <t>Withdrawl Bowie</t>
  </si>
  <si>
    <t>Settle Ups 2/15 - 4/13</t>
  </si>
  <si>
    <t>BOA Fee</t>
  </si>
  <si>
    <t>Bank Fee</t>
  </si>
  <si>
    <t>American Windows &amp; Siding</t>
  </si>
  <si>
    <t>1730 16th #11</t>
  </si>
  <si>
    <t>Tony Johnson</t>
  </si>
  <si>
    <t>check 1677</t>
  </si>
  <si>
    <t>2024 Marbury</t>
  </si>
  <si>
    <t>H2555-145769</t>
  </si>
  <si>
    <t>4033 Ely Pl</t>
  </si>
  <si>
    <t>H2554-190111</t>
  </si>
  <si>
    <t>H8548-113313</t>
  </si>
  <si>
    <t>H2579-178262</t>
  </si>
  <si>
    <t>H2554-190266</t>
  </si>
  <si>
    <t>H2554-190326</t>
  </si>
  <si>
    <t>H2579-178602</t>
  </si>
  <si>
    <t>H2554-190404</t>
  </si>
  <si>
    <t>H2583-304067</t>
  </si>
  <si>
    <t>H8548-113538</t>
  </si>
  <si>
    <t>12101 Castlewall Ct</t>
  </si>
  <si>
    <t>H8548-113513</t>
  </si>
  <si>
    <t>H2571-87125</t>
  </si>
  <si>
    <t>H8548-113677</t>
  </si>
  <si>
    <t>H2555-146351</t>
  </si>
  <si>
    <t>H2554-190685</t>
  </si>
  <si>
    <t>H2583-304375</t>
  </si>
  <si>
    <t>H2571-87270</t>
  </si>
  <si>
    <t>H2579-179038</t>
  </si>
  <si>
    <t>H2554-190918</t>
  </si>
  <si>
    <t>H2554-190818</t>
  </si>
  <si>
    <t>H8548-113763</t>
  </si>
  <si>
    <t>H2583-305027</t>
  </si>
  <si>
    <t>H2554-191168</t>
  </si>
  <si>
    <t>H2583-305375</t>
  </si>
  <si>
    <t>H2554-191182</t>
  </si>
  <si>
    <t>H2555-146610</t>
  </si>
  <si>
    <t>H2554-188493</t>
  </si>
  <si>
    <t>7604 Brickyard</t>
  </si>
  <si>
    <t>H2554-191404</t>
  </si>
  <si>
    <t>H2554-191553</t>
  </si>
  <si>
    <t>H2554-191506</t>
  </si>
  <si>
    <t>H2554-191582</t>
  </si>
  <si>
    <t>H2583-305716</t>
  </si>
  <si>
    <t>H2579-179476</t>
  </si>
  <si>
    <t>H2579-179664</t>
  </si>
  <si>
    <t>H2583-306114</t>
  </si>
  <si>
    <t>H2555-147197</t>
  </si>
  <si>
    <t>H8548-114296</t>
  </si>
  <si>
    <t>H2554-191806</t>
  </si>
  <si>
    <t>H2554-191852</t>
  </si>
  <si>
    <t>H8548-114438</t>
  </si>
  <si>
    <t>H2554-192076</t>
  </si>
  <si>
    <t>H2583-306398</t>
  </si>
  <si>
    <t>H2554-192342</t>
  </si>
  <si>
    <t>H2554-192335</t>
  </si>
  <si>
    <t>H8548-114748</t>
  </si>
  <si>
    <t>H2554-192680</t>
  </si>
  <si>
    <t>H2583-307134</t>
  </si>
  <si>
    <t>4101 Emerson St</t>
  </si>
  <si>
    <t>H8548-114711</t>
  </si>
  <si>
    <t>H8548-114851</t>
  </si>
  <si>
    <t>H8548-114853</t>
  </si>
  <si>
    <t>H8548-115147</t>
  </si>
  <si>
    <t>H8548-115149</t>
  </si>
  <si>
    <t>H2554-193451</t>
  </si>
  <si>
    <t>H8548-115277</t>
  </si>
  <si>
    <t>H8548-115274</t>
  </si>
  <si>
    <t>H2564-209788</t>
  </si>
  <si>
    <t>H2554-193939</t>
  </si>
  <si>
    <t>H2555-148482</t>
  </si>
  <si>
    <t>H2555-148484</t>
  </si>
  <si>
    <t>H2555-148485</t>
  </si>
  <si>
    <t>H2555-148627</t>
  </si>
  <si>
    <t>H2571-88657</t>
  </si>
  <si>
    <t>704 buchanan</t>
  </si>
  <si>
    <t>H8548-115661</t>
  </si>
  <si>
    <t>H2555-148857</t>
  </si>
  <si>
    <t>H2555-148861</t>
  </si>
  <si>
    <t>H8548-115750</t>
  </si>
  <si>
    <t>H8548-115751</t>
  </si>
  <si>
    <t>H2555-149079</t>
  </si>
  <si>
    <t>1303 Alberta</t>
  </si>
  <si>
    <t>H2554-194798</t>
  </si>
  <si>
    <t>H2554-194839</t>
  </si>
  <si>
    <t>H8548-115896</t>
  </si>
  <si>
    <t>H8548-116030</t>
  </si>
  <si>
    <t>H2579-182708</t>
  </si>
  <si>
    <t>H2564-211275</t>
  </si>
  <si>
    <t>H2554-194968</t>
  </si>
  <si>
    <t>H2554-195105</t>
  </si>
  <si>
    <t>H2554-195363</t>
  </si>
  <si>
    <t>H2551-141582</t>
  </si>
  <si>
    <t>H8548-116202</t>
  </si>
  <si>
    <t>H2554-195284</t>
  </si>
  <si>
    <t>H2555-149649</t>
  </si>
  <si>
    <t>H2555-149648</t>
  </si>
  <si>
    <t>111 azalea ct</t>
  </si>
  <si>
    <t>H2564-211654</t>
  </si>
  <si>
    <t>H8548-116375</t>
  </si>
  <si>
    <t>H2564-212015</t>
  </si>
  <si>
    <t>UnK</t>
  </si>
  <si>
    <t>H2555-149731</t>
  </si>
  <si>
    <t>H8548-116368</t>
  </si>
  <si>
    <t>H8548-116515</t>
  </si>
  <si>
    <t>H2555-149912</t>
  </si>
  <si>
    <t>7501 Dumont St</t>
  </si>
  <si>
    <t>H2564-212128</t>
  </si>
  <si>
    <t>H2555-150097</t>
  </si>
  <si>
    <t>H2564-212362</t>
  </si>
  <si>
    <t>H2583-311777</t>
  </si>
  <si>
    <t>H2579-183755</t>
  </si>
  <si>
    <t>H8548-116751</t>
  </si>
  <si>
    <t>H8548-116757</t>
  </si>
  <si>
    <t>H8548-116960</t>
  </si>
  <si>
    <t>H8548-116953</t>
  </si>
  <si>
    <t>H2579-183941</t>
  </si>
  <si>
    <t>H8548-116897</t>
  </si>
  <si>
    <t>H2579-184152</t>
  </si>
  <si>
    <t>H2555-150608</t>
  </si>
  <si>
    <t>H2564-213633</t>
  </si>
  <si>
    <t>H2583-313734</t>
  </si>
  <si>
    <t>1232 Emerson</t>
  </si>
  <si>
    <t>5531 Hartfield Ave</t>
  </si>
  <si>
    <t>Daniel Cruz</t>
  </si>
  <si>
    <t>Cash App</t>
  </si>
  <si>
    <t>Check 1443</t>
  </si>
  <si>
    <t>TLC IAIC/IHC INSURANCE</t>
  </si>
  <si>
    <t>City of District Heights</t>
  </si>
  <si>
    <t>Jorge Hernandez</t>
  </si>
  <si>
    <t xml:space="preserve">NJOY Living </t>
  </si>
  <si>
    <t>DC Living</t>
  </si>
  <si>
    <t>Withdrawl Beltway Plaza</t>
  </si>
  <si>
    <t>1405 Iron Forge</t>
  </si>
  <si>
    <t>H8548-117529</t>
  </si>
  <si>
    <t>H2583-314067</t>
  </si>
  <si>
    <t>H2579-184885</t>
  </si>
  <si>
    <t>H2564-214288</t>
  </si>
  <si>
    <t>W936395900</t>
  </si>
  <si>
    <t>H2555-151411</t>
  </si>
  <si>
    <t>john paul</t>
  </si>
  <si>
    <t>H8548-117632</t>
  </si>
  <si>
    <t>H2579-185171</t>
  </si>
  <si>
    <t>H2579-185175</t>
  </si>
  <si>
    <t>H2579-185462</t>
  </si>
  <si>
    <t>X-5415</t>
  </si>
  <si>
    <t>H2554-198170</t>
  </si>
  <si>
    <t>H2555-151564</t>
  </si>
  <si>
    <t>H2554-197988</t>
  </si>
  <si>
    <t>H8548-117739</t>
  </si>
  <si>
    <t>H2584-166459</t>
  </si>
  <si>
    <t>H2583-315261</t>
  </si>
  <si>
    <t>H2554-198289</t>
  </si>
  <si>
    <t>2435 D St</t>
  </si>
  <si>
    <t>H8548-118051</t>
  </si>
  <si>
    <t>H2555-151941</t>
  </si>
  <si>
    <t>H2555-151943</t>
  </si>
  <si>
    <t>4401 G St</t>
  </si>
  <si>
    <t>H2555-152029</t>
  </si>
  <si>
    <t>H2564-215450</t>
  </si>
  <si>
    <t>H8548-118337</t>
  </si>
  <si>
    <t>cleaning</t>
  </si>
  <si>
    <t>H8548-118308</t>
  </si>
  <si>
    <t>fairwood</t>
  </si>
  <si>
    <t>H2554-199157</t>
  </si>
  <si>
    <t>H2583-316290</t>
  </si>
  <si>
    <t>H8548-118454</t>
  </si>
  <si>
    <t>H2555-152328</t>
  </si>
  <si>
    <t>H4617-213119</t>
  </si>
  <si>
    <t>H8548-118452</t>
  </si>
  <si>
    <t>H2555-152550</t>
  </si>
  <si>
    <t>H8548-118636</t>
  </si>
  <si>
    <t>H2555-152639</t>
  </si>
  <si>
    <t>H8548-118650</t>
  </si>
  <si>
    <t>H2554-199803</t>
  </si>
  <si>
    <t>H8548-118615</t>
  </si>
  <si>
    <t>H2554-199935</t>
  </si>
  <si>
    <t>H2555-152825</t>
  </si>
  <si>
    <t>H8548-118743</t>
  </si>
  <si>
    <t>H2564-216564</t>
  </si>
  <si>
    <t>H2555-152885</t>
  </si>
  <si>
    <t>H2555-152805</t>
  </si>
  <si>
    <t>H2555-152806</t>
  </si>
  <si>
    <t>1232 emerson</t>
  </si>
  <si>
    <t>H2583-317877</t>
  </si>
  <si>
    <t>H2564-216764</t>
  </si>
  <si>
    <t>H2554-200117</t>
  </si>
  <si>
    <t>H2564-217137</t>
  </si>
  <si>
    <t>H8548-118973</t>
  </si>
  <si>
    <t>H2583-318335</t>
  </si>
  <si>
    <t>cash app mich</t>
  </si>
  <si>
    <t>BBQ</t>
  </si>
  <si>
    <t>Ocean City</t>
  </si>
  <si>
    <t>Orville</t>
  </si>
  <si>
    <t>David Joy</t>
  </si>
  <si>
    <t>martin</t>
  </si>
  <si>
    <t>H8548-119118</t>
  </si>
  <si>
    <t>H8548-119147</t>
  </si>
  <si>
    <t>H8548-119244</t>
  </si>
  <si>
    <t>H2564-217494</t>
  </si>
  <si>
    <t>H2555-153524</t>
  </si>
  <si>
    <t>9100 east hampton dr</t>
  </si>
  <si>
    <t>H2564-217440</t>
  </si>
  <si>
    <t>H2555-153601</t>
  </si>
  <si>
    <t>9100 East Hampton Dr</t>
  </si>
  <si>
    <t>H2555-153664</t>
  </si>
  <si>
    <t>H2583-319405</t>
  </si>
  <si>
    <t>H2564-218071</t>
  </si>
  <si>
    <t>H8548-119519</t>
  </si>
  <si>
    <t>H8548-119529</t>
  </si>
  <si>
    <t>H8548-119629</t>
  </si>
  <si>
    <t>H2564-218172</t>
  </si>
  <si>
    <t>H2555-153928</t>
  </si>
  <si>
    <t>H2564-218214</t>
  </si>
  <si>
    <t>H8548-119631</t>
  </si>
  <si>
    <t>H2555-154070</t>
  </si>
  <si>
    <t>H2555-154147</t>
  </si>
  <si>
    <t>H2555-154134</t>
  </si>
  <si>
    <t>H2583-321024</t>
  </si>
  <si>
    <t>H2564-218689</t>
  </si>
  <si>
    <t>704 BUCHANAN</t>
  </si>
  <si>
    <t>H2579-188853</t>
  </si>
  <si>
    <t>1615 Lexington</t>
  </si>
  <si>
    <t>H2503-140151</t>
  </si>
  <si>
    <t>gas pipe</t>
  </si>
  <si>
    <t>H2555-154321</t>
  </si>
  <si>
    <t>H2579-188998</t>
  </si>
  <si>
    <t>H8548-119960</t>
  </si>
  <si>
    <t>H2564-218984</t>
  </si>
  <si>
    <t>H2564-218942</t>
  </si>
  <si>
    <t>H2555-154406</t>
  </si>
  <si>
    <t>H2583-321370</t>
  </si>
  <si>
    <t>H2579-189117</t>
  </si>
  <si>
    <t>withdrawl</t>
  </si>
  <si>
    <t>Gym</t>
  </si>
  <si>
    <t>john joy</t>
  </si>
  <si>
    <t>Cash app jessica</t>
  </si>
  <si>
    <t>Carlos Francisco Hernandez Martinez</t>
  </si>
  <si>
    <t>Dunbar Oaks</t>
  </si>
  <si>
    <t>Check 1634</t>
  </si>
  <si>
    <t>Potomac Electric</t>
  </si>
  <si>
    <t>AS&amp;R Consultants</t>
  </si>
  <si>
    <t>719 71st Ave Gift</t>
  </si>
  <si>
    <t>Glacier</t>
  </si>
  <si>
    <t>Mastercard 7333</t>
  </si>
  <si>
    <t>11902 Cleaver</t>
  </si>
  <si>
    <t>Rolando Perez</t>
  </si>
  <si>
    <t>Hamilton Insurance</t>
  </si>
  <si>
    <t>Cobra</t>
  </si>
  <si>
    <t>Brookfield</t>
  </si>
  <si>
    <t>Cash app Jason Bl</t>
  </si>
  <si>
    <t>Hugo Vasquez</t>
  </si>
  <si>
    <t>Check 1694</t>
  </si>
  <si>
    <t>Marquis</t>
  </si>
  <si>
    <t>Burgess</t>
  </si>
  <si>
    <t>Bulk Permit</t>
  </si>
  <si>
    <t>Currie and Associates</t>
  </si>
  <si>
    <t>Quality Glassmith</t>
  </si>
  <si>
    <t>Cleaver</t>
  </si>
  <si>
    <t>Caleb's Group</t>
  </si>
  <si>
    <t>Bakery</t>
  </si>
  <si>
    <t>1118 4th</t>
  </si>
  <si>
    <t>1737 A St</t>
  </si>
  <si>
    <t>5563 Central Ave</t>
  </si>
  <si>
    <t>Hil Mar</t>
  </si>
  <si>
    <t>Cash App Sheriett</t>
  </si>
  <si>
    <t>Q St</t>
  </si>
  <si>
    <t>A Landscape &amp; Renovation</t>
  </si>
  <si>
    <t>404 Rollins</t>
  </si>
  <si>
    <t>Withdrawl Watkins Park</t>
  </si>
  <si>
    <t>15216 Shapswick Pl</t>
  </si>
  <si>
    <t>719 Adrian</t>
  </si>
  <si>
    <t>ISO</t>
  </si>
  <si>
    <t>Gravel</t>
  </si>
  <si>
    <t>Hardies</t>
  </si>
  <si>
    <t>Fredy Romero</t>
  </si>
  <si>
    <t>check 1799</t>
  </si>
  <si>
    <t>Check 1798</t>
  </si>
  <si>
    <t>Check 1514</t>
  </si>
  <si>
    <t xml:space="preserve">cristabel rivera </t>
  </si>
  <si>
    <t>Diaz</t>
  </si>
  <si>
    <t>Irving</t>
  </si>
  <si>
    <t>Hildreth</t>
  </si>
  <si>
    <t>check 1585</t>
  </si>
  <si>
    <t>Paul Proctor</t>
  </si>
  <si>
    <t>james sampson</t>
  </si>
  <si>
    <t>greg mason</t>
  </si>
  <si>
    <t>H2555-154620</t>
  </si>
  <si>
    <t>H8548-120142</t>
  </si>
  <si>
    <t>H8548-120163</t>
  </si>
  <si>
    <t>H2555-154779</t>
  </si>
  <si>
    <t>H8548-120263</t>
  </si>
  <si>
    <t>H2555-154701</t>
  </si>
  <si>
    <t>H2555-154783</t>
  </si>
  <si>
    <t>H8548-120324</t>
  </si>
  <si>
    <t>H2564-219507</t>
  </si>
  <si>
    <t>H8548-120382</t>
  </si>
  <si>
    <t>H8548-120389</t>
  </si>
  <si>
    <t>H2564-219809</t>
  </si>
  <si>
    <t>H8548-120561</t>
  </si>
  <si>
    <t>H8548-120572</t>
  </si>
  <si>
    <t>H2564-220087</t>
  </si>
  <si>
    <t>H8548-120533</t>
  </si>
  <si>
    <t>H2564-220358</t>
  </si>
  <si>
    <t>H8548-120692</t>
  </si>
  <si>
    <t>H8548-120820</t>
  </si>
  <si>
    <t>H2555-155375</t>
  </si>
  <si>
    <t>H8548-120844</t>
  </si>
  <si>
    <t>H8548-120803</t>
  </si>
  <si>
    <t>H2564-220658</t>
  </si>
  <si>
    <t>H8548-120819</t>
  </si>
  <si>
    <t>H8548-120822</t>
  </si>
  <si>
    <t>H2583-323467</t>
  </si>
  <si>
    <t>H2555-155479</t>
  </si>
  <si>
    <t>H2564-220923</t>
  </si>
  <si>
    <t>H2583-323867</t>
  </si>
  <si>
    <t>H2583-323720</t>
  </si>
  <si>
    <t>H2555-155670</t>
  </si>
  <si>
    <t>H8548-121119</t>
  </si>
  <si>
    <t>H2583-324005</t>
  </si>
  <si>
    <t>H2583-324098</t>
  </si>
  <si>
    <t>H2555-155818</t>
  </si>
  <si>
    <t>H8548-121362</t>
  </si>
  <si>
    <t>H2583-324361</t>
  </si>
  <si>
    <t>H2555-155986</t>
  </si>
  <si>
    <t>dunbar oaks</t>
  </si>
  <si>
    <t>H2555-156021</t>
  </si>
  <si>
    <t>H2564-221871</t>
  </si>
  <si>
    <t>H2555-156140</t>
  </si>
  <si>
    <t>H8548-121518</t>
  </si>
  <si>
    <t>H2583-324692</t>
  </si>
  <si>
    <t>H2583-325073</t>
  </si>
  <si>
    <t>H2555-156348</t>
  </si>
  <si>
    <t>H2583-325005</t>
  </si>
  <si>
    <t>H2555-156344</t>
  </si>
  <si>
    <t>H2555-156511</t>
  </si>
  <si>
    <t>H8548-121744</t>
  </si>
  <si>
    <t>H8548-121745</t>
  </si>
  <si>
    <t>H2583-325368</t>
  </si>
  <si>
    <t>H2555-156553</t>
  </si>
  <si>
    <t>H2583-325751</t>
  </si>
  <si>
    <t>H8548-121870</t>
  </si>
  <si>
    <t>H8548-121472</t>
  </si>
  <si>
    <t>H2583-325991</t>
  </si>
  <si>
    <t>H2564-222792</t>
  </si>
  <si>
    <t>H2583-326359</t>
  </si>
  <si>
    <t>H2583-326529</t>
  </si>
  <si>
    <t>H8548-122242</t>
  </si>
  <si>
    <t>H2571-93896</t>
  </si>
  <si>
    <t>H2584-172864</t>
  </si>
  <si>
    <t>H2579-192813</t>
  </si>
  <si>
    <t>H2555-157215</t>
  </si>
  <si>
    <t>H2583-326819</t>
  </si>
  <si>
    <t>H2579-192689</t>
  </si>
  <si>
    <t>H2579-192856</t>
  </si>
  <si>
    <t>H2583-327174</t>
  </si>
  <si>
    <t>H2579-193016</t>
  </si>
  <si>
    <t>1138 Scott st</t>
  </si>
  <si>
    <t>H2579-193089</t>
  </si>
  <si>
    <t>H8548-122372</t>
  </si>
  <si>
    <t>H8548-122388</t>
  </si>
  <si>
    <t>H8548-122381</t>
  </si>
  <si>
    <t>H2555-157668</t>
  </si>
  <si>
    <t>H2555-157670</t>
  </si>
  <si>
    <t>H2564-223791</t>
  </si>
  <si>
    <t>H2555-157753</t>
  </si>
  <si>
    <t>H2583-327794</t>
  </si>
  <si>
    <t>H2555-157721</t>
  </si>
  <si>
    <t>H2583-328090</t>
  </si>
  <si>
    <t>H2555-158019</t>
  </si>
  <si>
    <t>H2564-224576</t>
  </si>
  <si>
    <t>H2552-141915</t>
  </si>
  <si>
    <t>H2583-328451</t>
  </si>
  <si>
    <t>H2564-224517</t>
  </si>
  <si>
    <t>H8548-123102</t>
  </si>
  <si>
    <t>H2564-224922</t>
  </si>
  <si>
    <t>H2564-224835</t>
  </si>
  <si>
    <t>H8548-123061</t>
  </si>
  <si>
    <t>H2564-224786</t>
  </si>
  <si>
    <t>H2583-329119</t>
  </si>
  <si>
    <t>H8548-123249</t>
  </si>
  <si>
    <t>H8548-123253</t>
  </si>
  <si>
    <t>H2564-225169</t>
  </si>
  <si>
    <t>H8548-123208</t>
  </si>
  <si>
    <t>H8548-123212</t>
  </si>
  <si>
    <t>H2564-225351</t>
  </si>
  <si>
    <t>H8548-123389</t>
  </si>
  <si>
    <t>H2583-329724</t>
  </si>
  <si>
    <t>H2555-158723</t>
  </si>
  <si>
    <t>H2571-94851</t>
  </si>
  <si>
    <t>H2555-158703</t>
  </si>
  <si>
    <t>H2555-158705</t>
  </si>
  <si>
    <t>H2583-329802</t>
  </si>
  <si>
    <t>H2555-158777</t>
  </si>
  <si>
    <t>H2555-158751</t>
  </si>
  <si>
    <t>johnny house</t>
  </si>
  <si>
    <t>H2555-158703|H2564-212362|H2564-222792|H2564-223791|H2564-224517|H2564-225351|H2583-305375|H2583-323720|H2583-324361|H2583-325368|H2583-325991|H2583-326819|H2583-327174|H2583-328090|H2583-328451|H2583-329119|H8548-110560|H8548-118051|H8548-123212|H8548-123389</t>
  </si>
  <si>
    <t>H2564-226196</t>
  </si>
  <si>
    <t>H2564-226200</t>
  </si>
  <si>
    <t>H8548-123975</t>
  </si>
  <si>
    <t>H8548-123976</t>
  </si>
  <si>
    <t>H2583-331225</t>
  </si>
  <si>
    <t>H8548-123870</t>
  </si>
  <si>
    <t>H8548-123872</t>
  </si>
  <si>
    <t>H2555-159365</t>
  </si>
  <si>
    <t>H2564-226816</t>
  </si>
  <si>
    <t>H8548-124173</t>
  </si>
  <si>
    <t>H8548-124174</t>
  </si>
  <si>
    <t>H2583-331619</t>
  </si>
  <si>
    <t>H8548-124101</t>
  </si>
  <si>
    <t>H2564-203735|H2564-222792|H2564-223791|H2564-224517|H2564-225169|H2583-304375|H2583-306114|H2583-324692|H2583-325368|H2583-325991|H2583-326359|H2583-327794|H2583-328090|H2583-328451|H2583-329119|H2583-329802|H8548-118051|H8548-118452|H8548-123212</t>
  </si>
  <si>
    <t>H2583-331451</t>
  </si>
  <si>
    <t>H2583-331730</t>
  </si>
  <si>
    <t>H2555-159544</t>
  </si>
  <si>
    <t>H2583-331443</t>
  </si>
  <si>
    <t>H2571-95435</t>
  </si>
  <si>
    <t>H2564-226994</t>
  </si>
  <si>
    <t>H2554-209682</t>
  </si>
  <si>
    <t>H8548-124227</t>
  </si>
  <si>
    <t>H8548-124229</t>
  </si>
  <si>
    <t>H8548-124232</t>
  </si>
  <si>
    <t>H2583-331822</t>
  </si>
  <si>
    <t>H8548-124338</t>
  </si>
  <si>
    <t>H8548-124343</t>
  </si>
  <si>
    <t>H2555-159898</t>
  </si>
  <si>
    <t>H2571-95531</t>
  </si>
  <si>
    <t>H2555-158705|H8548-122381|H8548-123212</t>
  </si>
  <si>
    <t>H2583-332535</t>
  </si>
  <si>
    <t>H8548-124582</t>
  </si>
  <si>
    <t>H2555-160144</t>
  </si>
  <si>
    <t>H2555-160317</t>
  </si>
  <si>
    <t>H8548-124763</t>
  </si>
  <si>
    <t>H8548-124773</t>
  </si>
  <si>
    <t>H8548-124769</t>
  </si>
  <si>
    <t>H2583-333210</t>
  </si>
  <si>
    <t>H8548-124777</t>
  </si>
  <si>
    <t>H2555-160448</t>
  </si>
  <si>
    <t>H2564-228119</t>
  </si>
  <si>
    <t>H8548-124936</t>
  </si>
  <si>
    <t>H2564-228173</t>
  </si>
  <si>
    <t>H2555-160669</t>
  </si>
  <si>
    <t>H2583-333874</t>
  </si>
  <si>
    <t>H8548-125105</t>
  </si>
  <si>
    <t>H8548-125158</t>
  </si>
  <si>
    <t>H2554-211689</t>
  </si>
  <si>
    <t>H8548-125309</t>
  </si>
  <si>
    <t>H2555-161190</t>
  </si>
  <si>
    <t>H8548-125456</t>
  </si>
  <si>
    <t>H2564-229195</t>
  </si>
  <si>
    <t>H2564-229144</t>
  </si>
  <si>
    <t>H2564-229209</t>
  </si>
  <si>
    <t>H2564-229274</t>
  </si>
  <si>
    <t>H2555-161453</t>
  </si>
  <si>
    <t>H2554-212082</t>
  </si>
  <si>
    <t>H2555-161516</t>
  </si>
  <si>
    <t>H2555-161532</t>
  </si>
  <si>
    <t>H8548-125713</t>
  </si>
  <si>
    <t>H8548-125705</t>
  </si>
  <si>
    <t>H2579-198240</t>
  </si>
  <si>
    <t>H2554-212538</t>
  </si>
  <si>
    <t>H8548-125818</t>
  </si>
  <si>
    <t>H8548-125817</t>
  </si>
  <si>
    <t>H2564-229930</t>
  </si>
  <si>
    <t>H8548-125816</t>
  </si>
  <si>
    <t>H8548-125950</t>
  </si>
  <si>
    <t>H2555-161951</t>
  </si>
  <si>
    <t>H2564-230077</t>
  </si>
  <si>
    <t>H2579-198668</t>
  </si>
  <si>
    <t>2527 tolley st</t>
  </si>
  <si>
    <t>H2555-162118</t>
  </si>
  <si>
    <t>H2579-198918</t>
  </si>
  <si>
    <t>H8548-126143</t>
  </si>
  <si>
    <t>H2555-162107</t>
  </si>
  <si>
    <t>H2579-198792</t>
  </si>
  <si>
    <t>H2571-96882</t>
  </si>
  <si>
    <t>H2555-162384</t>
  </si>
  <si>
    <t>H2564-230642</t>
  </si>
  <si>
    <t>H2564-230648</t>
  </si>
  <si>
    <t>H8548-126231</t>
  </si>
  <si>
    <t>H8548-126216</t>
  </si>
  <si>
    <t>H2564-230877</t>
  </si>
  <si>
    <t>H8548-126383</t>
  </si>
  <si>
    <t>H2564-230781</t>
  </si>
  <si>
    <t>H2554-213496</t>
  </si>
  <si>
    <t>H2564-231149</t>
  </si>
  <si>
    <t>H2554-213750</t>
  </si>
  <si>
    <t>H2554-213889</t>
  </si>
  <si>
    <t>H2564-231006</t>
  </si>
  <si>
    <t>H2555-162814</t>
  </si>
  <si>
    <t>H2555-162752</t>
  </si>
  <si>
    <t>H8548-126722</t>
  </si>
  <si>
    <t>H8548-126887</t>
  </si>
  <si>
    <t>H8548-126895</t>
  </si>
  <si>
    <t>H2551-153797</t>
  </si>
  <si>
    <t>13312 TAMARACK</t>
  </si>
  <si>
    <t>H8548-127015</t>
  </si>
  <si>
    <t>H8548-127146</t>
  </si>
  <si>
    <t>H2564-232221</t>
  </si>
  <si>
    <t>H2555-163442</t>
  </si>
  <si>
    <t>H2583-339341</t>
  </si>
  <si>
    <t>H8548-127315</t>
  </si>
  <si>
    <t>H2555-163547</t>
  </si>
  <si>
    <t>H8548-127272</t>
  </si>
  <si>
    <t>719 adrian</t>
  </si>
  <si>
    <t>H2554-215457</t>
  </si>
  <si>
    <t>H2564-232640</t>
  </si>
  <si>
    <t>H2564-232726</t>
  </si>
  <si>
    <t>H2564-232728</t>
  </si>
  <si>
    <t>H2555-163863</t>
  </si>
  <si>
    <t>H2503-148317</t>
  </si>
  <si>
    <t>H2579-201157</t>
  </si>
  <si>
    <t>H2583-340198</t>
  </si>
  <si>
    <t>H2564-233182</t>
  </si>
  <si>
    <t>H2555-164024</t>
  </si>
  <si>
    <t>H2555-164093</t>
  </si>
  <si>
    <t>H2564-233185</t>
  </si>
  <si>
    <t>H2564-233451</t>
  </si>
  <si>
    <t>H2564-233455</t>
  </si>
  <si>
    <t>WA71422200</t>
  </si>
  <si>
    <t>H2564-233730</t>
  </si>
  <si>
    <t>H2554-216384</t>
  </si>
  <si>
    <t>H2554-216655</t>
  </si>
  <si>
    <t>H2564-234012</t>
  </si>
  <si>
    <t>H2551-155303</t>
  </si>
  <si>
    <t>H2583-342011</t>
  </si>
  <si>
    <t>H2564-234178</t>
  </si>
  <si>
    <t>H2564-234207</t>
  </si>
  <si>
    <t>H2555-165032</t>
  </si>
  <si>
    <t>H2555-165170</t>
  </si>
  <si>
    <t>3109 chester grove</t>
  </si>
  <si>
    <t>H2564-234875</t>
  </si>
  <si>
    <t>H2564-234922</t>
  </si>
  <si>
    <t>H2554-217454</t>
  </si>
  <si>
    <t>H2564-235074</t>
  </si>
  <si>
    <t>H8548-128734</t>
  </si>
  <si>
    <t>H8548-128899</t>
  </si>
  <si>
    <t>H2554-217870</t>
  </si>
  <si>
    <t>H2584-182505</t>
  </si>
  <si>
    <t>H2554-217903</t>
  </si>
  <si>
    <t>H8548-128994</t>
  </si>
  <si>
    <t>H2555-165746</t>
  </si>
  <si>
    <t>H2554-218170</t>
  </si>
  <si>
    <t>H2584-182866</t>
  </si>
  <si>
    <t>H2555-165869</t>
  </si>
  <si>
    <t>H2554-218327</t>
  </si>
  <si>
    <t>H2555-165971</t>
  </si>
  <si>
    <t>H2555-165988</t>
  </si>
  <si>
    <t>H8548-129238</t>
  </si>
  <si>
    <t>H2583-344864</t>
  </si>
  <si>
    <t>H2554-218911</t>
  </si>
  <si>
    <t>H2503-150313</t>
  </si>
  <si>
    <t>H2555-166246</t>
  </si>
  <si>
    <t>H2555-166248</t>
  </si>
  <si>
    <t>7006 Independence St</t>
  </si>
  <si>
    <t>H2554-218747</t>
  </si>
  <si>
    <t>H2555-166131</t>
  </si>
  <si>
    <t>H8548-129433</t>
  </si>
  <si>
    <t>H8548-129435</t>
  </si>
  <si>
    <t>H2555-166305</t>
  </si>
  <si>
    <t>H2554-218972</t>
  </si>
  <si>
    <t>H8548-129429</t>
  </si>
  <si>
    <t>H2503-150420</t>
  </si>
  <si>
    <t>H2555-166465</t>
  </si>
  <si>
    <t>H2555-166467</t>
  </si>
  <si>
    <t>H2555-166500</t>
  </si>
  <si>
    <t>H2555-166654</t>
  </si>
  <si>
    <t>1406 iron forge rd</t>
  </si>
  <si>
    <t>H2564-237078</t>
  </si>
  <si>
    <t>H2564-237642</t>
  </si>
  <si>
    <t>H8548-129967</t>
  </si>
  <si>
    <t>H2555-166934</t>
  </si>
  <si>
    <t>H2554-220254</t>
  </si>
  <si>
    <t>H2554-220155</t>
  </si>
  <si>
    <t>H2555-167071</t>
  </si>
  <si>
    <t>H2503-151223</t>
  </si>
  <si>
    <t>H2555-167244</t>
  </si>
  <si>
    <t>H2555-167242</t>
  </si>
  <si>
    <t>H2555-167246</t>
  </si>
  <si>
    <t>H8548-130259</t>
  </si>
  <si>
    <t>H2564-238357</t>
  </si>
  <si>
    <t>H2571-100139</t>
  </si>
  <si>
    <t>H8548-130323</t>
  </si>
  <si>
    <t>H2554-220565</t>
  </si>
  <si>
    <t>H2564-238613</t>
  </si>
  <si>
    <t>H2564-238615</t>
  </si>
  <si>
    <t>H2554-220885</t>
  </si>
  <si>
    <t>H2555-167931</t>
  </si>
  <si>
    <t>H2555-167839</t>
  </si>
  <si>
    <t>H2555-167877</t>
  </si>
  <si>
    <t>H2555-167873</t>
  </si>
  <si>
    <t>H2555-168022</t>
  </si>
  <si>
    <t>H2555-168023</t>
  </si>
  <si>
    <t>H2555-168033</t>
  </si>
  <si>
    <t>H2555-168170</t>
  </si>
  <si>
    <t>H8548-130917</t>
  </si>
  <si>
    <t>H2555-168260</t>
  </si>
  <si>
    <t>H8548-130975</t>
  </si>
  <si>
    <t>H2554-221638</t>
  </si>
  <si>
    <t>H8548-130984</t>
  </si>
  <si>
    <t>Nick house</t>
  </si>
  <si>
    <t>H8548-131051</t>
  </si>
  <si>
    <t>H8548-130968</t>
  </si>
  <si>
    <t>H8548-131097</t>
  </si>
  <si>
    <t>1207 marblewood ave</t>
  </si>
  <si>
    <t>H8548-131033</t>
  </si>
  <si>
    <t>H2554-221686</t>
  </si>
  <si>
    <t>H2564-239626</t>
  </si>
  <si>
    <t>H2552-150419</t>
  </si>
  <si>
    <t>H2554-222029</t>
  </si>
  <si>
    <t>H8548-131168</t>
  </si>
  <si>
    <t>H2555-168554</t>
  </si>
  <si>
    <t>H8548-131171</t>
  </si>
  <si>
    <t>H2555-168555</t>
  </si>
  <si>
    <t>H8548-131173</t>
  </si>
  <si>
    <t>H8548-131367</t>
  </si>
  <si>
    <t>H8548-131308</t>
  </si>
  <si>
    <t>H8548-131333</t>
  </si>
  <si>
    <t>H2555-168771</t>
  </si>
  <si>
    <t>5563 central ave</t>
  </si>
  <si>
    <t>H2552-150620</t>
  </si>
  <si>
    <t>H2554-222029|H8548-131051</t>
  </si>
  <si>
    <t>H2564-240391</t>
  </si>
  <si>
    <t>H2555-168930</t>
  </si>
  <si>
    <t>H2555-168940</t>
  </si>
  <si>
    <t>H2555-169408</t>
  </si>
  <si>
    <t>H2555-169598</t>
  </si>
  <si>
    <t>H2564-241141</t>
  </si>
  <si>
    <t>H2564-241142</t>
  </si>
  <si>
    <t>H8548-131988</t>
  </si>
  <si>
    <t>H2554-223154</t>
  </si>
  <si>
    <t>H8548-132156</t>
  </si>
  <si>
    <t>H2571-101483</t>
  </si>
  <si>
    <t>H8548-132165</t>
  </si>
  <si>
    <t>H8548-132173</t>
  </si>
  <si>
    <t>H8548-132175</t>
  </si>
  <si>
    <t>H2564-241302</t>
  </si>
  <si>
    <t>H2554-223494</t>
  </si>
  <si>
    <t>H2555-169829</t>
  </si>
  <si>
    <t>H8548-132210</t>
  </si>
  <si>
    <t>H2564-241588</t>
  </si>
  <si>
    <t>H2564-241605</t>
  </si>
  <si>
    <t>H8548-132267</t>
  </si>
  <si>
    <t>H2555-170032</t>
  </si>
  <si>
    <t>H8548-132352</t>
  </si>
  <si>
    <t>H2564-241743</t>
  </si>
  <si>
    <t>H2564-241827</t>
  </si>
  <si>
    <t>H8548-132559</t>
  </si>
  <si>
    <t>H8548-132555</t>
  </si>
  <si>
    <t>H8548-132551</t>
  </si>
  <si>
    <t>H2555-170201</t>
  </si>
  <si>
    <t>1514 41st SE</t>
  </si>
  <si>
    <t>H2555-170465</t>
  </si>
  <si>
    <t>H2564-242315</t>
  </si>
  <si>
    <t>H2555-170373</t>
  </si>
  <si>
    <t>H2564-242192</t>
  </si>
  <si>
    <t>H8548-132829</t>
  </si>
  <si>
    <t>H2564-242617</t>
  </si>
  <si>
    <t>H8548-132896</t>
  </si>
  <si>
    <t>H2555-170777</t>
  </si>
  <si>
    <t>H2554-224765</t>
  </si>
  <si>
    <t>H2555-170895</t>
  </si>
  <si>
    <t>H2555-170872</t>
  </si>
  <si>
    <t>H2555-170846</t>
  </si>
  <si>
    <t>H8548-133127</t>
  </si>
  <si>
    <t>H8548-133129</t>
  </si>
  <si>
    <t>H2554-225107</t>
  </si>
  <si>
    <t>H2583-354229</t>
  </si>
  <si>
    <t>H2583-354221</t>
  </si>
  <si>
    <t>H2555-171187</t>
  </si>
  <si>
    <t>H2554-225422</t>
  </si>
  <si>
    <t>H2555-171398</t>
  </si>
  <si>
    <t>H2564-243449</t>
  </si>
  <si>
    <t>H2554-225802</t>
  </si>
  <si>
    <t>H8548-133525</t>
  </si>
  <si>
    <t>H2505-289698</t>
  </si>
  <si>
    <t>H2564-244076</t>
  </si>
  <si>
    <t>H2564-243916</t>
  </si>
  <si>
    <t>H2564-243917</t>
  </si>
  <si>
    <t>H2555-171821</t>
  </si>
  <si>
    <t>H2554-226389</t>
  </si>
  <si>
    <t>H4603-176735</t>
  </si>
  <si>
    <t>H8548-134172</t>
  </si>
  <si>
    <t>H2577-165381</t>
  </si>
  <si>
    <t>H2554-226840</t>
  </si>
  <si>
    <t>H8548-134361</t>
  </si>
  <si>
    <t>H8548-134268</t>
  </si>
  <si>
    <t>H2555-172462</t>
  </si>
  <si>
    <t>H8548-134435</t>
  </si>
  <si>
    <t>H2577-165564</t>
  </si>
  <si>
    <t>H2583-357640</t>
  </si>
  <si>
    <t>H2555-172708</t>
  </si>
  <si>
    <t>H8548-134592</t>
  </si>
  <si>
    <t>H8548-134606</t>
  </si>
  <si>
    <t>Appliance order</t>
  </si>
  <si>
    <t>H2555-172731</t>
  </si>
  <si>
    <t>H2555-172721</t>
  </si>
  <si>
    <t>H8548-134532</t>
  </si>
  <si>
    <t>H8548-134659</t>
  </si>
  <si>
    <t>H2555-172851</t>
  </si>
  <si>
    <t>H2555-172879</t>
  </si>
  <si>
    <t>H2564-246004</t>
  </si>
  <si>
    <t>H2564-246305</t>
  </si>
  <si>
    <t>H2555-173072</t>
  </si>
  <si>
    <t>WA75534553</t>
  </si>
  <si>
    <t>H2555-173254</t>
  </si>
  <si>
    <t>H2583-358690</t>
  </si>
  <si>
    <t>H2555-173477</t>
  </si>
  <si>
    <t>H8548-135038</t>
  </si>
  <si>
    <t>st margaret</t>
  </si>
  <si>
    <t>H2583-359018</t>
  </si>
  <si>
    <t>H2583-359311</t>
  </si>
  <si>
    <t>H8548-135140</t>
  </si>
  <si>
    <t>H4603-176735|H8548-122381|H8548-130975|H8548-131333</t>
  </si>
  <si>
    <t>H2554-228812</t>
  </si>
  <si>
    <t>H8548-135308</t>
  </si>
  <si>
    <t>H2583-359660</t>
  </si>
  <si>
    <t>1737 a st</t>
  </si>
  <si>
    <t>H2554-228738</t>
  </si>
  <si>
    <t>H2552-154480</t>
  </si>
  <si>
    <t>H8548-135415</t>
  </si>
  <si>
    <t>Q ST</t>
  </si>
  <si>
    <t>H2577-166813</t>
  </si>
  <si>
    <t>H2583-360285</t>
  </si>
  <si>
    <t>H2583-360351</t>
  </si>
  <si>
    <t>H2583-360415</t>
  </si>
  <si>
    <t>H2583-360810</t>
  </si>
  <si>
    <t>H2583-360737</t>
  </si>
  <si>
    <t>H2583-360739</t>
  </si>
  <si>
    <t>H2555-174179</t>
  </si>
  <si>
    <t>H2555-174341</t>
  </si>
  <si>
    <t>H8548-135681</t>
  </si>
  <si>
    <t>H8548-135712</t>
  </si>
  <si>
    <t>H2571-104607</t>
  </si>
  <si>
    <t>H8548-135880</t>
  </si>
  <si>
    <t>H2554-229790</t>
  </si>
  <si>
    <t>5531 hartfield ave</t>
  </si>
  <si>
    <t>H2554-229847</t>
  </si>
  <si>
    <t>H8548-135913</t>
  </si>
  <si>
    <t>H2555-174719</t>
  </si>
  <si>
    <t>H2554-230024</t>
  </si>
  <si>
    <t>1500 BRIDGES</t>
  </si>
  <si>
    <t>H8548-135922</t>
  </si>
  <si>
    <t>H8548-135923</t>
  </si>
  <si>
    <t>H2554-230037</t>
  </si>
  <si>
    <t>H2571-104895</t>
  </si>
  <si>
    <t>H2555-174940</t>
  </si>
  <si>
    <t>H8548-136039</t>
  </si>
  <si>
    <t>H8548-136042</t>
  </si>
  <si>
    <t>H8548-136098</t>
  </si>
  <si>
    <t>H8548-136099</t>
  </si>
  <si>
    <t>H8548-136222</t>
  </si>
  <si>
    <t>H2564-249005</t>
  </si>
  <si>
    <t>H8548-136205</t>
  </si>
  <si>
    <t>H8548-136216</t>
  </si>
  <si>
    <t>H8548-136351</t>
  </si>
  <si>
    <t>H2571-105082</t>
  </si>
  <si>
    <t>H2503-157433</t>
  </si>
  <si>
    <t>H8548-136398</t>
  </si>
  <si>
    <t>H2583-362542</t>
  </si>
  <si>
    <t>H2583-362549</t>
  </si>
  <si>
    <t>H2564-249819</t>
  </si>
  <si>
    <t>H2564-249827</t>
  </si>
  <si>
    <t>8th St</t>
  </si>
  <si>
    <t>H2564-249831</t>
  </si>
  <si>
    <t>H2583-362858</t>
  </si>
  <si>
    <t>H2552-155796</t>
  </si>
  <si>
    <t>H2583-362874</t>
  </si>
  <si>
    <t>H2564-249754</t>
  </si>
  <si>
    <t>H2564-249982</t>
  </si>
  <si>
    <t>H8548-136768</t>
  </si>
  <si>
    <t>supplies</t>
  </si>
  <si>
    <t>H2583-363014</t>
  </si>
  <si>
    <t>H8548-136898</t>
  </si>
  <si>
    <t>H2583-363490</t>
  </si>
  <si>
    <t>St Margaret</t>
  </si>
  <si>
    <t>S St</t>
  </si>
  <si>
    <t>Truck Expense</t>
  </si>
  <si>
    <t>Maurice Elec Belt</t>
  </si>
  <si>
    <t>global homes</t>
  </si>
  <si>
    <t>lamar and wallace</t>
  </si>
  <si>
    <t>supreme aluminum</t>
  </si>
  <si>
    <t>Selvin Velasquez Aguilar</t>
  </si>
  <si>
    <t>withdrawl Forestville</t>
  </si>
  <si>
    <t>eastern supply</t>
  </si>
  <si>
    <t>maurice electric</t>
  </si>
  <si>
    <t>missco</t>
  </si>
  <si>
    <t>brandywine</t>
  </si>
  <si>
    <t>peoples</t>
  </si>
  <si>
    <t>wood floor plus</t>
  </si>
  <si>
    <t>peoples supply</t>
  </si>
  <si>
    <t>H2583-365583</t>
  </si>
  <si>
    <t>H2555-176749</t>
  </si>
  <si>
    <t>H2583-365572</t>
  </si>
  <si>
    <t>H2583-365274</t>
  </si>
  <si>
    <t>H2555-176604</t>
  </si>
  <si>
    <t>H2564-251678</t>
  </si>
  <si>
    <t>H8548-137492</t>
  </si>
  <si>
    <t>H2564-251683</t>
  </si>
  <si>
    <t>H8548-137583</t>
  </si>
  <si>
    <t>H2571-105978</t>
  </si>
  <si>
    <t>H8548-137217</t>
  </si>
  <si>
    <t>H2583-364965</t>
  </si>
  <si>
    <t>H2555-176045</t>
  </si>
  <si>
    <t>H2564-251039</t>
  </si>
  <si>
    <t>H2583-364637</t>
  </si>
  <si>
    <t>H2583-364489</t>
  </si>
  <si>
    <t>q st</t>
  </si>
  <si>
    <t>H2583-364352</t>
  </si>
  <si>
    <t>H8548-137291</t>
  </si>
  <si>
    <t>H8548-137302</t>
  </si>
  <si>
    <t>H2571-105750</t>
  </si>
  <si>
    <t>H2583-363583</t>
  </si>
  <si>
    <t>H2583-363588</t>
  </si>
  <si>
    <t>H2583-365794</t>
  </si>
  <si>
    <t>H2583-365944</t>
  </si>
  <si>
    <t>H2555-176892</t>
  </si>
  <si>
    <t>H2564-252128</t>
  </si>
  <si>
    <t>H2583-365785</t>
  </si>
  <si>
    <t>H8548-137997</t>
  </si>
  <si>
    <t>H2555-177117</t>
  </si>
  <si>
    <t>H8548-138005</t>
  </si>
  <si>
    <t>H8548-137996</t>
  </si>
  <si>
    <t>H2577-170437</t>
  </si>
  <si>
    <t>H2564-252329</t>
  </si>
  <si>
    <t>H2555-177032</t>
  </si>
  <si>
    <t>H2583-366535</t>
  </si>
  <si>
    <t>H8548-121362|H8548-132551|H8548-137302|H8548-137492</t>
  </si>
  <si>
    <t>H8548-138140</t>
  </si>
  <si>
    <t>H2564-252888</t>
  </si>
  <si>
    <t>H8548-138237</t>
  </si>
  <si>
    <t>H2583-365572|H2583-366535</t>
  </si>
  <si>
    <t>H2555-177353</t>
  </si>
  <si>
    <t>H2583-367006</t>
  </si>
  <si>
    <t>H8548-138256</t>
  </si>
  <si>
    <t>H2583-366897</t>
  </si>
  <si>
    <t>Q st</t>
  </si>
  <si>
    <t>H2552-157309</t>
  </si>
  <si>
    <t>H8548-138334</t>
  </si>
  <si>
    <t>H8548-138335</t>
  </si>
  <si>
    <t>1737 A ST</t>
  </si>
  <si>
    <t>H8548-138356</t>
  </si>
  <si>
    <t>H2558-309585</t>
  </si>
  <si>
    <t>H2552-157465</t>
  </si>
  <si>
    <t>H2583-367249</t>
  </si>
  <si>
    <t>H8548-138505</t>
  </si>
  <si>
    <t>H2503-159537</t>
  </si>
  <si>
    <t>H2557-148941</t>
  </si>
  <si>
    <t>H2583-367529</t>
  </si>
  <si>
    <t>H2583-367530</t>
  </si>
  <si>
    <t>H2555-177913</t>
  </si>
  <si>
    <t>H8548-138737</t>
  </si>
  <si>
    <t>H8548-138749</t>
  </si>
  <si>
    <t>H8548-138732</t>
  </si>
  <si>
    <t>H2554-234791</t>
  </si>
  <si>
    <t>H8548-138810</t>
  </si>
  <si>
    <t>H2552-157877</t>
  </si>
  <si>
    <t>H8548-138845</t>
  </si>
  <si>
    <t>H8548-138863</t>
  </si>
  <si>
    <t>H2583-368190</t>
  </si>
  <si>
    <t>H2583-368364</t>
  </si>
  <si>
    <t>H2555-178034</t>
  </si>
  <si>
    <t>H2583-368450</t>
  </si>
  <si>
    <t>H8548-138944</t>
  </si>
  <si>
    <t>H2579-219973</t>
  </si>
  <si>
    <t>H2579-220032</t>
  </si>
  <si>
    <t>H8548-139068</t>
  </si>
  <si>
    <t>CHURCH</t>
  </si>
  <si>
    <t>H8548-139134</t>
  </si>
  <si>
    <t>H2557-149567</t>
  </si>
  <si>
    <t>H8548-139213</t>
  </si>
  <si>
    <t>H8548-139222</t>
  </si>
  <si>
    <t>H2583-369212</t>
  </si>
  <si>
    <t>H2583-369048</t>
  </si>
  <si>
    <t>H8548-139176</t>
  </si>
  <si>
    <t>H2583-369404</t>
  </si>
  <si>
    <t>H2583-369650</t>
  </si>
  <si>
    <t>H2583-369664</t>
  </si>
  <si>
    <t>H2583-369706</t>
  </si>
  <si>
    <t>H2583-369430</t>
  </si>
  <si>
    <t>H2579-220871</t>
  </si>
  <si>
    <t>H2583-369842</t>
  </si>
  <si>
    <t>H2555-178786</t>
  </si>
  <si>
    <t>H2554-235905</t>
  </si>
  <si>
    <t>H2583-369845</t>
  </si>
  <si>
    <t>H8548-139540</t>
  </si>
  <si>
    <t>H2583-370240</t>
  </si>
  <si>
    <t>H8548-139590</t>
  </si>
  <si>
    <t>H8548-139594</t>
  </si>
  <si>
    <t>H8548-139596</t>
  </si>
  <si>
    <t>H2583-370335</t>
  </si>
  <si>
    <t>H2583-370470</t>
  </si>
  <si>
    <t>H2555-178980</t>
  </si>
  <si>
    <t>H2555-179015</t>
  </si>
  <si>
    <t>H2555-178976</t>
  </si>
  <si>
    <t>H2555-179127</t>
  </si>
  <si>
    <t>H2555-179122</t>
  </si>
  <si>
    <t>DIAZ</t>
  </si>
  <si>
    <t>H2555-179128</t>
  </si>
  <si>
    <t>H2555-179207</t>
  </si>
  <si>
    <t>H8548-139824</t>
  </si>
  <si>
    <t>H2555-179380</t>
  </si>
  <si>
    <t>H8548-139932</t>
  </si>
  <si>
    <t>H2555-179362</t>
  </si>
  <si>
    <t>H2583-371665</t>
  </si>
  <si>
    <t>H2583-371751</t>
  </si>
  <si>
    <t>H2583-371484</t>
  </si>
  <si>
    <t>H8548-140051</t>
  </si>
  <si>
    <t>H8548-140056</t>
  </si>
  <si>
    <t>H2583-371471</t>
  </si>
  <si>
    <t>W945952662</t>
  </si>
  <si>
    <t>H2555-179598</t>
  </si>
  <si>
    <t>H2583-371973</t>
  </si>
  <si>
    <t>H2555-179633</t>
  </si>
  <si>
    <t>H2564-256444</t>
  </si>
  <si>
    <t>H2564-256504</t>
  </si>
  <si>
    <t>H8548-140235</t>
  </si>
  <si>
    <t>H8548-140274</t>
  </si>
  <si>
    <t>H2583-372290</t>
  </si>
  <si>
    <t>H8548-140234</t>
  </si>
  <si>
    <t>H2555-179774</t>
  </si>
  <si>
    <t>H2583-372468</t>
  </si>
  <si>
    <t>H2583-372470</t>
  </si>
  <si>
    <t>H2555-179909</t>
  </si>
  <si>
    <t>H2584-199725</t>
  </si>
  <si>
    <t>H8548-140372</t>
  </si>
  <si>
    <t>H2583-372964</t>
  </si>
  <si>
    <t>H8548-140456</t>
  </si>
  <si>
    <t>H8548-140452</t>
  </si>
  <si>
    <t>H8548-140552</t>
  </si>
  <si>
    <t>H8550-126216</t>
  </si>
  <si>
    <t>6305 agile ln</t>
  </si>
  <si>
    <t>H2555-180253</t>
  </si>
  <si>
    <t>H2583-373170</t>
  </si>
  <si>
    <t>H8550-126235</t>
  </si>
  <si>
    <t>H8548-140680</t>
  </si>
  <si>
    <t>H2583-373516</t>
  </si>
  <si>
    <t>8th st</t>
  </si>
  <si>
    <t>H8548-140736</t>
  </si>
  <si>
    <t>H2552-159820</t>
  </si>
  <si>
    <t>H8548-140696</t>
  </si>
  <si>
    <t>H8548-140706</t>
  </si>
  <si>
    <t>H8548-140855</t>
  </si>
  <si>
    <t>H2552-159931</t>
  </si>
  <si>
    <t>H2564-257764</t>
  </si>
  <si>
    <t>H2555-180614</t>
  </si>
  <si>
    <t>H2577-173965</t>
  </si>
  <si>
    <t>H2555-180660</t>
  </si>
  <si>
    <t>H2583-374295</t>
  </si>
  <si>
    <t>H8548-140965</t>
  </si>
  <si>
    <t>6502 Edgerton Dr</t>
  </si>
  <si>
    <t>H2571-108437</t>
  </si>
  <si>
    <t>H8548-141079</t>
  </si>
  <si>
    <t>H8548-141081</t>
  </si>
  <si>
    <t>Cash App Alvina</t>
  </si>
  <si>
    <t>Cash app Jeffrey</t>
  </si>
  <si>
    <t>Pedro Juarez Miranda</t>
  </si>
  <si>
    <t>Abraham Mensah</t>
  </si>
  <si>
    <t>sheldon spriggs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</si>
</sst>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&quot;$&quot;#,##0.00;[Red]&quot;$&quot;#,##0.00"/>
    <numFmt numFmtId="166" formatCode="&quot;$&quot;#,##0.00"/>
  </numFmts>
  <fonts count="3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6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60"/>
        <bgColor indexed="1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Protection="0">
      <alignment horizontal="left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Protection="0">
      <alignment horizontal="left"/>
    </xf>
    <xf numFmtId="0" fontId="4" fillId="0" borderId="0" applyNumberFormat="0" applyFill="0" applyBorder="0" applyAlignment="0" applyProtection="0"/>
    <xf numFmtId="44" fontId="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0" borderId="11" applyNumberFormat="0" applyFill="0" applyAlignment="0" applyProtection="0"/>
    <xf numFmtId="0" fontId="19" fillId="0" borderId="12" applyNumberFormat="0" applyFill="0" applyAlignment="0" applyProtection="0"/>
    <xf numFmtId="0" fontId="19" fillId="0" borderId="0" applyNumberFormat="0" applyFill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22" fillId="10" borderId="0" applyNumberFormat="0" applyBorder="0" applyAlignment="0" applyProtection="0"/>
    <xf numFmtId="0" fontId="23" fillId="11" borderId="13" applyNumberFormat="0" applyAlignment="0" applyProtection="0"/>
    <xf numFmtId="0" fontId="24" fillId="12" borderId="14" applyNumberFormat="0" applyAlignment="0" applyProtection="0"/>
    <xf numFmtId="0" fontId="25" fillId="12" borderId="13" applyNumberFormat="0" applyAlignment="0" applyProtection="0"/>
    <xf numFmtId="0" fontId="26" fillId="0" borderId="15" applyNumberFormat="0" applyFill="0" applyAlignment="0" applyProtection="0"/>
    <xf numFmtId="0" fontId="27" fillId="13" borderId="16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18" applyNumberFormat="0" applyFill="0" applyAlignment="0" applyProtection="0"/>
    <xf numFmtId="0" fontId="3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1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0" borderId="0"/>
    <xf numFmtId="0" fontId="3" fillId="14" borderId="17" applyNumberFormat="0" applyFont="0" applyAlignment="0" applyProtection="0"/>
    <xf numFmtId="0" fontId="2" fillId="0" borderId="0"/>
    <xf numFmtId="0" fontId="2" fillId="14" borderId="1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</cellStyleXfs>
  <cellXfs count="8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8" applyNumberFormat="1" applyFont="1"/>
    <xf numFmtId="8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7" borderId="0" xfId="0" applyNumberFormat="1" applyFill="1"/>
    <xf numFmtId="0" fontId="10" fillId="0" borderId="0" xfId="0" applyFont="1"/>
    <xf numFmtId="164" fontId="11" fillId="0" borderId="0" xfId="0" applyNumberFormat="1" applyFont="1"/>
    <xf numFmtId="0" fontId="11" fillId="0" borderId="0" xfId="0" applyFont="1"/>
    <xf numFmtId="165" fontId="11" fillId="0" borderId="0" xfId="0" applyNumberFormat="1" applyFont="1"/>
    <xf numFmtId="164" fontId="10" fillId="0" borderId="0" xfId="0" applyNumberFormat="1" applyFont="1"/>
    <xf numFmtId="165" fontId="10" fillId="0" borderId="0" xfId="0" applyNumberFormat="1" applyFont="1"/>
    <xf numFmtId="15" fontId="10" fillId="0" borderId="0" xfId="0" applyNumberFormat="1" applyFont="1"/>
    <xf numFmtId="0" fontId="10" fillId="7" borderId="0" xfId="0" applyFont="1" applyFill="1"/>
    <xf numFmtId="164" fontId="10" fillId="2" borderId="0" xfId="0" applyNumberFormat="1" applyFont="1" applyFill="1"/>
    <xf numFmtId="0" fontId="10" fillId="2" borderId="0" xfId="0" applyFont="1" applyFill="1"/>
    <xf numFmtId="165" fontId="10" fillId="2" borderId="0" xfId="0" applyNumberFormat="1" applyFont="1" applyFill="1"/>
    <xf numFmtId="164" fontId="10" fillId="3" borderId="0" xfId="0" applyNumberFormat="1" applyFont="1" applyFill="1"/>
    <xf numFmtId="0" fontId="10" fillId="3" borderId="0" xfId="0" applyFont="1" applyFill="1"/>
    <xf numFmtId="165" fontId="10" fillId="3" borderId="0" xfId="0" applyNumberFormat="1" applyFont="1" applyFill="1"/>
    <xf numFmtId="0" fontId="10" fillId="4" borderId="0" xfId="0" applyFont="1" applyFill="1"/>
    <xf numFmtId="0" fontId="12" fillId="5" borderId="0" xfId="0" applyFont="1" applyFill="1"/>
    <xf numFmtId="0" fontId="13" fillId="0" borderId="0" xfId="1" applyFont="1" applyAlignment="1" applyProtection="1"/>
    <xf numFmtId="0" fontId="10" fillId="6" borderId="0" xfId="0" applyFont="1" applyFill="1"/>
    <xf numFmtId="0" fontId="14" fillId="0" borderId="0" xfId="0" applyFont="1"/>
    <xf numFmtId="164" fontId="14" fillId="0" borderId="0" xfId="0" applyNumberFormat="1" applyFont="1"/>
    <xf numFmtId="165" fontId="14" fillId="0" borderId="0" xfId="0" applyNumberFormat="1" applyFont="1"/>
    <xf numFmtId="164" fontId="10" fillId="6" borderId="0" xfId="0" applyNumberFormat="1" applyFont="1" applyFill="1"/>
    <xf numFmtId="165" fontId="10" fillId="6" borderId="0" xfId="0" applyNumberFormat="1" applyFont="1" applyFill="1"/>
    <xf numFmtId="165" fontId="10" fillId="7" borderId="0" xfId="0" applyNumberFormat="1" applyFont="1" applyFill="1"/>
    <xf numFmtId="16" fontId="10" fillId="0" borderId="0" xfId="0" applyNumberFormat="1" applyFont="1"/>
    <xf numFmtId="16" fontId="13" fillId="0" borderId="0" xfId="1" applyNumberFormat="1" applyFont="1" applyAlignment="1" applyProtection="1"/>
    <xf numFmtId="0" fontId="14" fillId="7" borderId="0" xfId="0" applyFont="1" applyFill="1"/>
    <xf numFmtId="46" fontId="10" fillId="0" borderId="0" xfId="0" applyNumberFormat="1" applyFont="1"/>
    <xf numFmtId="16" fontId="10" fillId="7" borderId="0" xfId="0" applyNumberFormat="1" applyFont="1" applyFill="1"/>
    <xf numFmtId="166" fontId="10" fillId="0" borderId="0" xfId="8" applyNumberFormat="1" applyFont="1"/>
    <xf numFmtId="164" fontId="12" fillId="0" borderId="0" xfId="0" applyNumberFormat="1" applyFont="1"/>
    <xf numFmtId="14" fontId="12" fillId="0" borderId="0" xfId="0" applyNumberFormat="1" applyFont="1"/>
    <xf numFmtId="0" fontId="12" fillId="0" borderId="0" xfId="0" applyFont="1"/>
    <xf numFmtId="165" fontId="12" fillId="0" borderId="0" xfId="0" applyNumberFormat="1" applyFont="1"/>
    <xf numFmtId="8" fontId="10" fillId="0" borderId="0" xfId="0" applyNumberFormat="1" applyFont="1"/>
    <xf numFmtId="164" fontId="10" fillId="5" borderId="0" xfId="0" applyNumberFormat="1" applyFont="1" applyFill="1"/>
    <xf numFmtId="0" fontId="10" fillId="5" borderId="0" xfId="0" applyFont="1" applyFill="1"/>
    <xf numFmtId="165" fontId="10" fillId="5" borderId="0" xfId="0" applyNumberFormat="1" applyFont="1" applyFill="1"/>
    <xf numFmtId="0" fontId="10" fillId="0" borderId="0" xfId="0" applyFont="1" applyAlignment="1">
      <alignment horizontal="left"/>
    </xf>
    <xf numFmtId="14" fontId="10" fillId="0" borderId="0" xfId="0" applyNumberFormat="1" applyFont="1"/>
    <xf numFmtId="164" fontId="10" fillId="7" borderId="0" xfId="0" applyNumberFormat="1" applyFont="1" applyFill="1"/>
    <xf numFmtId="0" fontId="10" fillId="0" borderId="0" xfId="0" applyFont="1" applyAlignment="1">
      <alignment horizontal="center"/>
    </xf>
    <xf numFmtId="0" fontId="6" fillId="0" borderId="0" xfId="128" applyFont="1"/>
    <xf numFmtId="165" fontId="4" fillId="0" borderId="0" xfId="0" applyNumberFormat="1" applyFont="1"/>
    <xf numFmtId="164" fontId="4" fillId="0" borderId="0" xfId="0" applyNumberFormat="1" applyFont="1"/>
    <xf numFmtId="164" fontId="6" fillId="0" borderId="0" xfId="128" applyNumberFormat="1" applyFont="1"/>
    <xf numFmtId="8" fontId="6" fillId="0" borderId="0" xfId="128" applyNumberFormat="1" applyFont="1"/>
    <xf numFmtId="16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2" fillId="0" borderId="0" xfId="130" applyFill="1"/>
    <xf numFmtId="0" fontId="2" fillId="0" borderId="0" xfId="130"/>
    <xf numFmtId="8" fontId="2" fillId="0" borderId="0" xfId="130" applyNumberFormat="1"/>
    <xf numFmtId="164" fontId="2" fillId="0" borderId="0" xfId="130" applyNumberFormat="1"/>
    <xf numFmtId="0" fontId="1" fillId="0" borderId="0" xfId="130" applyFont="1" applyFill="1"/>
    <xf numFmtId="164" fontId="32" fillId="0" borderId="0" xfId="0" applyNumberFormat="1" applyFont="1"/>
    <xf numFmtId="0" fontId="32" fillId="0" borderId="0" xfId="0" applyFont="1"/>
    <xf numFmtId="8" fontId="32" fillId="0" borderId="0" xfId="0" applyNumberFormat="1" applyFont="1"/>
    <xf numFmtId="164" fontId="32" fillId="0" borderId="0" xfId="0" applyNumberFormat="1" applyFont="1" applyFill="1"/>
    <xf numFmtId="0" fontId="32" fillId="0" borderId="0" xfId="0" applyFont="1" applyFill="1"/>
    <xf numFmtId="8" fontId="32" fillId="0" borderId="0" xfId="0" applyNumberFormat="1" applyFont="1" applyFill="1"/>
    <xf numFmtId="0" fontId="15" fillId="0" borderId="0" xfId="0" applyFont="1" applyAlignment="1">
      <alignment horizontal="center" vertical="center" wrapText="1"/>
    </xf>
  </cellXfs>
  <cellStyles count="150">
    <cellStyle name="20% - Accent1" xfId="105" builtinId="30" customBuiltin="1"/>
    <cellStyle name="20% - Accent1 2" xfId="132" xr:uid="{00000000-0005-0000-0000-000001000000}"/>
    <cellStyle name="20% - Accent2" xfId="109" builtinId="34" customBuiltin="1"/>
    <cellStyle name="20% - Accent2 2" xfId="135" xr:uid="{00000000-0005-0000-0000-000003000000}"/>
    <cellStyle name="20% - Accent3" xfId="113" builtinId="38" customBuiltin="1"/>
    <cellStyle name="20% - Accent3 2" xfId="138" xr:uid="{00000000-0005-0000-0000-000005000000}"/>
    <cellStyle name="20% - Accent4" xfId="117" builtinId="42" customBuiltin="1"/>
    <cellStyle name="20% - Accent4 2" xfId="141" xr:uid="{00000000-0005-0000-0000-000007000000}"/>
    <cellStyle name="20% - Accent5" xfId="121" builtinId="46" customBuiltin="1"/>
    <cellStyle name="20% - Accent5 2" xfId="144" xr:uid="{00000000-0005-0000-0000-000009000000}"/>
    <cellStyle name="20% - Accent6" xfId="125" builtinId="50" customBuiltin="1"/>
    <cellStyle name="20% - Accent6 2" xfId="147" xr:uid="{00000000-0005-0000-0000-00000B000000}"/>
    <cellStyle name="40% - Accent1" xfId="106" builtinId="31" customBuiltin="1"/>
    <cellStyle name="40% - Accent1 2" xfId="133" xr:uid="{00000000-0005-0000-0000-00000D000000}"/>
    <cellStyle name="40% - Accent2" xfId="110" builtinId="35" customBuiltin="1"/>
    <cellStyle name="40% - Accent2 2" xfId="136" xr:uid="{00000000-0005-0000-0000-00000F000000}"/>
    <cellStyle name="40% - Accent3" xfId="114" builtinId="39" customBuiltin="1"/>
    <cellStyle name="40% - Accent3 2" xfId="139" xr:uid="{00000000-0005-0000-0000-000011000000}"/>
    <cellStyle name="40% - Accent4" xfId="118" builtinId="43" customBuiltin="1"/>
    <cellStyle name="40% - Accent4 2" xfId="142" xr:uid="{00000000-0005-0000-0000-000013000000}"/>
    <cellStyle name="40% - Accent5" xfId="122" builtinId="47" customBuiltin="1"/>
    <cellStyle name="40% - Accent5 2" xfId="145" xr:uid="{00000000-0005-0000-0000-000015000000}"/>
    <cellStyle name="40% - Accent6" xfId="126" builtinId="51" customBuiltin="1"/>
    <cellStyle name="40% - Accent6 2" xfId="148" xr:uid="{00000000-0005-0000-0000-000017000000}"/>
    <cellStyle name="60% - Accent1" xfId="107" builtinId="32" customBuiltin="1"/>
    <cellStyle name="60% - Accent1 2" xfId="134" xr:uid="{00000000-0005-0000-0000-000019000000}"/>
    <cellStyle name="60% - Accent2" xfId="111" builtinId="36" customBuiltin="1"/>
    <cellStyle name="60% - Accent2 2" xfId="137" xr:uid="{00000000-0005-0000-0000-00001B000000}"/>
    <cellStyle name="60% - Accent3" xfId="115" builtinId="40" customBuiltin="1"/>
    <cellStyle name="60% - Accent3 2" xfId="140" xr:uid="{00000000-0005-0000-0000-00001D000000}"/>
    <cellStyle name="60% - Accent4" xfId="119" builtinId="44" customBuiltin="1"/>
    <cellStyle name="60% - Accent4 2" xfId="143" xr:uid="{00000000-0005-0000-0000-00001F000000}"/>
    <cellStyle name="60% - Accent5" xfId="123" builtinId="48" customBuiltin="1"/>
    <cellStyle name="60% - Accent5 2" xfId="146" xr:uid="{00000000-0005-0000-0000-000021000000}"/>
    <cellStyle name="60% - Accent6" xfId="127" builtinId="52" customBuiltin="1"/>
    <cellStyle name="60% - Accent6 2" xfId="149" xr:uid="{00000000-0005-0000-0000-000023000000}"/>
    <cellStyle name="Accent1" xfId="104" builtinId="29" customBuiltin="1"/>
    <cellStyle name="Accent2" xfId="108" builtinId="33" customBuiltin="1"/>
    <cellStyle name="Accent3" xfId="112" builtinId="37" customBuiltin="1"/>
    <cellStyle name="Accent4" xfId="116" builtinId="41" customBuiltin="1"/>
    <cellStyle name="Accent5" xfId="120" builtinId="45" customBuiltin="1"/>
    <cellStyle name="Accent6" xfId="124" builtinId="49" customBuiltin="1"/>
    <cellStyle name="Bad" xfId="94" builtinId="27" customBuiltin="1"/>
    <cellStyle name="Calculation" xfId="98" builtinId="22" customBuiltin="1"/>
    <cellStyle name="Check Cell" xfId="100" builtinId="23" customBuiltin="1"/>
    <cellStyle name="Currency" xfId="8" builtinId="4"/>
    <cellStyle name="DataPilot Category" xfId="2" xr:uid="{00000000-0005-0000-0000-00002E000000}"/>
    <cellStyle name="DataPilot Corner" xfId="3" xr:uid="{00000000-0005-0000-0000-00002F000000}"/>
    <cellStyle name="DataPilot Field" xfId="4" xr:uid="{00000000-0005-0000-0000-000030000000}"/>
    <cellStyle name="DataPilot Result" xfId="5" xr:uid="{00000000-0005-0000-0000-000031000000}"/>
    <cellStyle name="DataPilot Title" xfId="6" xr:uid="{00000000-0005-0000-0000-000032000000}"/>
    <cellStyle name="DataPilot Value" xfId="7" xr:uid="{00000000-0005-0000-0000-000033000000}"/>
    <cellStyle name="Explanatory Text" xfId="102" builtinId="53" customBuiltin="1"/>
    <cellStyle name="Followed Hyperlink" xfId="47" builtinId="9" hidden="1"/>
    <cellStyle name="Followed Hyperlink" xfId="74" builtinId="9" hidden="1"/>
    <cellStyle name="Followed Hyperlink" xfId="78" builtinId="9" hidden="1"/>
    <cellStyle name="Followed Hyperlink" xfId="84" builtinId="9" hidden="1"/>
    <cellStyle name="Followed Hyperlink" xfId="85" builtinId="9" hidden="1"/>
    <cellStyle name="Followed Hyperlink" xfId="81" builtinId="9" hidden="1"/>
    <cellStyle name="Followed Hyperlink" xfId="75" builtinId="9" hidden="1"/>
    <cellStyle name="Followed Hyperlink" xfId="69" builtinId="9" hidden="1"/>
    <cellStyle name="Followed Hyperlink" xfId="65" builtinId="9" hidden="1"/>
    <cellStyle name="Followed Hyperlink" xfId="59" builtinId="9" hidden="1"/>
    <cellStyle name="Followed Hyperlink" xfId="53" builtinId="9" hidden="1"/>
    <cellStyle name="Followed Hyperlink" xfId="63" builtinId="9" hidden="1"/>
    <cellStyle name="Followed Hyperlink" xfId="79" builtinId="9" hidden="1"/>
    <cellStyle name="Followed Hyperlink" xfId="80" builtinId="9" hidden="1"/>
    <cellStyle name="Followed Hyperlink" xfId="58" builtinId="9" hidden="1"/>
    <cellStyle name="Followed Hyperlink" xfId="62" builtinId="9" hidden="1"/>
    <cellStyle name="Followed Hyperlink" xfId="68" builtinId="9" hidden="1"/>
    <cellStyle name="Followed Hyperlink" xfId="64" builtinId="9" hidden="1"/>
    <cellStyle name="Followed Hyperlink" xfId="54" builtinId="9" hidden="1"/>
    <cellStyle name="Followed Hyperlink" xfId="50" builtinId="9" hidden="1"/>
    <cellStyle name="Followed Hyperlink" xfId="48" builtinId="9" hidden="1"/>
    <cellStyle name="Followed Hyperlink" xfId="56" builtinId="9" hidden="1"/>
    <cellStyle name="Followed Hyperlink" xfId="52" builtinId="9" hidden="1"/>
    <cellStyle name="Followed Hyperlink" xfId="70" builtinId="9" hidden="1"/>
    <cellStyle name="Followed Hyperlink" xfId="66" builtinId="9" hidden="1"/>
    <cellStyle name="Followed Hyperlink" xfId="60" builtinId="9" hidden="1"/>
    <cellStyle name="Followed Hyperlink" xfId="72" builtinId="9" hidden="1"/>
    <cellStyle name="Followed Hyperlink" xfId="87" builtinId="9" hidden="1"/>
    <cellStyle name="Followed Hyperlink" xfId="71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67" builtinId="9" hidden="1"/>
    <cellStyle name="Followed Hyperlink" xfId="73" builtinId="9" hidden="1"/>
    <cellStyle name="Followed Hyperlink" xfId="77" builtinId="9" hidden="1"/>
    <cellStyle name="Followed Hyperlink" xfId="83" builtinId="9" hidden="1"/>
    <cellStyle name="Followed Hyperlink" xfId="86" builtinId="9" hidden="1"/>
    <cellStyle name="Followed Hyperlink" xfId="82" builtinId="9" hidden="1"/>
    <cellStyle name="Followed Hyperlink" xfId="76" builtinId="9" hidden="1"/>
    <cellStyle name="Followed Hyperlink" xfId="51" builtinId="9" hidden="1"/>
    <cellStyle name="Followed Hyperlink" xfId="23" builtinId="9" hidden="1"/>
    <cellStyle name="Followed Hyperlink" xfId="25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2" builtinId="9" hidden="1"/>
    <cellStyle name="Followed Hyperlink" xfId="10" builtinId="9" hidden="1"/>
    <cellStyle name="Followed Hyperlink" xfId="13" builtinId="9" hidden="1"/>
    <cellStyle name="Followed Hyperlink" xfId="11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29" builtinId="9" hidden="1"/>
    <cellStyle name="Followed Hyperlink" xfId="45" builtinId="9" hidden="1"/>
    <cellStyle name="Followed Hyperlink" xfId="44" builtinId="9" hidden="1"/>
    <cellStyle name="Followed Hyperlink" xfId="42" builtinId="9" hidden="1"/>
    <cellStyle name="Followed Hyperlink" xfId="36" builtinId="9" hidden="1"/>
    <cellStyle name="Followed Hyperlink" xfId="34" builtinId="9" hidden="1"/>
    <cellStyle name="Followed Hyperlink" xfId="31" builtinId="9" hidden="1"/>
    <cellStyle name="Followed Hyperlink" xfId="26" builtinId="9" hidden="1"/>
    <cellStyle name="Followed Hyperlink" xfId="28" builtinId="9" hidden="1"/>
    <cellStyle name="Followed Hyperlink" xfId="39" builtinId="9" hidden="1"/>
    <cellStyle name="Followed Hyperlink" xfId="37" builtinId="9" hidden="1"/>
    <cellStyle name="Followed Hyperlink" xfId="18" builtinId="9" hidden="1"/>
    <cellStyle name="Followed Hyperlink" xfId="9" builtinId="9" hidden="1"/>
    <cellStyle name="Followed Hyperlink" xfId="19" builtinId="9" hidden="1"/>
    <cellStyle name="Followed Hyperlink" xfId="33" builtinId="9" hidden="1"/>
    <cellStyle name="Followed Hyperlink" xfId="32" builtinId="9" hidden="1"/>
    <cellStyle name="Followed Hyperlink" xfId="35" builtinId="9" hidden="1"/>
    <cellStyle name="Followed Hyperlink" xfId="38" builtinId="9" hidden="1"/>
    <cellStyle name="Followed Hyperlink" xfId="43" builtinId="9" hidden="1"/>
    <cellStyle name="Followed Hyperlink" xfId="46" builtinId="9" hidden="1"/>
    <cellStyle name="Followed Hyperlink" xfId="41" builtinId="9" hidden="1"/>
    <cellStyle name="Followed Hyperlink" xfId="40" builtinId="9" hidden="1"/>
    <cellStyle name="Followed Hyperlink" xfId="24" builtinId="9" hidden="1"/>
    <cellStyle name="Followed Hyperlink" xfId="27" builtinId="9" hidden="1"/>
    <cellStyle name="Followed Hyperlink" xfId="30" builtinId="9" hidden="1"/>
    <cellStyle name="Followed Hyperlink" xfId="22" builtinId="9" hidden="1"/>
    <cellStyle name="Followed Hyperlink" xfId="49" builtinId="9" hidden="1"/>
    <cellStyle name="Good" xfId="93" builtinId="26" customBuiltin="1"/>
    <cellStyle name="Heading 1" xfId="89" builtinId="16" customBuiltin="1"/>
    <cellStyle name="Heading 2" xfId="90" builtinId="17" customBuiltin="1"/>
    <cellStyle name="Heading 3" xfId="91" builtinId="18" customBuiltin="1"/>
    <cellStyle name="Heading 4" xfId="92" builtinId="19" customBuiltin="1"/>
    <cellStyle name="Hyperlink" xfId="1" builtinId="8"/>
    <cellStyle name="Input" xfId="96" builtinId="20" customBuiltin="1"/>
    <cellStyle name="Linked Cell" xfId="99" builtinId="24" customBuiltin="1"/>
    <cellStyle name="Neutral" xfId="95" builtinId="28" customBuiltin="1"/>
    <cellStyle name="Normal" xfId="0" builtinId="0"/>
    <cellStyle name="Normal 2" xfId="128" xr:uid="{00000000-0005-0000-0000-00008E000000}"/>
    <cellStyle name="Normal 3" xfId="130" xr:uid="{00000000-0005-0000-0000-00008F000000}"/>
    <cellStyle name="Note 2" xfId="129" xr:uid="{00000000-0005-0000-0000-000090000000}"/>
    <cellStyle name="Note 3" xfId="131" xr:uid="{00000000-0005-0000-0000-000091000000}"/>
    <cellStyle name="Output" xfId="97" builtinId="21" customBuiltin="1"/>
    <cellStyle name="Title" xfId="88" builtinId="15" customBuiltin="1"/>
    <cellStyle name="Total" xfId="103" builtinId="25" customBuiltin="1"/>
    <cellStyle name="Warning Text" xfId="10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964540</xdr:colOff>
      <xdr:row>0</xdr:row>
      <xdr:rowOff>0</xdr:rowOff>
    </xdr:from>
    <xdr:to>
      <xdr:col>3</xdr:col>
      <xdr:colOff>1443318</xdr:colOff>
      <xdr:row>0</xdr:row>
      <xdr:rowOff>421341</xdr:rowOff>
    </xdr:to>
    <xdr:sp macro="[0]!Main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954705" y="0"/>
          <a:ext cx="478778" cy="4213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Update</a:t>
          </a:r>
          <a:r>
            <a:rPr lang="en-US" sz="700" baseline="0"/>
            <a:t> Budget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7986113" createdVersion="5" refreshedVersion="6" minRefreshableVersion="3" recordCount="13072" xr:uid="{00000000-000A-0000-FFFF-FFFF0C000000}">
  <cacheSource type="worksheet">
    <worksheetSource ref="A1:I1048576" sheet="Total Expense"/>
  </cacheSource>
  <cacheFields count="9">
    <cacheField name=" Budget" numFmtId="0">
      <sharedItems containsBlank="1"/>
    </cacheField>
    <cacheField name="Date" numFmtId="164">
      <sharedItems containsNonDate="0" containsDate="1" containsString="0" containsBlank="1" minDate="1940-05-01T00:00:00" maxDate="2017-10-29T00:00:00"/>
    </cacheField>
    <cacheField name="Pay Type" numFmtId="0">
      <sharedItems containsBlank="1" containsMixedTypes="1" containsNumber="1" containsInteger="1" minValue="8523" maxValue="146084073405" count="25">
        <s v="AMEX"/>
        <s v="BOA"/>
        <s v="CASH"/>
        <s v="Mastercard 8226"/>
        <s v="Visa 3366"/>
        <s v="Mastercard"/>
        <m/>
        <s v="GIFT CARD"/>
        <s v="VISA"/>
        <s v="DISCOVER"/>
        <s v="Debit"/>
        <s v="."/>
        <s v="QUOTE"/>
        <s v="JP BOA"/>
        <s v="John Amex"/>
        <s v="Pat Check"/>
        <n v="8523"/>
        <s v="Patrick Visa"/>
        <s v="Store Credit"/>
        <n v="3014551503"/>
        <s v="AMEX X-2009"/>
        <s v="VISA X-3032"/>
        <s v="HR X-4823"/>
        <n v="146084073405"/>
        <s v="VISA X-1561"/>
      </sharedItems>
    </cacheField>
    <cacheField name="Description" numFmtId="0">
      <sharedItems containsBlank="1" containsMixedTypes="1" containsNumber="1" containsInteger="1" minValue="3409" maxValue="747985" count="5303">
        <s v="."/>
        <s v="Jose Marroquin"/>
        <s v="isreal diaz"/>
        <s v="marvin mendez"/>
        <s v="josuea cabrera"/>
        <s v="Ever Samuel"/>
        <s v="Genno Lopez"/>
        <s v="Wilver Marroquin"/>
        <s v="Serg"/>
        <s v="Gilmer Marroquin"/>
        <s v="Antonio Marroquin"/>
        <s v="Yong Yi Wu"/>
        <s v="reynaldo "/>
        <s v="Cesar Mendez"/>
        <s v="Jorge Islas"/>
        <s v="Genaro lopez"/>
        <s v="clarence howell"/>
        <s v="Nelson Kelbie"/>
        <s v="Israel Islas"/>
        <s v="Britos Maids"/>
        <s v="James Lyles"/>
        <s v="edger alonzo"/>
        <s v="Paul Latham Sr"/>
        <s v="leon vargas"/>
        <s v="James Sampson"/>
        <s v="josuea marroquin"/>
        <s v="oscar mendez"/>
        <s v="victor mckoy"/>
        <s v="dc treasurer"/>
        <s v="jars llc"/>
        <s v="seg"/>
        <s v="richard sains"/>
        <s v="dumpster"/>
        <s v="carefirst"/>
        <s v="bernie stover"/>
        <s v="derrick rose"/>
        <s v="felix garth"/>
        <s v="ernie"/>
        <s v="jacob germeno"/>
        <s v="FMC Associates"/>
        <s v="mayar marroquin"/>
        <s v="Visionary Design"/>
        <s v="james"/>
        <s v="SSJ Mechanical"/>
        <s v="Oscar Diaz"/>
        <s v="Jason Blumenberg"/>
        <s v="robert young"/>
        <s v="Giovanni Lowe"/>
        <s v="ali carpet"/>
        <s v="Metcalf"/>
        <s v="james remsburg"/>
        <s v="Fernando Torres"/>
        <s v="Roger Toro"/>
        <s v="Edvin Juarez"/>
        <s v="Fence Connection"/>
        <s v="Cabinets"/>
        <s v="Orlenda Ramirrez"/>
        <s v="Estuardo"/>
        <s v="Cardnial Distibutors"/>
        <s v="Lowes Upper Marlboro"/>
        <s v="Lowes Glen Burnie"/>
        <s v="Supreme Aluminum Products"/>
        <s v="Gorth Felix"/>
        <s v="Jose Velasquez"/>
        <s v="RCS Royal Gutters"/>
        <s v="Tiller"/>
        <s v="Home Depot #230606"/>
        <s v="Esbin Juares"/>
        <s v="Josue Curiel"/>
        <s v="Home Depot #230674"/>
        <s v="Carrier Mid-Atlantic #17850304-00"/>
        <s v="Abraham Mensah (HVAC)"/>
        <s v="R.E. Michel Comp. (Richard Sains"/>
        <s v="Home Depot #230897"/>
        <s v="jose marroquin (Grass)"/>
        <s v="K &amp; E Express Welding"/>
        <s v="Home Depot #230932"/>
        <s v="Home Depot #230998 (Marvin)"/>
        <s v="BWI Distribution Cheverly"/>
        <s v="Home Depot #231034 (Daryl)"/>
        <s v="Home Depot #231045"/>
        <s v="Gustavo Hernandez"/>
        <s v="Elegant Home Cabinet"/>
        <s v="Antonio Marroquin (Gas)"/>
        <s v="Home Depot #231180 (Daryl)"/>
        <s v="Overton Taylor"/>
        <s v="Josuea Cabrerra"/>
        <s v="Jay Sky"/>
        <s v="Cardinal Distributors"/>
        <s v="Fernando Torres (loan)"/>
        <s v="Home Depot #231150"/>
        <s v="Shaeyla Briones"/>
        <s v="Timothy Randolph"/>
        <s v="Cardinal Distributors (Kendrick Repair)"/>
        <s v="Deck Work (Home Depot #231758)"/>
        <s v="Home Depot#58224"/>
        <s v="Home Depot#57964"/>
        <s v="Granite and Carpet"/>
        <s v="henry"/>
        <s v="Deck Work (Home Depot #231779)"/>
        <s v="leon vargas (loan)"/>
        <s v="LMV Granite LLC"/>
        <s v="Home Depot#231895"/>
        <s v="Home Depot#58428"/>
        <s v="Home Depot#58479"/>
        <s v="Winston Codner (Roof)"/>
        <s v="Paul Latham Sr (Carpet)"/>
        <s v="jars llc (windows)"/>
        <s v="Haroldo Garcia"/>
        <s v="Rafael Shimon"/>
        <s v="Ryen Threat"/>
        <s v="DC Treasury"/>
        <s v="Orlenda Ramirez"/>
        <s v="Nehemias Hernandez"/>
        <s v="Cash Electrical"/>
        <s v="PG County "/>
        <s v="RCS/Royal Gutters"/>
        <s v="REXEL"/>
        <s v="Lowes Invoice 74960"/>
        <s v="District Court MD"/>
        <s v="Director of Finance"/>
        <s v="Landsdown Landscaping"/>
        <s v="Customer # 175966"/>
        <s v="La Chiquita Express (Returned Checks)"/>
        <s v="Ashby Plumbing and Heating"/>
        <s v="Prince George's Co"/>
        <s v="Check 110"/>
        <s v="DFS"/>
        <s v="Leon Vargus"/>
        <s v="Guillermo Aguilar"/>
        <s v="Marvin Mendez "/>
        <s v="Luis Zorita"/>
        <s v="Edger Lopez"/>
        <s v="Cage"/>
        <s v="Customer # 237487"/>
        <s v="Edgar Alonzo"/>
        <s v="Humberto Lopez"/>
        <s v="Edger Humberto Lopez"/>
        <s v="check 2537"/>
        <s v="XMAS BONUS"/>
        <s v="Berna"/>
        <s v="HVAC"/>
        <s v="RE Michael Company"/>
        <s v="Lowes Invoice 96453"/>
        <s v="Wayne Matthews"/>
        <s v="Israel Diaz"/>
        <s v="Blue Cross Blue Shield"/>
        <s v="Morris Ginsberg"/>
        <s v="ABC "/>
        <s v="Home Depot #377222"/>
        <s v="Lowes #41644495"/>
        <s v="Lowes Invoice #79286"/>
        <s v="Royal Gutters"/>
        <s v="Home Depot #240735"/>
        <s v="Home Depot #240889"/>
        <s v="Home Depot #240960"/>
        <s v="Ana Salmeron"/>
        <s v="Marco Antonio Gonzales"/>
        <s v="Jose Salmeron (Concrete)"/>
        <s v="DC Permits"/>
        <s v="CASH"/>
        <s v="Marques Glascue"/>
        <s v="Carla Pavon"/>
        <s v="Home Depot #242971"/>
        <s v="Home Depot #243076"/>
        <s v="Lowes"/>
        <s v="Home Depot# 8548-66177"/>
        <s v="Home Depot# 8548-66700"/>
        <s v="Israel Islas (-100 for loan)"/>
        <s v="Martin Fernando Atum"/>
        <s v="Jenoro Lopez"/>
        <s v="Home Depot# 8548-66914"/>
        <s v="Ralph Threat"/>
        <s v="Malone Thompson-Bennett"/>
        <s v="Betan"/>
        <s v="Hector Gutierez"/>
        <s v="Josua Marroquin"/>
        <s v="Home Depot #245203"/>
        <s v="Nelson Salmeron Fuez"/>
        <s v="Garth Felix"/>
        <s v="Keri Gonsalves"/>
        <s v="Home Depot #8548-67444"/>
        <s v="Global Home Co #5388"/>
        <s v="Global Home Co #5394"/>
        <s v="Global Home Co #5427"/>
        <s v="Sod"/>
        <s v="Richard Wilson"/>
        <s v="Signature Title"/>
        <s v="Home Depot -Tool Aluminum Break"/>
        <s v="Home Depot #246036"/>
        <s v="Ivis Bonille"/>
        <s v="Home Depot #68110"/>
        <s v="Nicolas Guerra"/>
        <s v="ABC Supply Co,"/>
        <s v="Home Depot #246347"/>
        <s v="Superior Pest Management"/>
        <s v="Home Depot #310905"/>
        <s v="Lowes #15466492"/>
        <s v="Frank HVAX"/>
        <s v="Lowes #31582840"/>
        <s v="Lowes #31582638"/>
        <s v="Home Depot #246864"/>
        <s v="Lowes #49755246"/>
        <s v="Eileen Asamoah"/>
        <s v="AMI"/>
        <s v="Orlando Salmeron Fuez"/>
        <s v="Home Depot #303192"/>
        <s v="Green Petroleum LLC"/>
        <s v="Home Depot #247433"/>
        <s v="Home Depot #247451"/>
        <s v="Baltimore City Collections"/>
        <s v="Home Depot #69120"/>
        <s v="Lowes #31790783"/>
        <s v="Home Depot #304108"/>
        <s v="Yandi Palacios"/>
        <s v="Ricardo Campos"/>
        <s v="Lowes #49119949"/>
        <s v="Kassa Hadishi"/>
        <s v="Home Depot #69455"/>
        <s v="Home Depot #69460"/>
        <s v="Home Depot #69645"/>
        <s v="Dove Windows"/>
        <s v="Rosa Melara Cruz"/>
        <s v="Home Depot #240294"/>
        <s v="Home Depot #297076"/>
        <s v="Home Depot #248579"/>
        <s v="Home Depot #69799"/>
        <s v="Home Depot #248630"/>
        <s v="Home Depot #248643"/>
        <s v="Home Depot #248695"/>
        <s v="Home Depot #248760"/>
        <s v="Home Depot #69919"/>
        <s v="Home Depot #69934"/>
        <s v="Home Depot #70001"/>
        <s v="Home Depot #248958"/>
        <s v="Home Depot #248990"/>
        <s v="Home Depot #249006"/>
        <s v="Global Home Co"/>
        <s v="Home Depot #249140"/>
        <s v="Hector Hernandez"/>
        <s v="Richard Campos"/>
        <s v="Carefirst Bluecross Blueshield"/>
        <s v="Home Depot #70190"/>
        <s v="Frank Ushry"/>
        <s v="Royal Gutter Service"/>
        <s v="Washington Gas"/>
        <s v="Lowe Tree Service"/>
        <s v="Home Depot #70585"/>
        <s v="Edis Medina"/>
        <s v="Home Depot# 70872"/>
        <s v="State Farm"/>
        <s v="BOA DES:Line PYMT"/>
        <s v="Donilo Marroquin"/>
        <s v="Juan Hernandez"/>
        <s v="Electrical Permit"/>
        <s v="Bishop McNamara"/>
        <s v="Home Depot# 251011"/>
        <s v="Home Depot#71343"/>
        <s v="Home Depot#300325"/>
        <s v="Home Depot #323843"/>
        <s v="Home Depot #323986"/>
        <s v="Home Depot #301282"/>
        <s v="Ralph Treat"/>
        <s v="Walter Jamison"/>
        <s v="Maynor Marroquin"/>
        <s v="Home Depot #000384301"/>
        <s v="Home Depot #252971"/>
        <s v="Land Reclamation "/>
        <s v="Noel Diaz"/>
        <s v="Lowes "/>
        <s v="Home Depot #73124"/>
        <s v="Home Depot# 254362"/>
        <s v="Home Depot# 254401"/>
        <s v="Home Depot# 254460"/>
        <s v="Home Depot# 297681"/>
        <s v="Timothy Warren"/>
        <s v="Plumbing Permit"/>
        <s v="OFT Cashier/DCRA"/>
        <s v="Home Depot#297713"/>
        <s v="Home Depot# 254820"/>
        <s v="Home Depot# 254838"/>
        <s v="Home Depot# 73554"/>
        <s v="PG County"/>
        <s v="Home Depot# 73645"/>
        <s v="Home Depot# 375712"/>
        <s v="Twin's Plumbing"/>
        <s v="Home Depot #331761"/>
        <s v="Home Depot #255809"/>
        <s v="Premium Title &amp; Escrow"/>
        <s v="Home Depot #255988"/>
        <s v="Home Depot #256016"/>
        <s v="Home Depot #256130"/>
        <s v="Home Depot #74515"/>
        <s v="Joshua Marroquin"/>
        <s v="Julpe Marroqion"/>
        <s v="Home Depot #113721"/>
        <s v="Home Depot #74683"/>
        <s v="DC Ticket"/>
        <s v="Home Depot# 74812"/>
        <s v="Home Depot# 74814"/>
        <s v="Home Depot# 74822"/>
        <s v="Home Depot# 314897"/>
        <s v="Home Depot# 335337"/>
        <s v="Home Depot# 377737"/>
        <s v="Julio Alberto Flores"/>
        <s v="Sylvester Thomas"/>
        <s v="Home Depot#708602"/>
        <s v="Home Depot# 75066"/>
        <s v="Home Depot#251519"/>
        <s v="Home Depot#336194"/>
        <s v="Home Depot#131472"/>
        <s v="Home Depot#131475"/>
        <s v="Home Depot#378170"/>
        <s v="Home Depot#240447"/>
        <s v="Home Depot#336358"/>
        <s v="Home Depot#131545"/>
        <s v="Online Transfer"/>
        <s v="Jacobo Mendez"/>
        <s v="Home Depot#257291"/>
        <s v="Home Depot#378299"/>
        <s v="Home Depot#336596"/>
        <s v="Home Depot#257307"/>
        <s v="Home Depot#257325"/>
        <s v="Home Depot#257324"/>
        <s v="Home Depot#257346"/>
        <s v="Home Depot#257358"/>
        <s v="Home Depot#336726"/>
        <s v="Home Depot#336768"/>
        <s v="Home Depot#257405"/>
        <s v="Home Depot#337033"/>
        <s v="ABC Supply Roof Quote"/>
        <s v="Home Depot#337090"/>
        <s v="Home Depot#337229"/>
        <s v="Home Depot#378556"/>
        <s v="Home Depot#75358"/>
        <s v="Home Depot#240986"/>
        <s v="Home Depot#299890"/>
        <s v="Home Depot#299898"/>
        <s v="Home Depot#299929"/>
        <s v="Home Depot#337619"/>
        <s v="Home Depot#337649"/>
        <s v="Home Depot#241124"/>
        <s v="Home Depot#337756"/>
        <s v="Home Depot#241166"/>
        <s v="Home Depot#337897"/>
        <s v="Home Depot#257788"/>
        <s v="Home Depot#257799"/>
        <s v="Home Depot#257803"/>
        <s v="Home Depot#300097"/>
        <s v="Ever Alonzo"/>
        <s v="Home Depot#257828"/>
        <s v="Home Depot#338064"/>
        <s v="Home Depot#257857"/>
        <s v="Alexander Shaw"/>
        <s v="G.T. Clift Inc"/>
        <s v="Home Depot#129813"/>
        <s v="Home Depot#338294"/>
        <s v="Home Depot#338301"/>
        <s v="Home Depot#379094"/>
        <s v="Home Depot#75609"/>
        <s v="Home Depot#300195"/>
        <s v="Home Depot#338388"/>
        <s v="Home Depot#257983"/>
        <s v="Home Depot#338481"/>
        <s v="Home Depot#379172"/>
        <s v="Home Depot#258003"/>
        <s v="Home Depot#338546"/>
        <s v="Home Depot#258011"/>
        <s v="Home Depot#258025"/>
        <s v="Home Depot#338643"/>
        <s v="Home Depot#379223"/>
        <s v="Home Depot#379247"/>
        <s v="Home Depot#75728"/>
        <s v="Home Depot#75729"/>
        <s v="Home Depot#307600"/>
        <s v="Home Depot#338811"/>
        <s v="Home Depot#338858"/>
        <s v="Home Depot#338930"/>
        <s v="Home Depot#258205"/>
        <s v="Home Depot#339053"/>
        <s v="Home Depot#316755"/>
        <s v="Home Depot#258270"/>
        <s v="Home Depot#258273"/>
        <s v="Home Depot#339205"/>
        <s v="Home Depot#300398"/>
        <s v="Home Depot#339305"/>
        <s v="Home Depot#258314"/>
        <s v="Cash (Bowie Capital One)"/>
        <s v="Home Depot#241998"/>
        <s v="Home Depot#379572"/>
        <s v="Home Depot#242050"/>
        <s v="Home Depot#242097"/>
        <s v="Home Depot#339599"/>
        <s v="Home Depot#258410"/>
        <s v="Home Depot#339750"/>
        <s v="Home Depot#258451"/>
        <s v="Home Depot#242169"/>
        <s v="Luis Muniz"/>
        <s v="Serv Pro"/>
        <s v="Home Depot#242250"/>
        <s v="Home Depot#339930"/>
        <s v="Home Depot#132898"/>
        <s v="Home Depot#258595"/>
        <s v="Home Depot#340106"/>
        <s v="Lead Cert."/>
        <s v="Home Depot#340267"/>
        <s v="Home Depot#242459"/>
        <s v="Home Depot#340298"/>
        <s v="Home Depot#308259"/>
        <s v="Dwight Brock"/>
        <s v="Home Depot#76043"/>
        <s v="Home Depot#75891"/>
        <s v="Home Depot#340478"/>
        <s v="Home Depot#76068"/>
        <s v="Home Depot#76083"/>
        <s v="DCRA Online Payments"/>
        <s v="Home Depot#242646"/>
        <s v="Home Depot#340627"/>
        <s v="Home Depot#76117"/>
        <s v="Home Depot#253817"/>
        <s v="Home Depot#340790"/>
        <s v="Home Depot#258875"/>
        <s v="Home Depot#340954"/>
        <s v="Home Depot#258958"/>
        <s v="Gregory Ledbetter"/>
        <s v="Home Depot#254020"/>
        <s v="Home Depot#380296"/>
        <s v="Home Depot#76237"/>
        <s v="DC Parking Meters"/>
        <s v="Home Depot#341353"/>
        <s v="Home Depot#341354"/>
        <s v="Home Depot#259086"/>
        <s v="Home Depot#259102"/>
        <s v="Cash (Beltsville)"/>
        <s v="Check Reorder"/>
        <s v="Home Depot#254184"/>
        <s v="Home Depot#259141"/>
        <s v="Home Depot#341611"/>
        <s v="Home Depot#341697"/>
        <s v="Home Depot#259203"/>
        <s v="Home Depot#341860"/>
        <s v="Home Depot#259239"/>
        <s v="Home Depot#259240"/>
        <s v="Home Depot#301043"/>
        <s v="Home Depot#254385"/>
        <s v="Home Depot#259279"/>
        <s v="Lumber and Building Materials"/>
        <s v="Home Depot#342014"/>
        <s v="Home Depot#259302"/>
        <s v="Home Depot#342059"/>
        <s v="Home Depot#130474"/>
        <s v="Home Depot#342133"/>
        <s v="Home Depot#254524"/>
        <s v="Home Depot#342258"/>
        <s v="Home Depot#76434"/>
        <s v="Home Depot#76421"/>
        <s v="Home Depot#76440"/>
        <s v="Home Depot#259422"/>
        <s v="Home Depot#254609"/>
        <s v="Home Depot#342424"/>
        <s v="Home Depot#259440"/>
        <s v="Boulevard Sales (Elkridge MD)"/>
        <s v="Home Depot#259501"/>
        <s v="Home Depot#342592"/>
        <s v="Home Depot#342637"/>
        <s v="Home Depot#76544"/>
        <s v="Home Depot#259570"/>
        <s v="American Glass Company"/>
        <s v="Top of the Line Fragrence"/>
        <s v="Home Depot#254809"/>
        <s v="Home Depot#76577"/>
        <s v="Home Depot#259619"/>
        <s v="Home Depot#76602"/>
        <s v="Home Depot#259668"/>
        <s v="Home Depot#259680"/>
        <s v="Home Depot#343068"/>
        <s v="ATM Dominican"/>
        <s v="Home Depot#254976"/>
        <s v="Home Depot#76647"/>
        <s v="Home Depot#343214"/>
        <s v="Home Depot#259798"/>
        <s v="Home Depot#255050"/>
        <s v="Home Depot#343359"/>
        <s v="Home Depot#343402"/>
        <s v="Home Depot#259852"/>
        <s v="Home Depot#343567"/>
        <s v="Home Depot#255209"/>
        <s v="Home Depot#343705"/>
        <s v="Home Depot#259962"/>
        <s v="Home Depot#244228"/>
        <s v="Home Depot#76804"/>
        <s v="Home Depot#260022"/>
        <s v="Home Depot#343885"/>
        <s v="Home Depot#260039"/>
        <s v="Home Depot#76829"/>
        <s v="Home Depot#260057"/>
        <s v="Home Depot#260064"/>
        <s v="Home Depot#260099"/>
        <s v="Home Depot#344061"/>
        <s v="Home Depot#344086"/>
        <s v="Home Depot#260125"/>
        <s v="Home Depot#260135"/>
        <s v="Home Depot#260136"/>
        <s v="Pepco"/>
        <s v="Home Depot#260176"/>
        <s v="Home Depot#255556"/>
        <s v="Home Depot#344463"/>
        <s v="Home Depot#344474"/>
        <s v="Home Depot#260227"/>
        <s v="Home Depot#260229"/>
        <s v="Home Depot#260265"/>
        <s v="Home Depot#255652"/>
        <s v="Hector Olando"/>
        <s v="Home Depot#255760"/>
        <s v="Home Depot#344803"/>
        <s v="Home Depot#344848"/>
        <s v="Home Depot#76988"/>
        <s v="Home Depot#255850"/>
        <s v="Home Depot#344986"/>
        <s v="Home Depot#344987"/>
        <s v="Home Depot#260452"/>
        <s v="Home Depot#345051"/>
        <s v="Home Depot#260471"/>
        <s v="Home Depot#345109"/>
        <s v="Home Depot#3145179"/>
        <s v="Home Depot#310154"/>
        <s v="Home Depot#345360"/>
        <s v="Home Depot#260593"/>
        <s v="Home Depot#77055"/>
        <s v="Home Depot#77065"/>
        <s v="Home Depot#345685"/>
        <s v="Edwin Ponce"/>
        <s v="Home Depot#256271"/>
        <s v="Home Depot#256375"/>
        <s v="Home Depot#345970"/>
        <s v="Home Depot#345977"/>
        <s v="Home Depot#346069"/>
        <s v="Home Depot#260877"/>
        <s v="Rafael Shiman"/>
        <s v="Home Depot#256480"/>
        <s v="Home Depot#346136"/>
        <s v="Raheem Thompson"/>
        <s v="Cash (Seabrook)"/>
        <s v="Home Depot#260940"/>
        <s v="Home Depot#260943"/>
        <s v="Home Depot#346336"/>
        <s v="Home Depot#260959"/>
        <s v="Home Depot#346704"/>
        <s v="Home Depot#261084"/>
        <s v="Home Depot#346783"/>
        <s v="Home Depot Washington DC"/>
        <s v="Home Depot#346836"/>
        <s v="Home Depot#261158"/>
        <s v="Home Depot#346930"/>
        <s v="Home Depot#346933"/>
        <s v="Home Depot#346960"/>
        <s v="Home Depot#77364"/>
        <s v="Home Depot#261217"/>
        <s v="Home Depot#261221"/>
        <s v="Home Depot#261259"/>
        <s v="Home Depot#347222"/>
        <s v="Home Depot#261311"/>
        <s v="Home Depot#261341"/>
        <s v="Home Depot#261350"/>
        <s v="Home Depot#261424"/>
        <s v="Home Depot#347579"/>
        <s v="Home Depot#347602"/>
        <s v="Home Depot#257167"/>
        <n v="347762"/>
        <n v="77546"/>
        <n v="347964"/>
        <n v="348016"/>
        <n v="348020"/>
        <n v="77567"/>
        <n v="348023"/>
        <n v="348055"/>
        <n v="348081"/>
        <n v="348142"/>
        <n v="261655"/>
        <n v="77627"/>
        <n v="246624"/>
        <s v="Christopher Joy"/>
        <n v="257487"/>
        <n v="246670"/>
        <n v="348343"/>
        <n v="257522"/>
        <n v="348444"/>
        <n v="77670"/>
        <n v="261766"/>
        <n v="348548"/>
        <n v="348629"/>
        <n v="257650"/>
        <n v="348656"/>
        <n v="348733"/>
        <s v="Selvin Cruz"/>
        <s v="Marshalls Store"/>
        <n v="246962"/>
        <n v="348918"/>
        <s v="Transfer to Account (Forestville)"/>
        <n v="349017"/>
        <n v="349130"/>
        <n v="262084"/>
        <n v="262140"/>
        <s v="Mattress Comfort"/>
        <n v="262172"/>
        <s v="Edvin Vasques"/>
        <n v="77902"/>
        <n v="262229"/>
        <n v="247421"/>
        <n v="258179"/>
        <n v="349950"/>
        <s v="Transfer to Account (Pat)"/>
        <n v="419297"/>
        <n v="350266"/>
        <n v="258474"/>
        <n v="350368"/>
        <n v="247828"/>
        <n v="78149"/>
        <n v="78151"/>
        <n v="262648"/>
        <n v="350671"/>
        <n v="350708"/>
        <n v="262702"/>
        <n v="78182"/>
        <n v="78193"/>
        <s v="EAI INC"/>
        <n v="350853"/>
        <n v="262755"/>
        <n v="350867"/>
        <n v="262772"/>
        <n v="351056"/>
        <n v="262853"/>
        <n v="262857"/>
        <n v="262874"/>
        <n v="262943"/>
        <n v="351251"/>
        <n v="351274"/>
        <n v="262991"/>
        <n v="351423"/>
        <n v="78372"/>
        <n v="263054"/>
        <n v="78414"/>
        <n v="78422"/>
        <n v="351656"/>
        <n v="351672"/>
        <n v="351676"/>
        <s v="Jose Marroquin  Cousin"/>
        <n v="78460"/>
        <n v="263147"/>
        <n v="248663"/>
        <n v="351852"/>
        <n v="351933"/>
        <n v="137315"/>
        <s v="Jacob Amir"/>
        <n v="263289"/>
        <n v="263303"/>
        <n v="352287"/>
        <n v="352296"/>
        <n v="263371"/>
        <n v="352326"/>
        <n v="352343"/>
        <n v="352368"/>
        <n v="263400"/>
        <n v="263402"/>
        <n v="263421"/>
        <n v="652511"/>
        <n v="352518"/>
        <n v="259758"/>
        <n v="263483"/>
        <n v="263502"/>
        <n v="263532"/>
        <n v="352734"/>
        <n v="259848"/>
        <n v="263545"/>
        <n v="384724"/>
        <n v="263552"/>
        <n v="263562"/>
        <n v="313337"/>
        <n v="313333"/>
        <n v="78712"/>
        <n v="352860"/>
        <n v="352885"/>
        <n v="259928"/>
        <n v="352994"/>
        <s v="Visionary Designs"/>
        <n v="260022"/>
        <n v="263724"/>
        <n v="353186"/>
        <n v="263801"/>
        <n v="263812"/>
        <n v="353381"/>
        <n v="263844"/>
        <n v="78965"/>
        <n v="263886"/>
        <n v="263889"/>
        <n v="263928"/>
        <n v="263941"/>
        <n v="263989"/>
        <n v="422048"/>
        <n v="79082"/>
        <n v="353990"/>
        <n v="250000"/>
        <s v="Rhode Island 354119"/>
        <n v="354312"/>
        <n v="264260"/>
        <n v="354490"/>
        <n v="264357"/>
        <n v="264360"/>
        <n v="79329"/>
        <n v="250408"/>
        <n v="264461"/>
        <n v="354898"/>
        <n v="264563"/>
        <n v="79402"/>
        <n v="354983"/>
        <n v="79418"/>
        <n v="79439"/>
        <s v="Rhode Island 355104"/>
        <n v="79444"/>
        <n v="264648"/>
        <s v="Patrick Knight"/>
        <n v="79580"/>
        <n v="79587"/>
        <n v="355608"/>
        <n v="264875"/>
        <n v="264920"/>
        <n v="79628"/>
        <n v="563460"/>
        <s v="Check Order"/>
        <n v="355982"/>
        <n v="261515"/>
        <n v="265029"/>
        <n v="79686"/>
        <s v="MLK HWY     79702"/>
        <n v="265103"/>
        <n v="356199"/>
        <n v="356201"/>
        <n v="265115"/>
        <n v="265140"/>
        <n v="356339"/>
        <n v="265262"/>
        <n v="265264"/>
        <n v="265287"/>
        <n v="356629"/>
        <n v="79909"/>
        <n v="265354"/>
        <n v="261910"/>
        <n v="265356"/>
        <s v="Thomas Heating &amp; AC"/>
        <n v="265419"/>
        <n v="356910"/>
        <n v="356914"/>
        <n v="265444"/>
        <n v="262042"/>
        <n v="357063"/>
        <n v="262094"/>
        <n v="315253"/>
        <n v="265485"/>
        <n v="80061"/>
        <n v="357315"/>
        <n v="357424"/>
        <n v="357451"/>
        <n v="357623"/>
        <n v="357626"/>
        <n v="265717"/>
        <n v="357638"/>
        <n v="265767"/>
        <n v="265780"/>
        <n v="265786"/>
        <n v="265815"/>
        <n v="357853"/>
        <n v="357864"/>
        <n v="265831"/>
        <n v="357946"/>
        <n v="265849"/>
        <n v="265859"/>
        <n v="265805"/>
        <n v="265883"/>
        <n v="358112"/>
        <n v="265921"/>
        <n v="265979"/>
        <n v="358315"/>
        <n v="265995"/>
        <n v="266021"/>
        <n v="266043"/>
        <n v="358497"/>
        <n v="266047"/>
        <n v="266094"/>
        <n v="358546"/>
        <n v="358558"/>
        <n v="358643"/>
        <n v="266150"/>
        <n v="266170"/>
        <n v="266179"/>
        <n v="358832"/>
        <n v="266240"/>
        <n v="266255"/>
        <n v="80569"/>
        <n v="80577"/>
        <n v="266325"/>
        <n v="359128"/>
        <s v="Appliance Land"/>
        <n v="359239"/>
        <n v="266433"/>
        <n v="359276"/>
        <n v="263414"/>
        <n v="359349"/>
        <s v="Metal Door"/>
        <n v="266512"/>
        <n v="359445"/>
        <n v="359565"/>
        <n v="359649"/>
        <n v="266602"/>
        <n v="359724"/>
        <n v="263717"/>
        <n v="266681"/>
        <n v="80797"/>
        <n v="140546"/>
        <s v="Orlando Salmeron"/>
        <n v="80860"/>
        <n v="266792"/>
        <n v="263950"/>
        <n v="360226"/>
        <n v="266865"/>
        <n v="360249"/>
        <n v="80947"/>
        <n v="360328"/>
        <n v="360417"/>
        <n v="266968"/>
        <n v="266990"/>
        <n v="81013"/>
        <n v="267059"/>
        <n v="360636"/>
        <n v="360662"/>
        <n v="360703"/>
        <n v="360723"/>
        <n v="81101"/>
        <n v="360911"/>
        <n v="360914"/>
        <n v="361002"/>
        <n v="361057"/>
        <n v="388262"/>
        <n v="361198"/>
        <n v="267321"/>
        <n v="81265"/>
        <n v="81269"/>
        <n v="267356"/>
        <n v="361367"/>
        <n v="361396"/>
        <s v="Transfer from Pat"/>
        <n v="361410"/>
        <n v="81311"/>
        <n v="264662"/>
        <n v="361442"/>
        <n v="267452"/>
        <n v="361544"/>
        <n v="361636"/>
        <n v="267502"/>
        <n v="361669"/>
        <n v="361715"/>
        <n v="267570"/>
        <n v="361866"/>
        <n v="267592"/>
        <n v="267594"/>
        <n v="267599"/>
        <n v="81464"/>
        <n v="361965"/>
        <n v="267627"/>
        <n v="267653"/>
        <n v="362083"/>
        <n v="362088"/>
        <n v="267675"/>
        <n v="267692"/>
        <n v="362180"/>
        <n v="267723"/>
        <n v="362259"/>
        <n v="267737"/>
        <s v="Maricta Bernal"/>
        <s v="Parking Meter"/>
        <s v="Sheldon Spriggs"/>
        <n v="267912"/>
        <n v="267924"/>
        <n v="254952"/>
        <n v="267940"/>
        <n v="267962"/>
        <n v="328831"/>
        <n v="362699"/>
        <n v="267974"/>
        <n v="81788"/>
        <n v="81790"/>
        <n v="362976"/>
        <n v="362975"/>
        <n v="268087"/>
        <n v="268091"/>
        <n v="268149"/>
        <n v="363168"/>
        <n v="265690"/>
        <n v="268203"/>
        <n v="268214"/>
        <n v="363348"/>
        <n v="268254"/>
        <s v="Cash (Laurel)"/>
        <s v="Ed Peggs"/>
        <n v="363536"/>
        <n v="363534"/>
        <n v="363678"/>
        <n v="268397"/>
        <n v="268448"/>
        <n v="363998"/>
        <n v="363996"/>
        <n v="268466"/>
        <n v="268474"/>
        <n v="364176"/>
        <n v="364182"/>
        <n v="268533"/>
        <n v="268538"/>
        <n v="429851"/>
        <n v="255981"/>
        <s v="364391 DC"/>
        <n v="318380"/>
        <n v="364582"/>
        <n v="364609"/>
        <n v="268728"/>
        <n v="82351"/>
        <n v="268738"/>
        <n v="256237"/>
        <n v="430304"/>
        <n v="364931"/>
        <n v="268815"/>
        <n v="365007"/>
        <n v="365017"/>
        <n v="365109"/>
        <n v="82462"/>
        <n v="365219"/>
        <n v="365241"/>
        <n v="330099"/>
        <n v="82481"/>
        <n v="82487"/>
        <n v="268925"/>
        <s v="CHECK 3519"/>
        <n v="268956"/>
        <n v="365411"/>
        <n v="330232"/>
        <n v="330270"/>
        <n v="365598"/>
        <n v="267044"/>
        <n v="365629"/>
        <n v="82601"/>
        <n v="269092"/>
        <n v="82702"/>
        <n v="81204"/>
        <n v="267413"/>
        <n v="366295"/>
        <s v="Anel Marroquin"/>
        <n v="267519"/>
        <n v="366411"/>
        <n v="366424"/>
        <n v="366448"/>
        <n v="366511"/>
        <s v="Edison Pegus"/>
        <n v="366595"/>
        <n v="366593"/>
        <n v="366600"/>
        <n v="390492"/>
        <n v="366630"/>
        <n v="366658"/>
        <n v="319269"/>
        <s v="Cynthia Cromortie (Ernie)"/>
        <n v="366797"/>
        <n v="366800"/>
        <n v="367019"/>
        <n v="82951"/>
        <n v="82952"/>
        <n v="143396"/>
        <n v="367080"/>
        <n v="367254"/>
        <s v="Doors"/>
        <n v="83084"/>
        <n v="83086"/>
        <n v="390780"/>
        <s v="Axel Marroquin"/>
        <s v="Home Depot"/>
        <n v="367670"/>
        <n v="367677"/>
        <n v="83140"/>
        <n v="390907"/>
        <n v="257937"/>
        <n v="257958"/>
        <n v="83207"/>
        <n v="257991"/>
        <s v="LVM Granite"/>
        <n v="258131"/>
        <n v="368497"/>
        <n v="83371"/>
        <n v="83387"/>
        <n v="368679"/>
        <n v="368712"/>
        <n v="370299"/>
        <n v="368942"/>
        <n v="368960"/>
        <n v="270337"/>
        <n v="369047"/>
        <n v="369060"/>
        <n v="369078"/>
        <n v="369158"/>
        <n v="83565"/>
        <n v="258792"/>
        <n v="369434"/>
        <n v="369505"/>
        <n v="83651"/>
        <n v="258885"/>
        <n v="369619"/>
        <n v="369671"/>
        <n v="370006"/>
        <n v="83874"/>
        <n v="370616"/>
        <n v="83996"/>
        <n v="370886"/>
        <n v="371051"/>
        <n v="144965"/>
        <n v="371299"/>
        <n v="371479"/>
        <n v="371496"/>
        <n v="271402"/>
        <n v="371833"/>
        <s v="Marieta Renes "/>
        <n v="371994"/>
        <n v="372160"/>
        <n v="84322"/>
        <n v="372162"/>
        <n v="372321"/>
        <n v="84360"/>
        <s v="Jose Marroquin (Cousin)"/>
        <n v="372538"/>
        <n v="272001"/>
        <n v="372959"/>
        <n v="84558"/>
        <n v="373047"/>
        <n v="272169"/>
        <n v="373437"/>
        <n v="84716"/>
        <n v="373467"/>
        <n v="84734"/>
        <s v="SOU THE HOME"/>
        <n v="373910"/>
        <n v="84860"/>
        <n v="272427"/>
        <n v="84873"/>
        <n v="374012"/>
        <n v="84911"/>
        <n v="272543"/>
        <n v="84908"/>
        <n v="272556"/>
        <n v="272563"/>
        <s v="Exxon"/>
        <n v="261639"/>
        <n v="374642"/>
        <n v="85062"/>
        <n v="272826"/>
        <n v="272843"/>
        <n v="272881"/>
        <n v="272888"/>
        <s v="Home Depot- DC"/>
        <n v="146776"/>
        <n v="273005"/>
        <n v="375460"/>
        <n v="375467"/>
        <s v="Home Depot Lanham 85240"/>
        <n v="273126"/>
        <n v="375770"/>
        <n v="375817"/>
        <n v="85341"/>
        <n v="373228"/>
        <n v="273234"/>
        <n v="85360"/>
        <n v="85379"/>
        <n v="376215"/>
        <n v="273290"/>
        <n v="273307"/>
        <n v="376377"/>
        <n v="85440"/>
        <n v="273435"/>
        <s v="Sam Bolden"/>
        <n v="273499"/>
        <n v="376637"/>
        <n v="373525"/>
        <n v="376699"/>
        <n v="273552"/>
        <n v="376765"/>
        <n v="273571"/>
        <n v="273582"/>
        <s v="Zander De La Cruz"/>
        <n v="273642"/>
        <n v="377045"/>
        <n v="85597"/>
        <s v="Dalma Thomas"/>
        <n v="377220"/>
        <s v="Capitol Heights 273772"/>
        <n v="377300"/>
        <s v="DC 377302"/>
        <n v="377339"/>
        <n v="85696"/>
        <n v="377440"/>
        <n v="377507"/>
        <n v="377674"/>
        <n v="85771"/>
        <n v="377710"/>
        <n v="377764"/>
        <s v="Landover Hills Withrawal"/>
        <n v="85837"/>
        <n v="377921"/>
        <n v="377929"/>
        <n v="377942"/>
        <n v="274082"/>
        <n v="274115"/>
        <n v="378084"/>
        <n v="274120"/>
        <s v="Alexis Marroquin"/>
        <n v="274171"/>
        <n v="378295"/>
        <n v="378301"/>
        <n v="378305"/>
        <n v="274203"/>
        <n v="378409"/>
        <n v="274244"/>
        <n v="378502"/>
        <n v="378564"/>
        <n v="378583"/>
        <s v="City Title and Escrow"/>
        <n v="378751"/>
        <n v="274360"/>
        <n v="378747"/>
        <n v="378792"/>
        <n v="86053"/>
        <n v="378882"/>
        <n v="274441"/>
        <n v="378968"/>
        <n v="378976"/>
        <n v="379046"/>
        <n v="274494"/>
        <n v="379128"/>
        <n v="379189"/>
        <n v="274548"/>
        <n v="264130"/>
        <n v="379319"/>
        <n v="86162"/>
        <n v="379405"/>
        <n v="379425"/>
        <n v="379445"/>
        <n v="379493"/>
        <n v="379650"/>
        <n v="274769"/>
        <n v="380011"/>
        <n v="380020"/>
        <n v="380101"/>
        <n v="380110"/>
        <n v="380111"/>
        <n v="380114"/>
        <n v="380116"/>
        <n v="380219"/>
        <n v="380320"/>
        <n v="86366"/>
        <n v="380462"/>
        <n v="380531"/>
        <n v="275039"/>
        <n v="275080"/>
        <n v="380676"/>
        <n v="380703"/>
        <n v="380730"/>
        <n v="380736"/>
        <n v="380749"/>
        <n v="380764"/>
        <n v="380774"/>
        <n v="380791"/>
        <n v="380935"/>
        <n v="381141"/>
        <n v="381167"/>
        <n v="381311"/>
        <n v="275339"/>
        <n v="381353"/>
        <n v="381403"/>
        <n v="381402"/>
        <n v="381507"/>
        <n v="381592"/>
        <n v="381634"/>
        <n v="265396"/>
        <n v="265423"/>
        <n v="381789"/>
        <n v="381842"/>
        <n v="265506"/>
        <n v="381900"/>
        <n v="381921"/>
        <n v="382004"/>
        <n v="325569"/>
        <n v="338478"/>
        <n v="382062"/>
        <n v="382089"/>
        <n v="382304"/>
        <s v="Quality Used Tires"/>
        <n v="275751"/>
        <n v="382537"/>
        <n v="382720"/>
        <n v="382730"/>
        <n v="275934"/>
        <n v="382943"/>
        <n v="86752"/>
        <n v="276227"/>
        <n v="87235"/>
        <n v="383817"/>
        <n v="339381"/>
        <n v="383992"/>
        <n v="384425"/>
        <n v="276497"/>
        <n v="384564"/>
        <n v="384826"/>
        <s v="Boyd Construction"/>
        <n v="385602"/>
        <n v="385604"/>
        <n v="87700"/>
        <n v="385944"/>
        <n v="385941"/>
        <n v="87821"/>
        <s v="DCRA Corp Web"/>
        <n v="268416"/>
        <s v="Withdrawl - Forestville"/>
        <s v="Be Safe Lead Insp"/>
        <n v="88204"/>
        <s v="Veronica Joy"/>
        <s v="Lowes 001296946"/>
        <n v="546562"/>
        <s v="Receipt"/>
        <n v="278617"/>
        <n v="88659"/>
        <n v="88656"/>
        <n v="390038"/>
        <n v="88786"/>
        <n v="390160"/>
        <n v="390298"/>
        <s v="???"/>
        <s v="Clinton ATM"/>
        <s v="D and S Glass"/>
        <n v="88928"/>
        <n v="88935"/>
        <n v="390916"/>
        <n v="391325"/>
        <n v="391396"/>
        <n v="391550"/>
        <n v="391724"/>
        <n v="391936"/>
        <n v="89233"/>
        <n v="89310"/>
        <n v="392166"/>
        <n v="392469"/>
        <n v="392678"/>
        <n v="279824"/>
        <s v="Fidel Gomez"/>
        <n v="89507"/>
        <n v="271802"/>
        <n v="272041"/>
        <n v="272263"/>
        <n v="272314"/>
        <n v="272399"/>
        <n v="272504"/>
        <n v="272555"/>
        <n v="281197"/>
        <n v="396120"/>
        <s v="CASH "/>
        <n v="90525"/>
        <n v="90554"/>
        <n v="90557"/>
        <n v="90858"/>
        <n v="90864"/>
        <n v="90925"/>
        <n v="398219"/>
        <n v="155561"/>
        <s v="Settle Up Oct 8-23 and Oct 23 - Nov 5"/>
        <n v="90973"/>
        <n v="285301"/>
        <n v="275119"/>
        <n v="398873"/>
        <n v="91154"/>
        <n v="91221"/>
        <n v="282603"/>
        <n v="91274"/>
        <n v="91275"/>
        <n v="91290"/>
        <n v="91088"/>
        <s v="17394 LOWES"/>
        <s v="Transfer from Kathy"/>
        <n v="285817"/>
        <n v="282720"/>
        <n v="282772"/>
        <n v="91489"/>
        <n v="400283"/>
        <n v="91514"/>
        <n v="282900"/>
        <n v="333031"/>
        <n v="91570"/>
        <n v="282985"/>
        <n v="283058"/>
        <n v="91626"/>
        <n v="283163"/>
        <n v="386838"/>
        <n v="91702"/>
        <n v="386879"/>
        <n v="142230"/>
        <n v="401286"/>
        <n v="276560"/>
        <n v="401383"/>
        <n v="283333"/>
        <n v="91823"/>
        <n v="91824"/>
        <n v="283360"/>
        <n v="401686"/>
        <n v="91903"/>
        <n v="91870"/>
        <n v="91920"/>
        <n v="387205"/>
        <n v="283475"/>
        <n v="91923"/>
        <n v="283513"/>
        <n v="283515"/>
        <s v="ATM Withdrawl Forestville"/>
        <n v="387290"/>
        <n v="387334"/>
        <n v="402336"/>
        <n v="402349"/>
        <n v="283687"/>
        <s v="Land Reclamation"/>
        <n v="387396"/>
        <n v="387399"/>
        <n v="142452"/>
        <n v="283710"/>
        <n v="92045"/>
        <n v="142499"/>
        <n v="387495"/>
        <n v="92100"/>
        <n v="92127"/>
        <n v="387570"/>
        <n v="550302"/>
        <n v="403020"/>
        <n v="283972"/>
        <n v="283979"/>
        <n v="387653"/>
        <n v="283987"/>
        <n v="284003"/>
        <n v="550470"/>
        <n v="550511"/>
        <n v="92197"/>
        <n v="550704"/>
        <n v="387807"/>
        <n v="387808"/>
        <n v="550731"/>
        <n v="550754"/>
        <n v="550829"/>
        <n v="284712"/>
        <n v="284710"/>
        <n v="142748"/>
        <s v="CASH Lake Barcroft"/>
        <s v="Spriggs HVAC"/>
        <n v="284259"/>
        <n v="284824"/>
        <n v="387958"/>
        <n v="387967"/>
        <n v="284289"/>
        <n v="284286"/>
        <s v="The Quality Glassmith"/>
        <n v="278197"/>
        <s v="Crown Tag and Title"/>
        <n v="404195"/>
        <n v="278255"/>
        <n v="284980"/>
        <n v="278257"/>
        <n v="388060"/>
        <n v="388062"/>
        <n v="284998"/>
        <n v="404293"/>
        <n v="284415"/>
        <n v="142844"/>
        <n v="285080"/>
        <n v="278390"/>
        <n v="284457"/>
        <n v="404478"/>
        <n v="285190"/>
        <n v="404600"/>
        <n v="285268"/>
        <n v="388256"/>
        <n v="284588"/>
        <n v="404804"/>
        <n v="404816"/>
        <n v="284617"/>
        <n v="284620"/>
        <n v="92621"/>
        <n v="404883"/>
        <n v="285384"/>
        <n v="388336"/>
        <n v="388339"/>
        <n v="92644"/>
        <n v="285440"/>
        <n v="285505"/>
        <s v="Settle Up Nov 7 - Dec 9"/>
        <n v="285600"/>
        <n v="164273"/>
        <n v="285651"/>
        <n v="278989"/>
        <n v="405708"/>
        <n v="164388"/>
        <n v="92844"/>
        <s v="Patrick Joy"/>
        <n v="285864"/>
        <n v="92880"/>
        <n v="279356"/>
        <n v="92913"/>
        <n v="552512"/>
        <n v="279392"/>
        <n v="164563"/>
        <n v="406275"/>
        <n v="286053"/>
        <n v="286084"/>
        <n v="286090"/>
        <s v="D&amp;S General Store"/>
        <n v="279613"/>
        <n v="289648"/>
        <n v="289736"/>
        <n v="286238"/>
        <n v="143261"/>
        <n v="164824"/>
        <n v="164825"/>
        <n v="286346"/>
        <n v="286367"/>
        <n v="164856"/>
        <s v="Seamless Gutter Supply"/>
        <n v="280012"/>
        <n v="280108"/>
        <n v="407564"/>
        <n v="553397"/>
        <n v="389411"/>
        <n v="286652"/>
        <n v="286697"/>
        <n v="389449"/>
        <s v="Solid Waste Disposal I-95"/>
        <n v="93286"/>
        <n v="389493"/>
        <n v="407959"/>
        <n v="389536"/>
        <n v="280804"/>
        <n v="408448"/>
        <n v="165313"/>
        <n v="165321"/>
        <s v="Withdrawl - Metro Center"/>
        <n v="285963"/>
        <n v="287192"/>
        <n v="287216"/>
        <n v="286045"/>
        <n v="408974"/>
        <n v="286203"/>
        <s v="Transfer from Johnny"/>
        <s v="Settle Up Dec 31-Jan 7 and Jan 7-16"/>
        <n v="409747"/>
        <n v="409793"/>
        <n v="409965"/>
        <n v="93794"/>
        <n v="410174"/>
        <n v="410267"/>
        <n v="410315"/>
        <s v="Stephen McDow"/>
        <n v="93948"/>
        <s v="Walmart"/>
        <s v="Marshalls"/>
        <n v="288242"/>
        <n v="411059"/>
        <n v="288274"/>
        <n v="286991"/>
        <n v="287009"/>
        <n v="287067"/>
        <n v="287100"/>
        <n v="411386"/>
        <n v="411515"/>
        <n v="287189"/>
        <n v="411613"/>
        <n v="411622"/>
        <s v="Kettering Transfer"/>
        <s v="Kettering Withdrawl"/>
        <n v="287271"/>
        <n v="411909"/>
        <n v="287320"/>
        <n v="287360"/>
        <n v="292784"/>
        <n v="287367"/>
        <n v="287368"/>
        <n v="412089"/>
        <n v="412217"/>
        <n v="287406"/>
        <n v="287410"/>
        <n v="287429"/>
        <n v="412300"/>
        <n v="287469"/>
        <n v="292924"/>
        <n v="412385"/>
        <n v="287496"/>
        <n v="293057"/>
        <n v="144278"/>
        <n v="412601"/>
        <n v="293114"/>
        <n v="287715"/>
        <n v="287731"/>
        <n v="287740"/>
        <s v="Transfer from Tony"/>
        <s v="Transfer from Nick"/>
        <n v="287786"/>
        <s v="Settle Up Dec 9th-30th"/>
        <n v="287835"/>
        <n v="287844"/>
        <n v="287865"/>
        <n v="94691"/>
        <n v="287917"/>
        <n v="287941"/>
        <n v="287939"/>
        <n v="287986"/>
        <n v="413868"/>
        <n v="288081"/>
        <n v="414106"/>
        <n v="414189"/>
        <n v="284507"/>
        <n v="284531"/>
        <n v="288423"/>
        <n v="288441"/>
        <n v="288443"/>
        <n v="288462"/>
        <n v="288464"/>
        <n v="95045"/>
        <n v="288549"/>
        <n v="288587"/>
        <n v="288606"/>
        <n v="288678"/>
        <n v="288718"/>
        <n v="288781"/>
        <n v="288816"/>
        <n v="288914"/>
        <n v="95358"/>
        <n v="416049"/>
        <n v="95326"/>
        <n v="95445"/>
        <n v="289305"/>
        <n v="95612"/>
        <s v="Nathaniel Joy"/>
        <n v="417112"/>
        <n v="289457"/>
        <n v="153834"/>
        <n v="289491"/>
        <n v="95743"/>
        <n v="417434"/>
        <n v="286283"/>
        <n v="291631"/>
        <n v="286312"/>
        <n v="291713"/>
        <s v="Marco Antonio Gonzalez"/>
        <n v="291743"/>
        <n v="95901"/>
        <n v="291807"/>
        <s v="The Haas Group LLC"/>
        <n v="289823"/>
        <s v="Oscar Pinz"/>
        <n v="154081"/>
        <n v="96006"/>
        <n v="418408"/>
        <n v="96051"/>
        <n v="418517"/>
        <n v="96091"/>
        <n v="290098"/>
        <n v="290104"/>
        <s v="Prince Georges County"/>
        <n v="96179"/>
        <n v="96176"/>
        <n v="290249"/>
        <n v="290263"/>
        <n v="290282"/>
        <n v="419075"/>
        <s v="Settle Up Jan 17-Feb 8"/>
        <n v="96280"/>
        <n v="419277"/>
        <s v="John Boyd"/>
        <n v="394463"/>
        <n v="394505"/>
        <s v="Lowes Stove"/>
        <s v="Glass "/>
        <n v="169445"/>
        <n v="394572"/>
        <n v="290560"/>
        <n v="394599"/>
        <n v="290571"/>
        <n v="290637"/>
        <n v="419843"/>
        <n v="419855"/>
        <s v="MD Lead "/>
        <n v="290700"/>
        <n v="290825"/>
        <n v="290841"/>
        <s v="District Court of MD"/>
        <n v="420499"/>
        <n v="290924"/>
        <n v="290926"/>
        <n v="290941"/>
        <n v="96682"/>
        <n v="421004"/>
        <n v="421020"/>
        <s v="Director of Finance Eviction"/>
        <n v="291241"/>
        <s v="Nolan Henson"/>
        <s v="Noland Henson"/>
        <n v="96797"/>
        <n v="421633"/>
        <s v="Feb 9-26, Feb 26-Mar 5, Mar 6-18, Mar 18-Apr 4"/>
        <n v="96988"/>
        <n v="97014"/>
        <n v="97072"/>
        <s v="Multi Space Baltimore"/>
        <s v="Used Tires"/>
        <n v="291733"/>
        <n v="97183"/>
        <n v="291842"/>
        <n v="97195"/>
        <n v="422474"/>
        <n v="422631"/>
        <n v="299127"/>
        <n v="292058"/>
        <n v="422956"/>
        <s v="Transfer to Johnny"/>
        <n v="299465"/>
        <n v="97529"/>
        <n v="423549"/>
        <n v="299692"/>
        <n v="97595"/>
        <n v="292410"/>
        <n v="97646"/>
        <n v="423949"/>
        <s v="Mid Atlantic Development Company"/>
        <s v="PABC Lexington Trans Baltimore"/>
        <n v="424173"/>
        <n v="424263"/>
        <s v="US Treasury"/>
        <n v="424407"/>
        <n v="155888"/>
        <n v="290574"/>
        <n v="292792"/>
        <n v="292804"/>
        <n v="292813"/>
        <n v="97946"/>
        <n v="97955"/>
        <n v="292895"/>
        <n v="292930"/>
        <n v="290808"/>
        <n v="424861"/>
        <n v="98050"/>
        <n v="425029"/>
        <n v="425243"/>
        <n v="425247"/>
        <n v="293214"/>
        <n v="425525"/>
        <s v="Joseph Joy"/>
        <s v="Beltra Landscaping"/>
        <n v="425705"/>
        <n v="425701"/>
        <n v="293443"/>
        <n v="425953"/>
        <n v="293464"/>
        <n v="98388"/>
        <s v="ABC Supply"/>
        <n v="293513"/>
        <n v="291557"/>
        <n v="426121"/>
        <n v="291582"/>
        <n v="426188"/>
        <n v="98458"/>
        <n v="426252"/>
        <s v="Comptroller of Maryland"/>
        <s v="Transfer from Chris"/>
        <n v="293633"/>
        <n v="426326"/>
        <n v="291712"/>
        <n v="426423"/>
        <s v="Dominion Financial Services"/>
        <n v="426553"/>
        <n v="293812"/>
        <n v="426846"/>
        <s v="Oressa Cooper"/>
        <n v="293912"/>
        <n v="98655"/>
        <n v="293921"/>
        <n v="293932"/>
        <n v="293960"/>
        <n v="98762"/>
        <n v="294084"/>
        <s v="Rene Reyes"/>
        <n v="292360"/>
        <n v="294135"/>
        <n v="427602"/>
        <n v="427723"/>
        <n v="98883"/>
        <n v="427877"/>
        <n v="98911"/>
        <n v="361071"/>
        <n v="427934"/>
        <s v="Roger Garcia Lopez"/>
        <n v="294434"/>
        <n v="428245"/>
        <n v="428302"/>
        <n v="99053"/>
        <n v="294502"/>
        <n v="297216"/>
        <n v="294590"/>
        <n v="99121"/>
        <n v="99106"/>
        <n v="297259"/>
        <s v="McNamara"/>
        <s v="Counter Credit"/>
        <s v="Withdrawl "/>
        <n v="302834"/>
        <n v="294631"/>
        <n v="294641"/>
        <n v="294654"/>
        <n v="294689"/>
        <n v="297359"/>
        <n v="294733"/>
        <n v="294791"/>
        <n v="294812"/>
        <n v="429377"/>
        <n v="294915"/>
        <s v="Same Day Process"/>
        <n v="294997"/>
        <n v="361928"/>
        <n v="429646"/>
        <n v="173381"/>
        <n v="173387"/>
        <n v="173403"/>
        <s v="Ann Salmeron"/>
        <n v="99502"/>
        <n v="99507"/>
        <n v="295139"/>
        <n v="295138"/>
        <n v="295178"/>
        <n v="295200"/>
        <n v="99556"/>
        <n v="295251"/>
        <n v="295285"/>
        <n v="295298"/>
        <n v="99606"/>
        <n v="430251"/>
        <n v="295324"/>
        <n v="430405"/>
        <n v="295376"/>
        <n v="295413"/>
        <s v="Withdrawl from Forestville"/>
        <n v="99713"/>
        <n v="295513"/>
        <n v="362589"/>
        <n v="99776"/>
        <n v="430887"/>
        <n v="430895"/>
        <n v="395729"/>
        <n v="295728"/>
        <n v="295758"/>
        <n v="294608"/>
        <n v="304583"/>
        <n v="100024"/>
        <n v="295932"/>
        <n v="431766"/>
        <n v="431862"/>
        <n v="294833"/>
        <n v="294904"/>
        <n v="432109"/>
        <n v="294926"/>
        <n v="294974"/>
        <n v="432307"/>
        <n v="432434"/>
        <n v="295142"/>
        <n v="295187"/>
        <s v="Maurice Joy"/>
        <n v="305073"/>
        <n v="295244"/>
        <n v="432829"/>
        <n v="432838"/>
        <n v="305133"/>
        <n v="305129"/>
        <n v="295304"/>
        <s v="MD Department of EN"/>
        <s v="Troy Forbes"/>
        <s v="Henson Properties"/>
        <n v="296410"/>
        <n v="441951"/>
        <n v="296475"/>
        <n v="305351"/>
        <n v="296491"/>
        <n v="100537"/>
        <n v="100563"/>
        <s v="Withdrawl Landover Hills"/>
        <s v="Jerome Bule"/>
        <n v="305492"/>
        <n v="100624"/>
        <n v="296600"/>
        <n v="363967"/>
        <n v="605635"/>
        <n v="433770"/>
        <n v="364028"/>
        <n v="364032"/>
        <n v="434054"/>
        <n v="296760"/>
        <n v="296761"/>
        <n v="100784"/>
        <n v="305897"/>
        <n v="100805"/>
        <n v="434288"/>
        <n v="296120"/>
        <s v="Withdrawl Kenilworth"/>
        <s v="SDAT"/>
        <n v="306015"/>
        <n v="296226"/>
        <n v="100900"/>
        <n v="434764"/>
        <n v="434792"/>
        <n v="100958"/>
        <n v="100970"/>
        <n v="297143"/>
        <n v="306415"/>
        <n v="297274"/>
        <n v="297287"/>
        <n v="435174"/>
        <n v="297318"/>
        <n v="306550"/>
        <n v="297369"/>
        <n v="435459"/>
        <n v="101158"/>
        <s v="297455- Resolve, Lysol and Red Bull"/>
        <n v="297462"/>
        <n v="297525"/>
        <s v="Withdrawl"/>
        <n v="297604"/>
        <n v="101269"/>
        <n v="297685"/>
        <n v="436166"/>
        <n v="297721"/>
        <n v="297731"/>
        <n v="297765"/>
        <n v="297781"/>
        <n v="307113"/>
        <n v="297822"/>
        <n v="101395"/>
        <n v="101397"/>
        <n v="297899"/>
        <n v="101440"/>
        <n v="297930"/>
        <n v="297972"/>
        <s v="Donillo Marroquin"/>
        <n v="298020"/>
        <n v="436932"/>
        <n v="298098"/>
        <n v="307536"/>
        <n v="437190"/>
        <n v="437197"/>
        <n v="298227"/>
        <n v="101659"/>
        <n v="437500"/>
        <n v="298306"/>
        <n v="298313"/>
        <n v="101752"/>
        <s v="Aunt Carmelita 437715"/>
        <n v="298445"/>
        <n v="437996"/>
        <n v="101842"/>
        <n v="308087"/>
        <n v="298504"/>
        <n v="438237"/>
        <n v="438452"/>
        <n v="298652"/>
        <n v="298670"/>
        <n v="308433"/>
        <n v="102061"/>
        <n v="308546"/>
        <n v="438983"/>
        <n v="308691"/>
        <n v="308706"/>
        <n v="439225"/>
        <n v="439245"/>
        <n v="102193"/>
        <s v="CMSVEND Hapeville, GA"/>
        <n v="439734"/>
        <n v="439952"/>
        <n v="439961"/>
        <n v="439987"/>
        <n v="440106"/>
        <s v="Lena Boone RENT"/>
        <s v="Settle Up Apr 4-28, Apr 28-May 27 and May 27-Jun 19"/>
        <n v="102492"/>
        <n v="440206"/>
        <n v="440304"/>
        <n v="440404"/>
        <n v="440420"/>
        <n v="309499"/>
        <n v="299904"/>
        <n v="440593"/>
        <s v="PG COURTS"/>
        <n v="309639"/>
        <n v="102643"/>
        <n v="440788"/>
        <n v="440897"/>
        <n v="440972"/>
        <n v="440979"/>
        <n v="440986"/>
        <n v="102771"/>
        <n v="441363"/>
        <s v="George Irving"/>
        <s v="Charles Okanlawon"/>
        <n v="310061"/>
        <n v="441463"/>
        <n v="102837"/>
        <n v="102904"/>
        <n v="102917"/>
        <n v="310379"/>
        <n v="300033"/>
        <n v="310408"/>
        <n v="103000"/>
        <s v="Olamide Sule"/>
        <n v="103028"/>
        <n v="103029"/>
        <n v="300092"/>
        <n v="103040"/>
        <n v="442400"/>
        <n v="442639"/>
        <n v="103164"/>
        <n v="442729"/>
        <s v="Beltran Landscaping"/>
        <n v="442980"/>
        <n v="103263"/>
        <n v="103338"/>
        <n v="103343"/>
        <n v="443525"/>
        <n v="103363"/>
        <n v="443579"/>
        <n v="300615"/>
        <s v="Counter Withdrawl"/>
        <n v="103393"/>
        <n v="443808"/>
        <n v="300714"/>
        <n v="300721"/>
        <n v="300742"/>
        <n v="300787"/>
        <n v="444067"/>
        <n v="302019"/>
        <n v="351244"/>
        <n v="300899"/>
        <s v="Pines Ohe"/>
        <n v="351307"/>
        <n v="103577"/>
        <n v="300989"/>
        <n v="103675"/>
        <n v="444723"/>
        <n v="174463"/>
        <n v="302436"/>
        <n v="302551"/>
        <n v="103806"/>
        <s v="Filiberto Mendez"/>
        <n v="103922"/>
        <n v="103923"/>
        <n v="301457"/>
        <s v="Lawrence Draughorn"/>
        <s v="Money Order"/>
        <n v="104028"/>
        <n v="104038"/>
        <n v="303141"/>
        <n v="352022"/>
        <n v="301765"/>
        <n v="303365"/>
        <s v="Airpark Appliance"/>
        <s v="Withdrawl - Minnesota Ave"/>
        <n v="104261"/>
        <n v="301956"/>
        <n v="302071"/>
        <n v="447478"/>
        <n v="447485"/>
        <n v="104389"/>
        <s v="Suntrust Withdrawl - Hechinger"/>
        <n v="302171"/>
        <n v="104452"/>
        <n v="302256"/>
        <n v="104478"/>
        <n v="448019"/>
        <n v="302578"/>
        <n v="449074"/>
        <n v="104836"/>
        <n v="353468"/>
        <n v="104966"/>
        <s v="Westwood Park Condo"/>
        <n v="303329"/>
        <n v="105090"/>
        <n v="303393"/>
        <n v="303413"/>
        <n v="303449"/>
        <n v="303472"/>
        <n v="105195"/>
        <n v="105227"/>
        <n v="105278"/>
        <n v="105333"/>
        <n v="105354"/>
        <n v="303839"/>
        <n v="105415"/>
        <n v="306174"/>
        <n v="303982"/>
        <n v="452202"/>
        <n v="105522"/>
        <n v="105532"/>
        <n v="304088"/>
        <n v="105548"/>
        <n v="105552"/>
        <n v="105629"/>
        <n v="304299"/>
        <n v="316825"/>
        <n v="304442"/>
        <n v="304447"/>
        <n v="304521"/>
        <s v="Maryland Tax Serv"/>
        <n v="105839"/>
        <n v="105845"/>
        <n v="105848"/>
        <n v="304646"/>
        <n v="105869"/>
        <n v="105937"/>
        <n v="317341"/>
        <n v="317377"/>
        <n v="106068"/>
        <n v="305017"/>
        <n v="454566"/>
        <n v="317732"/>
        <n v="454891"/>
        <n v="106213"/>
        <n v="317925"/>
        <n v="317928"/>
        <n v="317943"/>
        <n v="106247"/>
        <n v="106262"/>
        <n v="318063"/>
        <n v="106295"/>
        <n v="106294"/>
        <n v="318118"/>
        <n v="106328"/>
        <n v="106335"/>
        <n v="106338"/>
        <s v="Jose Salmeron"/>
        <n v="318232"/>
        <n v="455795"/>
        <n v="330482"/>
        <n v="423196"/>
        <n v="330490"/>
        <n v="106379"/>
        <n v="456026"/>
        <n v="106433"/>
        <n v="318394"/>
        <n v="318571"/>
        <n v="456479"/>
        <n v="423398"/>
        <s v="Transfer"/>
        <n v="106565"/>
        <n v="318735"/>
        <n v="106594"/>
        <n v="106581"/>
        <s v="Settle Up July 8-14 July 14-August 1 August 1-17"/>
        <s v="Fredy Gomez"/>
        <n v="106633"/>
        <n v="154129"/>
        <n v="106641"/>
        <n v="106642"/>
        <n v="318916"/>
        <s v="All Seasons Rental Bowie"/>
        <s v="Marco Gonsalez"/>
        <n v="306166"/>
        <n v="106771"/>
        <n v="106772"/>
        <n v="494495"/>
        <s v="Global Homes"/>
        <s v="Trash"/>
        <n v="320345"/>
        <n v="331487"/>
        <n v="307013"/>
        <n v="459525"/>
        <s v="Lumber Liquidators"/>
        <s v="Tracy Stanley"/>
        <n v="320705"/>
        <n v="107320"/>
        <n v="107425"/>
        <n v="107484"/>
        <n v="331884"/>
        <s v="Central Sod"/>
        <s v="Michael Kelliebrew"/>
        <n v="321482"/>
        <n v="331932"/>
        <n v="107671"/>
        <n v="321626"/>
        <n v="461426"/>
        <n v="461897"/>
        <n v="358741"/>
        <s v="Mattress Comfort Inc"/>
        <n v="107965"/>
        <n v="107969"/>
        <n v="462583"/>
        <s v="Guillermo Aguilar -Roof"/>
        <s v="Guillermo Aguilar -Paint"/>
        <n v="463016"/>
        <n v="108248"/>
        <s v="Withdrawl-Arundel Mills"/>
        <n v="308831"/>
        <n v="323414"/>
        <n v="464380"/>
        <n v="309082"/>
        <s v="Deanna Jefferson"/>
        <s v="Calebs Group"/>
        <n v="309362"/>
        <n v="313188"/>
        <s v="CHENAULT"/>
        <n v="313302"/>
        <s v="City of Bowie Utility BLN"/>
        <n v="467361"/>
        <n v="500818"/>
        <n v="109307"/>
        <s v="Neal Draw"/>
        <n v="310859"/>
        <s v="Deposit from Edward Bishop"/>
        <n v="311188"/>
        <n v="311014"/>
        <n v="470311"/>
        <n v="327196"/>
        <n v="327332"/>
        <n v="327386"/>
        <n v="327540"/>
        <n v="110060"/>
        <n v="327718"/>
        <n v="311874"/>
        <n v="110244"/>
        <n v="110259"/>
        <n v="311970"/>
        <n v="316769"/>
        <n v="311983"/>
        <n v="312026"/>
        <n v="328412"/>
        <n v="328602"/>
        <n v="473408"/>
        <n v="473235"/>
        <n v="110669"/>
        <n v="328915"/>
        <n v="473735"/>
        <n v="312588"/>
        <n v="474003"/>
        <n v="312616"/>
        <n v="383175"/>
        <n v="312702"/>
        <n v="474496"/>
        <n v="383455"/>
        <n v="383610"/>
        <n v="312941"/>
        <s v="Long Engineering"/>
        <n v="336272"/>
        <n v="476477"/>
        <s v="NZ Appliance Gas Stove"/>
        <s v="Settle UP Aug 18-Oct 29, Oct 30-Nov 5, Nov 7-30"/>
        <n v="111562"/>
        <n v="111618"/>
        <n v="330935"/>
        <n v="111617"/>
        <n v="313722"/>
        <n v="331084"/>
        <n v="313783"/>
        <n v="477330"/>
        <n v="477548"/>
        <n v="313865"/>
        <s v="People Supply"/>
        <n v="477970"/>
        <n v="331679"/>
        <n v="112074"/>
        <n v="479049"/>
        <n v="332187"/>
        <n v="112254"/>
        <n v="332423"/>
        <n v="112307"/>
        <n v="112456"/>
        <n v="112537"/>
        <n v="333311"/>
        <n v="315213"/>
        <n v="112668"/>
        <n v="112711"/>
        <s v="Appliances"/>
        <s v="City of Baltimore"/>
        <s v="Withdrawl - Crofton"/>
        <n v="322025"/>
        <s v="Lowes 48371037"/>
        <n v="113035"/>
        <s v="Jaime Menjivar"/>
        <n v="334191"/>
        <n v="334243"/>
        <n v="387630"/>
        <n v="316290"/>
        <n v="335013"/>
        <n v="113466"/>
        <s v="Reference: 320150030424909478"/>
        <s v="Reference: 320150030425010015"/>
        <n v="113497"/>
        <n v="113514"/>
        <s v="Reference: 320150040439358156"/>
        <s v="Reference: 320150040439440116"/>
        <n v="316624"/>
        <s v="Reference: 320150070484245892"/>
        <s v="Reference: 320150070483838739"/>
        <s v="Reference: 320150070484172072"/>
        <n v="335632"/>
        <s v="Reference: 320150080498949333"/>
        <s v="Reference: 320150080499293581"/>
        <s v="Reference: 320150080498942726"/>
        <s v="Reference: 320150090514032517"/>
        <n v="335933"/>
        <n v="388552"/>
        <n v="113847"/>
        <s v="Reference: 320150100530223879"/>
        <n v="336147"/>
        <n v="388667"/>
        <s v="Reference: 320150110543748761"/>
        <s v="Reference: 320150130572742204"/>
        <n v="653883"/>
        <n v="324168"/>
        <s v="Reference: 320150140588116147"/>
        <n v="114115"/>
        <n v="654197"/>
        <n v="336805"/>
        <s v="Reference: 320150150603393497"/>
        <s v="Reference: 320150150603411349"/>
        <s v="Reference: 320150150603317687"/>
        <n v="336811"/>
        <s v="DC Living LLC 401K Trust"/>
        <s v="Reference: 320150160619299630"/>
        <n v="337067"/>
        <s v="Reference: 320150170636017828"/>
        <s v="Reference: 320150170636149293"/>
        <s v="Reference: 320150170635533380"/>
        <s v="Reference: 320150170635766953"/>
        <n v="654693"/>
        <n v="114344"/>
        <n v="317961"/>
        <s v="Reference: 320150210695482848"/>
        <s v="Reference: 320150210695951192"/>
        <s v="Drywall Delivery 114632"/>
        <s v="Reference: 320150220711268905"/>
        <n v="114595"/>
        <s v="NZ Appliance"/>
        <s v="MDE"/>
        <n v="325392"/>
        <s v="Reference: 320150230726028136"/>
        <s v="Reference: 320150230726289919"/>
        <n v="655783"/>
        <s v="Reference: 320150240742720261"/>
        <s v="Reference: 320150250756064621"/>
        <n v="390547"/>
        <s v="Reference: 320150270785497615"/>
        <s v="Reference: 320150270785819163"/>
        <n v="318739"/>
        <s v="FMC &amp; Associates"/>
        <n v="115115"/>
        <n v="656648"/>
        <s v="Reference: 320150290814854405"/>
        <s v="Reference: 320150290814431794"/>
        <s v="Reference: 320150290814782717"/>
        <n v="318915"/>
        <n v="115211"/>
        <n v="339194"/>
        <s v="Reference: 320150300830099255"/>
        <s v="Reference: 320150300829840822"/>
        <s v="Reference: 320150300829991634"/>
        <s v="Reference: 320150300829918662"/>
        <s v="Pest Now"/>
        <s v="WGL DES"/>
        <s v="Reference: 320150310845780326"/>
        <s v="Reference: 320150310845694774"/>
        <s v="Reference: 320150310845359989"/>
        <n v="657083"/>
        <n v="115346"/>
        <n v="326789"/>
        <s v="Reference: 320150340889839197"/>
        <s v="Reference: 320150340890204208"/>
        <s v="Reference: 320150340889916741"/>
        <s v="Reference: 320150340889768204"/>
        <s v="Reference: 320150340890060290"/>
        <n v="115490"/>
        <n v="339822"/>
        <n v="391442"/>
        <n v="657589"/>
        <s v="Reference: 320150350905022888"/>
        <s v="Reference: 320150350905410720"/>
        <s v="Reference: 320150350904964550"/>
        <s v="Reference: 320150350905342516"/>
        <s v="Reference: 320150350905231068"/>
        <n v="339949"/>
        <n v="115562"/>
        <n v="340078"/>
        <n v="319548"/>
        <s v="Reference: 320150360921860201"/>
        <s v="Reference: 320150360921873009"/>
        <s v="Reference: 320150360922747121"/>
        <s v="Reference: 320150360922096367"/>
        <s v="Reference: 320150360922390651"/>
        <s v="Reference: 320150370936551914"/>
        <s v="Reference: 320150370936496385"/>
        <n v="340402"/>
        <n v="319731"/>
        <s v="Reference: 320150380952966926"/>
        <n v="115712"/>
        <n v="340523"/>
        <s v="Reference: 320150390966859192"/>
        <n v="319939"/>
        <n v="115918"/>
        <s v="Reference: 320150410998318073"/>
        <s v="Reference: 320150410998120672"/>
        <s v="Reference: 320150410998427247"/>
        <s v="Reference: 320150420012579092"/>
        <n v="115985"/>
        <n v="116070"/>
        <n v="319838"/>
        <n v="319803"/>
        <s v="Reference: 320150430028871462"/>
        <s v="HOME DEPOT LANHAM"/>
        <n v="116165"/>
        <s v="Reference: 320150440044653697"/>
        <s v="Reference: 320150440044743011"/>
        <n v="116232"/>
        <n v="320478"/>
        <s v="Reference: 320150450061892005"/>
        <s v="Reference: 320150450062307031"/>
        <n v="116278"/>
        <s v="Reference: 320150460076566190"/>
        <s v="Reference: 320150460076890851"/>
        <n v="116366"/>
        <s v="Reference: 320150480106858420"/>
        <s v="Settle Up 12/1-12/7, 12/8-12/14, 12/24-1/16, 1/16-1/26, 1/26-2/3 "/>
        <s v="Reference: 320150490123061973"/>
        <n v="116496"/>
        <s v="Reference: 320150500137851766"/>
        <s v="Reference: 320150500137700430"/>
        <s v="Reference: 320150500137505004"/>
        <s v="Reference: 320150500137784720"/>
        <s v="Reference: 320150500137700158"/>
        <s v="Reference: 320150510152923045"/>
        <s v="Reference: 320150510153515596"/>
        <n v="342496"/>
        <n v="342633"/>
        <n v="321228"/>
        <s v="Reference: 320150520169451347"/>
        <n v="116830"/>
        <n v="116864"/>
        <n v="498905"/>
        <n v="321718"/>
        <n v="498816"/>
        <n v="499158"/>
        <n v="163973"/>
        <n v="500195"/>
        <n v="499983"/>
        <n v="344019"/>
        <n v="330450"/>
        <n v="7292"/>
        <n v="344230"/>
        <n v="3409"/>
        <n v="117444"/>
        <n v="117398"/>
        <n v="117446"/>
        <n v="117441"/>
        <n v="322446"/>
        <n v="344790"/>
        <n v="344897"/>
        <n v="345145"/>
        <s v="District Court "/>
        <n v="323091"/>
        <n v="323159"/>
        <n v="323187"/>
        <n v="117953"/>
        <n v="323373"/>
        <n v="323435"/>
        <n v="323484"/>
        <n v="323487"/>
        <n v="323515"/>
        <n v="344128"/>
        <n v="346034"/>
        <n v="346089"/>
        <n v="323697"/>
        <n v="323722"/>
        <n v="323759"/>
        <n v="346310"/>
        <n v="165043"/>
        <n v="323816"/>
        <n v="332522"/>
        <n v="118279"/>
        <s v="District Court"/>
        <n v="396406"/>
        <n v="346650"/>
        <n v="94836"/>
        <n v="118402"/>
        <n v="118420"/>
        <n v="324049"/>
        <n v="344469"/>
        <n v="344506"/>
        <n v="346841"/>
        <n v="344581"/>
        <n v="344560"/>
        <n v="344596"/>
        <n v="347051"/>
        <n v="118604"/>
        <n v="118582"/>
        <n v="396915"/>
        <n v="324345"/>
        <n v="347437"/>
        <n v="198331"/>
        <n v="324555"/>
        <n v="344796"/>
        <n v="344797"/>
        <n v="333472"/>
        <n v="324658"/>
        <n v="324717"/>
        <n v="344933"/>
        <s v="Air IQ Tech"/>
        <n v="324828"/>
        <n v="345007"/>
        <n v="345008"/>
        <n v="160906"/>
        <n v="118960"/>
        <n v="118964"/>
        <n v="118978"/>
        <n v="345108"/>
        <n v="348256"/>
        <n v="119067"/>
        <n v="119106"/>
        <n v="119133"/>
        <n v="325187"/>
        <n v="507949"/>
        <n v="119179"/>
        <n v="119203"/>
        <n v="325244"/>
        <n v="345239"/>
        <n v="348744"/>
        <n v="348683"/>
        <n v="508466"/>
        <n v="508467"/>
        <s v="LAMAR/WALLACE"/>
        <n v="325360"/>
        <n v="348870"/>
        <n v="325494"/>
        <n v="325524"/>
        <n v="349134"/>
        <n v="509066"/>
        <s v="Roberto Estrada"/>
        <n v="398513"/>
        <n v="325703"/>
        <n v="119574"/>
        <n v="398669"/>
        <n v="325781"/>
        <n v="509703"/>
        <n v="119633"/>
        <n v="398805"/>
        <n v="349667"/>
        <n v="119695"/>
        <n v="119697"/>
        <n v="119709"/>
        <n v="119733"/>
        <n v="119740"/>
        <n v="349857"/>
        <n v="349896"/>
        <n v="379286"/>
        <n v="119824"/>
        <n v="119825"/>
        <n v="326172"/>
        <n v="326249"/>
        <n v="326269"/>
        <n v="350153"/>
        <n v="350298"/>
        <n v="510712"/>
        <s v="Settle Up Dec 15-24 and Feb 4-17"/>
        <s v="Hardware GE"/>
        <n v="345981"/>
        <n v="350401"/>
        <n v="119992"/>
        <n v="119991"/>
        <s v="Olegario Diaz"/>
        <n v="326484"/>
        <n v="350656"/>
        <n v="166805"/>
        <n v="335861"/>
        <s v="GOLBAL HOME"/>
        <n v="326561"/>
        <n v="326586"/>
        <n v="511794"/>
        <n v="120104"/>
        <n v="120150"/>
        <n v="120151"/>
        <n v="326741"/>
        <n v="351011"/>
        <n v="351222"/>
        <n v="120313"/>
        <n v="327089"/>
        <n v="512804"/>
        <n v="120475"/>
        <n v="120477"/>
        <s v="APPLIANCELAND"/>
        <n v="327217"/>
        <n v="351798"/>
        <n v="351914"/>
        <n v="513157"/>
        <n v="513230"/>
        <n v="222435"/>
        <s v="Lennin Giron"/>
        <n v="327361"/>
        <n v="120677"/>
        <n v="120693"/>
        <n v="513556"/>
        <n v="352261"/>
        <n v="200794"/>
        <n v="120793"/>
        <n v="120786"/>
        <n v="327656"/>
        <n v="120911"/>
        <n v="327795"/>
        <n v="327797"/>
        <n v="352663"/>
        <n v="352718"/>
        <n v="514498"/>
        <n v="121000"/>
        <n v="120999"/>
        <n v="514726"/>
        <n v="529754"/>
        <n v="328017"/>
        <n v="121237"/>
        <n v="401373"/>
        <n v="515405"/>
        <n v="121320"/>
        <n v="121313"/>
        <n v="515380"/>
        <s v="Maynor Lopez"/>
        <s v="Vernon Chase"/>
        <n v="328302"/>
        <n v="353456"/>
        <n v="121386"/>
        <n v="121396"/>
        <s v="Transfer from Johnny 0785"/>
        <n v="401731"/>
        <n v="353677"/>
        <n v="121482"/>
        <n v="121524"/>
        <n v="121525"/>
        <n v="121527"/>
        <s v="Transfer from 0785"/>
        <n v="121523"/>
        <s v="Permits"/>
        <n v="401800"/>
        <n v="401814"/>
        <n v="328575"/>
        <n v="353940"/>
        <n v="338415"/>
        <n v="354110"/>
        <n v="121676"/>
        <n v="354366"/>
        <s v="Jefferson Associates"/>
        <n v="517138"/>
        <n v="402386"/>
        <n v="328954"/>
        <n v="328983"/>
        <n v="329003"/>
        <n v="121898"/>
        <n v="121915"/>
        <n v="121943"/>
        <n v="328972"/>
        <n v="329039"/>
        <n v="121897"/>
        <n v="329130"/>
        <n v="354713"/>
        <n v="354777"/>
        <n v="354818"/>
        <n v="517732"/>
        <n v="517735"/>
        <n v="121996"/>
        <s v="To John"/>
        <s v="Patrick"/>
        <s v="Brandon Rich"/>
        <n v="402758"/>
        <n v="329305"/>
        <n v="329397"/>
        <n v="518206"/>
        <n v="518212"/>
        <n v="122082"/>
        <n v="122086"/>
        <n v="402880"/>
        <n v="122162"/>
        <n v="122209"/>
        <n v="329567"/>
        <n v="355395"/>
        <n v="518739"/>
        <s v="HIS"/>
        <n v="122371"/>
        <n v="122395"/>
        <n v="519140"/>
        <n v="403411"/>
        <n v="403511"/>
        <n v="355945"/>
        <n v="169048"/>
        <n v="519451"/>
        <n v="519456"/>
        <n v="122487"/>
        <s v="HOME DEPOT D.C."/>
        <n v="330063"/>
        <s v="refund"/>
        <n v="122560"/>
        <s v="Beau Whiteman paid Johnny"/>
        <s v="Settle Up 2/17-2/23, 2/23-4/14, 4/14-4/27"/>
        <n v="330085"/>
        <n v="330197"/>
        <n v="356375"/>
        <n v="122695"/>
        <n v="122721"/>
        <n v="403952"/>
        <n v="330234"/>
        <n v="330278"/>
        <n v="349031"/>
        <n v="356686"/>
        <n v="520392"/>
        <n v="122763"/>
        <n v="122764"/>
        <n v="520676"/>
        <n v="484348"/>
        <n v="122824"/>
        <n v="357033"/>
        <n v="521357"/>
        <n v="122992"/>
        <n v="123002"/>
        <n v="330630"/>
        <n v="330700"/>
        <n v="123067"/>
        <s v="LED Baffle Kit"/>
        <n v="330730"/>
        <n v="404562"/>
        <n v="330777"/>
        <n v="330780"/>
        <n v="330783"/>
        <n v="522124"/>
        <n v="123180"/>
        <s v="DMY Capitol"/>
        <n v="341337"/>
        <n v="204345"/>
        <n v="123259"/>
        <n v="123268"/>
        <n v="522388"/>
        <n v="331080"/>
        <n v="123366"/>
        <n v="522924"/>
        <n v="331188"/>
        <n v="331192"/>
        <n v="349762"/>
        <n v="331339"/>
        <n v="123621"/>
        <n v="405331"/>
        <n v="331458"/>
        <n v="331519"/>
        <n v="331538"/>
        <n v="123673"/>
        <s v="Transfer from Johnny 6601"/>
        <n v="331674"/>
        <n v="358758"/>
        <n v="358826"/>
        <n v="123744"/>
        <n v="524152"/>
        <s v="M&amp;G Climate Control"/>
        <n v="405730"/>
        <n v="524507"/>
        <n v="405957"/>
        <n v="331859"/>
        <n v="359214"/>
        <n v="359265"/>
        <n v="123922"/>
        <n v="331953"/>
        <s v="Jose Alonzo"/>
        <n v="406447"/>
        <n v="359943"/>
        <n v="343034"/>
        <n v="124290"/>
        <n v="124296"/>
        <n v="124315"/>
        <n v="124306"/>
        <n v="343205"/>
        <n v="124377"/>
        <n v="360275"/>
        <n v="360298"/>
        <n v="343409"/>
        <n v="343465"/>
        <n v="526609"/>
        <n v="124521"/>
        <s v="Lamar and Wallace"/>
        <n v="332698"/>
        <n v="360464"/>
        <n v="360494"/>
        <n v="343593"/>
        <n v="343594"/>
        <n v="343629"/>
        <n v="343624"/>
        <n v="343720"/>
        <n v="124605"/>
        <n v="124607"/>
        <n v="332761"/>
        <n v="343774"/>
        <n v="527353"/>
        <n v="124668"/>
        <n v="449612"/>
        <n v="332933"/>
        <n v="333013"/>
        <n v="344209"/>
        <n v="124792"/>
        <n v="407515"/>
        <n v="407541"/>
        <n v="333106"/>
        <n v="351320"/>
        <n v="124812"/>
        <n v="124811"/>
        <n v="124882"/>
        <n v="124909"/>
        <n v="124920"/>
        <n v="407650"/>
        <n v="407679"/>
        <n v="333213"/>
        <n v="333231"/>
        <n v="361301"/>
        <n v="344417"/>
        <n v="344433"/>
        <n v="124964"/>
        <n v="387110"/>
        <n v="333361"/>
        <n v="344562"/>
        <n v="344592"/>
        <n v="125052"/>
        <n v="528925"/>
        <n v="125117"/>
        <n v="333485"/>
        <n v="408077"/>
        <n v="408086"/>
        <n v="125232"/>
        <n v="362032"/>
        <n v="125306"/>
        <n v="125309"/>
        <n v="125310"/>
        <n v="333757"/>
        <s v="Amy's Beltsville Auto"/>
        <n v="333829"/>
        <n v="125398"/>
        <n v="408435"/>
        <n v="125413"/>
        <n v="408548"/>
        <n v="408602"/>
        <n v="362633"/>
        <n v="360458"/>
        <n v="174155"/>
        <n v="450432"/>
        <n v="334057"/>
        <n v="334055"/>
        <n v="334073"/>
        <n v="334082"/>
        <s v="Transfer from 6601"/>
        <n v="362834"/>
        <n v="360554"/>
        <n v="408770"/>
        <n v="334226"/>
        <n v="408853"/>
        <n v="450601"/>
        <n v="408928"/>
        <n v="408954"/>
        <n v="174521"/>
        <n v="409015"/>
        <n v="363186"/>
        <s v="Cash Deposit"/>
        <n v="334590"/>
        <n v="360821"/>
        <n v="450820"/>
        <n v="334628"/>
        <n v="125877"/>
        <n v="174999"/>
        <n v="360860"/>
        <n v="125933"/>
        <n v="125926"/>
        <n v="334735"/>
        <n v="409433"/>
        <n v="125958"/>
        <n v="125961"/>
        <s v="Rent Settle Up 4/27-6/4 and Settle Up 4/27 -6/4"/>
        <n v="450993"/>
        <n v="451051"/>
        <n v="334879"/>
        <n v="409672"/>
        <n v="361104"/>
        <n v="335071"/>
        <n v="409888"/>
        <n v="361155"/>
        <n v="361159"/>
        <n v="175621"/>
        <n v="451262"/>
        <n v="409951"/>
        <n v="175966"/>
        <n v="451531"/>
        <n v="176106"/>
        <n v="361397"/>
        <n v="347219"/>
        <s v="Transfer to 6601"/>
        <n v="126524"/>
        <n v="176265"/>
        <n v="451726"/>
        <n v="126581"/>
        <n v="176539"/>
        <n v="410756"/>
        <n v="335797"/>
        <n v="361656"/>
        <n v="410835"/>
        <n v="335892"/>
        <n v="410892"/>
        <n v="410895"/>
        <n v="335912"/>
        <n v="126770"/>
        <n v="176743"/>
        <n v="361744"/>
        <n v="336056"/>
        <n v="361869"/>
        <n v="452078"/>
        <n v="361991"/>
        <n v="177213"/>
        <n v="348233"/>
        <n v="411332"/>
        <s v="global home"/>
        <n v="362071"/>
        <n v="177382"/>
        <n v="336368"/>
        <n v="177629"/>
        <n v="336533"/>
        <n v="348754"/>
        <n v="336679"/>
        <n v="178249"/>
        <n v="127506"/>
        <n v="362552"/>
        <n v="337022"/>
        <n v="178456"/>
        <n v="362610"/>
        <n v="452972"/>
        <n v="337185"/>
        <n v="412464"/>
        <n v="362701"/>
        <n v="453086"/>
        <n v="178894"/>
        <n v="367544"/>
        <n v="337403"/>
        <n v="179067"/>
        <n v="412779"/>
        <n v="367859"/>
        <n v="179244"/>
        <n v="127981"/>
        <n v="337701"/>
        <n v="363094"/>
        <s v="Overdraft Protection from 6601"/>
        <n v="413119"/>
        <n v="350089"/>
        <n v="179679"/>
        <n v="413287"/>
        <n v="413286"/>
        <n v="350206"/>
        <n v="128147"/>
        <n v="350292"/>
        <n v="338075"/>
        <n v="413419"/>
        <n v="180070"/>
        <n v="338190"/>
        <n v="350505"/>
        <s v="Rent Settle Up 6/4 - 7/6"/>
        <s v="Settle Up 6/4 - 7/6"/>
        <n v="338260"/>
        <n v="338282"/>
        <n v="180256"/>
        <n v="350634"/>
        <n v="413764"/>
        <n v="338359"/>
        <n v="338474"/>
        <n v="454066"/>
        <n v="413968"/>
        <n v="350906"/>
        <n v="350923"/>
        <n v="350922"/>
        <n v="414028"/>
        <n v="414030"/>
        <n v="414027"/>
        <n v="350976"/>
        <n v="128566"/>
        <n v="128590"/>
        <n v="363703"/>
        <n v="351197"/>
        <n v="351252"/>
        <n v="181002"/>
        <n v="414301"/>
        <n v="351304"/>
        <n v="454452"/>
        <s v="Transfer from Jimmy"/>
        <n v="128860"/>
        <n v="363907"/>
        <n v="363908"/>
        <s v="370385 Contractor bags and Bulldozer 24&quot; poly PBRM"/>
        <s v="Fernando Angulo"/>
        <n v="459784"/>
        <n v="339300"/>
        <n v="181690"/>
        <n v="364149"/>
        <s v="home depot DC"/>
        <n v="370689"/>
        <n v="454924"/>
        <n v="129228"/>
        <n v="339562"/>
        <n v="339573"/>
        <n v="454996"/>
        <n v="364334"/>
        <n v="455071"/>
        <n v="182250"/>
        <n v="371176"/>
        <s v="Withdrawl DC"/>
        <n v="129428"/>
        <n v="352505"/>
        <n v="364488"/>
        <n v="340038"/>
        <n v="340046"/>
        <n v="415716"/>
        <n v="455402"/>
        <n v="455404"/>
        <n v="415870"/>
        <n v="182995"/>
        <n v="371999"/>
        <n v="183083"/>
        <n v="340282"/>
        <n v="340313"/>
        <n v="183186"/>
        <n v="364817"/>
        <n v="546549"/>
        <n v="416172"/>
        <n v="546653"/>
        <n v="364919"/>
        <n v="546551"/>
        <n v="372493"/>
        <n v="416286"/>
        <n v="340680"/>
        <n v="372664"/>
        <n v="340705"/>
        <n v="416419"/>
        <n v="365172"/>
        <n v="340881"/>
        <n v="416668"/>
        <n v="373055"/>
        <n v="341023"/>
        <n v="548051"/>
        <n v="341256"/>
        <n v="354168"/>
        <n v="354186"/>
        <n v="417050"/>
        <n v="341426"/>
        <n v="341443"/>
        <n v="341499"/>
        <n v="365557"/>
        <s v="On Time Staging"/>
        <n v="341746"/>
        <s v="VECTOR SECURITY IN 5WARRENDALE PA"/>
        <n v="549465"/>
        <n v="549660"/>
        <n v="102665"/>
        <n v="36557"/>
        <s v="Mail Box lock"/>
        <s v="23/32&quot; 4'x8' T&amp;G OSB"/>
        <n v="130789"/>
        <n v="130828"/>
        <s v="WAWA 597 00000000001CAPITOL HEIGH MD"/>
        <n v="550174"/>
        <s v="EXTRA SPACE OF LANHALANHAM MD"/>
        <n v="417975"/>
        <n v="550384"/>
        <n v="130983"/>
        <n v="131029"/>
        <s v="EXXONMOBIL 4787 ANNAPOLIS MD"/>
        <n v="342349"/>
        <n v="342352"/>
        <s v="INSANE CAR AUDIO 542ANNAPOLIS MD"/>
        <n v="712653"/>
        <n v="342480"/>
        <n v="550898"/>
        <n v="102865"/>
        <n v="131169"/>
        <s v="refund 365557"/>
        <n v="186215"/>
        <n v="375437"/>
        <n v="375484"/>
        <n v="551181"/>
        <n v="102948"/>
        <n v="512526"/>
        <n v="510970"/>
        <s v="AIR DUCT MAIDS 46168LORTON VA"/>
        <s v="LAMAR AND WALLACE 02LANDOVER MD"/>
        <s v="TRIBLES 01 CALL CTR UPPER MARLBORO MD"/>
        <s v="Washable Filter"/>
        <n v="131399"/>
        <n v="131402"/>
        <s v="ABC SUPPLY 0240 ABC CHEVERLY MD"/>
        <s v="ADVANCE AUTO #8993 0BOWIE MD"/>
        <s v="SHELL OIL 5754358310LANHAM MD"/>
        <n v="418648"/>
        <n v="342872"/>
        <n v="342938"/>
        <n v="131467"/>
        <s v="GLOBAL HOME COMPANY 240-264-1626"/>
        <s v="N T HVAC AND APPLIANMANASSAS VA"/>
        <s v="PABC MULTI SPACE 3 PBALTIMORE MD"/>
        <s v="RUSSELL ST BP 8762 410-752-0039"/>
        <s v="RUSSELL ST BP 8762 BALTIMORE MD"/>
        <s v="DCRA"/>
        <n v="418752"/>
        <n v="342989"/>
        <n v="103134"/>
        <n v="131522"/>
        <s v="PABC MULTI-SPACE PABBALTIMORE MD"/>
        <n v="343092"/>
        <n v="131597"/>
        <s v="Baltimore County Revenue"/>
        <s v="D&amp;D Environmental Contractors"/>
        <n v="131718"/>
        <n v="714078"/>
        <n v="419165"/>
        <n v="343371"/>
        <n v="343410"/>
        <n v="103304"/>
        <n v="192498"/>
        <s v="Greecian White Splitface"/>
        <n v="419364"/>
        <n v="419396"/>
        <n v="343495"/>
        <n v="553483"/>
        <s v="refund 553483"/>
        <n v="103381"/>
        <n v="131869"/>
        <n v="131881"/>
        <n v="419472"/>
        <n v="376899"/>
        <n v="103395"/>
        <n v="103443"/>
        <n v="165508"/>
        <n v="131956"/>
        <n v="419623"/>
        <n v="377063"/>
        <n v="357076"/>
        <s v="Condo Fees"/>
        <n v="419749"/>
        <n v="132199"/>
        <n v="132200"/>
        <n v="420004"/>
        <n v="420076"/>
        <n v="103637"/>
        <n v="132296"/>
        <n v="132303"/>
        <s v="Settle Up Jul 7-27"/>
        <s v="Rental Settle Up Jul 7-27"/>
        <n v="420144"/>
        <n v="344203"/>
        <n v="377826"/>
        <n v="224568"/>
        <n v="555192"/>
        <n v="103690"/>
        <s v="GUEST CAR RENTALS/ME3012622424"/>
        <s v="NEW VISION STAGING &amp;571-239-0333"/>
        <n v="555436"/>
        <n v="555562"/>
        <n v="344441"/>
        <n v="344497"/>
        <s v="103835|103836"/>
        <n v="103854"/>
        <n v="132546"/>
        <s v="APPLIANCE LAND 301-595-7360"/>
        <n v="103836"/>
        <n v="367683"/>
        <n v="358224"/>
        <n v="556336"/>
        <n v="556375"/>
        <n v="556416"/>
        <n v="556454"/>
        <n v="103933"/>
        <s v="Cun Ray Construction"/>
        <n v="420876"/>
        <n v="344949"/>
        <n v="344972"/>
        <s v="Bolt Cutters"/>
        <n v="358564"/>
        <n v="104048"/>
        <n v="421167"/>
        <n v="421343"/>
        <n v="104189"/>
        <n v="557713"/>
        <n v="133191"/>
        <n v="706199"/>
        <n v="133257"/>
        <n v="421713"/>
        <n v="345708"/>
        <n v="379952"/>
        <n v="421894"/>
        <n v="421915"/>
        <n v="421968"/>
        <n v="359500"/>
        <n v="422049"/>
        <n v="706785"/>
        <n v="359703"/>
        <n v="104516"/>
        <n v="133516"/>
        <n v="368495"/>
        <n v="346132"/>
        <n v="133604"/>
        <n v="707268"/>
        <n v="104609"/>
        <n v="719309"/>
        <n v="422453"/>
        <n v="133782"/>
        <n v="133773"/>
        <n v="346524"/>
        <n v="381027"/>
        <n v="381028"/>
        <n v="133850"/>
        <n v="422749"/>
        <n v="346637"/>
        <n v="381224"/>
        <n v="104805"/>
        <n v="133973"/>
        <n v="381401"/>
        <n v="381404"/>
        <n v="560902"/>
        <n v="104819"/>
        <n v="423004"/>
        <n v="423082"/>
        <n v="346885"/>
        <n v="381622"/>
        <n v="104889"/>
        <n v="134144"/>
        <n v="423162"/>
        <n v="381808"/>
        <n v="287549"/>
        <n v="423306"/>
        <n v="347140"/>
        <n v="346012"/>
        <n v="134251"/>
        <n v="134277"/>
        <n v="134307"/>
        <n v="105031"/>
        <n v="105034"/>
        <n v="423672"/>
        <n v="347430"/>
        <n v="105089"/>
        <n v="134412"/>
        <n v="134448"/>
        <n v="347681"/>
        <n v="709516"/>
        <n v="105169"/>
        <n v="105179"/>
        <n v="721444"/>
        <n v="423929"/>
        <n v="424007"/>
        <n v="347815"/>
        <n v="347827"/>
        <n v="134700"/>
        <n v="347901"/>
        <n v="424214"/>
        <n v="347936"/>
        <n v="347943"/>
        <n v="347956"/>
        <n v="347987"/>
        <s v="134782|134783"/>
        <n v="722114"/>
        <n v="348072"/>
        <n v="348103"/>
        <n v="710487"/>
        <n v="383289"/>
        <n v="362050"/>
        <n v="105406"/>
        <n v="461343"/>
        <n v="369878"/>
        <n v="383510"/>
        <n v="134966"/>
        <n v="134987"/>
        <s v="Withdrawl Kettering ATM"/>
        <n v="348400"/>
        <n v="348408"/>
        <n v="711005"/>
        <n v="711002"/>
        <n v="424791"/>
        <n v="424960"/>
        <n v="362642"/>
        <n v="564897"/>
        <n v="217789"/>
        <n v="348737"/>
        <n v="135381"/>
        <n v="135329"/>
        <n v="135335"/>
        <n v="425282"/>
        <n v="135395"/>
        <s v="Rentals Markham, Grinnalds, Bentalou"/>
        <s v="Rental Settle Up 7/28-8/15, 8/17-9/1, 9/3-9/22, 9/22-10/6"/>
        <s v="Settle Up 7/28-8/15, 8/17-9/1, 9/3-9/22, 9/22-10/6"/>
        <n v="425471"/>
        <n v="349022"/>
        <s v="384621|384624"/>
        <n v="462107"/>
        <n v="370434"/>
        <n v="425584"/>
        <n v="712694"/>
        <n v="105918"/>
        <n v="349359"/>
        <n v="363661"/>
        <n v="426088"/>
        <n v="362832"/>
        <n v="181220"/>
        <s v="Deposit"/>
        <n v="462424"/>
        <n v="349598"/>
        <n v="349645"/>
        <n v="385544"/>
        <n v="135921"/>
        <n v="135925"/>
        <n v="135986"/>
        <n v="426305"/>
        <n v="426394"/>
        <n v="385721"/>
        <n v="385777"/>
        <n v="349836"/>
        <n v="363064"/>
        <n v="385896"/>
        <n v="386026"/>
        <s v="Withdrawl Arundel Mills"/>
        <n v="349992"/>
        <n v="350019"/>
        <n v="363154"/>
        <n v="568273"/>
        <n v="136220"/>
        <n v="350188"/>
        <n v="363369"/>
        <n v="181734"/>
        <n v="277421"/>
        <n v="350317"/>
        <n v="714927"/>
        <n v="715153"/>
        <n v="181906"/>
        <n v="365092"/>
        <n v="136620"/>
        <s v="Ron's Used Tires"/>
        <n v="715443"/>
        <n v="363621"/>
        <s v="136790|136791"/>
        <n v="715664"/>
        <n v="715712"/>
        <n v="350825"/>
        <n v="350855"/>
        <n v="363919"/>
        <n v="387620"/>
        <n v="387622"/>
        <n v="182213"/>
        <n v="182253"/>
        <n v="137060"/>
        <n v="137067"/>
        <n v="137071"/>
        <n v="716390"/>
        <n v="182330"/>
        <n v="365860"/>
        <n v="716649"/>
        <n v="364088"/>
        <n v="182395"/>
        <n v="182421"/>
        <n v="137294"/>
        <n v="372116"/>
        <n v="182458"/>
        <n v="717221"/>
        <n v="364270"/>
        <n v="137554"/>
        <n v="182618"/>
        <s v="West Wood Park"/>
        <n v="717716"/>
        <n v="182776"/>
        <n v="372524"/>
        <n v="406462"/>
        <n v="718161"/>
        <n v="718213"/>
        <n v="573367"/>
        <n v="137930"/>
        <s v="Baltimore City Collec DES"/>
        <n v="729006"/>
        <n v="718412"/>
        <n v="182973"/>
        <n v="573727"/>
        <n v="138058"/>
        <n v="138083"/>
        <n v="138080"/>
        <s v="PG County Tax"/>
        <n v="200061"/>
        <n v="183110"/>
        <n v="573905"/>
        <n v="138109"/>
        <n v="718726"/>
        <n v="372947"/>
        <n v="352617"/>
        <n v="719067"/>
        <n v="183257"/>
        <n v="138369"/>
        <n v="373046"/>
        <n v="719324"/>
        <n v="719421"/>
        <n v="719433"/>
        <n v="367823"/>
        <n v="574992"/>
        <s v="SHELL OIL 5754527920LAUREL MD"/>
        <n v="373111"/>
        <n v="352828"/>
        <n v="365323"/>
        <n v="575182"/>
        <n v="352967"/>
        <n v="353101"/>
        <n v="407898"/>
        <n v="368594"/>
        <n v="576243"/>
        <s v="Patrick Burns"/>
        <n v="430821"/>
        <n v="720950"/>
        <n v="353602"/>
        <n v="391504"/>
        <n v="184053"/>
        <n v="369024"/>
        <n v="293919"/>
        <n v="369156"/>
        <s v="Transfer to 7756"/>
        <n v="353802"/>
        <n v="184232"/>
        <n v="184258"/>
        <n v="139357"/>
        <n v="353951"/>
        <n v="139438"/>
        <n v="139442"/>
        <n v="571264"/>
        <n v="366590"/>
        <n v="431709"/>
        <n v="184532"/>
        <n v="184557"/>
        <n v="294667"/>
        <n v="139669"/>
        <s v="Supreme Aluminum"/>
        <s v="IRD Tax"/>
        <n v="354391"/>
        <n v="354421"/>
        <n v="392892"/>
        <n v="184644"/>
        <n v="139757"/>
        <n v="466679"/>
        <n v="432052"/>
        <n v="354606"/>
        <n v="354629"/>
        <n v="184722"/>
        <n v="226770"/>
        <n v="723226"/>
        <n v="184808"/>
        <n v="139907"/>
        <n v="572353"/>
        <n v="432313"/>
        <n v="354827"/>
        <n v="184884"/>
        <n v="467006"/>
        <n v="432454"/>
        <n v="432512"/>
        <n v="184966"/>
        <n v="185006"/>
        <n v="295189"/>
        <n v="140060"/>
        <n v="355046"/>
        <n v="185063"/>
        <n v="108602"/>
        <s v="DMY Capitol LLC"/>
        <n v="432761"/>
        <n v="355235"/>
        <n v="355239"/>
        <n v="393938"/>
        <n v="185148"/>
        <n v="185196"/>
        <n v="432942"/>
        <n v="108726"/>
        <n v="140331"/>
        <n v="573415"/>
        <n v="355474"/>
        <n v="355527"/>
        <n v="185355"/>
        <n v="295656"/>
        <n v="433202"/>
        <s v="Transfer from 7756"/>
        <n v="503514"/>
        <n v="355735"/>
        <n v="355732"/>
        <n v="355736"/>
        <n v="371542"/>
        <n v="371601"/>
        <s v="Marques Glascoe"/>
        <n v="582320"/>
        <s v="CR Plumbing Inc"/>
        <n v="140789"/>
        <n v="140837"/>
        <n v="356043"/>
        <n v="356140"/>
        <n v="228234"/>
        <s v="Ernest Hobbs"/>
        <n v="735917"/>
        <n v="433884"/>
        <n v="433950"/>
        <n v="356219"/>
        <n v="356272"/>
        <n v="356312"/>
        <n v="725943"/>
        <n v="228362"/>
        <n v="296351"/>
        <n v="140982"/>
        <n v="141023"/>
        <n v="375402"/>
        <n v="205981"/>
        <n v="185880"/>
        <n v="228458"/>
        <s v="Rental Settle Up 10/6 - 11/18 and 11/18 - 11/30"/>
        <s v="Settle Up 10/6 - 11/18 and 11/18 - 11/30"/>
        <s v="Nate Paid Kentlad Repairs"/>
        <n v="375473"/>
        <n v="206136"/>
        <n v="434178"/>
        <n v="356442"/>
        <n v="356550"/>
        <n v="379008"/>
        <n v="584389"/>
        <n v="356851"/>
        <n v="356854"/>
        <n v="356882"/>
        <n v="584702"/>
        <s v="Terry Thomas -Security Deposit"/>
        <n v="206850"/>
        <n v="356955"/>
        <n v="356961"/>
        <n v="356962"/>
        <n v="357011"/>
        <n v="141518"/>
        <n v="141257"/>
        <n v="207050"/>
        <n v="737244"/>
        <n v="434898"/>
        <n v="357092"/>
        <n v="585339"/>
        <n v="585446"/>
        <n v="357231"/>
        <n v="585799"/>
        <n v="141722"/>
        <n v="141705"/>
        <n v="435182"/>
        <n v="435185"/>
        <n v="357310"/>
        <n v="357334"/>
        <n v="368956"/>
        <n v="585873"/>
        <n v="435314"/>
        <n v="412462"/>
        <n v="435469"/>
        <n v="357540"/>
        <n v="357600"/>
        <n v="357622"/>
        <n v="738408"/>
        <n v="357706"/>
        <n v="357724"/>
        <n v="374278"/>
        <n v="109806"/>
        <n v="142103"/>
        <n v="142108"/>
        <s v="Deposit from Nate"/>
        <n v="357815"/>
        <n v="357869"/>
        <n v="109845"/>
        <n v="142162"/>
        <n v="142158"/>
        <n v="142210"/>
        <n v="142211"/>
        <n v="376522"/>
        <n v="412915"/>
        <n v="435924"/>
        <n v="587424"/>
        <n v="142315"/>
        <s v="WAWA"/>
        <n v="436079"/>
        <n v="436083"/>
        <n v="358086"/>
        <n v="142332"/>
        <n v="142422"/>
        <n v="110058"/>
        <n v="110077"/>
        <n v="142505"/>
        <s v="Deposit Kettering"/>
        <n v="436512"/>
        <n v="436521"/>
        <n v="358539"/>
        <n v="358543"/>
        <n v="110162"/>
        <n v="142605"/>
        <n v="436619"/>
        <n v="358632"/>
        <n v="358637"/>
        <n v="110192"/>
        <n v="110232"/>
        <n v="142702"/>
        <n v="358785"/>
        <n v="358798"/>
        <n v="358910"/>
        <n v="589299"/>
        <n v="110252"/>
        <n v="110276"/>
        <n v="358956"/>
        <n v="358960"/>
        <n v="359129"/>
        <n v="359146"/>
        <n v="110385"/>
        <n v="110400"/>
        <n v="142942"/>
        <n v="142951"/>
        <n v="142956"/>
        <s v="Reyes Trucking"/>
        <n v="359194"/>
        <n v="359208"/>
        <n v="359213"/>
        <n v="359294"/>
        <n v="187594"/>
        <n v="110458"/>
        <n v="143006"/>
        <n v="437323"/>
        <n v="359318"/>
        <n v="110502"/>
        <n v="143078"/>
        <n v="437412"/>
        <n v="731394"/>
        <n v="299205"/>
        <n v="110558"/>
        <n v="143141"/>
        <n v="359542"/>
        <n v="359656"/>
        <n v="359662"/>
        <n v="299431"/>
        <n v="143291"/>
        <n v="143311"/>
        <n v="437844"/>
        <n v="359820"/>
        <n v="400379"/>
        <n v="187937"/>
        <s v="Deposit Joy Solo 401K Trust"/>
        <n v="414785"/>
        <n v="359920"/>
        <n v="359924"/>
        <n v="359925"/>
        <n v="360018"/>
        <n v="360023"/>
        <n v="143465"/>
        <s v="WOOD FLOORS PLUS WHOGLEN BURNIE MD"/>
        <n v="211209"/>
        <n v="414940"/>
        <n v="360107"/>
        <n v="188082"/>
        <n v="377317"/>
        <n v="592278"/>
        <n v="143533"/>
        <s v="Condo One of the Pines"/>
        <n v="360231"/>
        <n v="360295"/>
        <n v="299872"/>
        <n v="143599"/>
        <n v="360377"/>
        <n v="143676"/>
        <n v="143702"/>
        <s v="Deposit Nate"/>
        <n v="360487"/>
        <n v="360522"/>
        <n v="733032"/>
        <n v="593191"/>
        <n v="593249"/>
        <n v="143750"/>
        <n v="211827"/>
        <n v="360716"/>
        <n v="377896"/>
        <n v="377899"/>
        <n v="593575"/>
        <n v="143876"/>
        <n v="438815"/>
        <n v="360757"/>
        <n v="401564"/>
        <n v="188506"/>
        <n v="143894"/>
        <n v="212214"/>
        <n v="360924"/>
        <n v="111157"/>
        <n v="144003"/>
        <s v="Settle Up Rental 1/7 - 2/9 and Flip 1/7 - 2/9"/>
        <s v="Deposit from Junior"/>
        <n v="439135"/>
        <n v="401909"/>
        <n v="188642"/>
        <n v="111215"/>
        <n v="144090"/>
        <n v="144094"/>
        <n v="361150"/>
        <n v="188684"/>
        <n v="144294"/>
        <n v="361300"/>
        <n v="361304"/>
        <n v="361321"/>
        <n v="361320"/>
        <n v="361395"/>
        <n v="300844"/>
        <n v="379859"/>
        <n v="416158"/>
        <n v="439651"/>
        <n v="361420"/>
        <n v="300932"/>
        <n v="300947"/>
        <n v="144406"/>
        <n v="439832"/>
        <n v="361599"/>
        <n v="111478"/>
        <n v="144504"/>
        <n v="439982"/>
        <n v="361717"/>
        <n v="361790"/>
        <n v="361824"/>
        <n v="189029"/>
        <n v="144557"/>
        <n v="440094"/>
        <n v="361856"/>
        <n v="361901"/>
        <n v="361909"/>
        <n v="189134"/>
        <n v="379438"/>
        <n v="596170"/>
        <n v="144643"/>
        <n v="144646"/>
        <s v="Deposit from Patrick Burns"/>
        <s v="Settle Up Rental 11/30 - 1/6 and Flip 11/30 - 1/6"/>
        <s v="Deposit from State Farm"/>
        <s v="Withdrawl Lanham"/>
        <n v="416661"/>
        <n v="361978"/>
        <n v="361989"/>
        <n v="362001"/>
        <n v="362062"/>
        <n v="440399"/>
        <n v="440452"/>
        <n v="111735"/>
        <n v="144892"/>
        <n v="144893"/>
        <n v="189397"/>
        <n v="144956"/>
        <n v="362432"/>
        <n v="362503"/>
        <n v="189527"/>
        <n v="189537"/>
        <n v="144994"/>
        <s v="landfill"/>
        <n v="440847"/>
        <n v="362546"/>
        <n v="362586"/>
        <n v="736517"/>
        <n v="380509"/>
        <n v="598035"/>
        <n v="145181"/>
        <n v="362852"/>
        <n v="362910"/>
        <n v="145283"/>
        <n v="145307"/>
        <s v="tires"/>
        <n v="363026"/>
        <n v="363058"/>
        <n v="189803"/>
        <n v="189805"/>
        <n v="189853"/>
        <n v="145362"/>
        <n v="145393"/>
        <n v="441535"/>
        <n v="363165"/>
        <n v="363181"/>
        <n v="189913"/>
        <n v="112170"/>
        <n v="441646"/>
        <n v="441710"/>
        <n v="363214"/>
        <n v="190004"/>
        <n v="145538"/>
        <n v="441791"/>
        <n v="190043"/>
        <n v="235359"/>
        <n v="145637"/>
        <n v="145646"/>
        <n v="145716"/>
        <n v="441914"/>
        <n v="441979"/>
        <n v="363537"/>
        <n v="145749"/>
        <n v="145750"/>
        <n v="363695"/>
        <n v="145891"/>
        <n v="145928"/>
        <s v="Oscar Villatoro"/>
        <n v="747985"/>
        <n v="442316"/>
        <n v="302948"/>
        <n v="145973"/>
        <s v="AA County Landfill Severn"/>
        <n v="406087"/>
        <n v="303117"/>
        <n v="112539"/>
        <n v="112541"/>
        <n v="442701"/>
        <n v="442733"/>
        <n v="364047"/>
        <n v="382389"/>
        <n v="382449"/>
        <n v="112625"/>
        <n v="442816"/>
        <n v="112684"/>
        <n v="146254"/>
        <n v="146255"/>
        <n v="146257"/>
        <n v="146247"/>
        <n v="146263"/>
        <n v="364286"/>
        <n v="419162"/>
        <n v="443119"/>
        <n v="406881"/>
        <n v="146446"/>
        <n v="146509"/>
        <n v="217150"/>
        <n v="443320"/>
        <n v="364589"/>
        <n v="112838"/>
        <n v="146539"/>
        <n v="443469"/>
        <n v="407270"/>
        <n v="146638"/>
        <n v="146636"/>
        <n v="443617"/>
        <n v="364868"/>
        <n v="146726"/>
        <n v="146736"/>
        <n v="443779"/>
        <n v="443865"/>
        <n v="364995"/>
        <n v="365050"/>
        <n v="740733"/>
        <n v="191070"/>
        <n v="146814"/>
        <n v="443931"/>
        <n v="365100"/>
        <n v="407845"/>
        <n v="146907"/>
        <n v="444058"/>
        <n v="444092"/>
        <n v="365237"/>
        <n v="408220"/>
        <n v="147015"/>
        <s v="H2509-6291"/>
        <s v="H2509-6400"/>
        <s v="H2555-3253"/>
        <s v="H2554-3370"/>
        <s v="H2555-3282"/>
        <s v="H2555-3325"/>
        <s v="H2555-3338"/>
        <s v="H2555-3372"/>
        <s v="H2555-3375"/>
        <s v="H2564-4468"/>
        <s v="H8548-2892"/>
        <s v="H2554-3645"/>
        <s v="Restroom Sign, Grab Bar and Wingits Grab Bar Fastener"/>
        <s v="H2555-3428"/>
        <s v="H2555-3464"/>
        <s v="H2555-3468"/>
        <s v="H2554-3682"/>
        <s v="H2554-3683"/>
        <s v="H2554-3810"/>
        <s v="H2555-3564"/>
        <s v="H2555-3571"/>
        <s v="H2554-3836"/>
        <s v="H8548-3149"/>
        <s v="H8548-3151"/>
        <s v="H2555-3729"/>
        <s v="H2555-3735"/>
        <s v="H2555-3812"/>
        <s v="H2579-4162"/>
        <s v="H8548-3247"/>
        <s v="Wade Wofferd"/>
        <s v="Wire Transfer fee"/>
        <s v="H8548-3263"/>
        <s v="H8548-3273"/>
        <s v="Terry Thomas"/>
        <s v="H2554-4157"/>
        <s v="H2554-4169"/>
        <s v="H2555-3906"/>
        <s v="H2555-3919"/>
        <s v="H2555-3945"/>
        <s v="H8548-3325"/>
        <s v="H2555-4056"/>
        <s v="H2555-4087"/>
        <s v="H2555-4091"/>
        <s v="H2564-5555"/>
        <s v="H2564-5669"/>
        <s v="H8548-3402"/>
        <s v="H8548-3399"/>
        <s v="H8548-3444"/>
        <s v="Suntrust Withdrawl - Silver Spring"/>
        <s v="Suntrust Withdrawl - Silver Spring Fee"/>
        <s v="H2554-4449"/>
        <s v="H2554-4460"/>
        <s v="H2554-4463"/>
        <s v="H2554-4543"/>
        <s v="H2554-4556"/>
        <s v="H2555-4237"/>
        <s v="H2564-5868"/>
        <s v="H8548-3515"/>
        <s v="H2554-4664"/>
        <s v="H2554-4674"/>
        <s v="H2555-4319"/>
        <s v="H8548-3612"/>
        <s v="H8548-3614"/>
        <s v="H8548-3637"/>
        <s v="H8548-3638"/>
        <s v="H2554-4915"/>
        <s v="H2554-4969"/>
        <s v="H2554-5020"/>
        <s v="H2555-4551"/>
        <s v="H2555-4553"/>
        <s v="H2555-4554"/>
        <s v="H8548-3819"/>
        <s v="H2554-5058"/>
        <s v="H2554-5129"/>
        <s v="H2555-4591"/>
        <s v="H2555-4630"/>
        <s v="H2584-5028"/>
        <s v="H2554-5350"/>
        <s v="H2564-6634"/>
        <s v="H2554-5400"/>
        <s v="H2554-5402"/>
        <s v="H2554-5413"/>
        <s v="H2564-6783"/>
        <s v="H2564-6784"/>
        <s v="H6945-2355"/>
        <s v="H6945-2394"/>
        <s v="H8548-4062"/>
        <s v="H2554-5644"/>
        <s v="H2555-4999"/>
        <s v="H2555-5040"/>
        <s v="H8548-4154"/>
        <s v="H8548-4161"/>
        <s v="H2554-5706"/>
        <s v="H2555-5114"/>
        <s v="H2564-7096"/>
        <s v="H2564-7125"/>
        <s v="H2554-5806"/>
        <s v="H2555-5305"/>
        <s v="H2555-5304"/>
        <s v="H8548-4371"/>
        <s v="H8548-4377"/>
        <s v="H8548-4385"/>
        <s v="H2554-6066"/>
        <s v="H2555-5345"/>
        <s v="H6945-2677"/>
        <s v="Stephanie Campbell"/>
        <s v="Jose Cepeda"/>
        <s v="H2555-5494"/>
        <s v="H8550-4147"/>
        <s v="H2554-6294"/>
        <s v="H2554-6928"/>
        <s v="H2555-5748"/>
        <s v="H2555-5797"/>
        <s v="H2564-8101"/>
        <s v="H8548-4664"/>
        <s v="H2555-5834"/>
        <s v="H8548-4845"/>
        <s v="H8548-4859"/>
        <s v="H2509-10647"/>
        <s v="H2554-6895"/>
        <s v="H2555-6132"/>
        <s v="H2555-6176"/>
        <s v="H2558-12792"/>
        <s v="H2564-8669"/>
        <s v="H2554-7087"/>
        <s v="Magnesium Cir Saw"/>
        <s v="H2554-7170"/>
        <s v="H2555-6253"/>
        <s v="H2555-6259"/>
        <s v="H2564-8899"/>
        <s v="H2579-7580"/>
        <s v="Rolling Tool Tote"/>
        <s v="H2558-13121"/>
        <s v="H2564-9200"/>
        <s v="H2579-7686"/>
        <s v="H6945-3253"/>
        <s v="H8548-5343"/>
        <s v="Rental Settle Up 3/4 - 3-28"/>
        <s v="Settle Up 3/4 - 3/28"/>
        <s v="H2555-6556"/>
        <s v="H2555-6605"/>
        <s v="H2555-6694"/>
        <s v="H8548-5437"/>
        <s v="H2555-6775"/>
        <s v="H2555-6825"/>
        <s v="H2555-6859"/>
        <s v="H2577-6576"/>
        <s v="H2577-6578"/>
        <s v="H6945-3451"/>
        <s v="H2505-10493"/>
        <s v="H2555-6906"/>
        <s v="H2555-6926"/>
        <s v="H2564-9932"/>
        <s v="H6945-3515"/>
        <s v="H8548-5682"/>
        <s v="H2554-8201"/>
        <s v="H6945-3570"/>
        <s v="H2555-7179"/>
        <s v="H2555-7177"/>
        <s v="H2564-10270"/>
        <s v="H6945-3688"/>
        <s v="H6945-3706"/>
        <s v="H2555-7281"/>
        <s v="H2564-10412"/>
        <s v="H6945-3737"/>
        <s v="H6945-3783"/>
        <s v="H2555-7373"/>
        <s v="H2564-10587"/>
        <s v="H2577-7125"/>
        <s v="H8548-5980"/>
        <s v="H8548-5981"/>
        <s v="Eastern Supply"/>
        <s v="H2555-7544"/>
        <s v="H2564-10826"/>
        <s v="H8548-6125"/>
        <s v="H8548-6128"/>
        <s v="H2555-7628"/>
        <s v="H2555-7707"/>
        <s v="H6945-3947"/>
        <s v="H8548-6161"/>
        <s v="H2555-7812"/>
        <s v="H8548-6228"/>
        <s v="Structural LLC"/>
        <s v="H2509-13454"/>
        <s v="H2554-9197"/>
        <s v="H2555-7881"/>
        <s v="H2555-7916"/>
        <s v="H2579-9825"/>
        <s v="H6945-4171"/>
        <s v="H8548-6428"/>
        <s v="H8548-6423"/>
        <s v="H8548-6433"/>
        <s v="H8548-6481"/>
        <s v="H2555-8090"/>
        <s v="H2564-11590"/>
        <s v="H6945-4087"/>
        <s v="H6945-4215"/>
        <s v="H2555-8235"/>
        <s v="H2555-8272"/>
        <s v="H2564-11770"/>
        <s v="H6945-4314"/>
        <s v="H8548-6625"/>
        <s v="H2507-6447"/>
        <s v="H2554-9699"/>
        <s v="H2554-9700"/>
        <s v="H2554-9705"/>
        <s v="H2564-11953"/>
        <s v="H2564-12004"/>
        <s v="H6945-4381"/>
        <s v="H8548-6706"/>
        <s v="H2555-8467"/>
        <s v="H2577-8399"/>
        <s v="H8548-6801"/>
        <s v="H2551-9322"/>
        <s v="H2555-8570"/>
        <s v="H2555-8586"/>
        <s v="H2555-8628"/>
        <s v="H2555-8629"/>
        <s v="H2555-8668"/>
        <s v="H6945-4492"/>
        <s v="H8548-6929"/>
        <s v="H2555-8747"/>
        <s v="H2555-8780"/>
        <s v="H2555-8833"/>
        <s v="H2564-12683"/>
        <s v="H2583-20186"/>
        <s v="H2555-8953"/>
        <s v="H2564-12866"/>
        <s v="H2564-12865"/>
        <s v="H2564-12903"/>
        <s v="H2564-12942"/>
        <s v="H6945-4676"/>
        <s v="H8548-7169"/>
        <s v="H8548-7189"/>
        <s v="H8548-7193"/>
        <s v="H8548-7191"/>
        <s v="H2555-9099"/>
        <s v="H2555-9102"/>
        <s v="H2571-5680"/>
        <s v="H8548-7310"/>
        <s v="H2554-10763"/>
        <s v="H2555-9264"/>
        <s v="H2564-13348"/>
        <s v="H6945-4856"/>
        <s v="H8548-7408"/>
        <s v="H2555-9383"/>
        <s v="H2564-13559"/>
        <s v="H6945-4924"/>
        <s v="H8548-7426"/>
        <s v="H8548-7448"/>
        <s v="H8548-7467"/>
        <s v="H8548-7471"/>
        <s v="H8548-7482"/>
        <s v="H2552-9798"/>
        <s v="H2554-11184"/>
        <s v="H2555-9443"/>
        <s v="H2555-9447"/>
        <s v="H8548-7535"/>
        <s v="H8548-7536"/>
        <s v="H8548-7539"/>
        <s v="H8548-7598"/>
        <s v="Flip Settle Up 3/28 - 4/18, 4/18 - 5/3 Rental Settle Up 3/28 - 4/18, 4/18 - 5/3"/>
        <s v="H2555-9592"/>
        <s v="H2555-9588"/>
        <s v="H2555-9597"/>
        <s v="H8548-7633"/>
        <s v="H8548-7659"/>
        <s v="H2579-12270"/>
        <s v="H2579-12277"/>
        <s v="H2555-9702"/>
        <s v="H2579-12340"/>
        <s v="H8548-7781"/>
        <s v="H2509-16513"/>
        <s v="H2554-11558"/>
        <s v="H2555-9923"/>
        <s v="H2564-14165"/>
        <s v="H6945-5191"/>
        <s v="H2509-16745"/>
        <s v="H2555-9979"/>
        <s v="H2555-10042"/>
        <s v="H2555-10098"/>
        <s v="H8548-7952"/>
        <s v="H2555-10149"/>
        <s v="H2555-10157"/>
        <s v="H2555-10158"/>
        <s v="H2555-10175"/>
        <s v="H2555-10189"/>
        <s v="H2564-14556"/>
        <s v="H2564-14612"/>
        <s v="H6945-5286"/>
        <s v="H2555-10286"/>
        <s v="H2555-10371"/>
        <s v="H2564-14729"/>
        <s v="H2554-12228"/>
        <s v="H2564-14872"/>
        <s v="H2564-15070"/>
        <s v="H2564-15126"/>
        <s v="H2504-10890"/>
        <s v="H2554-12616"/>
        <s v="H2555-10643"/>
        <s v="H2555-10644"/>
        <s v="PG Permits"/>
        <s v="H2504-11032"/>
        <s v="H2552-11001"/>
        <s v="H2552-11022"/>
        <s v="H2555-10803"/>
        <s v="H2555-10811"/>
        <s v="H2555-10897"/>
        <s v="H2564-15451"/>
        <s v="H2564-15452"/>
        <s v="H8548-8509"/>
        <s v="H8548-8511"/>
        <s v="H2554-12867"/>
        <s v="H2554-12949"/>
        <s v="H2555-10989"/>
        <s v="H2555-11002"/>
        <s v="H2564-15689"/>
        <s v="H2564-15808"/>
        <s v="H2554-13023"/>
        <s v="H2554-13088"/>
        <s v="H2564-15888"/>
        <s v="H2564-16013"/>
        <s v="H2555-11173"/>
        <s v="H2555-11174"/>
        <s v="H2564-16054"/>
        <s v="H2564-16102"/>
        <s v="H8548-8758"/>
        <s v="H2555-11295"/>
        <s v="H2579-14377"/>
        <s v="H2579-14454"/>
        <s v="H8548-8874"/>
        <n v="375527"/>
        <n v="375529"/>
        <n v="396835"/>
        <n v="154987"/>
        <n v="155000"/>
        <s v="H2555-11510"/>
        <n v="375671"/>
        <n v="375693"/>
        <n v="423489"/>
        <s v="H2564-16742"/>
        <s v="H2564-16745"/>
        <n v="242769"/>
        <s v="H2577-11475"/>
        <s v="H2579-14755"/>
        <s v="H2555-11684"/>
        <s v="H2555-11689"/>
        <s v="H2555-11767"/>
        <s v="H2555-11768"/>
        <s v="H6945-6143"/>
        <s v="H2554-14065"/>
        <s v="H2555-11829"/>
        <s v="H2555-11881"/>
        <s v="H2555-11900"/>
        <s v="H2564-17135"/>
        <s v="H6945-6205"/>
        <s v="H2555-11934"/>
        <s v="H2555-11958"/>
        <s v="H6945-6249"/>
        <s v="H6945-6266"/>
        <s v="H2504-12176"/>
        <n v="424417"/>
        <n v="424420"/>
        <s v="H2564-17658"/>
        <s v="PG Living"/>
        <s v="H2577-12057"/>
        <s v="H2555-12378"/>
        <s v="H2555-12393"/>
        <s v="H2555-12434"/>
        <s v="H2564-18017"/>
        <s v="H2564-18127"/>
        <s v="H2577-12185"/>
        <s v="H8548-9496"/>
        <s v="H8548-9639"/>
        <s v="H2554-14712"/>
        <s v="H2555-12590"/>
        <s v="H2564-18319"/>
        <s v="Tape Measure"/>
        <s v="H8548-9745"/>
        <s v="ABC Roofing"/>
        <s v="Dumpster Invoice 542061"/>
        <s v="H2555-12676"/>
        <s v="H2555-12678"/>
        <s v="H2555-12689"/>
        <s v="H2579-16180"/>
        <s v="H6945-6561"/>
        <s v="H6945-6565"/>
        <s v="H8548-9757"/>
        <s v="H8548-9765"/>
        <s v="H2555-12794"/>
        <s v="H2564-18538"/>
        <s v="H2564-18610"/>
        <s v="H6945-6618"/>
        <s v="H8548-9905"/>
        <s v="H8548-9906"/>
        <s v="H2555-12906"/>
        <s v="H2555-12912"/>
        <s v="H2555-12988"/>
        <s v="H2564-18683"/>
        <s v="H6945-6698"/>
        <s v="H8548-10013"/>
        <s v="H2507-9899"/>
        <s v="H2555-13076"/>
        <s v="H2564-18929"/>
        <s v="H6945-6731"/>
        <s v="H6945-6747"/>
        <s v="H6945-6754"/>
        <s v="H8548-10114"/>
        <s v="H2554-15435"/>
        <s v="H2555-13158"/>
        <s v="H2555-13208"/>
        <s v="Rental Settle Ups 5/3-5/15, 5/15-5/26 and 5/26-6/14"/>
        <s v="Flip Settle Ups 5/3-5/15, 5/15-5/26 and 5/26-6/14"/>
        <s v="H2554-15691"/>
        <s v="H2564-19435"/>
        <s v="H2579-16916"/>
        <s v="H8548-10260"/>
        <s v="H8548-10261"/>
        <s v="H8548-10268"/>
        <s v="H8548-10275"/>
        <s v="H8548-10338"/>
        <s v="H8548-10339"/>
        <s v="H8548-10340"/>
        <s v="Michael Best"/>
        <s v="H2554-15711"/>
        <s v="H2555-13493"/>
        <s v="H2555-13526"/>
        <s v="H2555-13529"/>
        <s v="H6945-6867"/>
        <s v="H2554-15859"/>
        <s v="H2555-13657"/>
        <s v="H2583-30405"/>
        <s v="H2504-13636"/>
        <s v="H2555-13777"/>
        <s v="H6945-7138"/>
        <s v="H2555-13972"/>
        <s v="H2564-20077"/>
        <s v="H2579-17673"/>
        <s v="H8548-10681"/>
        <s v="H2579-17831"/>
        <s v="H2554-16548"/>
        <s v="H2555-14150"/>
        <s v="H2555-14182"/>
        <s v="H2555-14197"/>
        <s v="H2564-20545"/>
        <s v="H2583-31635"/>
        <s v="H6945-7286"/>
        <s v="HVAC USA Inc"/>
        <s v="H2555-14326"/>
        <s v="H2555-14327"/>
        <s v="H2555-14384"/>
        <s v="H2579-18114"/>
        <s v="Zero Gravity Chase"/>
        <s v="H2555-14460"/>
        <s v="H8548-11064"/>
        <s v="Alexis Salmeron"/>
        <s v="H2555-14624"/>
        <s v="H2555-14672"/>
        <s v="H8548-11215"/>
        <s v="H8548-11228"/>
        <s v="H2555-14731"/>
        <s v="H2555-14778"/>
        <s v="H2579-18844"/>
        <s v="H8548-11304"/>
        <s v="H2579-18980"/>
        <s v="H8548-11389"/>
        <s v="H8548-11396"/>
        <s v="H8548-11447"/>
        <s v="H8548-11473"/>
        <s v="Devon Rose"/>
        <s v="H2555-14984"/>
        <s v="H2555-14987"/>
        <s v="H2564-21811"/>
        <s v="H2577-14537"/>
        <s v="H2555-15089"/>
        <s v="H2555-15094"/>
        <s v="H2555-15118"/>
        <s v="H2555-15120"/>
        <s v="H8548-11604"/>
        <s v="H8548-11602"/>
        <s v="H2504-15127"/>
        <s v="H2555-15235"/>
        <s v="H2555-15283"/>
        <s v="H2564-22264"/>
        <s v="H8548-11686"/>
        <s v="H2555-15318"/>
        <s v="H2555-15324"/>
        <s v="WSSC"/>
        <s v="H2555-15456"/>
        <s v="H2555-15465"/>
        <s v="H2555-15528"/>
        <s v="H2577-15059"/>
        <s v="H2577-15196"/>
        <s v="H2504-15498"/>
        <s v="H2555-15608"/>
        <s v="H2555-15625"/>
        <s v="H2555-15670"/>
        <s v="H2564-22804"/>
        <s v="H2577-15313"/>
        <s v="H8548-12020"/>
        <s v="H2551-16547"/>
        <s v="H2555-15745"/>
        <s v="H2555-15761"/>
        <s v="H2577-15420"/>
        <s v="H8548-12155"/>
        <s v="H8548-12156"/>
        <s v="H8548-12160"/>
        <s v="H8548-12157"/>
        <s v="H2555-15818"/>
        <s v="H2564-23177"/>
        <s v="H2577-15479"/>
        <s v="H2504-15845"/>
        <s v="H2555-15931"/>
        <s v="H2555-15933"/>
        <s v="H2564-23435"/>
        <s v="H2579-20566"/>
        <s v="H2583-35893"/>
        <s v="H2577-15738"/>
        <s v="H2579-20777"/>
        <s v="H8548-12405"/>
        <s v="Tim Warren"/>
        <s v="H2555-16198"/>
        <s v="H2555-16218"/>
        <s v="H2555-16216"/>
        <s v="H2564-23751"/>
        <s v="H2571-9922"/>
        <s v="H2577-15876"/>
        <s v="H2554-19280"/>
        <s v="H2555-16331"/>
        <s v="H2555-16342"/>
        <s v="H2555-16344"/>
        <s v="H2555-16367"/>
        <s v="H2564-24013"/>
        <s v="H2555-16456"/>
        <s v="H2555-16474"/>
        <s v="H8548-12682"/>
        <s v="H8548-12701"/>
        <s v="H8548-12702"/>
        <s v="H8548-12704"/>
        <s v="H8548-12705"/>
        <s v="H2554-19527"/>
        <s v="H2555-16577"/>
        <s v="H2555-16541"/>
        <s v="H2583-37115"/>
        <s v="H8548-12749"/>
        <s v="H2554-19673"/>
        <s v="H2554-19678"/>
        <s v="H2555-16656"/>
        <s v="H8548-12873"/>
        <s v="H2555-16855"/>
        <s v="H2564-24670"/>
        <s v="H2564-24756"/>
        <s v="H2579-21634"/>
        <s v="Tonja Moore"/>
        <s v="H2554-19954"/>
        <s v="H2555-16941"/>
        <s v="H2555-16998"/>
        <s v="H2555-16997"/>
        <s v="H2564-24839"/>
        <s v="H2571-10419"/>
        <s v="H2583-38106"/>
        <s v="H2555-17050"/>
        <s v="H2555-17101"/>
        <s v="H2577-16831"/>
        <s v="Rental Jun 15 - Jul 19, Flip Jun 15 - Jul 19"/>
        <s v="H2504-17092"/>
        <s v="H2504-17093"/>
        <s v="H2555-17222"/>
        <s v="H2555-17256"/>
        <s v="H2564-25251"/>
        <s v="H2555-17307"/>
        <s v="H2564-25411"/>
        <s v="H2564-25500"/>
        <s v="H2583-38814"/>
        <s v="H2555-17488"/>
        <s v="H2564-25724"/>
        <s v="H8548-13272"/>
        <s v="H8548-13283"/>
        <s v="Withdrawl Beltsville"/>
        <s v="Roof Cert"/>
        <s v="H2564-25811"/>
        <s v="H2564-25866"/>
        <s v="H2571-10766"/>
        <s v="H2577-17172"/>
        <s v="H2579-22629"/>
        <s v="H2564-25994"/>
        <s v="H2564-26032"/>
        <s v="H2577-17357"/>
        <s v="H2554-21139"/>
        <s v="H2564-26170"/>
        <s v="H2577-17429"/>
        <s v="H2583-39926"/>
        <s v="H2504-17814"/>
        <s v="H2554-21366"/>
        <s v="H2554-21370"/>
        <s v="H2555-18000"/>
        <s v="H2555-18014"/>
        <s v="H2555-18012"/>
        <s v="H2564-26426"/>
        <s v="H8548-13658"/>
        <s v="H8548-13662"/>
        <s v="H2564-26563"/>
        <s v="H2564-26566"/>
        <s v="H2579-23211"/>
        <s v="H2564-26887"/>
        <s v="H2577-17783"/>
        <s v="H8548-13763"/>
        <s v="H8548-13807"/>
        <s v="H8548-13820"/>
        <s v="H2564-27021"/>
        <s v="H2577-17910"/>
        <s v="H2577-17999"/>
        <s v="H8548-13856"/>
        <s v="Ralph Threat Permits"/>
        <s v="The Quality Glassmiith"/>
        <s v="H8548-13990"/>
        <s v="H8548-13992"/>
        <s v="H2564-27299"/>
        <s v="H2564-27302"/>
        <s v="H2579-23898"/>
        <s v="H2507-13843"/>
        <s v="H2564-27484"/>
        <s v="H2564-27560"/>
        <s v="H8548-14130"/>
        <s v="H8548-14127"/>
        <s v="H8548-14148"/>
        <s v="Homero Guerrero"/>
        <s v="H2564-27632"/>
        <s v="H2577-18381"/>
        <s v="H2564-27905"/>
        <s v="H8548-14283"/>
        <s v="H8548-14286 "/>
        <s v="H8548-14289"/>
        <s v="H8548-14292"/>
        <s v="H2564-28073"/>
        <s v="H2579-24489"/>
        <s v="H2579-24530"/>
        <s v="H8548-14341"/>
        <s v="H2555-19218"/>
        <s v="H2555-19240"/>
        <s v="H2564-28135"/>
        <s v="H2564-28240"/>
        <s v="H6945-9974"/>
        <s v="H6945-10007"/>
        <s v="H2555-19363"/>
        <s v="H6945-10039"/>
        <s v="H8548-14507"/>
        <s v="H8548-14559"/>
        <s v="H8548-14560"/>
        <s v="H2554-22990"/>
        <s v="H2555-19480"/>
        <s v="H2555-19541"/>
        <s v="H2564-28580"/>
        <s v="H2564-28656"/>
        <s v="H2583-43846"/>
        <s v="H2555-19687"/>
        <s v="H2564-28856"/>
        <s v="H2583-44023"/>
        <s v="H8548-14812"/>
        <s v="H8548-14829"/>
        <s v="H8548-14824"/>
        <s v="H2555-19794"/>
        <s v="H2555-19871"/>
        <s v="H2564-29140"/>
        <s v="H6945-10302"/>
        <s v="H6945-10341"/>
        <s v="H2555-19910"/>
        <s v="H2555-19923"/>
        <s v="H2555-19939"/>
        <s v="H2564-29311"/>
        <s v="H8548-14986"/>
        <s v="H8548-14987"/>
        <s v="H8548-14992"/>
        <s v="H2564-29424"/>
        <s v="H2564-29431"/>
        <s v="H8548-15128"/>
        <s v="H2555-20146"/>
        <s v="H2555-20151"/>
        <s v="H2564-29588"/>
        <s v="H8548-15170"/>
        <s v="H2555-20235"/>
        <s v="H2564-29737"/>
        <s v="H8548-15245"/>
        <s v="H8548-15249"/>
        <s v="H8548-15250"/>
        <s v="H2555-20394"/>
        <s v="H2564-30116"/>
        <s v="H2577-20152"/>
        <s v="H2579-26532"/>
        <s v="H2583-46144"/>
        <s v="H2583-46139"/>
        <s v="H8548-15413"/>
        <s v="H8548-15468"/>
        <s v="H2554-24422"/>
        <s v="H2555-20679"/>
        <s v="H2583-46368"/>
        <s v="H2564-30522"/>
        <s v="H2564-30525"/>
        <s v="H8548-15577"/>
        <s v="H2555-20792"/>
        <s v="H2555-20826"/>
        <s v="H2555-20860"/>
        <s v="H2555-20865"/>
        <s v="H2577-20375"/>
        <s v="H2577-20376"/>
        <s v="H8548-15580"/>
        <s v="H2554-24753"/>
        <s v="H2555-20916"/>
        <s v="H2555-20932"/>
        <s v="H2564-30739"/>
        <s v="H2564-30793"/>
        <s v="H2564-30799"/>
        <s v="H2579-26980"/>
        <s v="H8548-15787"/>
        <s v="H2554-24901"/>
        <s v="H2555-21161"/>
        <s v="H2555-21272"/>
        <s v="H2564-31185"/>
        <s v="H2564-31204"/>
        <s v="H2555-21394"/>
        <s v="H2555-21397"/>
        <s v="H2564-31408"/>
        <s v="H2564-31464"/>
        <s v="H2583-47912"/>
        <s v="H2554-25411"/>
        <s v="H2554-25415"/>
        <s v="H2555-21511"/>
        <s v="H2555-21556"/>
        <s v="H2564-31723"/>
        <s v="H2583-48272"/>
        <s v="H8548-16180"/>
        <s v="H2564-31751"/>
        <s v="H2564-31817"/>
        <s v="H2579-27834"/>
        <s v="H2579-27870"/>
        <s v="H8548-16228"/>
        <s v="H2555-21767"/>
        <s v="H2555-21802"/>
        <s v="H2555-21804"/>
        <s v="H2583-48791"/>
        <s v="H2583-48874"/>
        <s v="H2583-48930"/>
        <s v="H2554-25861"/>
        <s v="H2555-21912"/>
        <s v="H2564-32099"/>
        <s v="H2579-28123"/>
        <s v="Victor Perez"/>
        <s v="Flip July 20-Aug 31 and Rental July 20-Aug 31"/>
        <s v="Deron Joseph"/>
        <s v="H2505-36752"/>
        <s v="H2505-36787"/>
        <s v="H8548-16567"/>
        <s v="Wayne Brown"/>
        <s v="H2555-22124"/>
        <s v="H2555-22127"/>
        <s v="H2555-22128"/>
        <s v="H2555-22137"/>
        <s v="H2555-22188"/>
        <s v="H2583-49808"/>
        <s v="H8548-16595"/>
        <s v="DC Living LLC 401 k"/>
        <s v="MD Department of the EN"/>
        <s v="Baltimore DES"/>
        <s v="H2555-22229"/>
        <s v="H2555-22233"/>
        <s v="H2555-22234"/>
        <s v="H2555-22257"/>
        <s v="H2564-32705"/>
        <s v="H8548-16752"/>
        <s v="H2551-23253"/>
        <s v="H2555-22334"/>
        <s v="H2555-22397"/>
        <s v="H2564-32915"/>
        <s v="H2583-50434"/>
        <s v="Patrick Burns 2nd Draw"/>
        <s v="H2564-33103"/>
        <s v="H4604-29055"/>
        <s v="H8548-16914"/>
        <s v="H2564-33272"/>
        <s v="H8548-16994"/>
        <s v="H8548-16996"/>
        <s v="H8548-16999"/>
        <s v="H8548-17021"/>
        <s v="H2564-33438"/>
        <s v="H2564-33471"/>
        <s v="H2564-33489"/>
        <s v="H2564-33516"/>
        <s v="H2571-13828"/>
        <s v="H8548-17090"/>
        <s v="H8548-17093"/>
        <s v="H8548-17137"/>
        <s v="H2555-22823"/>
        <s v="H2555-22883"/>
        <s v="H8548-17199"/>
        <s v="H8548-17210"/>
        <s v="H8548-17213"/>
        <s v="H2555-22965"/>
        <s v="H2555-22997"/>
        <s v="H2555-23028"/>
        <s v="H2551-24010"/>
        <s v="H2555-23114"/>
        <s v="H2564-34009"/>
        <s v="H2583-52266"/>
        <s v="H8548-17404"/>
        <s v="PG County Permits"/>
        <s v="Govolution Service Fee"/>
        <s v="H2564-34152"/>
        <s v="H2555-23386"/>
        <s v="H2555-23426"/>
        <s v="H2564-34335"/>
        <s v="H8548-17554"/>
        <s v="H2564-34529"/>
        <s v="H2579-30353"/>
        <s v="H8548-17634"/>
        <s v="H2555-23665"/>
        <s v="H2564-34734"/>
        <s v="H2579-30445"/>
        <s v="H2583-53228"/>
        <s v="H8548-17721"/>
        <s v="H2564-34913"/>
        <s v="H8548-17803"/>
        <s v="H8548-17810"/>
        <s v="H8548-17829"/>
        <s v="H2564-35082"/>
        <s v="H8548-17917"/>
        <s v="H2555-23917"/>
        <s v="H2555-23928"/>
        <s v="H2564-35232"/>
        <s v="H2564-35388"/>
        <s v="H2579-31054"/>
        <s v="H4638-19762"/>
        <s v="H8548-18096"/>
        <s v="H8548-18134"/>
        <s v="Francisco Gomez"/>
        <s v="H2552-24262"/>
        <s v="H2564-35567"/>
        <s v="H2564-35732"/>
        <s v="H2564-35853"/>
        <s v="H8548-18269"/>
        <s v="H8548-18293"/>
        <s v="H8548-18295"/>
        <s v="H2554-29061"/>
        <s v="H2555-24389"/>
        <s v="H2564-36109"/>
        <s v="H8548-18438"/>
        <s v="H8548-18441"/>
        <s v="H8548-18442"/>
        <s v="H2555-24543"/>
        <s v="H2555-24566"/>
        <s v="H8548-18519"/>
        <s v="H2564-36319"/>
        <s v="H8548-18560"/>
        <s v="H8548-18559"/>
        <s v="H2555-24768"/>
        <s v="H8548-18631"/>
        <s v="H2579-32151"/>
        <s v="H8548-18806"/>
        <s v="H8548-18809"/>
        <s v="H2555-25023"/>
        <s v="H2564-36905"/>
        <s v="H2564-36907"/>
        <s v="H2555-25118"/>
        <s v="H2564-37063"/>
        <s v="H8548-18938"/>
        <s v="H8548-18941"/>
        <s v="H8548-18947"/>
        <s v="H8548-19000"/>
        <s v="H8548-18999"/>
        <s v="H2555-25209"/>
        <s v="H2555-25259"/>
        <s v="H2564-37275"/>
        <s v="H2564-37389"/>
        <s v="H8548-19065"/>
        <s v="H2555-25308"/>
        <s v="H2555-25313"/>
        <s v="H2564-37427"/>
        <s v="H2583-57602"/>
        <s v="H2564-37724"/>
        <s v="H2577-25265"/>
        <s v="H2579-32967"/>
        <s v="H8548-19228"/>
        <s v="H8548-19292"/>
        <s v="H8548-19317"/>
        <s v="H8548-19314"/>
        <s v="Rental Sep 1 - Oct 11"/>
        <s v="Flip Sept 1 - Oct 11"/>
        <s v="H2555-25584"/>
        <s v="H2564-37867"/>
        <s v="H2583-58230"/>
        <s v="H8548-19338"/>
        <s v="H8548-19363"/>
        <s v="H8548-19414"/>
        <s v="H2564-38025"/>
        <s v="H8548-19480"/>
        <s v="H8548-19477"/>
        <s v="H2564-38197"/>
        <s v="H2571-15793"/>
        <s v="H8548-19527"/>
        <s v="H8548-19529"/>
        <s v="H8548-19536"/>
        <s v="H2554-31086"/>
        <s v="H2554-31085"/>
        <s v="H2555-25922"/>
        <s v="H2571-15845"/>
        <s v="H8548-19619"/>
        <s v="H8548-19620"/>
        <s v="H8548-19624"/>
        <s v="H8548-19637"/>
        <s v="H8548-19666"/>
        <s v="H2554-31180"/>
        <s v="H2554-31181"/>
        <s v="H2583-59298"/>
        <s v="H8548-19691"/>
        <s v="Devon Joseph"/>
        <s v="H2555-26074"/>
        <s v="H2564-38691"/>
        <s v="H8548-19824"/>
        <s v="H8548-19825"/>
        <s v="H8548-19827"/>
        <s v="H8548-19865"/>
        <s v="H2555-26204"/>
        <s v="H2555-26219"/>
        <s v="H2555-26273"/>
        <s v="H2564-38976"/>
        <s v="H8548-19959"/>
        <s v="H2554-31689"/>
        <s v="H2554-31738"/>
        <s v="H2555-26351"/>
        <s v="H8548-20052"/>
        <s v="H2555-26475"/>
        <s v="H2555-26477"/>
        <s v="H2555-26493"/>
        <s v="H2579-34324"/>
        <s v="H2579-34380"/>
        <s v="H8548-20125"/>
        <s v="H2555-26626"/>
        <s v="H8548-20210"/>
        <s v="H8548-20214"/>
        <s v="H8548-20243"/>
        <s v="H8548-20245"/>
        <s v="H8548-20247"/>
        <s v="H8548-20248"/>
        <s v="H2552-27279"/>
        <s v="H8548-20307"/>
        <s v="H8548-20311"/>
        <s v="H2555-26728"/>
        <s v="H2555-26805"/>
        <s v="H2555-26806"/>
        <s v="H2583-61269"/>
        <s v="H8548-20377"/>
        <s v="H8548-20444"/>
        <s v="H8548-20445"/>
        <s v="H2564-40040"/>
        <s v="H2583-61552"/>
        <s v="H8548-20544"/>
        <s v="H8548-20542"/>
        <s v="H2564-40133"/>
        <s v="H2571-16614"/>
        <s v="H2583-61827"/>
        <s v="H2583-62038"/>
        <s v="H2571-16694"/>
        <s v="H2583-62266"/>
        <s v="H2583-62393"/>
        <s v="H8548-20699"/>
        <s v="H8548-20756"/>
        <s v="H2564-40581"/>
        <s v="H2583-62453"/>
        <s v="H8548-20794"/>
        <s v="H8548-20879"/>
        <s v="Vector Security"/>
        <s v="H2564-40747"/>
        <s v="H2583-62768"/>
        <s v="H2564-40931"/>
        <s v="H2564-40965"/>
        <s v="H2583-63240"/>
        <s v="H8548-21035"/>
        <s v="H8548-21037"/>
        <s v="Victor Hugo Perez"/>
        <s v="H2564-41201"/>
        <s v="H2577-27705"/>
        <s v="H8548-21126"/>
        <s v="H2564-41293"/>
        <s v="H2504-27768"/>
        <s v="H2554-33626"/>
        <s v="H2555-27813"/>
        <s v="H2555-27878"/>
        <s v="H8548-21217"/>
        <s v="H8548-21240"/>
        <s v="H8548-21243"/>
        <s v="H2555-27928"/>
        <s v="H2555-27932"/>
        <s v="H2555-27990"/>
        <s v="H2564-41566"/>
        <s v="H2564-41703"/>
        <s v="H2571-17190"/>
        <s v="H2577-27952"/>
        <s v="H8548-21295"/>
        <s v="H8548-21393"/>
        <s v="H2555-28074"/>
        <s v="H2564-41758"/>
        <s v="H8548-21479"/>
        <s v="H8548-21481"/>
        <s v="H2564-41950"/>
        <s v="Yobani Ernandez"/>
        <s v="H2555-28297"/>
        <s v="H2555-28351"/>
        <s v="H2555-28392"/>
        <s v="H2564-42195"/>
        <s v="H2564-42206"/>
        <s v="H2564-42275"/>
        <s v="H2584-32409"/>
        <s v="H8548-21637"/>
        <s v="H8548-21638"/>
        <s v="H2555-28494"/>
        <s v="H2555-28519"/>
        <s v="H2564-42345"/>
        <s v="H2564-42434"/>
        <s v="H2564-42460"/>
        <s v="H2583-65236"/>
        <s v="H2583-65297"/>
        <s v="H8548-21741"/>
        <s v="H2564-42536"/>
        <s v="H2564-42559"/>
        <s v="H2564-42561"/>
        <s v="H8548-21883"/>
        <s v="Karina Rivera"/>
        <s v="H2552-29463"/>
        <s v="H2555-28694"/>
        <s v="H2555-28696"/>
        <s v="H2555-28763"/>
        <s v="H2564-42874"/>
        <s v="H8548-21968"/>
        <s v="H8548-22027"/>
        <s v="Jose Luiz"/>
        <s v="H2552-29653"/>
        <s v="H2555-28923"/>
        <s v="H8548-22077"/>
        <s v="H2564-43232"/>
        <s v="H2564-43273"/>
        <s v="H2583-66931"/>
        <s v="Yovani Hernadez"/>
        <s v="H2555-29285"/>
        <s v="H2555-29302"/>
        <s v="H2555-29304"/>
        <s v="H2555-29330"/>
        <s v="H2583-67345"/>
        <s v="H8548-22406"/>
        <s v="H2555-29405"/>
        <s v="H2555-29444"/>
        <s v="African Cargo"/>
        <s v="H2564-43916"/>
        <s v="H2564-44104"/>
        <s v="H2555-29764"/>
        <s v="H6945-16472"/>
        <s v="H8548-22789"/>
        <s v="H8548-22801"/>
        <s v="H8548-22827"/>
        <s v="H2555-29855"/>
        <s v="H2555-29902"/>
        <s v="H2555-29919"/>
        <s v="H2564-44522"/>
        <s v="H2564-44560"/>
        <s v="H2571-18569"/>
        <s v="H2583-68752"/>
        <s v="H8548-22985"/>
        <s v="Rental/Flip Oct 11-Nov 16"/>
        <s v="H2555-30045"/>
        <s v="H2555-30109"/>
        <s v="H2564-44709"/>
        <s v="H2564-44713 NAILS"/>
        <s v="H2564-44787"/>
        <s v="H8548-23119"/>
        <s v="H2555-30202"/>
        <s v="H2555-30226"/>
        <s v="H2555-30296"/>
        <s v="H8548-23176"/>
        <s v="H2564-45085"/>
        <s v="H2564-45117"/>
        <s v="H2564-45238"/>
        <s v="H8548-23329"/>
        <s v="H2555-30420"/>
        <s v="H2555-30461"/>
        <s v="H2583-70106"/>
        <s v="H8548-23349"/>
        <s v="H2564-45617"/>
        <s v="H2583-70263"/>
        <s v="H2583-70338"/>
        <s v="H8548-23509"/>
        <s v="H2555-30703"/>
        <s v="H2577-30747"/>
        <s v="H2577-30822"/>
        <s v="H2583-70721"/>
        <s v="H8548-23560"/>
        <s v="H8548-23624"/>
        <s v="H8548-23625"/>
        <s v="H2554-37672"/>
        <s v="H2555-30825"/>
        <s v="H8548-23648"/>
        <s v="H8548-23657"/>
        <s v="H8548-23713"/>
        <s v="H2555-30894"/>
        <s v="H2564-46150"/>
        <s v="H8548-23749"/>
        <s v="H8548-23754"/>
        <s v="H2583-71427"/>
        <s v="H2583-71558"/>
        <s v="H8548-23828"/>
        <s v="H8548-23866"/>
        <s v="H8548-23864"/>
        <s v="H2564-46381"/>
        <s v="H8548-23923"/>
        <s v="H8548-23928"/>
        <s v="H2555-31287"/>
        <s v="H2564-46570"/>
        <s v="H2564-46593"/>
        <s v="H2555-31483"/>
        <s v="H2564-46758"/>
        <s v="H2564-46784"/>
        <s v="H2583-72416"/>
        <s v="H2583-72441"/>
        <s v="H2555-31524"/>
        <s v="H2555-31570"/>
        <s v="H2583-72706"/>
        <s v="H8548-24192"/>
        <s v="H8548-24194"/>
        <s v="H2555-31619"/>
        <s v="H2564-47090"/>
        <s v="H2583-73005"/>
        <s v="H2555-31732"/>
        <s v="H2564-47202"/>
        <s v="H2583-73181"/>
        <s v="H8548-24354"/>
        <s v="H2564-47343"/>
        <s v="H2555-32012"/>
        <s v="H2564-47609"/>
        <s v="H2583-73584"/>
        <s v="H2583-73587"/>
        <s v="H2583-73772"/>
        <s v="H8548-24491"/>
        <s v="H2555-32050"/>
        <s v="H2555-32089"/>
        <s v="H2564-47686"/>
        <s v="H2583-74048"/>
        <s v="H8548-24589"/>
        <s v="H2564-47948"/>
        <s v="H8548-24650"/>
        <s v="H8548-24659"/>
        <s v="H2555-32333"/>
        <s v="H2579-41796"/>
        <s v="H2579-41797"/>
        <s v="H2583-74455"/>
        <s v="H2583-74469"/>
        <s v="H8548-24721"/>
        <s v="H8548-24727"/>
        <s v="H2555-32403"/>
        <s v="H2564-48182"/>
        <s v="H2564-48313"/>
        <s v="H2564-48381"/>
        <s v="H8548-24915"/>
        <s v="H8548-24920"/>
        <s v="H8548-24901"/>
        <s v="H2564-48548"/>
        <s v="H2583-75420"/>
        <s v="H2583-75541"/>
        <s v="H8548-25046"/>
        <s v="Jeff Boyd"/>
        <s v="H8548-25139"/>
        <s v="H2583-76024"/>
        <s v="H2583-76210"/>
        <s v="H8548-25222"/>
        <s v="H8548-25233"/>
        <s v="H8548-25235"/>
        <s v="H2564-49187"/>
        <s v="H2583-76511"/>
        <s v="H2583-76697"/>
        <s v="H2555-33250"/>
        <s v="H2564-49356"/>
        <s v="H2564-49351"/>
        <s v="H8548-25408"/>
        <s v="H8548-25411"/>
        <s v="H2579-43356"/>
        <s v="H2583-76975"/>
        <s v="H2555-33437"/>
        <s v="H8548-25604"/>
        <s v="H2583-77574"/>
        <s v="H2583-77619"/>
        <s v="H2583-77621"/>
        <s v="H2583-77879"/>
        <s v="H8548-25778"/>
        <s v="H2555-33776"/>
        <s v="H2583-78031"/>
        <s v="H2583-78198"/>
        <s v="H2583-78264"/>
        <s v="Settle Ups Nov 28-Dec 31,2016"/>
        <s v="H2583-78346"/>
        <s v="H2583-78678"/>
        <s v="H8548-26030"/>
        <s v="H2554-41996"/>
        <s v="H2564-50694"/>
        <s v="H2583-78958"/>
        <s v="H8548-26133"/>
        <s v="H2564-50782"/>
        <s v="H2583-79165"/>
        <s v="Kelvin Fraser"/>
        <s v="H2555-34201"/>
        <s v="H2564-50871"/>
        <s v="H2564-50884"/>
        <s v="H2579-44621"/>
        <s v="H2554-42222"/>
        <s v="H2555-34299"/>
        <s v="H2583-79490"/>
        <s v="H2554-42412"/>
        <s v="H2555-34389"/>
        <s v="H2555-34391"/>
        <s v="H2583-79830"/>
        <s v="H8548-26343"/>
        <s v="H8548-26364"/>
        <s v="H2554-42494"/>
        <s v="H2555-34528"/>
        <s v="H2555-34530"/>
        <s v="H2583-80001"/>
        <s v="H2583-80047"/>
        <s v="Locus Enterprise Settle #1"/>
        <s v="Locus Enterprise Final Draw #5"/>
        <s v="Gilmer Marroquin Cleaning Storage"/>
        <s v="H2555-34615"/>
        <s v="H2555-34783"/>
        <s v="H2555-34786"/>
        <s v="H2555-34812"/>
        <s v="H2583-80527"/>
        <s v="H8548-26578"/>
        <s v="H2562-23579"/>
        <s v="H2583-80985"/>
        <s v="H8548-26740"/>
        <s v="H2564-52121"/>
        <s v="H2579-45870"/>
        <s v="H8548-26871"/>
        <s v="H8548-26875"/>
        <s v="H2555-35266"/>
        <s v="H2564-52241"/>
        <s v="H2583-81648"/>
        <s v="H2583-81650"/>
        <s v="H8548-26924"/>
        <s v="H8548-26925"/>
        <s v="H8548-26930"/>
        <s v="H8548-26929"/>
        <s v="H8548-26920"/>
        <s v="H2564-52482"/>
        <s v="H2583-81869"/>
        <s v="H2583-81962"/>
        <s v="H8548-26995"/>
        <s v="H8548-27006"/>
        <s v="H2555-35513"/>
        <s v="H2555-35514"/>
        <s v="H2564-52606"/>
        <s v="H2564-52613"/>
        <s v="H2583-82295"/>
        <s v="H8548-27100"/>
        <s v="PG Permits Service Fee"/>
        <s v="H2564-52812"/>
        <s v="H2565-37282"/>
        <s v="H2583-82520"/>
        <s v="H8548-27243"/>
        <s v="H2564-52977"/>
        <s v="H2571-22403"/>
        <n v="375944"/>
        <s v="H2555-35807"/>
        <s v="H2564-53184"/>
        <s v="H2565-37563"/>
        <s v="H2555-35922"/>
        <s v="H2564-53362"/>
        <s v="H2565-37645"/>
        <s v="H2565-37647"/>
        <s v="H2579-46961"/>
        <s v="H2583-83290"/>
        <s v="Property Name = 1710"/>
        <s v="H2571-22608"/>
        <s v="H8548-27532"/>
        <s v="H8548-27534"/>
        <s v="H8548-27561"/>
        <s v="H2565-37845"/>
        <s v="H2571-22695"/>
        <s v="H2571-22729"/>
        <s v="H2564-53895"/>
        <s v="H2565-37934"/>
        <s v="H2564-54111"/>
        <s v="H2583-84261"/>
        <s v="H2583-84273"/>
        <s v="H2565-38153"/>
        <s v="H2565-38216"/>
        <s v="H2583-84504"/>
        <s v="H2583-84508"/>
        <s v="H8548-27882"/>
        <s v="H8548-27879"/>
        <s v="H2555-36644"/>
        <s v="H2564-54509"/>
        <s v="H2565-38251"/>
        <s v="H2565-38254"/>
        <s v="H2555-36769"/>
        <s v="H2564-54678"/>
        <s v="H2565-38322"/>
        <s v="H2552-38303"/>
        <s v="H2564-54815"/>
        <s v="H2564-54860"/>
        <s v="H2583-85384"/>
        <s v="H8548-28146"/>
        <s v="H2552-38457"/>
        <s v="H2555-37001"/>
        <s v="H2555-37000"/>
        <s v="H2555-37092"/>
        <s v="H2564-55098"/>
        <s v="H2565-38569"/>
        <s v="H2565-38630"/>
        <s v="H2583-85620"/>
        <s v="H8548-28193"/>
        <s v="H8548-28249 LANHAM"/>
        <s v="H2564-55214 propane"/>
        <s v="H2565-38675"/>
        <s v="H2571-23297 LAUREL"/>
        <s v="H2579-48581"/>
        <s v="H8548-28279"/>
        <m/>
        <s v="H2565-38804"/>
        <s v="H2579-48726"/>
        <s v="H2579-48828"/>
        <s v="H2555-37404"/>
        <s v="H2555-37402"/>
        <s v="H2555-37403"/>
        <s v="H2564-55610"/>
        <s v="H2564-55699"/>
        <s v="H2579-48889"/>
        <s v="H2583-86499"/>
        <s v="Marbin Navarro"/>
        <s v="Clean Sweep"/>
        <s v="H2555-37463"/>
        <s v="H2564-55881"/>
        <s v="H2565-39017"/>
        <s v="H2579-49152"/>
        <s v="H2579-49256"/>
        <s v="H2555-37728"/>
        <s v="H2564-56201"/>
        <s v="H2583-87238"/>
        <s v="H2583-87347"/>
        <s v="H8548-28787"/>
        <s v="H8548-28852"/>
        <s v="H2554-46886"/>
        <s v="H2565-39550"/>
        <s v="H2552-39627"/>
        <s v="H2564-56649"/>
        <s v="H2565-39688"/>
        <s v="H2579-49928"/>
        <s v="H2583-88104"/>
        <s v="Neway Engineering and Construction"/>
        <s v="H2579-50095"/>
        <s v="H2583-88447"/>
        <s v="H2555-38430"/>
        <s v="H2564-57032"/>
        <s v="H2564-57245"/>
        <s v="H2555-38579"/>
        <s v="H2507-28356"/>
        <s v="H2555-38719"/>
        <s v="H2564-57592"/>
        <s v="H2571-24413"/>
        <s v="H8548-29575"/>
        <s v="H8548-29578"/>
        <s v="Settle Ups Jan 1-Feb 20"/>
        <s v="H2565-40507"/>
        <s v="H2555-38925"/>
        <s v="H2555-38963"/>
        <s v="H8548-29775"/>
        <s v="H2564-58227"/>
        <s v="H2565-40712"/>
        <s v="H2565-40718"/>
        <s v="H2565-40762"/>
        <s v="H2583-90403"/>
        <s v="H2583-90501"/>
        <s v="H2555-39111"/>
        <s v="H2564-58401"/>
        <s v="H2583-90748"/>
        <s v="H8548-29943"/>
        <s v="H8548-29976"/>
        <s v="H2555-39286"/>
        <s v="H6945-21431"/>
        <s v="H2554-48811"/>
        <s v="H2555-39441"/>
        <n v="478738"/>
        <s v="H2565-41089"/>
        <s v="Quality Glassmith INC"/>
        <s v="H2564-59027"/>
        <s v="H2565-41186"/>
        <s v="H2564-59217"/>
        <s v="H2565-41373"/>
        <s v="H2565-41398"/>
        <s v="H8548-30361"/>
        <s v="H2555-39770"/>
        <s v="H2564-59395"/>
        <s v="H2565-41445"/>
        <s v="H2555-39861"/>
        <s v="H2565-41570"/>
        <s v="H8548-30512"/>
        <s v="H8548-30530"/>
        <s v="H2555-39952"/>
        <s v="H2564-60047"/>
        <s v="H2565-41859"/>
        <s v="H2565-41917"/>
        <s v="H8548-30676"/>
        <s v="H8548-30703"/>
        <s v="H8548-30704"/>
        <s v="H2555-40309"/>
        <s v="H2564-60246"/>
        <s v="H2565-42035"/>
        <s v="H8548-30836"/>
        <s v="H2555-40387"/>
        <s v="H2583-93702"/>
        <s v="H8548-31072"/>
        <s v="H2552-42522"/>
        <s v="H2564-60956"/>
        <s v="H2564-61077"/>
        <s v="Deductible"/>
        <s v="Floor Guy"/>
        <s v="Rosa Hernandez"/>
        <s v="H2564-61146"/>
        <s v="H2565-42631"/>
        <s v="H8548-31336"/>
        <s v="H2555-40970"/>
        <s v="H2564-61358"/>
        <s v="H2565-42791"/>
        <s v="H2583-95000"/>
        <s v="H2564-61564"/>
        <s v="H2564-61660"/>
        <s v="H2554-51216"/>
        <s v="H2565-43053"/>
        <s v="H8548-31634"/>
        <s v="H8548-31651"/>
        <s v="H2564-61892"/>
        <s v="H2583-95624"/>
        <s v="H2583-95668"/>
        <s v="H2583-95754"/>
        <s v="H8548-31731"/>
        <s v="H2555-41560"/>
        <s v="H2564-62130"/>
        <s v="H2564-62170"/>
        <s v="H2564-62190"/>
        <s v="H2565-43348"/>
        <s v="H2565-43420"/>
        <s v="H8548-31860"/>
        <s v="H8548-31868"/>
        <s v="H8548-31910"/>
        <s v="H8548-31920"/>
        <s v="H2565-43494"/>
        <s v="H2565-43567"/>
        <s v="H2583-96217"/>
        <s v="H8548-31958"/>
        <s v="H8548-31960"/>
        <s v="H2507-30612"/>
        <s v="H2565-43628"/>
        <s v="H2565-43627"/>
        <s v="H8548-32102"/>
        <s v="H2555-41952"/>
        <s v="H2564-62736"/>
        <s v="H2564-62798"/>
        <s v="H2565-43778"/>
        <s v="H2571-26611"/>
        <s v="H2571-26613"/>
        <s v="H2564-62933 Lube and Waterproofer"/>
        <s v="H8548-32330"/>
        <s v="H8548-32333"/>
        <s v="H8548-32353"/>
        <s v="H8548-32358"/>
        <s v="H2555-42154"/>
        <s v="H2564-63069"/>
        <s v="H8548-32471"/>
        <s v="H2555-42306"/>
        <s v="H2555-42308"/>
        <s v="H2564-63357"/>
        <s v="H2564-63477"/>
        <s v="H8548-32650"/>
        <s v="H8548-32652"/>
        <s v="MD Tag Serv Lanham"/>
        <s v="Settle Ups Feb 2 - Mar 20"/>
        <s v="Margarita Alonzo"/>
        <s v="Inspection Company"/>
        <s v="H2551-44084"/>
        <s v="H2554-52805"/>
        <s v="H2555-42595"/>
        <s v="H2579-56124"/>
        <s v="H2564-64019"/>
        <s v="H8548-33014"/>
        <s v="H8548-33016"/>
        <s v="H8548-33044"/>
        <s v="H8548-33123"/>
        <s v="H2554-53479"/>
        <s v="H8548-33266"/>
        <s v="H2554-53723"/>
        <s v="H2555-43289"/>
        <s v="H2555-43292"/>
        <s v="H2555-43315"/>
        <s v="H2555-43311"/>
        <s v="H8548-33381"/>
        <s v="H2555-43429"/>
        <s v="H2579-57270"/>
        <s v="H8548-33498"/>
        <s v="H2554-53979"/>
        <s v="H2554-53981"/>
        <s v="H2564-65203"/>
        <s v="H2583-100307"/>
        <s v="H2554-54106"/>
        <s v="H2555-43700"/>
        <s v="H2555-43701"/>
        <s v="H8548-33774"/>
        <s v="H2564-65592"/>
        <s v="H8548-33821"/>
        <s v="H8548-33826"/>
        <s v="H2554-54387"/>
        <s v="H2555-43978"/>
        <s v="H2564-65868"/>
        <s v="H8548-33904"/>
        <s v="H8548-33914"/>
        <s v="H2583-101332"/>
        <s v="H8548-34007"/>
        <s v="H8548-34021"/>
        <s v="H8548-34043"/>
        <s v="H8548-34066"/>
        <s v="H2555-44234"/>
        <s v="H2564-66311"/>
        <s v="H2503-43957"/>
        <s v="H2503-44002"/>
        <s v="H2555-44445"/>
        <s v="H2564-66450"/>
        <s v="H8548-34290"/>
        <s v="H2503-44145"/>
        <s v="H2555-44577"/>
        <s v="H2564-66762"/>
        <s v="H2579-58607"/>
        <s v="H8548-34403"/>
        <s v="H8548-34405"/>
        <s v="H2554-55240"/>
        <s v="H2555-44627"/>
        <s v="Jessica Campbell"/>
        <s v="PWC Service Author"/>
      </sharedItems>
    </cacheField>
    <cacheField name="Labor" numFmtId="0">
      <sharedItems containsBlank="1" containsMixedTypes="1" containsNumber="1" minValue="-130783.49" maxValue="97289.3"/>
    </cacheField>
    <cacheField name="Materials" numFmtId="0">
      <sharedItems containsBlank="1" containsMixedTypes="1" containsNumber="1" minValue="-2274.71" maxValue="44800"/>
    </cacheField>
    <cacheField name="Property" numFmtId="0">
      <sharedItems containsDate="1" containsBlank="1" containsMixedTypes="1" minDate="1899-12-31T10:37:04" maxDate="1900-01-09T13:09:04" count="681">
        <s v="green williow"/>
        <s v="shady glen "/>
        <s v="2527 Tolley St"/>
        <s v="2711 edfeldt"/>
        <s v="2717 riggs "/>
        <s v="cheverly hills ct"/>
        <s v="cody ct "/>
        <s v="crestlawn"/>
        <s v="Gallatin"/>
        <s v="keppler "/>
        <s v="2211 Pulaski"/>
        <s v="parkway "/>
        <s v="1138 Scott St"/>
        <s v="tullip"/>
        <s v="641 Lexington Pl"/>
        <s v="cheverly hills"/>
        <s v="keppler"/>
        <s v="shady glenn"/>
        <s v="Edfeldt"/>
        <s v="Cage"/>
        <s v="Cody Ct"/>
        <s v="unknown"/>
        <s v="Grinnald"/>
        <s v="maude ave"/>
        <s v="refund"/>
        <s v="LLC Docs"/>
        <s v="Maude"/>
        <s v="4131 Fairview"/>
        <s v="Forest Park"/>
        <s v="paisley ct"/>
        <s v="paisley"/>
        <s v="elm"/>
        <s v="elm st"/>
        <s v="bowie"/>
        <s v="gas"/>
        <s v="grass"/>
        <s v="kilmer"/>
        <s v="iron forge"/>
        <s v="harvard st"/>
        <s v="harvard"/>
        <s v="insurance"/>
        <s v="edfedlt"/>
        <s v="Linnard"/>
        <s v="matrial"/>
        <s v="co"/>
        <s v="yards"/>
        <s v="7th st"/>
        <s v="elm st / 7th st"/>
        <s v="green willow"/>
        <s v="perlast / palaski"/>
        <s v="willow"/>
        <s v="inspection elm st"/>
        <s v="trash"/>
        <s v="1811 Bentalou"/>
        <s v="dc"/>
        <s v="unknown lowes"/>
        <s v="parkway"/>
        <m/>
        <s v="elm / bowie"/>
        <s v="elm / harvard / 7th"/>
        <s v="shady glenn/crestlawn/cheverly hills"/>
        <s v="Elm Chimney"/>
        <s v="felix"/>
        <s v="loan"/>
        <s v="waldorf"/>
        <s v="kepler"/>
        <s v="Elm Cabinets"/>
        <s v="dc/elm"/>
        <s v="brookstone"/>
        <s v="elm cleaning/grass"/>
        <s v="elm driveway"/>
        <s v="elm plumbing"/>
        <s v="harvard st plumbing"/>
        <s v="elm granite"/>
        <s v="elm carpet"/>
        <s v="4644 Kendrick"/>
        <s v="Nate house"/>
        <s v="elm grass"/>
        <s v="israel"/>
        <s v="Otis"/>
        <s v="?"/>
        <s v="kendrick"/>
        <s v="Sigel"/>
        <s v="Home ?"/>
        <s v="4662 Kendrick"/>
        <s v="Tulip"/>
        <s v="Hanson"/>
        <s v="Washington Blvd"/>
        <s v="Holbrook"/>
        <s v="Daryl"/>
        <s v="JP House"/>
        <s v="Dunnigan"/>
        <s v="McNamara"/>
        <s v="Material"/>
        <s v="UNK"/>
        <s v="Landover"/>
        <s v="Ernest"/>
        <s v="Joe"/>
        <s v="9006 Continental"/>
        <s v="2539 Arunah"/>
        <s v="7001 Dunnigan"/>
        <s v="5950 S. Hil Mar"/>
        <s v="Adeline Way"/>
        <s v="6008 Middleton"/>
        <s v="Granite"/>
        <s v="Carpet"/>
        <s v="."/>
        <s v="S. Hampton Cir"/>
        <s v="4506 Woodlea"/>
        <s v="712 Chaplin St"/>
        <s v="1019 Frimler Ct"/>
        <s v="Roof/????"/>
        <s v="Roof/Holbrook"/>
        <s v="Roof"/>
        <s v="Laniere"/>
        <s v="???"/>
        <s v="Roof/???"/>
        <s v=" "/>
        <s v="3249 Prince Rainer"/>
        <s v="Dubarry"/>
        <s v="2716 Red Oak"/>
        <s v="Brothers Place"/>
        <s v="7th Bowie"/>
        <s v="Tara"/>
        <s v="6308 Hil Mar"/>
        <s v="7434 Calder"/>
        <s v="Brimfield"/>
        <s v="Martin"/>
        <s v="Prince Place"/>
        <s v="????"/>
        <s v="6203 Middleton"/>
        <s v="Loan Acct# 6601"/>
        <s v="Lanham"/>
        <s v="9339 Duberry"/>
        <s v="APT"/>
        <s v="815 Booker"/>
        <s v="111 Azalea Ct"/>
        <s v="K St"/>
        <s v="4668 Kendrick"/>
        <s v="John House"/>
        <s v="Home"/>
        <s v="Oxon Hill"/>
        <s v="Rona"/>
        <s v="152 T St NE"/>
        <s v="Brook Field"/>
        <s v="Nate"/>
        <s v="Doctor Fees"/>
        <s v="1639 L Street"/>
        <s v="Bryant"/>
        <s v="Queen Elizabeth"/>
        <s v="9051 Continental"/>
        <s v="Gas Line"/>
        <s v="Yorkshire"/>
        <s v=","/>
        <s v="Mino"/>
        <s v="Walters Lane"/>
        <s v="3801 Walters Lane"/>
        <s v="Raines"/>
        <s v="Check 2676"/>
        <s v="Marbury"/>
        <s v="Check 2700"/>
        <s v="1231 Florida Ave"/>
        <s v="2203 Old Fort Hill"/>
        <s v="3119 Lake Ave"/>
        <s v="Kenyon"/>
        <s v="dc??"/>
        <s v="H St"/>
        <s v="Congress Place"/>
        <s v="Upcot Court"/>
        <s v="Cheverly"/>
        <s v="Shield"/>
        <s v="Woodberry"/>
        <s v="Hilmer"/>
        <s v="??? Cheverly"/>
        <s v="??? Check #2815"/>
        <s v="Tamarack"/>
        <s v="My House"/>
        <s v="Karen"/>
        <s v="1568 Moreland"/>
        <s v="JP Sister"/>
        <s v="Check 2876"/>
        <s v="1711 Ft Henry Ct"/>
        <s v="Sister"/>
        <s v="Check 2868"/>
        <s v="1513 Pratt"/>
        <s v="23rd Pkwy"/>
        <s v="Cleaning Supplies"/>
        <s v="Check 2895"/>
        <s v="Car Insurance"/>
        <s v="Check 2945"/>
        <s v="Tuition Donation Tavon Charles"/>
        <s v="Check 2948"/>
        <s v="Glamour Rem"/>
        <s v="Nick House"/>
        <s v="Shingles ???"/>
        <s v="Check 3086"/>
        <s v="Check Reorder"/>
        <s v="Permits "/>
        <s v="Elisbet Rd"/>
        <s v="Mailings"/>
        <s v="153 Rhode Island Ave"/>
        <s v="1207 Bay Highland Dr"/>
        <s v="2811 Stonybrook"/>
        <s v="Temple Hills"/>
        <s v="Grass Tools"/>
        <s v="1254 Howard"/>
        <s v="800 Rachel"/>
        <s v="??? CHECK #3166"/>
        <s v="Lexington"/>
        <s v="6823 Forest Terrace"/>
        <s v="Eastgrove"/>
        <s v="Kendricks"/>
        <s v="Joyceton"/>
        <s v="CHK 7780"/>
        <s v="??? Garage"/>
        <s v="DC ???"/>
        <s v="Upper Marlboro ???"/>
        <s v="??? Quote"/>
        <s v="??? Ceiling Fan"/>
        <s v="Oak St"/>
        <s v="9th St"/>
        <s v="??? Memo"/>
        <s v="Loan for Truck"/>
        <s v="Wash DC ???"/>
        <s v="Helmer ???"/>
        <s v="Silver Spring???"/>
        <s v="G St???"/>
        <s v="Alabama"/>
        <s v="Georgetown???"/>
        <s v="Laurel, MD Home Depot"/>
        <s v="Capitol Heights Home Depot"/>
        <s v="??? Capitol Heights"/>
        <s v="??? Check 3198"/>
        <s v="??? (Capitol Heights)"/>
        <s v="Continental"/>
        <s v="School"/>
        <s v="Chris Paid Johnny"/>
        <s v="Glenville"/>
        <s v="2027 3rd St"/>
        <s v="7001 Hastings Dr"/>
        <s v="??? Check 3038"/>
        <s v="??? Nightshade"/>
        <s v="Hillman"/>
        <s v="??? Seatbright"/>
        <s v="ICE MELT"/>
        <s v="Dumont"/>
        <s v="G???"/>
        <s v="East Wood"/>
        <s v="??? Capitol St"/>
        <s v="1402 Iron Forge"/>
        <s v="North Capitol"/>
        <s v="LOCK"/>
        <s v="??? "/>
        <s v="9105 Saffron Lane"/>
        <s v="From Patrick"/>
        <s v="Upper Marlboro ????"/>
        <s v="Rollindale Way"/>
        <s v="Marlboro Pike"/>
        <s v="Middleton"/>
        <s v="1406 Iron Forge Rd"/>
        <s v="Mom"/>
        <s v="??? DC"/>
        <s v="??? Greenbelt"/>
        <s v="??? Pasadena"/>
        <s v="CHECK 3519"/>
        <s v="Aunt Mary"/>
        <s v="Stony Meadows"/>
        <s v="16th"/>
        <s v="??? Maria ancho"/>
        <s v="??? Supply"/>
        <s v="??? Check 3616"/>
        <s v="??? Check 3615"/>
        <s v="??? Check 3652"/>
        <s v="Columbia Pl"/>
        <s v="Transfer"/>
        <s v="524 7th St"/>
        <s v="Trinidad Ave"/>
        <s v="Decatur"/>
        <s v="5041 13th St"/>
        <s v="DC???"/>
        <s v="712 Chaplin"/>
        <s v="Bathtubs ???"/>
        <s v="Ms. White"/>
        <s v="Kals Unit"/>
        <s v="Shed "/>
        <s v="Dishwasher"/>
        <s v="Gwynndale"/>
        <s v="Yard Work"/>
        <s v="305 T"/>
        <s v="Transfer from Pat"/>
        <s v="??? Continental Pl"/>
        <s v="??? Check 3720 Duplicate"/>
        <s v="Pickup Truck"/>
        <s v="1022 Fairford"/>
        <s v="G St"/>
        <s v="Clinton"/>
        <s v="Wild Rose"/>
        <s v="Refund Deposit"/>
        <s v="390 Shady Glen"/>
        <s v="ATM Whitehall"/>
        <s v="ATM Forestville"/>
        <s v="Danty"/>
        <s v="1730 Pulaski"/>
        <s v="Settle Ups"/>
        <s v="Central Ave"/>
        <s v="CHECK 3787"/>
        <s v="4313 Vermont Ave"/>
        <s v="St. Michaels"/>
        <s v="Comanche"/>
        <s v="Maplewood"/>
        <s v="Dainty"/>
        <s v="Virginia"/>
        <s v="L"/>
        <s v="Yosemite"/>
        <s v="Bathroom???"/>
        <s v="Check 3882"/>
        <s v="Ingraham"/>
        <s v="Leith Walk"/>
        <s v="Check 3807"/>
        <s v="Ft. Monroe"/>
        <s v="Check 818"/>
        <s v="Plumbing ???"/>
        <s v="5911 S. Hil Mar"/>
        <s v="Transfer from Johnny"/>
        <s v="??? Check 3893"/>
        <s v="??? Check 4069"/>
        <s v="??? VA"/>
        <s v="Nick"/>
        <s v="TOOLS"/>
        <s v="2102 2nd St"/>
        <s v="1012 Fairford"/>
        <s v="Deposit"/>
        <s v="Withdrawl"/>
        <s v="Dumont???"/>
        <s v="1803 Bay St SE"/>
        <s v="Cabinets"/>
        <s v="1350 Levis St"/>
        <s v="Terry"/>
        <s v="1234 Euclid St NW"/>
        <s v="3008 Cheverly"/>
        <s v="Euclid"/>
        <s v="Check 166"/>
        <s v="John Friend ???"/>
        <s v="Check 464"/>
        <s v="UPM ???"/>
        <s v="Used Tires"/>
        <s v="DC ASB ???"/>
        <s v="Transfer to Johnny"/>
        <s v="Check 474"/>
        <s v="M St"/>
        <s v="Check for Johnny"/>
        <s v="Check 278"/>
        <s v="Chadwick"/>
        <s v="David"/>
        <s v="401 Zelma Ava"/>
        <s v="557 Bolin Terrace"/>
        <s v="10904 Water Port Ct"/>
        <s v="Cairo"/>
        <s v="BB450"/>
        <s v="Kane Pl"/>
        <s v="Check 828"/>
        <s v="Check 827"/>
        <s v="Carl House"/>
        <s v="7415 Shady Glen Ter"/>
        <s v="Snow Gate"/>
        <s v="Truck"/>
        <s v="Shady Glen"/>
        <s v="Check 277"/>
        <s v="Transfer from Chris"/>
        <s v="May Payment for Nate"/>
        <s v="Paul ???"/>
        <s v="Security Deposit Refund"/>
        <s v="Water Park ???"/>
        <s v="adonay ???"/>
        <s v="Jay Carpet"/>
        <s v="4913 Dorsey Chapel"/>
        <s v="Uncle George"/>
        <s v="??? Paint"/>
        <s v="7138 Ora Glen Ct"/>
        <s v="Dumfries"/>
        <s v="Otro???"/>
        <s v="5409 San Juan Dr"/>
        <s v="Check 843"/>
        <s v="Transfer from Kathy"/>
        <s v="Adams LLC"/>
        <s v="Morse LLC"/>
        <s v="Check 887"/>
        <s v="10208????"/>
        <s v="Chillium"/>
        <s v="5404 PL ?????"/>
        <s v="RENT"/>
        <s v="Y Street"/>
        <s v="NA"/>
        <s v="Kenplay"/>
        <s v="Oates"/>
        <s v="??? Invoice T2014-465"/>
        <s v="Transferred"/>
        <s v="Cars"/>
        <s v="3803 10th St"/>
        <s v="Paint"/>
        <s v="8955 Edmonston Rd"/>
        <s v="MJ???"/>
        <s v="5613 N Marwood"/>
        <s v="Withdrawl Fee"/>
        <s v="Cooper"/>
        <s v="Kenny House"/>
        <s v="12410 Shawmont Ln"/>
        <s v="12419 Sarah Ln"/>
        <s v="Pat Roof"/>
        <s v="Crestwick"/>
        <s v="Deck for JP"/>
        <s v="Pat Roof NSF"/>
        <s v="Kathy House"/>
        <s v="824 Varnum"/>
        <s v="DC Living LLC"/>
        <s v="Temple"/>
        <s v="Marco Clark"/>
        <s v="Check 205"/>
        <s v="1114 Neal St"/>
        <s v="Van Repair"/>
        <s v="Van Tires"/>
        <s v="Check 4316"/>
        <s v="Greenbelt"/>
        <s v="653 Hamilton"/>
        <s v="Dubois"/>
        <s v="Farragut"/>
        <s v="Calming Crunches ???"/>
        <s v="Check 218"/>
        <s v="Towson"/>
        <s v="Doc Place"/>
        <s v="1611 A St"/>
        <s v="1928 4th"/>
        <s v="Thermostat, Batteries and Screwdrivers "/>
        <s v="WARE"/>
        <s v="1916 University Blvd"/>
        <s v="401K Trust"/>
        <s v="7501 Dumont "/>
        <s v="2014/2015 Rental Renewal"/>
        <s v="Deadbolt"/>
        <s v="4807 Bst SE"/>
        <s v="Remo???"/>
        <s v="622 Madison"/>
        <s v="1611 Addison Rd"/>
        <s v="Pratt"/>
        <s v="Truck Inspection"/>
        <s v="Tools???"/>
        <s v="jp"/>
        <s v="Sherman Ave"/>
        <s v="John Home"/>
        <s v="Chris House"/>
        <s v="Forksbridge"/>
        <s v="Mary House"/>
        <s v="Berna"/>
        <s v="Corn Steam???"/>
        <s v="Tony"/>
        <s v="Neighbor?"/>
        <s v="2224 16th St"/>
        <s v="2617 Uhler"/>
        <s v="2005 Wintergreen"/>
        <s v="Old Enterprise"/>
        <s v="Tony???"/>
        <s v="Berna???"/>
        <s v="Dingle???"/>
        <s v="2220 16th St"/>
        <s v="Missy House"/>
        <s v="Crofton"/>
        <s v="James Samson"/>
        <s v="Winslow"/>
        <s v="7424 Quail Ridge"/>
        <s v="3303 Beech"/>
        <s v="Maddison"/>
        <s v="Cleaning"/>
        <s v="1511 Paula Dr"/>
        <s v="16th???"/>
        <s v="12309 Manship Ln"/>
        <s v="Johnny Transfer"/>
        <s v="Parkway St"/>
        <s v="Trimmer, Oil, Gas Can"/>
        <s v="8577 Ritchboro Rd"/>
        <s v="Wet/Dry Vac and Air Freshener"/>
        <s v="Naylor St"/>
        <s v="Wilmor???"/>
        <s v="Gaylord"/>
        <s v="Markham"/>
        <s v="berna house"/>
        <s v="District Hieghts???"/>
        <s v="Van"/>
        <s v="Culver"/>
        <s v="Mary?"/>
        <s v="Ft. Washington"/>
        <s v="Langford"/>
        <s v="Brook Lane"/>
        <s v="St. Georges"/>
        <s v="Joan Lane"/>
        <s v="Buchanan Dr"/>
        <s v="John Paul Sister House"/>
        <s v="PG Living Good Standing"/>
        <s v="Transfer from Jimmy"/>
        <s v="8815 Meadow Heights"/>
        <s v="Tool Repair"/>
        <s v="Cherry Ln"/>
        <s v="4642 Kendrick"/>
        <s v="Steph Roof"/>
        <s v="Red Oak, Continental"/>
        <s v="Winthrop"/>
        <s v="Blaine"/>
        <s v="Elwin???"/>
        <s v="storage"/>
        <s v="work truck"/>
        <s v="3514 Cherry Valley Dr"/>
        <s v="baltimore"/>
        <s v="Lawn Mower"/>
        <s v="3200 Dallas Dr"/>
        <s v="John Paul House"/>
        <s v="9006 CONTINETAL PL/ 9051 CONT"/>
        <s v="Permit"/>
        <s v="delivery"/>
        <s v="Check 995"/>
        <s v="Check 1159"/>
        <s v="1114 ELWIN"/>
        <s v="LOUNDRY"/>
        <s v="6823 FOREST TERR"/>
        <s v="jose"/>
        <s v="CONTINENTIAL"/>
        <s v="CONTINENTIAL AVE"/>
        <s v="CONTIENTIAL"/>
        <s v="CONTINNETIAL"/>
        <s v="CONTINETAL 10/14/15"/>
        <s v="Marganza"/>
        <s v="ECHO HEDGER"/>
        <s v="Nemo"/>
        <s v="Cashier Checks "/>
        <s v="GLEN BURNIE"/>
        <s v="East Capital"/>
        <s v="Tires"/>
        <s v="Grant"/>
        <s v="V St"/>
        <s v="Transfer to 6601"/>
        <s v="dad"/>
        <s v="Nate Kids"/>
        <s v="Kent Town"/>
        <s v="Driving Kids"/>
        <s v="prince place jp"/>
        <s v="3302 27th Ave"/>
        <s v="5900 Laclede"/>
        <s v="Pulaski"/>
        <s v="Transfer to 7756"/>
        <s v="Kathy Pulaski"/>
        <s v="4113 24th Ave"/>
        <n v="5306"/>
        <s v="ALEXANDRIA"/>
        <s v="Transfer from Tony"/>
        <s v="Tax Refund"/>
        <s v="4635 A St"/>
        <s v="PG LIVING"/>
        <s v="16 ST"/>
        <s v="Transfer from 7756"/>
        <s v="TEMPLE HILL"/>
        <s v="Barbera Kipling"/>
        <s v="KEYWORTH AVE"/>
        <s v="ADDITION"/>
        <s v="SHOWER FAUCETS"/>
        <s v="3109 Chester Grove"/>
        <s v="16TH ST"/>
        <s v="MACARTHER BLVD/9737"/>
        <d v="2016-01-05T00:00:00"/>
        <s v="WATER HEATER"/>
        <s v="MACARTHUR BLVD/9737"/>
        <s v="9330 Tulsemere"/>
        <s v="Adams and Rentals"/>
        <s v="Aunt Michelle"/>
        <s v="Dad House"/>
        <s v="Florin"/>
        <s v="10208 Prince Pl"/>
        <s v="Delmont Deal"/>
        <s v="Deposit from Junior"/>
        <s v="PROPANE"/>
        <s v="TOILETS/FAUCETS  354"/>
        <s v="708 Ritchie Rd"/>
        <s v="Deposit from Patrick Burns"/>
        <s v="Deposit from State Farm"/>
        <s v="3782 First St SE"/>
        <s v="2902 Kirtland Ave"/>
        <s v="Johnny House"/>
        <s v="1510 Erskine"/>
        <s v="3705 Dunlap St"/>
        <n v="5310"/>
        <s v="upper marlbro"/>
        <s v="1443 Savannah St"/>
        <s v="Xenia"/>
        <s v="Burns"/>
        <s v="8835 Sigrid Rd"/>
        <s v="1406 iron forge"/>
        <s v="4307 13th St"/>
        <s v="Scott St/Courtleigh/Laclede"/>
        <s v="Telemarketing"/>
        <s v="Gleneagle"/>
        <s v="Plywood Ceiling Paint"/>
        <s v="JOHN"/>
        <s v="Rental Settle Up"/>
        <s v="dfvdv"/>
        <s v="4th st"/>
        <n v="3310"/>
        <s v="olney 5/16/16"/>
        <n v="1794"/>
        <s v="nicks house"/>
        <n v="7394"/>
        <s v="6003 3rd St"/>
        <s v="4307 13th st "/>
        <s v="4318 23rd "/>
        <s v="1649 Gales"/>
        <s v="Southern Ave"/>
        <s v="935 Shepard St. N.W."/>
        <s v="5049 Just"/>
        <s v="Bentalou"/>
        <s v="Mayfair"/>
        <s v="828 Crittenden St"/>
        <s v="Plaid"/>
        <s v="225 Channing"/>
        <s v="4635 A St "/>
        <s v="House"/>
        <s v="Woodlea"/>
        <s v="Tax 2015"/>
        <s v="638 Farragut"/>
        <s v="Patrick Burns"/>
        <s v="flooring"/>
        <s v="gym"/>
        <s v="1321 5th St"/>
        <s v="O St"/>
        <s v="1428 18th St"/>
        <s v="6258 Tracey"/>
        <s v="1006 W St NW"/>
        <s v="434 19th St"/>
        <s v="Supplies"/>
        <s v="6308 Hill Mar"/>
        <s v="mechanic shop"/>
        <s v="1143 45th st SE"/>
        <s v="Kyle House"/>
        <s v="47th"/>
        <s v="Njoy Living"/>
        <s v="caleb auto"/>
        <s v="kyle"/>
        <s v="elmer"/>
        <s v="division"/>
        <s v="3453 23rd"/>
        <s v="3473 23rd"/>
        <s v="Hannah Pl"/>
        <s v="1329 Barnaby"/>
        <s v="2225 Randolph"/>
        <s v="John Paul"/>
        <s v="Tony "/>
        <s v="XMAS BONUS"/>
        <s v="NONE"/>
        <s v="3315 round hill ln"/>
        <s v="1830 Burke"/>
        <s v="1108 Lakewood St"/>
        <s v="5911 S. Hil Mar "/>
        <s v="VALLEY"/>
        <s v="cleaning supply"/>
        <s v="Lemond House"/>
        <s v="Tony Sister"/>
        <s v="basement braymont"/>
        <s v="117 Marykay Rd"/>
        <s v="Rentals"/>
        <s v="Alyssa"/>
        <s v="Auction"/>
        <s v="4721 1st St"/>
        <s v="Pinevale"/>
        <s v="Fairlane"/>
        <s v="1514 41st"/>
        <s v="3210 32nd St"/>
        <s v="2720 7th St"/>
        <s v="Mass Ave"/>
        <s v="GEORGE"/>
        <s v="4318 23rd"/>
        <s v="638 Faragut"/>
        <s v="8009 birdson"/>
        <s v="pitts pl"/>
        <s v="5643 Clay Pl"/>
        <s v="Allyssa"/>
        <s v="3033 Beech Bottom Dr" u="1"/>
      </sharedItems>
    </cacheField>
    <cacheField name="Settle Up" numFmtId="0">
      <sharedItems containsBlank="1"/>
    </cacheField>
    <cacheField name="Week" numFmtId="0">
      <sharedItems containsBlank="1" containsMixedTypes="1" containsNumber="1" containsInteger="1" minValue="1" maxValue="53" count="129">
        <m/>
        <n v="1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2"/>
        <s v="2016_3"/>
        <s v="2016_4"/>
        <s v="2016_5"/>
        <s v="2016_6"/>
        <s v="2016_7"/>
        <s v="2016_8"/>
        <s v="2016_9"/>
        <s v="2016_10"/>
        <s v="2016_11"/>
        <s v="2016_12"/>
        <s v="2016_13"/>
        <s v="2016_14"/>
        <s v="2016_15"/>
        <s v="2016_16"/>
        <s v="2016_17"/>
        <s v="2016_18"/>
        <s v="2016_19"/>
        <s v="2016_20"/>
        <s v="2016_21"/>
        <s v="2016_22"/>
        <s v="2016_23"/>
        <s v="2016_24"/>
        <s v="2016_25"/>
        <s v="2016_26"/>
        <s v="2016_27"/>
        <s v="2016_28"/>
        <s v="2016_29"/>
        <s v="2016_30"/>
        <s v="2016_31"/>
        <s v="2016_32"/>
        <s v="2016_33"/>
        <s v="2016_34"/>
        <s v="2016_35"/>
        <s v="2016_36"/>
        <s v="2016_37"/>
        <s v="2016_38"/>
        <s v="2016_39"/>
        <s v="2016_40"/>
        <s v="2016_41"/>
        <s v="2016_42"/>
        <s v="2016_43"/>
        <s v="2016_44"/>
        <s v="2016_45"/>
        <s v="2016_46"/>
        <s v="2016_47"/>
        <s v="2016_48"/>
        <s v="2016_49"/>
        <s v="2016_50"/>
        <s v="2016_51"/>
        <s v="2016_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6577430555" createdVersion="6" refreshedVersion="6" minRefreshableVersion="3" recordCount="64" xr:uid="{00000000-000A-0000-FFFF-FFFF34000000}">
  <cacheSource type="worksheet">
    <worksheetSource ref="A1:F65" sheet="Flip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9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  <s v="Check 164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8283564813" createdVersion="6" refreshedVersion="6" minRefreshableVersion="3" recordCount="64" xr:uid="{00000000-000A-0000-FFFF-FFFF35000000}">
  <cacheSource type="worksheet">
    <worksheetSource ref="A1:F65" sheet="Rental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8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333680553" createdVersion="6" refreshedVersion="6" minRefreshableVersion="3" recordCount="5" xr:uid="{00000000-000A-0000-FFFF-FFFF38000000}">
  <cacheSource type="worksheet">
    <worksheetSource ref="A1:F6" sheet="Rental Jan 26 - Feb 14, 2019"/>
  </cacheSource>
  <cacheFields count="6">
    <cacheField name="Date" numFmtId="164">
      <sharedItems containsSemiMixedTypes="0" containsNonDate="0" containsDate="1" containsString="0" minDate="2018-11-08T00:00:00" maxDate="2019-02-13T00:00:00"/>
    </cacheField>
    <cacheField name="Pay" numFmtId="0">
      <sharedItems/>
    </cacheField>
    <cacheField name="Description" numFmtId="0">
      <sharedItems count="3">
        <s v="Director of Finance"/>
        <s v="Gilmer Marroquin"/>
        <s v="Pest Now"/>
      </sharedItems>
    </cacheField>
    <cacheField name="Labor" numFmtId="165">
      <sharedItems containsSemiMixedTypes="0" containsString="0" containsNumber="1" containsInteger="1" minValue="40" maxValue="280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3453 23rd"/>
        <s v="4131 Fairview"/>
        <s v="9051 Contin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688773151" createdVersion="6" refreshedVersion="6" minRefreshableVersion="3" recordCount="37" xr:uid="{00000000-000A-0000-FFFF-FFFF39000000}">
  <cacheSource type="worksheet">
    <worksheetSource ref="A1:F38" sheet="Flip Sep 10-Jan 26, 2019"/>
  </cacheSource>
  <cacheFields count="6">
    <cacheField name="Date" numFmtId="0">
      <sharedItems containsSemiMixedTypes="0" containsNonDate="0" containsDate="1" containsString="0" minDate="2018-09-10T00:00:00" maxDate="2019-01-27T00:00:00"/>
    </cacheField>
    <cacheField name="Pay" numFmtId="0">
      <sharedItems/>
    </cacheField>
    <cacheField name="Description" numFmtId="0">
      <sharedItems count="17">
        <s v="Gilmer Marroquin"/>
        <s v="Jose Argueta"/>
        <s v="Michael Kelliebrew"/>
        <s v="jorge Mathey"/>
        <s v="Victor Hugo Perez"/>
        <s v="Timothy Warren"/>
        <s v="John Joy"/>
        <s v="DC Treasury"/>
        <s v="Olegario Diaz"/>
        <s v="Beltran Landscaping"/>
        <s v="Leon Vargus"/>
        <s v="NE &amp; C"/>
        <s v="Jason Blumenberg"/>
        <s v="Yovani Hernandez"/>
        <s v="Yandi Palacios"/>
        <s v="XMAS BONUS"/>
        <s v="Land Reclamation"/>
      </sharedItems>
    </cacheField>
    <cacheField name="Labor" numFmtId="165">
      <sharedItems containsSemiMixedTypes="0" containsString="0" containsNumber="1" minValue="250" maxValue="7000"/>
    </cacheField>
    <cacheField name="Material" numFmtId="0">
      <sharedItems containsNonDate="0" containsString="0" containsBlank="1"/>
    </cacheField>
    <cacheField name="Property" numFmtId="0">
      <sharedItems count="5">
        <s v="1730 16th"/>
        <s v="525 riggs rd"/>
        <s v="3313 HIGHWOOD DR"/>
        <s v="5900 Laclede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8054976849" createdVersion="6" refreshedVersion="6" minRefreshableVersion="3" recordCount="26" xr:uid="{00000000-000A-0000-FFFF-FFFF3A000000}">
  <cacheSource type="worksheet">
    <worksheetSource ref="A1:F27" sheet="Rental Sep 10-Jan 26, 2019"/>
  </cacheSource>
  <cacheFields count="6">
    <cacheField name="Date" numFmtId="164">
      <sharedItems containsSemiMixedTypes="0" containsNonDate="0" containsDate="1" containsString="0" minDate="2018-09-13T00:00:00" maxDate="2019-01-23T00:00:00"/>
    </cacheField>
    <cacheField name="Pay" numFmtId="0">
      <sharedItems/>
    </cacheField>
    <cacheField name="Description" numFmtId="0">
      <sharedItems count="6">
        <s v="Gilmer Marroquin"/>
        <s v="Yandi Palacios"/>
        <s v="Felix Garth"/>
        <s v="District Court"/>
        <s v="Director of Finance"/>
        <s v="Edison Pegus"/>
      </sharedItems>
    </cacheField>
    <cacheField name="Labor" numFmtId="165">
      <sharedItems containsSemiMixedTypes="0" containsString="0" containsNumber="1" containsInteger="1" minValue="5" maxValue="3005"/>
    </cacheField>
    <cacheField name="Material" numFmtId="165">
      <sharedItems containsNonDate="0" containsString="0" containsBlank="1"/>
    </cacheField>
    <cacheField name="Property" numFmtId="0">
      <sharedItems count="15">
        <s v="2211 Pulaski"/>
        <s v="6008 Middleton"/>
        <s v="Wild Rose"/>
        <s v="9051 Continental"/>
        <s v="4131 FAIRVIEW"/>
        <s v="2716 Red Oak"/>
        <s v="1513 pratt"/>
        <s v="2527 Tolley St"/>
        <s v="Adeline Way"/>
        <s v="800 Rachel"/>
        <s v="Linnard"/>
        <s v="Woodlea"/>
        <s v="1138 Scott St"/>
        <s v="111 Azalea Ct"/>
        <s v="Continental Check 152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60716203706" createdVersion="6" refreshedVersion="6" minRefreshableVersion="3" recordCount="23" xr:uid="{00000000-000A-0000-FFFF-FFFF3B000000}">
  <cacheSource type="worksheet">
    <worksheetSource ref="A1:F24" sheet="Flip Jan 26 - Feb 14, 2019"/>
  </cacheSource>
  <cacheFields count="6">
    <cacheField name="Date" numFmtId="164">
      <sharedItems containsSemiMixedTypes="0" containsNonDate="0" containsDate="1" containsString="0" minDate="2019-01-28T00:00:00" maxDate="2019-02-15T00:00:00"/>
    </cacheField>
    <cacheField name="Pay" numFmtId="0">
      <sharedItems/>
    </cacheField>
    <cacheField name="Description" numFmtId="0">
      <sharedItems count="13">
        <s v="Gilmer Marroquin"/>
        <s v="jorge Mathey"/>
        <s v="Eileen Stager"/>
        <s v="land reclamation"/>
        <s v="LVM Granite"/>
        <s v="Raheem Thompson"/>
        <s v="Victor Hugo Perez"/>
        <s v="Olegario Diaz"/>
        <s v="Devon Joseph"/>
        <s v="Michael Kelliebrew"/>
        <s v="Eli Corado"/>
        <s v="Cesar Mendez"/>
        <s v="Timothy Warren"/>
      </sharedItems>
    </cacheField>
    <cacheField name="Labor" numFmtId="165">
      <sharedItems containsSemiMixedTypes="0" containsString="0" containsNumber="1" containsInteger="1" minValue="200" maxValue="3875"/>
    </cacheField>
    <cacheField name="Material" numFmtId="165">
      <sharedItems containsNonDate="0" containsString="0" containsBlank="1"/>
    </cacheField>
    <cacheField name="Property" numFmtId="0">
      <sharedItems count="5">
        <s v="1730 16th"/>
        <s v="3313 highwood dr"/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557638891" createdVersion="6" refreshedVersion="6" minRefreshableVersion="3" recordCount="17" xr:uid="{00000000-000A-0000-FFFF-FFFF3C000000}">
  <cacheSource type="worksheet">
    <worksheetSource ref="A1:F18" sheet="Flip Feb 28 - Mar 18, 2019"/>
  </cacheSource>
  <cacheFields count="6">
    <cacheField name="Date" numFmtId="164">
      <sharedItems containsSemiMixedTypes="0" containsNonDate="0" containsDate="1" containsString="0" minDate="2019-02-28T00:00:00" maxDate="2019-03-19T00:00:00"/>
    </cacheField>
    <cacheField name="Pay" numFmtId="0">
      <sharedItems/>
    </cacheField>
    <cacheField name="Description" numFmtId="0">
      <sharedItems count="10">
        <s v="Gilmer Marroquin"/>
        <s v="NE &amp; C"/>
        <s v="Beltran Landscaping"/>
        <s v="Jose Argueta"/>
        <s v="Dora Garcia"/>
        <s v="Cesar Mendez"/>
        <s v="Glent Zelaya"/>
        <s v="Victor Hugo Perez"/>
        <s v="Felix Garth"/>
        <s v="Eli Corado"/>
      </sharedItems>
    </cacheField>
    <cacheField name="Labor" numFmtId="165">
      <sharedItems containsSemiMixedTypes="0" containsString="0" containsNumber="1" containsInteger="1" minValue="180" maxValue="4930"/>
    </cacheField>
    <cacheField name="Material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789236115" createdVersion="6" refreshedVersion="6" minRefreshableVersion="3" recordCount="5" xr:uid="{00000000-000A-0000-FFFF-FFFF3D000000}">
  <cacheSource type="worksheet">
    <worksheetSource ref="A1:F6" sheet="Rental Feb 28 - Mar 18, 2019"/>
  </cacheSource>
  <cacheFields count="6">
    <cacheField name="Date" numFmtId="164">
      <sharedItems containsSemiMixedTypes="0" containsNonDate="0" containsDate="1" containsString="0" minDate="2019-03-04T00:00:00" maxDate="2019-03-19T00:00:00"/>
    </cacheField>
    <cacheField name="Pay" numFmtId="0">
      <sharedItems/>
    </cacheField>
    <cacheField name="Description" numFmtId="0">
      <sharedItems count="4">
        <s v="Edison Pegus"/>
        <s v="Sam Bolden"/>
        <s v="Gilmer Marroquin"/>
        <s v="Dora Garcia"/>
      </sharedItems>
    </cacheField>
    <cacheField name="Labor" numFmtId="165">
      <sharedItems containsSemiMixedTypes="0" containsString="0" containsNumber="1" containsInteger="1" minValue="200" maxValue="3065"/>
    </cacheField>
    <cacheField name="Material" numFmtId="165">
      <sharedItems containsNonDate="0" containsString="0" containsBlank="1"/>
    </cacheField>
    <cacheField name="Property" numFmtId="0">
      <sharedItems count="4">
        <s v="2716 Red Oak"/>
        <s v="5950 S. Hil Mar"/>
        <s v="9051 Continental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2531712963" createdVersion="6" refreshedVersion="6" minRefreshableVersion="3" recordCount="1" xr:uid="{00000000-000A-0000-FFFF-FFFF3E000000}">
  <cacheSource type="worksheet">
    <worksheetSource ref="A1:F2" sheet="Rental Feb 15-27, 2019"/>
  </cacheSource>
  <cacheFields count="6">
    <cacheField name="Date" numFmtId="164">
      <sharedItems containsSemiMixedTypes="0" containsNonDate="0" containsDate="1" containsString="0" minDate="2019-02-26T00:00:00" maxDate="2019-02-27T00:00:00"/>
    </cacheField>
    <cacheField name="Pay" numFmtId="0">
      <sharedItems/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725" maxValue="725"/>
    </cacheField>
    <cacheField name="Materials" numFmtId="165">
      <sharedItems containsNonDate="0" containsString="0" containsBlank="1"/>
    </cacheField>
    <cacheField name="Property" numFmtId="0">
      <sharedItems count="1"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3015509262" createdVersion="6" refreshedVersion="6" minRefreshableVersion="3" recordCount="17" xr:uid="{00000000-000A-0000-FFFF-FFFF3F000000}">
  <cacheSource type="worksheet">
    <worksheetSource ref="A1:F18" sheet="Flip Feb 15-27, 2019"/>
  </cacheSource>
  <cacheFields count="6">
    <cacheField name="Date" numFmtId="164">
      <sharedItems containsSemiMixedTypes="0" containsNonDate="0" containsDate="1" containsString="0" minDate="2019-02-19T00:00:00" maxDate="2019-02-28T00:00:00"/>
    </cacheField>
    <cacheField name="Pay" numFmtId="0">
      <sharedItems/>
    </cacheField>
    <cacheField name="Description" numFmtId="0">
      <sharedItems count="8">
        <s v="Gilmer Marroquin"/>
        <s v="Yovani Hernandez"/>
        <s v="Cesar Mendez"/>
        <s v="Felix Garth"/>
        <s v="Victor Hugo Perez"/>
        <s v="Michael Kelliebrew"/>
        <s v="John Joy"/>
        <s v="Onessimu"/>
      </sharedItems>
    </cacheField>
    <cacheField name="Labor" numFmtId="165">
      <sharedItems containsSemiMixedTypes="0" containsString="0" containsNumber="1" containsInteger="1" minValue="183" maxValue="3500"/>
    </cacheField>
    <cacheField name="Materials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5425578704" createdVersion="6" refreshedVersion="6" minRefreshableVersion="3" recordCount="23" xr:uid="{00000000-000A-0000-FFFF-FFFF40000000}">
  <cacheSource type="worksheet">
    <worksheetSource ref="A1:F24" sheet="Flip Mar 19 - Apr 13, 2019"/>
  </cacheSource>
  <cacheFields count="6">
    <cacheField name="Date" numFmtId="164">
      <sharedItems containsSemiMixedTypes="0" containsNonDate="0" containsDate="1" containsString="0" minDate="2019-03-19T00:00:00" maxDate="2019-04-13T00:00:00"/>
    </cacheField>
    <cacheField name="Pay" numFmtId="0">
      <sharedItems/>
    </cacheField>
    <cacheField name="Description" numFmtId="0">
      <sharedItems count="11">
        <s v="Gilmer Marroquin"/>
        <s v="Felix Garth"/>
        <s v="Jose Argueta"/>
        <s v="Eileen Stager"/>
        <s v="Land Reclamation"/>
        <s v="Jerome"/>
        <s v="Michael Kellibrew"/>
        <s v="Yovani Hernandez"/>
        <s v="Devon Joseph"/>
        <s v="Dora Garcia"/>
        <s v="Victor Hugo Perez"/>
      </sharedItems>
    </cacheField>
    <cacheField name="Labor " numFmtId="165">
      <sharedItems containsSemiMixedTypes="0" containsString="0" containsNumber="1" containsInteger="1" minValue="50" maxValue="4760"/>
    </cacheField>
    <cacheField name="Material" numFmtId="0">
      <sharedItems containsNonDate="0" containsString="0" containsBlank="1"/>
    </cacheField>
    <cacheField name="Property" numFmtId="0">
      <sharedItems count="4">
        <s v="1730 16th"/>
        <s v="6101 Erika Pl"/>
        <s v="840 50th Pl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6099421298" createdVersion="6" refreshedVersion="6" minRefreshableVersion="3" recordCount="12" xr:uid="{00000000-000A-0000-FFFF-FFFF41000000}">
  <cacheSource type="worksheet">
    <worksheetSource ref="A1:F13" sheet="Rental Mar 19 - Apr 13, 2019"/>
  </cacheSource>
  <cacheFields count="6">
    <cacheField name="Date" numFmtId="164">
      <sharedItems containsSemiMixedTypes="0" containsNonDate="0" containsDate="1" containsString="0" minDate="2019-03-22T00:00:00" maxDate="2019-04-09T00:00:00"/>
    </cacheField>
    <cacheField name="Pay" numFmtId="0">
      <sharedItems/>
    </cacheField>
    <cacheField name="Description" numFmtId="0">
      <sharedItems count="7">
        <s v="Gilmer Marroquin"/>
        <s v="Michael Kelliebrew"/>
        <s v="MD Dept Environment"/>
        <s v="District Court"/>
        <s v="Director of Finance"/>
        <s v="Dora Garcia"/>
        <s v="Onessimu"/>
      </sharedItems>
    </cacheField>
    <cacheField name="Labor " numFmtId="165">
      <sharedItems containsSemiMixedTypes="0" containsString="0" containsNumber="1" containsInteger="1" minValue="5" maxValue="213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1138 Scott St"/>
        <s v="2211 Pulaski"/>
        <s v="4506 Woodlea"/>
        <s v="9051 continental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67375578704" createdVersion="6" refreshedVersion="6" minRefreshableVersion="3" recordCount="4" xr:uid="{DD6512BD-411D-41E6-821C-892272A981F2}">
  <cacheSource type="worksheet">
    <worksheetSource ref="A1:F5" sheet="Rental Apr 13 - May 1, 2019"/>
  </cacheSource>
  <cacheFields count="6">
    <cacheField name="Date" numFmtId="164">
      <sharedItems containsSemiMixedTypes="0" containsNonDate="0" containsDate="1" containsString="0" minDate="1945-04-01T00:00:00" maxDate="2019-04-30T00:00:00"/>
    </cacheField>
    <cacheField name="Pay" numFmtId="0">
      <sharedItems/>
    </cacheField>
    <cacheField name="Description" numFmtId="0">
      <sharedItems count="2">
        <s v="Gilmer Marroquin"/>
        <s v="Jessica Palacios"/>
      </sharedItems>
    </cacheField>
    <cacheField name="Labor" numFmtId="165">
      <sharedItems containsSemiMixedTypes="0" containsString="0" containsNumber="1" containsInteger="1" minValue="180" maxValue="1650"/>
    </cacheField>
    <cacheField name="Material" numFmtId="165">
      <sharedItems containsNonDate="0" containsString="0" containsBlank="1"/>
    </cacheField>
    <cacheField name="Property" numFmtId="0">
      <sharedItems count="3">
        <s v="1138 Scott St"/>
        <s v="4318 23rd"/>
        <s v="Nate Hous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70190625" createdVersion="6" refreshedVersion="6" minRefreshableVersion="3" recordCount="18" xr:uid="{E18AAB96-459B-46EB-B2CB-4C6675933B05}">
  <cacheSource type="worksheet">
    <worksheetSource ref="A1:F19" sheet="Flip Apr 13 - May 1, 2019"/>
  </cacheSource>
  <cacheFields count="6">
    <cacheField name="Date" numFmtId="164">
      <sharedItems containsSemiMixedTypes="0" containsNonDate="0" containsDate="1" containsString="0" minDate="2019-04-15T00:00:00" maxDate="2019-05-01T00:00:00"/>
    </cacheField>
    <cacheField name="Pay" numFmtId="0">
      <sharedItems/>
    </cacheField>
    <cacheField name="Description" numFmtId="0">
      <sharedItems count="7">
        <s v="Gilmer Marroquin"/>
        <s v="Jessica Palacios"/>
        <s v="John Joy"/>
        <s v="Michael Kelliebrew"/>
        <s v="Edison Pegus"/>
        <s v="Eileen Stager"/>
        <s v="Victor Hugo Perez"/>
      </sharedItems>
    </cacheField>
    <cacheField name="Labor" numFmtId="165">
      <sharedItems containsSemiMixedTypes="0" containsString="0" containsNumber="1" containsInteger="1" minValue="100" maxValue="5000"/>
    </cacheField>
    <cacheField name="Material" numFmtId="165">
      <sharedItems containsNonDate="0" containsString="0" containsBlank="1"/>
    </cacheField>
    <cacheField name="Property" numFmtId="0">
      <sharedItems count="1"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89324305559" createdVersion="6" refreshedVersion="6" minRefreshableVersion="3" recordCount="8" xr:uid="{4BA6DFC8-5642-495F-AF74-276261085F8B}">
  <cacheSource type="worksheet">
    <worksheetSource ref="A1:F9" sheet="Rental May 1-31, 2019"/>
  </cacheSource>
  <cacheFields count="6">
    <cacheField name="Date" numFmtId="164">
      <sharedItems containsSemiMixedTypes="0" containsNonDate="0" containsDate="1" containsString="0" minDate="2019-05-02T00:00:00" maxDate="2019-05-29T00:00:00"/>
    </cacheField>
    <cacheField name="Pay" numFmtId="0">
      <sharedItems/>
    </cacheField>
    <cacheField name="Description" numFmtId="0">
      <sharedItems count="4">
        <s v="Gilmer Marroquin"/>
        <s v="American Windows &amp; Siding"/>
        <s v="Beltran Landscaping"/>
        <s v="Pest Now"/>
      </sharedItems>
    </cacheField>
    <cacheField name="Labor" numFmtId="165">
      <sharedItems containsSemiMixedTypes="0" containsString="0" containsNumber="1" containsInteger="1" minValue="150" maxValue="5785"/>
    </cacheField>
    <cacheField name="Material" numFmtId="165">
      <sharedItems containsNonDate="0" containsString="0" containsBlank="1"/>
    </cacheField>
    <cacheField name="Property" numFmtId="0">
      <sharedItems count="8">
        <s v="1513 Pratt"/>
        <s v="1730 16th #11"/>
        <s v="2024 Marbury"/>
        <s v="2205 Lakewood St"/>
        <s v="4131 Fairview"/>
        <s v="Eastgrove"/>
        <s v="Nate house"/>
        <s v="Pulask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91122453702" createdVersion="6" refreshedVersion="6" minRefreshableVersion="3" recordCount="6" xr:uid="{4C6D46E1-83EB-48A1-896D-49AD995DB5A2}">
  <cacheSource type="worksheet">
    <worksheetSource ref="A1:F7" sheet="Flip May1-31, 2019"/>
  </cacheSource>
  <cacheFields count="6">
    <cacheField name="Date" numFmtId="164">
      <sharedItems containsSemiMixedTypes="0" containsNonDate="0" containsDate="1" containsString="0" minDate="2019-05-01T00:00:00" maxDate="2019-05-21T00:00:00"/>
    </cacheField>
    <cacheField name="Pay" numFmtId="0">
      <sharedItems/>
    </cacheField>
    <cacheField name="Description" numFmtId="0">
      <sharedItems count="4">
        <s v="Pest Now"/>
        <s v="Onessimu"/>
        <s v="Yovani Hernandez"/>
        <s v="Gilmer Marroquin"/>
      </sharedItems>
    </cacheField>
    <cacheField name="Labor" numFmtId="165">
      <sharedItems containsSemiMixedTypes="0" containsString="0" containsNumber="1" containsInteger="1" minValue="185" maxValue="1500"/>
    </cacheField>
    <cacheField name="Material" numFmtId="165">
      <sharedItems containsNonDate="0" containsString="0" containsBlank="1"/>
    </cacheField>
    <cacheField name="Property" numFmtId="0">
      <sharedItems count="4">
        <s v="1513 Pratt"/>
        <s v="4131 Fairview"/>
        <s v="525 Riggs Rd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94709027781" createdVersion="6" refreshedVersion="6" minRefreshableVersion="3" recordCount="12" xr:uid="{C8FD8483-CC0B-48CD-8E48-649BD1357FBD}">
  <cacheSource type="worksheet">
    <worksheetSource ref="A1:F13" sheet="Rental June 1 - July 6, 2019"/>
  </cacheSource>
  <cacheFields count="6">
    <cacheField name="Date" numFmtId="164">
      <sharedItems containsSemiMixedTypes="0" containsNonDate="0" containsDate="1" containsString="0" minDate="2019-06-03T00:00:00" maxDate="2019-07-03T00:00:00"/>
    </cacheField>
    <cacheField name="Pay" numFmtId="0">
      <sharedItems/>
    </cacheField>
    <cacheField name="Description" numFmtId="0">
      <sharedItems count="4">
        <s v="Sam Bolden"/>
        <s v="Gilmer Marroquin"/>
        <s v="Check Reorder"/>
        <s v="SDAT"/>
      </sharedItems>
    </cacheField>
    <cacheField name="Labor" numFmtId="165">
      <sharedItems containsSemiMixedTypes="0" containsString="0" containsNumber="1" minValue="73.31" maxValue="3120"/>
    </cacheField>
    <cacheField name="Material" numFmtId="165">
      <sharedItems containsNonDate="0" containsString="0" containsBlank="1"/>
    </cacheField>
    <cacheField name="Property" numFmtId="0">
      <sharedItems count="9">
        <s v="10208 Prince Pl"/>
        <s v="1138 Scott St"/>
        <s v="1811 Bentalou"/>
        <s v="1825 Otis"/>
        <s v="3249 Prince Rainer"/>
        <s v="Check Reorder"/>
        <s v="Leith Walk"/>
        <s v="Nate house"/>
        <s v="NJOY Living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96762731479" createdVersion="6" refreshedVersion="6" minRefreshableVersion="3" recordCount="2" xr:uid="{8959A58D-8B0B-495B-B505-C18A58CB47B4}">
  <cacheSource type="worksheet">
    <worksheetSource ref="A1:F3" sheet="Flip June 1 - July 6, 2019"/>
  </cacheSource>
  <cacheFields count="6">
    <cacheField name="Date" numFmtId="164">
      <sharedItems containsSemiMixedTypes="0" containsNonDate="0" containsDate="1" containsString="0" minDate="2019-06-07T00:00:00" maxDate="2019-06-08T00:00:00"/>
    </cacheField>
    <cacheField name="Pay" numFmtId="0">
      <sharedItems count="1">
        <s v="BOA"/>
      </sharedItems>
    </cacheField>
    <cacheField name="Description" numFmtId="0">
      <sharedItems count="1">
        <s v="Leon Vargas"/>
      </sharedItems>
    </cacheField>
    <cacheField name="Labor " numFmtId="165">
      <sharedItems containsSemiMixedTypes="0" containsString="0" containsNumber="1" containsInteger="1" minValue="760" maxValue="1400"/>
    </cacheField>
    <cacheField name="Material" numFmtId="165">
      <sharedItems containsNonDate="0" containsString="0" containsBlank="1"/>
    </cacheField>
    <cacheField name="Property" numFmtId="0">
      <sharedItems count="2">
        <s v="525 Riggs Rd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98321296294" createdVersion="6" refreshedVersion="6" minRefreshableVersion="3" recordCount="5" xr:uid="{AAA7BE0E-FEB7-4216-9680-2A9E36D421CC}">
  <cacheSource type="worksheet">
    <worksheetSource ref="A1:F6" sheet="Rental July 8 - 31, 2019"/>
  </cacheSource>
  <cacheFields count="6">
    <cacheField name="Date" numFmtId="164">
      <sharedItems containsSemiMixedTypes="0" containsNonDate="0" containsDate="1" containsString="0" minDate="2019-07-15T00:00:00" maxDate="2019-07-25T00:00:00"/>
    </cacheField>
    <cacheField name="Pay" numFmtId="0">
      <sharedItems/>
    </cacheField>
    <cacheField name="Description" numFmtId="0">
      <sharedItems count="2">
        <s v="Gilmer Marroquin"/>
        <s v="Victor Hugo Perez"/>
      </sharedItems>
    </cacheField>
    <cacheField name="Labor" numFmtId="165">
      <sharedItems containsSemiMixedTypes="0" containsString="0" containsNumber="1" containsInteger="1" minValue="280" maxValue="935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Ft. Monroe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799563541666" createdVersion="6" refreshedVersion="6" minRefreshableVersion="3" recordCount="1" xr:uid="{21D45599-0FFA-4FB3-AE93-F8F427AF4E9E}">
  <cacheSource type="worksheet">
    <worksheetSource ref="A1:F2" sheet="Flip July 8 - 31, 2019"/>
  </cacheSource>
  <cacheFields count="6">
    <cacheField name="Date" numFmtId="164">
      <sharedItems containsSemiMixedTypes="0" containsNonDate="0" containsDate="1" containsString="0" minDate="2019-07-15T00:00:00" maxDate="2019-07-16T00:00:00"/>
    </cacheField>
    <cacheField name="Pay" numFmtId="0">
      <sharedItems/>
    </cacheField>
    <cacheField name="Description" numFmtId="0">
      <sharedItems count="1">
        <s v="David Joy"/>
      </sharedItems>
    </cacheField>
    <cacheField name="Labor" numFmtId="165">
      <sharedItems containsSemiMixedTypes="0" containsString="0" containsNumber="1" containsInteger="1" minValue="250" maxValue="250"/>
    </cacheField>
    <cacheField name="Material" numFmtId="165">
      <sharedItems containsNonDate="0" containsString="0" containsBlank="1"/>
    </cacheField>
    <cacheField name="Property" numFmtId="0">
      <sharedItems count="1"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09085416666" createdVersion="6" refreshedVersion="6" minRefreshableVersion="3" recordCount="8" xr:uid="{151529C3-2014-4D70-9DF2-6F6DF2D9B26B}">
  <cacheSource type="worksheet">
    <worksheetSource ref="A1:F9" sheet="Rental Aug 1 - Sept 05, 2019"/>
  </cacheSource>
  <cacheFields count="6">
    <cacheField name="Date" numFmtId="164">
      <sharedItems containsSemiMixedTypes="0" containsNonDate="0" containsDate="1" containsString="0" minDate="2019-08-02T00:00:00" maxDate="2019-09-04T00:00:00"/>
    </cacheField>
    <cacheField name="Pay" numFmtId="0">
      <sharedItems/>
    </cacheField>
    <cacheField name="Description" numFmtId="0">
      <sharedItems count="2">
        <s v="Gilmer Marroquin"/>
        <s v="Victor Hugo Perez"/>
      </sharedItems>
    </cacheField>
    <cacheField name="Labor" numFmtId="165">
      <sharedItems containsSemiMixedTypes="0" containsString="0" containsNumber="1" containsInteger="1" minValue="150" maxValue="560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1825 Otis"/>
        <s v="4131 Fairview"/>
        <s v="5950 S. Hil Mar"/>
        <s v="Adeline W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10342824072" createdVersion="6" refreshedVersion="6" minRefreshableVersion="3" recordCount="2" xr:uid="{3CF79946-66D3-493F-8844-FC88755D206B}">
  <cacheSource type="worksheet">
    <worksheetSource ref="A1:F3" sheet="Flip Aug 1 - Sept 5, 2019"/>
  </cacheSource>
  <cacheFields count="6">
    <cacheField name="Date" numFmtId="164">
      <sharedItems containsSemiMixedTypes="0" containsNonDate="0" containsDate="1" containsString="0" minDate="2019-08-14T00:00:00" maxDate="2019-09-04T00:00:00"/>
    </cacheField>
    <cacheField name="Pay" numFmtId="0">
      <sharedItems/>
    </cacheField>
    <cacheField name="Description" numFmtId="0">
      <sharedItems count="2">
        <s v="Gilmer Marroquin"/>
        <s v="David Joy"/>
      </sharedItems>
    </cacheField>
    <cacheField name="Labor" numFmtId="165">
      <sharedItems containsSemiMixedTypes="0" containsString="0" containsNumber="1" containsInteger="1" minValue="100" maxValue="630"/>
    </cacheField>
    <cacheField name="Material" numFmtId="165">
      <sharedItems containsNonDate="0" containsString="0" containsBlank="1"/>
    </cacheField>
    <cacheField name="Property" numFmtId="0">
      <sharedItems count="1"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18448611113" createdVersion="6" refreshedVersion="6" minRefreshableVersion="3" recordCount="25" xr:uid="{D45F2F66-E107-48E4-B3A8-9C4912B702B2}">
  <cacheSource type="worksheet">
    <worksheetSource ref="A1:F26" sheet="Rental Sep 5 - Oct 30, 2019"/>
  </cacheSource>
  <cacheFields count="6">
    <cacheField name="Date " numFmtId="164">
      <sharedItems containsSemiMixedTypes="0" containsNonDate="0" containsDate="1" containsString="0" minDate="2019-09-09T00:00:00" maxDate="2019-10-30T00:00:00"/>
    </cacheField>
    <cacheField name="Pay" numFmtId="0">
      <sharedItems/>
    </cacheField>
    <cacheField name="Description" numFmtId="0">
      <sharedItems count="8">
        <s v="Gilmer Marroquin"/>
        <s v="Cash app Jason Bl"/>
        <s v="Sam Bolden"/>
        <s v="Rosa Hernandez"/>
        <s v="Olegario Diaz"/>
        <s v="Victor Hugo Perez"/>
        <s v="Jose Alonzo"/>
        <s v="Yandi Palacios"/>
      </sharedItems>
    </cacheField>
    <cacheField name="Labor" numFmtId="165">
      <sharedItems containsSemiMixedTypes="0" containsString="0" containsNumber="1" containsInteger="1" minValue="80" maxValue="10000"/>
    </cacheField>
    <cacheField name="Material" numFmtId="165">
      <sharedItems containsNonDate="0" containsString="0" containsBlank="1"/>
    </cacheField>
    <cacheField name="Property" numFmtId="0">
      <sharedItems count="11">
        <s v="111 Azalea Ct"/>
        <s v="2527 Tolley St"/>
        <s v="3109 Chester Grove"/>
        <s v="4131 Fairview"/>
        <s v="800 Rachel"/>
        <s v="9051 continental"/>
        <s v="Brookfield"/>
        <s v="Markham"/>
        <s v="Pratt"/>
        <s v="Prince Pl"/>
        <s v="Pulask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20173032407" createdVersion="6" refreshedVersion="6" minRefreshableVersion="3" recordCount="12" xr:uid="{0FFF5B68-F0C9-4E47-8A34-81CC5828B036}">
  <cacheSource type="worksheet">
    <worksheetSource ref="A1:F13" sheet="Flip Sep 5 - Oct 30, 2019"/>
  </cacheSource>
  <cacheFields count="6">
    <cacheField name="Date" numFmtId="164">
      <sharedItems containsSemiMixedTypes="0" containsNonDate="0" containsDate="1" containsString="0" minDate="2019-09-09T00:00:00" maxDate="2019-10-30T00:00:00"/>
    </cacheField>
    <cacheField name="Pay" numFmtId="0">
      <sharedItems/>
    </cacheField>
    <cacheField name="Description" numFmtId="0">
      <sharedItems count="5">
        <s v="Gilmer Marroquin"/>
        <s v="Felix Garth"/>
        <s v="Olegario Diaz"/>
        <s v="Yandi Palacios"/>
        <s v="Caleb's Group"/>
      </sharedItems>
    </cacheField>
    <cacheField name="Labor" numFmtId="165">
      <sharedItems containsSemiMixedTypes="0" containsString="0" containsNumber="1" containsInteger="1" minValue="130" maxValue="9500"/>
    </cacheField>
    <cacheField name="Material" numFmtId="165">
      <sharedItems containsNonDate="0" containsString="0" containsBlank="1"/>
    </cacheField>
    <cacheField name="Property" numFmtId="0">
      <sharedItems count="4">
        <s v="26th"/>
        <s v="525 Riggs Rd"/>
        <s v="Cleaver"/>
        <s v="Truck Expen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29775810183" createdVersion="6" refreshedVersion="6" minRefreshableVersion="3" recordCount="10" xr:uid="{8AFF4299-32EF-4BC5-931B-1E090740CFD9}">
  <cacheSource type="worksheet">
    <worksheetSource ref="A1:F11" sheet="Rental Oct 31 - Dec 6, 2019"/>
  </cacheSource>
  <cacheFields count="6">
    <cacheField name="Date" numFmtId="164">
      <sharedItems containsSemiMixedTypes="0" containsNonDate="0" containsDate="1" containsString="0" minDate="2019-11-04T00:00:00" maxDate="2019-12-03T00:00:00"/>
    </cacheField>
    <cacheField name="Pay" numFmtId="0">
      <sharedItems/>
    </cacheField>
    <cacheField name="Description" numFmtId="0">
      <sharedItems count="4">
        <s v="Gilmer Marroquin"/>
        <s v="Sam Bolden"/>
        <s v="Pest Now"/>
        <s v="LVM Granite"/>
      </sharedItems>
    </cacheField>
    <cacheField name="Labor" numFmtId="165">
      <sharedItems containsSemiMixedTypes="0" containsString="0" containsNumber="1" containsInteger="1" minValue="60" maxValue="1480"/>
    </cacheField>
    <cacheField name="Material" numFmtId="165">
      <sharedItems containsNonDate="0" containsString="0" containsBlank="1"/>
    </cacheField>
    <cacheField name="Property" numFmtId="0">
      <sharedItems count="8">
        <s v="2716 Red Oak"/>
        <s v="3249 Prince Rainer"/>
        <s v="3302 27th Ave"/>
        <s v="4131 Fairview"/>
        <s v="Brookfield"/>
        <s v="Hil Mar"/>
        <s v="Leith Walk"/>
        <s v="Linna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29.833193634258" createdVersion="6" refreshedVersion="6" minRefreshableVersion="3" recordCount="11" xr:uid="{F628A6A2-B367-4626-A469-44AABF5D328B}">
  <cacheSource type="worksheet">
    <worksheetSource ref="A1:F12" sheet="Flip Oct 31 - Dec 6, 2019"/>
  </cacheSource>
  <cacheFields count="6">
    <cacheField name="Date" numFmtId="164">
      <sharedItems containsSemiMixedTypes="0" containsNonDate="0" containsDate="1" containsString="0" minDate="2019-10-31T00:00:00" maxDate="2019-12-07T00:00:00"/>
    </cacheField>
    <cacheField name="Pay" numFmtId="0">
      <sharedItems/>
    </cacheField>
    <cacheField name="Description" numFmtId="0">
      <sharedItems count="9">
        <s v="Kelvin Fraser"/>
        <s v="Gilmer Marroquin"/>
        <s v="Michael Kelliebrew"/>
        <s v="LVM Granite"/>
        <s v="Yandi Palacios"/>
        <s v="Cash App Sheriett"/>
        <s v="Withdrawl Kettering"/>
        <s v="Withdrawl Watkins Park"/>
        <s v="NE &amp; C"/>
      </sharedItems>
    </cacheField>
    <cacheField name="Labor" numFmtId="165">
      <sharedItems containsSemiMixedTypes="0" containsString="0" containsNumber="1" containsInteger="1" minValue="160" maxValue="1000"/>
    </cacheField>
    <cacheField name="Material" numFmtId="165">
      <sharedItems containsNonDate="0" containsString="0" containsBlank="1"/>
    </cacheField>
    <cacheField name="Property" numFmtId="0">
      <sharedItems count="3">
        <s v="unk"/>
        <s v="26th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38.661557291663" createdVersion="6" refreshedVersion="6" minRefreshableVersion="3" recordCount="101" xr:uid="{237A7005-3FC5-4C75-A3E1-47475EF0325C}">
  <cacheSource type="worksheet">
    <worksheetSource ref="A1:F102" sheet="Flip Dec 7 - Jan 6, 2020"/>
  </cacheSource>
  <cacheFields count="6">
    <cacheField name="Date" numFmtId="164">
      <sharedItems containsSemiMixedTypes="0" containsNonDate="0" containsDate="1" containsString="0" minDate="2019-08-14T00:00:00" maxDate="2020-01-07T00:00:00"/>
    </cacheField>
    <cacheField name="Pay" numFmtId="0">
      <sharedItems/>
    </cacheField>
    <cacheField name="Description" numFmtId="0">
      <sharedItems count="24">
        <s v="Jose Alonzo"/>
        <s v="john joy"/>
        <s v="DC Treasurer"/>
        <s v="Felix Garth"/>
        <s v="Edison Pegus"/>
        <s v="Gilmer Marroquin"/>
        <s v="Eli Corado"/>
        <s v="Yovani Hernandez"/>
        <s v="NE &amp; C"/>
        <s v="A Landscape &amp; Renovation"/>
        <s v="Fredy Romero"/>
        <s v="cristabel rivera "/>
        <s v="Yandi Palacios"/>
        <s v="Timothy Warren"/>
        <s v="Olegario Diaz"/>
        <s v="Hugo Vasquez"/>
        <s v="Diaz"/>
        <s v="Selvin Velasquez Aguilar"/>
        <s v="Michael Kelliebrew"/>
        <s v="Eileen Stager"/>
        <s v="Withdrawl Kettering"/>
        <s v="withdrawl Forestville"/>
        <s v="Paul Proctor"/>
        <s v="Jose Argueta"/>
      </sharedItems>
    </cacheField>
    <cacheField name="Labor" numFmtId="165">
      <sharedItems containsSemiMixedTypes="0" containsString="0" containsNumber="1" minValue="140" maxValue="17000"/>
    </cacheField>
    <cacheField name="Material" numFmtId="165">
      <sharedItems containsNonDate="0" containsString="0" containsBlank="1"/>
    </cacheField>
    <cacheField name="Property" numFmtId="0">
      <sharedItems count="29">
        <s v="1118 4th"/>
        <s v="11902 Cleaver"/>
        <s v="1232 emerson"/>
        <s v="1656 hobart"/>
        <s v="1737 A St"/>
        <s v="2539 arunah"/>
        <s v="331 56th"/>
        <s v="35 T St"/>
        <s v="4033 Ely Pl"/>
        <s v="4401 G St"/>
        <s v="5213 J St"/>
        <s v="525 Riggs Rd"/>
        <s v="5563 Central Ave"/>
        <s v="601 18th"/>
        <s v="719 Adrian"/>
        <s v="840 50th Pl"/>
        <s v="Brookfield"/>
        <s v="Burgess"/>
        <s v="Check 1514"/>
        <s v="check 1585"/>
        <s v="Check 1798"/>
        <s v="check 1799"/>
        <s v="Hildreth"/>
        <s v="Irving"/>
        <s v="Leith Walk"/>
        <s v="loan"/>
        <s v="Q St"/>
        <s v="Unk"/>
        <s v="Virgin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869.664909375002" createdVersion="6" refreshedVersion="6" minRefreshableVersion="3" recordCount="82" xr:uid="{46CCF58F-7A8B-4BE8-8A7D-9DCB9D6C33EE}">
  <cacheSource type="worksheet">
    <worksheetSource ref="A1:F83" sheet="Flip Jan 8 - Feb 7, 2020"/>
  </cacheSource>
  <cacheFields count="6">
    <cacheField name="Date" numFmtId="164">
      <sharedItems containsSemiMixedTypes="0" containsNonDate="0" containsDate="1" containsString="0" minDate="2020-01-08T00:00:00" maxDate="2020-02-08T00:00:00"/>
    </cacheField>
    <cacheField name="Pay" numFmtId="0">
      <sharedItems count="1">
        <s v="JP BOA"/>
      </sharedItems>
    </cacheField>
    <cacheField name="Description" numFmtId="0">
      <sharedItems count="24">
        <s v="Clarence Howell"/>
        <s v="Michael Kelliebrew"/>
        <s v="Hugo Vasquez"/>
        <s v="Check Reorder"/>
        <s v="Sam Bolden"/>
        <s v="A Landscape &amp; Renovation"/>
        <s v="Cash App Alvina"/>
        <s v="Jose Alonzo"/>
        <s v="Gilmer Marroquin"/>
        <s v="Olegario Diaz"/>
        <s v="Eli Corado"/>
        <s v="Yovani Hernandez"/>
        <s v="Pest Now"/>
        <s v="john joy"/>
        <s v="TLC IAIC/IHC INSURANCE"/>
        <s v="Timothy Warren"/>
        <s v="Felix Garth"/>
        <s v="Yandi Palacios"/>
        <s v="Cash app Jeffrey"/>
        <s v="Pedro Juarez Miranda"/>
        <s v="Abraham Mensah"/>
        <s v="Kelvin Fraser"/>
        <s v="LVM Granite"/>
        <s v="sheldon spriggs"/>
      </sharedItems>
    </cacheField>
    <cacheField name="Labor" numFmtId="165">
      <sharedItems containsSemiMixedTypes="0" containsString="0" containsNumber="1" minValue="28.99" maxValue="10000"/>
    </cacheField>
    <cacheField name="Material" numFmtId="165">
      <sharedItems containsNonDate="0" containsString="0" containsBlank="1"/>
    </cacheField>
    <cacheField name="Property" numFmtId="0">
      <sharedItems count="20">
        <s v="1118 4th"/>
        <s v="unk"/>
        <s v="Check Reorder"/>
        <s v="Nate House"/>
        <s v="Markham"/>
        <s v="5563 Central Ave"/>
        <s v="1232 Emerson"/>
        <s v="Q st"/>
        <s v="1737 A ST"/>
        <s v="11902 Cleaver"/>
        <s v="Hildreth"/>
        <s v="1513 Pratt"/>
        <s v="2539 arunah"/>
        <s v="Irving"/>
        <s v="Gault"/>
        <s v="Shady Glen"/>
        <s v="Burgess"/>
        <s v="4131 Fairview"/>
        <s v="404 Rollins"/>
        <s v="26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72">
  <r>
    <s v="X"/>
    <m/>
    <x v="0"/>
    <x v="0"/>
    <m/>
    <n v="2470"/>
    <x v="0"/>
    <m/>
    <x v="0"/>
  </r>
  <r>
    <s v="X"/>
    <m/>
    <x v="0"/>
    <x v="0"/>
    <m/>
    <n v="3950"/>
    <x v="1"/>
    <m/>
    <x v="0"/>
  </r>
  <r>
    <s v="X"/>
    <m/>
    <x v="0"/>
    <x v="0"/>
    <m/>
    <n v="470"/>
    <x v="2"/>
    <m/>
    <x v="0"/>
  </r>
  <r>
    <s v="X"/>
    <m/>
    <x v="0"/>
    <x v="0"/>
    <m/>
    <n v="5170.04"/>
    <x v="3"/>
    <m/>
    <x v="0"/>
  </r>
  <r>
    <s v="X"/>
    <m/>
    <x v="0"/>
    <x v="0"/>
    <m/>
    <n v="1097.78"/>
    <x v="3"/>
    <m/>
    <x v="0"/>
  </r>
  <r>
    <s v="X"/>
    <m/>
    <x v="0"/>
    <x v="0"/>
    <m/>
    <n v="319.82"/>
    <x v="3"/>
    <m/>
    <x v="0"/>
  </r>
  <r>
    <s v="X"/>
    <m/>
    <x v="0"/>
    <x v="0"/>
    <m/>
    <n v="91.37"/>
    <x v="3"/>
    <m/>
    <x v="0"/>
  </r>
  <r>
    <s v="X"/>
    <m/>
    <x v="0"/>
    <x v="0"/>
    <m/>
    <n v="447.38"/>
    <x v="3"/>
    <m/>
    <x v="0"/>
  </r>
  <r>
    <s v="X"/>
    <m/>
    <x v="0"/>
    <x v="0"/>
    <m/>
    <n v="161.05000000000001"/>
    <x v="3"/>
    <m/>
    <x v="0"/>
  </r>
  <r>
    <s v="X"/>
    <m/>
    <x v="0"/>
    <x v="0"/>
    <m/>
    <n v="108.68"/>
    <x v="3"/>
    <m/>
    <x v="0"/>
  </r>
  <r>
    <s v="X"/>
    <m/>
    <x v="0"/>
    <x v="0"/>
    <m/>
    <n v="496.15"/>
    <x v="3"/>
    <m/>
    <x v="0"/>
  </r>
  <r>
    <s v="X"/>
    <m/>
    <x v="0"/>
    <x v="0"/>
    <m/>
    <n v="108.51"/>
    <x v="3"/>
    <m/>
    <x v="0"/>
  </r>
  <r>
    <s v="X"/>
    <m/>
    <x v="0"/>
    <x v="0"/>
    <m/>
    <n v="388.04"/>
    <x v="3"/>
    <m/>
    <x v="0"/>
  </r>
  <r>
    <s v="X"/>
    <m/>
    <x v="0"/>
    <x v="0"/>
    <m/>
    <n v="30.94"/>
    <x v="3"/>
    <m/>
    <x v="0"/>
  </r>
  <r>
    <s v="X"/>
    <m/>
    <x v="0"/>
    <x v="0"/>
    <m/>
    <n v="31.68"/>
    <x v="3"/>
    <m/>
    <x v="0"/>
  </r>
  <r>
    <s v="X"/>
    <m/>
    <x v="0"/>
    <x v="0"/>
    <m/>
    <n v="238.62"/>
    <x v="3"/>
    <m/>
    <x v="0"/>
  </r>
  <r>
    <s v="X"/>
    <m/>
    <x v="0"/>
    <x v="0"/>
    <m/>
    <n v="249.68"/>
    <x v="3"/>
    <m/>
    <x v="0"/>
  </r>
  <r>
    <s v="X"/>
    <m/>
    <x v="0"/>
    <x v="0"/>
    <m/>
    <n v="576.91"/>
    <x v="4"/>
    <m/>
    <x v="0"/>
  </r>
  <r>
    <s v="X"/>
    <m/>
    <x v="0"/>
    <x v="0"/>
    <m/>
    <n v="80.77"/>
    <x v="4"/>
    <m/>
    <x v="0"/>
  </r>
  <r>
    <s v="X"/>
    <m/>
    <x v="0"/>
    <x v="0"/>
    <m/>
    <n v="908.68"/>
    <x v="5"/>
    <m/>
    <x v="0"/>
  </r>
  <r>
    <s v="X"/>
    <m/>
    <x v="0"/>
    <x v="0"/>
    <m/>
    <n v="91.07"/>
    <x v="5"/>
    <m/>
    <x v="0"/>
  </r>
  <r>
    <s v="X"/>
    <m/>
    <x v="0"/>
    <x v="0"/>
    <m/>
    <n v="90.37"/>
    <x v="5"/>
    <m/>
    <x v="0"/>
  </r>
  <r>
    <s v="X"/>
    <m/>
    <x v="0"/>
    <x v="0"/>
    <m/>
    <n v="1048.54"/>
    <x v="5"/>
    <m/>
    <x v="0"/>
  </r>
  <r>
    <s v="X"/>
    <m/>
    <x v="0"/>
    <x v="0"/>
    <m/>
    <n v="333.52"/>
    <x v="5"/>
    <m/>
    <x v="0"/>
  </r>
  <r>
    <s v="X"/>
    <m/>
    <x v="0"/>
    <x v="0"/>
    <m/>
    <n v="510.08"/>
    <x v="5"/>
    <m/>
    <x v="0"/>
  </r>
  <r>
    <s v="X"/>
    <m/>
    <x v="0"/>
    <x v="0"/>
    <m/>
    <n v="90.16"/>
    <x v="5"/>
    <m/>
    <x v="0"/>
  </r>
  <r>
    <s v="X"/>
    <m/>
    <x v="0"/>
    <x v="0"/>
    <m/>
    <n v="2811.55"/>
    <x v="5"/>
    <m/>
    <x v="0"/>
  </r>
  <r>
    <s v="X"/>
    <m/>
    <x v="0"/>
    <x v="0"/>
    <m/>
    <n v="192.61"/>
    <x v="5"/>
    <m/>
    <x v="0"/>
  </r>
  <r>
    <s v="X"/>
    <m/>
    <x v="0"/>
    <x v="0"/>
    <m/>
    <n v="648.78"/>
    <x v="5"/>
    <m/>
    <x v="0"/>
  </r>
  <r>
    <s v="X"/>
    <m/>
    <x v="0"/>
    <x v="0"/>
    <m/>
    <n v="227.81"/>
    <x v="5"/>
    <m/>
    <x v="0"/>
  </r>
  <r>
    <s v="X"/>
    <m/>
    <x v="0"/>
    <x v="0"/>
    <m/>
    <n v="263.52"/>
    <x v="5"/>
    <m/>
    <x v="0"/>
  </r>
  <r>
    <s v="X"/>
    <m/>
    <x v="0"/>
    <x v="0"/>
    <m/>
    <n v="263.52"/>
    <x v="5"/>
    <m/>
    <x v="0"/>
  </r>
  <r>
    <s v="X"/>
    <m/>
    <x v="0"/>
    <x v="0"/>
    <m/>
    <n v="542.86"/>
    <x v="5"/>
    <m/>
    <x v="0"/>
  </r>
  <r>
    <s v="X"/>
    <m/>
    <x v="0"/>
    <x v="0"/>
    <m/>
    <n v="229.49"/>
    <x v="5"/>
    <m/>
    <x v="0"/>
  </r>
  <r>
    <s v="X"/>
    <m/>
    <x v="0"/>
    <x v="0"/>
    <m/>
    <n v="173.28"/>
    <x v="5"/>
    <m/>
    <x v="0"/>
  </r>
  <r>
    <s v="X"/>
    <m/>
    <x v="0"/>
    <x v="0"/>
    <m/>
    <n v="1869.45"/>
    <x v="5"/>
    <m/>
    <x v="0"/>
  </r>
  <r>
    <s v="X"/>
    <m/>
    <x v="0"/>
    <x v="0"/>
    <m/>
    <n v="1082.54"/>
    <x v="5"/>
    <m/>
    <x v="0"/>
  </r>
  <r>
    <s v="X"/>
    <m/>
    <x v="0"/>
    <x v="0"/>
    <m/>
    <n v="147.9"/>
    <x v="5"/>
    <m/>
    <x v="0"/>
  </r>
  <r>
    <s v="X"/>
    <m/>
    <x v="0"/>
    <x v="0"/>
    <m/>
    <n v="158.79"/>
    <x v="5"/>
    <m/>
    <x v="0"/>
  </r>
  <r>
    <s v="X"/>
    <m/>
    <x v="0"/>
    <x v="0"/>
    <m/>
    <n v="42.93"/>
    <x v="5"/>
    <m/>
    <x v="0"/>
  </r>
  <r>
    <s v="X"/>
    <m/>
    <x v="0"/>
    <x v="0"/>
    <m/>
    <n v="120.07"/>
    <x v="6"/>
    <m/>
    <x v="0"/>
  </r>
  <r>
    <s v="X"/>
    <m/>
    <x v="0"/>
    <x v="0"/>
    <m/>
    <n v="33.96"/>
    <x v="6"/>
    <m/>
    <x v="0"/>
  </r>
  <r>
    <s v="X"/>
    <m/>
    <x v="0"/>
    <x v="0"/>
    <m/>
    <n v="988.1"/>
    <x v="7"/>
    <m/>
    <x v="0"/>
  </r>
  <r>
    <s v="X"/>
    <m/>
    <x v="0"/>
    <x v="0"/>
    <m/>
    <n v="346.39"/>
    <x v="7"/>
    <m/>
    <x v="0"/>
  </r>
  <r>
    <s v="X"/>
    <m/>
    <x v="0"/>
    <x v="0"/>
    <m/>
    <n v="35.64"/>
    <x v="7"/>
    <m/>
    <x v="0"/>
  </r>
  <r>
    <s v="X"/>
    <m/>
    <x v="0"/>
    <x v="0"/>
    <m/>
    <n v="322.08"/>
    <x v="7"/>
    <m/>
    <x v="0"/>
  </r>
  <r>
    <s v="X"/>
    <m/>
    <x v="0"/>
    <x v="0"/>
    <m/>
    <n v="278.24"/>
    <x v="7"/>
    <m/>
    <x v="0"/>
  </r>
  <r>
    <s v="X"/>
    <m/>
    <x v="0"/>
    <x v="0"/>
    <m/>
    <n v="808.91"/>
    <x v="8"/>
    <m/>
    <x v="0"/>
  </r>
  <r>
    <s v="X"/>
    <m/>
    <x v="0"/>
    <x v="0"/>
    <m/>
    <n v="671.44"/>
    <x v="8"/>
    <m/>
    <x v="0"/>
  </r>
  <r>
    <s v="X"/>
    <m/>
    <x v="0"/>
    <x v="0"/>
    <m/>
    <n v="362.2"/>
    <x v="8"/>
    <m/>
    <x v="0"/>
  </r>
  <r>
    <s v="X"/>
    <m/>
    <x v="0"/>
    <x v="0"/>
    <m/>
    <n v="400.28"/>
    <x v="8"/>
    <m/>
    <x v="0"/>
  </r>
  <r>
    <s v="X"/>
    <m/>
    <x v="0"/>
    <x v="0"/>
    <m/>
    <n v="861.06"/>
    <x v="8"/>
    <m/>
    <x v="0"/>
  </r>
  <r>
    <s v="X"/>
    <m/>
    <x v="0"/>
    <x v="0"/>
    <m/>
    <n v="197"/>
    <x v="8"/>
    <m/>
    <x v="0"/>
  </r>
  <r>
    <s v="X"/>
    <m/>
    <x v="0"/>
    <x v="0"/>
    <m/>
    <n v="31.38"/>
    <x v="8"/>
    <m/>
    <x v="0"/>
  </r>
  <r>
    <s v="X"/>
    <m/>
    <x v="0"/>
    <x v="0"/>
    <m/>
    <n v="359.97"/>
    <x v="8"/>
    <m/>
    <x v="0"/>
  </r>
  <r>
    <s v="X"/>
    <m/>
    <x v="0"/>
    <x v="0"/>
    <m/>
    <n v="103.42"/>
    <x v="8"/>
    <m/>
    <x v="0"/>
  </r>
  <r>
    <s v="X"/>
    <m/>
    <x v="0"/>
    <x v="0"/>
    <m/>
    <n v="643.82000000000005"/>
    <x v="8"/>
    <m/>
    <x v="0"/>
  </r>
  <r>
    <s v="X"/>
    <m/>
    <x v="0"/>
    <x v="0"/>
    <m/>
    <n v="81.489999999999995"/>
    <x v="8"/>
    <m/>
    <x v="0"/>
  </r>
  <r>
    <s v="X"/>
    <m/>
    <x v="0"/>
    <x v="0"/>
    <m/>
    <n v="6674.44"/>
    <x v="0"/>
    <m/>
    <x v="0"/>
  </r>
  <r>
    <s v="X"/>
    <m/>
    <x v="0"/>
    <x v="0"/>
    <m/>
    <n v="47.7"/>
    <x v="0"/>
    <m/>
    <x v="0"/>
  </r>
  <r>
    <s v="X"/>
    <m/>
    <x v="0"/>
    <x v="0"/>
    <m/>
    <n v="97.23"/>
    <x v="0"/>
    <m/>
    <x v="0"/>
  </r>
  <r>
    <s v="X"/>
    <m/>
    <x v="0"/>
    <x v="0"/>
    <m/>
    <n v="141.56"/>
    <x v="0"/>
    <m/>
    <x v="0"/>
  </r>
  <r>
    <s v="X"/>
    <m/>
    <x v="0"/>
    <x v="0"/>
    <m/>
    <n v="28.33"/>
    <x v="0"/>
    <m/>
    <x v="0"/>
  </r>
  <r>
    <s v="X"/>
    <m/>
    <x v="0"/>
    <x v="0"/>
    <m/>
    <n v="360.97"/>
    <x v="0"/>
    <m/>
    <x v="0"/>
  </r>
  <r>
    <s v="X"/>
    <m/>
    <x v="0"/>
    <x v="0"/>
    <m/>
    <n v="94.02"/>
    <x v="0"/>
    <m/>
    <x v="0"/>
  </r>
  <r>
    <s v="X"/>
    <m/>
    <x v="0"/>
    <x v="0"/>
    <m/>
    <n v="414.96"/>
    <x v="0"/>
    <m/>
    <x v="0"/>
  </r>
  <r>
    <s v="X"/>
    <m/>
    <x v="0"/>
    <x v="0"/>
    <m/>
    <n v="482.94"/>
    <x v="0"/>
    <m/>
    <x v="0"/>
  </r>
  <r>
    <s v="X"/>
    <m/>
    <x v="0"/>
    <x v="0"/>
    <m/>
    <n v="231.76"/>
    <x v="0"/>
    <m/>
    <x v="0"/>
  </r>
  <r>
    <s v="X"/>
    <m/>
    <x v="0"/>
    <x v="0"/>
    <m/>
    <n v="363.93"/>
    <x v="0"/>
    <m/>
    <x v="0"/>
  </r>
  <r>
    <s v="X"/>
    <m/>
    <x v="0"/>
    <x v="0"/>
    <m/>
    <n v="672.73"/>
    <x v="0"/>
    <m/>
    <x v="0"/>
  </r>
  <r>
    <s v="X"/>
    <m/>
    <x v="0"/>
    <x v="0"/>
    <m/>
    <n v="1247.68"/>
    <x v="0"/>
    <m/>
    <x v="0"/>
  </r>
  <r>
    <s v="X"/>
    <m/>
    <x v="0"/>
    <x v="0"/>
    <m/>
    <n v="142.01"/>
    <x v="0"/>
    <m/>
    <x v="0"/>
  </r>
  <r>
    <s v="X"/>
    <m/>
    <x v="0"/>
    <x v="0"/>
    <m/>
    <n v="96.4"/>
    <x v="0"/>
    <m/>
    <x v="0"/>
  </r>
  <r>
    <s v="X"/>
    <m/>
    <x v="0"/>
    <x v="0"/>
    <m/>
    <n v="535.62"/>
    <x v="0"/>
    <m/>
    <x v="0"/>
  </r>
  <r>
    <s v="X"/>
    <m/>
    <x v="0"/>
    <x v="0"/>
    <m/>
    <n v="138.41999999999999"/>
    <x v="9"/>
    <m/>
    <x v="0"/>
  </r>
  <r>
    <s v="X"/>
    <m/>
    <x v="0"/>
    <x v="0"/>
    <m/>
    <n v="52.94"/>
    <x v="10"/>
    <m/>
    <x v="0"/>
  </r>
  <r>
    <s v="X"/>
    <m/>
    <x v="0"/>
    <x v="0"/>
    <m/>
    <n v="720.3"/>
    <x v="11"/>
    <m/>
    <x v="0"/>
  </r>
  <r>
    <s v="X"/>
    <m/>
    <x v="0"/>
    <x v="0"/>
    <m/>
    <n v="1052.6400000000001"/>
    <x v="12"/>
    <m/>
    <x v="0"/>
  </r>
  <r>
    <s v="X"/>
    <m/>
    <x v="0"/>
    <x v="0"/>
    <m/>
    <n v="748.2"/>
    <x v="1"/>
    <m/>
    <x v="0"/>
  </r>
  <r>
    <s v="X"/>
    <m/>
    <x v="0"/>
    <x v="0"/>
    <m/>
    <n v="102.51"/>
    <x v="1"/>
    <m/>
    <x v="0"/>
  </r>
  <r>
    <s v="X"/>
    <m/>
    <x v="0"/>
    <x v="0"/>
    <m/>
    <n v="160.11000000000001"/>
    <x v="1"/>
    <m/>
    <x v="0"/>
  </r>
  <r>
    <s v="X"/>
    <m/>
    <x v="0"/>
    <x v="0"/>
    <m/>
    <n v="221.18"/>
    <x v="1"/>
    <m/>
    <x v="0"/>
  </r>
  <r>
    <s v="X"/>
    <m/>
    <x v="0"/>
    <x v="0"/>
    <m/>
    <n v="75.22"/>
    <x v="1"/>
    <m/>
    <x v="0"/>
  </r>
  <r>
    <s v="X"/>
    <m/>
    <x v="0"/>
    <x v="0"/>
    <m/>
    <n v="117.96"/>
    <x v="1"/>
    <m/>
    <x v="0"/>
  </r>
  <r>
    <s v="X"/>
    <m/>
    <x v="0"/>
    <x v="0"/>
    <m/>
    <n v="2034.56"/>
    <x v="1"/>
    <m/>
    <x v="0"/>
  </r>
  <r>
    <s v="X"/>
    <m/>
    <x v="0"/>
    <x v="0"/>
    <m/>
    <n v="53.46"/>
    <x v="1"/>
    <m/>
    <x v="0"/>
  </r>
  <r>
    <s v="X"/>
    <m/>
    <x v="0"/>
    <x v="0"/>
    <m/>
    <n v="185.76"/>
    <x v="1"/>
    <m/>
    <x v="0"/>
  </r>
  <r>
    <s v="X"/>
    <m/>
    <x v="0"/>
    <x v="0"/>
    <m/>
    <n v="1106.3499999999999"/>
    <x v="1"/>
    <m/>
    <x v="0"/>
  </r>
  <r>
    <s v="X"/>
    <m/>
    <x v="0"/>
    <x v="0"/>
    <m/>
    <n v="1127.8"/>
    <x v="1"/>
    <m/>
    <x v="0"/>
  </r>
  <r>
    <s v="X"/>
    <m/>
    <x v="0"/>
    <x v="0"/>
    <m/>
    <n v="684.5"/>
    <x v="1"/>
    <m/>
    <x v="0"/>
  </r>
  <r>
    <s v="X"/>
    <m/>
    <x v="0"/>
    <x v="0"/>
    <m/>
    <n v="31.74"/>
    <x v="1"/>
    <m/>
    <x v="0"/>
  </r>
  <r>
    <s v="X"/>
    <m/>
    <x v="0"/>
    <x v="0"/>
    <m/>
    <n v="2012.34"/>
    <x v="1"/>
    <m/>
    <x v="0"/>
  </r>
  <r>
    <s v="X"/>
    <m/>
    <x v="0"/>
    <x v="0"/>
    <m/>
    <n v="424.97"/>
    <x v="1"/>
    <m/>
    <x v="0"/>
  </r>
  <r>
    <s v="X"/>
    <m/>
    <x v="0"/>
    <x v="0"/>
    <m/>
    <n v="434.71"/>
    <x v="1"/>
    <m/>
    <x v="0"/>
  </r>
  <r>
    <s v="X"/>
    <m/>
    <x v="0"/>
    <x v="0"/>
    <m/>
    <n v="645.42999999999995"/>
    <x v="1"/>
    <m/>
    <x v="0"/>
  </r>
  <r>
    <s v="X"/>
    <m/>
    <x v="0"/>
    <x v="0"/>
    <m/>
    <n v="821.98"/>
    <x v="1"/>
    <m/>
    <x v="0"/>
  </r>
  <r>
    <s v="X"/>
    <m/>
    <x v="0"/>
    <x v="0"/>
    <m/>
    <n v="197.21"/>
    <x v="2"/>
    <m/>
    <x v="0"/>
  </r>
  <r>
    <s v="X"/>
    <m/>
    <x v="0"/>
    <x v="0"/>
    <m/>
    <n v="97.2"/>
    <x v="2"/>
    <m/>
    <x v="0"/>
  </r>
  <r>
    <s v="X"/>
    <m/>
    <x v="0"/>
    <x v="0"/>
    <m/>
    <n v="278.32"/>
    <x v="13"/>
    <m/>
    <x v="0"/>
  </r>
  <r>
    <s v="X"/>
    <m/>
    <x v="0"/>
    <x v="0"/>
    <m/>
    <n v="91.94"/>
    <x v="13"/>
    <m/>
    <x v="0"/>
  </r>
  <r>
    <s v="X"/>
    <m/>
    <x v="0"/>
    <x v="0"/>
    <m/>
    <n v="349.88"/>
    <x v="13"/>
    <m/>
    <x v="0"/>
  </r>
  <r>
    <s v="X"/>
    <m/>
    <x v="0"/>
    <x v="0"/>
    <m/>
    <n v="10.84"/>
    <x v="13"/>
    <m/>
    <x v="0"/>
  </r>
  <r>
    <s v="X"/>
    <d v="1940-05-01T00:00:00"/>
    <x v="1"/>
    <x v="1"/>
    <n v="780"/>
    <m/>
    <x v="14"/>
    <m/>
    <x v="1"/>
  </r>
  <r>
    <s v="X"/>
    <d v="2011-02-02T00:00:00"/>
    <x v="0"/>
    <x v="0"/>
    <m/>
    <n v="441.96"/>
    <x v="5"/>
    <m/>
    <x v="0"/>
  </r>
  <r>
    <s v="X"/>
    <d v="2011-02-25T00:00:00"/>
    <x v="1"/>
    <x v="2"/>
    <n v="200"/>
    <m/>
    <x v="15"/>
    <m/>
    <x v="2"/>
  </r>
  <r>
    <s v="X"/>
    <d v="2011-02-25T00:00:00"/>
    <x v="1"/>
    <x v="3"/>
    <n v="115"/>
    <m/>
    <x v="15"/>
    <m/>
    <x v="2"/>
  </r>
  <r>
    <s v="X"/>
    <d v="2011-02-25T00:00:00"/>
    <x v="1"/>
    <x v="4"/>
    <n v="80"/>
    <m/>
    <x v="16"/>
    <m/>
    <x v="2"/>
  </r>
  <r>
    <s v="X"/>
    <d v="2011-02-25T00:00:00"/>
    <x v="1"/>
    <x v="4"/>
    <n v="80"/>
    <m/>
    <x v="17"/>
    <m/>
    <x v="2"/>
  </r>
  <r>
    <s v="X"/>
    <d v="2011-02-28T00:00:00"/>
    <x v="1"/>
    <x v="5"/>
    <n v="450"/>
    <m/>
    <x v="15"/>
    <m/>
    <x v="3"/>
  </r>
  <r>
    <s v="X"/>
    <d v="2011-02-28T00:00:00"/>
    <x v="1"/>
    <x v="3"/>
    <n v="120"/>
    <m/>
    <x v="15"/>
    <m/>
    <x v="3"/>
  </r>
  <r>
    <s v="X"/>
    <d v="2011-02-28T00:00:00"/>
    <x v="1"/>
    <x v="6"/>
    <n v="350"/>
    <m/>
    <x v="7"/>
    <m/>
    <x v="3"/>
  </r>
  <r>
    <s v="X"/>
    <d v="2011-02-28T00:00:00"/>
    <x v="1"/>
    <x v="5"/>
    <n v="150"/>
    <m/>
    <x v="18"/>
    <m/>
    <x v="3"/>
  </r>
  <r>
    <s v="X"/>
    <d v="2011-02-28T00:00:00"/>
    <x v="1"/>
    <x v="7"/>
    <n v="65"/>
    <m/>
    <x v="8"/>
    <m/>
    <x v="3"/>
  </r>
  <r>
    <s v="X"/>
    <d v="2011-02-28T00:00:00"/>
    <x v="1"/>
    <x v="7"/>
    <n v="715"/>
    <m/>
    <x v="17"/>
    <m/>
    <x v="3"/>
  </r>
  <r>
    <s v="X"/>
    <d v="2011-03-01T00:00:00"/>
    <x v="1"/>
    <x v="8"/>
    <n v="275"/>
    <m/>
    <x v="15"/>
    <m/>
    <x v="3"/>
  </r>
  <r>
    <s v="X"/>
    <d v="2011-03-01T00:00:00"/>
    <x v="1"/>
    <x v="8"/>
    <n v="146"/>
    <m/>
    <x v="7"/>
    <m/>
    <x v="3"/>
  </r>
  <r>
    <s v="X"/>
    <d v="2011-03-01T00:00:00"/>
    <x v="1"/>
    <x v="9"/>
    <n v="540"/>
    <m/>
    <x v="7"/>
    <m/>
    <x v="3"/>
  </r>
  <r>
    <s v="X"/>
    <d v="2011-03-01T00:00:00"/>
    <x v="1"/>
    <x v="10"/>
    <n v="540"/>
    <m/>
    <x v="7"/>
    <m/>
    <x v="3"/>
  </r>
  <r>
    <s v="X"/>
    <d v="2011-03-01T00:00:00"/>
    <x v="1"/>
    <x v="4"/>
    <n v="360"/>
    <m/>
    <x v="7"/>
    <m/>
    <x v="3"/>
  </r>
  <r>
    <s v="X"/>
    <d v="2011-03-01T00:00:00"/>
    <x v="1"/>
    <x v="8"/>
    <n v="250"/>
    <m/>
    <x v="18"/>
    <m/>
    <x v="3"/>
  </r>
  <r>
    <s v="X"/>
    <d v="2011-03-01T00:00:00"/>
    <x v="1"/>
    <x v="5"/>
    <n v="400"/>
    <m/>
    <x v="18"/>
    <m/>
    <x v="3"/>
  </r>
  <r>
    <s v="X"/>
    <d v="2011-03-01T00:00:00"/>
    <x v="1"/>
    <x v="5"/>
    <n v="200"/>
    <m/>
    <x v="18"/>
    <m/>
    <x v="3"/>
  </r>
  <r>
    <s v="X"/>
    <d v="2011-03-01T00:00:00"/>
    <x v="1"/>
    <x v="1"/>
    <n v="60"/>
    <m/>
    <x v="8"/>
    <m/>
    <x v="3"/>
  </r>
  <r>
    <s v="X"/>
    <d v="2011-03-01T00:00:00"/>
    <x v="1"/>
    <x v="8"/>
    <n v="725"/>
    <m/>
    <x v="17"/>
    <m/>
    <x v="3"/>
  </r>
  <r>
    <s v="X"/>
    <d v="2011-03-01T00:00:00"/>
    <x v="1"/>
    <x v="1"/>
    <n v="660"/>
    <m/>
    <x v="17"/>
    <m/>
    <x v="3"/>
  </r>
  <r>
    <s v="X"/>
    <d v="2011-03-02T00:00:00"/>
    <x v="1"/>
    <x v="11"/>
    <n v="1301"/>
    <m/>
    <x v="8"/>
    <m/>
    <x v="3"/>
  </r>
  <r>
    <s v="X"/>
    <d v="2011-03-03T00:00:00"/>
    <x v="1"/>
    <x v="12"/>
    <n v="200"/>
    <m/>
    <x v="19"/>
    <m/>
    <x v="3"/>
  </r>
  <r>
    <s v="X"/>
    <d v="2011-03-03T00:00:00"/>
    <x v="1"/>
    <x v="13"/>
    <n v="585"/>
    <m/>
    <x v="15"/>
    <m/>
    <x v="3"/>
  </r>
  <r>
    <s v="X"/>
    <d v="2011-03-03T00:00:00"/>
    <x v="1"/>
    <x v="7"/>
    <n v="130"/>
    <m/>
    <x v="20"/>
    <m/>
    <x v="3"/>
  </r>
  <r>
    <s v="X"/>
    <d v="2011-03-03T00:00:00"/>
    <x v="1"/>
    <x v="12"/>
    <n v="3200"/>
    <m/>
    <x v="7"/>
    <m/>
    <x v="3"/>
  </r>
  <r>
    <s v="X"/>
    <d v="2011-03-03T00:00:00"/>
    <x v="0"/>
    <x v="0"/>
    <m/>
    <n v="331.64"/>
    <x v="7"/>
    <m/>
    <x v="0"/>
  </r>
  <r>
    <s v="X"/>
    <d v="2011-03-03T00:00:00"/>
    <x v="1"/>
    <x v="13"/>
    <n v="195"/>
    <m/>
    <x v="18"/>
    <m/>
    <x v="3"/>
  </r>
  <r>
    <s v="X"/>
    <d v="2011-03-03T00:00:00"/>
    <x v="1"/>
    <x v="14"/>
    <n v="60"/>
    <m/>
    <x v="8"/>
    <m/>
    <x v="3"/>
  </r>
  <r>
    <s v="X"/>
    <d v="2011-03-03T00:00:00"/>
    <x v="1"/>
    <x v="7"/>
    <n v="650"/>
    <m/>
    <x v="17"/>
    <m/>
    <x v="3"/>
  </r>
  <r>
    <s v="X"/>
    <d v="2011-03-03T00:00:00"/>
    <x v="1"/>
    <x v="14"/>
    <n v="660"/>
    <m/>
    <x v="17"/>
    <m/>
    <x v="3"/>
  </r>
  <r>
    <s v="X"/>
    <d v="2011-03-04T00:00:00"/>
    <x v="0"/>
    <x v="0"/>
    <m/>
    <n v="768.23"/>
    <x v="18"/>
    <m/>
    <x v="0"/>
  </r>
  <r>
    <s v="X"/>
    <d v="2011-03-04T00:00:00"/>
    <x v="1"/>
    <x v="15"/>
    <n v="100"/>
    <m/>
    <x v="16"/>
    <m/>
    <x v="3"/>
  </r>
  <r>
    <s v="X"/>
    <d v="2011-03-04T00:00:00"/>
    <x v="0"/>
    <x v="0"/>
    <m/>
    <n v="168.32"/>
    <x v="1"/>
    <m/>
    <x v="0"/>
  </r>
  <r>
    <s v="X"/>
    <d v="2011-03-04T00:00:00"/>
    <x v="1"/>
    <x v="15"/>
    <n v="100"/>
    <m/>
    <x v="17"/>
    <m/>
    <x v="3"/>
  </r>
  <r>
    <s v="X"/>
    <d v="2011-03-05T00:00:00"/>
    <x v="0"/>
    <x v="0"/>
    <m/>
    <n v="93.55"/>
    <x v="18"/>
    <m/>
    <x v="0"/>
  </r>
  <r>
    <s v="X"/>
    <d v="2011-03-05T00:00:00"/>
    <x v="0"/>
    <x v="0"/>
    <m/>
    <n v="346.18"/>
    <x v="1"/>
    <m/>
    <x v="0"/>
  </r>
  <r>
    <s v="X"/>
    <d v="2011-03-07T00:00:00"/>
    <x v="1"/>
    <x v="10"/>
    <n v="750"/>
    <m/>
    <x v="7"/>
    <m/>
    <x v="4"/>
  </r>
  <r>
    <s v="X"/>
    <d v="2011-03-07T00:00:00"/>
    <x v="1"/>
    <x v="15"/>
    <n v="600"/>
    <m/>
    <x v="7"/>
    <m/>
    <x v="4"/>
  </r>
  <r>
    <s v="X"/>
    <d v="2011-03-07T00:00:00"/>
    <x v="1"/>
    <x v="9"/>
    <n v="300"/>
    <m/>
    <x v="7"/>
    <m/>
    <x v="4"/>
  </r>
  <r>
    <s v="X"/>
    <d v="2011-03-07T00:00:00"/>
    <x v="1"/>
    <x v="13"/>
    <n v="780"/>
    <m/>
    <x v="18"/>
    <m/>
    <x v="4"/>
  </r>
  <r>
    <s v="X"/>
    <d v="2011-03-07T00:00:00"/>
    <x v="1"/>
    <x v="3"/>
    <n v="640"/>
    <m/>
    <x v="18"/>
    <m/>
    <x v="4"/>
  </r>
  <r>
    <s v="X"/>
    <d v="2011-03-07T00:00:00"/>
    <x v="0"/>
    <x v="0"/>
    <m/>
    <n v="230.7"/>
    <x v="18"/>
    <m/>
    <x v="0"/>
  </r>
  <r>
    <s v="X"/>
    <d v="2011-03-07T00:00:00"/>
    <x v="0"/>
    <x v="0"/>
    <m/>
    <n v="190.71"/>
    <x v="18"/>
    <m/>
    <x v="0"/>
  </r>
  <r>
    <s v="X"/>
    <d v="2011-03-07T00:00:00"/>
    <x v="1"/>
    <x v="16"/>
    <n v="200"/>
    <m/>
    <x v="8"/>
    <m/>
    <x v="4"/>
  </r>
  <r>
    <s v="X"/>
    <d v="2011-03-07T00:00:00"/>
    <x v="0"/>
    <x v="0"/>
    <m/>
    <n v="640.57000000000005"/>
    <x v="8"/>
    <m/>
    <x v="0"/>
  </r>
  <r>
    <s v="X"/>
    <d v="2011-03-07T00:00:00"/>
    <x v="1"/>
    <x v="7"/>
    <n v="780"/>
    <m/>
    <x v="17"/>
    <m/>
    <x v="4"/>
  </r>
  <r>
    <s v="X"/>
    <d v="2011-03-07T00:00:00"/>
    <x v="1"/>
    <x v="14"/>
    <n v="720"/>
    <m/>
    <x v="17"/>
    <m/>
    <x v="4"/>
  </r>
  <r>
    <s v="X"/>
    <d v="2011-03-07T00:00:00"/>
    <x v="0"/>
    <x v="0"/>
    <m/>
    <n v="245.55"/>
    <x v="21"/>
    <m/>
    <x v="0"/>
  </r>
  <r>
    <s v="X"/>
    <d v="2011-03-08T00:00:00"/>
    <x v="1"/>
    <x v="9"/>
    <n v="750"/>
    <m/>
    <x v="7"/>
    <m/>
    <x v="4"/>
  </r>
  <r>
    <s v="X"/>
    <d v="2011-03-08T00:00:00"/>
    <x v="1"/>
    <x v="17"/>
    <n v="200"/>
    <m/>
    <x v="8"/>
    <m/>
    <x v="4"/>
  </r>
  <r>
    <s v="X"/>
    <d v="2011-03-08T00:00:00"/>
    <x v="1"/>
    <x v="1"/>
    <n v="720"/>
    <m/>
    <x v="17"/>
    <m/>
    <x v="4"/>
  </r>
  <r>
    <s v="X"/>
    <d v="2011-03-08T00:00:00"/>
    <x v="1"/>
    <x v="18"/>
    <n v="720"/>
    <m/>
    <x v="17"/>
    <m/>
    <x v="4"/>
  </r>
  <r>
    <s v="X"/>
    <d v="2011-03-09T00:00:00"/>
    <x v="1"/>
    <x v="11"/>
    <n v="3045"/>
    <m/>
    <x v="15"/>
    <m/>
    <x v="4"/>
  </r>
  <r>
    <s v="X"/>
    <d v="2011-03-09T00:00:00"/>
    <x v="1"/>
    <x v="13"/>
    <n v="260"/>
    <m/>
    <x v="15"/>
    <m/>
    <x v="4"/>
  </r>
  <r>
    <s v="X"/>
    <d v="2011-03-09T00:00:00"/>
    <x v="1"/>
    <x v="19"/>
    <n v="100"/>
    <m/>
    <x v="15"/>
    <m/>
    <x v="4"/>
  </r>
  <r>
    <s v="X"/>
    <d v="2011-03-09T00:00:00"/>
    <x v="1"/>
    <x v="13"/>
    <n v="520"/>
    <m/>
    <x v="18"/>
    <m/>
    <x v="4"/>
  </r>
  <r>
    <s v="X"/>
    <d v="2011-03-09T00:00:00"/>
    <x v="1"/>
    <x v="5"/>
    <n v="600"/>
    <m/>
    <x v="18"/>
    <m/>
    <x v="4"/>
  </r>
  <r>
    <s v="X"/>
    <d v="2011-03-09T00:00:00"/>
    <x v="1"/>
    <x v="11"/>
    <n v="909.5"/>
    <m/>
    <x v="8"/>
    <m/>
    <x v="4"/>
  </r>
  <r>
    <s v="X"/>
    <d v="2011-03-09T00:00:00"/>
    <x v="1"/>
    <x v="18"/>
    <n v="60"/>
    <m/>
    <x v="8"/>
    <m/>
    <x v="4"/>
  </r>
  <r>
    <s v="X"/>
    <d v="2011-03-09T00:00:00"/>
    <x v="1"/>
    <x v="18"/>
    <n v="660"/>
    <m/>
    <x v="17"/>
    <m/>
    <x v="4"/>
  </r>
  <r>
    <s v="X"/>
    <d v="2011-03-10T00:00:00"/>
    <x v="0"/>
    <x v="0"/>
    <m/>
    <n v="269.83"/>
    <x v="18"/>
    <m/>
    <x v="0"/>
  </r>
  <r>
    <s v="X"/>
    <d v="2011-03-10T00:00:00"/>
    <x v="0"/>
    <x v="0"/>
    <m/>
    <n v="101.35"/>
    <x v="18"/>
    <m/>
    <x v="0"/>
  </r>
  <r>
    <s v="X"/>
    <d v="2011-03-10T00:00:00"/>
    <x v="1"/>
    <x v="20"/>
    <n v="150"/>
    <m/>
    <x v="8"/>
    <m/>
    <x v="4"/>
  </r>
  <r>
    <s v="X"/>
    <d v="2011-03-10T00:00:00"/>
    <x v="1"/>
    <x v="9"/>
    <n v="240"/>
    <m/>
    <x v="17"/>
    <m/>
    <x v="4"/>
  </r>
  <r>
    <s v="X"/>
    <d v="2011-03-11T00:00:00"/>
    <x v="1"/>
    <x v="12"/>
    <n v="3300"/>
    <m/>
    <x v="18"/>
    <m/>
    <x v="4"/>
  </r>
  <r>
    <s v="X"/>
    <d v="2011-03-11T00:00:00"/>
    <x v="0"/>
    <x v="0"/>
    <m/>
    <n v="250.93"/>
    <x v="21"/>
    <m/>
    <x v="0"/>
  </r>
  <r>
    <s v="X"/>
    <d v="2011-03-12T00:00:00"/>
    <x v="0"/>
    <x v="0"/>
    <m/>
    <n v="81.73"/>
    <x v="18"/>
    <m/>
    <x v="0"/>
  </r>
  <r>
    <s v="X"/>
    <d v="2011-03-14T00:00:00"/>
    <x v="1"/>
    <x v="10"/>
    <n v="180"/>
    <m/>
    <x v="7"/>
    <m/>
    <x v="5"/>
  </r>
  <r>
    <s v="X"/>
    <d v="2011-03-14T00:00:00"/>
    <x v="1"/>
    <x v="15"/>
    <n v="150"/>
    <m/>
    <x v="7"/>
    <m/>
    <x v="5"/>
  </r>
  <r>
    <s v="X"/>
    <d v="2011-03-14T00:00:00"/>
    <x v="1"/>
    <x v="5"/>
    <n v="650"/>
    <m/>
    <x v="18"/>
    <m/>
    <x v="5"/>
  </r>
  <r>
    <s v="X"/>
    <d v="2011-03-14T00:00:00"/>
    <x v="1"/>
    <x v="10"/>
    <n v="120"/>
    <m/>
    <x v="18"/>
    <m/>
    <x v="5"/>
  </r>
  <r>
    <s v="X"/>
    <d v="2011-03-14T00:00:00"/>
    <x v="1"/>
    <x v="15"/>
    <n v="100"/>
    <m/>
    <x v="18"/>
    <m/>
    <x v="5"/>
  </r>
  <r>
    <s v="X"/>
    <d v="2011-03-14T00:00:00"/>
    <x v="1"/>
    <x v="18"/>
    <n v="420"/>
    <m/>
    <x v="8"/>
    <m/>
    <x v="5"/>
  </r>
  <r>
    <s v="X"/>
    <d v="2011-03-14T00:00:00"/>
    <x v="0"/>
    <x v="0"/>
    <m/>
    <n v="1008.06"/>
    <x v="1"/>
    <m/>
    <x v="0"/>
  </r>
  <r>
    <s v="X"/>
    <d v="2011-03-14T00:00:00"/>
    <x v="1"/>
    <x v="18"/>
    <n v="60"/>
    <m/>
    <x v="17"/>
    <m/>
    <x v="5"/>
  </r>
  <r>
    <s v="X"/>
    <d v="2011-03-15T00:00:00"/>
    <x v="1"/>
    <x v="13"/>
    <n v="820"/>
    <m/>
    <x v="18"/>
    <m/>
    <x v="5"/>
  </r>
  <r>
    <s v="X"/>
    <d v="2011-03-15T00:00:00"/>
    <x v="1"/>
    <x v="21"/>
    <n v="400"/>
    <m/>
    <x v="18"/>
    <m/>
    <x v="5"/>
  </r>
  <r>
    <s v="X"/>
    <d v="2011-03-15T00:00:00"/>
    <x v="0"/>
    <x v="0"/>
    <m/>
    <n v="137.01"/>
    <x v="18"/>
    <m/>
    <x v="0"/>
  </r>
  <r>
    <s v="X"/>
    <d v="2011-03-16T00:00:00"/>
    <x v="1"/>
    <x v="4"/>
    <n v="80"/>
    <m/>
    <x v="7"/>
    <m/>
    <x v="5"/>
  </r>
  <r>
    <s v="X"/>
    <d v="2011-03-16T00:00:00"/>
    <x v="1"/>
    <x v="4"/>
    <n v="160"/>
    <m/>
    <x v="18"/>
    <m/>
    <x v="5"/>
  </r>
  <r>
    <s v="X"/>
    <d v="2011-03-16T00:00:00"/>
    <x v="0"/>
    <x v="0"/>
    <m/>
    <n v="480.52"/>
    <x v="18"/>
    <m/>
    <x v="0"/>
  </r>
  <r>
    <s v="X"/>
    <d v="2011-03-16T00:00:00"/>
    <x v="0"/>
    <x v="0"/>
    <m/>
    <n v="57.17"/>
    <x v="18"/>
    <m/>
    <x v="0"/>
  </r>
  <r>
    <s v="X"/>
    <d v="2011-03-16T00:00:00"/>
    <x v="0"/>
    <x v="0"/>
    <m/>
    <n v="303.37"/>
    <x v="1"/>
    <m/>
    <x v="0"/>
  </r>
  <r>
    <s v="X"/>
    <d v="2011-03-17T00:00:00"/>
    <x v="1"/>
    <x v="9"/>
    <n v="180"/>
    <m/>
    <x v="7"/>
    <m/>
    <x v="5"/>
  </r>
  <r>
    <s v="X"/>
    <d v="2011-03-17T00:00:00"/>
    <x v="0"/>
    <x v="0"/>
    <m/>
    <n v="1561.91"/>
    <x v="7"/>
    <m/>
    <x v="0"/>
  </r>
  <r>
    <s v="X"/>
    <d v="2011-03-17T00:00:00"/>
    <x v="0"/>
    <x v="0"/>
    <m/>
    <n v="637.02"/>
    <x v="7"/>
    <m/>
    <x v="0"/>
  </r>
  <r>
    <s v="X"/>
    <d v="2011-03-17T00:00:00"/>
    <x v="0"/>
    <x v="0"/>
    <m/>
    <n v="1249.3499999999999"/>
    <x v="7"/>
    <m/>
    <x v="0"/>
  </r>
  <r>
    <s v="X"/>
    <d v="2011-03-17T00:00:00"/>
    <x v="1"/>
    <x v="3"/>
    <n v="660"/>
    <m/>
    <x v="18"/>
    <m/>
    <x v="5"/>
  </r>
  <r>
    <s v="X"/>
    <d v="2011-03-17T00:00:00"/>
    <x v="1"/>
    <x v="9"/>
    <n v="120"/>
    <m/>
    <x v="18"/>
    <m/>
    <x v="5"/>
  </r>
  <r>
    <s v="X"/>
    <d v="2011-03-17T00:00:00"/>
    <x v="1"/>
    <x v="14"/>
    <n v="420"/>
    <m/>
    <x v="8"/>
    <m/>
    <x v="5"/>
  </r>
  <r>
    <s v="X"/>
    <d v="2011-03-17T00:00:00"/>
    <x v="0"/>
    <x v="0"/>
    <m/>
    <n v="1722.77"/>
    <x v="1"/>
    <m/>
    <x v="0"/>
  </r>
  <r>
    <s v="X"/>
    <d v="2011-03-17T00:00:00"/>
    <x v="1"/>
    <x v="14"/>
    <n v="60"/>
    <m/>
    <x v="17"/>
    <m/>
    <x v="5"/>
  </r>
  <r>
    <s v="X"/>
    <d v="2011-03-18T00:00:00"/>
    <x v="0"/>
    <x v="0"/>
    <m/>
    <n v="64.849999999999994"/>
    <x v="18"/>
    <m/>
    <x v="0"/>
  </r>
  <r>
    <s v="X"/>
    <d v="2011-03-18T00:00:00"/>
    <x v="0"/>
    <x v="0"/>
    <m/>
    <n v="287.64999999999998"/>
    <x v="1"/>
    <m/>
    <x v="0"/>
  </r>
  <r>
    <s v="X"/>
    <d v="2011-03-18T00:00:00"/>
    <x v="1"/>
    <x v="22"/>
    <n v="577.5"/>
    <m/>
    <x v="17"/>
    <m/>
    <x v="5"/>
  </r>
  <r>
    <s v="X"/>
    <d v="2011-03-19T00:00:00"/>
    <x v="0"/>
    <x v="0"/>
    <m/>
    <n v="217.16"/>
    <x v="18"/>
    <m/>
    <x v="0"/>
  </r>
  <r>
    <s v="X"/>
    <d v="2011-03-19T00:00:00"/>
    <x v="0"/>
    <x v="0"/>
    <m/>
    <n v="147.77000000000001"/>
    <x v="1"/>
    <m/>
    <x v="0"/>
  </r>
  <r>
    <s v="X"/>
    <d v="2011-03-21T00:00:00"/>
    <x v="1"/>
    <x v="23"/>
    <n v="1900"/>
    <m/>
    <x v="15"/>
    <m/>
    <x v="6"/>
  </r>
  <r>
    <s v="X"/>
    <d v="2011-03-21T00:00:00"/>
    <x v="1"/>
    <x v="23"/>
    <n v="325"/>
    <m/>
    <x v="7"/>
    <m/>
    <x v="6"/>
  </r>
  <r>
    <s v="X"/>
    <d v="2011-03-21T00:00:00"/>
    <x v="1"/>
    <x v="13"/>
    <n v="820"/>
    <m/>
    <x v="18"/>
    <m/>
    <x v="6"/>
  </r>
  <r>
    <s v="X"/>
    <d v="2011-03-21T00:00:00"/>
    <x v="1"/>
    <x v="21"/>
    <n v="630"/>
    <m/>
    <x v="18"/>
    <m/>
    <x v="6"/>
  </r>
  <r>
    <s v="X"/>
    <d v="2011-03-21T00:00:00"/>
    <x v="1"/>
    <x v="3"/>
    <n v="480"/>
    <m/>
    <x v="18"/>
    <m/>
    <x v="6"/>
  </r>
  <r>
    <s v="X"/>
    <d v="2011-03-21T00:00:00"/>
    <x v="1"/>
    <x v="4"/>
    <n v="360"/>
    <m/>
    <x v="18"/>
    <m/>
    <x v="6"/>
  </r>
  <r>
    <s v="X"/>
    <d v="2011-03-21T00:00:00"/>
    <x v="0"/>
    <x v="0"/>
    <m/>
    <n v="495.19"/>
    <x v="18"/>
    <m/>
    <x v="0"/>
  </r>
  <r>
    <s v="X"/>
    <d v="2011-03-21T00:00:00"/>
    <x v="0"/>
    <x v="0"/>
    <m/>
    <n v="77.790000000000006"/>
    <x v="1"/>
    <m/>
    <x v="0"/>
  </r>
  <r>
    <s v="X"/>
    <d v="2011-03-21T00:00:00"/>
    <x v="1"/>
    <x v="1"/>
    <n v="580"/>
    <m/>
    <x v="17"/>
    <m/>
    <x v="6"/>
  </r>
  <r>
    <s v="X"/>
    <d v="2011-03-21T00:00:00"/>
    <x v="1"/>
    <x v="14"/>
    <n v="540"/>
    <m/>
    <x v="17"/>
    <m/>
    <x v="6"/>
  </r>
  <r>
    <s v="X"/>
    <d v="2011-03-22T00:00:00"/>
    <x v="1"/>
    <x v="7"/>
    <n v="690"/>
    <m/>
    <x v="17"/>
    <m/>
    <x v="6"/>
  </r>
  <r>
    <s v="X"/>
    <d v="2011-03-22T00:00:00"/>
    <x v="1"/>
    <x v="18"/>
    <n v="540"/>
    <m/>
    <x v="17"/>
    <m/>
    <x v="6"/>
  </r>
  <r>
    <s v="X"/>
    <d v="2011-03-22T00:00:00"/>
    <x v="1"/>
    <x v="1"/>
    <n v="60"/>
    <m/>
    <x v="17"/>
    <m/>
    <x v="6"/>
  </r>
  <r>
    <s v="X"/>
    <d v="2011-03-23T00:00:00"/>
    <x v="0"/>
    <x v="0"/>
    <m/>
    <n v="1379.46"/>
    <x v="18"/>
    <m/>
    <x v="0"/>
  </r>
  <r>
    <s v="X"/>
    <d v="2011-03-23T00:00:00"/>
    <x v="0"/>
    <x v="0"/>
    <m/>
    <n v="119.49"/>
    <x v="18"/>
    <m/>
    <x v="0"/>
  </r>
  <r>
    <s v="X"/>
    <d v="2011-03-23T00:00:00"/>
    <x v="1"/>
    <x v="7"/>
    <n v="364"/>
    <m/>
    <x v="8"/>
    <m/>
    <x v="6"/>
  </r>
  <r>
    <s v="X"/>
    <d v="2011-03-23T00:00:00"/>
    <x v="0"/>
    <x v="0"/>
    <m/>
    <n v="1344.81"/>
    <x v="22"/>
    <m/>
    <x v="0"/>
  </r>
  <r>
    <s v="X"/>
    <d v="2011-03-23T00:00:00"/>
    <x v="0"/>
    <x v="0"/>
    <m/>
    <n v="54.73"/>
    <x v="23"/>
    <m/>
    <x v="0"/>
  </r>
  <r>
    <s v="X"/>
    <d v="2011-03-23T00:00:00"/>
    <x v="0"/>
    <x v="0"/>
    <m/>
    <n v="5.91"/>
    <x v="23"/>
    <m/>
    <x v="0"/>
  </r>
  <r>
    <s v="X"/>
    <d v="2011-03-23T00:00:00"/>
    <x v="0"/>
    <x v="0"/>
    <m/>
    <n v="-25.19"/>
    <x v="24"/>
    <m/>
    <x v="0"/>
  </r>
  <r>
    <s v="X"/>
    <d v="2011-03-23T00:00:00"/>
    <x v="1"/>
    <x v="7"/>
    <n v="156"/>
    <m/>
    <x v="17"/>
    <m/>
    <x v="6"/>
  </r>
  <r>
    <s v="X"/>
    <d v="2011-03-23T00:00:00"/>
    <x v="1"/>
    <x v="19"/>
    <n v="100"/>
    <m/>
    <x v="17"/>
    <m/>
    <x v="6"/>
  </r>
  <r>
    <s v="X"/>
    <d v="2011-03-24T00:00:00"/>
    <x v="0"/>
    <x v="0"/>
    <m/>
    <n v="487.1"/>
    <x v="18"/>
    <m/>
    <x v="0"/>
  </r>
  <r>
    <s v="X"/>
    <d v="2011-03-24T00:00:00"/>
    <x v="0"/>
    <x v="0"/>
    <m/>
    <n v="139.68"/>
    <x v="18"/>
    <m/>
    <x v="0"/>
  </r>
  <r>
    <s v="X"/>
    <d v="2011-03-24T00:00:00"/>
    <x v="1"/>
    <x v="1"/>
    <n v="420"/>
    <m/>
    <x v="8"/>
    <m/>
    <x v="6"/>
  </r>
  <r>
    <s v="X"/>
    <d v="2011-03-24T00:00:00"/>
    <x v="0"/>
    <x v="0"/>
    <m/>
    <n v="509.1"/>
    <x v="22"/>
    <m/>
    <x v="0"/>
  </r>
  <r>
    <s v="X"/>
    <d v="2011-03-24T00:00:00"/>
    <x v="1"/>
    <x v="1"/>
    <n v="60"/>
    <m/>
    <x v="17"/>
    <m/>
    <x v="6"/>
  </r>
  <r>
    <s v="X"/>
    <d v="2011-03-25T00:00:00"/>
    <x v="0"/>
    <x v="0"/>
    <m/>
    <n v="354.63"/>
    <x v="18"/>
    <m/>
    <x v="0"/>
  </r>
  <r>
    <s v="X"/>
    <d v="2011-03-25T00:00:00"/>
    <x v="0"/>
    <x v="0"/>
    <m/>
    <n v="1643.82"/>
    <x v="18"/>
    <m/>
    <x v="0"/>
  </r>
  <r>
    <s v="X"/>
    <d v="2011-03-25T00:00:00"/>
    <x v="0"/>
    <x v="0"/>
    <m/>
    <n v="150.38"/>
    <x v="18"/>
    <m/>
    <x v="0"/>
  </r>
  <r>
    <s v="X"/>
    <d v="2011-03-25T00:00:00"/>
    <x v="0"/>
    <x v="0"/>
    <m/>
    <n v="30.79"/>
    <x v="18"/>
    <m/>
    <x v="0"/>
  </r>
  <r>
    <s v="X"/>
    <d v="2011-03-25T00:00:00"/>
    <x v="0"/>
    <x v="0"/>
    <m/>
    <n v="324.41000000000003"/>
    <x v="22"/>
    <m/>
    <x v="0"/>
  </r>
  <r>
    <s v="X"/>
    <d v="2011-03-25T00:00:00"/>
    <x v="1"/>
    <x v="24"/>
    <n v="800"/>
    <m/>
    <x v="25"/>
    <m/>
    <x v="6"/>
  </r>
  <r>
    <s v="X"/>
    <d v="2011-03-28T00:00:00"/>
    <x v="1"/>
    <x v="21"/>
    <n v="400"/>
    <m/>
    <x v="18"/>
    <m/>
    <x v="7"/>
  </r>
  <r>
    <s v="X"/>
    <d v="2011-03-28T00:00:00"/>
    <x v="1"/>
    <x v="5"/>
    <n v="300"/>
    <m/>
    <x v="18"/>
    <m/>
    <x v="7"/>
  </r>
  <r>
    <s v="X"/>
    <d v="2011-03-28T00:00:00"/>
    <x v="1"/>
    <x v="1"/>
    <n v="300"/>
    <m/>
    <x v="8"/>
    <m/>
    <x v="7"/>
  </r>
  <r>
    <s v="X"/>
    <d v="2011-03-28T00:00:00"/>
    <x v="0"/>
    <x v="0"/>
    <m/>
    <n v="80.78"/>
    <x v="22"/>
    <m/>
    <x v="0"/>
  </r>
  <r>
    <s v="X"/>
    <d v="2011-03-28T00:00:00"/>
    <x v="1"/>
    <x v="1"/>
    <n v="180"/>
    <m/>
    <x v="26"/>
    <m/>
    <x v="7"/>
  </r>
  <r>
    <s v="X"/>
    <d v="2011-03-28T00:00:00"/>
    <x v="1"/>
    <x v="1"/>
    <n v="120"/>
    <m/>
    <x v="17"/>
    <m/>
    <x v="7"/>
  </r>
  <r>
    <s v="X"/>
    <d v="2011-03-29T00:00:00"/>
    <x v="0"/>
    <x v="0"/>
    <m/>
    <n v="86.99"/>
    <x v="7"/>
    <m/>
    <x v="0"/>
  </r>
  <r>
    <s v="X"/>
    <d v="2011-03-29T00:00:00"/>
    <x v="0"/>
    <x v="0"/>
    <m/>
    <n v="705.47"/>
    <x v="18"/>
    <m/>
    <x v="0"/>
  </r>
  <r>
    <s v="X"/>
    <d v="2011-03-29T00:00:00"/>
    <x v="1"/>
    <x v="7"/>
    <n v="260"/>
    <m/>
    <x v="27"/>
    <m/>
    <x v="7"/>
  </r>
  <r>
    <s v="X"/>
    <d v="2011-03-29T00:00:00"/>
    <x v="0"/>
    <x v="0"/>
    <m/>
    <n v="391.12"/>
    <x v="28"/>
    <s v="JP"/>
    <x v="0"/>
  </r>
  <r>
    <s v="X"/>
    <d v="2011-03-29T00:00:00"/>
    <x v="1"/>
    <x v="7"/>
    <n v="195"/>
    <m/>
    <x v="22"/>
    <m/>
    <x v="7"/>
  </r>
  <r>
    <s v="X"/>
    <d v="2011-03-29T00:00:00"/>
    <x v="1"/>
    <x v="7"/>
    <n v="195"/>
    <m/>
    <x v="26"/>
    <m/>
    <x v="7"/>
  </r>
  <r>
    <s v="X"/>
    <d v="2011-03-29T00:00:00"/>
    <x v="0"/>
    <x v="0"/>
    <m/>
    <n v="2814.57"/>
    <x v="29"/>
    <m/>
    <x v="0"/>
  </r>
  <r>
    <s v="X"/>
    <d v="2011-03-30T00:00:00"/>
    <x v="1"/>
    <x v="8"/>
    <n v="300"/>
    <m/>
    <x v="7"/>
    <m/>
    <x v="7"/>
  </r>
  <r>
    <s v="X"/>
    <d v="2011-03-30T00:00:00"/>
    <x v="1"/>
    <x v="9"/>
    <n v="1000"/>
    <m/>
    <x v="7"/>
    <m/>
    <x v="7"/>
  </r>
  <r>
    <s v="X"/>
    <d v="2011-03-30T00:00:00"/>
    <x v="1"/>
    <x v="22"/>
    <n v="540"/>
    <m/>
    <x v="18"/>
    <m/>
    <x v="7"/>
  </r>
  <r>
    <s v="X"/>
    <d v="2011-03-30T00:00:00"/>
    <x v="1"/>
    <x v="8"/>
    <n v="700"/>
    <m/>
    <x v="18"/>
    <m/>
    <x v="7"/>
  </r>
  <r>
    <s v="X"/>
    <d v="2011-03-30T00:00:00"/>
    <x v="1"/>
    <x v="3"/>
    <n v="460"/>
    <m/>
    <x v="18"/>
    <m/>
    <x v="7"/>
  </r>
  <r>
    <s v="X"/>
    <d v="2011-03-30T00:00:00"/>
    <x v="0"/>
    <x v="0"/>
    <m/>
    <n v="38.26"/>
    <x v="18"/>
    <m/>
    <x v="0"/>
  </r>
  <r>
    <s v="X"/>
    <d v="2011-03-30T00:00:00"/>
    <x v="0"/>
    <x v="0"/>
    <m/>
    <n v="66.98"/>
    <x v="29"/>
    <m/>
    <x v="0"/>
  </r>
  <r>
    <s v="X"/>
    <d v="2011-03-30T00:00:00"/>
    <x v="1"/>
    <x v="8"/>
    <n v="325"/>
    <m/>
    <x v="17"/>
    <m/>
    <x v="7"/>
  </r>
  <r>
    <s v="X"/>
    <d v="2011-03-31T00:00:00"/>
    <x v="1"/>
    <x v="25"/>
    <n v="120"/>
    <m/>
    <x v="18"/>
    <m/>
    <x v="7"/>
  </r>
  <r>
    <s v="X"/>
    <d v="2011-04-01T00:00:00"/>
    <x v="1"/>
    <x v="16"/>
    <n v="400"/>
    <m/>
    <x v="18"/>
    <m/>
    <x v="7"/>
  </r>
  <r>
    <s v="X"/>
    <d v="2011-04-01T00:00:00"/>
    <x v="1"/>
    <x v="19"/>
    <n v="100"/>
    <m/>
    <x v="18"/>
    <m/>
    <x v="7"/>
  </r>
  <r>
    <s v="X"/>
    <d v="2011-04-04T00:00:00"/>
    <x v="0"/>
    <x v="0"/>
    <m/>
    <n v="34.5"/>
    <x v="7"/>
    <m/>
    <x v="0"/>
  </r>
  <r>
    <s v="X"/>
    <d v="2011-04-04T00:00:00"/>
    <x v="1"/>
    <x v="13"/>
    <n v="500"/>
    <m/>
    <x v="18"/>
    <m/>
    <x v="8"/>
  </r>
  <r>
    <s v="X"/>
    <d v="2011-04-04T00:00:00"/>
    <x v="1"/>
    <x v="3"/>
    <n v="480"/>
    <m/>
    <x v="18"/>
    <m/>
    <x v="8"/>
  </r>
  <r>
    <s v="X"/>
    <d v="2011-04-04T00:00:00"/>
    <x v="1"/>
    <x v="14"/>
    <n v="240"/>
    <m/>
    <x v="27"/>
    <m/>
    <x v="8"/>
  </r>
  <r>
    <s v="X"/>
    <d v="2011-04-04T00:00:00"/>
    <x v="1"/>
    <x v="1"/>
    <n v="300"/>
    <m/>
    <x v="22"/>
    <m/>
    <x v="8"/>
  </r>
  <r>
    <s v="X"/>
    <d v="2011-04-04T00:00:00"/>
    <x v="1"/>
    <x v="7"/>
    <n v="260"/>
    <m/>
    <x v="22"/>
    <m/>
    <x v="8"/>
  </r>
  <r>
    <s v="X"/>
    <d v="2011-04-04T00:00:00"/>
    <x v="1"/>
    <x v="18"/>
    <n v="300"/>
    <m/>
    <x v="22"/>
    <m/>
    <x v="8"/>
  </r>
  <r>
    <s v="X"/>
    <d v="2011-04-04T00:00:00"/>
    <x v="1"/>
    <x v="14"/>
    <n v="160"/>
    <m/>
    <x v="22"/>
    <m/>
    <x v="8"/>
  </r>
  <r>
    <s v="X"/>
    <d v="2011-04-04T00:00:00"/>
    <x v="1"/>
    <x v="18"/>
    <n v="180"/>
    <m/>
    <x v="26"/>
    <m/>
    <x v="8"/>
  </r>
  <r>
    <s v="X"/>
    <d v="2011-04-04T00:00:00"/>
    <x v="1"/>
    <x v="14"/>
    <n v="160"/>
    <m/>
    <x v="26"/>
    <m/>
    <x v="8"/>
  </r>
  <r>
    <s v="X"/>
    <d v="2011-04-04T00:00:00"/>
    <x v="1"/>
    <x v="1"/>
    <n v="480"/>
    <m/>
    <x v="30"/>
    <m/>
    <x v="8"/>
  </r>
  <r>
    <s v="X"/>
    <d v="2011-04-04T00:00:00"/>
    <x v="1"/>
    <x v="7"/>
    <n v="520"/>
    <m/>
    <x v="30"/>
    <m/>
    <x v="8"/>
  </r>
  <r>
    <s v="X"/>
    <d v="2011-04-04T00:00:00"/>
    <x v="0"/>
    <x v="0"/>
    <m/>
    <n v="269.5"/>
    <x v="29"/>
    <m/>
    <x v="0"/>
  </r>
  <r>
    <s v="X"/>
    <d v="2011-04-04T00:00:00"/>
    <x v="1"/>
    <x v="18"/>
    <n v="120"/>
    <m/>
    <x v="17"/>
    <m/>
    <x v="8"/>
  </r>
  <r>
    <s v="X"/>
    <d v="2011-04-05T00:00:00"/>
    <x v="1"/>
    <x v="13"/>
    <n v="650"/>
    <m/>
    <x v="18"/>
    <m/>
    <x v="8"/>
  </r>
  <r>
    <s v="X"/>
    <d v="2011-04-05T00:00:00"/>
    <x v="1"/>
    <x v="14"/>
    <n v="300"/>
    <m/>
    <x v="22"/>
    <m/>
    <x v="8"/>
  </r>
  <r>
    <s v="X"/>
    <d v="2011-04-05T00:00:00"/>
    <x v="0"/>
    <x v="0"/>
    <m/>
    <n v="134.44"/>
    <x v="29"/>
    <m/>
    <x v="0"/>
  </r>
  <r>
    <s v="X"/>
    <d v="2011-04-06T00:00:00"/>
    <x v="1"/>
    <x v="21"/>
    <n v="390"/>
    <m/>
    <x v="18"/>
    <m/>
    <x v="8"/>
  </r>
  <r>
    <s v="X"/>
    <d v="2011-04-06T00:00:00"/>
    <x v="0"/>
    <x v="0"/>
    <m/>
    <n v="195.3"/>
    <x v="18"/>
    <m/>
    <x v="0"/>
  </r>
  <r>
    <s v="X"/>
    <d v="2011-04-06T00:00:00"/>
    <x v="0"/>
    <x v="0"/>
    <m/>
    <n v="719.93"/>
    <x v="28"/>
    <s v="JP"/>
    <x v="0"/>
  </r>
  <r>
    <s v="X"/>
    <d v="2011-04-06T00:00:00"/>
    <x v="1"/>
    <x v="18"/>
    <n v="240"/>
    <m/>
    <x v="22"/>
    <m/>
    <x v="8"/>
  </r>
  <r>
    <s v="X"/>
    <d v="2011-04-06T00:00:00"/>
    <x v="1"/>
    <x v="14"/>
    <n v="480"/>
    <m/>
    <x v="30"/>
    <m/>
    <x v="8"/>
  </r>
  <r>
    <s v="X"/>
    <d v="2011-04-06T00:00:00"/>
    <x v="1"/>
    <x v="18"/>
    <n v="480"/>
    <m/>
    <x v="30"/>
    <m/>
    <x v="8"/>
  </r>
  <r>
    <s v="X"/>
    <d v="2011-04-06T00:00:00"/>
    <x v="0"/>
    <x v="0"/>
    <m/>
    <n v="490.74"/>
    <x v="29"/>
    <m/>
    <x v="0"/>
  </r>
  <r>
    <s v="X"/>
    <d v="2011-04-06T00:00:00"/>
    <x v="0"/>
    <x v="0"/>
    <m/>
    <n v="2291.98"/>
    <x v="29"/>
    <m/>
    <x v="0"/>
  </r>
  <r>
    <s v="X"/>
    <d v="2011-04-06T00:00:00"/>
    <x v="0"/>
    <x v="0"/>
    <m/>
    <n v="707.78"/>
    <x v="29"/>
    <m/>
    <x v="0"/>
  </r>
  <r>
    <s v="X"/>
    <d v="2011-04-07T00:00:00"/>
    <x v="0"/>
    <x v="0"/>
    <m/>
    <n v="281.64"/>
    <x v="28"/>
    <s v="JP"/>
    <x v="0"/>
  </r>
  <r>
    <s v="X"/>
    <d v="2011-04-07T00:00:00"/>
    <x v="0"/>
    <x v="0"/>
    <m/>
    <n v="198.51"/>
    <x v="9"/>
    <m/>
    <x v="0"/>
  </r>
  <r>
    <s v="X"/>
    <d v="2011-04-07T00:00:00"/>
    <x v="0"/>
    <x v="0"/>
    <m/>
    <n v="26.31"/>
    <x v="29"/>
    <m/>
    <x v="0"/>
  </r>
  <r>
    <s v="X"/>
    <d v="2011-04-11T00:00:00"/>
    <x v="1"/>
    <x v="26"/>
    <n v="100"/>
    <m/>
    <x v="18"/>
    <m/>
    <x v="9"/>
  </r>
  <r>
    <s v="X"/>
    <d v="2011-04-11T00:00:00"/>
    <x v="0"/>
    <x v="0"/>
    <m/>
    <n v="1290.45"/>
    <x v="28"/>
    <s v="JP"/>
    <x v="0"/>
  </r>
  <r>
    <s v="X"/>
    <d v="2011-04-11T00:00:00"/>
    <x v="1"/>
    <x v="1"/>
    <n v="720"/>
    <m/>
    <x v="30"/>
    <m/>
    <x v="9"/>
  </r>
  <r>
    <s v="X"/>
    <d v="2011-04-11T00:00:00"/>
    <x v="1"/>
    <x v="14"/>
    <n v="720"/>
    <m/>
    <x v="30"/>
    <m/>
    <x v="9"/>
  </r>
  <r>
    <s v="X"/>
    <d v="2011-04-12T00:00:00"/>
    <x v="1"/>
    <x v="7"/>
    <n v="720"/>
    <m/>
    <x v="30"/>
    <m/>
    <x v="9"/>
  </r>
  <r>
    <s v="X"/>
    <d v="2011-04-12T00:00:00"/>
    <x v="0"/>
    <x v="0"/>
    <m/>
    <n v="30.68"/>
    <x v="21"/>
    <m/>
    <x v="0"/>
  </r>
  <r>
    <s v="X"/>
    <d v="2011-04-13T00:00:00"/>
    <x v="1"/>
    <x v="22"/>
    <n v="360"/>
    <m/>
    <x v="22"/>
    <m/>
    <x v="9"/>
  </r>
  <r>
    <s v="X"/>
    <d v="2011-04-13T00:00:00"/>
    <x v="1"/>
    <x v="18"/>
    <n v="720"/>
    <m/>
    <x v="30"/>
    <m/>
    <x v="9"/>
  </r>
  <r>
    <s v="X"/>
    <d v="2011-04-13T00:00:00"/>
    <x v="0"/>
    <x v="0"/>
    <m/>
    <n v="118.97"/>
    <x v="29"/>
    <m/>
    <x v="0"/>
  </r>
  <r>
    <s v="X"/>
    <d v="2011-04-14T00:00:00"/>
    <x v="1"/>
    <x v="13"/>
    <n v="130"/>
    <m/>
    <x v="18"/>
    <m/>
    <x v="9"/>
  </r>
  <r>
    <s v="X"/>
    <d v="2011-04-14T00:00:00"/>
    <x v="1"/>
    <x v="21"/>
    <n v="50"/>
    <m/>
    <x v="18"/>
    <m/>
    <x v="9"/>
  </r>
  <r>
    <s v="X"/>
    <d v="2011-04-14T00:00:00"/>
    <x v="1"/>
    <x v="13"/>
    <n v="260"/>
    <m/>
    <x v="31"/>
    <m/>
    <x v="9"/>
  </r>
  <r>
    <s v="X"/>
    <d v="2011-04-14T00:00:00"/>
    <x v="1"/>
    <x v="21"/>
    <n v="200"/>
    <m/>
    <x v="31"/>
    <m/>
    <x v="9"/>
  </r>
  <r>
    <s v="X"/>
    <d v="2011-04-14T00:00:00"/>
    <x v="1"/>
    <x v="3"/>
    <n v="240"/>
    <m/>
    <x v="31"/>
    <m/>
    <x v="9"/>
  </r>
  <r>
    <s v="X"/>
    <d v="2011-04-14T00:00:00"/>
    <x v="0"/>
    <x v="0"/>
    <m/>
    <n v="71.27"/>
    <x v="32"/>
    <m/>
    <x v="0"/>
  </r>
  <r>
    <s v="X"/>
    <d v="2011-04-14T00:00:00"/>
    <x v="0"/>
    <x v="0"/>
    <m/>
    <n v="409.02"/>
    <x v="28"/>
    <s v="JP"/>
    <x v="0"/>
  </r>
  <r>
    <s v="X"/>
    <d v="2011-04-14T00:00:00"/>
    <x v="1"/>
    <x v="21"/>
    <n v="50"/>
    <m/>
    <x v="16"/>
    <m/>
    <x v="9"/>
  </r>
  <r>
    <s v="X"/>
    <d v="2011-04-14T00:00:00"/>
    <x v="0"/>
    <x v="0"/>
    <m/>
    <n v="300.19"/>
    <x v="29"/>
    <m/>
    <x v="0"/>
  </r>
  <r>
    <s v="X"/>
    <d v="2011-04-14T00:00:00"/>
    <x v="0"/>
    <x v="0"/>
    <m/>
    <n v="20.83"/>
    <x v="29"/>
    <m/>
    <x v="0"/>
  </r>
  <r>
    <s v="X"/>
    <d v="2011-04-14T00:00:00"/>
    <x v="0"/>
    <x v="0"/>
    <m/>
    <n v="1124.22"/>
    <x v="12"/>
    <m/>
    <x v="0"/>
  </r>
  <r>
    <s v="X"/>
    <d v="2011-04-15T00:00:00"/>
    <x v="1"/>
    <x v="27"/>
    <n v="900"/>
    <m/>
    <x v="31"/>
    <m/>
    <x v="9"/>
  </r>
  <r>
    <s v="X"/>
    <d v="2011-04-15T00:00:00"/>
    <x v="1"/>
    <x v="16"/>
    <n v="250"/>
    <m/>
    <x v="31"/>
    <m/>
    <x v="9"/>
  </r>
  <r>
    <s v="X"/>
    <d v="2011-04-15T00:00:00"/>
    <x v="0"/>
    <x v="0"/>
    <m/>
    <n v="415.98"/>
    <x v="32"/>
    <m/>
    <x v="0"/>
  </r>
  <r>
    <s v="X"/>
    <d v="2011-04-15T00:00:00"/>
    <x v="0"/>
    <x v="0"/>
    <m/>
    <n v="416.29"/>
    <x v="28"/>
    <s v="JP"/>
    <x v="0"/>
  </r>
  <r>
    <s v="X"/>
    <d v="2011-04-15T00:00:00"/>
    <x v="0"/>
    <x v="0"/>
    <m/>
    <n v="937.15"/>
    <x v="29"/>
    <m/>
    <x v="0"/>
  </r>
  <r>
    <s v="X"/>
    <d v="2011-04-16T00:00:00"/>
    <x v="0"/>
    <x v="0"/>
    <m/>
    <n v="584.84"/>
    <x v="32"/>
    <m/>
    <x v="0"/>
  </r>
  <r>
    <s v="X"/>
    <d v="2011-04-18T00:00:00"/>
    <x v="1"/>
    <x v="1"/>
    <n v="480"/>
    <m/>
    <x v="30"/>
    <m/>
    <x v="10"/>
  </r>
  <r>
    <s v="X"/>
    <d v="2011-04-18T00:00:00"/>
    <x v="1"/>
    <x v="7"/>
    <n v="480"/>
    <m/>
    <x v="30"/>
    <m/>
    <x v="10"/>
  </r>
  <r>
    <s v="X"/>
    <d v="2011-04-18T00:00:00"/>
    <x v="1"/>
    <x v="14"/>
    <n v="480"/>
    <m/>
    <x v="30"/>
    <m/>
    <x v="10"/>
  </r>
  <r>
    <s v="X"/>
    <d v="2011-04-18T00:00:00"/>
    <x v="1"/>
    <x v="18"/>
    <n v="480"/>
    <m/>
    <x v="30"/>
    <m/>
    <x v="10"/>
  </r>
  <r>
    <s v="X"/>
    <d v="2011-04-18T00:00:00"/>
    <x v="0"/>
    <x v="0"/>
    <m/>
    <n v="447.12"/>
    <x v="29"/>
    <m/>
    <x v="0"/>
  </r>
  <r>
    <s v="X"/>
    <d v="2011-04-19T00:00:00"/>
    <x v="1"/>
    <x v="23"/>
    <n v="1650"/>
    <m/>
    <x v="18"/>
    <m/>
    <x v="10"/>
  </r>
  <r>
    <s v="X"/>
    <d v="2011-04-19T00:00:00"/>
    <x v="1"/>
    <x v="16"/>
    <n v="550"/>
    <m/>
    <x v="31"/>
    <m/>
    <x v="10"/>
  </r>
  <r>
    <s v="X"/>
    <d v="2011-04-19T00:00:00"/>
    <x v="1"/>
    <x v="3"/>
    <n v="540"/>
    <m/>
    <x v="31"/>
    <m/>
    <x v="10"/>
  </r>
  <r>
    <s v="X"/>
    <d v="2011-04-19T00:00:00"/>
    <x v="1"/>
    <x v="21"/>
    <n v="450"/>
    <m/>
    <x v="31"/>
    <m/>
    <x v="10"/>
  </r>
  <r>
    <s v="X"/>
    <d v="2011-04-19T00:00:00"/>
    <x v="0"/>
    <x v="0"/>
    <m/>
    <n v="54.38"/>
    <x v="32"/>
    <m/>
    <x v="0"/>
  </r>
  <r>
    <s v="X"/>
    <d v="2011-04-19T00:00:00"/>
    <x v="0"/>
    <x v="0"/>
    <m/>
    <n v="1335.83"/>
    <x v="32"/>
    <m/>
    <x v="0"/>
  </r>
  <r>
    <s v="X"/>
    <d v="2011-04-19T00:00:00"/>
    <x v="1"/>
    <x v="23"/>
    <n v="1550"/>
    <m/>
    <x v="30"/>
    <m/>
    <x v="10"/>
  </r>
  <r>
    <s v="X"/>
    <d v="2011-04-20T00:00:00"/>
    <x v="1"/>
    <x v="28"/>
    <n v="501.6"/>
    <m/>
    <x v="31"/>
    <m/>
    <x v="10"/>
  </r>
  <r>
    <s v="X"/>
    <d v="2011-04-20T00:00:00"/>
    <x v="0"/>
    <x v="0"/>
    <m/>
    <n v="1575.32"/>
    <x v="32"/>
    <m/>
    <x v="0"/>
  </r>
  <r>
    <s v="X"/>
    <d v="2011-04-21T00:00:00"/>
    <x v="1"/>
    <x v="13"/>
    <n v="390"/>
    <m/>
    <x v="31"/>
    <m/>
    <x v="10"/>
  </r>
  <r>
    <s v="X"/>
    <d v="2011-04-21T00:00:00"/>
    <x v="0"/>
    <x v="0"/>
    <m/>
    <n v="292.45999999999998"/>
    <x v="32"/>
    <m/>
    <x v="0"/>
  </r>
  <r>
    <s v="X"/>
    <d v="2011-04-21T00:00:00"/>
    <x v="0"/>
    <x v="0"/>
    <m/>
    <n v="143.91999999999999"/>
    <x v="29"/>
    <m/>
    <x v="0"/>
  </r>
  <r>
    <s v="X"/>
    <d v="2011-04-22T00:00:00"/>
    <x v="0"/>
    <x v="0"/>
    <m/>
    <n v="83.42"/>
    <x v="33"/>
    <m/>
    <x v="0"/>
  </r>
  <r>
    <s v="X"/>
    <d v="2011-04-22T00:00:00"/>
    <x v="1"/>
    <x v="29"/>
    <n v="3555"/>
    <m/>
    <x v="30"/>
    <m/>
    <x v="10"/>
  </r>
  <r>
    <s v="X"/>
    <d v="2011-04-22T00:00:00"/>
    <x v="0"/>
    <x v="0"/>
    <m/>
    <n v="86.25"/>
    <x v="29"/>
    <m/>
    <x v="0"/>
  </r>
  <r>
    <s v="X"/>
    <d v="2011-04-25T00:00:00"/>
    <x v="1"/>
    <x v="1"/>
    <n v="60"/>
    <m/>
    <x v="34"/>
    <m/>
    <x v="1"/>
  </r>
  <r>
    <s v="X"/>
    <d v="2011-04-25T00:00:00"/>
    <x v="1"/>
    <x v="7"/>
    <n v="130"/>
    <m/>
    <x v="35"/>
    <m/>
    <x v="1"/>
  </r>
  <r>
    <s v="X"/>
    <d v="2011-04-25T00:00:00"/>
    <x v="1"/>
    <x v="1"/>
    <n v="120"/>
    <m/>
    <x v="35"/>
    <m/>
    <x v="1"/>
  </r>
  <r>
    <s v="X"/>
    <d v="2011-04-25T00:00:00"/>
    <x v="1"/>
    <x v="14"/>
    <n v="120"/>
    <m/>
    <x v="35"/>
    <m/>
    <x v="1"/>
  </r>
  <r>
    <s v="X"/>
    <d v="2011-04-25T00:00:00"/>
    <x v="1"/>
    <x v="18"/>
    <n v="120"/>
    <m/>
    <x v="35"/>
    <m/>
    <x v="1"/>
  </r>
  <r>
    <s v="X"/>
    <d v="2011-04-25T00:00:00"/>
    <x v="1"/>
    <x v="1"/>
    <n v="60"/>
    <m/>
    <x v="35"/>
    <m/>
    <x v="1"/>
  </r>
  <r>
    <s v="X"/>
    <d v="2011-04-25T00:00:00"/>
    <x v="1"/>
    <x v="14"/>
    <n v="60"/>
    <m/>
    <x v="35"/>
    <m/>
    <x v="1"/>
  </r>
  <r>
    <s v="X"/>
    <d v="2011-04-25T00:00:00"/>
    <x v="1"/>
    <x v="18"/>
    <n v="60"/>
    <m/>
    <x v="35"/>
    <m/>
    <x v="1"/>
  </r>
  <r>
    <s v="X"/>
    <d v="2011-04-25T00:00:00"/>
    <x v="1"/>
    <x v="7"/>
    <n v="260"/>
    <m/>
    <x v="30"/>
    <m/>
    <x v="1"/>
  </r>
  <r>
    <s v="X"/>
    <d v="2011-04-25T00:00:00"/>
    <x v="1"/>
    <x v="1"/>
    <n v="24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1"/>
    <x v="1"/>
    <n v="12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0"/>
    <x v="0"/>
    <m/>
    <n v="105.29"/>
    <x v="29"/>
    <m/>
    <x v="0"/>
  </r>
  <r>
    <s v="X"/>
    <d v="2011-04-26T00:00:00"/>
    <x v="0"/>
    <x v="0"/>
    <m/>
    <n v="69.08"/>
    <x v="32"/>
    <m/>
    <x v="0"/>
  </r>
  <r>
    <s v="X"/>
    <d v="2011-04-26T00:00:00"/>
    <x v="0"/>
    <x v="0"/>
    <m/>
    <n v="154.28"/>
    <x v="32"/>
    <m/>
    <x v="0"/>
  </r>
  <r>
    <s v="X"/>
    <d v="2011-04-27T00:00:00"/>
    <x v="0"/>
    <x v="0"/>
    <m/>
    <n v="81.83"/>
    <x v="32"/>
    <m/>
    <x v="0"/>
  </r>
  <r>
    <s v="X"/>
    <d v="2011-04-27T00:00:00"/>
    <x v="0"/>
    <x v="0"/>
    <m/>
    <n v="155"/>
    <x v="36"/>
    <m/>
    <x v="0"/>
  </r>
  <r>
    <s v="X"/>
    <d v="2011-04-28T00:00:00"/>
    <x v="0"/>
    <x v="0"/>
    <m/>
    <n v="238.86"/>
    <x v="32"/>
    <m/>
    <x v="0"/>
  </r>
  <r>
    <s v="X"/>
    <d v="2011-04-28T00:00:00"/>
    <x v="1"/>
    <x v="30"/>
    <n v="425"/>
    <m/>
    <x v="30"/>
    <m/>
    <x v="1"/>
  </r>
  <r>
    <s v="X"/>
    <d v="2011-04-29T00:00:00"/>
    <x v="1"/>
    <x v="19"/>
    <n v="100"/>
    <m/>
    <x v="30"/>
    <m/>
    <x v="1"/>
  </r>
  <r>
    <s v="X"/>
    <d v="2011-05-02T00:00:00"/>
    <x v="1"/>
    <x v="3"/>
    <n v="840"/>
    <m/>
    <x v="31"/>
    <m/>
    <x v="11"/>
  </r>
  <r>
    <s v="X"/>
    <d v="2011-05-02T00:00:00"/>
    <x v="1"/>
    <x v="18"/>
    <n v="480"/>
    <m/>
    <x v="31"/>
    <m/>
    <x v="11"/>
  </r>
  <r>
    <s v="X"/>
    <d v="2011-05-02T00:00:00"/>
    <x v="1"/>
    <x v="21"/>
    <n v="360"/>
    <m/>
    <x v="31"/>
    <m/>
    <x v="11"/>
  </r>
  <r>
    <s v="X"/>
    <d v="2011-05-02T00:00:00"/>
    <x v="1"/>
    <x v="14"/>
    <n v="360"/>
    <m/>
    <x v="31"/>
    <m/>
    <x v="11"/>
  </r>
  <r>
    <s v="X"/>
    <d v="2011-05-02T00:00:00"/>
    <x v="1"/>
    <x v="7"/>
    <n v="130"/>
    <m/>
    <x v="31"/>
    <m/>
    <x v="11"/>
  </r>
  <r>
    <s v="X"/>
    <d v="2011-05-02T00:00:00"/>
    <x v="1"/>
    <x v="7"/>
    <n v="60"/>
    <m/>
    <x v="35"/>
    <m/>
    <x v="11"/>
  </r>
  <r>
    <s v="X"/>
    <d v="2011-05-02T00:00:00"/>
    <x v="1"/>
    <x v="7"/>
    <n v="130"/>
    <m/>
    <x v="37"/>
    <m/>
    <x v="11"/>
  </r>
  <r>
    <s v="X"/>
    <d v="2011-05-02T00:00:00"/>
    <x v="1"/>
    <x v="7"/>
    <n v="120"/>
    <m/>
    <x v="30"/>
    <m/>
    <x v="11"/>
  </r>
  <r>
    <s v="X"/>
    <d v="2011-05-03T00:00:00"/>
    <x v="1"/>
    <x v="31"/>
    <n v="150"/>
    <m/>
    <x v="8"/>
    <m/>
    <x v="11"/>
  </r>
  <r>
    <s v="X"/>
    <d v="2011-05-03T00:00:00"/>
    <x v="1"/>
    <x v="9"/>
    <n v="400"/>
    <m/>
    <x v="38"/>
    <m/>
    <x v="11"/>
  </r>
  <r>
    <s v="X"/>
    <d v="2011-05-04T00:00:00"/>
    <x v="0"/>
    <x v="0"/>
    <m/>
    <n v="822.6"/>
    <x v="32"/>
    <m/>
    <x v="0"/>
  </r>
  <r>
    <s v="X"/>
    <d v="2011-05-05T00:00:00"/>
    <x v="0"/>
    <x v="0"/>
    <m/>
    <n v="629.14"/>
    <x v="39"/>
    <m/>
    <x v="0"/>
  </r>
  <r>
    <s v="X"/>
    <d v="2011-05-06T00:00:00"/>
    <x v="0"/>
    <x v="0"/>
    <m/>
    <n v="218.34"/>
    <x v="39"/>
    <m/>
    <x v="0"/>
  </r>
  <r>
    <s v="X"/>
    <d v="2011-05-06T00:00:00"/>
    <x v="1"/>
    <x v="32"/>
    <n v="360"/>
    <m/>
    <x v="38"/>
    <m/>
    <x v="11"/>
  </r>
  <r>
    <s v="X"/>
    <d v="2011-05-06T00:00:00"/>
    <x v="1"/>
    <x v="33"/>
    <n v="236"/>
    <m/>
    <x v="40"/>
    <m/>
    <x v="11"/>
  </r>
  <r>
    <s v="X"/>
    <d v="2011-05-07T00:00:00"/>
    <x v="0"/>
    <x v="0"/>
    <m/>
    <n v="449.14"/>
    <x v="39"/>
    <m/>
    <x v="0"/>
  </r>
  <r>
    <s v="X"/>
    <d v="2011-05-09T00:00:00"/>
    <x v="1"/>
    <x v="34"/>
    <n v="350"/>
    <m/>
    <x v="18"/>
    <m/>
    <x v="12"/>
  </r>
  <r>
    <s v="X"/>
    <d v="2011-05-09T00:00:00"/>
    <x v="0"/>
    <x v="0"/>
    <m/>
    <n v="128.54"/>
    <x v="32"/>
    <m/>
    <x v="0"/>
  </r>
  <r>
    <s v="X"/>
    <d v="2011-05-09T00:00:00"/>
    <x v="0"/>
    <x v="0"/>
    <m/>
    <n v="154.97999999999999"/>
    <x v="32"/>
    <m/>
    <x v="0"/>
  </r>
  <r>
    <s v="X"/>
    <d v="2011-05-09T00:00:00"/>
    <x v="1"/>
    <x v="3"/>
    <n v="520"/>
    <m/>
    <x v="38"/>
    <m/>
    <x v="12"/>
  </r>
  <r>
    <s v="X"/>
    <d v="2011-05-09T00:00:00"/>
    <x v="1"/>
    <x v="18"/>
    <n v="480"/>
    <m/>
    <x v="38"/>
    <m/>
    <x v="12"/>
  </r>
  <r>
    <s v="X"/>
    <d v="2011-05-09T00:00:00"/>
    <x v="1"/>
    <x v="14"/>
    <n v="480"/>
    <m/>
    <x v="38"/>
    <m/>
    <x v="12"/>
  </r>
  <r>
    <s v="X"/>
    <d v="2011-05-09T00:00:00"/>
    <x v="1"/>
    <x v="21"/>
    <n v="400"/>
    <m/>
    <x v="38"/>
    <m/>
    <x v="12"/>
  </r>
  <r>
    <s v="X"/>
    <d v="2011-05-09T00:00:00"/>
    <x v="1"/>
    <x v="7"/>
    <n v="390"/>
    <m/>
    <x v="38"/>
    <m/>
    <x v="12"/>
  </r>
  <r>
    <s v="X"/>
    <d v="2011-05-10T00:00:00"/>
    <x v="0"/>
    <x v="0"/>
    <m/>
    <n v="1300.25"/>
    <x v="39"/>
    <m/>
    <x v="0"/>
  </r>
  <r>
    <s v="X"/>
    <d v="2011-05-11T00:00:00"/>
    <x v="0"/>
    <x v="0"/>
    <m/>
    <n v="969.81"/>
    <x v="32"/>
    <m/>
    <x v="0"/>
  </r>
  <r>
    <s v="X"/>
    <d v="2011-05-12T00:00:00"/>
    <x v="0"/>
    <x v="0"/>
    <m/>
    <n v="242.2"/>
    <x v="18"/>
    <m/>
    <x v="0"/>
  </r>
  <r>
    <s v="X"/>
    <d v="2011-05-12T00:00:00"/>
    <x v="1"/>
    <x v="31"/>
    <n v="400"/>
    <m/>
    <x v="31"/>
    <m/>
    <x v="12"/>
  </r>
  <r>
    <s v="X"/>
    <d v="2011-05-12T00:00:00"/>
    <x v="1"/>
    <x v="31"/>
    <n v="850"/>
    <m/>
    <x v="38"/>
    <m/>
    <x v="12"/>
  </r>
  <r>
    <s v="X"/>
    <d v="2011-05-12T00:00:00"/>
    <x v="0"/>
    <x v="0"/>
    <m/>
    <n v="160.97"/>
    <x v="38"/>
    <m/>
    <x v="0"/>
  </r>
  <r>
    <s v="X"/>
    <d v="2011-05-12T00:00:00"/>
    <x v="0"/>
    <x v="0"/>
    <m/>
    <n v="138.18"/>
    <x v="12"/>
    <m/>
    <x v="0"/>
  </r>
  <r>
    <s v="X"/>
    <d v="2011-05-12T00:00:00"/>
    <x v="0"/>
    <x v="0"/>
    <m/>
    <n v="87.18"/>
    <x v="12"/>
    <m/>
    <x v="0"/>
  </r>
  <r>
    <s v="X"/>
    <d v="2011-05-13T00:00:00"/>
    <x v="0"/>
    <x v="0"/>
    <m/>
    <n v="13.98"/>
    <x v="18"/>
    <m/>
    <x v="0"/>
  </r>
  <r>
    <s v="X"/>
    <d v="2011-05-13T00:00:00"/>
    <x v="1"/>
    <x v="3"/>
    <n v="100"/>
    <m/>
    <x v="31"/>
    <m/>
    <x v="12"/>
  </r>
  <r>
    <s v="X"/>
    <d v="2011-05-13T00:00:00"/>
    <x v="1"/>
    <x v="18"/>
    <n v="100"/>
    <m/>
    <x v="31"/>
    <m/>
    <x v="12"/>
  </r>
  <r>
    <s v="X"/>
    <d v="2011-05-13T00:00:00"/>
    <x v="0"/>
    <x v="0"/>
    <m/>
    <n v="41.13"/>
    <x v="0"/>
    <m/>
    <x v="0"/>
  </r>
  <r>
    <s v="X"/>
    <d v="2011-05-14T00:00:00"/>
    <x v="0"/>
    <x v="0"/>
    <m/>
    <n v="655.23"/>
    <x v="32"/>
    <m/>
    <x v="0"/>
  </r>
  <r>
    <s v="X"/>
    <d v="2011-05-16T00:00:00"/>
    <x v="1"/>
    <x v="26"/>
    <n v="110"/>
    <m/>
    <x v="18"/>
    <m/>
    <x v="13"/>
  </r>
  <r>
    <s v="X"/>
    <d v="2011-05-16T00:00:00"/>
    <x v="1"/>
    <x v="13"/>
    <n v="130"/>
    <m/>
    <x v="18"/>
    <m/>
    <x v="13"/>
  </r>
  <r>
    <s v="X"/>
    <d v="2011-05-16T00:00:00"/>
    <x v="1"/>
    <x v="35"/>
    <n v="280"/>
    <m/>
    <x v="18"/>
    <m/>
    <x v="13"/>
  </r>
  <r>
    <s v="X"/>
    <d v="2011-05-16T00:00:00"/>
    <x v="1"/>
    <x v="16"/>
    <n v="350"/>
    <m/>
    <x v="31"/>
    <m/>
    <x v="13"/>
  </r>
  <r>
    <s v="X"/>
    <d v="2011-05-16T00:00:00"/>
    <x v="1"/>
    <x v="18"/>
    <n v="660"/>
    <m/>
    <x v="31"/>
    <m/>
    <x v="13"/>
  </r>
  <r>
    <s v="X"/>
    <d v="2011-05-16T00:00:00"/>
    <x v="0"/>
    <x v="0"/>
    <m/>
    <n v="1494.18"/>
    <x v="39"/>
    <m/>
    <x v="0"/>
  </r>
  <r>
    <s v="X"/>
    <d v="2011-05-16T00:00:00"/>
    <x v="1"/>
    <x v="18"/>
    <n v="160"/>
    <m/>
    <x v="38"/>
    <m/>
    <x v="13"/>
  </r>
  <r>
    <s v="X"/>
    <d v="2011-05-16T00:00:00"/>
    <x v="1"/>
    <x v="14"/>
    <n v="760"/>
    <m/>
    <x v="38"/>
    <m/>
    <x v="13"/>
  </r>
  <r>
    <s v="X"/>
    <d v="2011-05-16T00:00:00"/>
    <x v="1"/>
    <x v="21"/>
    <n v="520"/>
    <m/>
    <x v="38"/>
    <m/>
    <x v="13"/>
  </r>
  <r>
    <s v="X"/>
    <d v="2011-05-16T00:00:00"/>
    <x v="1"/>
    <x v="26"/>
    <n v="220"/>
    <m/>
    <x v="12"/>
    <m/>
    <x v="13"/>
  </r>
  <r>
    <s v="X"/>
    <d v="2011-05-16T00:00:00"/>
    <x v="1"/>
    <x v="13"/>
    <n v="260"/>
    <m/>
    <x v="12"/>
    <m/>
    <x v="13"/>
  </r>
  <r>
    <s v="X"/>
    <d v="2011-05-17T00:00:00"/>
    <x v="1"/>
    <x v="36"/>
    <n v="350"/>
    <m/>
    <x v="41"/>
    <m/>
    <x v="13"/>
  </r>
  <r>
    <s v="X"/>
    <d v="2011-05-17T00:00:00"/>
    <x v="1"/>
    <x v="36"/>
    <n v="1350"/>
    <m/>
    <x v="31"/>
    <m/>
    <x v="13"/>
  </r>
  <r>
    <s v="X"/>
    <d v="2011-05-17T00:00:00"/>
    <x v="1"/>
    <x v="32"/>
    <n v="360"/>
    <m/>
    <x v="31"/>
    <m/>
    <x v="13"/>
  </r>
  <r>
    <s v="X"/>
    <d v="2011-05-17T00:00:00"/>
    <x v="0"/>
    <x v="0"/>
    <m/>
    <n v="232.06"/>
    <x v="32"/>
    <m/>
    <x v="0"/>
  </r>
  <r>
    <s v="X"/>
    <d v="2011-05-17T00:00:00"/>
    <x v="0"/>
    <x v="0"/>
    <m/>
    <n v="714.71"/>
    <x v="32"/>
    <m/>
    <x v="0"/>
  </r>
  <r>
    <s v="X"/>
    <d v="2011-05-17T00:00:00"/>
    <x v="0"/>
    <x v="0"/>
    <m/>
    <n v="55.65"/>
    <x v="32"/>
    <m/>
    <x v="0"/>
  </r>
  <r>
    <s v="X"/>
    <d v="2011-05-17T00:00:00"/>
    <x v="0"/>
    <x v="0"/>
    <m/>
    <n v="470.38"/>
    <x v="0"/>
    <m/>
    <x v="0"/>
  </r>
  <r>
    <s v="X"/>
    <d v="2011-05-17T00:00:00"/>
    <x v="0"/>
    <x v="0"/>
    <m/>
    <n v="416.96"/>
    <x v="39"/>
    <m/>
    <x v="0"/>
  </r>
  <r>
    <s v="X"/>
    <d v="2011-05-17T00:00:00"/>
    <x v="1"/>
    <x v="7"/>
    <n v="850"/>
    <m/>
    <x v="38"/>
    <m/>
    <x v="13"/>
  </r>
  <r>
    <s v="X"/>
    <d v="2011-05-17T00:00:00"/>
    <x v="1"/>
    <x v="1"/>
    <n v="150"/>
    <m/>
    <x v="38"/>
    <m/>
    <x v="13"/>
  </r>
  <r>
    <s v="X"/>
    <d v="2011-05-17T00:00:00"/>
    <x v="1"/>
    <x v="37"/>
    <n v="200"/>
    <m/>
    <x v="42"/>
    <m/>
    <x v="13"/>
  </r>
  <r>
    <s v="X"/>
    <d v="2011-05-18T00:00:00"/>
    <x v="1"/>
    <x v="3"/>
    <n v="650"/>
    <m/>
    <x v="31"/>
    <m/>
    <x v="13"/>
  </r>
  <r>
    <s v="X"/>
    <d v="2011-05-18T00:00:00"/>
    <x v="1"/>
    <x v="3"/>
    <n v="130"/>
    <m/>
    <x v="38"/>
    <m/>
    <x v="13"/>
  </r>
  <r>
    <s v="X"/>
    <d v="2011-05-18T00:00:00"/>
    <x v="1"/>
    <x v="3"/>
    <n v="150"/>
    <m/>
    <x v="43"/>
    <m/>
    <x v="13"/>
  </r>
  <r>
    <s v="X"/>
    <d v="2011-05-19T00:00:00"/>
    <x v="0"/>
    <x v="0"/>
    <m/>
    <n v="44.06"/>
    <x v="44"/>
    <m/>
    <x v="0"/>
  </r>
  <r>
    <s v="X"/>
    <d v="2011-05-19T00:00:00"/>
    <x v="1"/>
    <x v="16"/>
    <n v="350"/>
    <m/>
    <x v="31"/>
    <m/>
    <x v="13"/>
  </r>
  <r>
    <s v="X"/>
    <d v="2011-05-19T00:00:00"/>
    <x v="0"/>
    <x v="0"/>
    <m/>
    <n v="446.29"/>
    <x v="32"/>
    <m/>
    <x v="0"/>
  </r>
  <r>
    <s v="X"/>
    <d v="2011-05-20T00:00:00"/>
    <x v="0"/>
    <x v="0"/>
    <m/>
    <n v="1669.62"/>
    <x v="32"/>
    <m/>
    <x v="0"/>
  </r>
  <r>
    <s v="X"/>
    <d v="2011-05-20T00:00:00"/>
    <x v="1"/>
    <x v="11"/>
    <n v="2529"/>
    <m/>
    <x v="38"/>
    <m/>
    <x v="13"/>
  </r>
  <r>
    <s v="X"/>
    <d v="2011-05-20T00:00:00"/>
    <x v="0"/>
    <x v="0"/>
    <m/>
    <n v="438.03"/>
    <x v="38"/>
    <m/>
    <x v="0"/>
  </r>
  <r>
    <s v="X"/>
    <d v="2011-05-20T00:00:00"/>
    <x v="1"/>
    <x v="38"/>
    <n v="410"/>
    <m/>
    <x v="45"/>
    <m/>
    <x v="13"/>
  </r>
  <r>
    <s v="X"/>
    <d v="2011-05-21T00:00:00"/>
    <x v="0"/>
    <x v="0"/>
    <m/>
    <n v="623.41"/>
    <x v="46"/>
    <m/>
    <x v="0"/>
  </r>
  <r>
    <s v="X"/>
    <d v="2011-05-21T00:00:00"/>
    <x v="0"/>
    <x v="0"/>
    <m/>
    <n v="52.8"/>
    <x v="46"/>
    <m/>
    <x v="0"/>
  </r>
  <r>
    <s v="X"/>
    <d v="2011-05-21T00:00:00"/>
    <x v="0"/>
    <x v="0"/>
    <m/>
    <n v="1467.48"/>
    <x v="47"/>
    <m/>
    <x v="0"/>
  </r>
  <r>
    <s v="X"/>
    <d v="2011-05-23T00:00:00"/>
    <x v="1"/>
    <x v="29"/>
    <n v="3910"/>
    <m/>
    <x v="31"/>
    <m/>
    <x v="14"/>
  </r>
  <r>
    <s v="X"/>
    <d v="2011-05-23T00:00:00"/>
    <x v="1"/>
    <x v="3"/>
    <n v="780"/>
    <m/>
    <x v="31"/>
    <m/>
    <x v="14"/>
  </r>
  <r>
    <s v="X"/>
    <d v="2011-05-23T00:00:00"/>
    <x v="1"/>
    <x v="18"/>
    <n v="720"/>
    <m/>
    <x v="31"/>
    <m/>
    <x v="14"/>
  </r>
  <r>
    <s v="X"/>
    <d v="2011-05-23T00:00:00"/>
    <x v="1"/>
    <x v="14"/>
    <n v="720"/>
    <m/>
    <x v="31"/>
    <m/>
    <x v="14"/>
  </r>
  <r>
    <s v="X"/>
    <d v="2011-05-23T00:00:00"/>
    <x v="1"/>
    <x v="13"/>
    <n v="375"/>
    <m/>
    <x v="31"/>
    <m/>
    <x v="14"/>
  </r>
  <r>
    <s v="X"/>
    <d v="2011-05-23T00:00:00"/>
    <x v="1"/>
    <x v="26"/>
    <n v="220"/>
    <m/>
    <x v="31"/>
    <m/>
    <x v="14"/>
  </r>
  <r>
    <s v="X"/>
    <d v="2011-05-23T00:00:00"/>
    <x v="0"/>
    <x v="0"/>
    <m/>
    <n v="22.32"/>
    <x v="48"/>
    <m/>
    <x v="0"/>
  </r>
  <r>
    <s v="X"/>
    <d v="2011-05-23T00:00:00"/>
    <x v="1"/>
    <x v="29"/>
    <n v="750"/>
    <m/>
    <x v="38"/>
    <m/>
    <x v="14"/>
  </r>
  <r>
    <s v="X"/>
    <d v="2011-05-23T00:00:00"/>
    <x v="1"/>
    <x v="7"/>
    <n v="780"/>
    <m/>
    <x v="38"/>
    <m/>
    <x v="14"/>
  </r>
  <r>
    <s v="X"/>
    <d v="2011-05-23T00:00:00"/>
    <x v="0"/>
    <x v="0"/>
    <m/>
    <n v="841.56"/>
    <x v="38"/>
    <m/>
    <x v="0"/>
  </r>
  <r>
    <s v="X"/>
    <d v="2011-05-23T00:00:00"/>
    <x v="0"/>
    <x v="0"/>
    <m/>
    <n v="150.94"/>
    <x v="49"/>
    <m/>
    <x v="0"/>
  </r>
  <r>
    <s v="X"/>
    <d v="2011-05-23T00:00:00"/>
    <x v="1"/>
    <x v="37"/>
    <n v="220"/>
    <m/>
    <x v="2"/>
    <m/>
    <x v="14"/>
  </r>
  <r>
    <s v="X"/>
    <d v="2011-05-23T00:00:00"/>
    <x v="1"/>
    <x v="13"/>
    <n v="125"/>
    <m/>
    <x v="50"/>
    <m/>
    <x v="14"/>
  </r>
  <r>
    <s v="X"/>
    <d v="2011-05-24T00:00:00"/>
    <x v="1"/>
    <x v="21"/>
    <n v="600"/>
    <m/>
    <x v="38"/>
    <m/>
    <x v="14"/>
  </r>
  <r>
    <s v="X"/>
    <d v="2011-05-24T00:00:00"/>
    <x v="1"/>
    <x v="39"/>
    <n v="450"/>
    <m/>
    <x v="51"/>
    <m/>
    <x v="14"/>
  </r>
  <r>
    <s v="X"/>
    <d v="2011-05-24T00:00:00"/>
    <x v="1"/>
    <x v="24"/>
    <n v="750"/>
    <m/>
    <x v="25"/>
    <m/>
    <x v="14"/>
  </r>
  <r>
    <s v="X"/>
    <d v="2011-05-24T00:00:00"/>
    <x v="1"/>
    <x v="40"/>
    <n v="100"/>
    <m/>
    <x v="52"/>
    <m/>
    <x v="14"/>
  </r>
  <r>
    <s v="X"/>
    <d v="2011-05-25T00:00:00"/>
    <x v="0"/>
    <x v="0"/>
    <m/>
    <n v="209.08"/>
    <x v="53"/>
    <m/>
    <x v="0"/>
  </r>
  <r>
    <s v="X"/>
    <d v="2011-05-25T00:00:00"/>
    <x v="0"/>
    <x v="0"/>
    <m/>
    <n v="464.23"/>
    <x v="32"/>
    <m/>
    <x v="0"/>
  </r>
  <r>
    <s v="X"/>
    <d v="2011-05-25T00:00:00"/>
    <x v="0"/>
    <x v="0"/>
    <m/>
    <n v="811.86"/>
    <x v="38"/>
    <m/>
    <x v="0"/>
  </r>
  <r>
    <s v="X"/>
    <d v="2011-05-25T00:00:00"/>
    <x v="0"/>
    <x v="0"/>
    <m/>
    <n v="815.83"/>
    <x v="30"/>
    <m/>
    <x v="0"/>
  </r>
  <r>
    <s v="X"/>
    <d v="2011-05-26T00:00:00"/>
    <x v="0"/>
    <x v="0"/>
    <m/>
    <n v="292.27999999999997"/>
    <x v="31"/>
    <m/>
    <x v="0"/>
  </r>
  <r>
    <s v="X"/>
    <d v="2011-05-26T00:00:00"/>
    <x v="1"/>
    <x v="16"/>
    <n v="500"/>
    <m/>
    <x v="38"/>
    <m/>
    <x v="14"/>
  </r>
  <r>
    <s v="X"/>
    <d v="2011-05-26T00:00:00"/>
    <x v="0"/>
    <x v="0"/>
    <m/>
    <n v="541"/>
    <x v="38"/>
    <m/>
    <x v="0"/>
  </r>
  <r>
    <s v="X"/>
    <d v="2011-05-26T00:00:00"/>
    <x v="0"/>
    <x v="0"/>
    <m/>
    <n v="70.63"/>
    <x v="38"/>
    <m/>
    <x v="0"/>
  </r>
  <r>
    <s v="X"/>
    <d v="2011-05-26T00:00:00"/>
    <x v="1"/>
    <x v="37"/>
    <n v="220"/>
    <m/>
    <x v="12"/>
    <m/>
    <x v="14"/>
  </r>
  <r>
    <s v="X"/>
    <d v="2011-05-27T00:00:00"/>
    <x v="0"/>
    <x v="0"/>
    <m/>
    <n v="71.53"/>
    <x v="54"/>
    <m/>
    <x v="0"/>
  </r>
  <r>
    <s v="X"/>
    <d v="2011-05-27T00:00:00"/>
    <x v="0"/>
    <x v="0"/>
    <m/>
    <n v="71.650000000000006"/>
    <x v="38"/>
    <m/>
    <x v="0"/>
  </r>
  <r>
    <s v="X"/>
    <d v="2011-05-27T00:00:00"/>
    <x v="0"/>
    <x v="0"/>
    <m/>
    <n v="619.15"/>
    <x v="55"/>
    <m/>
    <x v="0"/>
  </r>
  <r>
    <s v="X"/>
    <d v="2011-05-31T00:00:00"/>
    <x v="1"/>
    <x v="37"/>
    <n v="200"/>
    <m/>
    <x v="53"/>
    <m/>
    <x v="15"/>
  </r>
  <r>
    <s v="X"/>
    <d v="2011-05-31T00:00:00"/>
    <x v="0"/>
    <x v="0"/>
    <m/>
    <n v="120.04"/>
    <x v="38"/>
    <m/>
    <x v="0"/>
  </r>
  <r>
    <s v="X"/>
    <d v="2011-05-31T00:00:00"/>
    <x v="0"/>
    <x v="0"/>
    <m/>
    <n v="46.87"/>
    <x v="12"/>
    <m/>
    <x v="0"/>
  </r>
  <r>
    <s v="X"/>
    <d v="2011-06-01T00:00:00"/>
    <x v="0"/>
    <x v="0"/>
    <m/>
    <n v="272.67"/>
    <x v="15"/>
    <m/>
    <x v="0"/>
  </r>
  <r>
    <s v="X"/>
    <d v="2011-06-01T00:00:00"/>
    <x v="0"/>
    <x v="0"/>
    <m/>
    <n v="502.34"/>
    <x v="54"/>
    <m/>
    <x v="0"/>
  </r>
  <r>
    <s v="X"/>
    <d v="2011-06-01T00:00:00"/>
    <x v="0"/>
    <x v="0"/>
    <m/>
    <n v="2339.5"/>
    <x v="56"/>
    <m/>
    <x v="0"/>
  </r>
  <r>
    <s v="X"/>
    <d v="2011-06-01T00:00:00"/>
    <x v="0"/>
    <x v="0"/>
    <m/>
    <n v="124.4"/>
    <x v="17"/>
    <m/>
    <x v="0"/>
  </r>
  <r>
    <s v="X"/>
    <d v="2011-06-01T00:00:00"/>
    <x v="1"/>
    <x v="32"/>
    <n v="381.6"/>
    <m/>
    <x v="57"/>
    <m/>
    <x v="15"/>
  </r>
  <r>
    <s v="X"/>
    <d v="2011-06-01T00:00:00"/>
    <x v="1"/>
    <x v="32"/>
    <n v="360"/>
    <m/>
    <x v="57"/>
    <m/>
    <x v="15"/>
  </r>
  <r>
    <s v="X"/>
    <d v="2011-06-02T00:00:00"/>
    <x v="0"/>
    <x v="0"/>
    <m/>
    <n v="50.41"/>
    <x v="15"/>
    <m/>
    <x v="0"/>
  </r>
  <r>
    <s v="X"/>
    <d v="2011-06-02T00:00:00"/>
    <x v="0"/>
    <x v="0"/>
    <m/>
    <n v="197.28"/>
    <x v="32"/>
    <m/>
    <x v="0"/>
  </r>
  <r>
    <s v="X"/>
    <d v="2011-06-04T00:00:00"/>
    <x v="0"/>
    <x v="0"/>
    <m/>
    <n v="93.78"/>
    <x v="31"/>
    <m/>
    <x v="0"/>
  </r>
  <r>
    <s v="X"/>
    <d v="2011-06-06T00:00:00"/>
    <x v="0"/>
    <x v="0"/>
    <m/>
    <n v="320.45999999999998"/>
    <x v="46"/>
    <m/>
    <x v="0"/>
  </r>
  <r>
    <s v="X"/>
    <d v="2011-06-06T00:00:00"/>
    <x v="1"/>
    <x v="3"/>
    <n v="260"/>
    <m/>
    <x v="15"/>
    <m/>
    <x v="16"/>
  </r>
  <r>
    <s v="X"/>
    <d v="2011-06-06T00:00:00"/>
    <x v="1"/>
    <x v="3"/>
    <n v="210"/>
    <m/>
    <x v="7"/>
    <m/>
    <x v="16"/>
  </r>
  <r>
    <s v="X"/>
    <d v="2011-06-06T00:00:00"/>
    <x v="1"/>
    <x v="13"/>
    <n v="830"/>
    <m/>
    <x v="31"/>
    <m/>
    <x v="16"/>
  </r>
  <r>
    <s v="X"/>
    <d v="2011-06-06T00:00:00"/>
    <x v="1"/>
    <x v="14"/>
    <n v="600"/>
    <m/>
    <x v="31"/>
    <m/>
    <x v="16"/>
  </r>
  <r>
    <s v="X"/>
    <d v="2011-06-06T00:00:00"/>
    <x v="1"/>
    <x v="26"/>
    <n v="220"/>
    <m/>
    <x v="31"/>
    <m/>
    <x v="16"/>
  </r>
  <r>
    <s v="X"/>
    <d v="2011-06-06T00:00:00"/>
    <x v="1"/>
    <x v="4"/>
    <n v="110"/>
    <m/>
    <x v="31"/>
    <m/>
    <x v="16"/>
  </r>
  <r>
    <s v="X"/>
    <d v="2011-06-06T00:00:00"/>
    <x v="1"/>
    <x v="1"/>
    <n v="600"/>
    <m/>
    <x v="58"/>
    <m/>
    <x v="16"/>
  </r>
  <r>
    <s v="X"/>
    <d v="2011-06-06T00:00:00"/>
    <x v="1"/>
    <x v="21"/>
    <n v="500"/>
    <m/>
    <x v="58"/>
    <m/>
    <x v="16"/>
  </r>
  <r>
    <s v="X"/>
    <d v="2011-06-06T00:00:00"/>
    <x v="1"/>
    <x v="7"/>
    <n v="650"/>
    <m/>
    <x v="59"/>
    <m/>
    <x v="16"/>
  </r>
  <r>
    <s v="X"/>
    <d v="2011-06-06T00:00:00"/>
    <x v="1"/>
    <x v="3"/>
    <n v="130"/>
    <m/>
    <x v="17"/>
    <m/>
    <x v="16"/>
  </r>
  <r>
    <s v="X"/>
    <d v="2011-06-06T00:00:00"/>
    <x v="1"/>
    <x v="18"/>
    <n v="600"/>
    <m/>
    <x v="60"/>
    <m/>
    <x v="16"/>
  </r>
  <r>
    <s v="X"/>
    <d v="2011-06-07T00:00:00"/>
    <x v="0"/>
    <x v="0"/>
    <m/>
    <n v="453.89"/>
    <x v="32"/>
    <m/>
    <x v="0"/>
  </r>
  <r>
    <s v="X"/>
    <d v="2011-06-07T00:00:00"/>
    <x v="1"/>
    <x v="32"/>
    <n v="360"/>
    <m/>
    <x v="57"/>
    <m/>
    <x v="16"/>
  </r>
  <r>
    <s v="X"/>
    <d v="2011-06-08T00:00:00"/>
    <x v="0"/>
    <x v="0"/>
    <m/>
    <n v="137.88999999999999"/>
    <x v="46"/>
    <m/>
    <x v="0"/>
  </r>
  <r>
    <s v="X"/>
    <d v="2011-06-08T00:00:00"/>
    <x v="0"/>
    <x v="0"/>
    <m/>
    <n v="157.62"/>
    <x v="7"/>
    <m/>
    <x v="0"/>
  </r>
  <r>
    <s v="X"/>
    <d v="2011-06-08T00:00:00"/>
    <x v="0"/>
    <x v="0"/>
    <m/>
    <n v="18.260000000000002"/>
    <x v="7"/>
    <m/>
    <x v="0"/>
  </r>
  <r>
    <s v="X"/>
    <d v="2011-06-08T00:00:00"/>
    <x v="0"/>
    <x v="0"/>
    <m/>
    <n v="369.78"/>
    <x v="54"/>
    <m/>
    <x v="0"/>
  </r>
  <r>
    <s v="X"/>
    <d v="2011-06-08T00:00:00"/>
    <x v="0"/>
    <x v="0"/>
    <m/>
    <n v="219.08"/>
    <x v="54"/>
    <m/>
    <x v="0"/>
  </r>
  <r>
    <s v="X"/>
    <d v="2011-06-08T00:00:00"/>
    <x v="1"/>
    <x v="41"/>
    <n v="250"/>
    <m/>
    <x v="31"/>
    <m/>
    <x v="16"/>
  </r>
  <r>
    <s v="X"/>
    <d v="2011-06-08T00:00:00"/>
    <x v="0"/>
    <x v="0"/>
    <m/>
    <n v="2995"/>
    <x v="31"/>
    <m/>
    <x v="0"/>
  </r>
  <r>
    <s v="X"/>
    <d v="2011-06-08T00:00:00"/>
    <x v="1"/>
    <x v="16"/>
    <n v="500"/>
    <m/>
    <x v="61"/>
    <m/>
    <x v="16"/>
  </r>
  <r>
    <s v="X"/>
    <d v="2011-06-08T00:00:00"/>
    <x v="0"/>
    <x v="0"/>
    <m/>
    <n v="75.67"/>
    <x v="16"/>
    <m/>
    <x v="0"/>
  </r>
  <r>
    <s v="X"/>
    <d v="2011-06-08T00:00:00"/>
    <x v="1"/>
    <x v="42"/>
    <n v="5700"/>
    <m/>
    <x v="57"/>
    <m/>
    <x v="16"/>
  </r>
  <r>
    <s v="X"/>
    <d v="2011-06-08T00:00:00"/>
    <x v="1"/>
    <x v="24"/>
    <n v="5700"/>
    <m/>
    <x v="57"/>
    <m/>
    <x v="16"/>
  </r>
  <r>
    <s v="X"/>
    <d v="2011-06-08T00:00:00"/>
    <x v="1"/>
    <x v="32"/>
    <n v="360"/>
    <m/>
    <x v="57"/>
    <m/>
    <x v="16"/>
  </r>
  <r>
    <s v="X"/>
    <d v="2011-06-09T00:00:00"/>
    <x v="1"/>
    <x v="31"/>
    <n v="2000"/>
    <m/>
    <x v="15"/>
    <m/>
    <x v="16"/>
  </r>
  <r>
    <s v="X"/>
    <d v="2011-06-09T00:00:00"/>
    <x v="0"/>
    <x v="0"/>
    <m/>
    <n v="360.23"/>
    <x v="15"/>
    <m/>
    <x v="0"/>
  </r>
  <r>
    <s v="X"/>
    <d v="2011-06-09T00:00:00"/>
    <x v="0"/>
    <x v="0"/>
    <m/>
    <n v="108.15"/>
    <x v="15"/>
    <m/>
    <x v="0"/>
  </r>
  <r>
    <s v="X"/>
    <d v="2011-06-09T00:00:00"/>
    <x v="1"/>
    <x v="43"/>
    <n v="1000"/>
    <m/>
    <x v="7"/>
    <m/>
    <x v="16"/>
  </r>
  <r>
    <s v="X"/>
    <d v="2011-06-09T00:00:00"/>
    <x v="1"/>
    <x v="43"/>
    <n v="1350"/>
    <m/>
    <x v="17"/>
    <m/>
    <x v="16"/>
  </r>
  <r>
    <s v="X"/>
    <d v="2011-06-09T00:00:00"/>
    <x v="1"/>
    <x v="37"/>
    <n v="60"/>
    <m/>
    <x v="57"/>
    <m/>
    <x v="16"/>
  </r>
  <r>
    <s v="X"/>
    <d v="2011-06-09T00:00:00"/>
    <x v="1"/>
    <x v="32"/>
    <n v="67.2"/>
    <m/>
    <x v="57"/>
    <m/>
    <x v="16"/>
  </r>
  <r>
    <s v="X"/>
    <d v="2011-06-10T00:00:00"/>
    <x v="0"/>
    <x v="0"/>
    <m/>
    <n v="126.65"/>
    <x v="54"/>
    <m/>
    <x v="0"/>
  </r>
  <r>
    <s v="X"/>
    <d v="2011-06-10T00:00:00"/>
    <x v="0"/>
    <x v="0"/>
    <m/>
    <n v="207.02"/>
    <x v="31"/>
    <m/>
    <x v="0"/>
  </r>
  <r>
    <s v="X"/>
    <d v="2011-06-10T00:00:00"/>
    <x v="0"/>
    <x v="0"/>
    <m/>
    <n v="381.63"/>
    <x v="62"/>
    <m/>
    <x v="0"/>
  </r>
  <r>
    <s v="X"/>
    <d v="2011-06-10T00:00:00"/>
    <x v="0"/>
    <x v="0"/>
    <m/>
    <n v="258.64"/>
    <x v="39"/>
    <m/>
    <x v="0"/>
  </r>
  <r>
    <s v="X"/>
    <d v="2011-06-10T00:00:00"/>
    <x v="1"/>
    <x v="43"/>
    <n v="100"/>
    <m/>
    <x v="30"/>
    <m/>
    <x v="16"/>
  </r>
  <r>
    <s v="X"/>
    <d v="2011-06-13T00:00:00"/>
    <x v="1"/>
    <x v="18"/>
    <n v="360"/>
    <m/>
    <x v="46"/>
    <m/>
    <x v="17"/>
  </r>
  <r>
    <s v="X"/>
    <d v="2011-06-13T00:00:00"/>
    <x v="1"/>
    <x v="1"/>
    <n v="700"/>
    <m/>
    <x v="46"/>
    <m/>
    <x v="17"/>
  </r>
  <r>
    <s v="X"/>
    <d v="2011-06-13T00:00:00"/>
    <x v="1"/>
    <x v="3"/>
    <n v="360"/>
    <m/>
    <x v="46"/>
    <m/>
    <x v="17"/>
  </r>
  <r>
    <s v="X"/>
    <d v="2011-06-13T00:00:00"/>
    <x v="1"/>
    <x v="7"/>
    <n v="390"/>
    <m/>
    <x v="46"/>
    <m/>
    <x v="17"/>
  </r>
  <r>
    <s v="X"/>
    <d v="2011-06-13T00:00:00"/>
    <x v="1"/>
    <x v="18"/>
    <n v="120"/>
    <m/>
    <x v="15"/>
    <m/>
    <x v="17"/>
  </r>
  <r>
    <s v="X"/>
    <d v="2011-06-13T00:00:00"/>
    <x v="1"/>
    <x v="3"/>
    <n v="120"/>
    <m/>
    <x v="15"/>
    <m/>
    <x v="17"/>
  </r>
  <r>
    <s v="X"/>
    <d v="2011-06-13T00:00:00"/>
    <x v="1"/>
    <x v="31"/>
    <n v="370"/>
    <m/>
    <x v="15"/>
    <m/>
    <x v="17"/>
  </r>
  <r>
    <s v="X"/>
    <d v="2011-06-13T00:00:00"/>
    <x v="1"/>
    <x v="44"/>
    <n v="545"/>
    <m/>
    <x v="7"/>
    <m/>
    <x v="17"/>
  </r>
  <r>
    <s v="X"/>
    <d v="2011-06-13T00:00:00"/>
    <x v="1"/>
    <x v="9"/>
    <n v="300"/>
    <m/>
    <x v="7"/>
    <m/>
    <x v="17"/>
  </r>
  <r>
    <s v="X"/>
    <d v="2011-06-13T00:00:00"/>
    <x v="1"/>
    <x v="4"/>
    <n v="200"/>
    <m/>
    <x v="7"/>
    <m/>
    <x v="17"/>
  </r>
  <r>
    <s v="X"/>
    <d v="2011-06-13T00:00:00"/>
    <x v="1"/>
    <x v="9"/>
    <n v="60"/>
    <m/>
    <x v="54"/>
    <m/>
    <x v="17"/>
  </r>
  <r>
    <s v="X"/>
    <d v="2011-06-13T00:00:00"/>
    <x v="1"/>
    <x v="13"/>
    <n v="650"/>
    <m/>
    <x v="31"/>
    <m/>
    <x v="17"/>
  </r>
  <r>
    <s v="X"/>
    <d v="2011-06-13T00:00:00"/>
    <x v="1"/>
    <x v="14"/>
    <n v="600"/>
    <m/>
    <x v="31"/>
    <m/>
    <x v="17"/>
  </r>
  <r>
    <s v="X"/>
    <d v="2011-06-13T00:00:00"/>
    <x v="1"/>
    <x v="21"/>
    <n v="300"/>
    <m/>
    <x v="31"/>
    <m/>
    <x v="17"/>
  </r>
  <r>
    <s v="X"/>
    <d v="2011-06-13T00:00:00"/>
    <x v="1"/>
    <x v="10"/>
    <n v="120"/>
    <m/>
    <x v="35"/>
    <m/>
    <x v="17"/>
  </r>
  <r>
    <s v="X"/>
    <d v="2011-06-13T00:00:00"/>
    <x v="1"/>
    <x v="4"/>
    <n v="50"/>
    <m/>
    <x v="35"/>
    <m/>
    <x v="17"/>
  </r>
  <r>
    <s v="X"/>
    <d v="2011-06-13T00:00:00"/>
    <x v="1"/>
    <x v="10"/>
    <n v="60"/>
    <m/>
    <x v="38"/>
    <m/>
    <x v="17"/>
  </r>
  <r>
    <s v="X"/>
    <d v="2011-06-13T00:00:00"/>
    <x v="1"/>
    <x v="4"/>
    <n v="150"/>
    <m/>
    <x v="38"/>
    <m/>
    <x v="17"/>
  </r>
  <r>
    <s v="X"/>
    <d v="2011-06-13T00:00:00"/>
    <x v="1"/>
    <x v="18"/>
    <n v="120"/>
    <m/>
    <x v="16"/>
    <m/>
    <x v="17"/>
  </r>
  <r>
    <s v="X"/>
    <d v="2011-06-13T00:00:00"/>
    <x v="1"/>
    <x v="18"/>
    <n v="500"/>
    <m/>
    <x v="63"/>
    <m/>
    <x v="17"/>
  </r>
  <r>
    <s v="X"/>
    <d v="2011-06-13T00:00:00"/>
    <x v="1"/>
    <x v="3"/>
    <n v="100"/>
    <m/>
    <x v="30"/>
    <m/>
    <x v="17"/>
  </r>
  <r>
    <s v="X"/>
    <d v="2011-06-13T00:00:00"/>
    <x v="1"/>
    <x v="9"/>
    <n v="120"/>
    <m/>
    <x v="57"/>
    <m/>
    <x v="17"/>
  </r>
  <r>
    <s v="X"/>
    <d v="2011-06-13T00:00:00"/>
    <x v="1"/>
    <x v="10"/>
    <n v="270"/>
    <m/>
    <x v="57"/>
    <m/>
    <x v="17"/>
  </r>
  <r>
    <s v="X"/>
    <d v="2011-06-14T00:00:00"/>
    <x v="0"/>
    <x v="0"/>
    <m/>
    <n v="595"/>
    <x v="31"/>
    <m/>
    <x v="0"/>
  </r>
  <r>
    <s v="X"/>
    <d v="2011-06-14T00:00:00"/>
    <x v="1"/>
    <x v="43"/>
    <n v="3400"/>
    <m/>
    <x v="16"/>
    <m/>
    <x v="17"/>
  </r>
  <r>
    <s v="X"/>
    <d v="2011-06-15T00:00:00"/>
    <x v="0"/>
    <x v="0"/>
    <m/>
    <n v="23.55"/>
    <x v="64"/>
    <m/>
    <x v="0"/>
  </r>
  <r>
    <s v="X"/>
    <d v="2011-06-16T00:00:00"/>
    <x v="1"/>
    <x v="7"/>
    <n v="120"/>
    <m/>
    <x v="46"/>
    <m/>
    <x v="17"/>
  </r>
  <r>
    <s v="X"/>
    <d v="2011-06-16T00:00:00"/>
    <x v="1"/>
    <x v="7"/>
    <n v="100"/>
    <m/>
    <x v="31"/>
    <m/>
    <x v="17"/>
  </r>
  <r>
    <s v="X"/>
    <d v="2011-06-16T00:00:00"/>
    <x v="1"/>
    <x v="1"/>
    <n v="60"/>
    <m/>
    <x v="31"/>
    <m/>
    <x v="17"/>
  </r>
  <r>
    <s v="X"/>
    <d v="2011-06-16T00:00:00"/>
    <x v="1"/>
    <x v="1"/>
    <n v="100"/>
    <m/>
    <x v="35"/>
    <m/>
    <x v="17"/>
  </r>
  <r>
    <s v="X"/>
    <d v="2011-06-16T00:00:00"/>
    <x v="1"/>
    <x v="1"/>
    <n v="300"/>
    <m/>
    <x v="65"/>
    <m/>
    <x v="17"/>
  </r>
  <r>
    <s v="X"/>
    <d v="2011-06-16T00:00:00"/>
    <x v="1"/>
    <x v="7"/>
    <n v="360"/>
    <m/>
    <x v="16"/>
    <m/>
    <x v="17"/>
  </r>
  <r>
    <s v="X"/>
    <d v="2011-06-17T00:00:00"/>
    <x v="1"/>
    <x v="19"/>
    <n v="100"/>
    <m/>
    <x v="38"/>
    <m/>
    <x v="17"/>
  </r>
  <r>
    <s v="X"/>
    <d v="2011-06-20T00:00:00"/>
    <x v="1"/>
    <x v="11"/>
    <n v="2995"/>
    <m/>
    <x v="66"/>
    <m/>
    <x v="18"/>
  </r>
  <r>
    <s v="X"/>
    <d v="2011-06-20T00:00:00"/>
    <x v="0"/>
    <x v="0"/>
    <m/>
    <n v="272.42"/>
    <x v="57"/>
    <m/>
    <x v="0"/>
  </r>
  <r>
    <s v="X"/>
    <d v="2011-06-21T00:00:00"/>
    <x v="0"/>
    <x v="0"/>
    <m/>
    <n v="715.5"/>
    <x v="46"/>
    <m/>
    <x v="0"/>
  </r>
  <r>
    <s v="X"/>
    <d v="2011-06-21T00:00:00"/>
    <x v="1"/>
    <x v="18"/>
    <n v="130"/>
    <m/>
    <x v="16"/>
    <m/>
    <x v="18"/>
  </r>
  <r>
    <s v="X"/>
    <d v="2011-06-21T00:00:00"/>
    <x v="0"/>
    <x v="0"/>
    <m/>
    <n v="76.92"/>
    <x v="23"/>
    <m/>
    <x v="0"/>
  </r>
  <r>
    <s v="X"/>
    <d v="2011-06-21T00:00:00"/>
    <x v="0"/>
    <x v="0"/>
    <m/>
    <n v="2453.14"/>
    <x v="56"/>
    <m/>
    <x v="0"/>
  </r>
  <r>
    <s v="X"/>
    <d v="2011-06-21T00:00:00"/>
    <x v="1"/>
    <x v="32"/>
    <n v="15"/>
    <m/>
    <x v="57"/>
    <m/>
    <x v="18"/>
  </r>
  <r>
    <s v="X"/>
    <d v="2011-06-21T00:00:00"/>
    <x v="0"/>
    <x v="0"/>
    <m/>
    <n v="2940.04"/>
    <x v="57"/>
    <m/>
    <x v="0"/>
  </r>
  <r>
    <s v="X"/>
    <d v="2011-06-22T00:00:00"/>
    <x v="0"/>
    <x v="0"/>
    <m/>
    <n v="1999.32"/>
    <x v="46"/>
    <m/>
    <x v="0"/>
  </r>
  <r>
    <s v="X"/>
    <d v="2011-06-22T00:00:00"/>
    <x v="0"/>
    <x v="0"/>
    <m/>
    <n v="65.33"/>
    <x v="23"/>
    <m/>
    <x v="0"/>
  </r>
  <r>
    <s v="X"/>
    <d v="2011-06-22T00:00:00"/>
    <x v="1"/>
    <x v="32"/>
    <n v="12"/>
    <m/>
    <x v="57"/>
    <m/>
    <x v="18"/>
  </r>
  <r>
    <s v="X"/>
    <d v="2011-06-23T00:00:00"/>
    <x v="1"/>
    <x v="45"/>
    <n v="300"/>
    <m/>
    <x v="46"/>
    <m/>
    <x v="18"/>
  </r>
  <r>
    <s v="X"/>
    <d v="2011-06-23T00:00:00"/>
    <x v="1"/>
    <x v="31"/>
    <n v="1000"/>
    <m/>
    <x v="53"/>
    <m/>
    <x v="18"/>
  </r>
  <r>
    <s v="X"/>
    <d v="2011-06-23T00:00:00"/>
    <x v="0"/>
    <x v="0"/>
    <m/>
    <n v="252.22"/>
    <x v="67"/>
    <m/>
    <x v="0"/>
  </r>
  <r>
    <s v="X"/>
    <d v="2011-06-23T00:00:00"/>
    <x v="0"/>
    <x v="0"/>
    <m/>
    <n v="1140.17"/>
    <x v="31"/>
    <m/>
    <x v="0"/>
  </r>
  <r>
    <s v="X"/>
    <d v="2011-06-23T00:00:00"/>
    <x v="0"/>
    <x v="0"/>
    <m/>
    <n v="211.16"/>
    <x v="56"/>
    <m/>
    <x v="0"/>
  </r>
  <r>
    <s v="X"/>
    <d v="2011-06-23T00:00:00"/>
    <x v="0"/>
    <x v="0"/>
    <m/>
    <n v="44800"/>
    <x v="13"/>
    <m/>
    <x v="0"/>
  </r>
  <r>
    <s v="X"/>
    <d v="2011-06-24T00:00:00"/>
    <x v="1"/>
    <x v="46"/>
    <n v="500"/>
    <m/>
    <x v="31"/>
    <m/>
    <x v="18"/>
  </r>
  <r>
    <s v="X"/>
    <d v="2011-06-24T00:00:00"/>
    <x v="1"/>
    <x v="39"/>
    <n v="500"/>
    <m/>
    <x v="31"/>
    <m/>
    <x v="18"/>
  </r>
  <r>
    <s v="X"/>
    <d v="2011-06-25T00:00:00"/>
    <x v="0"/>
    <x v="0"/>
    <m/>
    <n v="314.74"/>
    <x v="68"/>
    <m/>
    <x v="0"/>
  </r>
  <r>
    <s v="X"/>
    <d v="2011-06-25T00:00:00"/>
    <x v="0"/>
    <x v="0"/>
    <m/>
    <n v="80.58"/>
    <x v="54"/>
    <m/>
    <x v="0"/>
  </r>
  <r>
    <s v="X"/>
    <d v="2011-06-25T00:00:00"/>
    <x v="0"/>
    <x v="0"/>
    <m/>
    <n v="42.92"/>
    <x v="56"/>
    <m/>
    <x v="0"/>
  </r>
  <r>
    <s v="X"/>
    <d v="2011-06-27T00:00:00"/>
    <x v="1"/>
    <x v="14"/>
    <n v="240"/>
    <m/>
    <x v="46"/>
    <m/>
    <x v="19"/>
  </r>
  <r>
    <s v="X"/>
    <d v="2011-06-27T00:00:00"/>
    <x v="1"/>
    <x v="18"/>
    <n v="380"/>
    <m/>
    <x v="46"/>
    <m/>
    <x v="19"/>
  </r>
  <r>
    <s v="X"/>
    <d v="2011-06-27T00:00:00"/>
    <x v="0"/>
    <x v="0"/>
    <m/>
    <n v="222.73"/>
    <x v="54"/>
    <m/>
    <x v="0"/>
  </r>
  <r>
    <s v="X"/>
    <d v="2011-06-27T00:00:00"/>
    <x v="1"/>
    <x v="13"/>
    <n v="520"/>
    <m/>
    <x v="31"/>
    <m/>
    <x v="19"/>
  </r>
  <r>
    <s v="X"/>
    <d v="2011-06-27T00:00:00"/>
    <x v="1"/>
    <x v="14"/>
    <n v="240"/>
    <m/>
    <x v="31"/>
    <m/>
    <x v="19"/>
  </r>
  <r>
    <s v="X"/>
    <d v="2011-06-27T00:00:00"/>
    <x v="1"/>
    <x v="1"/>
    <n v="120"/>
    <m/>
    <x v="31"/>
    <m/>
    <x v="19"/>
  </r>
  <r>
    <s v="X"/>
    <d v="2011-06-27T00:00:00"/>
    <x v="1"/>
    <x v="21"/>
    <n v="400"/>
    <m/>
    <x v="31"/>
    <m/>
    <x v="19"/>
  </r>
  <r>
    <s v="X"/>
    <d v="2011-06-27T00:00:00"/>
    <x v="1"/>
    <x v="10"/>
    <n v="240"/>
    <m/>
    <x v="31"/>
    <m/>
    <x v="19"/>
  </r>
  <r>
    <s v="X"/>
    <d v="2011-06-27T00:00:00"/>
    <x v="1"/>
    <x v="16"/>
    <n v="950"/>
    <m/>
    <x v="61"/>
    <m/>
    <x v="19"/>
  </r>
  <r>
    <s v="X"/>
    <d v="2011-06-27T00:00:00"/>
    <x v="1"/>
    <x v="10"/>
    <n v="160"/>
    <m/>
    <x v="69"/>
    <m/>
    <x v="19"/>
  </r>
  <r>
    <s v="X"/>
    <d v="2011-06-27T00:00:00"/>
    <x v="1"/>
    <x v="46"/>
    <n v="1200"/>
    <m/>
    <x v="70"/>
    <m/>
    <x v="19"/>
  </r>
  <r>
    <s v="X"/>
    <d v="2011-06-27T00:00:00"/>
    <x v="1"/>
    <x v="0"/>
    <n v="1000"/>
    <m/>
    <x v="71"/>
    <m/>
    <x v="19"/>
  </r>
  <r>
    <s v="X"/>
    <d v="2011-06-27T00:00:00"/>
    <x v="1"/>
    <x v="47"/>
    <n v="535"/>
    <m/>
    <x v="72"/>
    <m/>
    <x v="19"/>
  </r>
  <r>
    <s v="X"/>
    <d v="2011-06-27T00:00:00"/>
    <x v="1"/>
    <x v="13"/>
    <n v="150"/>
    <m/>
    <x v="63"/>
    <m/>
    <x v="19"/>
  </r>
  <r>
    <s v="X"/>
    <d v="2011-06-27T00:00:00"/>
    <x v="1"/>
    <x v="7"/>
    <n v="180"/>
    <m/>
    <x v="26"/>
    <m/>
    <x v="19"/>
  </r>
  <r>
    <s v="X"/>
    <d v="2011-06-27T00:00:00"/>
    <x v="1"/>
    <x v="1"/>
    <n v="120"/>
    <m/>
    <x v="26"/>
    <m/>
    <x v="19"/>
  </r>
  <r>
    <s v="X"/>
    <d v="2011-06-27T00:00:00"/>
    <x v="1"/>
    <x v="14"/>
    <n v="120"/>
    <m/>
    <x v="56"/>
    <m/>
    <x v="19"/>
  </r>
  <r>
    <s v="X"/>
    <d v="2011-06-27T00:00:00"/>
    <x v="1"/>
    <x v="7"/>
    <n v="380"/>
    <m/>
    <x v="56"/>
    <m/>
    <x v="19"/>
  </r>
  <r>
    <s v="X"/>
    <d v="2011-06-27T00:00:00"/>
    <x v="1"/>
    <x v="1"/>
    <n v="240"/>
    <m/>
    <x v="56"/>
    <m/>
    <x v="19"/>
  </r>
  <r>
    <s v="X"/>
    <d v="2011-06-27T00:00:00"/>
    <x v="0"/>
    <x v="0"/>
    <m/>
    <n v="256.06"/>
    <x v="57"/>
    <m/>
    <x v="0"/>
  </r>
  <r>
    <s v="X"/>
    <d v="2011-06-28T00:00:00"/>
    <x v="1"/>
    <x v="3"/>
    <n v="520"/>
    <m/>
    <x v="46"/>
    <m/>
    <x v="19"/>
  </r>
  <r>
    <s v="X"/>
    <d v="2011-06-28T00:00:00"/>
    <x v="1"/>
    <x v="25"/>
    <n v="460"/>
    <m/>
    <x v="46"/>
    <m/>
    <x v="19"/>
  </r>
  <r>
    <s v="X"/>
    <d v="2011-06-28T00:00:00"/>
    <x v="0"/>
    <x v="0"/>
    <m/>
    <n v="624.42999999999995"/>
    <x v="46"/>
    <m/>
    <x v="0"/>
  </r>
  <r>
    <s v="X"/>
    <d v="2011-06-28T00:00:00"/>
    <x v="0"/>
    <x v="0"/>
    <m/>
    <n v="372.06"/>
    <x v="46"/>
    <m/>
    <x v="0"/>
  </r>
  <r>
    <s v="X"/>
    <d v="2011-06-28T00:00:00"/>
    <x v="0"/>
    <x v="0"/>
    <m/>
    <n v="155.99"/>
    <x v="46"/>
    <m/>
    <x v="0"/>
  </r>
  <r>
    <s v="X"/>
    <d v="2011-06-28T00:00:00"/>
    <x v="1"/>
    <x v="9"/>
    <n v="240"/>
    <m/>
    <x v="31"/>
    <m/>
    <x v="19"/>
  </r>
  <r>
    <s v="X"/>
    <d v="2011-06-28T00:00:00"/>
    <x v="1"/>
    <x v="23"/>
    <n v="1650"/>
    <m/>
    <x v="73"/>
    <m/>
    <x v="19"/>
  </r>
  <r>
    <s v="X"/>
    <d v="2011-06-29T00:00:00"/>
    <x v="0"/>
    <x v="0"/>
    <m/>
    <n v="866.31"/>
    <x v="46"/>
    <m/>
    <x v="0"/>
  </r>
  <r>
    <s v="X"/>
    <d v="2011-06-29T00:00:00"/>
    <x v="0"/>
    <x v="0"/>
    <m/>
    <n v="218.85"/>
    <x v="46"/>
    <m/>
    <x v="0"/>
  </r>
  <r>
    <s v="X"/>
    <d v="2011-06-29T00:00:00"/>
    <x v="0"/>
    <x v="0"/>
    <m/>
    <n v="267.83999999999997"/>
    <x v="31"/>
    <m/>
    <x v="0"/>
  </r>
  <r>
    <s v="X"/>
    <d v="2011-06-29T00:00:00"/>
    <x v="1"/>
    <x v="48"/>
    <n v="375"/>
    <m/>
    <x v="74"/>
    <m/>
    <x v="19"/>
  </r>
  <r>
    <s v="X"/>
    <d v="2011-06-30T00:00:00"/>
    <x v="0"/>
    <x v="0"/>
    <m/>
    <n v="464.91"/>
    <x v="46"/>
    <m/>
    <x v="0"/>
  </r>
  <r>
    <s v="X"/>
    <d v="2011-06-30T00:00:00"/>
    <x v="0"/>
    <x v="0"/>
    <m/>
    <n v="162.56"/>
    <x v="46"/>
    <m/>
    <x v="0"/>
  </r>
  <r>
    <s v="X"/>
    <d v="2011-06-30T00:00:00"/>
    <x v="1"/>
    <x v="31"/>
    <n v="3000"/>
    <m/>
    <x v="31"/>
    <m/>
    <x v="19"/>
  </r>
  <r>
    <s v="X"/>
    <d v="2011-06-30T00:00:00"/>
    <x v="0"/>
    <x v="0"/>
    <m/>
    <n v="374"/>
    <x v="31"/>
    <m/>
    <x v="0"/>
  </r>
  <r>
    <s v="X"/>
    <d v="2011-06-30T00:00:00"/>
    <x v="0"/>
    <x v="0"/>
    <m/>
    <n v="141.5"/>
    <x v="1"/>
    <m/>
    <x v="0"/>
  </r>
  <r>
    <s v="X"/>
    <d v="2011-06-30T00:00:00"/>
    <x v="0"/>
    <x v="0"/>
    <m/>
    <n v="267.26"/>
    <x v="1"/>
    <m/>
    <x v="0"/>
  </r>
  <r>
    <s v="X"/>
    <d v="2011-07-01T00:00:00"/>
    <x v="1"/>
    <x v="4"/>
    <n v="100"/>
    <m/>
    <x v="31"/>
    <m/>
    <x v="19"/>
  </r>
  <r>
    <s v="X"/>
    <d v="2011-07-01T00:00:00"/>
    <x v="1"/>
    <x v="4"/>
    <n v="100"/>
    <m/>
    <x v="56"/>
    <m/>
    <x v="19"/>
  </r>
  <r>
    <s v="X"/>
    <d v="2011-07-01T00:00:00"/>
    <x v="0"/>
    <x v="0"/>
    <m/>
    <n v="214.01"/>
    <x v="1"/>
    <m/>
    <x v="0"/>
  </r>
  <r>
    <s v="X"/>
    <d v="2011-07-02T00:00:00"/>
    <x v="0"/>
    <x v="0"/>
    <m/>
    <n v="202.2"/>
    <x v="46"/>
    <m/>
    <x v="0"/>
  </r>
  <r>
    <s v="X"/>
    <d v="2011-07-02T00:00:00"/>
    <x v="0"/>
    <x v="0"/>
    <m/>
    <n v="1128.72"/>
    <x v="46"/>
    <m/>
    <x v="0"/>
  </r>
  <r>
    <s v="X"/>
    <d v="2011-07-05T00:00:00"/>
    <x v="1"/>
    <x v="14"/>
    <n v="600"/>
    <m/>
    <x v="46"/>
    <m/>
    <x v="20"/>
  </r>
  <r>
    <s v="X"/>
    <d v="2011-07-05T00:00:00"/>
    <x v="1"/>
    <x v="1"/>
    <n v="600"/>
    <m/>
    <x v="46"/>
    <m/>
    <x v="20"/>
  </r>
  <r>
    <s v="X"/>
    <d v="2011-07-05T00:00:00"/>
    <x v="1"/>
    <x v="18"/>
    <n v="520"/>
    <m/>
    <x v="46"/>
    <m/>
    <x v="20"/>
  </r>
  <r>
    <s v="X"/>
    <d v="2011-07-05T00:00:00"/>
    <x v="1"/>
    <x v="3"/>
    <n v="120"/>
    <m/>
    <x v="46"/>
    <m/>
    <x v="20"/>
  </r>
  <r>
    <s v="X"/>
    <d v="2011-07-05T00:00:00"/>
    <x v="1"/>
    <x v="3"/>
    <n v="120"/>
    <m/>
    <x v="75"/>
    <m/>
    <x v="20"/>
  </r>
  <r>
    <s v="X"/>
    <d v="2011-07-05T00:00:00"/>
    <x v="1"/>
    <x v="49"/>
    <n v="130"/>
    <m/>
    <x v="76"/>
    <m/>
    <x v="20"/>
  </r>
  <r>
    <s v="X"/>
    <d v="2011-07-05T00:00:00"/>
    <x v="1"/>
    <x v="14"/>
    <n v="120"/>
    <m/>
    <x v="56"/>
    <m/>
    <x v="20"/>
  </r>
  <r>
    <s v="X"/>
    <d v="2011-07-05T00:00:00"/>
    <x v="0"/>
    <x v="0"/>
    <m/>
    <n v="68.239999999999995"/>
    <x v="1"/>
    <m/>
    <x v="0"/>
  </r>
  <r>
    <s v="X"/>
    <d v="2011-07-05T00:00:00"/>
    <x v="1"/>
    <x v="13"/>
    <n v="390"/>
    <m/>
    <x v="17"/>
    <m/>
    <x v="20"/>
  </r>
  <r>
    <s v="X"/>
    <d v="2011-07-05T00:00:00"/>
    <x v="1"/>
    <x v="21"/>
    <n v="300"/>
    <m/>
    <x v="17"/>
    <m/>
    <x v="20"/>
  </r>
  <r>
    <s v="X"/>
    <d v="2011-07-05T00:00:00"/>
    <x v="1"/>
    <x v="32"/>
    <n v="29.4"/>
    <m/>
    <x v="57"/>
    <m/>
    <x v="20"/>
  </r>
  <r>
    <s v="X"/>
    <d v="2011-07-06T00:00:00"/>
    <x v="1"/>
    <x v="7"/>
    <n v="130"/>
    <m/>
    <x v="46"/>
    <m/>
    <x v="20"/>
  </r>
  <r>
    <s v="X"/>
    <d v="2011-07-06T00:00:00"/>
    <x v="0"/>
    <x v="0"/>
    <m/>
    <n v="774.44"/>
    <x v="46"/>
    <m/>
    <x v="0"/>
  </r>
  <r>
    <s v="X"/>
    <d v="2011-07-06T00:00:00"/>
    <x v="1"/>
    <x v="36"/>
    <n v="525"/>
    <m/>
    <x v="31"/>
    <m/>
    <x v="20"/>
  </r>
  <r>
    <s v="X"/>
    <d v="2011-07-06T00:00:00"/>
    <x v="1"/>
    <x v="9"/>
    <n v="480"/>
    <m/>
    <x v="31"/>
    <m/>
    <x v="20"/>
  </r>
  <r>
    <s v="X"/>
    <d v="2011-07-06T00:00:00"/>
    <x v="1"/>
    <x v="4"/>
    <n v="400"/>
    <m/>
    <x v="31"/>
    <m/>
    <x v="20"/>
  </r>
  <r>
    <s v="X"/>
    <d v="2011-07-06T00:00:00"/>
    <x v="1"/>
    <x v="10"/>
    <n v="480"/>
    <m/>
    <x v="77"/>
    <m/>
    <x v="20"/>
  </r>
  <r>
    <s v="X"/>
    <d v="2011-07-06T00:00:00"/>
    <x v="1"/>
    <x v="7"/>
    <n v="80"/>
    <m/>
    <x v="78"/>
    <m/>
    <x v="20"/>
  </r>
  <r>
    <s v="X"/>
    <d v="2011-07-06T00:00:00"/>
    <x v="1"/>
    <x v="7"/>
    <n v="130"/>
    <m/>
    <x v="75"/>
    <m/>
    <x v="20"/>
  </r>
  <r>
    <s v="X"/>
    <d v="2011-07-06T00:00:00"/>
    <x v="0"/>
    <x v="0"/>
    <m/>
    <n v="24.88"/>
    <x v="1"/>
    <m/>
    <x v="0"/>
  </r>
  <r>
    <s v="X"/>
    <d v="2011-07-07T00:00:00"/>
    <x v="0"/>
    <x v="0"/>
    <m/>
    <n v="1151.22"/>
    <x v="46"/>
    <m/>
    <x v="0"/>
  </r>
  <r>
    <s v="X"/>
    <d v="2011-07-07T00:00:00"/>
    <x v="0"/>
    <x v="0"/>
    <m/>
    <n v="138.86000000000001"/>
    <x v="46"/>
    <m/>
    <x v="0"/>
  </r>
  <r>
    <s v="X"/>
    <d v="2011-07-07T00:00:00"/>
    <x v="0"/>
    <x v="0"/>
    <m/>
    <n v="419.18"/>
    <x v="46"/>
    <m/>
    <x v="0"/>
  </r>
  <r>
    <s v="X"/>
    <d v="2011-07-07T00:00:00"/>
    <x v="0"/>
    <x v="0"/>
    <m/>
    <n v="94.56"/>
    <x v="46"/>
    <m/>
    <x v="0"/>
  </r>
  <r>
    <s v="X"/>
    <d v="2011-07-07T00:00:00"/>
    <x v="0"/>
    <x v="0"/>
    <m/>
    <n v="406.04"/>
    <x v="46"/>
    <m/>
    <x v="0"/>
  </r>
  <r>
    <s v="X"/>
    <d v="2011-07-07T00:00:00"/>
    <x v="1"/>
    <x v="32"/>
    <n v="360"/>
    <m/>
    <x v="57"/>
    <m/>
    <x v="20"/>
  </r>
  <r>
    <s v="X"/>
    <d v="2011-07-08T00:00:00"/>
    <x v="1"/>
    <x v="50"/>
    <n v="300"/>
    <m/>
    <x v="46"/>
    <m/>
    <x v="20"/>
  </r>
  <r>
    <s v="X"/>
    <d v="2011-07-08T00:00:00"/>
    <x v="1"/>
    <x v="8"/>
    <n v="325"/>
    <m/>
    <x v="46"/>
    <m/>
    <x v="20"/>
  </r>
  <r>
    <s v="X"/>
    <d v="2011-07-08T00:00:00"/>
    <x v="1"/>
    <x v="50"/>
    <n v="4500"/>
    <m/>
    <x v="75"/>
    <m/>
    <x v="20"/>
  </r>
  <r>
    <s v="X"/>
    <d v="2011-07-08T00:00:00"/>
    <x v="0"/>
    <x v="0"/>
    <m/>
    <n v="103.68"/>
    <x v="75"/>
    <m/>
    <x v="0"/>
  </r>
  <r>
    <s v="X"/>
    <d v="2011-07-08T00:00:00"/>
    <x v="1"/>
    <x v="8"/>
    <n v="150"/>
    <m/>
    <x v="17"/>
    <m/>
    <x v="20"/>
  </r>
  <r>
    <s v="X"/>
    <d v="2011-07-08T00:00:00"/>
    <x v="1"/>
    <x v="8"/>
    <n v="690"/>
    <m/>
    <x v="57"/>
    <m/>
    <x v="20"/>
  </r>
  <r>
    <s v="X"/>
    <d v="2011-07-08T00:00:00"/>
    <x v="1"/>
    <x v="32"/>
    <n v="36"/>
    <m/>
    <x v="57"/>
    <m/>
    <x v="20"/>
  </r>
  <r>
    <s v="X"/>
    <d v="2011-07-09T00:00:00"/>
    <x v="0"/>
    <x v="0"/>
    <m/>
    <n v="211.34"/>
    <x v="46"/>
    <m/>
    <x v="0"/>
  </r>
  <r>
    <s v="X"/>
    <d v="2011-07-09T00:00:00"/>
    <x v="0"/>
    <x v="0"/>
    <m/>
    <n v="1054.04"/>
    <x v="57"/>
    <m/>
    <x v="0"/>
  </r>
  <r>
    <s v="X"/>
    <d v="2011-07-09T00:00:00"/>
    <x v="0"/>
    <x v="0"/>
    <m/>
    <n v="527.73"/>
    <x v="57"/>
    <m/>
    <x v="0"/>
  </r>
  <r>
    <s v="X"/>
    <d v="2011-07-09T00:00:00"/>
    <x v="0"/>
    <x v="0"/>
    <m/>
    <n v="550.36"/>
    <x v="57"/>
    <m/>
    <x v="0"/>
  </r>
  <r>
    <s v="X"/>
    <d v="2011-07-11T00:00:00"/>
    <x v="1"/>
    <x v="7"/>
    <n v="520"/>
    <m/>
    <x v="46"/>
    <m/>
    <x v="21"/>
  </r>
  <r>
    <s v="X"/>
    <d v="2011-07-11T00:00:00"/>
    <x v="1"/>
    <x v="3"/>
    <n v="360"/>
    <m/>
    <x v="46"/>
    <m/>
    <x v="21"/>
  </r>
  <r>
    <s v="X"/>
    <d v="2011-07-11T00:00:00"/>
    <x v="1"/>
    <x v="18"/>
    <n v="480"/>
    <m/>
    <x v="46"/>
    <m/>
    <x v="21"/>
  </r>
  <r>
    <s v="X"/>
    <d v="2011-07-11T00:00:00"/>
    <x v="1"/>
    <x v="1"/>
    <n v="480"/>
    <m/>
    <x v="46"/>
    <m/>
    <x v="21"/>
  </r>
  <r>
    <s v="X"/>
    <d v="2011-07-11T00:00:00"/>
    <x v="1"/>
    <x v="14"/>
    <n v="480"/>
    <m/>
    <x v="46"/>
    <m/>
    <x v="21"/>
  </r>
  <r>
    <s v="X"/>
    <d v="2011-07-11T00:00:00"/>
    <x v="1"/>
    <x v="13"/>
    <n v="120"/>
    <m/>
    <x v="46"/>
    <m/>
    <x v="21"/>
  </r>
  <r>
    <s v="X"/>
    <d v="2011-07-11T00:00:00"/>
    <x v="1"/>
    <x v="21"/>
    <n v="100"/>
    <m/>
    <x v="46"/>
    <m/>
    <x v="21"/>
  </r>
  <r>
    <s v="X"/>
    <d v="2011-07-11T00:00:00"/>
    <x v="1"/>
    <x v="7"/>
    <n v="130"/>
    <m/>
    <x v="75"/>
    <m/>
    <x v="21"/>
  </r>
  <r>
    <s v="X"/>
    <d v="2011-07-11T00:00:00"/>
    <x v="1"/>
    <x v="3"/>
    <n v="120"/>
    <m/>
    <x v="75"/>
    <m/>
    <x v="21"/>
  </r>
  <r>
    <s v="X"/>
    <d v="2011-07-11T00:00:00"/>
    <x v="0"/>
    <x v="0"/>
    <m/>
    <n v="851.03"/>
    <x v="75"/>
    <m/>
    <x v="0"/>
  </r>
  <r>
    <s v="X"/>
    <d v="2011-07-11T00:00:00"/>
    <x v="1"/>
    <x v="13"/>
    <n v="130"/>
    <m/>
    <x v="17"/>
    <m/>
    <x v="21"/>
  </r>
  <r>
    <s v="X"/>
    <d v="2011-07-11T00:00:00"/>
    <x v="1"/>
    <x v="21"/>
    <n v="100"/>
    <m/>
    <x v="17"/>
    <m/>
    <x v="21"/>
  </r>
  <r>
    <s v="X"/>
    <d v="2011-07-12T00:00:00"/>
    <x v="1"/>
    <x v="31"/>
    <n v="3200"/>
    <m/>
    <x v="46"/>
    <m/>
    <x v="21"/>
  </r>
  <r>
    <s v="X"/>
    <d v="2011-07-12T00:00:00"/>
    <x v="1"/>
    <x v="9"/>
    <n v="240"/>
    <m/>
    <x v="46"/>
    <m/>
    <x v="21"/>
  </r>
  <r>
    <s v="X"/>
    <d v="2011-07-12T00:00:00"/>
    <x v="1"/>
    <x v="10"/>
    <n v="240"/>
    <m/>
    <x v="46"/>
    <m/>
    <x v="21"/>
  </r>
  <r>
    <s v="X"/>
    <d v="2011-07-12T00:00:00"/>
    <x v="1"/>
    <x v="4"/>
    <n v="200"/>
    <m/>
    <x v="46"/>
    <m/>
    <x v="21"/>
  </r>
  <r>
    <s v="X"/>
    <d v="2011-07-12T00:00:00"/>
    <x v="0"/>
    <x v="0"/>
    <m/>
    <n v="236.52"/>
    <x v="46"/>
    <m/>
    <x v="0"/>
  </r>
  <r>
    <s v="X"/>
    <d v="2011-07-12T00:00:00"/>
    <x v="0"/>
    <x v="0"/>
    <m/>
    <n v="585.89"/>
    <x v="46"/>
    <m/>
    <x v="0"/>
  </r>
  <r>
    <s v="X"/>
    <d v="2011-07-12T00:00:00"/>
    <x v="0"/>
    <x v="0"/>
    <m/>
    <n v="2939.26"/>
    <x v="46"/>
    <m/>
    <x v="0"/>
  </r>
  <r>
    <s v="X"/>
    <d v="2011-07-12T00:00:00"/>
    <x v="1"/>
    <x v="9"/>
    <n v="240"/>
    <m/>
    <x v="75"/>
    <m/>
    <x v="21"/>
  </r>
  <r>
    <s v="X"/>
    <d v="2011-07-12T00:00:00"/>
    <x v="1"/>
    <x v="10"/>
    <n v="240"/>
    <m/>
    <x v="75"/>
    <m/>
    <x v="21"/>
  </r>
  <r>
    <s v="X"/>
    <d v="2011-07-12T00:00:00"/>
    <x v="1"/>
    <x v="4"/>
    <n v="200"/>
    <m/>
    <x v="75"/>
    <m/>
    <x v="21"/>
  </r>
  <r>
    <s v="X"/>
    <d v="2011-07-12T00:00:00"/>
    <x v="0"/>
    <x v="0"/>
    <m/>
    <n v="315.91000000000003"/>
    <x v="75"/>
    <m/>
    <x v="0"/>
  </r>
  <r>
    <s v="X"/>
    <d v="2011-07-12T00:00:00"/>
    <x v="1"/>
    <x v="9"/>
    <n v="60"/>
    <m/>
    <x v="16"/>
    <m/>
    <x v="21"/>
  </r>
  <r>
    <s v="X"/>
    <d v="2011-07-13T00:00:00"/>
    <x v="0"/>
    <x v="0"/>
    <m/>
    <n v="265.77"/>
    <x v="46"/>
    <m/>
    <x v="0"/>
  </r>
  <r>
    <s v="X"/>
    <d v="2011-07-13T00:00:00"/>
    <x v="0"/>
    <x v="0"/>
    <m/>
    <n v="1239.3900000000001"/>
    <x v="75"/>
    <m/>
    <x v="0"/>
  </r>
  <r>
    <s v="X"/>
    <d v="2011-07-14T00:00:00"/>
    <x v="0"/>
    <x v="0"/>
    <m/>
    <n v="336.66"/>
    <x v="46"/>
    <m/>
    <x v="0"/>
  </r>
  <r>
    <s v="X"/>
    <d v="2011-07-14T00:00:00"/>
    <x v="1"/>
    <x v="43"/>
    <n v="900"/>
    <m/>
    <x v="18"/>
    <m/>
    <x v="21"/>
  </r>
  <r>
    <s v="X"/>
    <d v="2011-07-14T00:00:00"/>
    <x v="1"/>
    <x v="43"/>
    <n v="206"/>
    <m/>
    <x v="16"/>
    <m/>
    <x v="21"/>
  </r>
  <r>
    <s v="X"/>
    <d v="2011-07-15T00:00:00"/>
    <x v="0"/>
    <x v="0"/>
    <m/>
    <n v="590.20000000000005"/>
    <x v="79"/>
    <m/>
    <x v="0"/>
  </r>
  <r>
    <s v="X"/>
    <d v="2011-07-15T00:00:00"/>
    <x v="0"/>
    <x v="0"/>
    <m/>
    <n v="-374.14"/>
    <x v="46"/>
    <m/>
    <x v="0"/>
  </r>
  <r>
    <s v="X"/>
    <d v="2011-07-15T00:00:00"/>
    <x v="0"/>
    <x v="0"/>
    <m/>
    <n v="-202.19"/>
    <x v="46"/>
    <m/>
    <x v="0"/>
  </r>
  <r>
    <s v="X"/>
    <d v="2011-07-15T00:00:00"/>
    <x v="0"/>
    <x v="0"/>
    <m/>
    <n v="71.930000000000007"/>
    <x v="22"/>
    <m/>
    <x v="0"/>
  </r>
  <r>
    <s v="X"/>
    <d v="2011-07-15T00:00:00"/>
    <x v="0"/>
    <x v="0"/>
    <m/>
    <n v="604.84"/>
    <x v="75"/>
    <m/>
    <x v="0"/>
  </r>
  <r>
    <s v="X"/>
    <d v="2011-07-15T00:00:00"/>
    <x v="0"/>
    <x v="0"/>
    <m/>
    <n v="597.66"/>
    <x v="79"/>
    <m/>
    <x v="0"/>
  </r>
  <r>
    <s v="X"/>
    <d v="2011-07-16T00:00:00"/>
    <x v="0"/>
    <x v="0"/>
    <m/>
    <n v="497.14"/>
    <x v="22"/>
    <m/>
    <x v="0"/>
  </r>
  <r>
    <s v="X"/>
    <d v="2011-07-16T00:00:00"/>
    <x v="0"/>
    <x v="0"/>
    <m/>
    <n v="39.28"/>
    <x v="22"/>
    <m/>
    <x v="0"/>
  </r>
  <r>
    <s v="X"/>
    <d v="2011-07-16T00:00:00"/>
    <x v="0"/>
    <x v="0"/>
    <m/>
    <n v="126.89"/>
    <x v="79"/>
    <m/>
    <x v="0"/>
  </r>
  <r>
    <s v="X"/>
    <d v="2011-07-18T00:00:00"/>
    <x v="0"/>
    <x v="0"/>
    <m/>
    <n v="780.86"/>
    <x v="75"/>
    <m/>
    <x v="0"/>
  </r>
  <r>
    <s v="X"/>
    <d v="2011-07-18T00:00:00"/>
    <x v="1"/>
    <x v="7"/>
    <n v="780"/>
    <m/>
    <x v="46"/>
    <m/>
    <x v="22"/>
  </r>
  <r>
    <s v="X"/>
    <d v="2011-07-18T00:00:00"/>
    <x v="1"/>
    <x v="18"/>
    <n v="720"/>
    <m/>
    <x v="46"/>
    <m/>
    <x v="22"/>
  </r>
  <r>
    <s v="X"/>
    <d v="2011-07-18T00:00:00"/>
    <x v="1"/>
    <x v="1"/>
    <n v="720"/>
    <m/>
    <x v="46"/>
    <m/>
    <x v="22"/>
  </r>
  <r>
    <s v="X"/>
    <d v="2011-07-18T00:00:00"/>
    <x v="1"/>
    <x v="9"/>
    <n v="720"/>
    <m/>
    <x v="75"/>
    <m/>
    <x v="22"/>
  </r>
  <r>
    <s v="X"/>
    <d v="2011-07-18T00:00:00"/>
    <x v="1"/>
    <x v="10"/>
    <n v="720"/>
    <m/>
    <x v="75"/>
    <m/>
    <x v="22"/>
  </r>
  <r>
    <s v="X"/>
    <d v="2011-07-18T00:00:00"/>
    <x v="1"/>
    <x v="3"/>
    <n v="600"/>
    <m/>
    <x v="46"/>
    <m/>
    <x v="22"/>
  </r>
  <r>
    <s v="X"/>
    <d v="2011-07-18T00:00:00"/>
    <x v="1"/>
    <x v="4"/>
    <n v="600"/>
    <m/>
    <x v="75"/>
    <m/>
    <x v="22"/>
  </r>
  <r>
    <s v="X"/>
    <d v="2011-07-18T00:00:00"/>
    <x v="1"/>
    <x v="13"/>
    <n v="130"/>
    <m/>
    <x v="46"/>
    <m/>
    <x v="22"/>
  </r>
  <r>
    <s v="X"/>
    <d v="2011-07-18T00:00:00"/>
    <x v="1"/>
    <x v="13"/>
    <n v="390"/>
    <m/>
    <x v="79"/>
    <m/>
    <x v="22"/>
  </r>
  <r>
    <s v="X"/>
    <d v="2011-07-18T00:00:00"/>
    <x v="1"/>
    <x v="51"/>
    <n v="120"/>
    <m/>
    <x v="46"/>
    <m/>
    <x v="22"/>
  </r>
  <r>
    <s v="X"/>
    <d v="2011-07-18T00:00:00"/>
    <x v="1"/>
    <x v="51"/>
    <n v="360"/>
    <m/>
    <x v="79"/>
    <m/>
    <x v="22"/>
  </r>
  <r>
    <s v="X"/>
    <d v="2011-07-18T00:00:00"/>
    <x v="1"/>
    <x v="52"/>
    <n v="400"/>
    <m/>
    <x v="46"/>
    <m/>
    <x v="22"/>
  </r>
  <r>
    <s v="X"/>
    <d v="2011-07-18T00:00:00"/>
    <x v="1"/>
    <x v="21"/>
    <n v="100"/>
    <m/>
    <x v="46"/>
    <m/>
    <x v="22"/>
  </r>
  <r>
    <s v="X"/>
    <d v="2011-07-18T00:00:00"/>
    <x v="1"/>
    <x v="21"/>
    <n v="200"/>
    <m/>
    <x v="79"/>
    <m/>
    <x v="22"/>
  </r>
  <r>
    <s v="X"/>
    <d v="2011-07-19T00:00:00"/>
    <x v="1"/>
    <x v="14"/>
    <n v="360"/>
    <m/>
    <x v="46"/>
    <m/>
    <x v="22"/>
  </r>
  <r>
    <s v="X"/>
    <d v="2011-07-19T00:00:00"/>
    <x v="1"/>
    <x v="14"/>
    <n v="360"/>
    <m/>
    <x v="79"/>
    <m/>
    <x v="22"/>
  </r>
  <r>
    <s v="X"/>
    <d v="2011-07-19T00:00:00"/>
    <x v="1"/>
    <x v="53"/>
    <n v="500"/>
    <m/>
    <x v="75"/>
    <m/>
    <x v="22"/>
  </r>
  <r>
    <s v="X"/>
    <d v="2011-07-19T00:00:00"/>
    <x v="0"/>
    <x v="0"/>
    <m/>
    <n v="732.09"/>
    <x v="46"/>
    <m/>
    <x v="0"/>
  </r>
  <r>
    <s v="X"/>
    <d v="2011-07-19T00:00:00"/>
    <x v="0"/>
    <x v="0"/>
    <m/>
    <n v="582.86"/>
    <x v="79"/>
    <m/>
    <x v="0"/>
  </r>
  <r>
    <s v="X"/>
    <d v="2011-07-20T00:00:00"/>
    <x v="0"/>
    <x v="0"/>
    <m/>
    <n v="136.68"/>
    <x v="79"/>
    <m/>
    <x v="0"/>
  </r>
  <r>
    <s v="X"/>
    <d v="2011-07-20T00:00:00"/>
    <x v="0"/>
    <x v="0"/>
    <m/>
    <n v="677.18"/>
    <x v="46"/>
    <m/>
    <x v="0"/>
  </r>
  <r>
    <s v="X"/>
    <d v="2011-07-20T00:00:00"/>
    <x v="0"/>
    <x v="54"/>
    <m/>
    <n v="552.85"/>
    <x v="46"/>
    <m/>
    <x v="0"/>
  </r>
  <r>
    <s v="X"/>
    <d v="2011-07-20T00:00:00"/>
    <x v="0"/>
    <x v="55"/>
    <m/>
    <n v="3100"/>
    <x v="46"/>
    <m/>
    <x v="0"/>
  </r>
  <r>
    <s v="X"/>
    <d v="2011-07-21T00:00:00"/>
    <x v="1"/>
    <x v="32"/>
    <n v="360"/>
    <m/>
    <x v="57"/>
    <m/>
    <x v="22"/>
  </r>
  <r>
    <s v="X"/>
    <d v="2011-07-21T00:00:00"/>
    <x v="0"/>
    <x v="0"/>
    <m/>
    <n v="23.46"/>
    <x v="46"/>
    <m/>
    <x v="0"/>
  </r>
  <r>
    <s v="X"/>
    <d v="2011-07-21T00:00:00"/>
    <x v="0"/>
    <x v="0"/>
    <m/>
    <n v="522.62"/>
    <x v="46"/>
    <m/>
    <x v="0"/>
  </r>
  <r>
    <s v="X"/>
    <d v="2011-07-21T00:00:00"/>
    <x v="0"/>
    <x v="0"/>
    <m/>
    <n v="137.56"/>
    <x v="80"/>
    <m/>
    <x v="0"/>
  </r>
  <r>
    <s v="X"/>
    <d v="2011-07-22T00:00:00"/>
    <x v="0"/>
    <x v="0"/>
    <m/>
    <n v="209.88"/>
    <x v="79"/>
    <m/>
    <x v="0"/>
  </r>
  <r>
    <s v="X"/>
    <d v="2011-07-22T00:00:00"/>
    <x v="1"/>
    <x v="1"/>
    <n v="720"/>
    <m/>
    <x v="46"/>
    <m/>
    <x v="22"/>
  </r>
  <r>
    <s v="X"/>
    <d v="2011-07-23T00:00:00"/>
    <x v="0"/>
    <x v="0"/>
    <m/>
    <n v="603.95000000000005"/>
    <x v="57"/>
    <m/>
    <x v="0"/>
  </r>
  <r>
    <s v="X"/>
    <d v="2011-07-25T00:00:00"/>
    <x v="1"/>
    <x v="7"/>
    <n v="830"/>
    <m/>
    <x v="46"/>
    <m/>
    <x v="23"/>
  </r>
  <r>
    <s v="X"/>
    <d v="2011-07-25T00:00:00"/>
    <x v="1"/>
    <x v="13"/>
    <n v="780"/>
    <m/>
    <x v="79"/>
    <m/>
    <x v="23"/>
  </r>
  <r>
    <s v="X"/>
    <d v="2011-07-25T00:00:00"/>
    <x v="1"/>
    <x v="9"/>
    <n v="720"/>
    <m/>
    <x v="75"/>
    <m/>
    <x v="23"/>
  </r>
  <r>
    <s v="X"/>
    <d v="2011-07-25T00:00:00"/>
    <x v="1"/>
    <x v="10"/>
    <n v="720"/>
    <m/>
    <x v="75"/>
    <m/>
    <x v="23"/>
  </r>
  <r>
    <s v="X"/>
    <d v="2011-07-25T00:00:00"/>
    <x v="1"/>
    <x v="18"/>
    <n v="720"/>
    <m/>
    <x v="46"/>
    <m/>
    <x v="23"/>
  </r>
  <r>
    <s v="X"/>
    <d v="2011-07-25T00:00:00"/>
    <x v="1"/>
    <x v="14"/>
    <n v="720"/>
    <m/>
    <x v="79"/>
    <m/>
    <x v="23"/>
  </r>
  <r>
    <s v="X"/>
    <d v="2011-07-25T00:00:00"/>
    <x v="1"/>
    <x v="3"/>
    <n v="650"/>
    <m/>
    <x v="46"/>
    <m/>
    <x v="23"/>
  </r>
  <r>
    <s v="X"/>
    <d v="2011-07-25T00:00:00"/>
    <x v="1"/>
    <x v="53"/>
    <n v="600"/>
    <m/>
    <x v="75"/>
    <m/>
    <x v="23"/>
  </r>
  <r>
    <s v="X"/>
    <d v="2011-07-25T00:00:00"/>
    <x v="1"/>
    <x v="4"/>
    <n v="600"/>
    <m/>
    <x v="75"/>
    <m/>
    <x v="23"/>
  </r>
  <r>
    <s v="X"/>
    <d v="2011-07-25T00:00:00"/>
    <x v="1"/>
    <x v="21"/>
    <n v="600"/>
    <m/>
    <x v="79"/>
    <m/>
    <x v="23"/>
  </r>
  <r>
    <s v="X"/>
    <d v="2011-07-25T00:00:00"/>
    <x v="1"/>
    <x v="51"/>
    <n v="600"/>
    <m/>
    <x v="79"/>
    <m/>
    <x v="23"/>
  </r>
  <r>
    <s v="X"/>
    <d v="2011-07-25T00:00:00"/>
    <x v="1"/>
    <x v="52"/>
    <n v="500"/>
    <m/>
    <x v="46"/>
    <m/>
    <x v="23"/>
  </r>
  <r>
    <s v="X"/>
    <d v="2011-07-25T00:00:00"/>
    <x v="1"/>
    <x v="51"/>
    <n v="400"/>
    <m/>
    <x v="79"/>
    <m/>
    <x v="23"/>
  </r>
  <r>
    <s v="X"/>
    <d v="2011-07-25T00:00:00"/>
    <x v="1"/>
    <x v="32"/>
    <n v="360"/>
    <m/>
    <x v="57"/>
    <m/>
    <x v="23"/>
  </r>
  <r>
    <s v="X"/>
    <d v="2011-07-25T00:00:00"/>
    <x v="1"/>
    <x v="56"/>
    <n v="100"/>
    <m/>
    <x v="56"/>
    <m/>
    <x v="23"/>
  </r>
  <r>
    <s v="X"/>
    <d v="2011-07-25T00:00:00"/>
    <x v="0"/>
    <x v="0"/>
    <m/>
    <n v="636.53"/>
    <x v="46"/>
    <m/>
    <x v="0"/>
  </r>
  <r>
    <s v="X"/>
    <d v="2011-07-25T00:00:00"/>
    <x v="0"/>
    <x v="0"/>
    <m/>
    <n v="303.01"/>
    <x v="79"/>
    <m/>
    <x v="0"/>
  </r>
  <r>
    <s v="X"/>
    <d v="2011-07-25T00:00:00"/>
    <x v="0"/>
    <x v="0"/>
    <m/>
    <n v="2887.34"/>
    <x v="57"/>
    <m/>
    <x v="0"/>
  </r>
  <r>
    <s v="X"/>
    <d v="2011-07-26T00:00:00"/>
    <x v="0"/>
    <x v="55"/>
    <m/>
    <n v="1350"/>
    <x v="57"/>
    <m/>
    <x v="0"/>
  </r>
  <r>
    <s v="X"/>
    <d v="2011-07-26T00:00:00"/>
    <x v="0"/>
    <x v="0"/>
    <m/>
    <n v="82.62"/>
    <x v="46"/>
    <m/>
    <x v="0"/>
  </r>
  <r>
    <s v="X"/>
    <d v="2011-07-26T00:00:00"/>
    <x v="0"/>
    <x v="0"/>
    <m/>
    <n v="31.09"/>
    <x v="57"/>
    <m/>
    <x v="0"/>
  </r>
  <r>
    <s v="X"/>
    <d v="2011-07-26T00:00:00"/>
    <x v="0"/>
    <x v="0"/>
    <m/>
    <n v="1306.55"/>
    <x v="81"/>
    <m/>
    <x v="0"/>
  </r>
  <r>
    <s v="X"/>
    <d v="2011-07-27T00:00:00"/>
    <x v="0"/>
    <x v="0"/>
    <m/>
    <n v="73.39"/>
    <x v="22"/>
    <m/>
    <x v="0"/>
  </r>
  <r>
    <s v="X"/>
    <d v="2011-07-27T00:00:00"/>
    <x v="0"/>
    <x v="0"/>
    <m/>
    <n v="588.33000000000004"/>
    <x v="46"/>
    <m/>
    <x v="0"/>
  </r>
  <r>
    <s v="X"/>
    <d v="2011-07-27T00:00:00"/>
    <x v="0"/>
    <x v="0"/>
    <m/>
    <n v="1968.89"/>
    <x v="81"/>
    <m/>
    <x v="0"/>
  </r>
  <r>
    <s v="X"/>
    <d v="2011-07-27T00:00:00"/>
    <x v="0"/>
    <x v="0"/>
    <m/>
    <n v="62.54"/>
    <x v="79"/>
    <m/>
    <x v="0"/>
  </r>
  <r>
    <s v="X"/>
    <d v="2011-07-27T00:00:00"/>
    <x v="0"/>
    <x v="0"/>
    <m/>
    <n v="39.9"/>
    <x v="46"/>
    <m/>
    <x v="0"/>
  </r>
  <r>
    <s v="X"/>
    <d v="2011-07-27T00:00:00"/>
    <x v="0"/>
    <x v="55"/>
    <m/>
    <n v="2350"/>
    <x v="79"/>
    <m/>
    <x v="0"/>
  </r>
  <r>
    <s v="X"/>
    <d v="2011-07-27T00:00:00"/>
    <x v="0"/>
    <x v="55"/>
    <m/>
    <n v="2376"/>
    <x v="81"/>
    <m/>
    <x v="0"/>
  </r>
  <r>
    <s v="X"/>
    <d v="2011-07-27T00:00:00"/>
    <x v="0"/>
    <x v="0"/>
    <m/>
    <n v="325.12"/>
    <x v="79"/>
    <m/>
    <x v="0"/>
  </r>
  <r>
    <s v="X"/>
    <d v="2011-07-27T00:00:00"/>
    <x v="0"/>
    <x v="0"/>
    <m/>
    <n v="58.6"/>
    <x v="79"/>
    <m/>
    <x v="0"/>
  </r>
  <r>
    <s v="X"/>
    <d v="2011-07-28T00:00:00"/>
    <x v="1"/>
    <x v="32"/>
    <n v="360"/>
    <m/>
    <x v="57"/>
    <m/>
    <x v="23"/>
  </r>
  <r>
    <s v="X"/>
    <d v="2011-07-28T00:00:00"/>
    <x v="1"/>
    <x v="32"/>
    <n v="360"/>
    <m/>
    <x v="57"/>
    <m/>
    <x v="23"/>
  </r>
  <r>
    <s v="X"/>
    <d v="2011-07-28T00:00:00"/>
    <x v="0"/>
    <x v="0"/>
    <m/>
    <n v="473.11"/>
    <x v="81"/>
    <m/>
    <x v="0"/>
  </r>
  <r>
    <s v="X"/>
    <d v="2011-07-28T00:00:00"/>
    <x v="0"/>
    <x v="0"/>
    <m/>
    <n v="103.9"/>
    <x v="46"/>
    <m/>
    <x v="0"/>
  </r>
  <r>
    <s v="X"/>
    <d v="2011-07-28T00:00:00"/>
    <x v="0"/>
    <x v="0"/>
    <m/>
    <n v="154.37"/>
    <x v="82"/>
    <m/>
    <x v="0"/>
  </r>
  <r>
    <s v="X"/>
    <d v="2011-07-28T00:00:00"/>
    <x v="0"/>
    <x v="0"/>
    <m/>
    <n v="1595.79"/>
    <x v="46"/>
    <m/>
    <x v="0"/>
  </r>
  <r>
    <s v="X"/>
    <d v="2011-07-28T00:00:00"/>
    <x v="0"/>
    <x v="0"/>
    <m/>
    <n v="45.15"/>
    <x v="1"/>
    <m/>
    <x v="0"/>
  </r>
  <r>
    <s v="X"/>
    <d v="2011-07-28T00:00:00"/>
    <x v="0"/>
    <x v="0"/>
    <m/>
    <n v="250.92"/>
    <x v="46"/>
    <m/>
    <x v="0"/>
  </r>
  <r>
    <s v="X"/>
    <d v="2011-07-28T00:00:00"/>
    <x v="0"/>
    <x v="0"/>
    <m/>
    <n v="1277.57"/>
    <x v="81"/>
    <m/>
    <x v="0"/>
  </r>
  <r>
    <s v="X"/>
    <d v="2011-07-28T00:00:00"/>
    <x v="0"/>
    <x v="0"/>
    <m/>
    <n v="69.319999999999993"/>
    <x v="83"/>
    <m/>
    <x v="0"/>
  </r>
  <r>
    <s v="X"/>
    <d v="2011-07-28T00:00:00"/>
    <x v="0"/>
    <x v="0"/>
    <m/>
    <n v="47.68"/>
    <x v="82"/>
    <m/>
    <x v="0"/>
  </r>
  <r>
    <s v="X"/>
    <d v="2011-07-29T00:00:00"/>
    <x v="0"/>
    <x v="0"/>
    <m/>
    <n v="54"/>
    <x v="46"/>
    <m/>
    <x v="0"/>
  </r>
  <r>
    <s v="X"/>
    <d v="2011-07-29T00:00:00"/>
    <x v="0"/>
    <x v="0"/>
    <m/>
    <n v="161.19"/>
    <x v="79"/>
    <m/>
    <x v="0"/>
  </r>
  <r>
    <s v="X"/>
    <d v="2011-07-29T00:00:00"/>
    <x v="1"/>
    <x v="46"/>
    <n v="2500"/>
    <m/>
    <x v="46"/>
    <m/>
    <x v="23"/>
  </r>
  <r>
    <s v="X"/>
    <d v="2011-07-29T00:00:00"/>
    <x v="1"/>
    <x v="11"/>
    <n v="3100"/>
    <m/>
    <x v="46"/>
    <m/>
    <x v="23"/>
  </r>
  <r>
    <s v="X"/>
    <d v="2011-07-30T00:00:00"/>
    <x v="0"/>
    <x v="0"/>
    <m/>
    <n v="7.23"/>
    <x v="46"/>
    <m/>
    <x v="0"/>
  </r>
  <r>
    <s v="X"/>
    <d v="2011-07-30T00:00:00"/>
    <x v="0"/>
    <x v="0"/>
    <m/>
    <n v="384.19"/>
    <x v="79"/>
    <m/>
    <x v="0"/>
  </r>
  <r>
    <s v="X"/>
    <d v="2011-07-30T00:00:00"/>
    <x v="0"/>
    <x v="0"/>
    <m/>
    <n v="85.96"/>
    <x v="46"/>
    <m/>
    <x v="0"/>
  </r>
  <r>
    <s v="X"/>
    <d v="2011-08-01T00:00:00"/>
    <x v="1"/>
    <x v="46"/>
    <n v="1000"/>
    <m/>
    <x v="46"/>
    <m/>
    <x v="24"/>
  </r>
  <r>
    <s v="X"/>
    <d v="2011-08-01T00:00:00"/>
    <x v="1"/>
    <x v="46"/>
    <n v="1700"/>
    <m/>
    <x v="75"/>
    <m/>
    <x v="24"/>
  </r>
  <r>
    <s v="X"/>
    <d v="2011-08-01T00:00:00"/>
    <x v="1"/>
    <x v="11"/>
    <n v="2376"/>
    <m/>
    <x v="75"/>
    <m/>
    <x v="24"/>
  </r>
  <r>
    <s v="X"/>
    <d v="2011-08-01T00:00:00"/>
    <x v="1"/>
    <x v="11"/>
    <n v="2350"/>
    <m/>
    <x v="79"/>
    <m/>
    <x v="24"/>
  </r>
  <r>
    <s v="X"/>
    <d v="2011-08-01T00:00:00"/>
    <x v="1"/>
    <x v="8"/>
    <n v="425"/>
    <m/>
    <x v="79"/>
    <m/>
    <x v="24"/>
  </r>
  <r>
    <s v="X"/>
    <d v="2011-08-01T00:00:00"/>
    <x v="1"/>
    <x v="8"/>
    <n v="650"/>
    <m/>
    <x v="75"/>
    <m/>
    <x v="24"/>
  </r>
  <r>
    <s v="X"/>
    <d v="2011-08-01T00:00:00"/>
    <x v="1"/>
    <x v="8"/>
    <n v="375"/>
    <m/>
    <x v="46"/>
    <m/>
    <x v="24"/>
  </r>
  <r>
    <s v="X"/>
    <d v="2011-08-01T00:00:00"/>
    <x v="1"/>
    <x v="57"/>
    <n v="240"/>
    <m/>
    <x v="84"/>
    <m/>
    <x v="24"/>
  </r>
  <r>
    <s v="X"/>
    <d v="2011-08-01T00:00:00"/>
    <x v="1"/>
    <x v="3"/>
    <n v="520"/>
    <m/>
    <x v="84"/>
    <m/>
    <x v="24"/>
  </r>
  <r>
    <s v="X"/>
    <d v="2011-08-01T00:00:00"/>
    <x v="1"/>
    <x v="3"/>
    <n v="260"/>
    <m/>
    <x v="46"/>
    <m/>
    <x v="24"/>
  </r>
  <r>
    <s v="X"/>
    <d v="2011-08-01T00:00:00"/>
    <x v="1"/>
    <x v="51"/>
    <n v="720"/>
    <m/>
    <x v="79"/>
    <m/>
    <x v="24"/>
  </r>
  <r>
    <s v="X"/>
    <d v="2011-08-01T00:00:00"/>
    <x v="1"/>
    <x v="14"/>
    <n v="720"/>
    <m/>
    <x v="79"/>
    <m/>
    <x v="24"/>
  </r>
  <r>
    <s v="X"/>
    <d v="2011-08-01T00:00:00"/>
    <x v="1"/>
    <x v="18"/>
    <n v="720"/>
    <m/>
    <x v="46"/>
    <m/>
    <x v="24"/>
  </r>
  <r>
    <s v="X"/>
    <d v="2011-08-01T00:00:00"/>
    <x v="1"/>
    <x v="1"/>
    <n v="720"/>
    <m/>
    <x v="46"/>
    <m/>
    <x v="24"/>
  </r>
  <r>
    <s v="X"/>
    <d v="2011-08-01T00:00:00"/>
    <x v="1"/>
    <x v="13"/>
    <n v="715"/>
    <m/>
    <x v="79"/>
    <m/>
    <x v="24"/>
  </r>
  <r>
    <s v="X"/>
    <d v="2011-08-01T00:00:00"/>
    <x v="1"/>
    <x v="10"/>
    <n v="660"/>
    <m/>
    <x v="75"/>
    <m/>
    <x v="24"/>
  </r>
  <r>
    <s v="X"/>
    <d v="2011-08-01T00:00:00"/>
    <x v="1"/>
    <x v="21"/>
    <n v="600"/>
    <m/>
    <x v="79"/>
    <m/>
    <x v="24"/>
  </r>
  <r>
    <s v="X"/>
    <d v="2011-08-01T00:00:00"/>
    <x v="1"/>
    <x v="4"/>
    <n v="400"/>
    <m/>
    <x v="75"/>
    <m/>
    <x v="24"/>
  </r>
  <r>
    <s v="X"/>
    <d v="2011-08-01T00:00:00"/>
    <x v="1"/>
    <x v="4"/>
    <n v="200"/>
    <m/>
    <x v="84"/>
    <m/>
    <x v="24"/>
  </r>
  <r>
    <s v="X"/>
    <d v="2011-08-01T00:00:00"/>
    <x v="1"/>
    <x v="53"/>
    <n v="550"/>
    <m/>
    <x v="75"/>
    <m/>
    <x v="24"/>
  </r>
  <r>
    <s v="X"/>
    <d v="2011-08-01T00:00:00"/>
    <x v="1"/>
    <x v="7"/>
    <n v="130"/>
    <m/>
    <x v="82"/>
    <m/>
    <x v="24"/>
  </r>
  <r>
    <s v="X"/>
    <d v="2011-08-01T00:00:00"/>
    <x v="1"/>
    <x v="7"/>
    <n v="130"/>
    <m/>
    <x v="22"/>
    <m/>
    <x v="24"/>
  </r>
  <r>
    <s v="X"/>
    <d v="2011-08-01T00:00:00"/>
    <x v="1"/>
    <x v="7"/>
    <n v="195"/>
    <m/>
    <x v="46"/>
    <m/>
    <x v="24"/>
  </r>
  <r>
    <s v="X"/>
    <d v="2011-08-01T00:00:00"/>
    <x v="1"/>
    <x v="51"/>
    <n v="300"/>
    <m/>
    <x v="79"/>
    <m/>
    <x v="24"/>
  </r>
  <r>
    <s v="X"/>
    <d v="2011-08-01T00:00:00"/>
    <x v="0"/>
    <x v="0"/>
    <m/>
    <n v="668.85"/>
    <x v="79"/>
    <m/>
    <x v="0"/>
  </r>
  <r>
    <s v="X"/>
    <d v="2011-08-01T00:00:00"/>
    <x v="0"/>
    <x v="0"/>
    <m/>
    <n v="230.32"/>
    <x v="79"/>
    <m/>
    <x v="0"/>
  </r>
  <r>
    <s v="X"/>
    <d v="2011-08-01T00:00:00"/>
    <x v="0"/>
    <x v="58"/>
    <m/>
    <n v="313.33999999999997"/>
    <x v="22"/>
    <m/>
    <x v="0"/>
  </r>
  <r>
    <s v="X"/>
    <d v="2011-08-01T00:00:00"/>
    <x v="0"/>
    <x v="59"/>
    <m/>
    <n v="2950.01"/>
    <x v="57"/>
    <m/>
    <x v="0"/>
  </r>
  <r>
    <s v="X"/>
    <d v="2011-08-01T00:00:00"/>
    <x v="0"/>
    <x v="59"/>
    <m/>
    <n v="2338.09"/>
    <x v="57"/>
    <m/>
    <x v="0"/>
  </r>
  <r>
    <s v="X"/>
    <d v="2011-08-02T00:00:00"/>
    <x v="1"/>
    <x v="9"/>
    <n v="660"/>
    <m/>
    <x v="75"/>
    <m/>
    <x v="24"/>
  </r>
  <r>
    <s v="X"/>
    <d v="2011-08-02T00:00:00"/>
    <x v="0"/>
    <x v="0"/>
    <m/>
    <n v="444.98"/>
    <x v="46"/>
    <m/>
    <x v="0"/>
  </r>
  <r>
    <s v="X"/>
    <d v="2011-08-02T00:00:00"/>
    <x v="0"/>
    <x v="0"/>
    <m/>
    <n v="610.46"/>
    <x v="81"/>
    <m/>
    <x v="0"/>
  </r>
  <r>
    <s v="X"/>
    <d v="2011-08-02T00:00:00"/>
    <x v="0"/>
    <x v="0"/>
    <m/>
    <n v="165.3"/>
    <x v="81"/>
    <m/>
    <x v="0"/>
  </r>
  <r>
    <s v="X"/>
    <d v="2011-08-02T00:00:00"/>
    <x v="0"/>
    <x v="0"/>
    <m/>
    <n v="458.54"/>
    <x v="79"/>
    <m/>
    <x v="0"/>
  </r>
  <r>
    <s v="X"/>
    <d v="2011-08-02T00:00:00"/>
    <x v="0"/>
    <x v="0"/>
    <m/>
    <n v="11.82"/>
    <x v="46"/>
    <m/>
    <x v="0"/>
  </r>
  <r>
    <s v="X"/>
    <d v="2011-08-02T00:00:00"/>
    <x v="0"/>
    <x v="60"/>
    <m/>
    <n v="952.94"/>
    <x v="57"/>
    <m/>
    <x v="0"/>
  </r>
  <r>
    <s v="X"/>
    <d v="2011-08-03T00:00:00"/>
    <x v="1"/>
    <x v="29"/>
    <n v="575"/>
    <m/>
    <x v="79"/>
    <m/>
    <x v="24"/>
  </r>
  <r>
    <s v="X"/>
    <d v="2011-08-03T00:00:00"/>
    <x v="1"/>
    <x v="29"/>
    <n v="800"/>
    <m/>
    <x v="75"/>
    <m/>
    <x v="24"/>
  </r>
  <r>
    <s v="X"/>
    <d v="2011-08-03T00:00:00"/>
    <x v="1"/>
    <x v="29"/>
    <n v="480"/>
    <m/>
    <x v="7"/>
    <m/>
    <x v="24"/>
  </r>
  <r>
    <s v="X"/>
    <d v="2011-08-03T00:00:00"/>
    <x v="1"/>
    <x v="29"/>
    <n v="335"/>
    <m/>
    <x v="46"/>
    <m/>
    <x v="24"/>
  </r>
  <r>
    <s v="X"/>
    <d v="2011-08-03T00:00:00"/>
    <x v="0"/>
    <x v="58"/>
    <m/>
    <n v="1232.5899999999999"/>
    <x v="75"/>
    <m/>
    <x v="0"/>
  </r>
  <r>
    <s v="X"/>
    <d v="2011-08-03T00:00:00"/>
    <x v="0"/>
    <x v="0"/>
    <m/>
    <n v="21.67"/>
    <x v="75"/>
    <m/>
    <x v="0"/>
  </r>
  <r>
    <s v="X"/>
    <d v="2011-08-03T00:00:00"/>
    <x v="0"/>
    <x v="0"/>
    <m/>
    <n v="460.19"/>
    <x v="79"/>
    <m/>
    <x v="0"/>
  </r>
  <r>
    <s v="X"/>
    <d v="2011-08-04T00:00:00"/>
    <x v="1"/>
    <x v="32"/>
    <n v="360"/>
    <m/>
    <x v="57"/>
    <m/>
    <x v="24"/>
  </r>
  <r>
    <s v="X"/>
    <d v="2011-08-04T00:00:00"/>
    <x v="0"/>
    <x v="0"/>
    <m/>
    <n v="1294.95"/>
    <x v="75"/>
    <m/>
    <x v="0"/>
  </r>
  <r>
    <s v="X"/>
    <d v="2011-08-04T00:00:00"/>
    <x v="0"/>
    <x v="61"/>
    <m/>
    <n v="79.5"/>
    <x v="46"/>
    <m/>
    <x v="0"/>
  </r>
  <r>
    <s v="X"/>
    <d v="2011-08-04T00:00:00"/>
    <x v="1"/>
    <x v="31"/>
    <n v="3000"/>
    <m/>
    <x v="75"/>
    <m/>
    <x v="24"/>
  </r>
  <r>
    <s v="X"/>
    <d v="2011-08-04T00:00:00"/>
    <x v="1"/>
    <x v="62"/>
    <n v="112.5"/>
    <m/>
    <x v="84"/>
    <m/>
    <x v="24"/>
  </r>
  <r>
    <s v="X"/>
    <d v="2011-08-04T00:00:00"/>
    <x v="1"/>
    <x v="63"/>
    <n v="80"/>
    <m/>
    <x v="75"/>
    <m/>
    <x v="24"/>
  </r>
  <r>
    <s v="X"/>
    <d v="2011-08-04T00:00:00"/>
    <x v="0"/>
    <x v="0"/>
    <m/>
    <n v="164.3"/>
    <x v="79"/>
    <m/>
    <x v="0"/>
  </r>
  <r>
    <s v="X"/>
    <d v="2011-08-04T00:00:00"/>
    <x v="0"/>
    <x v="0"/>
    <m/>
    <n v="456.18"/>
    <x v="84"/>
    <m/>
    <x v="0"/>
  </r>
  <r>
    <s v="X"/>
    <d v="2011-08-04T00:00:00"/>
    <x v="0"/>
    <x v="0"/>
    <m/>
    <n v="398.83"/>
    <x v="46"/>
    <m/>
    <x v="0"/>
  </r>
  <r>
    <s v="X"/>
    <d v="2011-08-04T00:00:00"/>
    <x v="0"/>
    <x v="64"/>
    <m/>
    <n v="97.24"/>
    <x v="75"/>
    <m/>
    <x v="0"/>
  </r>
  <r>
    <s v="X"/>
    <d v="2011-08-05T00:00:00"/>
    <x v="1"/>
    <x v="48"/>
    <n v="382"/>
    <m/>
    <x v="46"/>
    <m/>
    <x v="24"/>
  </r>
  <r>
    <s v="X"/>
    <d v="2011-08-05T00:00:00"/>
    <x v="1"/>
    <x v="32"/>
    <n v="25.8"/>
    <m/>
    <x v="57"/>
    <m/>
    <x v="24"/>
  </r>
  <r>
    <s v="X"/>
    <d v="2011-08-05T00:00:00"/>
    <x v="0"/>
    <x v="0"/>
    <m/>
    <n v="54.28"/>
    <x v="84"/>
    <m/>
    <x v="0"/>
  </r>
  <r>
    <s v="X"/>
    <d v="2011-08-05T00:00:00"/>
    <x v="0"/>
    <x v="0"/>
    <m/>
    <n v="308.48"/>
    <x v="79"/>
    <m/>
    <x v="0"/>
  </r>
  <r>
    <s v="X"/>
    <d v="2011-08-05T00:00:00"/>
    <x v="0"/>
    <x v="0"/>
    <m/>
    <n v="76.209999999999994"/>
    <x v="79"/>
    <m/>
    <x v="0"/>
  </r>
  <r>
    <s v="X"/>
    <d v="2011-08-05T00:00:00"/>
    <x v="0"/>
    <x v="65"/>
    <m/>
    <n v="434"/>
    <x v="57"/>
    <m/>
    <x v="0"/>
  </r>
  <r>
    <s v="X"/>
    <d v="2011-08-05T00:00:00"/>
    <x v="0"/>
    <x v="0"/>
    <m/>
    <n v="361"/>
    <x v="84"/>
    <m/>
    <x v="0"/>
  </r>
  <r>
    <s v="X"/>
    <d v="2011-08-05T00:00:00"/>
    <x v="0"/>
    <x v="0"/>
    <m/>
    <n v="191.86"/>
    <x v="84"/>
    <m/>
    <x v="0"/>
  </r>
  <r>
    <s v="X"/>
    <d v="2011-08-06T00:00:00"/>
    <x v="0"/>
    <x v="0"/>
    <m/>
    <n v="100.43"/>
    <x v="84"/>
    <m/>
    <x v="0"/>
  </r>
  <r>
    <s v="X"/>
    <d v="2011-08-06T00:00:00"/>
    <x v="0"/>
    <x v="66"/>
    <m/>
    <n v="154.84"/>
    <x v="57"/>
    <m/>
    <x v="0"/>
  </r>
  <r>
    <s v="X"/>
    <d v="2011-08-08T00:00:00"/>
    <x v="1"/>
    <x v="23"/>
    <n v="1225"/>
    <m/>
    <x v="79"/>
    <m/>
    <x v="25"/>
  </r>
  <r>
    <s v="X"/>
    <d v="2011-08-08T00:00:00"/>
    <x v="1"/>
    <x v="23"/>
    <n v="1995"/>
    <m/>
    <x v="46"/>
    <m/>
    <x v="25"/>
  </r>
  <r>
    <s v="X"/>
    <d v="2011-08-08T00:00:00"/>
    <x v="1"/>
    <x v="23"/>
    <n v="1855"/>
    <m/>
    <x v="75"/>
    <m/>
    <x v="25"/>
  </r>
  <r>
    <s v="X"/>
    <d v="2011-08-08T00:00:00"/>
    <x v="1"/>
    <x v="10"/>
    <n v="110"/>
    <m/>
    <x v="79"/>
    <m/>
    <x v="25"/>
  </r>
  <r>
    <s v="X"/>
    <d v="2011-08-08T00:00:00"/>
    <x v="1"/>
    <x v="10"/>
    <n v="110"/>
    <m/>
    <x v="84"/>
    <m/>
    <x v="25"/>
  </r>
  <r>
    <s v="X"/>
    <d v="2011-08-08T00:00:00"/>
    <x v="1"/>
    <x v="10"/>
    <n v="820"/>
    <m/>
    <x v="75"/>
    <m/>
    <x v="25"/>
  </r>
  <r>
    <s v="X"/>
    <d v="2011-08-08T00:00:00"/>
    <x v="1"/>
    <x v="7"/>
    <n v="845"/>
    <m/>
    <x v="46"/>
    <m/>
    <x v="25"/>
  </r>
  <r>
    <s v="X"/>
    <d v="2011-08-08T00:00:00"/>
    <x v="1"/>
    <x v="3"/>
    <n v="845"/>
    <m/>
    <x v="84"/>
    <m/>
    <x v="25"/>
  </r>
  <r>
    <s v="X"/>
    <d v="2011-08-08T00:00:00"/>
    <x v="1"/>
    <x v="9"/>
    <n v="820"/>
    <m/>
    <x v="75"/>
    <m/>
    <x v="25"/>
  </r>
  <r>
    <s v="X"/>
    <d v="2011-08-08T00:00:00"/>
    <x v="1"/>
    <x v="1"/>
    <n v="780"/>
    <m/>
    <x v="46"/>
    <m/>
    <x v="25"/>
  </r>
  <r>
    <s v="X"/>
    <d v="2011-08-08T00:00:00"/>
    <x v="1"/>
    <x v="18"/>
    <n v="780"/>
    <m/>
    <x v="46"/>
    <m/>
    <x v="25"/>
  </r>
  <r>
    <s v="X"/>
    <d v="2011-08-08T00:00:00"/>
    <x v="1"/>
    <x v="4"/>
    <n v="180"/>
    <m/>
    <x v="75"/>
    <m/>
    <x v="25"/>
  </r>
  <r>
    <s v="X"/>
    <d v="2011-08-08T00:00:00"/>
    <x v="1"/>
    <x v="4"/>
    <n v="550"/>
    <m/>
    <x v="84"/>
    <m/>
    <x v="25"/>
  </r>
  <r>
    <s v="X"/>
    <d v="2011-08-08T00:00:00"/>
    <x v="1"/>
    <x v="14"/>
    <n v="725"/>
    <m/>
    <x v="79"/>
    <m/>
    <x v="25"/>
  </r>
  <r>
    <s v="X"/>
    <d v="2011-08-08T00:00:00"/>
    <x v="1"/>
    <x v="51"/>
    <n v="720"/>
    <m/>
    <x v="79"/>
    <m/>
    <x v="25"/>
  </r>
  <r>
    <s v="X"/>
    <d v="2011-08-08T00:00:00"/>
    <x v="1"/>
    <x v="67"/>
    <n v="680"/>
    <m/>
    <x v="75"/>
    <m/>
    <x v="25"/>
  </r>
  <r>
    <s v="X"/>
    <d v="2011-08-08T00:00:00"/>
    <x v="1"/>
    <x v="15"/>
    <n v="140"/>
    <m/>
    <x v="75"/>
    <m/>
    <x v="25"/>
  </r>
  <r>
    <s v="X"/>
    <d v="2011-08-08T00:00:00"/>
    <x v="1"/>
    <x v="15"/>
    <n v="440"/>
    <m/>
    <x v="84"/>
    <m/>
    <x v="25"/>
  </r>
  <r>
    <s v="X"/>
    <d v="2011-08-08T00:00:00"/>
    <x v="1"/>
    <x v="22"/>
    <n v="200"/>
    <m/>
    <x v="17"/>
    <m/>
    <x v="25"/>
  </r>
  <r>
    <s v="X"/>
    <d v="2011-08-08T00:00:00"/>
    <x v="1"/>
    <x v="22"/>
    <n v="175"/>
    <m/>
    <x v="22"/>
    <m/>
    <x v="25"/>
  </r>
  <r>
    <s v="X"/>
    <d v="2011-08-08T00:00:00"/>
    <x v="1"/>
    <x v="22"/>
    <n v="475"/>
    <m/>
    <x v="75"/>
    <m/>
    <x v="25"/>
  </r>
  <r>
    <s v="X"/>
    <d v="2011-08-08T00:00:00"/>
    <x v="1"/>
    <x v="22"/>
    <n v="495"/>
    <m/>
    <x v="79"/>
    <m/>
    <x v="25"/>
  </r>
  <r>
    <s v="X"/>
    <d v="2011-08-08T00:00:00"/>
    <x v="1"/>
    <x v="21"/>
    <n v="500"/>
    <m/>
    <x v="79"/>
    <m/>
    <x v="25"/>
  </r>
  <r>
    <s v="X"/>
    <d v="2011-08-08T00:00:00"/>
    <x v="1"/>
    <x v="68"/>
    <n v="340"/>
    <m/>
    <x v="84"/>
    <m/>
    <x v="25"/>
  </r>
  <r>
    <s v="X"/>
    <d v="2011-08-08T00:00:00"/>
    <x v="1"/>
    <x v="61"/>
    <n v="79.5"/>
    <m/>
    <x v="57"/>
    <m/>
    <x v="25"/>
  </r>
  <r>
    <s v="X"/>
    <d v="2011-08-08T00:00:00"/>
    <x v="0"/>
    <x v="0"/>
    <m/>
    <n v="222.86"/>
    <x v="85"/>
    <m/>
    <x v="0"/>
  </r>
  <r>
    <s v="X"/>
    <d v="2011-08-08T00:00:00"/>
    <x v="0"/>
    <x v="0"/>
    <m/>
    <n v="951"/>
    <x v="79"/>
    <m/>
    <x v="0"/>
  </r>
  <r>
    <s v="X"/>
    <d v="2011-08-08T00:00:00"/>
    <x v="0"/>
    <x v="69"/>
    <m/>
    <s v="?"/>
    <x v="84"/>
    <m/>
    <x v="0"/>
  </r>
  <r>
    <s v="X"/>
    <d v="2011-08-09T00:00:00"/>
    <x v="1"/>
    <x v="13"/>
    <n v="780"/>
    <m/>
    <x v="79"/>
    <m/>
    <x v="25"/>
  </r>
  <r>
    <s v="X"/>
    <d v="2011-08-09T00:00:00"/>
    <x v="1"/>
    <x v="19"/>
    <n v="120"/>
    <m/>
    <x v="46"/>
    <m/>
    <x v="25"/>
  </r>
  <r>
    <s v="X"/>
    <d v="2011-08-09T00:00:00"/>
    <x v="0"/>
    <x v="0"/>
    <m/>
    <n v="2047.39"/>
    <x v="85"/>
    <m/>
    <x v="0"/>
  </r>
  <r>
    <s v="X"/>
    <d v="2011-08-09T00:00:00"/>
    <x v="0"/>
    <x v="0"/>
    <m/>
    <n v="503.99"/>
    <x v="85"/>
    <m/>
    <x v="0"/>
  </r>
  <r>
    <s v="X"/>
    <d v="2011-08-09T00:00:00"/>
    <x v="0"/>
    <x v="0"/>
    <m/>
    <n v="225.54"/>
    <x v="84"/>
    <m/>
    <x v="0"/>
  </r>
  <r>
    <s v="X"/>
    <d v="2011-08-09T00:00:00"/>
    <x v="0"/>
    <x v="70"/>
    <m/>
    <n v="2136.59"/>
    <x v="57"/>
    <m/>
    <x v="0"/>
  </r>
  <r>
    <s v="X"/>
    <d v="2011-08-09T00:00:00"/>
    <x v="0"/>
    <x v="0"/>
    <m/>
    <n v="327.68"/>
    <x v="84"/>
    <m/>
    <x v="0"/>
  </r>
  <r>
    <s v="X"/>
    <d v="2011-08-10T00:00:00"/>
    <x v="1"/>
    <x v="71"/>
    <n v="2140"/>
    <m/>
    <x v="79"/>
    <m/>
    <x v="25"/>
  </r>
  <r>
    <s v="X"/>
    <d v="2011-08-10T00:00:00"/>
    <x v="0"/>
    <x v="0"/>
    <m/>
    <n v="2197.42"/>
    <x v="86"/>
    <m/>
    <x v="0"/>
  </r>
  <r>
    <s v="X"/>
    <d v="2011-08-10T00:00:00"/>
    <x v="0"/>
    <x v="0"/>
    <m/>
    <n v="32.58"/>
    <x v="85"/>
    <m/>
    <x v="0"/>
  </r>
  <r>
    <s v="X"/>
    <d v="2011-08-10T00:00:00"/>
    <x v="0"/>
    <x v="0"/>
    <m/>
    <n v="208.84"/>
    <x v="84"/>
    <m/>
    <x v="0"/>
  </r>
  <r>
    <s v="X"/>
    <d v="2011-08-10T00:00:00"/>
    <x v="0"/>
    <x v="72"/>
    <m/>
    <n v="98.13"/>
    <x v="57"/>
    <m/>
    <x v="0"/>
  </r>
  <r>
    <s v="X"/>
    <d v="2011-08-11T00:00:00"/>
    <x v="1"/>
    <x v="32"/>
    <n v="360"/>
    <m/>
    <x v="57"/>
    <m/>
    <x v="25"/>
  </r>
  <r>
    <s v="X"/>
    <d v="2011-08-11T00:00:00"/>
    <x v="0"/>
    <x v="0"/>
    <m/>
    <n v="364.27"/>
    <x v="84"/>
    <m/>
    <x v="0"/>
  </r>
  <r>
    <s v="X"/>
    <d v="2011-08-11T00:00:00"/>
    <x v="0"/>
    <x v="0"/>
    <m/>
    <n v="813.5"/>
    <x v="87"/>
    <m/>
    <x v="0"/>
  </r>
  <r>
    <s v="X"/>
    <d v="2011-08-11T00:00:00"/>
    <x v="0"/>
    <x v="0"/>
    <m/>
    <n v="1005.3"/>
    <x v="85"/>
    <m/>
    <x v="0"/>
  </r>
  <r>
    <s v="X"/>
    <d v="2011-08-11T00:00:00"/>
    <x v="0"/>
    <x v="0"/>
    <m/>
    <n v="361.76"/>
    <x v="85"/>
    <m/>
    <x v="0"/>
  </r>
  <r>
    <s v="X"/>
    <d v="2011-08-11T00:00:00"/>
    <x v="0"/>
    <x v="0"/>
    <m/>
    <n v="239.4"/>
    <x v="85"/>
    <m/>
    <x v="0"/>
  </r>
  <r>
    <s v="X"/>
    <d v="2011-08-11T00:00:00"/>
    <x v="0"/>
    <x v="0"/>
    <m/>
    <n v="159.27000000000001"/>
    <x v="84"/>
    <m/>
    <x v="0"/>
  </r>
  <r>
    <s v="X"/>
    <d v="2011-08-11T00:00:00"/>
    <x v="0"/>
    <x v="73"/>
    <m/>
    <n v="426.68"/>
    <x v="57"/>
    <m/>
    <x v="0"/>
  </r>
  <r>
    <s v="X"/>
    <d v="2011-08-11T00:00:00"/>
    <x v="0"/>
    <x v="58"/>
    <m/>
    <n v="1511.1"/>
    <x v="84"/>
    <m/>
    <x v="0"/>
  </r>
  <r>
    <s v="X"/>
    <d v="2011-08-12T00:00:00"/>
    <x v="1"/>
    <x v="1"/>
    <n v="180"/>
    <m/>
    <x v="79"/>
    <m/>
    <x v="25"/>
  </r>
  <r>
    <s v="X"/>
    <d v="2011-08-12T00:00:00"/>
    <x v="1"/>
    <x v="74"/>
    <n v="75"/>
    <m/>
    <x v="22"/>
    <m/>
    <x v="25"/>
  </r>
  <r>
    <s v="X"/>
    <d v="2011-08-12T00:00:00"/>
    <x v="1"/>
    <x v="1"/>
    <n v="175"/>
    <m/>
    <x v="22"/>
    <m/>
    <x v="25"/>
  </r>
  <r>
    <s v="X"/>
    <d v="2011-08-12T00:00:00"/>
    <x v="1"/>
    <x v="75"/>
    <n v="450"/>
    <m/>
    <x v="46"/>
    <m/>
    <x v="25"/>
  </r>
  <r>
    <s v="X"/>
    <d v="2011-08-12T00:00:00"/>
    <x v="1"/>
    <x v="75"/>
    <n v="450"/>
    <m/>
    <x v="75"/>
    <m/>
    <x v="25"/>
  </r>
  <r>
    <s v="X"/>
    <d v="2011-08-12T00:00:00"/>
    <x v="0"/>
    <x v="0"/>
    <m/>
    <n v="65.930000000000007"/>
    <x v="84"/>
    <m/>
    <x v="0"/>
  </r>
  <r>
    <s v="X"/>
    <d v="2011-08-12T00:00:00"/>
    <x v="0"/>
    <x v="0"/>
    <m/>
    <n v="32.6"/>
    <x v="85"/>
    <m/>
    <x v="0"/>
  </r>
  <r>
    <s v="X"/>
    <d v="2011-08-12T00:00:00"/>
    <x v="0"/>
    <x v="0"/>
    <m/>
    <n v="65.03"/>
    <x v="88"/>
    <m/>
    <x v="0"/>
  </r>
  <r>
    <s v="X"/>
    <d v="2011-08-12T00:00:00"/>
    <x v="0"/>
    <x v="0"/>
    <m/>
    <n v="574.92999999999995"/>
    <x v="86"/>
    <m/>
    <x v="0"/>
  </r>
  <r>
    <s v="X"/>
    <d v="2011-08-12T00:00:00"/>
    <x v="0"/>
    <x v="76"/>
    <m/>
    <n v="75.08"/>
    <x v="57"/>
    <m/>
    <x v="0"/>
  </r>
  <r>
    <s v="X"/>
    <d v="2011-08-12T00:00:00"/>
    <x v="1"/>
    <x v="1"/>
    <n v="360"/>
    <m/>
    <x v="86"/>
    <m/>
    <x v="25"/>
  </r>
  <r>
    <s v="X"/>
    <d v="2011-08-13T00:00:00"/>
    <x v="0"/>
    <x v="0"/>
    <m/>
    <n v="1163.78"/>
    <x v="85"/>
    <m/>
    <x v="0"/>
  </r>
  <r>
    <s v="X"/>
    <d v="2011-08-13T00:00:00"/>
    <x v="0"/>
    <x v="77"/>
    <m/>
    <n v="55.43"/>
    <x v="57"/>
    <m/>
    <x v="0"/>
  </r>
  <r>
    <s v="X"/>
    <d v="2011-08-15T00:00:00"/>
    <x v="1"/>
    <x v="71"/>
    <n v="1400"/>
    <m/>
    <x v="79"/>
    <m/>
    <x v="26"/>
  </r>
  <r>
    <s v="X"/>
    <d v="2011-08-15T00:00:00"/>
    <x v="1"/>
    <x v="8"/>
    <n v="400"/>
    <m/>
    <x v="79"/>
    <m/>
    <x v="26"/>
  </r>
  <r>
    <s v="X"/>
    <d v="2011-08-15T00:00:00"/>
    <x v="1"/>
    <x v="8"/>
    <n v="325"/>
    <m/>
    <x v="75"/>
    <m/>
    <x v="26"/>
  </r>
  <r>
    <s v="X"/>
    <d v="2011-08-15T00:00:00"/>
    <x v="1"/>
    <x v="8"/>
    <n v="225"/>
    <m/>
    <x v="84"/>
    <m/>
    <x v="26"/>
  </r>
  <r>
    <s v="X"/>
    <d v="2011-08-15T00:00:00"/>
    <x v="1"/>
    <x v="3"/>
    <n v="875"/>
    <m/>
    <x v="84"/>
    <m/>
    <x v="26"/>
  </r>
  <r>
    <s v="X"/>
    <d v="2011-08-15T00:00:00"/>
    <x v="1"/>
    <x v="4"/>
    <n v="700"/>
    <m/>
    <x v="84"/>
    <m/>
    <x v="26"/>
  </r>
  <r>
    <s v="X"/>
    <d v="2011-08-15T00:00:00"/>
    <x v="1"/>
    <x v="15"/>
    <n v="700"/>
    <m/>
    <x v="84"/>
    <m/>
    <x v="26"/>
  </r>
  <r>
    <s v="X"/>
    <d v="2011-08-15T00:00:00"/>
    <x v="1"/>
    <x v="22"/>
    <n v="670"/>
    <m/>
    <x v="84"/>
    <m/>
    <x v="26"/>
  </r>
  <r>
    <s v="X"/>
    <d v="2011-08-15T00:00:00"/>
    <x v="1"/>
    <x v="18"/>
    <n v="180"/>
    <m/>
    <x v="22"/>
    <m/>
    <x v="26"/>
  </r>
  <r>
    <s v="X"/>
    <d v="2011-08-15T00:00:00"/>
    <x v="1"/>
    <x v="18"/>
    <n v="40"/>
    <m/>
    <x v="79"/>
    <m/>
    <x v="26"/>
  </r>
  <r>
    <s v="X"/>
    <d v="2011-08-15T00:00:00"/>
    <x v="1"/>
    <x v="21"/>
    <n v="200"/>
    <m/>
    <x v="79"/>
    <m/>
    <x v="26"/>
  </r>
  <r>
    <s v="X"/>
    <d v="2011-08-15T00:00:00"/>
    <x v="1"/>
    <x v="51"/>
    <n v="175"/>
    <m/>
    <x v="79"/>
    <m/>
    <x v="26"/>
  </r>
  <r>
    <s v="X"/>
    <d v="2011-08-15T00:00:00"/>
    <x v="1"/>
    <x v="14"/>
    <n v="175"/>
    <m/>
    <x v="79"/>
    <m/>
    <x v="26"/>
  </r>
  <r>
    <s v="X"/>
    <d v="2011-08-15T00:00:00"/>
    <x v="1"/>
    <x v="68"/>
    <n v="160"/>
    <m/>
    <x v="84"/>
    <m/>
    <x v="26"/>
  </r>
  <r>
    <s v="X"/>
    <d v="2011-08-15T00:00:00"/>
    <x v="1"/>
    <x v="26"/>
    <n v="120"/>
    <m/>
    <x v="84"/>
    <m/>
    <x v="26"/>
  </r>
  <r>
    <s v="X"/>
    <d v="2011-08-15T00:00:00"/>
    <x v="0"/>
    <x v="78"/>
    <m/>
    <n v="587.24"/>
    <x v="75"/>
    <m/>
    <x v="0"/>
  </r>
  <r>
    <s v="X"/>
    <d v="2011-08-15T00:00:00"/>
    <x v="0"/>
    <x v="79"/>
    <m/>
    <n v="123.87"/>
    <x v="89"/>
    <m/>
    <x v="0"/>
  </r>
  <r>
    <s v="X"/>
    <d v="2011-08-15T00:00:00"/>
    <x v="0"/>
    <x v="80"/>
    <m/>
    <n v="237.19"/>
    <x v="84"/>
    <m/>
    <x v="0"/>
  </r>
  <r>
    <s v="X"/>
    <d v="2011-08-15T00:00:00"/>
    <x v="1"/>
    <x v="18"/>
    <n v="480"/>
    <m/>
    <x v="86"/>
    <m/>
    <x v="26"/>
  </r>
  <r>
    <s v="X"/>
    <d v="2011-08-15T00:00:00"/>
    <x v="1"/>
    <x v="67"/>
    <n v="600"/>
    <m/>
    <x v="85"/>
    <m/>
    <x v="26"/>
  </r>
  <r>
    <s v="X"/>
    <d v="2011-08-15T00:00:00"/>
    <x v="1"/>
    <x v="13"/>
    <n v="520"/>
    <m/>
    <x v="85"/>
    <m/>
    <x v="26"/>
  </r>
  <r>
    <s v="X"/>
    <d v="2011-08-15T00:00:00"/>
    <x v="1"/>
    <x v="81"/>
    <n v="480"/>
    <m/>
    <x v="85"/>
    <m/>
    <x v="26"/>
  </r>
  <r>
    <s v="X"/>
    <d v="2011-08-15T00:00:00"/>
    <x v="1"/>
    <x v="51"/>
    <n v="480"/>
    <m/>
    <x v="85"/>
    <m/>
    <x v="26"/>
  </r>
  <r>
    <s v="X"/>
    <d v="2011-08-15T00:00:00"/>
    <x v="1"/>
    <x v="14"/>
    <n v="480"/>
    <m/>
    <x v="85"/>
    <m/>
    <x v="26"/>
  </r>
  <r>
    <s v="X"/>
    <d v="2011-08-15T00:00:00"/>
    <x v="1"/>
    <x v="21"/>
    <n v="300"/>
    <m/>
    <x v="85"/>
    <m/>
    <x v="26"/>
  </r>
  <r>
    <s v="X"/>
    <d v="2011-08-15T00:00:00"/>
    <x v="0"/>
    <x v="82"/>
    <m/>
    <n v="2200"/>
    <x v="85"/>
    <m/>
    <x v="0"/>
  </r>
  <r>
    <s v="X"/>
    <d v="2011-08-15T00:00:00"/>
    <x v="0"/>
    <x v="82"/>
    <m/>
    <n v="4000"/>
    <x v="86"/>
    <m/>
    <x v="0"/>
  </r>
  <r>
    <s v="X"/>
    <d v="2011-08-16T00:00:00"/>
    <x v="0"/>
    <x v="0"/>
    <m/>
    <n v="241.79"/>
    <x v="79"/>
    <m/>
    <x v="0"/>
  </r>
  <r>
    <s v="X"/>
    <d v="2011-08-16T00:00:00"/>
    <x v="0"/>
    <x v="0"/>
    <m/>
    <n v="426.68"/>
    <x v="85"/>
    <m/>
    <x v="0"/>
  </r>
  <r>
    <s v="X"/>
    <d v="2011-08-16T00:00:00"/>
    <x v="0"/>
    <x v="0"/>
    <m/>
    <n v="3758.27"/>
    <x v="86"/>
    <m/>
    <x v="0"/>
  </r>
  <r>
    <s v="X"/>
    <d v="2011-08-16T00:00:00"/>
    <x v="1"/>
    <x v="32"/>
    <n v="360"/>
    <m/>
    <x v="57"/>
    <m/>
    <x v="26"/>
  </r>
  <r>
    <s v="X"/>
    <d v="2011-08-16T00:00:00"/>
    <x v="1"/>
    <x v="7"/>
    <n v="130"/>
    <m/>
    <x v="22"/>
    <m/>
    <x v="26"/>
  </r>
  <r>
    <s v="X"/>
    <d v="2011-08-16T00:00:00"/>
    <x v="1"/>
    <x v="7"/>
    <n v="130"/>
    <m/>
    <x v="82"/>
    <m/>
    <x v="26"/>
  </r>
  <r>
    <s v="X"/>
    <d v="2011-08-16T00:00:00"/>
    <x v="1"/>
    <x v="7"/>
    <n v="180"/>
    <m/>
    <x v="79"/>
    <m/>
    <x v="26"/>
  </r>
  <r>
    <s v="X"/>
    <d v="2011-08-16T00:00:00"/>
    <x v="0"/>
    <x v="0"/>
    <m/>
    <n v="219.8"/>
    <x v="86"/>
    <m/>
    <x v="0"/>
  </r>
  <r>
    <s v="X"/>
    <d v="2011-08-16T00:00:00"/>
    <x v="1"/>
    <x v="7"/>
    <n v="360"/>
    <m/>
    <x v="86"/>
    <m/>
    <x v="26"/>
  </r>
  <r>
    <s v="X"/>
    <d v="2011-08-16T00:00:00"/>
    <x v="1"/>
    <x v="7"/>
    <n v="120"/>
    <m/>
    <x v="90"/>
    <m/>
    <x v="26"/>
  </r>
  <r>
    <s v="X"/>
    <d v="2011-08-16T00:00:00"/>
    <x v="1"/>
    <x v="10"/>
    <n v="780"/>
    <m/>
    <x v="85"/>
    <m/>
    <x v="26"/>
  </r>
  <r>
    <s v="X"/>
    <d v="2011-08-16T00:00:00"/>
    <x v="1"/>
    <x v="83"/>
    <n v="75"/>
    <m/>
    <x v="57"/>
    <m/>
    <x v="26"/>
  </r>
  <r>
    <s v="X"/>
    <d v="2011-08-16T00:00:00"/>
    <x v="1"/>
    <x v="9"/>
    <n v="600"/>
    <m/>
    <x v="85"/>
    <m/>
    <x v="26"/>
  </r>
  <r>
    <s v="X"/>
    <d v="2011-08-17T00:00:00"/>
    <x v="0"/>
    <x v="0"/>
    <m/>
    <n v="286.55"/>
    <x v="85"/>
    <m/>
    <x v="0"/>
  </r>
  <r>
    <s v="X"/>
    <d v="2011-08-17T00:00:00"/>
    <x v="0"/>
    <x v="84"/>
    <m/>
    <n v="239.64"/>
    <x v="89"/>
    <m/>
    <x v="0"/>
  </r>
  <r>
    <s v="X"/>
    <d v="2011-08-17T00:00:00"/>
    <x v="0"/>
    <x v="0"/>
    <m/>
    <n v="102.66"/>
    <x v="86"/>
    <m/>
    <x v="0"/>
  </r>
  <r>
    <s v="X"/>
    <d v="2011-08-18T00:00:00"/>
    <x v="0"/>
    <x v="0"/>
    <m/>
    <n v="88.42"/>
    <x v="91"/>
    <m/>
    <x v="0"/>
  </r>
  <r>
    <s v="X"/>
    <d v="2011-08-18T00:00:00"/>
    <x v="0"/>
    <x v="0"/>
    <m/>
    <n v="52.82"/>
    <x v="86"/>
    <m/>
    <x v="0"/>
  </r>
  <r>
    <s v="X"/>
    <d v="2011-08-18T00:00:00"/>
    <x v="0"/>
    <x v="0"/>
    <m/>
    <n v="54.5"/>
    <x v="22"/>
    <m/>
    <x v="0"/>
  </r>
  <r>
    <s v="X"/>
    <d v="2011-08-18T00:00:00"/>
    <x v="0"/>
    <x v="0"/>
    <m/>
    <n v="24.35"/>
    <x v="85"/>
    <m/>
    <x v="0"/>
  </r>
  <r>
    <s v="X"/>
    <d v="2011-08-18T00:00:00"/>
    <x v="0"/>
    <x v="0"/>
    <m/>
    <n v="133.11000000000001"/>
    <x v="89"/>
    <m/>
    <x v="0"/>
  </r>
  <r>
    <s v="X"/>
    <d v="2011-08-18T00:00:00"/>
    <x v="1"/>
    <x v="31"/>
    <n v="2100"/>
    <m/>
    <x v="85"/>
    <m/>
    <x v="26"/>
  </r>
  <r>
    <s v="X"/>
    <d v="2011-08-18T00:00:00"/>
    <x v="1"/>
    <x v="31"/>
    <n v="2000"/>
    <m/>
    <x v="86"/>
    <m/>
    <x v="26"/>
  </r>
  <r>
    <s v="X"/>
    <d v="2011-08-19T00:00:00"/>
    <x v="0"/>
    <x v="0"/>
    <m/>
    <n v="63.49"/>
    <x v="89"/>
    <m/>
    <x v="0"/>
  </r>
  <r>
    <s v="X"/>
    <d v="2011-08-20T00:00:00"/>
    <x v="0"/>
    <x v="0"/>
    <m/>
    <n v="182.72"/>
    <x v="91"/>
    <m/>
    <x v="0"/>
  </r>
  <r>
    <s v="X"/>
    <d v="2011-08-20T00:00:00"/>
    <x v="0"/>
    <x v="0"/>
    <m/>
    <n v="178.99"/>
    <x v="92"/>
    <m/>
    <x v="0"/>
  </r>
  <r>
    <s v="X"/>
    <d v="2011-08-22T00:00:00"/>
    <x v="1"/>
    <x v="85"/>
    <n v="175"/>
    <m/>
    <x v="22"/>
    <m/>
    <x v="27"/>
  </r>
  <r>
    <s v="X"/>
    <d v="2011-08-22T00:00:00"/>
    <x v="1"/>
    <x v="9"/>
    <n v="420"/>
    <m/>
    <x v="75"/>
    <m/>
    <x v="27"/>
  </r>
  <r>
    <s v="X"/>
    <d v="2011-08-22T00:00:00"/>
    <x v="1"/>
    <x v="10"/>
    <n v="420"/>
    <m/>
    <x v="75"/>
    <m/>
    <x v="27"/>
  </r>
  <r>
    <s v="X"/>
    <d v="2011-08-22T00:00:00"/>
    <x v="1"/>
    <x v="32"/>
    <n v="360"/>
    <m/>
    <x v="57"/>
    <m/>
    <x v="27"/>
  </r>
  <r>
    <s v="X"/>
    <d v="2011-08-22T00:00:00"/>
    <x v="1"/>
    <x v="67"/>
    <n v="350"/>
    <m/>
    <x v="75"/>
    <m/>
    <x v="27"/>
  </r>
  <r>
    <s v="X"/>
    <d v="2011-08-22T00:00:00"/>
    <x v="1"/>
    <x v="86"/>
    <n v="110"/>
    <m/>
    <x v="75"/>
    <m/>
    <x v="27"/>
  </r>
  <r>
    <s v="X"/>
    <d v="2011-08-22T00:00:00"/>
    <x v="1"/>
    <x v="15"/>
    <n v="100"/>
    <m/>
    <x v="75"/>
    <m/>
    <x v="27"/>
  </r>
  <r>
    <s v="X"/>
    <d v="2011-08-22T00:00:00"/>
    <x v="1"/>
    <x v="87"/>
    <n v="200"/>
    <m/>
    <x v="79"/>
    <m/>
    <x v="27"/>
  </r>
  <r>
    <s v="X"/>
    <d v="2011-08-22T00:00:00"/>
    <x v="0"/>
    <x v="0"/>
    <m/>
    <n v="558.88"/>
    <x v="86"/>
    <m/>
    <x v="0"/>
  </r>
  <r>
    <s v="X"/>
    <d v="2011-08-22T00:00:00"/>
    <x v="0"/>
    <x v="0"/>
    <m/>
    <n v="1098.98"/>
    <x v="91"/>
    <m/>
    <x v="0"/>
  </r>
  <r>
    <s v="X"/>
    <d v="2011-08-22T00:00:00"/>
    <x v="0"/>
    <x v="0"/>
    <m/>
    <n v="1953.22"/>
    <x v="85"/>
    <m/>
    <x v="0"/>
  </r>
  <r>
    <s v="X"/>
    <d v="2011-08-22T00:00:00"/>
    <x v="0"/>
    <x v="88"/>
    <m/>
    <n v="1297.83"/>
    <x v="85"/>
    <m/>
    <x v="0"/>
  </r>
  <r>
    <s v="X"/>
    <d v="2011-08-22T00:00:00"/>
    <x v="1"/>
    <x v="7"/>
    <n v="780"/>
    <m/>
    <x v="86"/>
    <m/>
    <x v="27"/>
  </r>
  <r>
    <s v="X"/>
    <d v="2011-08-22T00:00:00"/>
    <x v="1"/>
    <x v="1"/>
    <n v="750"/>
    <m/>
    <x v="86"/>
    <m/>
    <x v="27"/>
  </r>
  <r>
    <s v="X"/>
    <d v="2011-08-22T00:00:00"/>
    <x v="1"/>
    <x v="26"/>
    <n v="120"/>
    <m/>
    <x v="89"/>
    <m/>
    <x v="27"/>
  </r>
  <r>
    <s v="X"/>
    <d v="2011-08-22T00:00:00"/>
    <x v="1"/>
    <x v="26"/>
    <n v="360"/>
    <m/>
    <x v="86"/>
    <m/>
    <x v="27"/>
  </r>
  <r>
    <s v="X"/>
    <d v="2011-08-22T00:00:00"/>
    <x v="1"/>
    <x v="26"/>
    <n v="240"/>
    <m/>
    <x v="91"/>
    <m/>
    <x v="27"/>
  </r>
  <r>
    <s v="X"/>
    <d v="2011-08-22T00:00:00"/>
    <x v="1"/>
    <x v="18"/>
    <n v="720"/>
    <m/>
    <x v="86"/>
    <m/>
    <x v="27"/>
  </r>
  <r>
    <s v="X"/>
    <d v="2011-08-22T00:00:00"/>
    <x v="1"/>
    <x v="3"/>
    <n v="395"/>
    <m/>
    <x v="86"/>
    <m/>
    <x v="27"/>
  </r>
  <r>
    <s v="X"/>
    <d v="2011-08-22T00:00:00"/>
    <x v="1"/>
    <x v="3"/>
    <n v="265"/>
    <m/>
    <x v="91"/>
    <m/>
    <x v="27"/>
  </r>
  <r>
    <s v="X"/>
    <d v="2011-08-22T00:00:00"/>
    <x v="1"/>
    <x v="4"/>
    <n v="330"/>
    <m/>
    <x v="86"/>
    <m/>
    <x v="27"/>
  </r>
  <r>
    <s v="X"/>
    <d v="2011-08-22T00:00:00"/>
    <x v="1"/>
    <x v="4"/>
    <n v="110"/>
    <m/>
    <x v="89"/>
    <m/>
    <x v="27"/>
  </r>
  <r>
    <s v="X"/>
    <d v="2011-08-22T00:00:00"/>
    <x v="1"/>
    <x v="4"/>
    <n v="220"/>
    <m/>
    <x v="91"/>
    <m/>
    <x v="27"/>
  </r>
  <r>
    <s v="X"/>
    <d v="2011-08-22T00:00:00"/>
    <x v="1"/>
    <x v="14"/>
    <n v="630"/>
    <m/>
    <x v="89"/>
    <m/>
    <x v="27"/>
  </r>
  <r>
    <s v="X"/>
    <d v="2011-08-22T00:00:00"/>
    <x v="1"/>
    <x v="13"/>
    <n v="520"/>
    <m/>
    <x v="89"/>
    <m/>
    <x v="27"/>
  </r>
  <r>
    <s v="X"/>
    <d v="2011-08-22T00:00:00"/>
    <x v="1"/>
    <x v="15"/>
    <n v="400"/>
    <m/>
    <x v="86"/>
    <m/>
    <x v="27"/>
  </r>
  <r>
    <s v="X"/>
    <d v="2011-08-22T00:00:00"/>
    <x v="1"/>
    <x v="15"/>
    <n v="100"/>
    <m/>
    <x v="91"/>
    <m/>
    <x v="27"/>
  </r>
  <r>
    <s v="X"/>
    <d v="2011-08-22T00:00:00"/>
    <x v="1"/>
    <x v="51"/>
    <n v="720"/>
    <m/>
    <x v="85"/>
    <m/>
    <x v="27"/>
  </r>
  <r>
    <s v="X"/>
    <d v="2011-08-22T00:00:00"/>
    <x v="1"/>
    <x v="89"/>
    <n v="300"/>
    <m/>
    <x v="57"/>
    <m/>
    <x v="27"/>
  </r>
  <r>
    <s v="X"/>
    <d v="2011-08-22T00:00:00"/>
    <x v="1"/>
    <x v="21"/>
    <n v="600"/>
    <m/>
    <x v="85"/>
    <m/>
    <x v="27"/>
  </r>
  <r>
    <s v="X"/>
    <d v="2011-08-22T00:00:00"/>
    <x v="1"/>
    <x v="81"/>
    <n v="300"/>
    <m/>
    <x v="85"/>
    <m/>
    <x v="27"/>
  </r>
  <r>
    <s v="X"/>
    <d v="2011-08-22T00:00:00"/>
    <x v="1"/>
    <x v="9"/>
    <n v="60"/>
    <m/>
    <x v="85"/>
    <m/>
    <x v="27"/>
  </r>
  <r>
    <s v="X"/>
    <d v="2011-08-22T00:00:00"/>
    <x v="1"/>
    <x v="9"/>
    <n v="240"/>
    <m/>
    <x v="92"/>
    <m/>
    <x v="27"/>
  </r>
  <r>
    <s v="X"/>
    <d v="2011-08-22T00:00:00"/>
    <x v="1"/>
    <x v="10"/>
    <n v="60"/>
    <m/>
    <x v="85"/>
    <m/>
    <x v="27"/>
  </r>
  <r>
    <s v="X"/>
    <d v="2011-08-22T00:00:00"/>
    <x v="1"/>
    <x v="10"/>
    <n v="240"/>
    <m/>
    <x v="92"/>
    <m/>
    <x v="27"/>
  </r>
  <r>
    <s v="X"/>
    <d v="2011-08-22T00:00:00"/>
    <x v="1"/>
    <x v="13"/>
    <n v="260"/>
    <m/>
    <x v="85"/>
    <m/>
    <x v="27"/>
  </r>
  <r>
    <s v="X"/>
    <d v="2011-08-22T00:00:00"/>
    <x v="1"/>
    <x v="67"/>
    <n v="50"/>
    <m/>
    <x v="85"/>
    <m/>
    <x v="27"/>
  </r>
  <r>
    <s v="X"/>
    <d v="2011-08-22T00:00:00"/>
    <x v="1"/>
    <x v="67"/>
    <n v="200"/>
    <m/>
    <x v="92"/>
    <m/>
    <x v="27"/>
  </r>
  <r>
    <s v="X"/>
    <d v="2011-08-22T00:00:00"/>
    <x v="1"/>
    <x v="14"/>
    <n v="240"/>
    <m/>
    <x v="85"/>
    <m/>
    <x v="27"/>
  </r>
  <r>
    <s v="X"/>
    <d v="2011-08-23T00:00:00"/>
    <x v="0"/>
    <x v="90"/>
    <m/>
    <n v="116.17"/>
    <x v="57"/>
    <m/>
    <x v="0"/>
  </r>
  <r>
    <s v="X"/>
    <d v="2011-08-23T00:00:00"/>
    <x v="0"/>
    <x v="0"/>
    <m/>
    <n v="192"/>
    <x v="85"/>
    <m/>
    <x v="0"/>
  </r>
  <r>
    <s v="X"/>
    <d v="2011-08-23T00:00:00"/>
    <x v="0"/>
    <x v="0"/>
    <m/>
    <n v="1239.25"/>
    <x v="79"/>
    <m/>
    <x v="0"/>
  </r>
  <r>
    <s v="X"/>
    <d v="2011-08-23T00:00:00"/>
    <x v="0"/>
    <x v="0"/>
    <m/>
    <n v="1618.94"/>
    <x v="86"/>
    <m/>
    <x v="0"/>
  </r>
  <r>
    <s v="X"/>
    <d v="2011-08-23T00:00:00"/>
    <x v="0"/>
    <x v="0"/>
    <m/>
    <n v="2333.14"/>
    <x v="85"/>
    <m/>
    <x v="0"/>
  </r>
  <r>
    <s v="X"/>
    <d v="2011-08-23T00:00:00"/>
    <x v="0"/>
    <x v="0"/>
    <m/>
    <n v="554.35"/>
    <x v="86"/>
    <m/>
    <x v="0"/>
  </r>
  <r>
    <s v="X"/>
    <d v="2011-08-23T00:00:00"/>
    <x v="0"/>
    <x v="0"/>
    <m/>
    <n v="554.35"/>
    <x v="85"/>
    <m/>
    <x v="0"/>
  </r>
  <r>
    <s v="X"/>
    <d v="2011-08-24T00:00:00"/>
    <x v="0"/>
    <x v="54"/>
    <m/>
    <n v="2516.67"/>
    <x v="85"/>
    <m/>
    <x v="0"/>
  </r>
  <r>
    <s v="X"/>
    <d v="2011-08-24T00:00:00"/>
    <x v="0"/>
    <x v="0"/>
    <m/>
    <n v="307.11"/>
    <x v="85"/>
    <m/>
    <x v="0"/>
  </r>
  <r>
    <s v="X"/>
    <d v="2011-08-24T00:00:00"/>
    <x v="0"/>
    <x v="0"/>
    <m/>
    <n v="4.13"/>
    <x v="85"/>
    <m/>
    <x v="0"/>
  </r>
  <r>
    <s v="X"/>
    <d v="2011-08-24T00:00:00"/>
    <x v="0"/>
    <x v="0"/>
    <m/>
    <n v="1642.22"/>
    <x v="91"/>
    <m/>
    <x v="0"/>
  </r>
  <r>
    <s v="X"/>
    <d v="2011-08-24T00:00:00"/>
    <x v="0"/>
    <x v="0"/>
    <m/>
    <n v="101.44"/>
    <x v="92"/>
    <m/>
    <x v="0"/>
  </r>
  <r>
    <s v="X"/>
    <d v="2011-08-24T00:00:00"/>
    <x v="0"/>
    <x v="0"/>
    <m/>
    <n v="157.84"/>
    <x v="79"/>
    <m/>
    <x v="0"/>
  </r>
  <r>
    <s v="X"/>
    <d v="2011-08-24T00:00:00"/>
    <x v="0"/>
    <x v="0"/>
    <m/>
    <n v="376.02"/>
    <x v="85"/>
    <m/>
    <x v="0"/>
  </r>
  <r>
    <s v="X"/>
    <d v="2011-08-24T00:00:00"/>
    <x v="0"/>
    <x v="0"/>
    <m/>
    <n v="101.44"/>
    <x v="92"/>
    <m/>
    <x v="0"/>
  </r>
  <r>
    <s v="X"/>
    <d v="2011-08-25T00:00:00"/>
    <x v="1"/>
    <x v="87"/>
    <n v="140"/>
    <m/>
    <x v="37"/>
    <m/>
    <x v="27"/>
  </r>
  <r>
    <s v="X"/>
    <d v="2011-08-25T00:00:00"/>
    <x v="1"/>
    <x v="91"/>
    <n v="120"/>
    <m/>
    <x v="46"/>
    <m/>
    <x v="27"/>
  </r>
  <r>
    <s v="X"/>
    <d v="2011-08-25T00:00:00"/>
    <x v="0"/>
    <x v="0"/>
    <m/>
    <n v="181"/>
    <x v="91"/>
    <m/>
    <x v="0"/>
  </r>
  <r>
    <s v="X"/>
    <d v="2011-08-25T00:00:00"/>
    <x v="0"/>
    <x v="0"/>
    <m/>
    <n v="782.05"/>
    <x v="85"/>
    <m/>
    <x v="0"/>
  </r>
  <r>
    <s v="X"/>
    <d v="2011-08-25T00:00:00"/>
    <x v="0"/>
    <x v="0"/>
    <m/>
    <n v="266.27"/>
    <x v="86"/>
    <m/>
    <x v="0"/>
  </r>
  <r>
    <s v="X"/>
    <d v="2011-08-26T00:00:00"/>
    <x v="1"/>
    <x v="92"/>
    <n v="450"/>
    <m/>
    <x v="79"/>
    <m/>
    <x v="27"/>
  </r>
  <r>
    <s v="X"/>
    <d v="2011-08-26T00:00:00"/>
    <x v="1"/>
    <x v="32"/>
    <n v="360"/>
    <m/>
    <x v="57"/>
    <m/>
    <x v="27"/>
  </r>
  <r>
    <s v="X"/>
    <d v="2011-08-26T00:00:00"/>
    <x v="1"/>
    <x v="32"/>
    <n v="275"/>
    <m/>
    <x v="57"/>
    <m/>
    <x v="27"/>
  </r>
  <r>
    <s v="X"/>
    <d v="2011-08-26T00:00:00"/>
    <x v="0"/>
    <x v="0"/>
    <m/>
    <n v="253.61"/>
    <x v="57"/>
    <m/>
    <x v="0"/>
  </r>
  <r>
    <s v="X"/>
    <d v="2011-08-26T00:00:00"/>
    <x v="0"/>
    <x v="0"/>
    <m/>
    <n v="338.83"/>
    <x v="91"/>
    <m/>
    <x v="0"/>
  </r>
  <r>
    <s v="X"/>
    <d v="2011-08-26T00:00:00"/>
    <x v="0"/>
    <x v="0"/>
    <m/>
    <n v="153.68"/>
    <x v="85"/>
    <m/>
    <x v="0"/>
  </r>
  <r>
    <s v="X"/>
    <d v="2011-08-27T00:00:00"/>
    <x v="0"/>
    <x v="0"/>
    <m/>
    <n v="341.45"/>
    <x v="85"/>
    <m/>
    <x v="0"/>
  </r>
  <r>
    <s v="X"/>
    <d v="2011-08-29T00:00:00"/>
    <x v="1"/>
    <x v="4"/>
    <n v="550"/>
    <m/>
    <x v="91"/>
    <m/>
    <x v="28"/>
  </r>
  <r>
    <s v="X"/>
    <d v="2011-08-29T00:00:00"/>
    <x v="1"/>
    <x v="15"/>
    <n v="500"/>
    <m/>
    <x v="91"/>
    <m/>
    <x v="28"/>
  </r>
  <r>
    <s v="X"/>
    <d v="2011-08-29T00:00:00"/>
    <x v="1"/>
    <x v="3"/>
    <n v="120"/>
    <m/>
    <x v="75"/>
    <m/>
    <x v="28"/>
  </r>
  <r>
    <s v="X"/>
    <d v="2011-08-29T00:00:00"/>
    <x v="1"/>
    <x v="9"/>
    <n v="120"/>
    <m/>
    <x v="91"/>
    <m/>
    <x v="28"/>
  </r>
  <r>
    <s v="X"/>
    <d v="2011-08-29T00:00:00"/>
    <x v="1"/>
    <x v="3"/>
    <m/>
    <n v="104.33"/>
    <x v="93"/>
    <m/>
    <x v="28"/>
  </r>
  <r>
    <s v="X"/>
    <d v="2011-08-29T00:00:00"/>
    <x v="0"/>
    <x v="93"/>
    <m/>
    <n v="62.54"/>
    <x v="75"/>
    <m/>
    <x v="0"/>
  </r>
  <r>
    <s v="X"/>
    <d v="2011-08-29T00:00:00"/>
    <x v="0"/>
    <x v="0"/>
    <m/>
    <n v="3489.75"/>
    <x v="91"/>
    <m/>
    <x v="0"/>
  </r>
  <r>
    <s v="X"/>
    <d v="2011-08-29T00:00:00"/>
    <x v="0"/>
    <x v="94"/>
    <m/>
    <n v="59.6"/>
    <x v="94"/>
    <m/>
    <x v="0"/>
  </r>
  <r>
    <s v="X"/>
    <d v="2011-08-29T00:00:00"/>
    <x v="0"/>
    <x v="95"/>
    <m/>
    <n v="38.799999999999997"/>
    <x v="91"/>
    <m/>
    <x v="0"/>
  </r>
  <r>
    <s v="X"/>
    <d v="2011-08-29T00:00:00"/>
    <x v="0"/>
    <x v="96"/>
    <m/>
    <n v="693.24"/>
    <x v="94"/>
    <m/>
    <x v="0"/>
  </r>
  <r>
    <s v="X"/>
    <d v="2011-08-29T00:00:00"/>
    <x v="0"/>
    <x v="97"/>
    <m/>
    <n v="2385"/>
    <x v="85"/>
    <m/>
    <x v="0"/>
  </r>
  <r>
    <s v="X"/>
    <d v="2011-08-29T00:00:00"/>
    <x v="0"/>
    <x v="97"/>
    <m/>
    <n v="1813"/>
    <x v="86"/>
    <m/>
    <x v="0"/>
  </r>
  <r>
    <s v="X"/>
    <d v="2011-08-29T00:00:00"/>
    <x v="1"/>
    <x v="7"/>
    <n v="130"/>
    <m/>
    <x v="85"/>
    <m/>
    <x v="28"/>
  </r>
  <r>
    <s v="X"/>
    <d v="2011-08-29T00:00:00"/>
    <x v="1"/>
    <x v="7"/>
    <n v="715"/>
    <m/>
    <x v="86"/>
    <m/>
    <x v="28"/>
  </r>
  <r>
    <s v="X"/>
    <d v="2011-08-29T00:00:00"/>
    <x v="1"/>
    <x v="1"/>
    <n v="600"/>
    <m/>
    <x v="86"/>
    <m/>
    <x v="28"/>
  </r>
  <r>
    <s v="X"/>
    <d v="2011-08-29T00:00:00"/>
    <x v="1"/>
    <x v="1"/>
    <n v="240"/>
    <m/>
    <x v="85"/>
    <m/>
    <x v="28"/>
  </r>
  <r>
    <s v="X"/>
    <d v="2011-08-29T00:00:00"/>
    <x v="1"/>
    <x v="13"/>
    <n v="780"/>
    <m/>
    <x v="85"/>
    <m/>
    <x v="28"/>
  </r>
  <r>
    <s v="X"/>
    <d v="2011-08-29T00:00:00"/>
    <x v="1"/>
    <x v="18"/>
    <n v="600"/>
    <m/>
    <x v="86"/>
    <m/>
    <x v="28"/>
  </r>
  <r>
    <s v="X"/>
    <d v="2011-08-29T00:00:00"/>
    <x v="1"/>
    <x v="18"/>
    <n v="140"/>
    <m/>
    <x v="85"/>
    <m/>
    <x v="28"/>
  </r>
  <r>
    <s v="X"/>
    <d v="2011-08-29T00:00:00"/>
    <x v="1"/>
    <x v="14"/>
    <n v="720"/>
    <m/>
    <x v="85"/>
    <m/>
    <x v="28"/>
  </r>
  <r>
    <s v="X"/>
    <d v="2011-08-29T00:00:00"/>
    <x v="1"/>
    <x v="98"/>
    <n v="200"/>
    <m/>
    <x v="85"/>
    <m/>
    <x v="28"/>
  </r>
  <r>
    <s v="X"/>
    <d v="2011-08-29T00:00:00"/>
    <x v="1"/>
    <x v="51"/>
    <n v="440"/>
    <m/>
    <x v="85"/>
    <m/>
    <x v="28"/>
  </r>
  <r>
    <s v="X"/>
    <d v="2011-08-29T00:00:00"/>
    <x v="1"/>
    <x v="21"/>
    <n v="600"/>
    <m/>
    <x v="85"/>
    <m/>
    <x v="28"/>
  </r>
  <r>
    <s v="X"/>
    <d v="2011-08-29T00:00:00"/>
    <x v="1"/>
    <x v="9"/>
    <n v="360"/>
    <m/>
    <x v="94"/>
    <m/>
    <x v="28"/>
  </r>
  <r>
    <s v="X"/>
    <d v="2011-08-29T00:00:00"/>
    <x v="1"/>
    <x v="81"/>
    <n v="200"/>
    <m/>
    <x v="85"/>
    <m/>
    <x v="28"/>
  </r>
  <r>
    <s v="X"/>
    <d v="2011-08-29T00:00:00"/>
    <x v="1"/>
    <x v="4"/>
    <n v="55"/>
    <m/>
    <x v="92"/>
    <m/>
    <x v="28"/>
  </r>
  <r>
    <s v="X"/>
    <d v="2011-08-30T00:00:00"/>
    <x v="1"/>
    <x v="26"/>
    <n v="600"/>
    <m/>
    <x v="91"/>
    <m/>
    <x v="28"/>
  </r>
  <r>
    <s v="X"/>
    <d v="2011-08-30T00:00:00"/>
    <x v="0"/>
    <x v="99"/>
    <m/>
    <n v="158.49"/>
    <x v="94"/>
    <m/>
    <x v="0"/>
  </r>
  <r>
    <s v="X"/>
    <d v="2011-08-30T00:00:00"/>
    <x v="0"/>
    <x v="0"/>
    <m/>
    <n v="227.1"/>
    <x v="85"/>
    <m/>
    <x v="0"/>
  </r>
  <r>
    <s v="X"/>
    <d v="2011-08-30T00:00:00"/>
    <x v="0"/>
    <x v="0"/>
    <m/>
    <n v="3489.75"/>
    <x v="91"/>
    <m/>
    <x v="0"/>
  </r>
  <r>
    <s v="X"/>
    <d v="2011-08-30T00:00:00"/>
    <x v="1"/>
    <x v="10"/>
    <n v="360"/>
    <m/>
    <x v="92"/>
    <m/>
    <x v="28"/>
  </r>
  <r>
    <s v="X"/>
    <d v="2011-08-30T00:00:00"/>
    <x v="1"/>
    <x v="10"/>
    <n v="60"/>
    <m/>
    <x v="86"/>
    <m/>
    <x v="28"/>
  </r>
  <r>
    <s v="X"/>
    <d v="2011-08-31T00:00:00"/>
    <x v="1"/>
    <x v="32"/>
    <n v="360"/>
    <m/>
    <x v="94"/>
    <m/>
    <x v="28"/>
  </r>
  <r>
    <s v="X"/>
    <d v="2011-08-31T00:00:00"/>
    <x v="0"/>
    <x v="0"/>
    <m/>
    <n v="153.24"/>
    <x v="85"/>
    <m/>
    <x v="0"/>
  </r>
  <r>
    <s v="X"/>
    <d v="2011-08-31T00:00:00"/>
    <x v="0"/>
    <x v="0"/>
    <m/>
    <n v="102.96"/>
    <x v="85"/>
    <m/>
    <x v="0"/>
  </r>
  <r>
    <s v="X"/>
    <d v="2011-08-31T00:00:00"/>
    <x v="0"/>
    <x v="0"/>
    <m/>
    <n v="702.09"/>
    <x v="79"/>
    <m/>
    <x v="0"/>
  </r>
  <r>
    <s v="X"/>
    <d v="2011-08-31T00:00:00"/>
    <x v="1"/>
    <x v="23"/>
    <n v="2200"/>
    <m/>
    <x v="85"/>
    <m/>
    <x v="28"/>
  </r>
  <r>
    <s v="X"/>
    <d v="2011-08-31T00:00:00"/>
    <x v="1"/>
    <x v="23"/>
    <n v="1545"/>
    <m/>
    <x v="86"/>
    <m/>
    <x v="28"/>
  </r>
  <r>
    <s v="X"/>
    <d v="2011-08-31T00:00:00"/>
    <x v="1"/>
    <x v="100"/>
    <n v="3000"/>
    <m/>
    <x v="94"/>
    <m/>
    <x v="28"/>
  </r>
  <r>
    <s v="X"/>
    <d v="2011-08-31T00:00:00"/>
    <x v="1"/>
    <x v="101"/>
    <n v="335"/>
    <m/>
    <x v="85"/>
    <m/>
    <x v="28"/>
  </r>
  <r>
    <s v="X"/>
    <d v="2011-08-31T00:00:00"/>
    <x v="1"/>
    <x v="101"/>
    <n v="268"/>
    <m/>
    <x v="86"/>
    <m/>
    <x v="28"/>
  </r>
  <r>
    <s v="X"/>
    <d v="2011-09-01T00:00:00"/>
    <x v="2"/>
    <x v="102"/>
    <m/>
    <n v="69.72"/>
    <x v="85"/>
    <m/>
    <x v="0"/>
  </r>
  <r>
    <s v="X"/>
    <d v="2011-09-01T00:00:00"/>
    <x v="0"/>
    <x v="0"/>
    <m/>
    <n v="27.43"/>
    <x v="85"/>
    <m/>
    <x v="0"/>
  </r>
  <r>
    <s v="X"/>
    <d v="2011-09-01T00:00:00"/>
    <x v="1"/>
    <x v="8"/>
    <n v="400"/>
    <m/>
    <x v="85"/>
    <m/>
    <x v="28"/>
  </r>
  <r>
    <s v="X"/>
    <d v="2011-09-01T00:00:00"/>
    <x v="1"/>
    <x v="8"/>
    <n v="325"/>
    <m/>
    <x v="86"/>
    <m/>
    <x v="28"/>
  </r>
  <r>
    <s v="X"/>
    <d v="2011-09-01T00:00:00"/>
    <x v="1"/>
    <x v="8"/>
    <n v="375"/>
    <m/>
    <x v="91"/>
    <m/>
    <x v="28"/>
  </r>
  <r>
    <s v="X"/>
    <d v="2011-09-01T00:00:00"/>
    <x v="1"/>
    <x v="8"/>
    <n v="100"/>
    <m/>
    <x v="89"/>
    <m/>
    <x v="28"/>
  </r>
  <r>
    <s v="X"/>
    <d v="2011-09-02T00:00:00"/>
    <x v="1"/>
    <x v="32"/>
    <n v="360"/>
    <m/>
    <x v="94"/>
    <m/>
    <x v="28"/>
  </r>
  <r>
    <s v="X"/>
    <d v="2011-09-02T00:00:00"/>
    <x v="0"/>
    <x v="103"/>
    <m/>
    <n v="60.73"/>
    <x v="95"/>
    <m/>
    <x v="0"/>
  </r>
  <r>
    <s v="X"/>
    <d v="2011-09-02T00:00:00"/>
    <x v="0"/>
    <x v="0"/>
    <m/>
    <n v="61.1"/>
    <x v="56"/>
    <m/>
    <x v="0"/>
  </r>
  <r>
    <s v="X"/>
    <d v="2011-09-02T00:00:00"/>
    <x v="1"/>
    <x v="31"/>
    <n v="1250"/>
    <m/>
    <x v="85"/>
    <m/>
    <x v="28"/>
  </r>
  <r>
    <s v="X"/>
    <d v="2011-09-02T00:00:00"/>
    <x v="1"/>
    <x v="31"/>
    <n v="1250"/>
    <m/>
    <x v="86"/>
    <m/>
    <x v="28"/>
  </r>
  <r>
    <s v="X"/>
    <d v="2011-09-03T00:00:00"/>
    <x v="0"/>
    <x v="0"/>
    <m/>
    <n v="152.44"/>
    <x v="91"/>
    <m/>
    <x v="0"/>
  </r>
  <r>
    <s v="X"/>
    <d v="2011-09-03T00:00:00"/>
    <x v="0"/>
    <x v="104"/>
    <m/>
    <n v="109.56"/>
    <x v="94"/>
    <m/>
    <x v="0"/>
  </r>
  <r>
    <s v="X"/>
    <d v="2011-09-05T00:00:00"/>
    <x v="0"/>
    <x v="0"/>
    <m/>
    <n v="125.82"/>
    <x v="23"/>
    <m/>
    <x v="0"/>
  </r>
  <r>
    <s v="X"/>
    <d v="2011-09-06T00:00:00"/>
    <x v="1"/>
    <x v="3"/>
    <n v="780"/>
    <m/>
    <x v="91"/>
    <m/>
    <x v="29"/>
  </r>
  <r>
    <s v="X"/>
    <d v="2011-09-06T00:00:00"/>
    <x v="1"/>
    <x v="9"/>
    <n v="660"/>
    <m/>
    <x v="91"/>
    <m/>
    <x v="29"/>
  </r>
  <r>
    <s v="X"/>
    <d v="2011-09-06T00:00:00"/>
    <x v="1"/>
    <x v="67"/>
    <n v="540"/>
    <m/>
    <x v="91"/>
    <m/>
    <x v="29"/>
  </r>
  <r>
    <s v="X"/>
    <d v="2011-09-06T00:00:00"/>
    <x v="1"/>
    <x v="10"/>
    <n v="410"/>
    <m/>
    <x v="91"/>
    <m/>
    <x v="29"/>
  </r>
  <r>
    <s v="X"/>
    <d v="2011-09-06T00:00:00"/>
    <x v="1"/>
    <x v="14"/>
    <n v="360"/>
    <m/>
    <x v="85"/>
    <m/>
    <x v="29"/>
  </r>
  <r>
    <s v="X"/>
    <d v="2011-09-06T00:00:00"/>
    <x v="1"/>
    <x v="10"/>
    <n v="360"/>
    <m/>
    <x v="85"/>
    <m/>
    <x v="29"/>
  </r>
  <r>
    <s v="X"/>
    <d v="2011-09-06T00:00:00"/>
    <x v="1"/>
    <x v="13"/>
    <n v="350"/>
    <m/>
    <x v="85"/>
    <m/>
    <x v="29"/>
  </r>
  <r>
    <s v="X"/>
    <d v="2011-09-06T00:00:00"/>
    <x v="1"/>
    <x v="21"/>
    <n v="350"/>
    <m/>
    <x v="85"/>
    <m/>
    <x v="29"/>
  </r>
  <r>
    <s v="X"/>
    <d v="2011-09-06T00:00:00"/>
    <x v="1"/>
    <x v="67"/>
    <n v="350"/>
    <m/>
    <x v="92"/>
    <m/>
    <x v="29"/>
  </r>
  <r>
    <s v="X"/>
    <d v="2011-09-06T00:00:00"/>
    <x v="1"/>
    <x v="18"/>
    <n v="150"/>
    <m/>
    <x v="85"/>
    <m/>
    <x v="29"/>
  </r>
  <r>
    <s v="X"/>
    <d v="2011-09-06T00:00:00"/>
    <x v="1"/>
    <x v="18"/>
    <n v="150"/>
    <m/>
    <x v="86"/>
    <m/>
    <x v="29"/>
  </r>
  <r>
    <s v="X"/>
    <d v="2011-09-06T00:00:00"/>
    <x v="1"/>
    <x v="3"/>
    <n v="650"/>
    <m/>
    <x v="91"/>
    <m/>
    <x v="29"/>
  </r>
  <r>
    <s v="X"/>
    <d v="2011-09-06T00:00:00"/>
    <x v="1"/>
    <x v="7"/>
    <n v="650"/>
    <m/>
    <x v="79"/>
    <m/>
    <x v="29"/>
  </r>
  <r>
    <s v="X"/>
    <d v="2011-09-06T00:00:00"/>
    <x v="1"/>
    <x v="18"/>
    <n v="360"/>
    <m/>
    <x v="79"/>
    <m/>
    <x v="29"/>
  </r>
  <r>
    <s v="X"/>
    <d v="2011-09-06T00:00:00"/>
    <x v="1"/>
    <x v="13"/>
    <n v="260"/>
    <m/>
    <x v="56"/>
    <m/>
    <x v="29"/>
  </r>
  <r>
    <s v="X"/>
    <d v="2011-09-06T00:00:00"/>
    <x v="1"/>
    <x v="14"/>
    <n v="240"/>
    <m/>
    <x v="56"/>
    <m/>
    <x v="29"/>
  </r>
  <r>
    <s v="X"/>
    <d v="2011-09-06T00:00:00"/>
    <x v="1"/>
    <x v="21"/>
    <n v="200"/>
    <m/>
    <x v="56"/>
    <m/>
    <x v="29"/>
  </r>
  <r>
    <s v="X"/>
    <d v="2011-09-06T00:00:00"/>
    <x v="1"/>
    <x v="1"/>
    <n v="480"/>
    <m/>
    <x v="79"/>
    <m/>
    <x v="29"/>
  </r>
  <r>
    <s v="X"/>
    <d v="2011-09-06T00:00:00"/>
    <x v="0"/>
    <x v="0"/>
    <m/>
    <n v="377.49"/>
    <x v="79"/>
    <m/>
    <x v="0"/>
  </r>
  <r>
    <s v="X"/>
    <d v="2011-09-07T00:00:00"/>
    <x v="1"/>
    <x v="4"/>
    <n v="660"/>
    <m/>
    <x v="91"/>
    <m/>
    <x v="29"/>
  </r>
  <r>
    <s v="X"/>
    <d v="2011-09-07T00:00:00"/>
    <x v="1"/>
    <x v="26"/>
    <n v="530"/>
    <m/>
    <x v="91"/>
    <m/>
    <x v="29"/>
  </r>
  <r>
    <s v="X"/>
    <d v="2011-09-07T00:00:00"/>
    <x v="1"/>
    <x v="15"/>
    <n v="500"/>
    <m/>
    <x v="91"/>
    <m/>
    <x v="29"/>
  </r>
  <r>
    <s v="X"/>
    <d v="2011-09-07T00:00:00"/>
    <x v="1"/>
    <x v="1"/>
    <n v="180"/>
    <m/>
    <x v="85"/>
    <m/>
    <x v="29"/>
  </r>
  <r>
    <s v="X"/>
    <d v="2011-09-07T00:00:00"/>
    <x v="1"/>
    <x v="3"/>
    <n v="120"/>
    <m/>
    <x v="79"/>
    <m/>
    <x v="29"/>
  </r>
  <r>
    <s v="X"/>
    <d v="2011-09-07T00:00:00"/>
    <x v="1"/>
    <x v="4"/>
    <n v="100"/>
    <m/>
    <x v="79"/>
    <m/>
    <x v="29"/>
  </r>
  <r>
    <s v="X"/>
    <d v="2011-09-07T00:00:00"/>
    <x v="0"/>
    <x v="0"/>
    <m/>
    <n v="3640.44"/>
    <x v="91"/>
    <m/>
    <x v="0"/>
  </r>
  <r>
    <s v="X"/>
    <d v="2011-09-08T00:00:00"/>
    <x v="1"/>
    <x v="22"/>
    <n v="300"/>
    <m/>
    <x v="84"/>
    <m/>
    <x v="29"/>
  </r>
  <r>
    <s v="X"/>
    <d v="2011-09-09T00:00:00"/>
    <x v="1"/>
    <x v="32"/>
    <n v="406"/>
    <m/>
    <x v="57"/>
    <m/>
    <x v="29"/>
  </r>
  <r>
    <s v="X"/>
    <d v="2011-09-09T00:00:00"/>
    <x v="0"/>
    <x v="82"/>
    <m/>
    <n v="2500"/>
    <x v="91"/>
    <m/>
    <x v="0"/>
  </r>
  <r>
    <s v="X"/>
    <d v="2011-09-10T00:00:00"/>
    <x v="0"/>
    <x v="0"/>
    <m/>
    <n v="358.13"/>
    <x v="79"/>
    <m/>
    <x v="0"/>
  </r>
  <r>
    <s v="X"/>
    <d v="2011-09-11T00:00:00"/>
    <x v="0"/>
    <x v="0"/>
    <m/>
    <n v="42.22"/>
    <x v="96"/>
    <m/>
    <x v="0"/>
  </r>
  <r>
    <s v="X"/>
    <d v="2011-09-12T00:00:00"/>
    <x v="1"/>
    <x v="50"/>
    <n v="2200"/>
    <m/>
    <x v="91"/>
    <m/>
    <x v="30"/>
  </r>
  <r>
    <s v="X"/>
    <d v="2011-09-12T00:00:00"/>
    <x v="1"/>
    <x v="4"/>
    <n v="300"/>
    <m/>
    <x v="85"/>
    <m/>
    <x v="30"/>
  </r>
  <r>
    <s v="X"/>
    <d v="2011-09-12T00:00:00"/>
    <x v="1"/>
    <x v="4"/>
    <n v="300"/>
    <m/>
    <x v="91"/>
    <m/>
    <x v="30"/>
  </r>
  <r>
    <s v="X"/>
    <d v="2011-09-12T00:00:00"/>
    <x v="1"/>
    <x v="3"/>
    <n v="520"/>
    <m/>
    <x v="91"/>
    <m/>
    <x v="30"/>
  </r>
  <r>
    <s v="X"/>
    <d v="2011-09-12T00:00:00"/>
    <x v="1"/>
    <x v="9"/>
    <n v="520"/>
    <m/>
    <x v="91"/>
    <m/>
    <x v="30"/>
  </r>
  <r>
    <s v="X"/>
    <d v="2011-09-12T00:00:00"/>
    <x v="1"/>
    <x v="15"/>
    <n v="500"/>
    <m/>
    <x v="91"/>
    <m/>
    <x v="30"/>
  </r>
  <r>
    <s v="X"/>
    <d v="2011-09-12T00:00:00"/>
    <x v="1"/>
    <x v="10"/>
    <n v="120"/>
    <m/>
    <x v="91"/>
    <m/>
    <x v="30"/>
  </r>
  <r>
    <s v="X"/>
    <d v="2011-09-12T00:00:00"/>
    <x v="1"/>
    <x v="10"/>
    <n v="180"/>
    <m/>
    <x v="85"/>
    <m/>
    <x v="30"/>
  </r>
  <r>
    <s v="X"/>
    <d v="2011-09-12T00:00:00"/>
    <x v="1"/>
    <x v="7"/>
    <n v="195"/>
    <m/>
    <x v="85"/>
    <m/>
    <x v="30"/>
  </r>
  <r>
    <s v="X"/>
    <d v="2011-09-12T00:00:00"/>
    <x v="1"/>
    <x v="9"/>
    <n v="140"/>
    <m/>
    <x v="91"/>
    <m/>
    <x v="30"/>
  </r>
  <r>
    <s v="X"/>
    <d v="2011-09-12T00:00:00"/>
    <x v="1"/>
    <x v="26"/>
    <n v="120"/>
    <m/>
    <x v="91"/>
    <m/>
    <x v="30"/>
  </r>
  <r>
    <s v="X"/>
    <d v="2011-09-12T00:00:00"/>
    <x v="1"/>
    <x v="105"/>
    <n v="1231"/>
    <m/>
    <x v="39"/>
    <m/>
    <x v="30"/>
  </r>
  <r>
    <s v="X"/>
    <d v="2011-09-12T00:00:00"/>
    <x v="1"/>
    <x v="18"/>
    <n v="420"/>
    <m/>
    <x v="79"/>
    <m/>
    <x v="30"/>
  </r>
  <r>
    <s v="X"/>
    <d v="2011-09-12T00:00:00"/>
    <x v="1"/>
    <x v="18"/>
    <n v="120"/>
    <m/>
    <x v="97"/>
    <m/>
    <x v="30"/>
  </r>
  <r>
    <s v="X"/>
    <d v="2011-09-12T00:00:00"/>
    <x v="1"/>
    <x v="1"/>
    <n v="420"/>
    <m/>
    <x v="79"/>
    <m/>
    <x v="30"/>
  </r>
  <r>
    <s v="X"/>
    <d v="2011-09-12T00:00:00"/>
    <x v="1"/>
    <x v="1"/>
    <n v="120"/>
    <m/>
    <x v="97"/>
    <m/>
    <x v="30"/>
  </r>
  <r>
    <s v="X"/>
    <d v="2011-09-12T00:00:00"/>
    <x v="1"/>
    <x v="13"/>
    <n v="480"/>
    <m/>
    <x v="56"/>
    <m/>
    <x v="30"/>
  </r>
  <r>
    <s v="X"/>
    <d v="2011-09-12T00:00:00"/>
    <x v="1"/>
    <x v="7"/>
    <n v="270"/>
    <m/>
    <x v="79"/>
    <m/>
    <x v="30"/>
  </r>
  <r>
    <s v="X"/>
    <d v="2011-09-12T00:00:00"/>
    <x v="1"/>
    <x v="7"/>
    <n v="120"/>
    <m/>
    <x v="97"/>
    <m/>
    <x v="30"/>
  </r>
  <r>
    <s v="X"/>
    <d v="2011-09-12T00:00:00"/>
    <x v="1"/>
    <x v="14"/>
    <n v="340"/>
    <m/>
    <x v="56"/>
    <m/>
    <x v="30"/>
  </r>
  <r>
    <s v="X"/>
    <d v="2011-09-12T00:00:00"/>
    <x v="0"/>
    <x v="0"/>
    <m/>
    <n v="128.38"/>
    <x v="88"/>
    <m/>
    <x v="0"/>
  </r>
  <r>
    <s v="X"/>
    <d v="2011-09-12T00:00:00"/>
    <x v="0"/>
    <x v="0"/>
    <m/>
    <n v="405.14"/>
    <x v="91"/>
    <m/>
    <x v="0"/>
  </r>
  <r>
    <s v="X"/>
    <d v="2011-09-12T00:00:00"/>
    <x v="0"/>
    <x v="0"/>
    <m/>
    <n v="467.37"/>
    <x v="85"/>
    <m/>
    <x v="0"/>
  </r>
  <r>
    <s v="X"/>
    <d v="2011-09-13T00:00:00"/>
    <x v="1"/>
    <x v="32"/>
    <n v="360"/>
    <m/>
    <x v="57"/>
    <m/>
    <x v="30"/>
  </r>
  <r>
    <s v="X"/>
    <d v="2011-09-13T00:00:00"/>
    <x v="0"/>
    <x v="0"/>
    <m/>
    <n v="1487.07"/>
    <x v="91"/>
    <m/>
    <x v="0"/>
  </r>
  <r>
    <s v="X"/>
    <d v="2011-09-13T00:00:00"/>
    <x v="0"/>
    <x v="0"/>
    <m/>
    <n v="68.900000000000006"/>
    <x v="91"/>
    <m/>
    <x v="0"/>
  </r>
  <r>
    <s v="X"/>
    <d v="2011-09-15T00:00:00"/>
    <x v="1"/>
    <x v="32"/>
    <n v="360"/>
    <m/>
    <x v="57"/>
    <m/>
    <x v="30"/>
  </r>
  <r>
    <s v="X"/>
    <d v="2011-09-16T00:00:00"/>
    <x v="1"/>
    <x v="106"/>
    <n v="240"/>
    <m/>
    <x v="79"/>
    <m/>
    <x v="30"/>
  </r>
  <r>
    <s v="X"/>
    <d v="2011-09-16T00:00:00"/>
    <x v="1"/>
    <x v="107"/>
    <n v="650"/>
    <m/>
    <x v="56"/>
    <m/>
    <x v="30"/>
  </r>
  <r>
    <s v="X"/>
    <d v="2011-09-16T00:00:00"/>
    <x v="1"/>
    <x v="29"/>
    <n v="3190"/>
    <m/>
    <x v="85"/>
    <m/>
    <x v="3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19T00:00:00"/>
    <x v="1"/>
    <x v="13"/>
    <n v="780"/>
    <m/>
    <x v="88"/>
    <m/>
    <x v="31"/>
  </r>
  <r>
    <s v="X"/>
    <d v="2011-09-19T00:00:00"/>
    <x v="1"/>
    <x v="7"/>
    <n v="130"/>
    <m/>
    <x v="88"/>
    <m/>
    <x v="31"/>
  </r>
  <r>
    <s v="X"/>
    <d v="2011-09-19T00:00:00"/>
    <x v="1"/>
    <x v="7"/>
    <n v="520"/>
    <m/>
    <x v="79"/>
    <m/>
    <x v="31"/>
  </r>
  <r>
    <s v="X"/>
    <d v="2011-09-19T00:00:00"/>
    <x v="1"/>
    <x v="7"/>
    <n v="130"/>
    <m/>
    <x v="35"/>
    <m/>
    <x v="31"/>
  </r>
  <r>
    <s v="X"/>
    <d v="2011-09-19T00:00:00"/>
    <x v="1"/>
    <x v="18"/>
    <n v="600"/>
    <m/>
    <x v="79"/>
    <m/>
    <x v="31"/>
  </r>
  <r>
    <s v="X"/>
    <d v="2011-09-19T00:00:00"/>
    <x v="1"/>
    <x v="21"/>
    <n v="300"/>
    <m/>
    <x v="88"/>
    <m/>
    <x v="31"/>
  </r>
  <r>
    <s v="X"/>
    <d v="2011-09-19T00:00:00"/>
    <x v="1"/>
    <x v="14"/>
    <n v="240"/>
    <m/>
    <x v="88"/>
    <m/>
    <x v="31"/>
  </r>
  <r>
    <s v="X"/>
    <d v="2011-09-19T00:00:00"/>
    <x v="1"/>
    <x v="1"/>
    <n v="120"/>
    <m/>
    <x v="88"/>
    <m/>
    <x v="31"/>
  </r>
  <r>
    <s v="X"/>
    <d v="2011-09-19T00:00:00"/>
    <x v="1"/>
    <x v="1"/>
    <n v="600"/>
    <m/>
    <x v="79"/>
    <m/>
    <x v="31"/>
  </r>
  <r>
    <s v="X"/>
    <d v="2011-09-19T00:00:00"/>
    <x v="0"/>
    <x v="0"/>
    <m/>
    <n v="318.62"/>
    <x v="91"/>
    <m/>
    <x v="0"/>
  </r>
  <r>
    <s v="X"/>
    <d v="2011-09-19T00:00:00"/>
    <x v="0"/>
    <x v="0"/>
    <m/>
    <n v="511.47"/>
    <x v="75"/>
    <m/>
    <x v="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20T00:00:00"/>
    <x v="0"/>
    <x v="0"/>
    <m/>
    <n v="568.19000000000005"/>
    <x v="91"/>
    <m/>
    <x v="0"/>
  </r>
  <r>
    <s v="X"/>
    <d v="2011-09-20T00:00:00"/>
    <x v="1"/>
    <x v="108"/>
    <n v="400"/>
    <m/>
    <x v="91"/>
    <m/>
    <x v="31"/>
  </r>
  <r>
    <s v="X"/>
    <d v="2011-09-20T00:00:00"/>
    <x v="1"/>
    <x v="108"/>
    <n v="400"/>
    <m/>
    <x v="91"/>
    <m/>
    <x v="31"/>
  </r>
  <r>
    <s v="X"/>
    <d v="2011-09-22T00:00:00"/>
    <x v="1"/>
    <x v="32"/>
    <n v="25.8"/>
    <m/>
    <x v="57"/>
    <m/>
    <x v="31"/>
  </r>
  <r>
    <s v="X"/>
    <d v="2011-09-23T00:00:00"/>
    <x v="1"/>
    <x v="109"/>
    <n v="470"/>
    <m/>
    <x v="79"/>
    <m/>
    <x v="31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6T00:00:00"/>
    <x v="1"/>
    <x v="18"/>
    <n v="520"/>
    <m/>
    <x v="88"/>
    <m/>
    <x v="32"/>
  </r>
  <r>
    <s v="X"/>
    <d v="2011-09-26T00:00:00"/>
    <x v="1"/>
    <x v="1"/>
    <n v="580"/>
    <m/>
    <x v="88"/>
    <m/>
    <x v="32"/>
  </r>
  <r>
    <s v="X"/>
    <d v="2011-09-26T00:00:00"/>
    <x v="1"/>
    <x v="13"/>
    <n v="520"/>
    <m/>
    <x v="88"/>
    <m/>
    <x v="32"/>
  </r>
  <r>
    <s v="X"/>
    <d v="2011-09-26T00:00:00"/>
    <x v="1"/>
    <x v="18"/>
    <n v="150"/>
    <m/>
    <x v="63"/>
    <m/>
    <x v="32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7T00:00:00"/>
    <x v="0"/>
    <x v="0"/>
    <m/>
    <n v="136.09"/>
    <x v="88"/>
    <m/>
    <x v="0"/>
  </r>
  <r>
    <s v="X"/>
    <d v="2011-09-27T00:00:00"/>
    <x v="0"/>
    <x v="0"/>
    <m/>
    <n v="26.7"/>
    <x v="46"/>
    <m/>
    <x v="0"/>
  </r>
  <r>
    <s v="X"/>
    <d v="2011-09-27T00:00:00"/>
    <x v="1"/>
    <x v="108"/>
    <n v="400"/>
    <m/>
    <x v="91"/>
    <m/>
    <x v="32"/>
  </r>
  <r>
    <s v="X"/>
    <d v="2011-09-27T00:00:00"/>
    <x v="1"/>
    <x v="36"/>
    <n v="60"/>
    <m/>
    <x v="22"/>
    <m/>
    <x v="32"/>
  </r>
  <r>
    <s v="X"/>
    <d v="2011-09-27T00:00:00"/>
    <x v="1"/>
    <x v="110"/>
    <n v="1500"/>
    <m/>
    <x v="88"/>
    <m/>
    <x v="32"/>
  </r>
  <r>
    <s v="X"/>
    <d v="2011-09-27T00:00:00"/>
    <x v="1"/>
    <x v="32"/>
    <n v="360"/>
    <m/>
    <x v="57"/>
    <m/>
    <x v="32"/>
  </r>
  <r>
    <s v="X"/>
    <d v="2011-09-27T00:00:00"/>
    <x v="1"/>
    <x v="108"/>
    <n v="400"/>
    <m/>
    <x v="91"/>
    <m/>
    <x v="32"/>
  </r>
  <r>
    <s v="X"/>
    <d v="2011-09-28T00:00:00"/>
    <x v="1"/>
    <x v="11"/>
    <n v="2500"/>
    <m/>
    <x v="91"/>
    <m/>
    <x v="32"/>
  </r>
  <r>
    <s v="X"/>
    <d v="2011-09-28T00:00:00"/>
    <x v="1"/>
    <x v="11"/>
    <n v="1800"/>
    <m/>
    <x v="86"/>
    <m/>
    <x v="32"/>
  </r>
  <r>
    <s v="X"/>
    <d v="2011-09-28T00:00:00"/>
    <x v="1"/>
    <x v="7"/>
    <n v="580"/>
    <m/>
    <x v="88"/>
    <m/>
    <x v="32"/>
  </r>
  <r>
    <s v="X"/>
    <d v="2011-09-28T00:00:00"/>
    <x v="1"/>
    <x v="11"/>
    <n v="2200"/>
    <m/>
    <x v="85"/>
    <m/>
    <x v="32"/>
  </r>
  <r>
    <s v="X"/>
    <d v="2011-09-28T00:00:00"/>
    <x v="1"/>
    <x v="32"/>
    <n v="360"/>
    <m/>
    <x v="57"/>
    <m/>
    <x v="32"/>
  </r>
  <r>
    <s v="X"/>
    <d v="2011-09-28T00:00:00"/>
    <x v="1"/>
    <x v="32"/>
    <n v="360"/>
    <m/>
    <x v="57"/>
    <m/>
    <x v="32"/>
  </r>
  <r>
    <s v="X"/>
    <d v="2011-09-29T00:00:00"/>
    <x v="1"/>
    <x v="32"/>
    <n v="360"/>
    <m/>
    <x v="57"/>
    <m/>
    <x v="32"/>
  </r>
  <r>
    <s v="X"/>
    <d v="2011-09-30T00:00:00"/>
    <x v="1"/>
    <x v="1"/>
    <n v="720"/>
    <m/>
    <x v="88"/>
    <m/>
    <x v="32"/>
  </r>
  <r>
    <s v="X"/>
    <d v="2011-09-30T00:00:00"/>
    <x v="1"/>
    <x v="32"/>
    <n v="117.6"/>
    <m/>
    <x v="57"/>
    <m/>
    <x v="32"/>
  </r>
  <r>
    <s v="X"/>
    <d v="2011-10-03T00:00:00"/>
    <x v="1"/>
    <x v="14"/>
    <n v="360"/>
    <m/>
    <x v="91"/>
    <m/>
    <x v="33"/>
  </r>
  <r>
    <s v="X"/>
    <d v="2011-10-03T00:00:00"/>
    <x v="1"/>
    <x v="111"/>
    <n v="2146.1"/>
    <m/>
    <x v="88"/>
    <m/>
    <x v="33"/>
  </r>
  <r>
    <s v="X"/>
    <d v="2011-10-03T00:00:00"/>
    <x v="1"/>
    <x v="14"/>
    <n v="480"/>
    <m/>
    <x v="88"/>
    <m/>
    <x v="33"/>
  </r>
  <r>
    <s v="X"/>
    <d v="2011-10-03T00:00:00"/>
    <x v="1"/>
    <x v="7"/>
    <n v="720"/>
    <m/>
    <x v="88"/>
    <m/>
    <x v="33"/>
  </r>
  <r>
    <s v="X"/>
    <d v="2011-10-03T00:00:00"/>
    <x v="1"/>
    <x v="13"/>
    <n v="650"/>
    <m/>
    <x v="88"/>
    <m/>
    <x v="33"/>
  </r>
  <r>
    <s v="X"/>
    <d v="2011-10-03T00:00:00"/>
    <x v="1"/>
    <x v="18"/>
    <n v="570"/>
    <m/>
    <x v="88"/>
    <m/>
    <x v="33"/>
  </r>
  <r>
    <s v="X"/>
    <d v="2011-10-03T00:00:00"/>
    <x v="1"/>
    <x v="21"/>
    <n v="350"/>
    <m/>
    <x v="88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5T00:00:00"/>
    <x v="1"/>
    <x v="32"/>
    <n v="360"/>
    <m/>
    <x v="57"/>
    <m/>
    <x v="33"/>
  </r>
  <r>
    <s v="X"/>
    <d v="2011-10-05T00:00:00"/>
    <x v="0"/>
    <x v="0"/>
    <m/>
    <n v="299.64999999999998"/>
    <x v="98"/>
    <m/>
    <x v="0"/>
  </r>
  <r>
    <s v="X"/>
    <d v="2011-10-05T00:00:00"/>
    <x v="0"/>
    <x v="0"/>
    <m/>
    <n v="1690.7"/>
    <x v="88"/>
    <m/>
    <x v="0"/>
  </r>
  <r>
    <s v="X"/>
    <d v="2011-10-05T00:00:00"/>
    <x v="0"/>
    <x v="0"/>
    <m/>
    <n v="1941.16"/>
    <x v="88"/>
    <m/>
    <x v="0"/>
  </r>
  <r>
    <s v="X"/>
    <d v="2011-10-06T00:00:00"/>
    <x v="1"/>
    <x v="32"/>
    <n v="575.4"/>
    <m/>
    <x v="57"/>
    <m/>
    <x v="33"/>
  </r>
  <r>
    <s v="X"/>
    <d v="2011-10-06T00:00:00"/>
    <x v="1"/>
    <x v="32"/>
    <n v="244.2"/>
    <m/>
    <x v="57"/>
    <m/>
    <x v="33"/>
  </r>
  <r>
    <s v="X"/>
    <d v="2011-10-06T00:00:00"/>
    <x v="0"/>
    <x v="0"/>
    <m/>
    <n v="2107.15"/>
    <x v="88"/>
    <m/>
    <x v="0"/>
  </r>
  <r>
    <s v="X"/>
    <d v="2011-10-06T00:00:00"/>
    <x v="0"/>
    <x v="0"/>
    <m/>
    <n v="582.45000000000005"/>
    <x v="98"/>
    <m/>
    <x v="0"/>
  </r>
  <r>
    <s v="X"/>
    <d v="2011-10-07T00:00:00"/>
    <x v="1"/>
    <x v="31"/>
    <n v="4000"/>
    <m/>
    <x v="88"/>
    <m/>
    <x v="33"/>
  </r>
  <r>
    <s v="X"/>
    <d v="2011-10-07T00:00:00"/>
    <x v="1"/>
    <x v="35"/>
    <n v="375"/>
    <m/>
    <x v="75"/>
    <m/>
    <x v="33"/>
  </r>
  <r>
    <s v="X"/>
    <d v="2011-10-07T00:00:00"/>
    <x v="0"/>
    <x v="0"/>
    <m/>
    <n v="258.74"/>
    <x v="98"/>
    <m/>
    <x v="0"/>
  </r>
  <r>
    <s v="X"/>
    <d v="2011-10-08T00:00:00"/>
    <x v="0"/>
    <x v="0"/>
    <m/>
    <n v="144.62"/>
    <x v="98"/>
    <m/>
    <x v="0"/>
  </r>
  <r>
    <s v="X"/>
    <d v="2011-10-10T00:00:00"/>
    <x v="0"/>
    <x v="0"/>
    <m/>
    <n v="475.23"/>
    <x v="98"/>
    <m/>
    <x v="0"/>
  </r>
  <r>
    <s v="X"/>
    <d v="2011-10-11T00:00:00"/>
    <x v="1"/>
    <x v="35"/>
    <n v="450"/>
    <m/>
    <x v="75"/>
    <m/>
    <x v="34"/>
  </r>
  <r>
    <s v="X"/>
    <d v="2011-10-11T00:00:00"/>
    <x v="1"/>
    <x v="7"/>
    <n v="780"/>
    <m/>
    <x v="88"/>
    <m/>
    <x v="34"/>
  </r>
  <r>
    <s v="X"/>
    <d v="2011-10-11T00:00:00"/>
    <x v="1"/>
    <x v="13"/>
    <n v="780"/>
    <m/>
    <x v="88"/>
    <m/>
    <x v="34"/>
  </r>
  <r>
    <s v="X"/>
    <d v="2011-10-11T00:00:00"/>
    <x v="1"/>
    <x v="14"/>
    <n v="720"/>
    <m/>
    <x v="88"/>
    <m/>
    <x v="34"/>
  </r>
  <r>
    <s v="X"/>
    <d v="2011-10-11T00:00:00"/>
    <x v="1"/>
    <x v="18"/>
    <n v="720"/>
    <m/>
    <x v="88"/>
    <m/>
    <x v="34"/>
  </r>
  <r>
    <s v="X"/>
    <d v="2011-10-11T00:00:00"/>
    <x v="1"/>
    <x v="1"/>
    <n v="720"/>
    <m/>
    <x v="88"/>
    <m/>
    <x v="34"/>
  </r>
  <r>
    <s v="X"/>
    <d v="2011-10-11T00:00:00"/>
    <x v="1"/>
    <x v="3"/>
    <n v="650"/>
    <m/>
    <x v="98"/>
    <m/>
    <x v="34"/>
  </r>
  <r>
    <s v="X"/>
    <d v="2011-10-11T00:00:00"/>
    <x v="1"/>
    <x v="9"/>
    <n v="600"/>
    <m/>
    <x v="98"/>
    <m/>
    <x v="34"/>
  </r>
  <r>
    <s v="X"/>
    <d v="2011-10-11T00:00:00"/>
    <x v="1"/>
    <x v="21"/>
    <n v="600"/>
    <m/>
    <x v="88"/>
    <m/>
    <x v="34"/>
  </r>
  <r>
    <s v="X"/>
    <d v="2011-10-11T00:00:00"/>
    <x v="1"/>
    <x v="108"/>
    <n v="500"/>
    <m/>
    <x v="98"/>
    <m/>
    <x v="34"/>
  </r>
  <r>
    <s v="X"/>
    <d v="2011-10-11T00:00:00"/>
    <x v="0"/>
    <x v="0"/>
    <m/>
    <n v="167.05"/>
    <x v="98"/>
    <m/>
    <x v="0"/>
  </r>
  <r>
    <s v="X"/>
    <d v="2011-10-11T00:00:00"/>
    <x v="0"/>
    <x v="0"/>
    <m/>
    <n v="163.24"/>
    <x v="87"/>
    <m/>
    <x v="0"/>
  </r>
  <r>
    <s v="X"/>
    <d v="2011-10-12T00:00:00"/>
    <x v="1"/>
    <x v="50"/>
    <n v="1800"/>
    <m/>
    <x v="98"/>
    <m/>
    <x v="34"/>
  </r>
  <r>
    <s v="X"/>
    <d v="2011-10-12T00:00:00"/>
    <x v="1"/>
    <x v="112"/>
    <n v="130"/>
    <m/>
    <x v="79"/>
    <m/>
    <x v="34"/>
  </r>
  <r>
    <s v="X"/>
    <d v="2011-10-12T00:00:00"/>
    <x v="1"/>
    <x v="112"/>
    <n v="100"/>
    <m/>
    <x v="22"/>
    <m/>
    <x v="34"/>
  </r>
  <r>
    <s v="X"/>
    <d v="2011-10-12T00:00:00"/>
    <x v="1"/>
    <x v="36"/>
    <n v="225"/>
    <m/>
    <x v="22"/>
    <m/>
    <x v="34"/>
  </r>
  <r>
    <s v="X"/>
    <d v="2011-10-12T00:00:00"/>
    <x v="1"/>
    <x v="32"/>
    <n v="381.6"/>
    <m/>
    <x v="88"/>
    <m/>
    <x v="34"/>
  </r>
  <r>
    <s v="X"/>
    <d v="2011-10-12T00:00:00"/>
    <x v="1"/>
    <x v="112"/>
    <n v="130"/>
    <m/>
    <x v="91"/>
    <m/>
    <x v="34"/>
  </r>
  <r>
    <s v="X"/>
    <d v="2011-10-12T00:00:00"/>
    <x v="1"/>
    <x v="112"/>
    <n v="260"/>
    <m/>
    <x v="37"/>
    <m/>
    <x v="34"/>
  </r>
  <r>
    <s v="X"/>
    <d v="2011-10-12T00:00:00"/>
    <x v="3"/>
    <x v="0"/>
    <m/>
    <n v="19.05"/>
    <x v="85"/>
    <m/>
    <x v="0"/>
  </r>
  <r>
    <s v="X"/>
    <d v="2011-10-12T00:00:00"/>
    <x v="0"/>
    <x v="0"/>
    <m/>
    <n v="937.57"/>
    <x v="98"/>
    <m/>
    <x v="0"/>
  </r>
  <r>
    <s v="X"/>
    <d v="2011-10-14T00:00:00"/>
    <x v="1"/>
    <x v="111"/>
    <n v="82.5"/>
    <m/>
    <x v="88"/>
    <m/>
    <x v="34"/>
  </r>
  <r>
    <s v="X"/>
    <d v="2011-10-15T00:00:00"/>
    <x v="0"/>
    <x v="0"/>
    <m/>
    <n v="260.73"/>
    <x v="98"/>
    <m/>
    <x v="0"/>
  </r>
  <r>
    <s v="X"/>
    <d v="2011-10-15T00:00:00"/>
    <x v="0"/>
    <x v="0"/>
    <m/>
    <n v="25.57"/>
    <x v="87"/>
    <m/>
    <x v="0"/>
  </r>
  <r>
    <s v="X"/>
    <d v="2011-10-17T00:00:00"/>
    <x v="1"/>
    <x v="3"/>
    <n v="780"/>
    <m/>
    <x v="98"/>
    <m/>
    <x v="35"/>
  </r>
  <r>
    <s v="X"/>
    <d v="2011-10-17T00:00:00"/>
    <x v="1"/>
    <x v="1"/>
    <n v="720"/>
    <m/>
    <x v="88"/>
    <m/>
    <x v="35"/>
  </r>
  <r>
    <s v="X"/>
    <d v="2011-10-17T00:00:00"/>
    <x v="1"/>
    <x v="18"/>
    <n v="720"/>
    <m/>
    <x v="88"/>
    <m/>
    <x v="35"/>
  </r>
  <r>
    <s v="X"/>
    <d v="2011-10-17T00:00:00"/>
    <x v="1"/>
    <x v="14"/>
    <n v="600"/>
    <m/>
    <x v="88"/>
    <m/>
    <x v="35"/>
  </r>
  <r>
    <s v="X"/>
    <d v="2011-10-17T00:00:00"/>
    <x v="1"/>
    <x v="14"/>
    <n v="120"/>
    <m/>
    <x v="31"/>
    <m/>
    <x v="35"/>
  </r>
  <r>
    <s v="X"/>
    <d v="2011-10-17T00:00:00"/>
    <x v="1"/>
    <x v="13"/>
    <n v="650"/>
    <m/>
    <x v="88"/>
    <m/>
    <x v="35"/>
  </r>
  <r>
    <s v="X"/>
    <d v="2011-10-17T00:00:00"/>
    <x v="1"/>
    <x v="21"/>
    <n v="600"/>
    <m/>
    <x v="88"/>
    <m/>
    <x v="35"/>
  </r>
  <r>
    <s v="X"/>
    <d v="2011-10-17T00:00:00"/>
    <x v="1"/>
    <x v="1"/>
    <n v="75"/>
    <m/>
    <x v="57"/>
    <m/>
    <x v="35"/>
  </r>
  <r>
    <s v="X"/>
    <d v="2011-10-17T00:00:00"/>
    <x v="1"/>
    <x v="1"/>
    <n v="75"/>
    <m/>
    <x v="34"/>
    <m/>
    <x v="35"/>
  </r>
  <r>
    <s v="X"/>
    <d v="2011-10-17T00:00:00"/>
    <x v="1"/>
    <x v="44"/>
    <n v="500"/>
    <m/>
    <x v="31"/>
    <m/>
    <x v="35"/>
  </r>
  <r>
    <s v="X"/>
    <d v="2011-10-17T00:00:00"/>
    <x v="0"/>
    <x v="0"/>
    <m/>
    <n v="1001.62"/>
    <x v="98"/>
    <m/>
    <x v="0"/>
  </r>
  <r>
    <s v="X"/>
    <d v="2011-10-17T00:00:00"/>
    <x v="4"/>
    <x v="88"/>
    <m/>
    <n v="424.78"/>
    <x v="57"/>
    <m/>
    <x v="0"/>
  </r>
  <r>
    <s v="X"/>
    <d v="2011-10-18T00:00:00"/>
    <x v="1"/>
    <x v="9"/>
    <n v="320"/>
    <m/>
    <x v="22"/>
    <m/>
    <x v="35"/>
  </r>
  <r>
    <s v="X"/>
    <d v="2011-10-18T00:00:00"/>
    <x v="1"/>
    <x v="9"/>
    <n v="480"/>
    <m/>
    <x v="98"/>
    <m/>
    <x v="35"/>
  </r>
  <r>
    <s v="X"/>
    <d v="2011-10-18T00:00:00"/>
    <x v="1"/>
    <x v="108"/>
    <n v="400"/>
    <m/>
    <x v="98"/>
    <m/>
    <x v="35"/>
  </r>
  <r>
    <s v="X"/>
    <d v="2011-10-18T00:00:00"/>
    <x v="1"/>
    <x v="108"/>
    <n v="140"/>
    <m/>
    <x v="22"/>
    <m/>
    <x v="35"/>
  </r>
  <r>
    <s v="X"/>
    <d v="2011-10-18T00:00:00"/>
    <x v="1"/>
    <x v="7"/>
    <n v="130"/>
    <m/>
    <x v="31"/>
    <m/>
    <x v="35"/>
  </r>
  <r>
    <s v="X"/>
    <d v="2011-10-18T00:00:00"/>
    <x v="1"/>
    <x v="7"/>
    <n v="320"/>
    <m/>
    <x v="88"/>
    <m/>
    <x v="35"/>
  </r>
  <r>
    <s v="X"/>
    <d v="2011-10-18T00:00:00"/>
    <x v="1"/>
    <x v="32"/>
    <n v="360"/>
    <m/>
    <x v="57"/>
    <m/>
    <x v="35"/>
  </r>
  <r>
    <s v="X"/>
    <d v="2011-10-18T00:00:00"/>
    <x v="1"/>
    <x v="113"/>
    <n v="270"/>
    <m/>
    <x v="98"/>
    <m/>
    <x v="35"/>
  </r>
  <r>
    <s v="X"/>
    <d v="2011-10-18T00:00:00"/>
    <x v="0"/>
    <x v="0"/>
    <m/>
    <n v="539.5"/>
    <x v="88"/>
    <m/>
    <x v="0"/>
  </r>
  <r>
    <s v="X"/>
    <d v="2011-10-18T00:00:00"/>
    <x v="0"/>
    <x v="0"/>
    <m/>
    <n v="561.54"/>
    <x v="88"/>
    <m/>
    <x v="0"/>
  </r>
  <r>
    <s v="X"/>
    <d v="2011-10-18T00:00:00"/>
    <x v="0"/>
    <x v="0"/>
    <m/>
    <n v="35.64"/>
    <x v="98"/>
    <m/>
    <x v="0"/>
  </r>
  <r>
    <s v="X"/>
    <d v="2011-10-19T00:00:00"/>
    <x v="0"/>
    <x v="0"/>
    <m/>
    <n v="310.58"/>
    <x v="88"/>
    <m/>
    <x v="0"/>
  </r>
  <r>
    <s v="X"/>
    <d v="2011-10-20T00:00:00"/>
    <x v="1"/>
    <x v="22"/>
    <n v="200"/>
    <m/>
    <x v="75"/>
    <m/>
    <x v="35"/>
  </r>
  <r>
    <s v="X"/>
    <d v="2011-10-20T00:00:00"/>
    <x v="1"/>
    <x v="32"/>
    <n v="547.79999999999995"/>
    <m/>
    <x v="57"/>
    <m/>
    <x v="35"/>
  </r>
  <r>
    <s v="X"/>
    <d v="2011-10-20T00:00:00"/>
    <x v="0"/>
    <x v="0"/>
    <m/>
    <n v="491.89"/>
    <x v="31"/>
    <m/>
    <x v="0"/>
  </r>
  <r>
    <s v="X"/>
    <d v="2011-10-20T00:00:00"/>
    <x v="0"/>
    <x v="0"/>
    <m/>
    <n v="2509.77"/>
    <x v="98"/>
    <m/>
    <x v="0"/>
  </r>
  <r>
    <s v="X"/>
    <d v="2011-10-21T00:00:00"/>
    <x v="1"/>
    <x v="25"/>
    <n v="240"/>
    <m/>
    <x v="98"/>
    <m/>
    <x v="35"/>
  </r>
  <r>
    <s v="X"/>
    <d v="2011-10-21T00:00:00"/>
    <x v="0"/>
    <x v="0"/>
    <m/>
    <n v="225.82"/>
    <x v="39"/>
    <m/>
    <x v="0"/>
  </r>
  <r>
    <s v="X"/>
    <d v="2011-10-21T00:00:00"/>
    <x v="0"/>
    <x v="0"/>
    <m/>
    <n v="1341.85"/>
    <x v="88"/>
    <m/>
    <x v="0"/>
  </r>
  <r>
    <s v="X"/>
    <d v="2011-10-24T00:00:00"/>
    <x v="1"/>
    <x v="13"/>
    <n v="780"/>
    <m/>
    <x v="88"/>
    <m/>
    <x v="36"/>
  </r>
  <r>
    <s v="X"/>
    <d v="2011-10-24T00:00:00"/>
    <x v="1"/>
    <x v="7"/>
    <n v="780"/>
    <m/>
    <x v="88"/>
    <m/>
    <x v="36"/>
  </r>
  <r>
    <s v="X"/>
    <d v="2011-10-24T00:00:00"/>
    <x v="1"/>
    <x v="1"/>
    <n v="720"/>
    <m/>
    <x v="88"/>
    <m/>
    <x v="36"/>
  </r>
  <r>
    <s v="X"/>
    <d v="2011-10-24T00:00:00"/>
    <x v="1"/>
    <x v="14"/>
    <n v="600"/>
    <m/>
    <x v="88"/>
    <m/>
    <x v="36"/>
  </r>
  <r>
    <s v="X"/>
    <d v="2011-10-24T00:00:00"/>
    <x v="1"/>
    <x v="14"/>
    <n v="120"/>
    <m/>
    <x v="39"/>
    <m/>
    <x v="36"/>
  </r>
  <r>
    <s v="X"/>
    <d v="2011-10-24T00:00:00"/>
    <x v="1"/>
    <x v="18"/>
    <n v="720"/>
    <m/>
    <x v="88"/>
    <m/>
    <x v="36"/>
  </r>
  <r>
    <s v="X"/>
    <d v="2011-10-24T00:00:00"/>
    <x v="1"/>
    <x v="21"/>
    <n v="600"/>
    <m/>
    <x v="88"/>
    <m/>
    <x v="36"/>
  </r>
  <r>
    <s v="X"/>
    <d v="2011-10-25T00:00:00"/>
    <x v="1"/>
    <x v="25"/>
    <n v="720"/>
    <m/>
    <x v="98"/>
    <m/>
    <x v="36"/>
  </r>
  <r>
    <s v="X"/>
    <d v="2011-10-25T00:00:00"/>
    <x v="1"/>
    <x v="113"/>
    <n v="700"/>
    <m/>
    <x v="98"/>
    <m/>
    <x v="36"/>
  </r>
  <r>
    <s v="X"/>
    <d v="2011-10-25T00:00:00"/>
    <x v="1"/>
    <x v="3"/>
    <n v="580"/>
    <m/>
    <x v="98"/>
    <m/>
    <x v="36"/>
  </r>
  <r>
    <s v="X"/>
    <d v="2011-10-25T00:00:00"/>
    <x v="1"/>
    <x v="9"/>
    <n v="350"/>
    <m/>
    <x v="98"/>
    <m/>
    <x v="36"/>
  </r>
  <r>
    <s v="X"/>
    <d v="2011-10-25T00:00:00"/>
    <x v="1"/>
    <x v="9"/>
    <n v="250"/>
    <m/>
    <x v="98"/>
    <m/>
    <x v="36"/>
  </r>
  <r>
    <s v="X"/>
    <d v="2011-10-25T00:00:00"/>
    <x v="0"/>
    <x v="0"/>
    <m/>
    <n v="881.23"/>
    <x v="98"/>
    <m/>
    <x v="0"/>
  </r>
  <r>
    <s v="X"/>
    <d v="2011-10-25T00:00:00"/>
    <x v="0"/>
    <x v="0"/>
    <m/>
    <n v="144.41999999999999"/>
    <x v="53"/>
    <m/>
    <x v="0"/>
  </r>
  <r>
    <s v="X"/>
    <d v="2011-10-26T00:00:00"/>
    <x v="0"/>
    <x v="0"/>
    <m/>
    <n v="87.11"/>
    <x v="98"/>
    <m/>
    <x v="0"/>
  </r>
  <r>
    <s v="X"/>
    <d v="2011-10-26T00:00:00"/>
    <x v="0"/>
    <x v="0"/>
    <m/>
    <n v="190.01"/>
    <x v="88"/>
    <m/>
    <x v="0"/>
  </r>
  <r>
    <s v="X"/>
    <d v="2011-10-27T00:00:00"/>
    <x v="1"/>
    <x v="36"/>
    <n v="2000"/>
    <m/>
    <x v="88"/>
    <m/>
    <x v="36"/>
  </r>
  <r>
    <s v="X"/>
    <d v="2011-10-27T00:00:00"/>
    <x v="1"/>
    <x v="36"/>
    <n v="450"/>
    <m/>
    <x v="85"/>
    <m/>
    <x v="36"/>
  </r>
  <r>
    <s v="X"/>
    <d v="2011-10-27T00:00:00"/>
    <x v="0"/>
    <x v="0"/>
    <m/>
    <n v="752.35"/>
    <x v="88"/>
    <m/>
    <x v="0"/>
  </r>
  <r>
    <s v="X"/>
    <d v="2011-10-27T00:00:00"/>
    <x v="0"/>
    <x v="0"/>
    <m/>
    <n v="2869.95"/>
    <x v="98"/>
    <m/>
    <x v="0"/>
  </r>
  <r>
    <s v="X"/>
    <d v="2011-10-28T00:00:00"/>
    <x v="1"/>
    <x v="17"/>
    <n v="925"/>
    <m/>
    <x v="30"/>
    <m/>
    <x v="36"/>
  </r>
  <r>
    <s v="X"/>
    <d v="2011-10-28T00:00:00"/>
    <x v="0"/>
    <x v="114"/>
    <m/>
    <n v="345.97"/>
    <x v="88"/>
    <m/>
    <x v="0"/>
  </r>
  <r>
    <s v="X"/>
    <d v="2011-10-29T00:00:00"/>
    <x v="0"/>
    <x v="0"/>
    <m/>
    <n v="363.09"/>
    <x v="98"/>
    <m/>
    <x v="0"/>
  </r>
  <r>
    <s v="X"/>
    <d v="2011-10-31T00:00:00"/>
    <x v="1"/>
    <x v="1"/>
    <n v="480"/>
    <m/>
    <x v="88"/>
    <m/>
    <x v="37"/>
  </r>
  <r>
    <s v="X"/>
    <d v="2011-10-31T00:00:00"/>
    <x v="1"/>
    <x v="29"/>
    <n v="1715"/>
    <m/>
    <x v="98"/>
    <m/>
    <x v="37"/>
  </r>
  <r>
    <s v="X"/>
    <d v="2011-10-31T00:00:00"/>
    <x v="1"/>
    <x v="3"/>
    <n v="780"/>
    <m/>
    <x v="98"/>
    <m/>
    <x v="37"/>
  </r>
  <r>
    <s v="X"/>
    <d v="2011-10-31T00:00:00"/>
    <x v="1"/>
    <x v="9"/>
    <n v="480"/>
    <m/>
    <x v="98"/>
    <m/>
    <x v="37"/>
  </r>
  <r>
    <s v="X"/>
    <d v="2011-10-31T00:00:00"/>
    <x v="1"/>
    <x v="9"/>
    <n v="240"/>
    <m/>
    <x v="53"/>
    <m/>
    <x v="37"/>
  </r>
  <r>
    <s v="X"/>
    <d v="2011-10-31T00:00:00"/>
    <x v="1"/>
    <x v="113"/>
    <n v="360"/>
    <m/>
    <x v="98"/>
    <m/>
    <x v="37"/>
  </r>
  <r>
    <s v="X"/>
    <d v="2011-10-31T00:00:00"/>
    <x v="1"/>
    <x v="113"/>
    <n v="180"/>
    <m/>
    <x v="53"/>
    <m/>
    <x v="37"/>
  </r>
  <r>
    <s v="X"/>
    <d v="2011-10-31T00:00:00"/>
    <x v="1"/>
    <x v="7"/>
    <n v="520"/>
    <m/>
    <x v="88"/>
    <m/>
    <x v="37"/>
  </r>
  <r>
    <s v="X"/>
    <d v="2011-10-31T00:00:00"/>
    <x v="1"/>
    <x v="14"/>
    <n v="480"/>
    <m/>
    <x v="88"/>
    <m/>
    <x v="37"/>
  </r>
  <r>
    <s v="X"/>
    <d v="2011-10-31T00:00:00"/>
    <x v="1"/>
    <x v="18"/>
    <n v="450"/>
    <m/>
    <x v="88"/>
    <m/>
    <x v="37"/>
  </r>
  <r>
    <s v="X"/>
    <d v="2011-10-31T00:00:00"/>
    <x v="1"/>
    <x v="21"/>
    <n v="400"/>
    <m/>
    <x v="88"/>
    <m/>
    <x v="37"/>
  </r>
  <r>
    <s v="X"/>
    <d v="2011-10-31T00:00:00"/>
    <x v="1"/>
    <x v="13"/>
    <n v="260"/>
    <m/>
    <x v="88"/>
    <m/>
    <x v="37"/>
  </r>
  <r>
    <s v="X"/>
    <d v="2011-10-31T00:00:00"/>
    <x v="1"/>
    <x v="29"/>
    <n v="2800"/>
    <m/>
    <x v="91"/>
    <m/>
    <x v="37"/>
  </r>
  <r>
    <s v="X"/>
    <d v="2011-11-01T00:00:00"/>
    <x v="1"/>
    <x v="25"/>
    <n v="720"/>
    <m/>
    <x v="98"/>
    <m/>
    <x v="37"/>
  </r>
  <r>
    <s v="X"/>
    <d v="2011-11-01T00:00:00"/>
    <x v="0"/>
    <x v="55"/>
    <m/>
    <n v="3042"/>
    <x v="98"/>
    <m/>
    <x v="0"/>
  </r>
  <r>
    <s v="X"/>
    <d v="2011-11-02T00:00:00"/>
    <x v="1"/>
    <x v="115"/>
    <n v="75"/>
    <m/>
    <x v="85"/>
    <m/>
    <x v="37"/>
  </r>
  <r>
    <s v="X"/>
    <d v="2011-11-02T00:00:00"/>
    <x v="0"/>
    <x v="0"/>
    <m/>
    <n v="1044.69"/>
    <x v="98"/>
    <m/>
    <x v="0"/>
  </r>
  <r>
    <s v="X"/>
    <d v="2011-11-03T00:00:00"/>
    <x v="0"/>
    <x v="116"/>
    <m/>
    <n v="125.45"/>
    <x v="98"/>
    <m/>
    <x v="0"/>
  </r>
  <r>
    <s v="X"/>
    <d v="2011-11-03T00:00:00"/>
    <x v="0"/>
    <x v="117"/>
    <m/>
    <n v="1850.09"/>
    <x v="88"/>
    <m/>
    <x v="0"/>
  </r>
  <r>
    <s v="X"/>
    <d v="2011-11-03T00:00:00"/>
    <x v="5"/>
    <x v="0"/>
    <m/>
    <n v="322.12"/>
    <x v="92"/>
    <m/>
    <x v="0"/>
  </r>
  <r>
    <s v="X"/>
    <d v="2011-11-03T00:00:00"/>
    <x v="0"/>
    <x v="118"/>
    <m/>
    <n v="2480.88"/>
    <x v="57"/>
    <m/>
    <x v="0"/>
  </r>
  <r>
    <s v="X"/>
    <d v="2011-11-04T00:00:00"/>
    <x v="0"/>
    <x v="0"/>
    <m/>
    <n v="508.77"/>
    <x v="88"/>
    <m/>
    <x v="0"/>
  </r>
  <r>
    <s v="X"/>
    <d v="2011-11-04T00:00:00"/>
    <x v="0"/>
    <x v="0"/>
    <m/>
    <n v="706.89"/>
    <x v="98"/>
    <m/>
    <x v="0"/>
  </r>
  <r>
    <s v="X"/>
    <d v="2011-11-05T00:00:00"/>
    <x v="0"/>
    <x v="0"/>
    <m/>
    <n v="147.1"/>
    <x v="23"/>
    <m/>
    <x v="0"/>
  </r>
  <r>
    <s v="X"/>
    <d v="2011-11-07T00:00:00"/>
    <x v="1"/>
    <x v="7"/>
    <n v="910"/>
    <m/>
    <x v="57"/>
    <m/>
    <x v="38"/>
  </r>
  <r>
    <s v="X"/>
    <d v="2011-11-07T00:00:00"/>
    <x v="1"/>
    <x v="3"/>
    <n v="780"/>
    <m/>
    <x v="57"/>
    <m/>
    <x v="38"/>
  </r>
  <r>
    <s v="X"/>
    <d v="2011-11-07T00:00:00"/>
    <x v="1"/>
    <x v="8"/>
    <n v="120"/>
    <m/>
    <x v="10"/>
    <m/>
    <x v="38"/>
  </r>
  <r>
    <s v="X"/>
    <d v="2011-11-07T00:00:00"/>
    <x v="1"/>
    <x v="8"/>
    <n v="605"/>
    <m/>
    <x v="98"/>
    <m/>
    <x v="38"/>
  </r>
  <r>
    <s v="X"/>
    <d v="2011-11-07T00:00:00"/>
    <x v="1"/>
    <x v="25"/>
    <n v="720"/>
    <m/>
    <x v="98"/>
    <m/>
    <x v="38"/>
  </r>
  <r>
    <s v="X"/>
    <d v="2011-11-07T00:00:00"/>
    <x v="1"/>
    <x v="9"/>
    <n v="600"/>
    <m/>
    <x v="98"/>
    <m/>
    <x v="38"/>
  </r>
  <r>
    <s v="X"/>
    <d v="2011-11-07T00:00:00"/>
    <x v="1"/>
    <x v="21"/>
    <n v="500"/>
    <m/>
    <x v="57"/>
    <m/>
    <x v="38"/>
  </r>
  <r>
    <s v="X"/>
    <d v="2011-11-07T00:00:00"/>
    <x v="1"/>
    <x v="13"/>
    <n v="435"/>
    <m/>
    <x v="88"/>
    <m/>
    <x v="38"/>
  </r>
  <r>
    <s v="X"/>
    <d v="2011-11-07T00:00:00"/>
    <x v="1"/>
    <x v="14"/>
    <n v="300"/>
    <m/>
    <x v="57"/>
    <m/>
    <x v="38"/>
  </r>
  <r>
    <s v="X"/>
    <d v="2011-11-07T00:00:00"/>
    <x v="1"/>
    <x v="13"/>
    <n v="260"/>
    <m/>
    <x v="57"/>
    <m/>
    <x v="38"/>
  </r>
  <r>
    <s v="X"/>
    <d v="2011-11-07T00:00:00"/>
    <x v="1"/>
    <x v="1"/>
    <n v="240"/>
    <m/>
    <x v="57"/>
    <m/>
    <x v="38"/>
  </r>
  <r>
    <s v="X"/>
    <d v="2011-11-07T00:00:00"/>
    <x v="1"/>
    <x v="1"/>
    <n v="100"/>
    <m/>
    <x v="57"/>
    <m/>
    <x v="38"/>
  </r>
  <r>
    <s v="X"/>
    <d v="2011-11-07T00:00:00"/>
    <x v="1"/>
    <x v="8"/>
    <n v="400"/>
    <m/>
    <x v="91"/>
    <m/>
    <x v="38"/>
  </r>
  <r>
    <s v="X"/>
    <d v="2011-11-07T00:00:00"/>
    <x v="0"/>
    <x v="0"/>
    <m/>
    <n v="24.35"/>
    <x v="98"/>
    <m/>
    <x v="0"/>
  </r>
  <r>
    <s v="X"/>
    <d v="2011-11-07T00:00:00"/>
    <x v="0"/>
    <x v="88"/>
    <m/>
    <n v="1608.34"/>
    <x v="98"/>
    <m/>
    <x v="0"/>
  </r>
  <r>
    <s v="X"/>
    <d v="2011-11-08T00:00:00"/>
    <x v="1"/>
    <x v="113"/>
    <n v="540"/>
    <m/>
    <x v="98"/>
    <m/>
    <x v="38"/>
  </r>
  <r>
    <s v="X"/>
    <d v="2011-11-08T00:00:00"/>
    <x v="1"/>
    <x v="32"/>
    <n v="360"/>
    <m/>
    <x v="57"/>
    <m/>
    <x v="38"/>
  </r>
  <r>
    <s v="X"/>
    <d v="2011-11-08T00:00:00"/>
    <x v="1"/>
    <x v="3"/>
    <n v="100"/>
    <m/>
    <x v="34"/>
    <m/>
    <x v="38"/>
  </r>
  <r>
    <s v="X"/>
    <d v="2011-11-08T00:00:00"/>
    <x v="0"/>
    <x v="0"/>
    <m/>
    <n v="60.35"/>
    <x v="98"/>
    <m/>
    <x v="0"/>
  </r>
  <r>
    <s v="X"/>
    <d v="2011-11-09T00:00:00"/>
    <x v="0"/>
    <x v="0"/>
    <m/>
    <n v="17.440000000000001"/>
    <x v="98"/>
    <m/>
    <x v="0"/>
  </r>
  <r>
    <s v="X"/>
    <d v="2011-11-09T00:00:00"/>
    <x v="0"/>
    <x v="0"/>
    <m/>
    <n v="52.59"/>
    <x v="98"/>
    <m/>
    <x v="0"/>
  </r>
  <r>
    <s v="X"/>
    <d v="2011-11-09T00:00:00"/>
    <x v="0"/>
    <x v="0"/>
    <m/>
    <n v="473.56"/>
    <x v="79"/>
    <m/>
    <x v="0"/>
  </r>
  <r>
    <s v="X"/>
    <d v="2011-11-10T00:00:00"/>
    <x v="1"/>
    <x v="112"/>
    <n v="130"/>
    <m/>
    <x v="98"/>
    <m/>
    <x v="38"/>
  </r>
  <r>
    <s v="X"/>
    <d v="2011-11-12T00:00:00"/>
    <x v="0"/>
    <x v="0"/>
    <m/>
    <n v="432.32"/>
    <x v="22"/>
    <m/>
    <x v="0"/>
  </r>
  <r>
    <s v="X"/>
    <d v="2011-11-14T00:00:00"/>
    <x v="1"/>
    <x v="119"/>
    <n v="16"/>
    <m/>
    <x v="99"/>
    <m/>
    <x v="39"/>
  </r>
  <r>
    <s v="X"/>
    <d v="2011-11-14T00:00:00"/>
    <x v="1"/>
    <x v="13"/>
    <n v="260"/>
    <m/>
    <x v="79"/>
    <m/>
    <x v="39"/>
  </r>
  <r>
    <s v="X"/>
    <d v="2011-11-14T00:00:00"/>
    <x v="1"/>
    <x v="13"/>
    <n v="390"/>
    <m/>
    <x v="88"/>
    <m/>
    <x v="39"/>
  </r>
  <r>
    <s v="X"/>
    <d v="2011-11-14T00:00:00"/>
    <x v="1"/>
    <x v="13"/>
    <n v="130"/>
    <m/>
    <x v="35"/>
    <m/>
    <x v="39"/>
  </r>
  <r>
    <s v="X"/>
    <d v="2011-11-14T00:00:00"/>
    <x v="1"/>
    <x v="1"/>
    <n v="120"/>
    <m/>
    <x v="35"/>
    <m/>
    <x v="39"/>
  </r>
  <r>
    <s v="X"/>
    <d v="2011-11-14T00:00:00"/>
    <x v="1"/>
    <x v="1"/>
    <n v="360"/>
    <m/>
    <x v="88"/>
    <m/>
    <x v="39"/>
  </r>
  <r>
    <s v="X"/>
    <d v="2011-11-14T00:00:00"/>
    <x v="1"/>
    <x v="1"/>
    <n v="240"/>
    <m/>
    <x v="79"/>
    <m/>
    <x v="39"/>
  </r>
  <r>
    <s v="X"/>
    <d v="2011-11-14T00:00:00"/>
    <x v="1"/>
    <x v="14"/>
    <n v="360"/>
    <m/>
    <x v="88"/>
    <m/>
    <x v="39"/>
  </r>
  <r>
    <s v="X"/>
    <d v="2011-11-14T00:00:00"/>
    <x v="1"/>
    <x v="14"/>
    <n v="120"/>
    <m/>
    <x v="63"/>
    <m/>
    <x v="39"/>
  </r>
  <r>
    <s v="X"/>
    <d v="2011-11-14T00:00:00"/>
    <x v="1"/>
    <x v="18"/>
    <n v="120"/>
    <m/>
    <x v="63"/>
    <m/>
    <x v="39"/>
  </r>
  <r>
    <s v="X"/>
    <d v="2011-11-14T00:00:00"/>
    <x v="1"/>
    <x v="18"/>
    <n v="360"/>
    <m/>
    <x v="88"/>
    <m/>
    <x v="39"/>
  </r>
  <r>
    <s v="X"/>
    <d v="2011-11-14T00:00:00"/>
    <x v="1"/>
    <x v="3"/>
    <n v="150"/>
    <m/>
    <x v="79"/>
    <m/>
    <x v="39"/>
  </r>
  <r>
    <s v="X"/>
    <d v="2011-11-14T00:00:00"/>
    <x v="1"/>
    <x v="3"/>
    <n v="300"/>
    <m/>
    <x v="98"/>
    <m/>
    <x v="39"/>
  </r>
  <r>
    <s v="X"/>
    <d v="2011-11-15T00:00:00"/>
    <x v="0"/>
    <x v="0"/>
    <m/>
    <n v="3366.79"/>
    <x v="88"/>
    <m/>
    <x v="0"/>
  </r>
  <r>
    <s v="X"/>
    <d v="2011-11-15T00:00:00"/>
    <x v="1"/>
    <x v="39"/>
    <n v="1500"/>
    <m/>
    <x v="88"/>
    <m/>
    <x v="39"/>
  </r>
  <r>
    <s v="X"/>
    <d v="2011-11-15T00:00:00"/>
    <x v="1"/>
    <x v="120"/>
    <n v="114"/>
    <m/>
    <x v="99"/>
    <m/>
    <x v="39"/>
  </r>
  <r>
    <s v="X"/>
    <d v="2011-11-15T00:00:00"/>
    <x v="1"/>
    <x v="44"/>
    <n v="1100"/>
    <m/>
    <x v="91"/>
    <m/>
    <x v="39"/>
  </r>
  <r>
    <s v="X"/>
    <d v="2011-11-15T00:00:00"/>
    <x v="1"/>
    <x v="9"/>
    <n v="360"/>
    <m/>
    <x v="98"/>
    <m/>
    <x v="39"/>
  </r>
  <r>
    <s v="X"/>
    <d v="2011-11-15T00:00:00"/>
    <x v="1"/>
    <x v="9"/>
    <n v="60"/>
    <m/>
    <x v="79"/>
    <m/>
    <x v="39"/>
  </r>
  <r>
    <s v="X"/>
    <d v="2011-11-15T00:00:00"/>
    <x v="1"/>
    <x v="9"/>
    <n v="130"/>
    <m/>
    <x v="81"/>
    <m/>
    <x v="39"/>
  </r>
  <r>
    <s v="X"/>
    <d v="2011-11-15T00:00:00"/>
    <x v="1"/>
    <x v="25"/>
    <n v="360"/>
    <m/>
    <x v="98"/>
    <m/>
    <x v="39"/>
  </r>
  <r>
    <s v="X"/>
    <d v="2011-11-15T00:00:00"/>
    <x v="1"/>
    <x v="25"/>
    <n v="120"/>
    <m/>
    <x v="81"/>
    <m/>
    <x v="39"/>
  </r>
  <r>
    <s v="X"/>
    <d v="2011-11-16T00:00:00"/>
    <x v="0"/>
    <x v="0"/>
    <m/>
    <n v="225.2"/>
    <x v="91"/>
    <m/>
    <x v="0"/>
  </r>
  <r>
    <s v="X"/>
    <d v="2011-11-16T00:00:00"/>
    <x v="0"/>
    <x v="0"/>
    <m/>
    <n v="258.64"/>
    <x v="91"/>
    <m/>
    <x v="0"/>
  </r>
  <r>
    <s v="X"/>
    <d v="2011-11-16T00:00:00"/>
    <x v="0"/>
    <x v="0"/>
    <m/>
    <n v="37.35"/>
    <x v="91"/>
    <m/>
    <x v="0"/>
  </r>
  <r>
    <s v="X"/>
    <d v="2011-11-17T00:00:00"/>
    <x v="1"/>
    <x v="121"/>
    <n v="750"/>
    <m/>
    <x v="100"/>
    <m/>
    <x v="39"/>
  </r>
  <r>
    <s v="X"/>
    <d v="2011-11-17T00:00:00"/>
    <x v="1"/>
    <x v="113"/>
    <n v="240"/>
    <m/>
    <x v="98"/>
    <m/>
    <x v="39"/>
  </r>
  <r>
    <s v="X"/>
    <d v="2011-11-17T00:00:00"/>
    <x v="0"/>
    <x v="122"/>
    <m/>
    <n v="88.34"/>
    <x v="57"/>
    <m/>
    <x v="0"/>
  </r>
  <r>
    <s v="X"/>
    <d v="2011-11-18T00:00:00"/>
    <x v="0"/>
    <x v="0"/>
    <m/>
    <n v="288.63"/>
    <x v="88"/>
    <m/>
    <x v="0"/>
  </r>
  <r>
    <s v="X"/>
    <d v="2011-11-21T00:00:00"/>
    <x v="1"/>
    <x v="36"/>
    <n v="2000"/>
    <m/>
    <x v="88"/>
    <m/>
    <x v="40"/>
  </r>
  <r>
    <s v="X"/>
    <d v="2011-11-21T00:00:00"/>
    <x v="1"/>
    <x v="25"/>
    <n v="240"/>
    <m/>
    <x v="91"/>
    <m/>
    <x v="40"/>
  </r>
  <r>
    <s v="X"/>
    <d v="2011-11-21T00:00:00"/>
    <x v="1"/>
    <x v="25"/>
    <m/>
    <n v="106"/>
    <x v="91"/>
    <m/>
    <x v="40"/>
  </r>
  <r>
    <s v="X"/>
    <d v="2011-11-22T00:00:00"/>
    <x v="1"/>
    <x v="13"/>
    <n v="780"/>
    <m/>
    <x v="88"/>
    <m/>
    <x v="40"/>
  </r>
  <r>
    <s v="X"/>
    <d v="2011-11-22T00:00:00"/>
    <x v="1"/>
    <x v="1"/>
    <n v="750"/>
    <m/>
    <x v="88"/>
    <m/>
    <x v="40"/>
  </r>
  <r>
    <s v="X"/>
    <d v="2011-11-22T00:00:00"/>
    <x v="1"/>
    <x v="14"/>
    <n v="420.1"/>
    <m/>
    <x v="88"/>
    <m/>
    <x v="40"/>
  </r>
  <r>
    <s v="X"/>
    <d v="2011-11-22T00:00:00"/>
    <x v="1"/>
    <x v="18"/>
    <n v="420"/>
    <m/>
    <x v="88"/>
    <m/>
    <x v="40"/>
  </r>
  <r>
    <s v="X"/>
    <d v="2011-11-22T00:00:00"/>
    <x v="1"/>
    <x v="7"/>
    <n v="390"/>
    <m/>
    <x v="88"/>
    <m/>
    <x v="40"/>
  </r>
  <r>
    <s v="X"/>
    <d v="2011-11-22T00:00:00"/>
    <x v="1"/>
    <x v="9"/>
    <n v="220"/>
    <m/>
    <x v="88"/>
    <m/>
    <x v="40"/>
  </r>
  <r>
    <s v="X"/>
    <d v="2011-11-22T00:00:00"/>
    <x v="1"/>
    <x v="9"/>
    <n v="120"/>
    <m/>
    <x v="82"/>
    <m/>
    <x v="40"/>
  </r>
  <r>
    <s v="X"/>
    <d v="2011-11-22T00:00:00"/>
    <x v="1"/>
    <x v="120"/>
    <n v="5"/>
    <m/>
    <x v="99"/>
    <m/>
    <x v="40"/>
  </r>
  <r>
    <s v="X"/>
    <d v="2011-11-22T00:00:00"/>
    <x v="1"/>
    <x v="9"/>
    <n v="240"/>
    <m/>
    <x v="91"/>
    <m/>
    <x v="40"/>
  </r>
  <r>
    <s v="X"/>
    <d v="2011-11-22T00:00:00"/>
    <x v="1"/>
    <x v="7"/>
    <n v="130"/>
    <m/>
    <x v="79"/>
    <m/>
    <x v="40"/>
  </r>
  <r>
    <s v="X"/>
    <d v="2011-11-22T00:00:00"/>
    <x v="1"/>
    <x v="7"/>
    <n v="390"/>
    <m/>
    <x v="98"/>
    <m/>
    <x v="40"/>
  </r>
  <r>
    <s v="X"/>
    <d v="2011-11-23T00:00:00"/>
    <x v="1"/>
    <x v="3"/>
    <n v="180"/>
    <m/>
    <x v="82"/>
    <m/>
    <x v="40"/>
  </r>
  <r>
    <s v="X"/>
    <d v="2011-11-23T00:00:00"/>
    <x v="1"/>
    <x v="3"/>
    <n v="450"/>
    <m/>
    <x v="91"/>
    <m/>
    <x v="40"/>
  </r>
  <r>
    <s v="X"/>
    <d v="2011-11-25T00:00:00"/>
    <x v="1"/>
    <x v="1"/>
    <n v="360"/>
    <m/>
    <x v="88"/>
    <m/>
    <x v="40"/>
  </r>
  <r>
    <s v="X"/>
    <d v="2011-11-25T00:00:00"/>
    <x v="1"/>
    <x v="1"/>
    <n v="360"/>
    <m/>
    <x v="88"/>
    <m/>
    <x v="40"/>
  </r>
  <r>
    <s v="X"/>
    <d v="2011-11-25T00:00:00"/>
    <x v="1"/>
    <x v="25"/>
    <n v="180"/>
    <m/>
    <x v="88"/>
    <m/>
    <x v="40"/>
  </r>
  <r>
    <s v="X"/>
    <d v="2011-11-25T00:00:00"/>
    <x v="1"/>
    <x v="25"/>
    <n v="180"/>
    <m/>
    <x v="22"/>
    <m/>
    <x v="40"/>
  </r>
  <r>
    <s v="X"/>
    <d v="2011-11-28T00:00:00"/>
    <x v="1"/>
    <x v="123"/>
    <n v="3085"/>
    <m/>
    <x v="57"/>
    <m/>
    <x v="41"/>
  </r>
  <r>
    <s v="X"/>
    <d v="2011-11-28T00:00:00"/>
    <x v="1"/>
    <x v="7"/>
    <n v="880"/>
    <m/>
    <x v="88"/>
    <m/>
    <x v="41"/>
  </r>
  <r>
    <s v="X"/>
    <d v="2011-11-28T00:00:00"/>
    <x v="1"/>
    <x v="13"/>
    <n v="780"/>
    <m/>
    <x v="88"/>
    <m/>
    <x v="41"/>
  </r>
  <r>
    <s v="X"/>
    <d v="2011-11-28T00:00:00"/>
    <x v="1"/>
    <x v="14"/>
    <n v="720"/>
    <m/>
    <x v="88"/>
    <m/>
    <x v="41"/>
  </r>
  <r>
    <s v="X"/>
    <d v="2011-11-28T00:00:00"/>
    <x v="1"/>
    <x v="18"/>
    <n v="720"/>
    <m/>
    <x v="88"/>
    <m/>
    <x v="41"/>
  </r>
  <r>
    <s v="X"/>
    <d v="2011-11-28T00:00:00"/>
    <x v="1"/>
    <x v="9"/>
    <n v="720"/>
    <m/>
    <x v="88"/>
    <m/>
    <x v="41"/>
  </r>
  <r>
    <s v="X"/>
    <d v="2011-11-28T00:00:00"/>
    <x v="1"/>
    <x v="21"/>
    <n v="600"/>
    <m/>
    <x v="88"/>
    <m/>
    <x v="41"/>
  </r>
  <r>
    <s v="X"/>
    <d v="2011-11-28T00:00:00"/>
    <x v="1"/>
    <x v="113"/>
    <n v="450"/>
    <m/>
    <x v="88"/>
    <m/>
    <x v="41"/>
  </r>
  <r>
    <s v="X"/>
    <d v="2011-11-28T00:00:00"/>
    <x v="1"/>
    <x v="3"/>
    <n v="40"/>
    <m/>
    <x v="34"/>
    <m/>
    <x v="41"/>
  </r>
  <r>
    <s v="X"/>
    <d v="2011-11-28T00:00:00"/>
    <x v="1"/>
    <x v="3"/>
    <n v="260"/>
    <m/>
    <x v="88"/>
    <m/>
    <x v="41"/>
  </r>
  <r>
    <s v="X"/>
    <d v="2011-11-28T00:00:00"/>
    <x v="1"/>
    <x v="113"/>
    <n v="240"/>
    <m/>
    <x v="88"/>
    <m/>
    <x v="41"/>
  </r>
  <r>
    <s v="X"/>
    <d v="2011-11-28T00:00:00"/>
    <x v="1"/>
    <x v="25"/>
    <n v="600"/>
    <m/>
    <x v="88"/>
    <m/>
    <x v="41"/>
  </r>
  <r>
    <s v="X"/>
    <d v="2011-11-28T00:00:00"/>
    <x v="1"/>
    <x v="113"/>
    <n v="180"/>
    <m/>
    <x v="91"/>
    <m/>
    <x v="41"/>
  </r>
  <r>
    <s v="X"/>
    <d v="2011-11-28T00:00:00"/>
    <x v="0"/>
    <x v="124"/>
    <m/>
    <n v="350"/>
    <x v="27"/>
    <m/>
    <x v="0"/>
  </r>
  <r>
    <s v="X"/>
    <d v="2011-11-30T00:00:00"/>
    <x v="1"/>
    <x v="8"/>
    <n v="337"/>
    <m/>
    <x v="91"/>
    <m/>
    <x v="41"/>
  </r>
  <r>
    <s v="X"/>
    <d v="2011-11-30T00:00:00"/>
    <x v="0"/>
    <x v="0"/>
    <m/>
    <n v="7104.27"/>
    <x v="88"/>
    <m/>
    <x v="0"/>
  </r>
  <r>
    <s v="X"/>
    <d v="2011-12-01T00:00:00"/>
    <x v="0"/>
    <x v="0"/>
    <m/>
    <n v="3293.45"/>
    <x v="101"/>
    <m/>
    <x v="0"/>
  </r>
  <r>
    <s v="X"/>
    <d v="2011-12-02T00:00:00"/>
    <x v="0"/>
    <x v="0"/>
    <m/>
    <n v="1043.69"/>
    <x v="101"/>
    <m/>
    <x v="0"/>
  </r>
  <r>
    <s v="X"/>
    <d v="2011-12-03T00:00:00"/>
    <x v="0"/>
    <x v="0"/>
    <m/>
    <n v="104.92"/>
    <x v="101"/>
    <m/>
    <x v="0"/>
  </r>
  <r>
    <s v="X"/>
    <d v="2011-12-03T00:00:00"/>
    <x v="0"/>
    <x v="0"/>
    <m/>
    <n v="47.76"/>
    <x v="102"/>
    <m/>
    <x v="0"/>
  </r>
  <r>
    <s v="X"/>
    <d v="2011-12-05T00:00:00"/>
    <x v="1"/>
    <x v="3"/>
    <n v="390"/>
    <m/>
    <x v="101"/>
    <m/>
    <x v="42"/>
  </r>
  <r>
    <s v="X"/>
    <d v="2011-12-05T00:00:00"/>
    <x v="1"/>
    <x v="3"/>
    <n v="390"/>
    <m/>
    <x v="88"/>
    <m/>
    <x v="42"/>
  </r>
  <r>
    <s v="X"/>
    <d v="2011-12-05T00:00:00"/>
    <x v="1"/>
    <x v="25"/>
    <n v="360"/>
    <m/>
    <x v="101"/>
    <m/>
    <x v="42"/>
  </r>
  <r>
    <s v="X"/>
    <d v="2011-12-05T00:00:00"/>
    <x v="1"/>
    <x v="25"/>
    <n v="360"/>
    <m/>
    <x v="88"/>
    <m/>
    <x v="42"/>
  </r>
  <r>
    <s v="X"/>
    <d v="2011-12-05T00:00:00"/>
    <x v="1"/>
    <x v="9"/>
    <n v="360"/>
    <m/>
    <x v="88"/>
    <m/>
    <x v="42"/>
  </r>
  <r>
    <s v="X"/>
    <d v="2011-12-05T00:00:00"/>
    <x v="1"/>
    <x v="9"/>
    <n v="360"/>
    <m/>
    <x v="101"/>
    <m/>
    <x v="42"/>
  </r>
  <r>
    <s v="X"/>
    <d v="2011-12-05T00:00:00"/>
    <x v="1"/>
    <x v="18"/>
    <n v="720"/>
    <m/>
    <x v="88"/>
    <m/>
    <x v="42"/>
  </r>
  <r>
    <s v="X"/>
    <d v="2011-12-05T00:00:00"/>
    <x v="1"/>
    <x v="14"/>
    <n v="720"/>
    <m/>
    <x v="88"/>
    <m/>
    <x v="42"/>
  </r>
  <r>
    <s v="X"/>
    <d v="2011-12-05T00:00:00"/>
    <x v="1"/>
    <x v="7"/>
    <n v="650"/>
    <m/>
    <x v="88"/>
    <m/>
    <x v="42"/>
  </r>
  <r>
    <s v="X"/>
    <d v="2011-12-05T00:00:00"/>
    <x v="1"/>
    <x v="21"/>
    <n v="600"/>
    <m/>
    <x v="88"/>
    <m/>
    <x v="42"/>
  </r>
  <r>
    <s v="X"/>
    <d v="2011-12-05T00:00:00"/>
    <x v="1"/>
    <x v="113"/>
    <n v="270"/>
    <m/>
    <x v="88"/>
    <m/>
    <x v="42"/>
  </r>
  <r>
    <s v="X"/>
    <d v="2011-12-05T00:00:00"/>
    <x v="1"/>
    <x v="113"/>
    <n v="270"/>
    <m/>
    <x v="101"/>
    <m/>
    <x v="42"/>
  </r>
  <r>
    <s v="X"/>
    <d v="2011-12-05T00:00:00"/>
    <x v="1"/>
    <x v="1"/>
    <n v="480"/>
    <m/>
    <x v="88"/>
    <m/>
    <x v="42"/>
  </r>
  <r>
    <s v="X"/>
    <d v="2011-12-05T00:00:00"/>
    <x v="1"/>
    <x v="13"/>
    <n v="390"/>
    <m/>
    <x v="88"/>
    <m/>
    <x v="42"/>
  </r>
  <r>
    <s v="X"/>
    <d v="2011-12-05T00:00:00"/>
    <x v="1"/>
    <x v="13"/>
    <n v="350"/>
    <m/>
    <x v="63"/>
    <m/>
    <x v="42"/>
  </r>
  <r>
    <s v="X"/>
    <d v="2011-12-05T00:00:00"/>
    <x v="1"/>
    <x v="7"/>
    <n v="300"/>
    <m/>
    <x v="63"/>
    <m/>
    <x v="42"/>
  </r>
  <r>
    <s v="X"/>
    <d v="2011-12-05T00:00:00"/>
    <x v="0"/>
    <x v="0"/>
    <m/>
    <n v="508.41"/>
    <x v="22"/>
    <m/>
    <x v="0"/>
  </r>
  <r>
    <s v="X"/>
    <d v="2011-12-06T00:00:00"/>
    <x v="0"/>
    <x v="0"/>
    <m/>
    <n v="29.09"/>
    <x v="46"/>
    <m/>
    <x v="0"/>
  </r>
  <r>
    <s v="X"/>
    <d v="2011-12-07T00:00:00"/>
    <x v="1"/>
    <x v="125"/>
    <n v="75"/>
    <m/>
    <x v="81"/>
    <m/>
    <x v="42"/>
  </r>
  <r>
    <s v="X"/>
    <d v="2011-12-07T00:00:00"/>
    <x v="1"/>
    <x v="126"/>
    <n v="75"/>
    <m/>
    <x v="79"/>
    <m/>
    <x v="42"/>
  </r>
  <r>
    <s v="X"/>
    <d v="2011-12-07T00:00:00"/>
    <x v="0"/>
    <x v="0"/>
    <m/>
    <n v="688.8"/>
    <x v="103"/>
    <m/>
    <x v="0"/>
  </r>
  <r>
    <s v="X"/>
    <d v="2011-12-07T00:00:00"/>
    <x v="0"/>
    <x v="0"/>
    <m/>
    <n v="108.21"/>
    <x v="101"/>
    <m/>
    <x v="0"/>
  </r>
  <r>
    <s v="X"/>
    <d v="2011-12-08T00:00:00"/>
    <x v="1"/>
    <x v="127"/>
    <n v="1548.57"/>
    <m/>
    <x v="86"/>
    <m/>
    <x v="42"/>
  </r>
  <r>
    <s v="X"/>
    <d v="2011-12-08T00:00:00"/>
    <x v="0"/>
    <x v="0"/>
    <m/>
    <n v="312.64"/>
    <x v="103"/>
    <m/>
    <x v="0"/>
  </r>
  <r>
    <s v="X"/>
    <d v="2011-12-08T00:00:00"/>
    <x v="0"/>
    <x v="0"/>
    <m/>
    <n v="94.06"/>
    <x v="101"/>
    <m/>
    <x v="0"/>
  </r>
  <r>
    <s v="X"/>
    <d v="2011-12-09T00:00:00"/>
    <x v="1"/>
    <x v="128"/>
    <n v="1290"/>
    <m/>
    <x v="104"/>
    <m/>
    <x v="42"/>
  </r>
  <r>
    <s v="X"/>
    <d v="2011-12-09T00:00:00"/>
    <x v="1"/>
    <x v="128"/>
    <n v="387"/>
    <m/>
    <x v="105"/>
    <m/>
    <x v="42"/>
  </r>
  <r>
    <s v="X"/>
    <d v="2011-12-09T00:00:00"/>
    <x v="1"/>
    <x v="50"/>
    <n v="1550"/>
    <m/>
    <x v="27"/>
    <m/>
    <x v="42"/>
  </r>
  <r>
    <s v="X"/>
    <d v="2011-12-09T00:00:00"/>
    <x v="1"/>
    <x v="50"/>
    <n v="2200"/>
    <m/>
    <x v="103"/>
    <m/>
    <x v="42"/>
  </r>
  <r>
    <s v="X"/>
    <d v="2011-12-09T00:00:00"/>
    <x v="0"/>
    <x v="0"/>
    <m/>
    <n v="164.58"/>
    <x v="98"/>
    <m/>
    <x v="0"/>
  </r>
  <r>
    <s v="X"/>
    <d v="2011-12-12T00:00:00"/>
    <x v="1"/>
    <x v="129"/>
    <n v="2200"/>
    <m/>
    <x v="103"/>
    <m/>
    <x v="43"/>
  </r>
  <r>
    <s v="X"/>
    <d v="2011-12-12T00:00:00"/>
    <x v="1"/>
    <x v="13"/>
    <n v="910"/>
    <m/>
    <x v="88"/>
    <m/>
    <x v="43"/>
  </r>
  <r>
    <s v="X"/>
    <d v="2011-12-12T00:00:00"/>
    <x v="1"/>
    <x v="7"/>
    <n v="780"/>
    <m/>
    <x v="88"/>
    <m/>
    <x v="43"/>
  </r>
  <r>
    <s v="X"/>
    <d v="2011-12-12T00:00:00"/>
    <x v="1"/>
    <x v="130"/>
    <n v="60"/>
    <m/>
    <x v="81"/>
    <m/>
    <x v="43"/>
  </r>
  <r>
    <s v="X"/>
    <d v="2011-12-12T00:00:00"/>
    <x v="1"/>
    <x v="3"/>
    <n v="60"/>
    <m/>
    <x v="98"/>
    <m/>
    <x v="43"/>
  </r>
  <r>
    <s v="X"/>
    <d v="2011-12-12T00:00:00"/>
    <x v="1"/>
    <x v="130"/>
    <n v="660"/>
    <m/>
    <x v="101"/>
    <m/>
    <x v="43"/>
  </r>
  <r>
    <s v="X"/>
    <d v="2011-12-12T00:00:00"/>
    <x v="1"/>
    <x v="1"/>
    <n v="720"/>
    <m/>
    <x v="88"/>
    <m/>
    <x v="43"/>
  </r>
  <r>
    <s v="X"/>
    <d v="2011-12-12T00:00:00"/>
    <x v="1"/>
    <x v="18"/>
    <n v="720"/>
    <m/>
    <x v="88"/>
    <m/>
    <x v="43"/>
  </r>
  <r>
    <s v="X"/>
    <d v="2011-12-12T00:00:00"/>
    <x v="1"/>
    <x v="14"/>
    <n v="720"/>
    <m/>
    <x v="88"/>
    <m/>
    <x v="43"/>
  </r>
  <r>
    <s v="X"/>
    <d v="2011-12-12T00:00:00"/>
    <x v="1"/>
    <x v="25"/>
    <n v="240"/>
    <m/>
    <x v="22"/>
    <m/>
    <x v="43"/>
  </r>
  <r>
    <s v="X"/>
    <d v="2011-12-12T00:00:00"/>
    <x v="1"/>
    <x v="25"/>
    <n v="480"/>
    <m/>
    <x v="101"/>
    <m/>
    <x v="43"/>
  </r>
  <r>
    <s v="X"/>
    <d v="2011-12-12T00:00:00"/>
    <x v="1"/>
    <x v="21"/>
    <n v="600"/>
    <m/>
    <x v="88"/>
    <m/>
    <x v="43"/>
  </r>
  <r>
    <s v="X"/>
    <d v="2011-12-12T00:00:00"/>
    <x v="1"/>
    <x v="131"/>
    <n v="600"/>
    <m/>
    <x v="88"/>
    <m/>
    <x v="43"/>
  </r>
  <r>
    <s v="X"/>
    <d v="2011-12-12T00:00:00"/>
    <x v="1"/>
    <x v="113"/>
    <n v="45"/>
    <m/>
    <x v="81"/>
    <m/>
    <x v="43"/>
  </r>
  <r>
    <s v="X"/>
    <d v="2011-12-12T00:00:00"/>
    <x v="1"/>
    <x v="113"/>
    <n v="45"/>
    <m/>
    <x v="98"/>
    <m/>
    <x v="43"/>
  </r>
  <r>
    <s v="X"/>
    <d v="2011-12-12T00:00:00"/>
    <x v="1"/>
    <x v="113"/>
    <n v="450"/>
    <m/>
    <x v="101"/>
    <m/>
    <x v="43"/>
  </r>
  <r>
    <s v="X"/>
    <d v="2011-12-12T00:00:00"/>
    <x v="1"/>
    <x v="132"/>
    <n v="525"/>
    <m/>
    <x v="88"/>
    <m/>
    <x v="43"/>
  </r>
  <r>
    <s v="X"/>
    <d v="2011-12-12T00:00:00"/>
    <x v="1"/>
    <x v="128"/>
    <n v="1200"/>
    <m/>
    <x v="91"/>
    <m/>
    <x v="43"/>
  </r>
  <r>
    <s v="X"/>
    <d v="2011-12-12T00:00:00"/>
    <x v="1"/>
    <x v="128"/>
    <n v="293"/>
    <m/>
    <x v="91"/>
    <m/>
    <x v="43"/>
  </r>
  <r>
    <s v="X"/>
    <d v="2011-12-12T00:00:00"/>
    <x v="0"/>
    <x v="0"/>
    <m/>
    <n v="395.47"/>
    <x v="101"/>
    <m/>
    <x v="0"/>
  </r>
  <r>
    <s v="X"/>
    <d v="2011-12-12T00:00:00"/>
    <x v="0"/>
    <x v="0"/>
    <m/>
    <n v="57.26"/>
    <x v="101"/>
    <m/>
    <x v="0"/>
  </r>
  <r>
    <s v="X"/>
    <d v="2011-12-13T00:00:00"/>
    <x v="1"/>
    <x v="9"/>
    <n v="240"/>
    <m/>
    <x v="22"/>
    <m/>
    <x v="43"/>
  </r>
  <r>
    <s v="X"/>
    <d v="2011-12-13T00:00:00"/>
    <x v="1"/>
    <x v="9"/>
    <n v="480"/>
    <m/>
    <x v="101"/>
    <m/>
    <x v="43"/>
  </r>
  <r>
    <s v="X"/>
    <d v="2011-12-13T00:00:00"/>
    <x v="1"/>
    <x v="32"/>
    <n v="360"/>
    <m/>
    <x v="106"/>
    <m/>
    <x v="43"/>
  </r>
  <r>
    <s v="X"/>
    <d v="2011-12-13T00:00:00"/>
    <x v="1"/>
    <x v="32"/>
    <n v="360"/>
    <m/>
    <x v="106"/>
    <m/>
    <x v="43"/>
  </r>
  <r>
    <s v="X"/>
    <d v="2011-12-14T00:00:00"/>
    <x v="0"/>
    <x v="88"/>
    <m/>
    <n v="999.05"/>
    <x v="103"/>
    <m/>
    <x v="0"/>
  </r>
  <r>
    <s v="X"/>
    <d v="2011-12-14T00:00:00"/>
    <x v="0"/>
    <x v="88"/>
    <m/>
    <n v="1371.62"/>
    <x v="107"/>
    <m/>
    <x v="0"/>
  </r>
  <r>
    <s v="X"/>
    <d v="2011-12-15T00:00:00"/>
    <x v="1"/>
    <x v="31"/>
    <n v="1900"/>
    <m/>
    <x v="103"/>
    <m/>
    <x v="43"/>
  </r>
  <r>
    <s v="X"/>
    <d v="2011-12-15T00:00:00"/>
    <x v="1"/>
    <x v="133"/>
    <m/>
    <n v="275"/>
    <x v="103"/>
    <m/>
    <x v="43"/>
  </r>
  <r>
    <s v="X"/>
    <d v="2011-12-16T00:00:00"/>
    <x v="0"/>
    <x v="134"/>
    <m/>
    <n v="119.52"/>
    <x v="81"/>
    <m/>
    <x v="0"/>
  </r>
  <r>
    <s v="X"/>
    <d v="2011-12-17T00:00:00"/>
    <x v="0"/>
    <x v="0"/>
    <m/>
    <n v="105.35"/>
    <x v="101"/>
    <m/>
    <x v="0"/>
  </r>
  <r>
    <s v="X"/>
    <d v="2011-12-17T00:00:00"/>
    <x v="0"/>
    <x v="0"/>
    <m/>
    <n v="31.04"/>
    <x v="108"/>
    <m/>
    <x v="0"/>
  </r>
  <r>
    <s v="X"/>
    <d v="2011-12-19T00:00:00"/>
    <x v="1"/>
    <x v="128"/>
    <n v="1200"/>
    <m/>
    <x v="101"/>
    <m/>
    <x v="44"/>
  </r>
  <r>
    <s v="X"/>
    <d v="2011-12-19T00:00:00"/>
    <x v="1"/>
    <x v="128"/>
    <n v="1300"/>
    <m/>
    <x v="103"/>
    <m/>
    <x v="44"/>
  </r>
  <r>
    <s v="X"/>
    <d v="2011-12-19T00:00:00"/>
    <x v="1"/>
    <x v="7"/>
    <n v="830"/>
    <m/>
    <x v="88"/>
    <m/>
    <x v="44"/>
  </r>
  <r>
    <s v="X"/>
    <d v="2011-12-19T00:00:00"/>
    <x v="1"/>
    <x v="1"/>
    <n v="750"/>
    <m/>
    <x v="88"/>
    <m/>
    <x v="44"/>
  </r>
  <r>
    <s v="X"/>
    <d v="2011-12-19T00:00:00"/>
    <x v="1"/>
    <x v="3"/>
    <n v="720"/>
    <m/>
    <x v="101"/>
    <m/>
    <x v="44"/>
  </r>
  <r>
    <s v="X"/>
    <d v="2011-12-19T00:00:00"/>
    <x v="1"/>
    <x v="25"/>
    <n v="660"/>
    <m/>
    <x v="101"/>
    <m/>
    <x v="44"/>
  </r>
  <r>
    <s v="X"/>
    <d v="2011-12-19T00:00:00"/>
    <x v="1"/>
    <x v="9"/>
    <n v="660"/>
    <m/>
    <x v="101"/>
    <m/>
    <x v="44"/>
  </r>
  <r>
    <s v="X"/>
    <d v="2011-12-19T00:00:00"/>
    <x v="1"/>
    <x v="14"/>
    <n v="630"/>
    <m/>
    <x v="88"/>
    <m/>
    <x v="44"/>
  </r>
  <r>
    <s v="X"/>
    <d v="2011-12-19T00:00:00"/>
    <x v="1"/>
    <x v="135"/>
    <n v="600"/>
    <m/>
    <x v="88"/>
    <m/>
    <x v="44"/>
  </r>
  <r>
    <s v="X"/>
    <d v="2011-12-19T00:00:00"/>
    <x v="1"/>
    <x v="18"/>
    <n v="570"/>
    <m/>
    <x v="88"/>
    <m/>
    <x v="44"/>
  </r>
  <r>
    <s v="X"/>
    <d v="2011-12-19T00:00:00"/>
    <x v="1"/>
    <x v="13"/>
    <n v="515"/>
    <m/>
    <x v="88"/>
    <m/>
    <x v="44"/>
  </r>
  <r>
    <s v="X"/>
    <d v="2011-12-19T00:00:00"/>
    <x v="1"/>
    <x v="113"/>
    <n v="495"/>
    <m/>
    <x v="101"/>
    <m/>
    <x v="44"/>
  </r>
  <r>
    <s v="X"/>
    <d v="2011-12-19T00:00:00"/>
    <x v="1"/>
    <x v="131"/>
    <n v="480"/>
    <m/>
    <x v="88"/>
    <m/>
    <x v="44"/>
  </r>
  <r>
    <s v="X"/>
    <d v="2011-12-19T00:00:00"/>
    <x v="1"/>
    <x v="136"/>
    <n v="375"/>
    <m/>
    <x v="88"/>
    <m/>
    <x v="44"/>
  </r>
  <r>
    <s v="X"/>
    <d v="2011-12-19T00:00:00"/>
    <x v="0"/>
    <x v="0"/>
    <m/>
    <n v="1233.43"/>
    <x v="109"/>
    <m/>
    <x v="0"/>
  </r>
  <r>
    <s v="X"/>
    <d v="2011-12-19T00:00:00"/>
    <x v="0"/>
    <x v="0"/>
    <m/>
    <n v="498.69"/>
    <x v="103"/>
    <m/>
    <x v="0"/>
  </r>
  <r>
    <s v="X"/>
    <d v="2011-12-20T00:00:00"/>
    <x v="1"/>
    <x v="22"/>
    <n v="550"/>
    <m/>
    <x v="101"/>
    <m/>
    <x v="44"/>
  </r>
  <r>
    <s v="X"/>
    <d v="2011-12-20T00:00:00"/>
    <x v="1"/>
    <x v="22"/>
    <n v="360"/>
    <m/>
    <x v="103"/>
    <m/>
    <x v="44"/>
  </r>
  <r>
    <s v="X"/>
    <d v="2011-12-20T00:00:00"/>
    <x v="1"/>
    <x v="8"/>
    <n v="250"/>
    <m/>
    <x v="101"/>
    <m/>
    <x v="44"/>
  </r>
  <r>
    <s v="X"/>
    <d v="2011-12-21T00:00:00"/>
    <x v="1"/>
    <x v="129"/>
    <n v="2900"/>
    <m/>
    <x v="103"/>
    <m/>
    <x v="44"/>
  </r>
  <r>
    <s v="X"/>
    <d v="2011-12-21T00:00:00"/>
    <x v="1"/>
    <x v="120"/>
    <n v="40"/>
    <m/>
    <x v="99"/>
    <m/>
    <x v="44"/>
  </r>
  <r>
    <s v="X"/>
    <d v="2011-12-22T00:00:00"/>
    <x v="0"/>
    <x v="0"/>
    <m/>
    <n v="2746.72"/>
    <x v="110"/>
    <m/>
    <x v="0"/>
  </r>
  <r>
    <s v="X"/>
    <d v="2011-12-23T00:00:00"/>
    <x v="0"/>
    <x v="0"/>
    <m/>
    <n v="275.54000000000002"/>
    <x v="88"/>
    <m/>
    <x v="0"/>
  </r>
  <r>
    <s v="X"/>
    <d v="2011-12-23T00:00:00"/>
    <x v="0"/>
    <x v="0"/>
    <m/>
    <n v="426.04"/>
    <x v="110"/>
    <m/>
    <x v="0"/>
  </r>
  <r>
    <s v="X"/>
    <d v="2011-12-27T00:00:00"/>
    <x v="1"/>
    <x v="7"/>
    <n v="780"/>
    <m/>
    <x v="88"/>
    <m/>
    <x v="45"/>
  </r>
  <r>
    <s v="X"/>
    <d v="2011-12-27T00:00:00"/>
    <x v="1"/>
    <x v="18"/>
    <n v="720"/>
    <s v=" "/>
    <x v="88"/>
    <m/>
    <x v="45"/>
  </r>
  <r>
    <s v="X"/>
    <d v="2011-12-27T00:00:00"/>
    <x v="1"/>
    <x v="14"/>
    <n v="720"/>
    <m/>
    <x v="88"/>
    <m/>
    <x v="45"/>
  </r>
  <r>
    <s v="X"/>
    <d v="2011-12-27T00:00:00"/>
    <x v="1"/>
    <x v="1"/>
    <n v="660"/>
    <m/>
    <x v="88"/>
    <m/>
    <x v="45"/>
  </r>
  <r>
    <s v="X"/>
    <d v="2011-12-27T00:00:00"/>
    <x v="1"/>
    <x v="13"/>
    <n v="650"/>
    <m/>
    <x v="88"/>
    <m/>
    <x v="45"/>
  </r>
  <r>
    <s v="X"/>
    <d v="2011-12-27T00:00:00"/>
    <x v="1"/>
    <x v="21"/>
    <n v="500"/>
    <m/>
    <x v="88"/>
    <m/>
    <x v="45"/>
  </r>
  <r>
    <s v="X"/>
    <d v="2011-12-27T00:00:00"/>
    <x v="1"/>
    <x v="131"/>
    <n v="480"/>
    <m/>
    <x v="88"/>
    <m/>
    <x v="45"/>
  </r>
  <r>
    <s v="X"/>
    <d v="2011-12-27T00:00:00"/>
    <x v="1"/>
    <x v="137"/>
    <n v="450"/>
    <m/>
    <x v="88"/>
    <m/>
    <x v="45"/>
  </r>
  <r>
    <s v="X"/>
    <d v="2011-12-27T00:00:00"/>
    <x v="1"/>
    <x v="138"/>
    <n v="360"/>
    <m/>
    <x v="110"/>
    <m/>
    <x v="45"/>
  </r>
  <r>
    <s v="X"/>
    <d v="2011-12-27T00:00:00"/>
    <x v="1"/>
    <x v="9"/>
    <n v="360"/>
    <m/>
    <x v="110"/>
    <m/>
    <x v="45"/>
  </r>
  <r>
    <s v="X"/>
    <d v="2011-12-27T00:00:00"/>
    <x v="1"/>
    <x v="25"/>
    <n v="360"/>
    <m/>
    <x v="110"/>
    <m/>
    <x v="45"/>
  </r>
  <r>
    <s v="X"/>
    <d v="2011-12-27T00:00:00"/>
    <x v="1"/>
    <x v="9"/>
    <n v="360"/>
    <m/>
    <x v="111"/>
    <m/>
    <x v="45"/>
  </r>
  <r>
    <s v="X"/>
    <d v="2011-12-27T00:00:00"/>
    <x v="1"/>
    <x v="25"/>
    <n v="360"/>
    <m/>
    <x v="112"/>
    <m/>
    <x v="45"/>
  </r>
  <r>
    <s v="X"/>
    <d v="2011-12-27T00:00:00"/>
    <x v="1"/>
    <x v="113"/>
    <n v="200"/>
    <m/>
    <x v="113"/>
    <m/>
    <x v="45"/>
  </r>
  <r>
    <s v="X"/>
    <d v="2011-12-27T00:00:00"/>
    <x v="0"/>
    <x v="0"/>
    <m/>
    <n v="344.14"/>
    <x v="88"/>
    <m/>
    <x v="0"/>
  </r>
  <r>
    <s v="X"/>
    <d v="2011-12-27T00:00:00"/>
    <x v="0"/>
    <x v="0"/>
    <m/>
    <n v="616.79"/>
    <x v="110"/>
    <m/>
    <x v="0"/>
  </r>
  <r>
    <s v="X"/>
    <d v="2011-12-27T00:00:00"/>
    <x v="1"/>
    <x v="139"/>
    <n v="4500"/>
    <m/>
    <x v="57"/>
    <m/>
    <x v="45"/>
  </r>
  <r>
    <s v="X"/>
    <d v="2011-12-27T00:00:00"/>
    <x v="1"/>
    <x v="140"/>
    <n v="500"/>
    <m/>
    <x v="57"/>
    <m/>
    <x v="45"/>
  </r>
  <r>
    <s v="X"/>
    <d v="2011-12-27T00:00:00"/>
    <x v="1"/>
    <x v="55"/>
    <n v="3045"/>
    <m/>
    <x v="98"/>
    <m/>
    <x v="45"/>
  </r>
  <r>
    <s v="X"/>
    <d v="2011-12-30T00:00:00"/>
    <x v="1"/>
    <x v="129"/>
    <n v="675"/>
    <m/>
    <x v="103"/>
    <m/>
    <x v="45"/>
  </r>
  <r>
    <s v="X"/>
    <d v="2011-12-30T00:00:00"/>
    <x v="1"/>
    <x v="44"/>
    <n v="100"/>
    <m/>
    <x v="103"/>
    <m/>
    <x v="45"/>
  </r>
  <r>
    <s v="X"/>
    <d v="2011-12-30T00:00:00"/>
    <x v="6"/>
    <x v="141"/>
    <n v="1500"/>
    <m/>
    <x v="110"/>
    <m/>
    <x v="0"/>
  </r>
  <r>
    <s v="X"/>
    <d v="2011-12-30T00:00:00"/>
    <x v="0"/>
    <x v="0"/>
    <m/>
    <n v="53.03"/>
    <x v="114"/>
    <m/>
    <x v="0"/>
  </r>
  <r>
    <s v="X"/>
    <d v="2011-12-30T00:00:00"/>
    <x v="0"/>
    <x v="142"/>
    <m/>
    <n v="1482.21"/>
    <x v="57"/>
    <m/>
    <x v="0"/>
  </r>
  <r>
    <s v="X"/>
    <d v="2011-12-31T00:00:00"/>
    <x v="0"/>
    <x v="0"/>
    <m/>
    <n v="295.25"/>
    <x v="110"/>
    <m/>
    <x v="0"/>
  </r>
  <r>
    <s v="X"/>
    <d v="2012-01-02T00:00:00"/>
    <x v="0"/>
    <x v="143"/>
    <m/>
    <n v="600.07000000000005"/>
    <x v="57"/>
    <m/>
    <x v="0"/>
  </r>
  <r>
    <s v="X"/>
    <d v="2012-01-03T00:00:00"/>
    <x v="1"/>
    <x v="144"/>
    <n v="1100"/>
    <m/>
    <x v="110"/>
    <m/>
    <x v="46"/>
  </r>
  <r>
    <s v="X"/>
    <d v="2012-01-03T00:00:00"/>
    <x v="1"/>
    <x v="35"/>
    <n v="125"/>
    <m/>
    <x v="79"/>
    <m/>
    <x v="46"/>
  </r>
  <r>
    <s v="X"/>
    <d v="2012-01-03T00:00:00"/>
    <x v="1"/>
    <x v="35"/>
    <n v="185"/>
    <m/>
    <x v="75"/>
    <m/>
    <x v="46"/>
  </r>
  <r>
    <s v="X"/>
    <d v="2012-01-03T00:00:00"/>
    <x v="1"/>
    <x v="3"/>
    <n v="800"/>
    <m/>
    <x v="110"/>
    <m/>
    <x v="46"/>
  </r>
  <r>
    <s v="X"/>
    <d v="2012-01-03T00:00:00"/>
    <x v="1"/>
    <x v="18"/>
    <n v="600"/>
    <m/>
    <x v="88"/>
    <m/>
    <x v="46"/>
  </r>
  <r>
    <s v="X"/>
    <d v="2012-01-03T00:00:00"/>
    <x v="1"/>
    <x v="14"/>
    <n v="480"/>
    <m/>
    <x v="88"/>
    <m/>
    <x v="46"/>
  </r>
  <r>
    <s v="X"/>
    <d v="2012-01-03T00:00:00"/>
    <x v="1"/>
    <x v="1"/>
    <n v="480"/>
    <m/>
    <x v="88"/>
    <m/>
    <x v="46"/>
  </r>
  <r>
    <s v="X"/>
    <d v="2012-01-03T00:00:00"/>
    <x v="1"/>
    <x v="145"/>
    <n v="440"/>
    <m/>
    <x v="110"/>
    <m/>
    <x v="46"/>
  </r>
  <r>
    <s v="X"/>
    <d v="2012-01-03T00:00:00"/>
    <x v="1"/>
    <x v="113"/>
    <n v="400"/>
    <m/>
    <x v="110"/>
    <m/>
    <x v="46"/>
  </r>
  <r>
    <s v="X"/>
    <d v="2012-01-03T00:00:00"/>
    <x v="1"/>
    <x v="32"/>
    <n v="360"/>
    <m/>
    <x v="57"/>
    <m/>
    <x v="46"/>
  </r>
  <r>
    <s v="X"/>
    <d v="2012-01-03T00:00:00"/>
    <x v="1"/>
    <x v="135"/>
    <n v="300"/>
    <m/>
    <x v="88"/>
    <m/>
    <x v="46"/>
  </r>
  <r>
    <s v="X"/>
    <d v="2012-01-03T00:00:00"/>
    <x v="1"/>
    <x v="131"/>
    <n v="280"/>
    <m/>
    <x v="88"/>
    <m/>
    <x v="46"/>
  </r>
  <r>
    <s v="X"/>
    <d v="2012-01-03T00:00:00"/>
    <x v="1"/>
    <x v="136"/>
    <n v="150"/>
    <m/>
    <x v="88"/>
    <m/>
    <x v="46"/>
  </r>
  <r>
    <s v="X"/>
    <d v="2012-01-03T00:00:00"/>
    <x v="1"/>
    <x v="146"/>
    <n v="262"/>
    <m/>
    <x v="57"/>
    <m/>
    <x v="46"/>
  </r>
  <r>
    <s v="X"/>
    <d v="2012-01-03T00:00:00"/>
    <x v="6"/>
    <x v="133"/>
    <n v="250"/>
    <m/>
    <x v="110"/>
    <m/>
    <x v="0"/>
  </r>
  <r>
    <s v="X"/>
    <d v="2012-01-03T00:00:00"/>
    <x v="0"/>
    <x v="147"/>
    <m/>
    <n v="380.54"/>
    <x v="57"/>
    <m/>
    <x v="0"/>
  </r>
  <r>
    <s v="X"/>
    <d v="2012-01-03T00:00:00"/>
    <x v="0"/>
    <x v="0"/>
    <m/>
    <n v="187.7"/>
    <x v="110"/>
    <m/>
    <x v="0"/>
  </r>
  <r>
    <s v="X"/>
    <d v="2012-01-04T00:00:00"/>
    <x v="0"/>
    <x v="0"/>
    <m/>
    <n v="9392.44"/>
    <x v="88"/>
    <m/>
    <x v="0"/>
  </r>
  <r>
    <s v="X"/>
    <d v="2012-01-05T00:00:00"/>
    <x v="1"/>
    <x v="25"/>
    <n v="720"/>
    <m/>
    <x v="110"/>
    <m/>
    <x v="46"/>
  </r>
  <r>
    <s v="X"/>
    <d v="2012-01-05T00:00:00"/>
    <x v="1"/>
    <x v="9"/>
    <n v="700"/>
    <m/>
    <x v="110"/>
    <m/>
    <x v="46"/>
  </r>
  <r>
    <s v="X"/>
    <d v="2012-01-05T00:00:00"/>
    <x v="1"/>
    <x v="13"/>
    <n v="390"/>
    <m/>
    <x v="88"/>
    <m/>
    <x v="46"/>
  </r>
  <r>
    <s v="X"/>
    <d v="2012-01-05T00:00:00"/>
    <x v="0"/>
    <x v="88"/>
    <m/>
    <n v="1756.19"/>
    <x v="115"/>
    <m/>
    <x v="0"/>
  </r>
  <r>
    <s v="X"/>
    <d v="2012-01-06T00:00:00"/>
    <x v="1"/>
    <x v="7"/>
    <n v="520"/>
    <m/>
    <x v="88"/>
    <m/>
    <x v="46"/>
  </r>
  <r>
    <s v="X"/>
    <d v="2012-01-06T00:00:00"/>
    <x v="1"/>
    <x v="3"/>
    <n v="260"/>
    <m/>
    <x v="116"/>
    <m/>
    <x v="46"/>
  </r>
  <r>
    <s v="X"/>
    <d v="2012-01-09T00:00:00"/>
    <x v="1"/>
    <x v="22"/>
    <n v="637"/>
    <m/>
    <x v="110"/>
    <m/>
    <x v="47"/>
  </r>
  <r>
    <s v="X"/>
    <d v="2012-01-09T00:00:00"/>
    <x v="1"/>
    <x v="29"/>
    <n v="4500"/>
    <m/>
    <x v="88"/>
    <m/>
    <x v="47"/>
  </r>
  <r>
    <s v="X"/>
    <d v="2012-01-09T00:00:00"/>
    <x v="1"/>
    <x v="3"/>
    <n v="390"/>
    <m/>
    <x v="110"/>
    <m/>
    <x v="47"/>
  </r>
  <r>
    <s v="X"/>
    <d v="2012-01-09T00:00:00"/>
    <x v="0"/>
    <x v="0"/>
    <m/>
    <n v="271.39999999999998"/>
    <x v="88"/>
    <m/>
    <x v="0"/>
  </r>
  <r>
    <s v="X"/>
    <d v="2012-01-09T00:00:00"/>
    <x v="0"/>
    <x v="0"/>
    <m/>
    <n v="581.35"/>
    <x v="110"/>
    <m/>
    <x v="0"/>
  </r>
  <r>
    <s v="X"/>
    <d v="2012-01-10T00:00:00"/>
    <x v="1"/>
    <x v="9"/>
    <n v="360"/>
    <m/>
    <x v="110"/>
    <m/>
    <x v="47"/>
  </r>
  <r>
    <s v="X"/>
    <d v="2012-01-10T00:00:00"/>
    <x v="1"/>
    <x v="25"/>
    <n v="360"/>
    <m/>
    <x v="110"/>
    <m/>
    <x v="47"/>
  </r>
  <r>
    <s v="X"/>
    <d v="2012-01-10T00:00:00"/>
    <x v="1"/>
    <x v="32"/>
    <n v="21"/>
    <m/>
    <x v="57"/>
    <m/>
    <x v="47"/>
  </r>
  <r>
    <s v="X"/>
    <d v="2012-01-10T00:00:00"/>
    <x v="0"/>
    <x v="148"/>
    <m/>
    <n v="1140.5999999999999"/>
    <x v="57"/>
    <m/>
    <x v="0"/>
  </r>
  <r>
    <s v="X"/>
    <d v="2012-01-11T00:00:00"/>
    <x v="1"/>
    <x v="113"/>
    <n v="300"/>
    <m/>
    <x v="110"/>
    <m/>
    <x v="47"/>
  </r>
  <r>
    <s v="X"/>
    <d v="2012-01-11T00:00:00"/>
    <x v="0"/>
    <x v="55"/>
    <m/>
    <n v="3834"/>
    <x v="117"/>
    <m/>
    <x v="0"/>
  </r>
  <r>
    <s v="X"/>
    <d v="2012-01-12T00:00:00"/>
    <x v="0"/>
    <x v="0"/>
    <m/>
    <n v="4580.34"/>
    <x v="118"/>
    <m/>
    <x v="0"/>
  </r>
  <r>
    <s v="X"/>
    <d v="2012-01-13T00:00:00"/>
    <x v="1"/>
    <x v="35"/>
    <n v="275"/>
    <m/>
    <x v="79"/>
    <m/>
    <x v="47"/>
  </r>
  <r>
    <s v="X"/>
    <d v="2012-01-13T00:00:00"/>
    <x v="1"/>
    <x v="35"/>
    <n v="150"/>
    <m/>
    <x v="84"/>
    <m/>
    <x v="47"/>
  </r>
  <r>
    <s v="X"/>
    <d v="2012-01-13T00:00:00"/>
    <x v="1"/>
    <x v="11"/>
    <n v="3834"/>
    <m/>
    <x v="88"/>
    <m/>
    <x v="47"/>
  </r>
  <r>
    <s v="X"/>
    <d v="2012-01-13T00:00:00"/>
    <x v="0"/>
    <x v="0"/>
    <m/>
    <n v="202.14"/>
    <x v="118"/>
    <m/>
    <x v="0"/>
  </r>
  <r>
    <s v="X"/>
    <d v="2012-01-14T00:00:00"/>
    <x v="0"/>
    <x v="0"/>
    <m/>
    <n v="717.77"/>
    <x v="118"/>
    <m/>
    <x v="0"/>
  </r>
  <r>
    <s v="X"/>
    <d v="2012-01-14T00:00:00"/>
    <x v="0"/>
    <x v="149"/>
    <m/>
    <n v="27.95"/>
    <x v="57"/>
    <m/>
    <x v="0"/>
  </r>
  <r>
    <s v="X"/>
    <d v="2012-01-15T00:00:00"/>
    <x v="0"/>
    <x v="0"/>
    <m/>
    <n v="71.83"/>
    <x v="110"/>
    <m/>
    <x v="0"/>
  </r>
  <r>
    <s v="X"/>
    <d v="2012-01-17T00:00:00"/>
    <x v="1"/>
    <x v="3"/>
    <n v="260"/>
    <m/>
    <x v="110"/>
    <m/>
    <x v="48"/>
  </r>
  <r>
    <s v="X"/>
    <d v="2012-01-17T00:00:00"/>
    <x v="1"/>
    <x v="3"/>
    <n v="520"/>
    <m/>
    <x v="118"/>
    <m/>
    <x v="48"/>
  </r>
  <r>
    <s v="X"/>
    <d v="2012-01-17T00:00:00"/>
    <x v="1"/>
    <x v="25"/>
    <n v="400"/>
    <m/>
    <x v="118"/>
    <m/>
    <x v="48"/>
  </r>
  <r>
    <s v="X"/>
    <d v="2012-01-17T00:00:00"/>
    <x v="1"/>
    <x v="25"/>
    <n v="320"/>
    <m/>
    <x v="110"/>
    <m/>
    <x v="48"/>
  </r>
  <r>
    <s v="X"/>
    <d v="2012-01-17T00:00:00"/>
    <x v="1"/>
    <x v="7"/>
    <n v="700"/>
    <m/>
    <x v="88"/>
    <m/>
    <x v="48"/>
  </r>
  <r>
    <s v="X"/>
    <d v="2012-01-17T00:00:00"/>
    <x v="1"/>
    <x v="1"/>
    <n v="700"/>
    <m/>
    <x v="88"/>
    <m/>
    <x v="48"/>
  </r>
  <r>
    <s v="X"/>
    <d v="2012-01-17T00:00:00"/>
    <x v="1"/>
    <x v="18"/>
    <n v="700"/>
    <m/>
    <x v="88"/>
    <m/>
    <x v="48"/>
  </r>
  <r>
    <s v="X"/>
    <d v="2012-01-17T00:00:00"/>
    <x v="1"/>
    <x v="113"/>
    <n v="180"/>
    <m/>
    <x v="110"/>
    <m/>
    <x v="48"/>
  </r>
  <r>
    <s v="X"/>
    <d v="2012-01-17T00:00:00"/>
    <x v="1"/>
    <x v="113"/>
    <n v="360"/>
    <m/>
    <x v="118"/>
    <m/>
    <x v="48"/>
  </r>
  <r>
    <s v="X"/>
    <d v="2012-01-17T00:00:00"/>
    <x v="1"/>
    <x v="8"/>
    <n v="80"/>
    <m/>
    <x v="98"/>
    <m/>
    <x v="48"/>
  </r>
  <r>
    <s v="X"/>
    <d v="2012-01-17T00:00:00"/>
    <x v="1"/>
    <x v="8"/>
    <n v="390"/>
    <m/>
    <x v="110"/>
    <m/>
    <x v="48"/>
  </r>
  <r>
    <s v="X"/>
    <d v="2012-01-17T00:00:00"/>
    <x v="1"/>
    <x v="21"/>
    <n v="100"/>
    <m/>
    <x v="88"/>
    <m/>
    <x v="48"/>
  </r>
  <r>
    <s v="X"/>
    <d v="2012-01-17T00:00:00"/>
    <x v="1"/>
    <x v="21"/>
    <n v="200"/>
    <m/>
    <x v="118"/>
    <m/>
    <x v="48"/>
  </r>
  <r>
    <s v="X"/>
    <d v="2012-01-17T00:00:00"/>
    <x v="1"/>
    <x v="14"/>
    <n v="240"/>
    <m/>
    <x v="118"/>
    <m/>
    <x v="48"/>
  </r>
  <r>
    <s v="X"/>
    <d v="2012-01-17T00:00:00"/>
    <x v="1"/>
    <x v="131"/>
    <n v="200"/>
    <m/>
    <x v="118"/>
    <m/>
    <x v="48"/>
  </r>
  <r>
    <s v="X"/>
    <d v="2012-01-17T00:00:00"/>
    <x v="1"/>
    <x v="136"/>
    <n v="75"/>
    <m/>
    <x v="88"/>
    <m/>
    <x v="48"/>
  </r>
  <r>
    <s v="X"/>
    <d v="2012-01-17T00:00:00"/>
    <x v="1"/>
    <x v="37"/>
    <n v="550"/>
    <m/>
    <x v="2"/>
    <m/>
    <x v="48"/>
  </r>
  <r>
    <s v="X"/>
    <d v="2012-01-17T00:00:00"/>
    <x v="1"/>
    <x v="141"/>
    <n v="1800"/>
    <m/>
    <x v="118"/>
    <m/>
    <x v="48"/>
  </r>
  <r>
    <s v="X"/>
    <d v="2012-01-18T00:00:00"/>
    <x v="1"/>
    <x v="9"/>
    <n v="240"/>
    <m/>
    <x v="110"/>
    <m/>
    <x v="48"/>
  </r>
  <r>
    <s v="X"/>
    <d v="2012-01-18T00:00:00"/>
    <x v="1"/>
    <x v="9"/>
    <n v="480"/>
    <m/>
    <x v="118"/>
    <m/>
    <x v="48"/>
  </r>
  <r>
    <s v="X"/>
    <d v="2012-01-18T00:00:00"/>
    <x v="1"/>
    <x v="32"/>
    <n v="375"/>
    <m/>
    <x v="106"/>
    <m/>
    <x v="48"/>
  </r>
  <r>
    <s v="X"/>
    <d v="2012-01-18T00:00:00"/>
    <x v="0"/>
    <x v="148"/>
    <m/>
    <n v="1140.5999999999999"/>
    <x v="57"/>
    <m/>
    <x v="0"/>
  </r>
  <r>
    <s v="X"/>
    <d v="2012-01-18T00:00:00"/>
    <x v="0"/>
    <x v="0"/>
    <m/>
    <n v="242.93"/>
    <x v="118"/>
    <m/>
    <x v="0"/>
  </r>
  <r>
    <s v="X"/>
    <d v="2012-01-19T00:00:00"/>
    <x v="7"/>
    <x v="0"/>
    <m/>
    <n v="714.99"/>
    <x v="119"/>
    <m/>
    <x v="0"/>
  </r>
  <r>
    <s v="X"/>
    <d v="2012-01-19T00:00:00"/>
    <x v="0"/>
    <x v="0"/>
    <m/>
    <n v="937.17"/>
    <x v="95"/>
    <m/>
    <x v="0"/>
  </r>
  <r>
    <s v="X"/>
    <d v="2012-01-20T00:00:00"/>
    <x v="1"/>
    <x v="50"/>
    <n v="600"/>
    <m/>
    <x v="119"/>
    <m/>
    <x v="48"/>
  </r>
  <r>
    <s v="X"/>
    <d v="2012-01-20T00:00:00"/>
    <x v="1"/>
    <x v="144"/>
    <n v="550"/>
    <m/>
    <x v="118"/>
    <m/>
    <x v="48"/>
  </r>
  <r>
    <s v="X"/>
    <d v="2012-01-20T00:00:00"/>
    <x v="1"/>
    <x v="32"/>
    <n v="375"/>
    <m/>
    <x v="106"/>
    <m/>
    <x v="48"/>
  </r>
  <r>
    <s v="X"/>
    <d v="2012-01-23T00:00:00"/>
    <x v="1"/>
    <x v="3"/>
    <n v="975"/>
    <m/>
    <x v="118"/>
    <m/>
    <x v="49"/>
  </r>
  <r>
    <s v="X"/>
    <d v="2012-01-23T00:00:00"/>
    <x v="1"/>
    <x v="14"/>
    <n v="900"/>
    <m/>
    <x v="118"/>
    <m/>
    <x v="49"/>
  </r>
  <r>
    <s v="X"/>
    <d v="2012-01-23T00:00:00"/>
    <x v="1"/>
    <x v="7"/>
    <n v="800"/>
    <m/>
    <x v="88"/>
    <m/>
    <x v="49"/>
  </r>
  <r>
    <s v="X"/>
    <d v="2012-01-23T00:00:00"/>
    <x v="1"/>
    <x v="1"/>
    <n v="800"/>
    <m/>
    <x v="88"/>
    <m/>
    <x v="49"/>
  </r>
  <r>
    <s v="X"/>
    <d v="2012-01-23T00:00:00"/>
    <x v="1"/>
    <x v="13"/>
    <n v="800"/>
    <m/>
    <x v="88"/>
    <m/>
    <x v="49"/>
  </r>
  <r>
    <s v="X"/>
    <d v="2012-01-23T00:00:00"/>
    <x v="1"/>
    <x v="18"/>
    <n v="800"/>
    <m/>
    <x v="88"/>
    <m/>
    <x v="49"/>
  </r>
  <r>
    <s v="X"/>
    <d v="2012-01-23T00:00:00"/>
    <x v="1"/>
    <x v="25"/>
    <n v="780"/>
    <m/>
    <x v="118"/>
    <m/>
    <x v="49"/>
  </r>
  <r>
    <s v="X"/>
    <d v="2012-01-23T00:00:00"/>
    <x v="1"/>
    <x v="21"/>
    <n v="400"/>
    <m/>
    <x v="118"/>
    <m/>
    <x v="49"/>
  </r>
  <r>
    <s v="X"/>
    <d v="2012-01-23T00:00:00"/>
    <x v="1"/>
    <x v="21"/>
    <n v="300"/>
    <m/>
    <x v="120"/>
    <m/>
    <x v="49"/>
  </r>
  <r>
    <s v="X"/>
    <d v="2012-01-23T00:00:00"/>
    <x v="1"/>
    <x v="131"/>
    <n v="240"/>
    <m/>
    <x v="118"/>
    <m/>
    <x v="49"/>
  </r>
  <r>
    <s v="X"/>
    <d v="2012-01-23T00:00:00"/>
    <x v="1"/>
    <x v="131"/>
    <n v="300"/>
    <m/>
    <x v="120"/>
    <m/>
    <x v="49"/>
  </r>
  <r>
    <s v="X"/>
    <d v="2012-01-23T00:00:00"/>
    <x v="1"/>
    <x v="9"/>
    <n v="360"/>
    <m/>
    <x v="118"/>
    <m/>
    <x v="49"/>
  </r>
  <r>
    <s v="X"/>
    <d v="2012-01-23T00:00:00"/>
    <x v="1"/>
    <x v="9"/>
    <n v="360"/>
    <m/>
    <x v="120"/>
    <m/>
    <x v="49"/>
  </r>
  <r>
    <s v="X"/>
    <d v="2012-01-23T00:00:00"/>
    <x v="0"/>
    <x v="0"/>
    <m/>
    <n v="584.66999999999996"/>
    <x v="119"/>
    <m/>
    <x v="0"/>
  </r>
  <r>
    <s v="X"/>
    <d v="2012-01-23T00:00:00"/>
    <x v="0"/>
    <x v="88"/>
    <m/>
    <n v="821.24"/>
    <x v="121"/>
    <m/>
    <x v="0"/>
  </r>
  <r>
    <s v="X"/>
    <d v="2012-01-24T00:00:00"/>
    <x v="1"/>
    <x v="29"/>
    <n v="4400"/>
    <m/>
    <x v="103"/>
    <m/>
    <x v="49"/>
  </r>
  <r>
    <s v="X"/>
    <d v="2012-01-25T00:00:00"/>
    <x v="1"/>
    <x v="113"/>
    <n v="675"/>
    <m/>
    <x v="118"/>
    <m/>
    <x v="49"/>
  </r>
  <r>
    <s v="X"/>
    <d v="2012-01-25T00:00:00"/>
    <x v="0"/>
    <x v="0"/>
    <m/>
    <n v="43.24"/>
    <x v="118"/>
    <m/>
    <x v="0"/>
  </r>
  <r>
    <s v="X"/>
    <d v="2012-01-26T00:00:00"/>
    <x v="1"/>
    <x v="129"/>
    <n v="2000"/>
    <m/>
    <x v="119"/>
    <m/>
    <x v="49"/>
  </r>
  <r>
    <s v="X"/>
    <d v="2012-01-26T00:00:00"/>
    <x v="1"/>
    <x v="32"/>
    <n v="381.6"/>
    <m/>
    <x v="106"/>
    <m/>
    <x v="49"/>
  </r>
  <r>
    <s v="X"/>
    <d v="2012-01-26T00:00:00"/>
    <x v="1"/>
    <x v="32"/>
    <n v="381.6"/>
    <m/>
    <x v="106"/>
    <m/>
    <x v="49"/>
  </r>
  <r>
    <s v="X"/>
    <d v="2012-01-26T00:00:00"/>
    <x v="0"/>
    <x v="0"/>
    <m/>
    <n v="334.41"/>
    <x v="119"/>
    <m/>
    <x v="0"/>
  </r>
  <r>
    <s v="X"/>
    <d v="2012-01-26T00:00:00"/>
    <x v="0"/>
    <x v="0"/>
    <m/>
    <n v="1869.59"/>
    <x v="95"/>
    <m/>
    <x v="0"/>
  </r>
  <r>
    <s v="X"/>
    <d v="2012-01-26T00:00:00"/>
    <x v="0"/>
    <x v="88"/>
    <m/>
    <n v="1009.64"/>
    <x v="120"/>
    <m/>
    <x v="0"/>
  </r>
  <r>
    <s v="X"/>
    <d v="2012-01-26T00:00:00"/>
    <x v="0"/>
    <x v="88"/>
    <m/>
    <n v="115.39"/>
    <x v="120"/>
    <m/>
    <x v="0"/>
  </r>
  <r>
    <s v="X"/>
    <d v="2012-01-27T00:00:00"/>
    <x v="1"/>
    <x v="22"/>
    <n v="260"/>
    <m/>
    <x v="118"/>
    <m/>
    <x v="49"/>
  </r>
  <r>
    <s v="X"/>
    <d v="2012-01-27T00:00:00"/>
    <x v="1"/>
    <x v="22"/>
    <n v="500"/>
    <m/>
    <x v="120"/>
    <m/>
    <x v="49"/>
  </r>
  <r>
    <s v="X"/>
    <d v="2012-01-27T00:00:00"/>
    <x v="1"/>
    <x v="8"/>
    <n v="500"/>
    <m/>
    <x v="118"/>
    <m/>
    <x v="49"/>
  </r>
  <r>
    <s v="X"/>
    <d v="2012-01-27T00:00:00"/>
    <x v="1"/>
    <x v="8"/>
    <n v="275"/>
    <m/>
    <x v="120"/>
    <m/>
    <x v="49"/>
  </r>
  <r>
    <s v="X"/>
    <d v="2012-01-27T00:00:00"/>
    <x v="0"/>
    <x v="150"/>
    <m/>
    <n v="735.51"/>
    <x v="57"/>
    <m/>
    <x v="0"/>
  </r>
  <r>
    <s v="X"/>
    <d v="2012-01-27T00:00:00"/>
    <x v="0"/>
    <x v="151"/>
    <m/>
    <n v="1256.42"/>
    <x v="57"/>
    <m/>
    <x v="0"/>
  </r>
  <r>
    <s v="X"/>
    <d v="2012-01-30T00:00:00"/>
    <x v="1"/>
    <x v="3"/>
    <n v="630"/>
    <m/>
    <x v="118"/>
    <m/>
    <x v="50"/>
  </r>
  <r>
    <s v="X"/>
    <d v="2012-01-30T00:00:00"/>
    <x v="1"/>
    <x v="3"/>
    <n v="120"/>
    <m/>
    <x v="120"/>
    <m/>
    <x v="50"/>
  </r>
  <r>
    <s v="X"/>
    <d v="2012-01-30T00:00:00"/>
    <x v="1"/>
    <x v="13"/>
    <n v="700"/>
    <m/>
    <x v="88"/>
    <m/>
    <x v="50"/>
  </r>
  <r>
    <s v="X"/>
    <d v="2012-01-30T00:00:00"/>
    <x v="1"/>
    <x v="1"/>
    <n v="700"/>
    <m/>
    <x v="88"/>
    <m/>
    <x v="50"/>
  </r>
  <r>
    <s v="X"/>
    <d v="2012-01-30T00:00:00"/>
    <x v="1"/>
    <x v="18"/>
    <n v="700"/>
    <m/>
    <x v="88"/>
    <m/>
    <x v="50"/>
  </r>
  <r>
    <s v="X"/>
    <d v="2012-01-30T00:00:00"/>
    <x v="1"/>
    <x v="25"/>
    <n v="580"/>
    <m/>
    <x v="118"/>
    <m/>
    <x v="50"/>
  </r>
  <r>
    <s v="X"/>
    <d v="2012-01-30T00:00:00"/>
    <x v="1"/>
    <x v="25"/>
    <n v="120"/>
    <m/>
    <x v="120"/>
    <m/>
    <x v="50"/>
  </r>
  <r>
    <s v="X"/>
    <d v="2012-01-30T00:00:00"/>
    <x v="1"/>
    <x v="14"/>
    <n v="580"/>
    <m/>
    <x v="118"/>
    <m/>
    <x v="50"/>
  </r>
  <r>
    <s v="X"/>
    <d v="2012-01-30T00:00:00"/>
    <x v="1"/>
    <x v="113"/>
    <n v="440"/>
    <m/>
    <x v="118"/>
    <m/>
    <x v="50"/>
  </r>
  <r>
    <s v="X"/>
    <d v="2012-01-30T00:00:00"/>
    <x v="1"/>
    <x v="113"/>
    <n v="90"/>
    <m/>
    <x v="120"/>
    <m/>
    <x v="50"/>
  </r>
  <r>
    <s v="X"/>
    <d v="2012-01-30T00:00:00"/>
    <x v="1"/>
    <x v="9"/>
    <n v="480"/>
    <m/>
    <x v="120"/>
    <m/>
    <x v="50"/>
  </r>
  <r>
    <s v="X"/>
    <d v="2012-01-30T00:00:00"/>
    <x v="1"/>
    <x v="21"/>
    <n v="400"/>
    <m/>
    <x v="120"/>
    <m/>
    <x v="50"/>
  </r>
  <r>
    <s v="X"/>
    <d v="2012-01-30T00:00:00"/>
    <x v="1"/>
    <x v="14"/>
    <n v="240"/>
    <m/>
    <x v="120"/>
    <m/>
    <x v="50"/>
  </r>
  <r>
    <s v="X"/>
    <d v="2012-02-01T00:00:00"/>
    <x v="0"/>
    <x v="0"/>
    <m/>
    <n v="185.86"/>
    <x v="99"/>
    <m/>
    <x v="0"/>
  </r>
  <r>
    <s v="X"/>
    <d v="2012-02-01T00:00:00"/>
    <x v="1"/>
    <x v="142"/>
    <m/>
    <n v="1400"/>
    <x v="110"/>
    <m/>
    <x v="50"/>
  </r>
  <r>
    <s v="X"/>
    <d v="2012-02-01T00:00:00"/>
    <x v="1"/>
    <x v="133"/>
    <m/>
    <n v="275"/>
    <x v="110"/>
    <m/>
    <x v="50"/>
  </r>
  <r>
    <s v="X"/>
    <d v="2012-02-02T00:00:00"/>
    <x v="1"/>
    <x v="7"/>
    <n v="700"/>
    <m/>
    <x v="88"/>
    <m/>
    <x v="50"/>
  </r>
  <r>
    <s v="X"/>
    <d v="2012-02-02T00:00:00"/>
    <x v="1"/>
    <x v="7"/>
    <n v="120"/>
    <m/>
    <x v="110"/>
    <m/>
    <x v="50"/>
  </r>
  <r>
    <s v="X"/>
    <d v="2012-02-03T00:00:00"/>
    <x v="0"/>
    <x v="0"/>
    <m/>
    <n v="359.96"/>
    <x v="99"/>
    <m/>
    <x v="0"/>
  </r>
  <r>
    <s v="X"/>
    <d v="2012-02-04T00:00:00"/>
    <x v="0"/>
    <x v="0"/>
    <m/>
    <n v="575.53"/>
    <x v="122"/>
    <m/>
    <x v="0"/>
  </r>
  <r>
    <s v="X"/>
    <d v="2012-02-06T00:00:00"/>
    <x v="1"/>
    <x v="7"/>
    <n v="120"/>
    <m/>
    <x v="122"/>
    <m/>
    <x v="51"/>
  </r>
  <r>
    <s v="X"/>
    <d v="2012-02-06T00:00:00"/>
    <x v="1"/>
    <x v="7"/>
    <n v="570"/>
    <m/>
    <x v="99"/>
    <m/>
    <x v="51"/>
  </r>
  <r>
    <s v="X"/>
    <d v="2012-02-06T00:00:00"/>
    <x v="1"/>
    <x v="1"/>
    <n v="480"/>
    <m/>
    <x v="99"/>
    <m/>
    <x v="51"/>
  </r>
  <r>
    <s v="X"/>
    <d v="2012-02-06T00:00:00"/>
    <x v="1"/>
    <x v="1"/>
    <n v="120"/>
    <m/>
    <x v="122"/>
    <m/>
    <x v="51"/>
  </r>
  <r>
    <s v="X"/>
    <d v="2012-02-06T00:00:00"/>
    <x v="1"/>
    <x v="1"/>
    <n v="75"/>
    <m/>
    <x v="34"/>
    <m/>
    <x v="51"/>
  </r>
  <r>
    <s v="X"/>
    <d v="2012-02-06T00:00:00"/>
    <x v="1"/>
    <x v="13"/>
    <n v="520"/>
    <m/>
    <x v="99"/>
    <m/>
    <x v="51"/>
  </r>
  <r>
    <s v="X"/>
    <d v="2012-02-06T00:00:00"/>
    <x v="1"/>
    <x v="13"/>
    <n v="130"/>
    <m/>
    <x v="122"/>
    <m/>
    <x v="51"/>
  </r>
  <r>
    <s v="X"/>
    <d v="2012-02-06T00:00:00"/>
    <x v="1"/>
    <x v="18"/>
    <n v="480"/>
    <m/>
    <x v="99"/>
    <m/>
    <x v="51"/>
  </r>
  <r>
    <s v="X"/>
    <d v="2012-02-06T00:00:00"/>
    <x v="1"/>
    <x v="18"/>
    <n v="120"/>
    <m/>
    <x v="122"/>
    <m/>
    <x v="51"/>
  </r>
  <r>
    <s v="X"/>
    <d v="2012-02-06T00:00:00"/>
    <x v="1"/>
    <x v="131"/>
    <n v="320"/>
    <m/>
    <x v="120"/>
    <m/>
    <x v="51"/>
  </r>
  <r>
    <s v="X"/>
    <d v="2012-02-06T00:00:00"/>
    <x v="1"/>
    <x v="9"/>
    <n v="410"/>
    <m/>
    <x v="123"/>
    <m/>
    <x v="51"/>
  </r>
  <r>
    <s v="X"/>
    <d v="2012-02-06T00:00:00"/>
    <x v="1"/>
    <x v="25"/>
    <n v="360"/>
    <m/>
    <x v="123"/>
    <m/>
    <x v="51"/>
  </r>
  <r>
    <s v="X"/>
    <d v="2012-02-06T00:00:00"/>
    <x v="1"/>
    <x v="3"/>
    <n v="195"/>
    <m/>
    <x v="123"/>
    <m/>
    <x v="51"/>
  </r>
  <r>
    <s v="X"/>
    <d v="2012-02-06T00:00:00"/>
    <x v="1"/>
    <x v="13"/>
    <n v="130"/>
    <m/>
    <x v="124"/>
    <m/>
    <x v="51"/>
  </r>
  <r>
    <s v="X"/>
    <d v="2012-02-06T00:00:00"/>
    <x v="1"/>
    <x v="1"/>
    <n v="120"/>
    <m/>
    <x v="124"/>
    <m/>
    <x v="51"/>
  </r>
  <r>
    <s v="X"/>
    <d v="2012-02-06T00:00:00"/>
    <x v="1"/>
    <x v="18"/>
    <n v="120"/>
    <m/>
    <x v="124"/>
    <m/>
    <x v="51"/>
  </r>
  <r>
    <s v="X"/>
    <d v="2012-02-06T00:00:00"/>
    <x v="0"/>
    <x v="0"/>
    <m/>
    <n v="101.45"/>
    <x v="122"/>
    <m/>
    <x v="0"/>
  </r>
  <r>
    <s v="X"/>
    <d v="2012-02-06T00:00:00"/>
    <x v="0"/>
    <x v="0"/>
    <m/>
    <n v="91.78"/>
    <x v="98"/>
    <m/>
    <x v="0"/>
  </r>
  <r>
    <s v="X"/>
    <d v="2012-02-07T00:00:00"/>
    <x v="1"/>
    <x v="128"/>
    <n v="850"/>
    <m/>
    <x v="120"/>
    <m/>
    <x v="51"/>
  </r>
  <r>
    <s v="X"/>
    <d v="2012-02-07T00:00:00"/>
    <x v="1"/>
    <x v="128"/>
    <n v="1350"/>
    <m/>
    <x v="110"/>
    <m/>
    <x v="51"/>
  </r>
  <r>
    <s v="X"/>
    <d v="2012-02-07T00:00:00"/>
    <x v="1"/>
    <x v="128"/>
    <n v="1200"/>
    <m/>
    <x v="118"/>
    <m/>
    <x v="51"/>
  </r>
  <r>
    <s v="X"/>
    <d v="2012-02-07T00:00:00"/>
    <x v="1"/>
    <x v="128"/>
    <n v="1920"/>
    <m/>
    <x v="88"/>
    <m/>
    <x v="51"/>
  </r>
  <r>
    <s v="X"/>
    <d v="2012-02-07T00:00:00"/>
    <x v="0"/>
    <x v="0"/>
    <m/>
    <n v="454.23"/>
    <x v="119"/>
    <m/>
    <x v="0"/>
  </r>
  <r>
    <s v="X"/>
    <d v="2012-02-07T00:00:00"/>
    <x v="0"/>
    <x v="0"/>
    <m/>
    <n v="38.81"/>
    <x v="122"/>
    <m/>
    <x v="0"/>
  </r>
  <r>
    <s v="X"/>
    <d v="2012-02-07T00:00:00"/>
    <x v="0"/>
    <x v="0"/>
    <m/>
    <n v="227.85"/>
    <x v="118"/>
    <m/>
    <x v="0"/>
  </r>
  <r>
    <s v="X"/>
    <d v="2012-02-08T00:00:00"/>
    <x v="1"/>
    <x v="32"/>
    <n v="512.1"/>
    <m/>
    <x v="106"/>
    <m/>
    <x v="51"/>
  </r>
  <r>
    <s v="X"/>
    <d v="2012-02-08T00:00:00"/>
    <x v="1"/>
    <x v="32"/>
    <n v="360"/>
    <m/>
    <x v="106"/>
    <m/>
    <x v="51"/>
  </r>
  <r>
    <s v="X"/>
    <d v="2012-02-08T00:00:00"/>
    <x v="0"/>
    <x v="0"/>
    <m/>
    <n v="67.13"/>
    <x v="122"/>
    <m/>
    <x v="0"/>
  </r>
  <r>
    <s v="X"/>
    <d v="2012-02-09T00:00:00"/>
    <x v="1"/>
    <x v="129"/>
    <n v="3000"/>
    <m/>
    <x v="119"/>
    <m/>
    <x v="51"/>
  </r>
  <r>
    <s v="X"/>
    <d v="2012-02-09T00:00:00"/>
    <x v="0"/>
    <x v="0"/>
    <m/>
    <n v="134.83000000000001"/>
    <x v="125"/>
    <m/>
    <x v="0"/>
  </r>
  <r>
    <s v="X"/>
    <d v="2012-02-09T00:00:00"/>
    <x v="0"/>
    <x v="0"/>
    <m/>
    <n v="4363.4399999999996"/>
    <x v="125"/>
    <m/>
    <x v="0"/>
  </r>
  <r>
    <s v="X"/>
    <d v="2012-02-10T00:00:00"/>
    <x v="0"/>
    <x v="0"/>
    <m/>
    <n v="587.69000000000005"/>
    <x v="119"/>
    <m/>
    <x v="0"/>
  </r>
  <r>
    <s v="X"/>
    <d v="2012-02-11T00:00:00"/>
    <x v="0"/>
    <x v="0"/>
    <m/>
    <n v="1243.75"/>
    <x v="125"/>
    <m/>
    <x v="0"/>
  </r>
  <r>
    <s v="X"/>
    <d v="2012-02-13T00:00:00"/>
    <x v="1"/>
    <x v="50"/>
    <n v="2000"/>
    <m/>
    <x v="125"/>
    <m/>
    <x v="52"/>
  </r>
  <r>
    <s v="X"/>
    <d v="2012-02-13T00:00:00"/>
    <x v="1"/>
    <x v="7"/>
    <n v="260"/>
    <m/>
    <x v="122"/>
    <m/>
    <x v="52"/>
  </r>
  <r>
    <s v="X"/>
    <d v="2012-02-13T00:00:00"/>
    <x v="1"/>
    <x v="7"/>
    <n v="390"/>
    <m/>
    <x v="125"/>
    <m/>
    <x v="52"/>
  </r>
  <r>
    <s v="X"/>
    <d v="2012-02-13T00:00:00"/>
    <x v="1"/>
    <x v="7"/>
    <n v="40"/>
    <m/>
    <x v="34"/>
    <m/>
    <x v="52"/>
  </r>
  <r>
    <s v="X"/>
    <d v="2012-02-13T00:00:00"/>
    <x v="1"/>
    <x v="13"/>
    <n v="260"/>
    <m/>
    <x v="122"/>
    <m/>
    <x v="52"/>
  </r>
  <r>
    <s v="X"/>
    <d v="2012-02-13T00:00:00"/>
    <x v="1"/>
    <x v="13"/>
    <n v="390"/>
    <m/>
    <x v="125"/>
    <m/>
    <x v="52"/>
  </r>
  <r>
    <s v="X"/>
    <d v="2012-02-13T00:00:00"/>
    <x v="1"/>
    <x v="1"/>
    <n v="250"/>
    <m/>
    <x v="122"/>
    <m/>
    <x v="52"/>
  </r>
  <r>
    <s v="X"/>
    <d v="2012-02-13T00:00:00"/>
    <x v="1"/>
    <x v="1"/>
    <n v="360"/>
    <m/>
    <x v="125"/>
    <m/>
    <x v="52"/>
  </r>
  <r>
    <s v="X"/>
    <d v="2012-02-13T00:00:00"/>
    <x v="1"/>
    <x v="18"/>
    <n v="240"/>
    <m/>
    <x v="122"/>
    <m/>
    <x v="52"/>
  </r>
  <r>
    <s v="X"/>
    <d v="2012-02-13T00:00:00"/>
    <x v="1"/>
    <x v="18"/>
    <n v="360"/>
    <m/>
    <x v="125"/>
    <m/>
    <x v="52"/>
  </r>
  <r>
    <s v="X"/>
    <d v="2012-02-13T00:00:00"/>
    <x v="0"/>
    <x v="152"/>
    <m/>
    <n v="268.94"/>
    <x v="57"/>
    <m/>
    <x v="0"/>
  </r>
  <r>
    <s v="X"/>
    <d v="2012-02-13T00:00:00"/>
    <x v="0"/>
    <x v="0"/>
    <m/>
    <n v="103.52"/>
    <x v="125"/>
    <m/>
    <x v="0"/>
  </r>
  <r>
    <s v="X"/>
    <d v="2012-02-13T00:00:00"/>
    <x v="0"/>
    <x v="0"/>
    <m/>
    <n v="274.04000000000002"/>
    <x v="125"/>
    <m/>
    <x v="0"/>
  </r>
  <r>
    <s v="X"/>
    <d v="2012-02-14T00:00:00"/>
    <x v="1"/>
    <x v="29"/>
    <n v="2000"/>
    <m/>
    <x v="119"/>
    <m/>
    <x v="52"/>
  </r>
  <r>
    <s v="X"/>
    <d v="2012-02-14T00:00:00"/>
    <x v="0"/>
    <x v="0"/>
    <m/>
    <n v="173.63"/>
    <x v="125"/>
    <m/>
    <x v="0"/>
  </r>
  <r>
    <s v="X"/>
    <d v="2012-02-14T00:00:00"/>
    <x v="0"/>
    <x v="0"/>
    <m/>
    <n v="2010.88"/>
    <x v="125"/>
    <m/>
    <x v="0"/>
  </r>
  <r>
    <s v="X"/>
    <d v="2012-02-14T00:00:00"/>
    <x v="0"/>
    <x v="0"/>
    <m/>
    <n v="173.63"/>
    <x v="125"/>
    <m/>
    <x v="0"/>
  </r>
  <r>
    <s v="X"/>
    <d v="2012-02-14T00:00:00"/>
    <x v="1"/>
    <x v="3"/>
    <n v="780"/>
    <m/>
    <x v="123"/>
    <m/>
    <x v="52"/>
  </r>
  <r>
    <s v="X"/>
    <d v="2012-02-14T00:00:00"/>
    <x v="1"/>
    <x v="25"/>
    <n v="720"/>
    <m/>
    <x v="123"/>
    <m/>
    <x v="52"/>
  </r>
  <r>
    <s v="X"/>
    <d v="2012-02-14T00:00:00"/>
    <x v="1"/>
    <x v="9"/>
    <n v="720"/>
    <m/>
    <x v="123"/>
    <m/>
    <x v="52"/>
  </r>
  <r>
    <s v="X"/>
    <d v="2012-02-14T00:00:00"/>
    <x v="0"/>
    <x v="88"/>
    <m/>
    <n v="1837.98"/>
    <x v="119"/>
    <m/>
    <x v="0"/>
  </r>
  <r>
    <s v="X"/>
    <d v="2012-02-15T00:00:00"/>
    <x v="7"/>
    <x v="0"/>
    <m/>
    <n v="328.97"/>
    <x v="27"/>
    <m/>
    <x v="0"/>
  </r>
  <r>
    <s v="X"/>
    <d v="2012-02-16T00:00:00"/>
    <x v="1"/>
    <x v="31"/>
    <n v="250"/>
    <m/>
    <x v="27"/>
    <m/>
    <x v="52"/>
  </r>
  <r>
    <s v="X"/>
    <d v="2012-02-17T00:00:00"/>
    <x v="1"/>
    <x v="32"/>
    <n v="375"/>
    <m/>
    <x v="106"/>
    <m/>
    <x v="52"/>
  </r>
  <r>
    <s v="X"/>
    <d v="2012-02-17T00:00:00"/>
    <x v="0"/>
    <x v="0"/>
    <m/>
    <n v="322.68"/>
    <x v="125"/>
    <m/>
    <x v="0"/>
  </r>
  <r>
    <s v="X"/>
    <d v="2012-02-17T00:00:00"/>
    <x v="0"/>
    <x v="0"/>
    <m/>
    <n v="788.18"/>
    <x v="88"/>
    <m/>
    <x v="0"/>
  </r>
  <r>
    <s v="X"/>
    <d v="2012-02-18T00:00:00"/>
    <x v="0"/>
    <x v="0"/>
    <m/>
    <n v="381.44"/>
    <x v="125"/>
    <m/>
    <x v="0"/>
  </r>
  <r>
    <s v="X"/>
    <d v="2012-02-20T00:00:00"/>
    <x v="0"/>
    <x v="0"/>
    <m/>
    <n v="37.71"/>
    <x v="98"/>
    <m/>
    <x v="0"/>
  </r>
  <r>
    <s v="X"/>
    <d v="2012-02-20T00:00:00"/>
    <x v="1"/>
    <x v="144"/>
    <n v="750"/>
    <m/>
    <x v="120"/>
    <m/>
    <x v="53"/>
  </r>
  <r>
    <s v="X"/>
    <d v="2012-02-20T00:00:00"/>
    <x v="1"/>
    <x v="142"/>
    <m/>
    <n v="1600"/>
    <x v="120"/>
    <m/>
    <x v="53"/>
  </r>
  <r>
    <s v="X"/>
    <d v="2012-02-21T00:00:00"/>
    <x v="0"/>
    <x v="0"/>
    <m/>
    <n v="385.3"/>
    <x v="119"/>
    <m/>
    <x v="0"/>
  </r>
  <r>
    <s v="X"/>
    <d v="2012-02-21T00:00:00"/>
    <x v="0"/>
    <x v="0"/>
    <m/>
    <n v="48.66"/>
    <x v="119"/>
    <m/>
    <x v="0"/>
  </r>
  <r>
    <s v="X"/>
    <d v="2012-02-21T00:00:00"/>
    <x v="8"/>
    <x v="0"/>
    <m/>
    <n v="1009.28"/>
    <x v="126"/>
    <m/>
    <x v="0"/>
  </r>
  <r>
    <s v="X"/>
    <d v="2012-02-21T00:00:00"/>
    <x v="1"/>
    <x v="129"/>
    <n v="3820"/>
    <m/>
    <x v="119"/>
    <m/>
    <x v="53"/>
  </r>
  <r>
    <s v="X"/>
    <d v="2012-02-21T00:00:00"/>
    <x v="1"/>
    <x v="22"/>
    <n v="616"/>
    <m/>
    <x v="119"/>
    <m/>
    <x v="53"/>
  </r>
  <r>
    <s v="X"/>
    <d v="2012-02-21T00:00:00"/>
    <x v="1"/>
    <x v="7"/>
    <n v="780"/>
    <m/>
    <x v="125"/>
    <m/>
    <x v="53"/>
  </r>
  <r>
    <s v="X"/>
    <d v="2012-02-21T00:00:00"/>
    <x v="1"/>
    <x v="13"/>
    <n v="780"/>
    <m/>
    <x v="125"/>
    <m/>
    <x v="53"/>
  </r>
  <r>
    <s v="X"/>
    <d v="2012-02-21T00:00:00"/>
    <x v="1"/>
    <x v="1"/>
    <n v="780"/>
    <m/>
    <x v="125"/>
    <m/>
    <x v="53"/>
  </r>
  <r>
    <s v="X"/>
    <d v="2012-02-21T00:00:00"/>
    <x v="1"/>
    <x v="18"/>
    <n v="720"/>
    <m/>
    <x v="125"/>
    <m/>
    <x v="53"/>
  </r>
  <r>
    <s v="X"/>
    <d v="2012-02-21T00:00:00"/>
    <x v="1"/>
    <x v="32"/>
    <n v="375"/>
    <m/>
    <x v="106"/>
    <m/>
    <x v="53"/>
  </r>
  <r>
    <s v="X"/>
    <d v="2012-02-21T00:00:00"/>
    <x v="1"/>
    <x v="3"/>
    <n v="110"/>
    <m/>
    <x v="125"/>
    <m/>
    <x v="53"/>
  </r>
  <r>
    <s v="X"/>
    <d v="2012-02-21T00:00:00"/>
    <x v="1"/>
    <x v="3"/>
    <n v="260"/>
    <m/>
    <x v="27"/>
    <m/>
    <x v="53"/>
  </r>
  <r>
    <s v="X"/>
    <d v="2012-02-21T00:00:00"/>
    <x v="1"/>
    <x v="9"/>
    <n v="120"/>
    <m/>
    <x v="125"/>
    <m/>
    <x v="53"/>
  </r>
  <r>
    <s v="X"/>
    <d v="2012-02-21T00:00:00"/>
    <x v="1"/>
    <x v="9"/>
    <n v="120"/>
    <m/>
    <x v="27"/>
    <m/>
    <x v="53"/>
  </r>
  <r>
    <s v="X"/>
    <d v="2012-02-21T00:00:00"/>
    <x v="1"/>
    <x v="21"/>
    <n v="50"/>
    <m/>
    <x v="120"/>
    <m/>
    <x v="53"/>
  </r>
  <r>
    <s v="X"/>
    <d v="2012-02-21T00:00:00"/>
    <x v="1"/>
    <x v="25"/>
    <n v="240"/>
    <m/>
    <x v="123"/>
    <m/>
    <x v="53"/>
  </r>
  <r>
    <s v="X"/>
    <d v="2012-02-21T00:00:00"/>
    <x v="1"/>
    <x v="25"/>
    <n v="100"/>
    <m/>
    <x v="127"/>
    <m/>
    <x v="53"/>
  </r>
  <r>
    <s v="X"/>
    <d v="2012-02-21T00:00:00"/>
    <x v="1"/>
    <x v="9"/>
    <n v="240"/>
    <m/>
    <x v="123"/>
    <m/>
    <x v="53"/>
  </r>
  <r>
    <s v="X"/>
    <d v="2012-02-21T00:00:00"/>
    <x v="1"/>
    <x v="9"/>
    <n v="100"/>
    <m/>
    <x v="127"/>
    <m/>
    <x v="53"/>
  </r>
  <r>
    <s v="X"/>
    <d v="2012-02-21T00:00:00"/>
    <x v="1"/>
    <x v="3"/>
    <n v="120"/>
    <m/>
    <x v="123"/>
    <m/>
    <x v="53"/>
  </r>
  <r>
    <s v="X"/>
    <d v="2012-02-21T00:00:00"/>
    <x v="1"/>
    <x v="3"/>
    <n v="100"/>
    <m/>
    <x v="127"/>
    <m/>
    <x v="53"/>
  </r>
  <r>
    <s v="X"/>
    <d v="2012-02-22T00:00:00"/>
    <x v="0"/>
    <x v="0"/>
    <m/>
    <n v="842.48"/>
    <x v="125"/>
    <m/>
    <x v="0"/>
  </r>
  <r>
    <s v="X"/>
    <d v="2012-02-22T00:00:00"/>
    <x v="5"/>
    <x v="0"/>
    <m/>
    <n v="1907.44"/>
    <x v="128"/>
    <m/>
    <x v="0"/>
  </r>
  <r>
    <s v="X"/>
    <d v="2012-02-22T00:00:00"/>
    <x v="0"/>
    <x v="153"/>
    <m/>
    <n v="397.5"/>
    <x v="129"/>
    <m/>
    <x v="0"/>
  </r>
  <r>
    <s v="X"/>
    <d v="2012-02-22T00:00:00"/>
    <x v="1"/>
    <x v="14"/>
    <n v="720"/>
    <m/>
    <x v="125"/>
    <m/>
    <x v="53"/>
  </r>
  <r>
    <s v="X"/>
    <d v="2012-02-23T00:00:00"/>
    <x v="0"/>
    <x v="0"/>
    <m/>
    <n v="253.49"/>
    <x v="125"/>
    <m/>
    <x v="0"/>
  </r>
  <r>
    <s v="X"/>
    <d v="2012-02-23T00:00:00"/>
    <x v="5"/>
    <x v="0"/>
    <m/>
    <n v="234.41"/>
    <x v="128"/>
    <m/>
    <x v="0"/>
  </r>
  <r>
    <s v="X"/>
    <d v="2012-02-23T00:00:00"/>
    <x v="0"/>
    <x v="0"/>
    <m/>
    <n v="117.99"/>
    <x v="120"/>
    <m/>
    <x v="0"/>
  </r>
  <r>
    <s v="X"/>
    <d v="2012-02-23T00:00:00"/>
    <x v="0"/>
    <x v="0"/>
    <m/>
    <n v="49.18"/>
    <x v="125"/>
    <m/>
    <x v="0"/>
  </r>
  <r>
    <s v="X"/>
    <d v="2012-02-23T00:00:00"/>
    <x v="0"/>
    <x v="0"/>
    <m/>
    <n v="422.03"/>
    <x v="88"/>
    <m/>
    <x v="0"/>
  </r>
  <r>
    <s v="X"/>
    <d v="2012-02-23T00:00:00"/>
    <x v="0"/>
    <x v="0"/>
    <m/>
    <n v="184.56"/>
    <x v="130"/>
    <m/>
    <x v="0"/>
  </r>
  <r>
    <s v="X"/>
    <d v="2012-02-23T00:00:00"/>
    <x v="1"/>
    <x v="115"/>
    <n v="75"/>
    <m/>
    <x v="120"/>
    <m/>
    <x v="53"/>
  </r>
  <r>
    <s v="X"/>
    <d v="2012-02-23T00:00:00"/>
    <x v="1"/>
    <x v="115"/>
    <n v="75"/>
    <m/>
    <x v="118"/>
    <m/>
    <x v="53"/>
  </r>
  <r>
    <s v="X"/>
    <d v="2012-02-23T00:00:00"/>
    <x v="1"/>
    <x v="115"/>
    <n v="75"/>
    <m/>
    <x v="124"/>
    <m/>
    <x v="53"/>
  </r>
  <r>
    <s v="X"/>
    <d v="2012-02-24T00:00:00"/>
    <x v="0"/>
    <x v="154"/>
    <m/>
    <n v="121.67"/>
    <x v="115"/>
    <m/>
    <x v="0"/>
  </r>
  <r>
    <s v="X"/>
    <d v="2012-02-24T00:00:00"/>
    <x v="0"/>
    <x v="0"/>
    <m/>
    <n v="63.45"/>
    <x v="130"/>
    <m/>
    <x v="0"/>
  </r>
  <r>
    <s v="X"/>
    <d v="2012-02-24T00:00:00"/>
    <x v="5"/>
    <x v="0"/>
    <m/>
    <n v="126.23"/>
    <x v="128"/>
    <m/>
    <x v="0"/>
  </r>
  <r>
    <s v="X"/>
    <d v="2012-02-24T00:00:00"/>
    <x v="0"/>
    <x v="0"/>
    <m/>
    <n v="1437.61"/>
    <x v="130"/>
    <m/>
    <x v="0"/>
  </r>
  <r>
    <s v="X"/>
    <d v="2012-02-24T00:00:00"/>
    <x v="1"/>
    <x v="32"/>
    <n v="375"/>
    <m/>
    <x v="106"/>
    <m/>
    <x v="53"/>
  </r>
  <r>
    <s v="X"/>
    <d v="2012-02-25T00:00:00"/>
    <x v="0"/>
    <x v="155"/>
    <m/>
    <n v="338.21"/>
    <x v="115"/>
    <m/>
    <x v="0"/>
  </r>
  <r>
    <s v="X"/>
    <d v="2012-02-25T00:00:00"/>
    <x v="0"/>
    <x v="0"/>
    <m/>
    <n v="696.74"/>
    <x v="125"/>
    <m/>
    <x v="0"/>
  </r>
  <r>
    <s v="X"/>
    <d v="2012-02-25T00:00:00"/>
    <x v="0"/>
    <x v="0"/>
    <m/>
    <n v="91.66"/>
    <x v="125"/>
    <m/>
    <x v="0"/>
  </r>
  <r>
    <s v="X"/>
    <d v="2012-02-25T00:00:00"/>
    <x v="0"/>
    <x v="0"/>
    <m/>
    <n v="395.63"/>
    <x v="125"/>
    <m/>
    <x v="0"/>
  </r>
  <r>
    <s v="X"/>
    <d v="2012-02-25T00:00:00"/>
    <x v="0"/>
    <x v="0"/>
    <m/>
    <n v="143.01"/>
    <x v="22"/>
    <m/>
    <x v="0"/>
  </r>
  <r>
    <s v="X"/>
    <d v="2012-02-25T00:00:00"/>
    <x v="0"/>
    <x v="88"/>
    <m/>
    <n v="1624.3"/>
    <x v="125"/>
    <m/>
    <x v="0"/>
  </r>
  <r>
    <s v="X"/>
    <d v="2012-02-27T00:00:00"/>
    <x v="0"/>
    <x v="0"/>
    <s v=" "/>
    <n v="703.92"/>
    <x v="125"/>
    <m/>
    <x v="0"/>
  </r>
  <r>
    <s v="X"/>
    <d v="2012-02-27T00:00:00"/>
    <x v="5"/>
    <x v="0"/>
    <m/>
    <n v="148.15"/>
    <x v="128"/>
    <m/>
    <x v="0"/>
  </r>
  <r>
    <s v="X"/>
    <d v="2012-02-27T00:00:00"/>
    <x v="0"/>
    <x v="0"/>
    <m/>
    <n v="181.31"/>
    <x v="125"/>
    <m/>
    <x v="0"/>
  </r>
  <r>
    <s v="X"/>
    <d v="2012-02-27T00:00:00"/>
    <x v="1"/>
    <x v="128"/>
    <n v="1240"/>
    <m/>
    <x v="125"/>
    <m/>
    <x v="2"/>
  </r>
  <r>
    <s v="X"/>
    <d v="2012-02-27T00:00:00"/>
    <x v="1"/>
    <x v="128"/>
    <n v="750"/>
    <m/>
    <x v="119"/>
    <m/>
    <x v="2"/>
  </r>
  <r>
    <s v="X"/>
    <d v="2012-02-27T00:00:00"/>
    <x v="1"/>
    <x v="8"/>
    <n v="875"/>
    <m/>
    <x v="125"/>
    <m/>
    <x v="2"/>
  </r>
  <r>
    <s v="X"/>
    <d v="2012-02-27T00:00:00"/>
    <x v="1"/>
    <x v="8"/>
    <n v="75"/>
    <m/>
    <x v="120"/>
    <s v="Check 2382 Amount is Wrong"/>
    <x v="2"/>
  </r>
  <r>
    <s v="X"/>
    <d v="2012-02-27T00:00:00"/>
    <x v="1"/>
    <x v="8"/>
    <n v="121"/>
    <m/>
    <x v="122"/>
    <m/>
    <x v="2"/>
  </r>
  <r>
    <s v="X"/>
    <d v="2012-02-27T00:00:00"/>
    <x v="1"/>
    <x v="7"/>
    <n v="780"/>
    <m/>
    <x v="125"/>
    <m/>
    <x v="2"/>
  </r>
  <r>
    <s v="X"/>
    <d v="2012-02-27T00:00:00"/>
    <x v="1"/>
    <x v="14"/>
    <n v="720"/>
    <m/>
    <x v="125"/>
    <m/>
    <x v="2"/>
  </r>
  <r>
    <s v="X"/>
    <d v="2012-02-27T00:00:00"/>
    <x v="1"/>
    <x v="1"/>
    <n v="720"/>
    <m/>
    <x v="125"/>
    <m/>
    <x v="2"/>
  </r>
  <r>
    <s v="X"/>
    <d v="2012-02-27T00:00:00"/>
    <x v="1"/>
    <x v="18"/>
    <n v="720"/>
    <m/>
    <x v="125"/>
    <m/>
    <x v="2"/>
  </r>
  <r>
    <s v="X"/>
    <d v="2012-02-27T00:00:00"/>
    <x v="1"/>
    <x v="13"/>
    <n v="390"/>
    <m/>
    <x v="125"/>
    <m/>
    <x v="2"/>
  </r>
  <r>
    <s v="X"/>
    <d v="2012-02-27T00:00:00"/>
    <x v="1"/>
    <x v="156"/>
    <n v="120"/>
    <m/>
    <x v="119"/>
    <m/>
    <x v="2"/>
  </r>
  <r>
    <s v="X"/>
    <d v="2012-02-27T00:00:00"/>
    <x v="1"/>
    <x v="128"/>
    <n v="5000"/>
    <m/>
    <x v="131"/>
    <m/>
    <x v="2"/>
  </r>
  <r>
    <s v="X"/>
    <d v="2012-02-27T00:00:00"/>
    <x v="1"/>
    <x v="128"/>
    <n v="1350"/>
    <m/>
    <x v="128"/>
    <m/>
    <x v="2"/>
  </r>
  <r>
    <s v="X"/>
    <d v="2012-02-28T00:00:00"/>
    <x v="0"/>
    <x v="0"/>
    <m/>
    <n v="134.43"/>
    <x v="88"/>
    <m/>
    <x v="0"/>
  </r>
  <r>
    <s v="X"/>
    <d v="2012-02-29T00:00:00"/>
    <x v="0"/>
    <x v="0"/>
    <m/>
    <n v="218.55"/>
    <x v="125"/>
    <m/>
    <x v="0"/>
  </r>
  <r>
    <s v="X"/>
    <d v="2012-02-29T00:00:00"/>
    <x v="5"/>
    <x v="0"/>
    <m/>
    <n v="582.79999999999995"/>
    <x v="128"/>
    <m/>
    <x v="0"/>
  </r>
  <r>
    <s v="X"/>
    <d v="2012-02-29T00:00:00"/>
    <x v="0"/>
    <x v="0"/>
    <m/>
    <n v="1050.3"/>
    <x v="130"/>
    <m/>
    <x v="0"/>
  </r>
  <r>
    <s v="X"/>
    <d v="2012-02-29T00:00:00"/>
    <x v="0"/>
    <x v="0"/>
    <m/>
    <n v="80.31"/>
    <x v="132"/>
    <m/>
    <x v="0"/>
  </r>
  <r>
    <s v="X"/>
    <d v="2012-02-29T00:00:00"/>
    <x v="1"/>
    <x v="3"/>
    <n v="60"/>
    <m/>
    <x v="22"/>
    <m/>
    <x v="2"/>
  </r>
  <r>
    <s v="X"/>
    <d v="2012-02-29T00:00:00"/>
    <x v="1"/>
    <x v="3"/>
    <n v="60"/>
    <m/>
    <x v="120"/>
    <m/>
    <x v="2"/>
  </r>
  <r>
    <s v="X"/>
    <d v="2012-02-29T00:00:00"/>
    <x v="1"/>
    <x v="3"/>
    <n v="120"/>
    <m/>
    <x v="119"/>
    <m/>
    <x v="2"/>
  </r>
  <r>
    <s v="X"/>
    <d v="2012-02-29T00:00:00"/>
    <x v="1"/>
    <x v="3"/>
    <n v="60"/>
    <m/>
    <x v="98"/>
    <m/>
    <x v="2"/>
  </r>
  <r>
    <s v="X"/>
    <d v="2012-02-29T00:00:00"/>
    <x v="1"/>
    <x v="3"/>
    <n v="60"/>
    <m/>
    <x v="2"/>
    <m/>
    <x v="2"/>
  </r>
  <r>
    <s v="X"/>
    <d v="2012-02-29T00:00:00"/>
    <x v="1"/>
    <x v="13"/>
    <n v="120"/>
    <m/>
    <x v="119"/>
    <m/>
    <x v="2"/>
  </r>
  <r>
    <s v="X"/>
    <d v="2012-02-29T00:00:00"/>
    <x v="1"/>
    <x v="13"/>
    <n v="60"/>
    <m/>
    <x v="120"/>
    <m/>
    <x v="2"/>
  </r>
  <r>
    <s v="X"/>
    <d v="2012-02-29T00:00:00"/>
    <x v="1"/>
    <x v="13"/>
    <n v="60"/>
    <m/>
    <x v="98"/>
    <m/>
    <x v="2"/>
  </r>
  <r>
    <s v="X"/>
    <d v="2012-02-29T00:00:00"/>
    <x v="1"/>
    <x v="9"/>
    <n v="420"/>
    <m/>
    <x v="128"/>
    <m/>
    <x v="2"/>
  </r>
  <r>
    <s v="X"/>
    <d v="2012-02-29T00:00:00"/>
    <x v="1"/>
    <x v="3"/>
    <n v="390"/>
    <m/>
    <x v="128"/>
    <m/>
    <x v="2"/>
  </r>
  <r>
    <s v="X"/>
    <d v="2012-02-29T00:00:00"/>
    <x v="1"/>
    <x v="21"/>
    <n v="350"/>
    <m/>
    <x v="128"/>
    <m/>
    <x v="2"/>
  </r>
  <r>
    <s v="X"/>
    <d v="2012-02-29T00:00:00"/>
    <x v="1"/>
    <x v="144"/>
    <n v="850"/>
    <m/>
    <x v="133"/>
    <m/>
    <x v="2"/>
  </r>
  <r>
    <s v="X"/>
    <d v="2012-03-01T00:00:00"/>
    <x v="0"/>
    <x v="0"/>
    <m/>
    <n v="389.54"/>
    <x v="118"/>
    <m/>
    <x v="0"/>
  </r>
  <r>
    <s v="X"/>
    <d v="2012-03-01T00:00:00"/>
    <x v="0"/>
    <x v="0"/>
    <m/>
    <n v="308.27"/>
    <x v="130"/>
    <m/>
    <x v="0"/>
  </r>
  <r>
    <s v="X"/>
    <d v="2012-03-01T00:00:00"/>
    <x v="0"/>
    <x v="0"/>
    <m/>
    <n v="237.17"/>
    <x v="125"/>
    <m/>
    <x v="0"/>
  </r>
  <r>
    <s v="X"/>
    <d v="2012-03-01T00:00:00"/>
    <x v="1"/>
    <x v="142"/>
    <m/>
    <n v="2157.63"/>
    <x v="130"/>
    <m/>
    <x v="2"/>
  </r>
  <r>
    <s v="X"/>
    <d v="2012-03-01T00:00:00"/>
    <x v="1"/>
    <x v="129"/>
    <n v="2500"/>
    <m/>
    <x v="130"/>
    <m/>
    <x v="2"/>
  </r>
  <r>
    <s v="X"/>
    <d v="2012-03-01T00:00:00"/>
    <x v="1"/>
    <x v="50"/>
    <n v="2300"/>
    <m/>
    <x v="130"/>
    <m/>
    <x v="2"/>
  </r>
  <r>
    <s v="X"/>
    <d v="2012-03-02T00:00:00"/>
    <x v="1"/>
    <x v="32"/>
    <n v="360"/>
    <m/>
    <x v="106"/>
    <m/>
    <x v="2"/>
  </r>
  <r>
    <s v="X"/>
    <d v="2012-03-02T00:00:00"/>
    <x v="0"/>
    <x v="0"/>
    <m/>
    <n v="855.19"/>
    <x v="130"/>
    <m/>
    <x v="0"/>
  </r>
  <r>
    <s v="X"/>
    <d v="2012-03-02T00:00:00"/>
    <x v="0"/>
    <x v="0"/>
    <m/>
    <n v="586.73"/>
    <x v="118"/>
    <m/>
    <x v="0"/>
  </r>
  <r>
    <s v="X"/>
    <d v="2012-03-02T00:00:00"/>
    <x v="0"/>
    <x v="0"/>
    <m/>
    <n v="40.01"/>
    <x v="125"/>
    <m/>
    <x v="0"/>
  </r>
  <r>
    <s v="X"/>
    <d v="2012-03-02T00:00:00"/>
    <x v="5"/>
    <x v="0"/>
    <m/>
    <n v="66.010000000000005"/>
    <x v="134"/>
    <m/>
    <x v="0"/>
  </r>
  <r>
    <s v="X"/>
    <d v="2012-03-02T00:00:00"/>
    <x v="0"/>
    <x v="88"/>
    <m/>
    <n v="937.09"/>
    <x v="128"/>
    <m/>
    <x v="0"/>
  </r>
  <r>
    <s v="X"/>
    <d v="2012-03-02T00:00:00"/>
    <x v="0"/>
    <x v="0"/>
    <m/>
    <n v="91.15"/>
    <x v="125"/>
    <m/>
    <x v="0"/>
  </r>
  <r>
    <s v="X"/>
    <d v="2012-03-03T00:00:00"/>
    <x v="0"/>
    <x v="0"/>
    <m/>
    <n v="480.2"/>
    <x v="130"/>
    <m/>
    <x v="0"/>
  </r>
  <r>
    <s v="X"/>
    <d v="2012-03-05T00:00:00"/>
    <x v="1"/>
    <x v="22"/>
    <n v="490"/>
    <m/>
    <x v="125"/>
    <m/>
    <x v="3"/>
  </r>
  <r>
    <s v="X"/>
    <d v="2012-03-05T00:00:00"/>
    <x v="1"/>
    <x v="31"/>
    <n v="8100"/>
    <m/>
    <x v="88"/>
    <m/>
    <x v="3"/>
  </r>
  <r>
    <s v="X"/>
    <d v="2012-03-05T00:00:00"/>
    <x v="1"/>
    <x v="13"/>
    <n v="130"/>
    <m/>
    <x v="135"/>
    <m/>
    <x v="3"/>
  </r>
  <r>
    <s v="X"/>
    <d v="2012-03-05T00:00:00"/>
    <x v="1"/>
    <x v="13"/>
    <n v="650"/>
    <m/>
    <x v="125"/>
    <m/>
    <x v="3"/>
  </r>
  <r>
    <s v="X"/>
    <d v="2012-03-05T00:00:00"/>
    <x v="1"/>
    <x v="7"/>
    <n v="130"/>
    <m/>
    <x v="135"/>
    <m/>
    <x v="3"/>
  </r>
  <r>
    <s v="X"/>
    <d v="2012-03-05T00:00:00"/>
    <x v="1"/>
    <x v="7"/>
    <n v="650"/>
    <m/>
    <x v="125"/>
    <m/>
    <x v="3"/>
  </r>
  <r>
    <s v="X"/>
    <d v="2012-03-05T00:00:00"/>
    <x v="1"/>
    <x v="1"/>
    <n v="120"/>
    <m/>
    <x v="135"/>
    <m/>
    <x v="3"/>
  </r>
  <r>
    <s v="X"/>
    <d v="2012-03-05T00:00:00"/>
    <x v="1"/>
    <x v="1"/>
    <n v="600"/>
    <m/>
    <x v="125"/>
    <m/>
    <x v="3"/>
  </r>
  <r>
    <s v="X"/>
    <d v="2012-03-05T00:00:00"/>
    <x v="1"/>
    <x v="14"/>
    <n v="120"/>
    <m/>
    <x v="135"/>
    <m/>
    <x v="3"/>
  </r>
  <r>
    <s v="X"/>
    <d v="2012-03-05T00:00:00"/>
    <x v="1"/>
    <x v="14"/>
    <n v="480"/>
    <m/>
    <x v="125"/>
    <m/>
    <x v="3"/>
  </r>
  <r>
    <s v="X"/>
    <d v="2012-03-05T00:00:00"/>
    <x v="1"/>
    <x v="18"/>
    <n v="120"/>
    <m/>
    <x v="135"/>
    <m/>
    <x v="3"/>
  </r>
  <r>
    <s v="X"/>
    <d v="2012-03-05T00:00:00"/>
    <x v="1"/>
    <x v="18"/>
    <n v="480"/>
    <m/>
    <x v="125"/>
    <m/>
    <x v="3"/>
  </r>
  <r>
    <s v="X"/>
    <d v="2012-03-05T00:00:00"/>
    <x v="1"/>
    <x v="3"/>
    <n v="260"/>
    <m/>
    <x v="118"/>
    <m/>
    <x v="3"/>
  </r>
  <r>
    <s v="X"/>
    <d v="2012-03-05T00:00:00"/>
    <x v="1"/>
    <x v="3"/>
    <n v="130"/>
    <m/>
    <x v="136"/>
    <m/>
    <x v="3"/>
  </r>
  <r>
    <s v="X"/>
    <d v="2012-03-05T00:00:00"/>
    <x v="1"/>
    <x v="157"/>
    <n v="300"/>
    <m/>
    <x v="130"/>
    <m/>
    <x v="3"/>
  </r>
  <r>
    <s v="X"/>
    <d v="2012-03-05T00:00:00"/>
    <x v="1"/>
    <x v="21"/>
    <n v="200"/>
    <m/>
    <x v="118"/>
    <m/>
    <x v="3"/>
  </r>
  <r>
    <s v="X"/>
    <d v="2012-03-05T00:00:00"/>
    <x v="0"/>
    <x v="0"/>
    <m/>
    <n v="56.67"/>
    <x v="135"/>
    <m/>
    <x v="0"/>
  </r>
  <r>
    <s v="X"/>
    <d v="2012-03-05T00:00:00"/>
    <x v="0"/>
    <x v="0"/>
    <m/>
    <n v="350"/>
    <x v="135"/>
    <m/>
    <x v="0"/>
  </r>
  <r>
    <s v="X"/>
    <d v="2012-03-05T00:00:00"/>
    <x v="0"/>
    <x v="0"/>
    <m/>
    <n v="193.9"/>
    <x v="128"/>
    <m/>
    <x v="0"/>
  </r>
  <r>
    <s v="X"/>
    <d v="2012-03-05T00:00:00"/>
    <x v="0"/>
    <x v="0"/>
    <m/>
    <n v="4477.3999999999996"/>
    <x v="135"/>
    <m/>
    <x v="0"/>
  </r>
  <r>
    <s v="X"/>
    <d v="2012-03-05T00:00:00"/>
    <x v="1"/>
    <x v="22"/>
    <n v="315"/>
    <m/>
    <x v="128"/>
    <m/>
    <x v="3"/>
  </r>
  <r>
    <s v="X"/>
    <d v="2012-03-05T00:00:00"/>
    <x v="1"/>
    <x v="113"/>
    <n v="500"/>
    <m/>
    <x v="128"/>
    <m/>
    <x v="3"/>
  </r>
  <r>
    <s v="X"/>
    <d v="2012-03-05T00:00:00"/>
    <x v="1"/>
    <x v="21"/>
    <n v="300"/>
    <m/>
    <x v="128"/>
    <m/>
    <x v="3"/>
  </r>
  <r>
    <s v="X"/>
    <d v="2012-03-05T00:00:00"/>
    <x v="1"/>
    <x v="3"/>
    <n v="130"/>
    <m/>
    <x v="128"/>
    <m/>
    <x v="3"/>
  </r>
  <r>
    <s v="X"/>
    <d v="2012-03-06T00:00:00"/>
    <x v="1"/>
    <x v="32"/>
    <n v="360"/>
    <m/>
    <x v="106"/>
    <m/>
    <x v="3"/>
  </r>
  <r>
    <s v="X"/>
    <d v="2012-03-06T00:00:00"/>
    <x v="0"/>
    <x v="0"/>
    <m/>
    <n v="174.48"/>
    <x v="136"/>
    <m/>
    <x v="0"/>
  </r>
  <r>
    <s v="X"/>
    <d v="2012-03-06T00:00:00"/>
    <x v="0"/>
    <x v="0"/>
    <m/>
    <n v="417.18"/>
    <x v="130"/>
    <m/>
    <x v="0"/>
  </r>
  <r>
    <s v="X"/>
    <d v="2012-03-06T00:00:00"/>
    <x v="0"/>
    <x v="0"/>
    <m/>
    <n v="310.37"/>
    <x v="135"/>
    <m/>
    <x v="0"/>
  </r>
  <r>
    <s v="X"/>
    <d v="2012-03-06T00:00:00"/>
    <x v="0"/>
    <x v="0"/>
    <m/>
    <n v="65.58"/>
    <x v="130"/>
    <m/>
    <x v="0"/>
  </r>
  <r>
    <s v="X"/>
    <d v="2012-03-06T00:00:00"/>
    <x v="0"/>
    <x v="0"/>
    <m/>
    <n v="26.99"/>
    <x v="136"/>
    <m/>
    <x v="0"/>
  </r>
  <r>
    <s v="X"/>
    <d v="2012-03-06T00:00:00"/>
    <x v="0"/>
    <x v="0"/>
    <m/>
    <n v="618.44000000000005"/>
    <x v="130"/>
    <m/>
    <x v="0"/>
  </r>
  <r>
    <s v="X"/>
    <d v="2012-03-06T00:00:00"/>
    <x v="1"/>
    <x v="9"/>
    <n v="480"/>
    <m/>
    <x v="128"/>
    <m/>
    <x v="3"/>
  </r>
  <r>
    <s v="X"/>
    <d v="2012-03-07T00:00:00"/>
    <x v="1"/>
    <x v="129"/>
    <n v="1000"/>
    <m/>
    <x v="130"/>
    <m/>
    <x v="3"/>
  </r>
  <r>
    <s v="X"/>
    <d v="2012-03-07T00:00:00"/>
    <x v="1"/>
    <x v="129"/>
    <n v="700"/>
    <m/>
    <x v="135"/>
    <m/>
    <x v="3"/>
  </r>
  <r>
    <s v="X"/>
    <d v="2012-03-07T00:00:00"/>
    <x v="1"/>
    <x v="115"/>
    <n v="75"/>
    <m/>
    <x v="118"/>
    <m/>
    <x v="3"/>
  </r>
  <r>
    <s v="X"/>
    <d v="2012-03-07T00:00:00"/>
    <x v="1"/>
    <x v="115"/>
    <n v="75"/>
    <m/>
    <x v="120"/>
    <m/>
    <x v="3"/>
  </r>
  <r>
    <s v="X"/>
    <d v="2012-03-07T00:00:00"/>
    <x v="0"/>
    <x v="0"/>
    <m/>
    <n v="325.04000000000002"/>
    <x v="102"/>
    <m/>
    <x v="0"/>
  </r>
  <r>
    <s v="X"/>
    <d v="2012-03-07T00:00:00"/>
    <x v="0"/>
    <x v="0"/>
    <m/>
    <n v="170.56"/>
    <x v="130"/>
    <m/>
    <x v="0"/>
  </r>
  <r>
    <s v="X"/>
    <d v="2012-03-07T00:00:00"/>
    <x v="0"/>
    <x v="0"/>
    <m/>
    <n v="334.02"/>
    <x v="135"/>
    <m/>
    <x v="0"/>
  </r>
  <r>
    <s v="X"/>
    <d v="2012-03-08T00:00:00"/>
    <x v="0"/>
    <x v="0"/>
    <m/>
    <n v="58.64"/>
    <x v="135"/>
    <m/>
    <x v="0"/>
  </r>
  <r>
    <s v="X"/>
    <d v="2012-03-08T00:00:00"/>
    <x v="0"/>
    <x v="0"/>
    <m/>
    <n v="667.35"/>
    <x v="130"/>
    <m/>
    <x v="0"/>
  </r>
  <r>
    <s v="X"/>
    <d v="2012-03-08T00:00:00"/>
    <x v="1"/>
    <x v="21"/>
    <n v="50"/>
    <m/>
    <x v="120"/>
    <m/>
    <x v="3"/>
  </r>
  <r>
    <s v="X"/>
    <d v="2012-03-09T00:00:00"/>
    <x v="0"/>
    <x v="0"/>
    <m/>
    <n v="643.57000000000005"/>
    <x v="130"/>
    <m/>
    <x v="0"/>
  </r>
  <r>
    <s v="X"/>
    <d v="2012-03-09T00:00:00"/>
    <x v="0"/>
    <x v="0"/>
    <m/>
    <n v="196.26"/>
    <x v="135"/>
    <m/>
    <x v="0"/>
  </r>
  <r>
    <s v="X"/>
    <d v="2012-03-09T00:00:00"/>
    <x v="0"/>
    <x v="0"/>
    <m/>
    <n v="196.18"/>
    <x v="130"/>
    <m/>
    <x v="0"/>
  </r>
  <r>
    <s v="X"/>
    <d v="2012-03-09T00:00:00"/>
    <x v="0"/>
    <x v="0"/>
    <m/>
    <n v="84.93"/>
    <x v="135"/>
    <m/>
    <x v="0"/>
  </r>
  <r>
    <s v="X"/>
    <d v="2012-03-10T00:00:00"/>
    <x v="0"/>
    <x v="0"/>
    <m/>
    <n v="228.14"/>
    <x v="130"/>
    <m/>
    <x v="0"/>
  </r>
  <r>
    <s v="X"/>
    <d v="2012-03-10T00:00:00"/>
    <x v="0"/>
    <x v="0"/>
    <m/>
    <n v="666.37"/>
    <x v="135"/>
    <m/>
    <x v="0"/>
  </r>
  <r>
    <s v="X"/>
    <d v="2012-03-10T00:00:00"/>
    <x v="0"/>
    <x v="0"/>
    <m/>
    <n v="296.8"/>
    <x v="130"/>
    <m/>
    <x v="0"/>
  </r>
  <r>
    <s v="X"/>
    <d v="2012-03-12T00:00:00"/>
    <x v="1"/>
    <x v="129"/>
    <n v="2500"/>
    <m/>
    <x v="130"/>
    <m/>
    <x v="4"/>
  </r>
  <r>
    <s v="X"/>
    <d v="2012-03-12T00:00:00"/>
    <x v="1"/>
    <x v="29"/>
    <n v="800"/>
    <m/>
    <x v="125"/>
    <m/>
    <x v="4"/>
  </r>
  <r>
    <s v="X"/>
    <d v="2012-03-12T00:00:00"/>
    <x v="1"/>
    <x v="7"/>
    <n v="780"/>
    <m/>
    <x v="135"/>
    <m/>
    <x v="4"/>
  </r>
  <r>
    <s v="X"/>
    <d v="2012-03-12T00:00:00"/>
    <x v="1"/>
    <x v="14"/>
    <n v="120"/>
    <m/>
    <x v="136"/>
    <m/>
    <x v="4"/>
  </r>
  <r>
    <s v="X"/>
    <d v="2012-03-12T00:00:00"/>
    <x v="1"/>
    <x v="14"/>
    <n v="600"/>
    <m/>
    <x v="135"/>
    <m/>
    <x v="4"/>
  </r>
  <r>
    <s v="X"/>
    <d v="2012-03-12T00:00:00"/>
    <x v="1"/>
    <x v="18"/>
    <n v="720"/>
    <m/>
    <x v="135"/>
    <m/>
    <x v="4"/>
  </r>
  <r>
    <s v="X"/>
    <d v="2012-03-12T00:00:00"/>
    <x v="1"/>
    <x v="1"/>
    <n v="720"/>
    <m/>
    <x v="135"/>
    <m/>
    <x v="4"/>
  </r>
  <r>
    <s v="X"/>
    <d v="2012-03-12T00:00:00"/>
    <x v="1"/>
    <x v="13"/>
    <n v="650"/>
    <m/>
    <x v="135"/>
    <m/>
    <x v="4"/>
  </r>
  <r>
    <s v="X"/>
    <d v="2012-03-12T00:00:00"/>
    <x v="1"/>
    <x v="158"/>
    <n v="400"/>
    <m/>
    <x v="130"/>
    <m/>
    <x v="4"/>
  </r>
  <r>
    <s v="X"/>
    <d v="2012-03-12T00:00:00"/>
    <x v="1"/>
    <x v="9"/>
    <n v="120"/>
    <m/>
    <x v="102"/>
    <m/>
    <x v="4"/>
  </r>
  <r>
    <s v="X"/>
    <d v="2012-03-12T00:00:00"/>
    <x v="1"/>
    <x v="9"/>
    <n v="240"/>
    <m/>
    <x v="136"/>
    <m/>
    <x v="4"/>
  </r>
  <r>
    <s v="X"/>
    <d v="2012-03-12T00:00:00"/>
    <x v="1"/>
    <x v="9"/>
    <n v="120"/>
    <m/>
    <x v="136"/>
    <m/>
    <x v="4"/>
  </r>
  <r>
    <s v="X"/>
    <d v="2012-03-12T00:00:00"/>
    <x v="1"/>
    <x v="9"/>
    <n v="200"/>
    <m/>
    <x v="135"/>
    <m/>
    <x v="4"/>
  </r>
  <r>
    <s v="X"/>
    <d v="2012-03-12T00:00:00"/>
    <x v="1"/>
    <x v="3"/>
    <n v="320"/>
    <m/>
    <x v="135"/>
    <m/>
    <x v="4"/>
  </r>
  <r>
    <s v="X"/>
    <d v="2012-03-12T00:00:00"/>
    <x v="1"/>
    <x v="21"/>
    <n v="320"/>
    <m/>
    <x v="135"/>
    <m/>
    <x v="4"/>
  </r>
  <r>
    <s v="X"/>
    <d v="2012-03-12T00:00:00"/>
    <x v="1"/>
    <x v="113"/>
    <n v="120"/>
    <m/>
    <x v="135"/>
    <m/>
    <x v="4"/>
  </r>
  <r>
    <s v="X"/>
    <d v="2012-03-12T00:00:00"/>
    <x v="1"/>
    <x v="9"/>
    <n v="120"/>
    <m/>
    <x v="136"/>
    <m/>
    <x v="4"/>
  </r>
  <r>
    <s v="X"/>
    <d v="2012-03-12T00:00:00"/>
    <x v="0"/>
    <x v="0"/>
    <m/>
    <n v="493.15"/>
    <x v="130"/>
    <m/>
    <x v="0"/>
  </r>
  <r>
    <s v="X"/>
    <d v="2012-03-12T00:00:00"/>
    <x v="0"/>
    <x v="0"/>
    <m/>
    <n v="190"/>
    <x v="10"/>
    <m/>
    <x v="0"/>
  </r>
  <r>
    <s v="X"/>
    <d v="2012-03-12T00:00:00"/>
    <x v="0"/>
    <x v="0"/>
    <m/>
    <n v="448.33"/>
    <x v="130"/>
    <m/>
    <x v="0"/>
  </r>
  <r>
    <s v="X"/>
    <d v="2012-03-12T00:00:00"/>
    <x v="0"/>
    <x v="0"/>
    <m/>
    <n v="92.14"/>
    <x v="130"/>
    <m/>
    <x v="0"/>
  </r>
  <r>
    <s v="X"/>
    <d v="2012-03-13T00:00:00"/>
    <x v="1"/>
    <x v="144"/>
    <n v="750"/>
    <m/>
    <x v="130"/>
    <m/>
    <x v="4"/>
  </r>
  <r>
    <s v="X"/>
    <d v="2012-03-13T00:00:00"/>
    <x v="1"/>
    <x v="32"/>
    <n v="397.5"/>
    <m/>
    <x v="106"/>
    <m/>
    <x v="4"/>
  </r>
  <r>
    <s v="X"/>
    <d v="2012-03-13T00:00:00"/>
    <x v="7"/>
    <x v="0"/>
    <m/>
    <n v="284.74"/>
    <x v="125"/>
    <m/>
    <x v="0"/>
  </r>
  <r>
    <s v="X"/>
    <d v="2012-03-13T00:00:00"/>
    <x v="0"/>
    <x v="0"/>
    <m/>
    <n v="1501.05"/>
    <x v="135"/>
    <m/>
    <x v="0"/>
  </r>
  <r>
    <s v="X"/>
    <d v="2012-03-13T00:00:00"/>
    <x v="0"/>
    <x v="0"/>
    <m/>
    <n v="8.6300000000000008"/>
    <x v="135"/>
    <m/>
    <x v="0"/>
  </r>
  <r>
    <s v="X"/>
    <d v="2012-03-13T00:00:00"/>
    <x v="0"/>
    <x v="0"/>
    <m/>
    <n v="83.24"/>
    <x v="130"/>
    <m/>
    <x v="0"/>
  </r>
  <r>
    <s v="X"/>
    <d v="2012-03-14T00:00:00"/>
    <x v="1"/>
    <x v="159"/>
    <n v="82.5"/>
    <m/>
    <x v="106"/>
    <m/>
    <x v="4"/>
  </r>
  <r>
    <s v="X"/>
    <d v="2012-03-14T00:00:00"/>
    <x v="0"/>
    <x v="0"/>
    <m/>
    <n v="17.239999999999998"/>
    <x v="101"/>
    <m/>
    <x v="0"/>
  </r>
  <r>
    <s v="X"/>
    <d v="2012-03-15T00:00:00"/>
    <x v="1"/>
    <x v="32"/>
    <n v="375"/>
    <m/>
    <x v="106"/>
    <m/>
    <x v="4"/>
  </r>
  <r>
    <s v="X"/>
    <d v="2012-03-15T00:00:00"/>
    <x v="0"/>
    <x v="0"/>
    <m/>
    <n v="453.86"/>
    <x v="137"/>
    <m/>
    <x v="0"/>
  </r>
  <r>
    <s v="X"/>
    <d v="2012-03-15T00:00:00"/>
    <x v="9"/>
    <x v="0"/>
    <m/>
    <n v="453.86"/>
    <x v="137"/>
    <m/>
    <x v="0"/>
  </r>
  <r>
    <s v="X"/>
    <d v="2012-03-15T00:00:00"/>
    <x v="0"/>
    <x v="0"/>
    <m/>
    <n v="2525.17"/>
    <x v="130"/>
    <m/>
    <x v="0"/>
  </r>
  <r>
    <s v="X"/>
    <d v="2012-03-15T00:00:00"/>
    <x v="0"/>
    <x v="88"/>
    <m/>
    <n v="1320.92"/>
    <x v="135"/>
    <m/>
    <x v="0"/>
  </r>
  <r>
    <s v="X"/>
    <d v="2012-03-16T00:00:00"/>
    <x v="0"/>
    <x v="0"/>
    <m/>
    <n v="57.41"/>
    <x v="138"/>
    <m/>
    <x v="0"/>
  </r>
  <r>
    <s v="X"/>
    <d v="2012-03-16T00:00:00"/>
    <x v="0"/>
    <x v="0"/>
    <m/>
    <n v="280.93"/>
    <x v="135"/>
    <m/>
    <x v="0"/>
  </r>
  <r>
    <s v="X"/>
    <d v="2012-03-17T00:00:00"/>
    <x v="5"/>
    <x v="0"/>
    <m/>
    <n v="166.72"/>
    <x v="137"/>
    <m/>
    <x v="0"/>
  </r>
  <r>
    <s v="X"/>
    <d v="2012-03-17T00:00:00"/>
    <x v="0"/>
    <x v="0"/>
    <m/>
    <n v="553.82000000000005"/>
    <x v="135"/>
    <m/>
    <x v="0"/>
  </r>
  <r>
    <s v="X"/>
    <d v="2012-03-17T00:00:00"/>
    <x v="0"/>
    <x v="0"/>
    <m/>
    <n v="3083.83"/>
    <x v="138"/>
    <m/>
    <x v="0"/>
  </r>
  <r>
    <s v="X"/>
    <d v="2012-03-19T00:00:00"/>
    <x v="1"/>
    <x v="7"/>
    <n v="780"/>
    <m/>
    <x v="135"/>
    <m/>
    <x v="5"/>
  </r>
  <r>
    <s v="X"/>
    <d v="2012-03-19T00:00:00"/>
    <x v="1"/>
    <x v="13"/>
    <n v="780"/>
    <m/>
    <x v="135"/>
    <m/>
    <x v="5"/>
  </r>
  <r>
    <s v="X"/>
    <d v="2012-03-19T00:00:00"/>
    <x v="1"/>
    <x v="14"/>
    <n v="720"/>
    <m/>
    <x v="135"/>
    <m/>
    <x v="5"/>
  </r>
  <r>
    <s v="X"/>
    <d v="2012-03-19T00:00:00"/>
    <x v="1"/>
    <x v="18"/>
    <n v="720"/>
    <m/>
    <x v="135"/>
    <m/>
    <x v="5"/>
  </r>
  <r>
    <s v="X"/>
    <d v="2012-03-19T00:00:00"/>
    <x v="1"/>
    <x v="1"/>
    <n v="600"/>
    <m/>
    <x v="135"/>
    <m/>
    <x v="5"/>
  </r>
  <r>
    <s v="X"/>
    <d v="2012-03-19T00:00:00"/>
    <x v="0"/>
    <x v="0"/>
    <m/>
    <n v="20.38"/>
    <x v="138"/>
    <m/>
    <x v="0"/>
  </r>
  <r>
    <s v="X"/>
    <d v="2012-03-19T00:00:00"/>
    <x v="0"/>
    <x v="0"/>
    <m/>
    <n v="700.08"/>
    <x v="130"/>
    <m/>
    <x v="0"/>
  </r>
  <r>
    <s v="X"/>
    <d v="2012-03-19T00:00:00"/>
    <x v="0"/>
    <x v="0"/>
    <m/>
    <n v="130.34"/>
    <x v="130"/>
    <m/>
    <x v="0"/>
  </r>
  <r>
    <s v="X"/>
    <d v="2012-03-19T00:00:00"/>
    <x v="0"/>
    <x v="0"/>
    <m/>
    <n v="72.540000000000006"/>
    <x v="135"/>
    <m/>
    <x v="0"/>
  </r>
  <r>
    <s v="X"/>
    <d v="2012-03-19T00:00:00"/>
    <x v="0"/>
    <x v="0"/>
    <m/>
    <n v="40.22"/>
    <x v="130"/>
    <m/>
    <x v="0"/>
  </r>
  <r>
    <s v="X"/>
    <d v="2012-03-20T00:00:00"/>
    <x v="0"/>
    <x v="0"/>
    <m/>
    <n v="1302.74"/>
    <x v="88"/>
    <m/>
    <x v="0"/>
  </r>
  <r>
    <s v="X"/>
    <d v="2012-03-20T00:00:00"/>
    <x v="0"/>
    <x v="0"/>
    <m/>
    <n v="126.25"/>
    <x v="130"/>
    <m/>
    <x v="0"/>
  </r>
  <r>
    <s v="X"/>
    <d v="2012-03-20T00:00:00"/>
    <x v="5"/>
    <x v="0"/>
    <m/>
    <n v="134.96"/>
    <x v="139"/>
    <m/>
    <x v="0"/>
  </r>
  <r>
    <s v="X"/>
    <d v="2012-03-20T00:00:00"/>
    <x v="0"/>
    <x v="0"/>
    <m/>
    <n v="129.79"/>
    <x v="138"/>
    <m/>
    <x v="0"/>
  </r>
  <r>
    <s v="X"/>
    <d v="2012-03-20T00:00:00"/>
    <x v="1"/>
    <x v="9"/>
    <n v="120"/>
    <m/>
    <x v="138"/>
    <m/>
    <x v="5"/>
  </r>
  <r>
    <s v="X"/>
    <d v="2012-03-20T00:00:00"/>
    <x v="1"/>
    <x v="9"/>
    <n v="120"/>
    <m/>
    <x v="10"/>
    <m/>
    <x v="5"/>
  </r>
  <r>
    <s v="X"/>
    <d v="2012-03-20T00:00:00"/>
    <x v="1"/>
    <x v="9"/>
    <n v="60"/>
    <m/>
    <x v="101"/>
    <m/>
    <x v="5"/>
  </r>
  <r>
    <s v="X"/>
    <d v="2012-03-20T00:00:00"/>
    <x v="1"/>
    <x v="9"/>
    <n v="545"/>
    <m/>
    <x v="54"/>
    <m/>
    <x v="5"/>
  </r>
  <r>
    <s v="X"/>
    <d v="2012-03-20T00:00:00"/>
    <x v="1"/>
    <x v="113"/>
    <n v="200"/>
    <m/>
    <x v="138"/>
    <m/>
    <x v="5"/>
  </r>
  <r>
    <s v="X"/>
    <d v="2012-03-20T00:00:00"/>
    <x v="1"/>
    <x v="3"/>
    <n v="25"/>
    <m/>
    <x v="34"/>
    <m/>
    <x v="5"/>
  </r>
  <r>
    <s v="X"/>
    <d v="2012-03-20T00:00:00"/>
    <x v="1"/>
    <x v="3"/>
    <n v="260"/>
    <m/>
    <x v="138"/>
    <m/>
    <x v="5"/>
  </r>
  <r>
    <s v="X"/>
    <d v="2012-03-20T00:00:00"/>
    <x v="1"/>
    <x v="3"/>
    <n v="120"/>
    <m/>
    <x v="10"/>
    <m/>
    <x v="5"/>
  </r>
  <r>
    <s v="X"/>
    <d v="2012-03-20T00:00:00"/>
    <x v="1"/>
    <x v="3"/>
    <n v="180"/>
    <m/>
    <x v="125"/>
    <m/>
    <x v="5"/>
  </r>
  <r>
    <s v="X"/>
    <d v="2012-03-20T00:00:00"/>
    <x v="1"/>
    <x v="21"/>
    <n v="100"/>
    <m/>
    <x v="125"/>
    <m/>
    <x v="5"/>
  </r>
  <r>
    <s v="X"/>
    <d v="2012-03-20T00:00:00"/>
    <x v="1"/>
    <x v="21"/>
    <n v="100"/>
    <m/>
    <x v="138"/>
    <m/>
    <x v="5"/>
  </r>
  <r>
    <s v="X"/>
    <d v="2012-03-21T00:00:00"/>
    <x v="0"/>
    <x v="0"/>
    <m/>
    <n v="89.81"/>
    <x v="88"/>
    <m/>
    <x v="0"/>
  </r>
  <r>
    <s v="X"/>
    <d v="2012-03-21T00:00:00"/>
    <x v="0"/>
    <x v="0"/>
    <m/>
    <n v="404.88"/>
    <x v="135"/>
    <m/>
    <x v="0"/>
  </r>
  <r>
    <s v="X"/>
    <d v="2012-03-21T00:00:00"/>
    <x v="0"/>
    <x v="61"/>
    <m/>
    <n v="138.86000000000001"/>
    <x v="80"/>
    <m/>
    <x v="0"/>
  </r>
  <r>
    <s v="X"/>
    <d v="2012-03-21T00:00:00"/>
    <x v="1"/>
    <x v="32"/>
    <n v="360"/>
    <m/>
    <x v="106"/>
    <m/>
    <x v="5"/>
  </r>
  <r>
    <s v="X"/>
    <d v="2012-03-21T00:00:00"/>
    <x v="1"/>
    <x v="32"/>
    <n v="360"/>
    <m/>
    <x v="106"/>
    <m/>
    <x v="5"/>
  </r>
  <r>
    <s v="X"/>
    <d v="2012-03-22T00:00:00"/>
    <x v="0"/>
    <x v="0"/>
    <m/>
    <n v="247.38"/>
    <x v="138"/>
    <m/>
    <x v="0"/>
  </r>
  <r>
    <s v="X"/>
    <d v="2012-03-22T00:00:00"/>
    <x v="0"/>
    <x v="0"/>
    <m/>
    <n v="512.59"/>
    <x v="140"/>
    <m/>
    <x v="0"/>
  </r>
  <r>
    <s v="X"/>
    <d v="2012-03-22T00:00:00"/>
    <x v="0"/>
    <x v="0"/>
    <m/>
    <n v="533.45000000000005"/>
    <x v="130"/>
    <m/>
    <x v="0"/>
  </r>
  <r>
    <s v="X"/>
    <d v="2012-03-22T00:00:00"/>
    <x v="2"/>
    <x v="142"/>
    <m/>
    <n v="1788.29"/>
    <x v="138"/>
    <m/>
    <x v="0"/>
  </r>
  <r>
    <s v="X"/>
    <d v="2012-03-22T00:00:00"/>
    <x v="0"/>
    <x v="0"/>
    <m/>
    <n v="247.38"/>
    <x v="138"/>
    <m/>
    <x v="0"/>
  </r>
  <r>
    <s v="X"/>
    <d v="2012-03-22T00:00:00"/>
    <x v="1"/>
    <x v="160"/>
    <n v="1900"/>
    <m/>
    <x v="80"/>
    <m/>
    <x v="5"/>
  </r>
  <r>
    <s v="X"/>
    <d v="2012-03-23T00:00:00"/>
    <x v="0"/>
    <x v="0"/>
    <m/>
    <n v="199.27"/>
    <x v="138"/>
    <m/>
    <x v="0"/>
  </r>
  <r>
    <s v="X"/>
    <d v="2012-03-23T00:00:00"/>
    <x v="5"/>
    <x v="0"/>
    <m/>
    <n v="219.22"/>
    <x v="139"/>
    <m/>
    <x v="0"/>
  </r>
  <r>
    <s v="X"/>
    <d v="2012-03-23T00:00:00"/>
    <x v="0"/>
    <x v="0"/>
    <m/>
    <n v="326.93"/>
    <x v="138"/>
    <m/>
    <x v="0"/>
  </r>
  <r>
    <s v="X"/>
    <d v="2012-03-23T00:00:00"/>
    <x v="0"/>
    <x v="0"/>
    <m/>
    <n v="163.69"/>
    <x v="130"/>
    <m/>
    <x v="0"/>
  </r>
  <r>
    <s v="X"/>
    <d v="2012-03-23T00:00:00"/>
    <x v="0"/>
    <x v="0"/>
    <m/>
    <n v="287.73"/>
    <x v="130"/>
    <m/>
    <x v="0"/>
  </r>
  <r>
    <s v="X"/>
    <d v="2012-03-23T00:00:00"/>
    <x v="0"/>
    <x v="0"/>
    <m/>
    <n v="58.2"/>
    <x v="138"/>
    <m/>
    <x v="0"/>
  </r>
  <r>
    <s v="X"/>
    <d v="2012-03-23T00:00:00"/>
    <x v="1"/>
    <x v="46"/>
    <n v="1000"/>
    <m/>
    <x v="130"/>
    <m/>
    <x v="5"/>
  </r>
  <r>
    <s v="X"/>
    <d v="2012-03-23T00:00:00"/>
    <x v="1"/>
    <x v="46"/>
    <n v="700"/>
    <m/>
    <x v="130"/>
    <m/>
    <x v="5"/>
  </r>
  <r>
    <s v="X"/>
    <d v="2012-03-24T00:00:00"/>
    <x v="0"/>
    <x v="0"/>
    <m/>
    <n v="154.41999999999999"/>
    <x v="141"/>
    <m/>
    <x v="0"/>
  </r>
  <r>
    <s v="X"/>
    <d v="2012-03-26T00:00:00"/>
    <x v="0"/>
    <x v="0"/>
    <m/>
    <n v="181.13"/>
    <x v="138"/>
    <m/>
    <x v="0"/>
  </r>
  <r>
    <s v="X"/>
    <d v="2012-03-26T00:00:00"/>
    <x v="0"/>
    <x v="0"/>
    <m/>
    <n v="346.94"/>
    <x v="130"/>
    <m/>
    <x v="0"/>
  </r>
  <r>
    <s v="X"/>
    <d v="2012-03-26T00:00:00"/>
    <x v="1"/>
    <x v="161"/>
    <n v="300"/>
    <m/>
    <x v="138"/>
    <m/>
    <x v="6"/>
  </r>
  <r>
    <s v="X"/>
    <d v="2012-03-26T00:00:00"/>
    <x v="1"/>
    <x v="8"/>
    <n v="690"/>
    <m/>
    <x v="135"/>
    <m/>
    <x v="6"/>
  </r>
  <r>
    <s v="X"/>
    <d v="2012-03-26T00:00:00"/>
    <x v="1"/>
    <x v="8"/>
    <n v="335"/>
    <m/>
    <x v="130"/>
    <m/>
    <x v="6"/>
  </r>
  <r>
    <s v="X"/>
    <d v="2012-03-26T00:00:00"/>
    <x v="1"/>
    <x v="7"/>
    <n v="200"/>
    <m/>
    <x v="88"/>
    <m/>
    <x v="6"/>
  </r>
  <r>
    <s v="X"/>
    <d v="2012-03-26T00:00:00"/>
    <x v="1"/>
    <x v="7"/>
    <n v="345"/>
    <m/>
    <x v="135"/>
    <m/>
    <x v="6"/>
  </r>
  <r>
    <s v="X"/>
    <d v="2012-03-26T00:00:00"/>
    <x v="1"/>
    <x v="1"/>
    <n v="120"/>
    <m/>
    <x v="135"/>
    <m/>
    <x v="6"/>
  </r>
  <r>
    <s v="X"/>
    <d v="2012-03-26T00:00:00"/>
    <x v="1"/>
    <x v="1"/>
    <n v="300"/>
    <m/>
    <x v="88"/>
    <m/>
    <x v="6"/>
  </r>
  <r>
    <s v="X"/>
    <d v="2012-03-26T00:00:00"/>
    <x v="1"/>
    <x v="1"/>
    <n v="75"/>
    <m/>
    <x v="34"/>
    <m/>
    <x v="6"/>
  </r>
  <r>
    <s v="X"/>
    <d v="2012-03-26T00:00:00"/>
    <x v="1"/>
    <x v="162"/>
    <n v="400"/>
    <m/>
    <x v="130"/>
    <m/>
    <x v="6"/>
  </r>
  <r>
    <s v="X"/>
    <d v="2012-03-26T00:00:00"/>
    <x v="1"/>
    <x v="3"/>
    <n v="390"/>
    <m/>
    <x v="138"/>
    <m/>
    <x v="6"/>
  </r>
  <r>
    <s v="X"/>
    <d v="2012-03-26T00:00:00"/>
    <x v="1"/>
    <x v="13"/>
    <n v="260"/>
    <m/>
    <x v="88"/>
    <m/>
    <x v="6"/>
  </r>
  <r>
    <s v="X"/>
    <d v="2012-03-26T00:00:00"/>
    <x v="1"/>
    <x v="18"/>
    <n v="240"/>
    <m/>
    <x v="88"/>
    <m/>
    <x v="6"/>
  </r>
  <r>
    <s v="X"/>
    <d v="2012-03-26T00:00:00"/>
    <x v="1"/>
    <x v="21"/>
    <n v="200"/>
    <m/>
    <x v="136"/>
    <m/>
    <x v="6"/>
  </r>
  <r>
    <s v="X"/>
    <d v="2012-03-26T00:00:00"/>
    <x v="1"/>
    <x v="14"/>
    <n v="180"/>
    <m/>
    <x v="135"/>
    <m/>
    <x v="6"/>
  </r>
  <r>
    <s v="X"/>
    <d v="2012-03-26T00:00:00"/>
    <x v="1"/>
    <x v="14"/>
    <n v="120"/>
    <m/>
    <x v="135"/>
    <m/>
    <x v="6"/>
  </r>
  <r>
    <s v="X"/>
    <d v="2012-03-27T00:00:00"/>
    <x v="0"/>
    <x v="0"/>
    <m/>
    <n v="67.92"/>
    <x v="139"/>
    <m/>
    <x v="0"/>
  </r>
  <r>
    <s v="X"/>
    <d v="2012-03-27T00:00:00"/>
    <x v="0"/>
    <x v="0"/>
    <m/>
    <n v="322.8"/>
    <x v="138"/>
    <m/>
    <x v="0"/>
  </r>
  <r>
    <s v="X"/>
    <d v="2012-03-27T00:00:00"/>
    <x v="0"/>
    <x v="0"/>
    <m/>
    <n v="58.09"/>
    <x v="118"/>
    <m/>
    <x v="0"/>
  </r>
  <r>
    <s v="X"/>
    <d v="2012-03-27T00:00:00"/>
    <x v="0"/>
    <x v="0"/>
    <m/>
    <n v="46.63"/>
    <x v="138"/>
    <m/>
    <x v="0"/>
  </r>
  <r>
    <s v="X"/>
    <d v="2012-03-27T00:00:00"/>
    <x v="0"/>
    <x v="0"/>
    <m/>
    <n v="718.45"/>
    <x v="130"/>
    <m/>
    <x v="0"/>
  </r>
  <r>
    <s v="X"/>
    <d v="2012-03-27T00:00:00"/>
    <x v="1"/>
    <x v="31"/>
    <n v="5000"/>
    <m/>
    <x v="88"/>
    <m/>
    <x v="6"/>
  </r>
  <r>
    <s v="X"/>
    <d v="2012-03-27T00:00:00"/>
    <x v="1"/>
    <x v="161"/>
    <n v="400"/>
    <m/>
    <x v="88"/>
    <m/>
    <x v="6"/>
  </r>
  <r>
    <s v="X"/>
    <d v="2012-03-27T00:00:00"/>
    <x v="1"/>
    <x v="144"/>
    <n v="830"/>
    <m/>
    <x v="138"/>
    <m/>
    <x v="6"/>
  </r>
  <r>
    <s v="X"/>
    <d v="2012-03-27T00:00:00"/>
    <x v="1"/>
    <x v="9"/>
    <n v="720"/>
    <m/>
    <x v="138"/>
    <m/>
    <x v="6"/>
  </r>
  <r>
    <s v="X"/>
    <d v="2012-03-27T00:00:00"/>
    <x v="1"/>
    <x v="113"/>
    <n v="600"/>
    <m/>
    <x v="138"/>
    <m/>
    <x v="6"/>
  </r>
  <r>
    <s v="X"/>
    <d v="2012-03-27T00:00:00"/>
    <x v="1"/>
    <x v="21"/>
    <n v="600"/>
    <m/>
    <x v="138"/>
    <m/>
    <x v="6"/>
  </r>
  <r>
    <s v="X"/>
    <d v="2012-03-27T00:00:00"/>
    <x v="1"/>
    <x v="32"/>
    <n v="360"/>
    <m/>
    <x v="106"/>
    <m/>
    <x v="6"/>
  </r>
  <r>
    <s v="X"/>
    <d v="2012-03-27T00:00:00"/>
    <x v="1"/>
    <x v="160"/>
    <n v="300"/>
    <m/>
    <x v="80"/>
    <m/>
    <x v="6"/>
  </r>
  <r>
    <s v="X"/>
    <d v="2012-03-28T00:00:00"/>
    <x v="0"/>
    <x v="0"/>
    <m/>
    <n v="94.85"/>
    <x v="138"/>
    <m/>
    <x v="0"/>
  </r>
  <r>
    <s v="X"/>
    <d v="2012-03-28T00:00:00"/>
    <x v="0"/>
    <x v="88"/>
    <m/>
    <n v="775.67"/>
    <x v="142"/>
    <m/>
    <x v="0"/>
  </r>
  <r>
    <s v="X"/>
    <d v="2012-03-28T00:00:00"/>
    <x v="7"/>
    <x v="163"/>
    <m/>
    <n v="1710.04"/>
    <x v="80"/>
    <m/>
    <x v="0"/>
  </r>
  <r>
    <s v="X"/>
    <d v="2012-03-28T00:00:00"/>
    <x v="1"/>
    <x v="161"/>
    <n v="800"/>
    <m/>
    <x v="88"/>
    <m/>
    <x v="6"/>
  </r>
  <r>
    <s v="X"/>
    <d v="2012-03-29T00:00:00"/>
    <x v="7"/>
    <x v="0"/>
    <m/>
    <n v="104.94"/>
    <x v="139"/>
    <m/>
    <x v="0"/>
  </r>
  <r>
    <s v="X"/>
    <d v="2012-03-29T00:00:00"/>
    <x v="0"/>
    <x v="0"/>
    <m/>
    <n v="88"/>
    <x v="138"/>
    <m/>
    <x v="0"/>
  </r>
  <r>
    <s v="X"/>
    <d v="2012-03-29T00:00:00"/>
    <x v="0"/>
    <x v="0"/>
    <m/>
    <n v="142.04"/>
    <x v="138"/>
    <m/>
    <x v="0"/>
  </r>
  <r>
    <s v="X"/>
    <d v="2012-03-30T00:00:00"/>
    <x v="0"/>
    <x v="0"/>
    <m/>
    <n v="237.78"/>
    <x v="138"/>
    <m/>
    <x v="0"/>
  </r>
  <r>
    <s v="X"/>
    <d v="2012-03-30T00:00:00"/>
    <x v="0"/>
    <x v="164"/>
    <m/>
    <n v="228.49"/>
    <x v="80"/>
    <m/>
    <x v="0"/>
  </r>
  <r>
    <s v="X"/>
    <d v="2012-03-30T00:00:00"/>
    <x v="0"/>
    <x v="0"/>
    <m/>
    <n v="607.35"/>
    <x v="130"/>
    <m/>
    <x v="0"/>
  </r>
  <r>
    <s v="X"/>
    <d v="2012-03-30T00:00:00"/>
    <x v="1"/>
    <x v="32"/>
    <n v="360"/>
    <m/>
    <x v="106"/>
    <m/>
    <x v="6"/>
  </r>
  <r>
    <s v="X"/>
    <d v="2012-03-31T00:00:00"/>
    <x v="0"/>
    <x v="0"/>
    <m/>
    <n v="139.03"/>
    <x v="130"/>
    <m/>
    <x v="0"/>
  </r>
  <r>
    <s v="X"/>
    <d v="2012-03-31T00:00:00"/>
    <x v="0"/>
    <x v="0"/>
    <m/>
    <n v="358.66"/>
    <x v="138"/>
    <m/>
    <x v="0"/>
  </r>
  <r>
    <s v="X"/>
    <d v="2012-03-31T00:00:00"/>
    <x v="0"/>
    <x v="88"/>
    <m/>
    <n v="1188.24"/>
    <x v="138"/>
    <m/>
    <x v="0"/>
  </r>
  <r>
    <s v="X"/>
    <d v="2012-03-31T00:00:00"/>
    <x v="0"/>
    <x v="165"/>
    <m/>
    <n v="3412.36"/>
    <x v="138"/>
    <m/>
    <x v="0"/>
  </r>
  <r>
    <s v="X"/>
    <d v="2012-03-31T00:00:00"/>
    <x v="0"/>
    <x v="165"/>
    <m/>
    <n v="12405.56"/>
    <x v="88"/>
    <m/>
    <x v="0"/>
  </r>
  <r>
    <s v="X"/>
    <d v="2012-03-31T00:00:00"/>
    <x v="0"/>
    <x v="0"/>
    <m/>
    <n v="128.24"/>
    <x v="135"/>
    <m/>
    <x v="0"/>
  </r>
  <r>
    <s v="X"/>
    <d v="2012-04-02T00:00:00"/>
    <x v="1"/>
    <x v="129"/>
    <n v="2600"/>
    <m/>
    <x v="130"/>
    <m/>
    <x v="7"/>
  </r>
  <r>
    <s v="X"/>
    <d v="2012-04-02T00:00:00"/>
    <x v="1"/>
    <x v="3"/>
    <n v="585"/>
    <m/>
    <x v="138"/>
    <m/>
    <x v="7"/>
  </r>
  <r>
    <s v="X"/>
    <d v="2012-04-02T00:00:00"/>
    <x v="1"/>
    <x v="3"/>
    <n v="285"/>
    <m/>
    <x v="130"/>
    <m/>
    <x v="7"/>
  </r>
  <r>
    <s v="X"/>
    <d v="2012-04-02T00:00:00"/>
    <x v="1"/>
    <x v="9"/>
    <n v="720"/>
    <m/>
    <x v="138"/>
    <m/>
    <x v="7"/>
  </r>
  <r>
    <s v="X"/>
    <d v="2012-04-02T00:00:00"/>
    <x v="1"/>
    <x v="21"/>
    <n v="450"/>
    <m/>
    <x v="138"/>
    <m/>
    <x v="7"/>
  </r>
  <r>
    <s v="X"/>
    <d v="2012-04-02T00:00:00"/>
    <x v="1"/>
    <x v="21"/>
    <n v="150"/>
    <m/>
    <x v="130"/>
    <m/>
    <x v="7"/>
  </r>
  <r>
    <s v="X"/>
    <d v="2012-04-02T00:00:00"/>
    <x v="1"/>
    <x v="113"/>
    <n v="540"/>
    <m/>
    <x v="138"/>
    <m/>
    <x v="7"/>
  </r>
  <r>
    <s v="X"/>
    <d v="2012-04-02T00:00:00"/>
    <x v="1"/>
    <x v="112"/>
    <n v="490"/>
    <m/>
    <x v="106"/>
    <m/>
    <x v="7"/>
  </r>
  <r>
    <s v="X"/>
    <d v="2012-04-02T00:00:00"/>
    <x v="0"/>
    <x v="0"/>
    <m/>
    <n v="157.54"/>
    <x v="130"/>
    <m/>
    <x v="0"/>
  </r>
  <r>
    <s v="X"/>
    <d v="2012-04-02T00:00:00"/>
    <x v="0"/>
    <x v="0"/>
    <m/>
    <n v="569.12"/>
    <x v="138"/>
    <m/>
    <x v="0"/>
  </r>
  <r>
    <s v="X"/>
    <d v="2012-04-02T00:00:00"/>
    <x v="0"/>
    <x v="0"/>
    <m/>
    <n v="44.04"/>
    <x v="138"/>
    <m/>
    <x v="0"/>
  </r>
  <r>
    <s v="X"/>
    <d v="2012-04-02T00:00:00"/>
    <x v="5"/>
    <x v="0"/>
    <m/>
    <n v="454.61"/>
    <x v="143"/>
    <m/>
    <x v="0"/>
  </r>
  <r>
    <s v="X"/>
    <d v="2012-04-03T00:00:00"/>
    <x v="0"/>
    <x v="0"/>
    <m/>
    <n v="76.03"/>
    <x v="138"/>
    <m/>
    <x v="0"/>
  </r>
  <r>
    <s v="X"/>
    <d v="2012-04-03T00:00:00"/>
    <x v="0"/>
    <x v="0"/>
    <m/>
    <n v="133.09"/>
    <x v="144"/>
    <m/>
    <x v="0"/>
  </r>
  <r>
    <s v="X"/>
    <d v="2012-04-03T00:00:00"/>
    <x v="0"/>
    <x v="0"/>
    <m/>
    <n v="234.01"/>
    <x v="138"/>
    <m/>
    <x v="0"/>
  </r>
  <r>
    <s v="X"/>
    <d v="2012-04-03T00:00:00"/>
    <x v="5"/>
    <x v="0"/>
    <m/>
    <n v="167.69"/>
    <x v="143"/>
    <m/>
    <x v="0"/>
  </r>
  <r>
    <s v="X"/>
    <d v="2012-04-04T00:00:00"/>
    <x v="1"/>
    <x v="17"/>
    <n v="400"/>
    <m/>
    <x v="119"/>
    <m/>
    <x v="7"/>
  </r>
  <r>
    <s v="X"/>
    <d v="2012-04-04T00:00:00"/>
    <x v="1"/>
    <x v="22"/>
    <n v="390"/>
    <m/>
    <x v="138"/>
    <m/>
    <x v="7"/>
  </r>
  <r>
    <s v="X"/>
    <d v="2012-04-04T00:00:00"/>
    <x v="1"/>
    <x v="13"/>
    <n v="400"/>
    <m/>
    <x v="88"/>
    <m/>
    <x v="7"/>
  </r>
  <r>
    <s v="X"/>
    <d v="2012-04-04T00:00:00"/>
    <x v="0"/>
    <x v="0"/>
    <m/>
    <n v="41.18"/>
    <x v="130"/>
    <m/>
    <x v="0"/>
  </r>
  <r>
    <s v="X"/>
    <d v="2012-04-05T00:00:00"/>
    <x v="1"/>
    <x v="162"/>
    <n v="600"/>
    <m/>
    <x v="130"/>
    <m/>
    <x v="7"/>
  </r>
  <r>
    <s v="X"/>
    <d v="2012-04-05T00:00:00"/>
    <x v="0"/>
    <x v="0"/>
    <m/>
    <n v="331.28"/>
    <x v="145"/>
    <m/>
    <x v="0"/>
  </r>
  <r>
    <s v="X"/>
    <d v="2012-04-05T00:00:00"/>
    <x v="0"/>
    <x v="0"/>
    <m/>
    <n v="57.19"/>
    <x v="143"/>
    <m/>
    <x v="0"/>
  </r>
  <r>
    <s v="X"/>
    <d v="2012-04-06T00:00:00"/>
    <x v="7"/>
    <x v="166"/>
    <m/>
    <n v="231.1"/>
    <x v="106"/>
    <m/>
    <x v="0"/>
  </r>
  <r>
    <s v="X"/>
    <d v="2012-04-07T00:00:00"/>
    <x v="0"/>
    <x v="0"/>
    <m/>
    <n v="247.66"/>
    <x v="88"/>
    <m/>
    <x v="0"/>
  </r>
  <r>
    <s v="X"/>
    <d v="2012-04-07T00:00:00"/>
    <x v="5"/>
    <x v="0"/>
    <m/>
    <n v="44.9"/>
    <x v="139"/>
    <m/>
    <x v="0"/>
  </r>
  <r>
    <s v="X"/>
    <d v="2012-04-09T00:00:00"/>
    <x v="1"/>
    <x v="128"/>
    <n v="1115"/>
    <m/>
    <x v="130"/>
    <m/>
    <x v="8"/>
  </r>
  <r>
    <s v="X"/>
    <d v="2012-04-09T00:00:00"/>
    <x v="1"/>
    <x v="128"/>
    <n v="1095"/>
    <m/>
    <x v="135"/>
    <m/>
    <x v="8"/>
  </r>
  <r>
    <s v="X"/>
    <d v="2012-04-09T00:00:00"/>
    <x v="1"/>
    <x v="8"/>
    <n v="775"/>
    <m/>
    <x v="138"/>
    <m/>
    <x v="8"/>
  </r>
  <r>
    <s v="X"/>
    <d v="2012-04-09T00:00:00"/>
    <x v="1"/>
    <x v="14"/>
    <n v="240"/>
    <m/>
    <x v="138"/>
    <m/>
    <x v="8"/>
  </r>
  <r>
    <s v="X"/>
    <d v="2012-04-09T00:00:00"/>
    <x v="1"/>
    <x v="14"/>
    <n v="120"/>
    <m/>
    <x v="88"/>
    <m/>
    <x v="8"/>
  </r>
  <r>
    <s v="X"/>
    <d v="2012-04-09T00:00:00"/>
    <x v="1"/>
    <x v="18"/>
    <n v="240"/>
    <m/>
    <x v="138"/>
    <m/>
    <x v="8"/>
  </r>
  <r>
    <s v="X"/>
    <d v="2012-04-09T00:00:00"/>
    <x v="1"/>
    <x v="18"/>
    <n v="120"/>
    <m/>
    <x v="88"/>
    <m/>
    <x v="8"/>
  </r>
  <r>
    <s v="X"/>
    <d v="2012-04-09T00:00:00"/>
    <x v="1"/>
    <x v="1"/>
    <n v="240"/>
    <m/>
    <x v="88"/>
    <m/>
    <x v="8"/>
  </r>
  <r>
    <s v="X"/>
    <d v="2012-04-09T00:00:00"/>
    <x v="1"/>
    <x v="113"/>
    <n v="180"/>
    <m/>
    <x v="138"/>
    <m/>
    <x v="8"/>
  </r>
  <r>
    <s v="X"/>
    <d v="2012-04-09T00:00:00"/>
    <x v="0"/>
    <x v="0"/>
    <m/>
    <n v="128.58000000000001"/>
    <x v="139"/>
    <m/>
    <x v="0"/>
  </r>
  <r>
    <s v="X"/>
    <d v="2012-04-10T00:00:00"/>
    <x v="1"/>
    <x v="3"/>
    <n v="260"/>
    <m/>
    <x v="145"/>
    <m/>
    <x v="8"/>
  </r>
  <r>
    <s v="X"/>
    <d v="2012-04-10T00:00:00"/>
    <x v="1"/>
    <x v="3"/>
    <n v="130"/>
    <m/>
    <x v="138"/>
    <m/>
    <x v="8"/>
  </r>
  <r>
    <s v="X"/>
    <d v="2012-04-10T00:00:00"/>
    <x v="1"/>
    <x v="3"/>
    <n v="130"/>
    <m/>
    <x v="130"/>
    <m/>
    <x v="8"/>
  </r>
  <r>
    <s v="X"/>
    <d v="2012-04-10T00:00:00"/>
    <x v="1"/>
    <x v="9"/>
    <n v="240"/>
    <m/>
    <x v="138"/>
    <m/>
    <x v="8"/>
  </r>
  <r>
    <s v="X"/>
    <d v="2012-04-10T00:00:00"/>
    <x v="1"/>
    <x v="9"/>
    <n v="240"/>
    <m/>
    <x v="145"/>
    <m/>
    <x v="8"/>
  </r>
  <r>
    <s v="X"/>
    <d v="2012-04-10T00:00:00"/>
    <x v="1"/>
    <x v="7"/>
    <n v="260"/>
    <m/>
    <x v="88"/>
    <m/>
    <x v="8"/>
  </r>
  <r>
    <s v="X"/>
    <d v="2012-04-10T00:00:00"/>
    <x v="1"/>
    <x v="21"/>
    <n v="100"/>
    <m/>
    <x v="130"/>
    <m/>
    <x v="8"/>
  </r>
  <r>
    <s v="X"/>
    <d v="2012-04-10T00:00:00"/>
    <x v="1"/>
    <x v="7"/>
    <n v="80"/>
    <m/>
    <x v="135"/>
    <m/>
    <x v="8"/>
  </r>
  <r>
    <s v="X"/>
    <d v="2012-04-11T00:00:00"/>
    <x v="1"/>
    <x v="13"/>
    <n v="300"/>
    <m/>
    <x v="146"/>
    <m/>
    <x v="8"/>
  </r>
  <r>
    <s v="X"/>
    <d v="2012-04-11T00:00:00"/>
    <x v="1"/>
    <x v="32"/>
    <n v="94"/>
    <m/>
    <x v="106"/>
    <m/>
    <x v="8"/>
  </r>
  <r>
    <s v="X"/>
    <d v="2012-04-11T00:00:00"/>
    <x v="0"/>
    <x v="0"/>
    <m/>
    <n v="2128.34"/>
    <x v="147"/>
    <m/>
    <x v="0"/>
  </r>
  <r>
    <s v="X"/>
    <d v="2012-04-12T00:00:00"/>
    <x v="1"/>
    <x v="29"/>
    <n v="800"/>
    <m/>
    <x v="138"/>
    <m/>
    <x v="8"/>
  </r>
  <r>
    <s v="X"/>
    <d v="2012-04-13T00:00:00"/>
    <x v="1"/>
    <x v="22"/>
    <n v="600"/>
    <m/>
    <x v="88"/>
    <m/>
    <x v="8"/>
  </r>
  <r>
    <s v="X"/>
    <d v="2012-04-13T00:00:00"/>
    <x v="0"/>
    <x v="0"/>
    <m/>
    <n v="215.28"/>
    <x v="88"/>
    <m/>
    <x v="0"/>
  </r>
  <r>
    <s v="X"/>
    <d v="2012-04-14T00:00:00"/>
    <x v="0"/>
    <x v="0"/>
    <m/>
    <n v="66.459999999999994"/>
    <x v="136"/>
    <m/>
    <x v="0"/>
  </r>
  <r>
    <s v="X"/>
    <d v="2012-04-16T00:00:00"/>
    <x v="1"/>
    <x v="1"/>
    <n v="120"/>
    <m/>
    <x v="136"/>
    <m/>
    <x v="9"/>
  </r>
  <r>
    <s v="X"/>
    <d v="2012-04-16T00:00:00"/>
    <x v="1"/>
    <x v="1"/>
    <n v="50"/>
    <m/>
    <x v="34"/>
    <m/>
    <x v="9"/>
  </r>
  <r>
    <s v="X"/>
    <d v="2012-04-16T00:00:00"/>
    <x v="1"/>
    <x v="1"/>
    <n v="320"/>
    <m/>
    <x v="147"/>
    <m/>
    <x v="9"/>
  </r>
  <r>
    <s v="X"/>
    <d v="2012-04-16T00:00:00"/>
    <x v="1"/>
    <x v="18"/>
    <n v="240"/>
    <m/>
    <x v="147"/>
    <m/>
    <x v="9"/>
  </r>
  <r>
    <s v="X"/>
    <d v="2012-04-16T00:00:00"/>
    <x v="1"/>
    <x v="18"/>
    <n v="200"/>
    <m/>
    <x v="63"/>
    <m/>
    <x v="9"/>
  </r>
  <r>
    <s v="X"/>
    <d v="2012-04-16T00:00:00"/>
    <x v="1"/>
    <x v="7"/>
    <n v="260"/>
    <m/>
    <x v="147"/>
    <m/>
    <x v="9"/>
  </r>
  <r>
    <s v="X"/>
    <d v="2012-04-16T00:00:00"/>
    <x v="1"/>
    <x v="7"/>
    <n v="130"/>
    <m/>
    <x v="136"/>
    <m/>
    <x v="9"/>
  </r>
  <r>
    <s v="X"/>
    <d v="2012-04-16T00:00:00"/>
    <x v="1"/>
    <x v="14"/>
    <n v="240"/>
    <m/>
    <x v="147"/>
    <m/>
    <x v="9"/>
  </r>
  <r>
    <s v="X"/>
    <d v="2012-04-16T00:00:00"/>
    <x v="1"/>
    <x v="159"/>
    <n v="82.5"/>
    <m/>
    <x v="106"/>
    <m/>
    <x v="9"/>
  </r>
  <r>
    <s v="X"/>
    <d v="2012-04-16T00:00:00"/>
    <x v="0"/>
    <x v="0"/>
    <m/>
    <n v="66.47"/>
    <x v="136"/>
    <m/>
    <x v="0"/>
  </r>
  <r>
    <s v="X"/>
    <d v="2012-04-16T00:00:00"/>
    <x v="0"/>
    <x v="0"/>
    <m/>
    <n v="55.67"/>
    <x v="136"/>
    <m/>
    <x v="0"/>
  </r>
  <r>
    <s v="X"/>
    <d v="2012-04-16T00:00:00"/>
    <x v="0"/>
    <x v="88"/>
    <m/>
    <n v="1781.39"/>
    <x v="88"/>
    <m/>
    <x v="0"/>
  </r>
  <r>
    <s v="X"/>
    <d v="2012-04-16T00:00:00"/>
    <x v="0"/>
    <x v="0"/>
    <m/>
    <n v="451.52"/>
    <x v="148"/>
    <m/>
    <x v="0"/>
  </r>
  <r>
    <s v="X"/>
    <d v="2012-04-17T00:00:00"/>
    <x v="1"/>
    <x v="32"/>
    <n v="394"/>
    <m/>
    <x v="106"/>
    <m/>
    <x v="9"/>
  </r>
  <r>
    <s v="X"/>
    <d v="2012-04-19T00:00:00"/>
    <x v="1"/>
    <x v="32"/>
    <n v="416.5"/>
    <m/>
    <x v="106"/>
    <m/>
    <x v="9"/>
  </r>
  <r>
    <s v="X"/>
    <d v="2012-04-19T00:00:00"/>
    <x v="0"/>
    <x v="0"/>
    <m/>
    <n v="99.22"/>
    <x v="88"/>
    <m/>
    <x v="0"/>
  </r>
  <r>
    <s v="X"/>
    <d v="2012-04-19T00:00:00"/>
    <x v="0"/>
    <x v="0"/>
    <m/>
    <n v="237.02"/>
    <x v="149"/>
    <m/>
    <x v="0"/>
  </r>
  <r>
    <s v="X"/>
    <d v="2012-04-19T00:00:00"/>
    <x v="0"/>
    <x v="0"/>
    <m/>
    <n v="111.86"/>
    <x v="88"/>
    <m/>
    <x v="0"/>
  </r>
  <r>
    <s v="X"/>
    <d v="2012-04-20T00:00:00"/>
    <x v="1"/>
    <x v="1"/>
    <n v="750"/>
    <m/>
    <x v="147"/>
    <m/>
    <x v="9"/>
  </r>
  <r>
    <s v="X"/>
    <d v="2012-04-20T00:00:00"/>
    <x v="0"/>
    <x v="167"/>
    <m/>
    <n v="31.5"/>
    <x v="106"/>
    <m/>
    <x v="0"/>
  </r>
  <r>
    <s v="X"/>
    <d v="2012-04-20T00:00:00"/>
    <x v="0"/>
    <x v="0"/>
    <m/>
    <n v="336.19"/>
    <x v="147"/>
    <m/>
    <x v="0"/>
  </r>
  <r>
    <s v="X"/>
    <d v="2012-04-20T00:00:00"/>
    <x v="0"/>
    <x v="0"/>
    <m/>
    <n v="5163.2299999999996"/>
    <x v="149"/>
    <m/>
    <x v="0"/>
  </r>
  <r>
    <s v="X"/>
    <d v="2012-04-21T00:00:00"/>
    <x v="0"/>
    <x v="0"/>
    <m/>
    <n v="145.43"/>
    <x v="149"/>
    <m/>
    <x v="0"/>
  </r>
  <r>
    <s v="X"/>
    <d v="2012-04-21T00:00:00"/>
    <x v="0"/>
    <x v="0"/>
    <m/>
    <n v="282.47000000000003"/>
    <x v="147"/>
    <m/>
    <x v="0"/>
  </r>
  <r>
    <s v="X"/>
    <d v="2012-04-23T00:00:00"/>
    <x v="1"/>
    <x v="160"/>
    <n v="1261"/>
    <m/>
    <x v="23"/>
    <m/>
    <x v="10"/>
  </r>
  <r>
    <s v="X"/>
    <d v="2012-04-23T00:00:00"/>
    <x v="1"/>
    <x v="7"/>
    <n v="780"/>
    <m/>
    <x v="147"/>
    <m/>
    <x v="10"/>
  </r>
  <r>
    <s v="X"/>
    <d v="2012-04-23T00:00:00"/>
    <x v="1"/>
    <x v="14"/>
    <n v="720"/>
    <m/>
    <x v="147"/>
    <m/>
    <x v="10"/>
  </r>
  <r>
    <s v="X"/>
    <d v="2012-04-23T00:00:00"/>
    <x v="1"/>
    <x v="168"/>
    <n v="620"/>
    <m/>
    <x v="147"/>
    <m/>
    <x v="10"/>
  </r>
  <r>
    <s v="X"/>
    <d v="2012-04-23T00:00:00"/>
    <x v="1"/>
    <x v="3"/>
    <n v="500"/>
    <m/>
    <x v="149"/>
    <m/>
    <x v="10"/>
  </r>
  <r>
    <s v="X"/>
    <d v="2012-04-23T00:00:00"/>
    <x v="1"/>
    <x v="32"/>
    <n v="394"/>
    <m/>
    <x v="106"/>
    <m/>
    <x v="10"/>
  </r>
  <r>
    <s v="X"/>
    <d v="2012-04-23T00:00:00"/>
    <x v="1"/>
    <x v="113"/>
    <n v="360"/>
    <m/>
    <x v="149"/>
    <m/>
    <x v="10"/>
  </r>
  <r>
    <s v="X"/>
    <d v="2012-04-23T00:00:00"/>
    <x v="1"/>
    <x v="169"/>
    <n v="180"/>
    <m/>
    <x v="149"/>
    <m/>
    <x v="10"/>
  </r>
  <r>
    <s v="X"/>
    <d v="2012-04-23T00:00:00"/>
    <x v="1"/>
    <x v="170"/>
    <n v="100"/>
    <m/>
    <x v="149"/>
    <m/>
    <x v="10"/>
  </r>
  <r>
    <s v="X"/>
    <d v="2012-04-23T00:00:00"/>
    <x v="1"/>
    <x v="170"/>
    <n v="50"/>
    <m/>
    <x v="150"/>
    <m/>
    <x v="10"/>
  </r>
  <r>
    <s v="X"/>
    <d v="2012-04-23T00:00:00"/>
    <x v="1"/>
    <x v="9"/>
    <n v="60"/>
    <m/>
    <x v="150"/>
    <m/>
    <x v="10"/>
  </r>
  <r>
    <s v="X"/>
    <d v="2012-04-23T00:00:00"/>
    <x v="0"/>
    <x v="0"/>
    <m/>
    <n v="230.58"/>
    <x v="138"/>
    <m/>
    <x v="0"/>
  </r>
  <r>
    <s v="X"/>
    <d v="2012-04-23T00:00:00"/>
    <x v="0"/>
    <x v="0"/>
    <m/>
    <n v="7906.74"/>
    <x v="150"/>
    <m/>
    <x v="0"/>
  </r>
  <r>
    <s v="X"/>
    <d v="2012-04-23T00:00:00"/>
    <x v="0"/>
    <x v="0"/>
    <m/>
    <n v="136.93"/>
    <x v="138"/>
    <m/>
    <x v="0"/>
  </r>
  <r>
    <s v="X"/>
    <d v="2012-04-24T00:00:00"/>
    <x v="0"/>
    <x v="0"/>
    <m/>
    <n v="316.14"/>
    <x v="119"/>
    <m/>
    <x v="0"/>
  </r>
  <r>
    <s v="X"/>
    <d v="2012-04-24T00:00:00"/>
    <x v="0"/>
    <x v="0"/>
    <m/>
    <n v="53.86"/>
    <x v="119"/>
    <m/>
    <x v="0"/>
  </r>
  <r>
    <s v="X"/>
    <d v="2012-04-25T00:00:00"/>
    <x v="0"/>
    <x v="0"/>
    <m/>
    <n v="271.06"/>
    <x v="119"/>
    <m/>
    <x v="0"/>
  </r>
  <r>
    <s v="X"/>
    <d v="2012-04-25T00:00:00"/>
    <x v="0"/>
    <x v="0"/>
    <m/>
    <n v="366.68"/>
    <x v="149"/>
    <m/>
    <x v="0"/>
  </r>
  <r>
    <s v="X"/>
    <d v="2012-04-25T00:00:00"/>
    <x v="0"/>
    <x v="0"/>
    <m/>
    <n v="665.88"/>
    <x v="147"/>
    <m/>
    <x v="0"/>
  </r>
  <r>
    <s v="X"/>
    <d v="2012-04-25T00:00:00"/>
    <x v="0"/>
    <x v="0"/>
    <m/>
    <n v="98.36"/>
    <x v="119"/>
    <m/>
    <x v="0"/>
  </r>
  <r>
    <s v="X"/>
    <d v="2012-04-25T00:00:00"/>
    <x v="0"/>
    <x v="171"/>
    <m/>
    <n v="8.06"/>
    <x v="106"/>
    <m/>
    <x v="0"/>
  </r>
  <r>
    <s v="X"/>
    <d v="2012-04-25T00:00:00"/>
    <x v="0"/>
    <x v="0"/>
    <m/>
    <n v="181.86"/>
    <x v="149"/>
    <m/>
    <x v="0"/>
  </r>
  <r>
    <s v="X"/>
    <d v="2012-04-25T00:00:00"/>
    <x v="1"/>
    <x v="31"/>
    <n v="2000"/>
    <m/>
    <x v="147"/>
    <m/>
    <x v="10"/>
  </r>
  <r>
    <s v="X"/>
    <d v="2012-04-25T00:00:00"/>
    <x v="1"/>
    <x v="31"/>
    <n v="250"/>
    <m/>
    <x v="151"/>
    <m/>
    <x v="10"/>
  </r>
  <r>
    <s v="X"/>
    <d v="2012-04-25T00:00:00"/>
    <x v="1"/>
    <x v="172"/>
    <n v="1000"/>
    <m/>
    <x v="147"/>
    <m/>
    <x v="10"/>
  </r>
  <r>
    <s v="X"/>
    <d v="2012-04-25T00:00:00"/>
    <x v="1"/>
    <x v="172"/>
    <n v="100"/>
    <m/>
    <x v="88"/>
    <m/>
    <x v="10"/>
  </r>
  <r>
    <s v="X"/>
    <d v="2012-04-25T00:00:00"/>
    <x v="1"/>
    <x v="115"/>
    <n v="75"/>
    <m/>
    <x v="135"/>
    <m/>
    <x v="10"/>
  </r>
  <r>
    <s v="X"/>
    <d v="2012-04-26T00:00:00"/>
    <x v="1"/>
    <x v="160"/>
    <n v="1071"/>
    <m/>
    <x v="106"/>
    <m/>
    <x v="10"/>
  </r>
  <r>
    <s v="X"/>
    <d v="2012-04-26T00:00:00"/>
    <x v="1"/>
    <x v="159"/>
    <n v="533.5"/>
    <m/>
    <x v="147"/>
    <m/>
    <x v="10"/>
  </r>
  <r>
    <s v="X"/>
    <d v="2012-04-26T00:00:00"/>
    <x v="0"/>
    <x v="0"/>
    <m/>
    <n v="462.69"/>
    <x v="150"/>
    <m/>
    <x v="0"/>
  </r>
  <r>
    <s v="X"/>
    <d v="2012-04-26T00:00:00"/>
    <x v="0"/>
    <x v="0"/>
    <m/>
    <n v="1218.81"/>
    <x v="152"/>
    <m/>
    <x v="0"/>
  </r>
  <r>
    <s v="X"/>
    <d v="2012-04-26T00:00:00"/>
    <x v="0"/>
    <x v="0"/>
    <m/>
    <n v="23.77"/>
    <x v="150"/>
    <m/>
    <x v="0"/>
  </r>
  <r>
    <s v="X"/>
    <d v="2012-04-27T00:00:00"/>
    <x v="1"/>
    <x v="173"/>
    <n v="340"/>
    <m/>
    <x v="119"/>
    <m/>
    <x v="10"/>
  </r>
  <r>
    <s v="X"/>
    <d v="2012-04-27T00:00:00"/>
    <x v="1"/>
    <x v="32"/>
    <n v="194"/>
    <m/>
    <x v="106"/>
    <m/>
    <x v="10"/>
  </r>
  <r>
    <s v="X"/>
    <d v="2012-04-27T00:00:00"/>
    <x v="1"/>
    <x v="32"/>
    <n v="43.6"/>
    <m/>
    <x v="153"/>
    <m/>
    <x v="10"/>
  </r>
  <r>
    <s v="X"/>
    <d v="2012-04-27T00:00:00"/>
    <x v="1"/>
    <x v="32"/>
    <n v="19"/>
    <m/>
    <x v="106"/>
    <m/>
    <x v="10"/>
  </r>
  <r>
    <s v="X"/>
    <d v="2012-04-27T00:00:00"/>
    <x v="0"/>
    <x v="0"/>
    <m/>
    <n v="100.1"/>
    <x v="150"/>
    <m/>
    <x v="0"/>
  </r>
  <r>
    <s v="X"/>
    <d v="2012-04-27T00:00:00"/>
    <x v="0"/>
    <x v="0"/>
    <m/>
    <n v="569.5"/>
    <x v="2"/>
    <m/>
    <x v="0"/>
  </r>
  <r>
    <s v="X"/>
    <d v="2012-04-27T00:00:00"/>
    <x v="0"/>
    <x v="0"/>
    <m/>
    <n v="638.77"/>
    <x v="149"/>
    <m/>
    <x v="0"/>
  </r>
  <r>
    <s v="X"/>
    <d v="2012-04-27T00:00:00"/>
    <x v="0"/>
    <x v="0"/>
    <m/>
    <n v="304.97000000000003"/>
    <x v="152"/>
    <m/>
    <x v="0"/>
  </r>
  <r>
    <s v="X"/>
    <d v="2012-04-27T00:00:00"/>
    <x v="0"/>
    <x v="147"/>
    <m/>
    <n v="485.48"/>
    <x v="137"/>
    <m/>
    <x v="0"/>
  </r>
  <r>
    <s v="X"/>
    <d v="2012-04-28T00:00:00"/>
    <x v="0"/>
    <x v="0"/>
    <m/>
    <n v="258.75"/>
    <x v="152"/>
    <m/>
    <x v="0"/>
  </r>
  <r>
    <s v="X"/>
    <d v="2012-04-30T00:00:00"/>
    <x v="1"/>
    <x v="160"/>
    <n v="475"/>
    <m/>
    <x v="106"/>
    <m/>
    <x v="1"/>
  </r>
  <r>
    <s v="X"/>
    <d v="2012-04-30T00:00:00"/>
    <x v="1"/>
    <x v="174"/>
    <n v="390"/>
    <m/>
    <x v="152"/>
    <m/>
    <x v="1"/>
  </r>
  <r>
    <s v="X"/>
    <d v="2012-04-30T00:00:00"/>
    <x v="1"/>
    <x v="26"/>
    <n v="360"/>
    <m/>
    <x v="152"/>
    <m/>
    <x v="1"/>
  </r>
  <r>
    <s v="X"/>
    <d v="2012-04-30T00:00:00"/>
    <x v="1"/>
    <x v="13"/>
    <n v="390"/>
    <m/>
    <x v="152"/>
    <m/>
    <x v="1"/>
  </r>
  <r>
    <s v="X"/>
    <d v="2012-04-30T00:00:00"/>
    <x v="1"/>
    <x v="170"/>
    <n v="120"/>
    <m/>
    <x v="149"/>
    <m/>
    <x v="1"/>
  </r>
  <r>
    <s v="X"/>
    <d v="2012-04-30T00:00:00"/>
    <x v="1"/>
    <x v="170"/>
    <n v="120"/>
    <m/>
    <x v="119"/>
    <m/>
    <x v="1"/>
  </r>
  <r>
    <s v="X"/>
    <d v="2012-04-30T00:00:00"/>
    <x v="1"/>
    <x v="170"/>
    <n v="500"/>
    <m/>
    <x v="138"/>
    <m/>
    <x v="1"/>
  </r>
  <r>
    <s v="X"/>
    <d v="2012-04-30T00:00:00"/>
    <x v="1"/>
    <x v="170"/>
    <n v="180"/>
    <m/>
    <x v="150"/>
    <m/>
    <x v="1"/>
  </r>
  <r>
    <s v="X"/>
    <d v="2012-04-30T00:00:00"/>
    <x v="1"/>
    <x v="1"/>
    <n v="50"/>
    <m/>
    <x v="34"/>
    <m/>
    <x v="1"/>
  </r>
  <r>
    <s v="X"/>
    <d v="2012-04-30T00:00:00"/>
    <x v="1"/>
    <x v="1"/>
    <n v="480"/>
    <m/>
    <x v="147"/>
    <m/>
    <x v="1"/>
  </r>
  <r>
    <s v="X"/>
    <d v="2012-04-30T00:00:00"/>
    <x v="1"/>
    <x v="1"/>
    <n v="240"/>
    <m/>
    <x v="2"/>
    <m/>
    <x v="1"/>
  </r>
  <r>
    <s v="X"/>
    <d v="2012-04-30T00:00:00"/>
    <x v="1"/>
    <x v="18"/>
    <n v="480"/>
    <m/>
    <x v="147"/>
    <m/>
    <x v="1"/>
  </r>
  <r>
    <s v="X"/>
    <d v="2012-04-30T00:00:00"/>
    <x v="1"/>
    <x v="18"/>
    <n v="240"/>
    <m/>
    <x v="2"/>
    <m/>
    <x v="1"/>
  </r>
  <r>
    <s v="X"/>
    <d v="2012-04-30T00:00:00"/>
    <x v="1"/>
    <x v="14"/>
    <n v="480"/>
    <m/>
    <x v="147"/>
    <m/>
    <x v="1"/>
  </r>
  <r>
    <s v="X"/>
    <d v="2012-04-30T00:00:00"/>
    <x v="1"/>
    <x v="14"/>
    <n v="240"/>
    <m/>
    <x v="2"/>
    <m/>
    <x v="1"/>
  </r>
  <r>
    <s v="X"/>
    <d v="2012-04-30T00:00:00"/>
    <x v="1"/>
    <x v="9"/>
    <n v="240"/>
    <m/>
    <x v="119"/>
    <m/>
    <x v="1"/>
  </r>
  <r>
    <s v="X"/>
    <d v="2012-04-30T00:00:00"/>
    <x v="1"/>
    <x v="9"/>
    <n v="60"/>
    <m/>
    <x v="138"/>
    <m/>
    <x v="1"/>
  </r>
  <r>
    <s v="X"/>
    <d v="2012-04-30T00:00:00"/>
    <x v="1"/>
    <x v="9"/>
    <n v="420"/>
    <m/>
    <x v="150"/>
    <m/>
    <x v="1"/>
  </r>
  <r>
    <s v="X"/>
    <d v="2012-04-30T00:00:00"/>
    <x v="1"/>
    <x v="7"/>
    <n v="390"/>
    <m/>
    <x v="147"/>
    <m/>
    <x v="1"/>
  </r>
  <r>
    <s v="X"/>
    <d v="2012-04-30T00:00:00"/>
    <x v="1"/>
    <x v="7"/>
    <n v="240"/>
    <m/>
    <x v="2"/>
    <m/>
    <x v="1"/>
  </r>
  <r>
    <s v="X"/>
    <d v="2012-04-30T00:00:00"/>
    <x v="1"/>
    <x v="21"/>
    <n v="50"/>
    <m/>
    <x v="138"/>
    <m/>
    <x v="1"/>
  </r>
  <r>
    <s v="X"/>
    <d v="2012-04-30T00:00:00"/>
    <x v="1"/>
    <x v="21"/>
    <n v="200"/>
    <m/>
    <x v="119"/>
    <m/>
    <x v="1"/>
  </r>
  <r>
    <s v="X"/>
    <d v="2012-04-30T00:00:00"/>
    <x v="1"/>
    <x v="21"/>
    <n v="350"/>
    <m/>
    <x v="150"/>
    <m/>
    <x v="1"/>
  </r>
  <r>
    <s v="X"/>
    <d v="2012-04-30T00:00:00"/>
    <x v="1"/>
    <x v="169"/>
    <n v="360"/>
    <m/>
    <x v="149"/>
    <m/>
    <x v="1"/>
  </r>
  <r>
    <s v="X"/>
    <d v="2012-04-30T00:00:00"/>
    <x v="1"/>
    <x v="175"/>
    <n v="120"/>
    <m/>
    <x v="149"/>
    <m/>
    <x v="1"/>
  </r>
  <r>
    <s v="X"/>
    <d v="2012-04-30T00:00:00"/>
    <x v="0"/>
    <x v="0"/>
    <m/>
    <n v="948.87"/>
    <x v="152"/>
    <m/>
    <x v="0"/>
  </r>
  <r>
    <s v="X"/>
    <d v="2012-04-30T00:00:00"/>
    <x v="0"/>
    <x v="0"/>
    <m/>
    <n v="273.02"/>
    <x v="150"/>
    <m/>
    <x v="0"/>
  </r>
  <r>
    <s v="X"/>
    <d v="2012-04-30T00:00:00"/>
    <x v="0"/>
    <x v="0"/>
    <m/>
    <n v="514.63"/>
    <x v="119"/>
    <m/>
    <x v="0"/>
  </r>
  <r>
    <s v="X"/>
    <d v="2012-05-01T00:00:00"/>
    <x v="1"/>
    <x v="176"/>
    <n v="240"/>
    <m/>
    <x v="154"/>
    <m/>
    <x v="1"/>
  </r>
  <r>
    <s v="X"/>
    <d v="2012-05-01T00:00:00"/>
    <x v="1"/>
    <x v="176"/>
    <n v="60"/>
    <m/>
    <x v="138"/>
    <m/>
    <x v="1"/>
  </r>
  <r>
    <s v="X"/>
    <d v="2012-05-01T00:00:00"/>
    <x v="1"/>
    <x v="176"/>
    <n v="240"/>
    <m/>
    <x v="119"/>
    <m/>
    <x v="1"/>
  </r>
  <r>
    <s v="X"/>
    <d v="2012-05-01T00:00:00"/>
    <x v="1"/>
    <x v="176"/>
    <n v="420"/>
    <m/>
    <x v="150"/>
    <m/>
    <x v="1"/>
  </r>
  <r>
    <s v="X"/>
    <d v="2012-05-01T00:00:00"/>
    <x v="1"/>
    <x v="32"/>
    <n v="394"/>
    <m/>
    <x v="106"/>
    <m/>
    <x v="1"/>
  </r>
  <r>
    <s v="X"/>
    <d v="2012-05-01T00:00:00"/>
    <x v="0"/>
    <x v="0"/>
    <m/>
    <n v="920.19"/>
    <x v="152"/>
    <m/>
    <x v="0"/>
  </r>
  <r>
    <s v="X"/>
    <d v="2012-05-01T00:00:00"/>
    <x v="0"/>
    <x v="0"/>
    <m/>
    <n v="136.51"/>
    <x v="152"/>
    <m/>
    <x v="0"/>
  </r>
  <r>
    <s v="X"/>
    <d v="2012-05-01T00:00:00"/>
    <x v="0"/>
    <x v="0"/>
    <m/>
    <n v="633.79999999999995"/>
    <x v="147"/>
    <m/>
    <x v="0"/>
  </r>
  <r>
    <s v="X"/>
    <d v="2012-05-02T00:00:00"/>
    <x v="1"/>
    <x v="35"/>
    <n v="495"/>
    <m/>
    <x v="103"/>
    <m/>
    <x v="1"/>
  </r>
  <r>
    <s v="X"/>
    <d v="2012-05-02T00:00:00"/>
    <x v="1"/>
    <x v="160"/>
    <n v="946"/>
    <m/>
    <x v="106"/>
    <m/>
    <x v="1"/>
  </r>
  <r>
    <s v="X"/>
    <d v="2012-05-02T00:00:00"/>
    <x v="1"/>
    <x v="113"/>
    <n v="360"/>
    <m/>
    <x v="149"/>
    <m/>
    <x v="1"/>
  </r>
  <r>
    <s v="X"/>
    <d v="2012-05-02T00:00:00"/>
    <x v="0"/>
    <x v="0"/>
    <m/>
    <n v="136.44"/>
    <x v="150"/>
    <m/>
    <x v="0"/>
  </r>
  <r>
    <s v="X"/>
    <d v="2012-05-02T00:00:00"/>
    <x v="0"/>
    <x v="0"/>
    <m/>
    <n v="83.16"/>
    <x v="152"/>
    <m/>
    <x v="0"/>
  </r>
  <r>
    <s v="X"/>
    <d v="2012-05-02T00:00:00"/>
    <x v="0"/>
    <x v="0"/>
    <m/>
    <n v="448.26"/>
    <x v="149"/>
    <m/>
    <x v="0"/>
  </r>
  <r>
    <s v="X"/>
    <d v="2012-05-02T00:00:00"/>
    <x v="0"/>
    <x v="0"/>
    <m/>
    <n v="196.89"/>
    <x v="152"/>
    <m/>
    <x v="0"/>
  </r>
  <r>
    <s v="X"/>
    <d v="2012-05-02T00:00:00"/>
    <x v="0"/>
    <x v="0"/>
    <m/>
    <n v="23.99"/>
    <x v="152"/>
    <m/>
    <x v="0"/>
  </r>
  <r>
    <s v="X"/>
    <d v="2012-05-03T00:00:00"/>
    <x v="0"/>
    <x v="0"/>
    <m/>
    <n v="164.73"/>
    <x v="150"/>
    <m/>
    <x v="0"/>
  </r>
  <r>
    <s v="X"/>
    <d v="2012-05-03T00:00:00"/>
    <x v="0"/>
    <x v="0"/>
    <m/>
    <n v="215.29"/>
    <x v="152"/>
    <m/>
    <x v="0"/>
  </r>
  <r>
    <s v="X"/>
    <d v="2012-05-03T00:00:00"/>
    <x v="0"/>
    <x v="0"/>
    <m/>
    <n v="973.32"/>
    <x v="149"/>
    <m/>
    <x v="0"/>
  </r>
  <r>
    <s v="X"/>
    <d v="2012-05-04T00:00:00"/>
    <x v="1"/>
    <x v="32"/>
    <n v="38.4"/>
    <m/>
    <x v="106"/>
    <m/>
    <x v="1"/>
  </r>
  <r>
    <s v="X"/>
    <d v="2012-05-04T00:00:00"/>
    <x v="1"/>
    <x v="32"/>
    <n v="19"/>
    <m/>
    <x v="106"/>
    <m/>
    <x v="1"/>
  </r>
  <r>
    <s v="X"/>
    <d v="2012-05-04T00:00:00"/>
    <x v="0"/>
    <x v="0"/>
    <m/>
    <n v="452.41"/>
    <x v="149"/>
    <m/>
    <x v="0"/>
  </r>
  <r>
    <s v="X"/>
    <d v="2012-05-04T00:00:00"/>
    <x v="0"/>
    <x v="0"/>
    <m/>
    <n v="307.22000000000003"/>
    <x v="152"/>
    <m/>
    <x v="0"/>
  </r>
  <r>
    <s v="X"/>
    <d v="2012-05-04T00:00:00"/>
    <x v="0"/>
    <x v="0"/>
    <m/>
    <n v="155.94"/>
    <x v="150"/>
    <m/>
    <x v="0"/>
  </r>
  <r>
    <s v="X"/>
    <d v="2012-05-04T00:00:00"/>
    <x v="0"/>
    <x v="177"/>
    <m/>
    <n v="46.06"/>
    <x v="106"/>
    <m/>
    <x v="0"/>
  </r>
  <r>
    <s v="X"/>
    <d v="2012-05-04T00:00:00"/>
    <x v="0"/>
    <x v="0"/>
    <m/>
    <n v="31.46"/>
    <x v="152"/>
    <m/>
    <x v="0"/>
  </r>
  <r>
    <s v="X"/>
    <d v="2012-05-04T00:00:00"/>
    <x v="0"/>
    <x v="0"/>
    <m/>
    <n v="39.270000000000003"/>
    <x v="150"/>
    <m/>
    <x v="0"/>
  </r>
  <r>
    <s v="X"/>
    <d v="2012-05-07T00:00:00"/>
    <x v="1"/>
    <x v="1"/>
    <n v="400"/>
    <m/>
    <x v="63"/>
    <m/>
    <x v="11"/>
  </r>
  <r>
    <s v="X"/>
    <d v="2012-05-07T00:00:00"/>
    <x v="1"/>
    <x v="1"/>
    <n v="540"/>
    <m/>
    <x v="150"/>
    <m/>
    <x v="11"/>
  </r>
  <r>
    <s v="X"/>
    <d v="2012-05-07T00:00:00"/>
    <x v="1"/>
    <x v="178"/>
    <n v="810"/>
    <m/>
    <x v="152"/>
    <m/>
    <x v="11"/>
  </r>
  <r>
    <s v="X"/>
    <d v="2012-05-07T00:00:00"/>
    <x v="1"/>
    <x v="18"/>
    <n v="360"/>
    <m/>
    <x v="147"/>
    <m/>
    <x v="11"/>
  </r>
  <r>
    <s v="X"/>
    <d v="2012-05-07T00:00:00"/>
    <x v="1"/>
    <x v="18"/>
    <n v="300"/>
    <m/>
    <x v="149"/>
    <m/>
    <x v="11"/>
  </r>
  <r>
    <s v="X"/>
    <d v="2012-05-07T00:00:00"/>
    <x v="1"/>
    <x v="1"/>
    <n v="240"/>
    <m/>
    <x v="147"/>
    <m/>
    <x v="11"/>
  </r>
  <r>
    <s v="X"/>
    <d v="2012-05-07T00:00:00"/>
    <x v="1"/>
    <x v="1"/>
    <n v="300"/>
    <m/>
    <x v="149"/>
    <m/>
    <x v="11"/>
  </r>
  <r>
    <s v="X"/>
    <d v="2012-05-07T00:00:00"/>
    <x v="1"/>
    <x v="14"/>
    <n v="520"/>
    <m/>
    <x v="147"/>
    <m/>
    <x v="11"/>
  </r>
  <r>
    <s v="X"/>
    <d v="2012-05-07T00:00:00"/>
    <x v="1"/>
    <x v="7"/>
    <n v="130"/>
    <m/>
    <x v="35"/>
    <m/>
    <x v="11"/>
  </r>
  <r>
    <s v="X"/>
    <d v="2012-05-07T00:00:00"/>
    <x v="1"/>
    <x v="7"/>
    <n v="390"/>
    <m/>
    <x v="147"/>
    <m/>
    <x v="11"/>
  </r>
  <r>
    <s v="X"/>
    <d v="2012-05-07T00:00:00"/>
    <x v="1"/>
    <x v="21"/>
    <n v="250"/>
    <m/>
    <x v="150"/>
    <m/>
    <x v="11"/>
  </r>
  <r>
    <s v="X"/>
    <d v="2012-05-07T00:00:00"/>
    <x v="1"/>
    <x v="21"/>
    <n v="250"/>
    <m/>
    <x v="119"/>
    <m/>
    <x v="11"/>
  </r>
  <r>
    <s v="X"/>
    <d v="2012-05-07T00:00:00"/>
    <x v="1"/>
    <x v="9"/>
    <n v="480"/>
    <m/>
    <x v="150"/>
    <m/>
    <x v="11"/>
  </r>
  <r>
    <s v="X"/>
    <d v="2012-05-07T00:00:00"/>
    <x v="1"/>
    <x v="170"/>
    <n v="400"/>
    <m/>
    <x v="150"/>
    <m/>
    <x v="11"/>
  </r>
  <r>
    <s v="X"/>
    <d v="2012-05-07T00:00:00"/>
    <x v="1"/>
    <x v="9"/>
    <n v="120"/>
    <m/>
    <x v="119"/>
    <m/>
    <x v="11"/>
  </r>
  <r>
    <s v="X"/>
    <d v="2012-05-07T00:00:00"/>
    <x v="1"/>
    <x v="170"/>
    <n v="100"/>
    <m/>
    <x v="119"/>
    <m/>
    <x v="11"/>
  </r>
  <r>
    <s v="X"/>
    <d v="2012-05-07T00:00:00"/>
    <x v="0"/>
    <x v="0"/>
    <m/>
    <n v="438.16"/>
    <x v="150"/>
    <m/>
    <x v="0"/>
  </r>
  <r>
    <s v="X"/>
    <d v="2012-05-07T00:00:00"/>
    <x v="0"/>
    <x v="0"/>
    <m/>
    <n v="245.82"/>
    <x v="149"/>
    <m/>
    <x v="0"/>
  </r>
  <r>
    <s v="X"/>
    <d v="2012-05-07T00:00:00"/>
    <x v="0"/>
    <x v="0"/>
    <m/>
    <n v="1134.47"/>
    <x v="155"/>
    <m/>
    <x v="0"/>
  </r>
  <r>
    <s v="X"/>
    <d v="2012-05-07T00:00:00"/>
    <x v="0"/>
    <x v="0"/>
    <m/>
    <n v="856.51"/>
    <x v="150"/>
    <m/>
    <x v="0"/>
  </r>
  <r>
    <s v="X"/>
    <d v="2012-05-08T00:00:00"/>
    <x v="1"/>
    <x v="179"/>
    <n v="1525"/>
    <m/>
    <x v="147"/>
    <m/>
    <x v="11"/>
  </r>
  <r>
    <s v="X"/>
    <d v="2012-05-08T00:00:00"/>
    <x v="1"/>
    <x v="129"/>
    <n v="800"/>
    <m/>
    <x v="156"/>
    <m/>
    <x v="11"/>
  </r>
  <r>
    <s v="X"/>
    <d v="2012-05-08T00:00:00"/>
    <x v="1"/>
    <x v="13"/>
    <n v="870"/>
    <m/>
    <x v="152"/>
    <m/>
    <x v="11"/>
  </r>
  <r>
    <s v="X"/>
    <d v="2012-05-08T00:00:00"/>
    <x v="1"/>
    <x v="26"/>
    <n v="810"/>
    <m/>
    <x v="152"/>
    <m/>
    <x v="11"/>
  </r>
  <r>
    <s v="X"/>
    <d v="2012-05-08T00:00:00"/>
    <x v="1"/>
    <x v="180"/>
    <n v="550"/>
    <m/>
    <x v="150"/>
    <m/>
    <x v="11"/>
  </r>
  <r>
    <s v="X"/>
    <d v="2012-05-08T00:00:00"/>
    <x v="1"/>
    <x v="3"/>
    <n v="390"/>
    <m/>
    <x v="149"/>
    <m/>
    <x v="11"/>
  </r>
  <r>
    <s v="X"/>
    <d v="2012-05-08T00:00:00"/>
    <x v="0"/>
    <x v="0"/>
    <m/>
    <n v="49.38"/>
    <x v="152"/>
    <m/>
    <x v="0"/>
  </r>
  <r>
    <s v="X"/>
    <d v="2012-05-08T00:00:00"/>
    <x v="0"/>
    <x v="0"/>
    <m/>
    <n v="1008.35"/>
    <x v="149"/>
    <m/>
    <x v="0"/>
  </r>
  <r>
    <s v="X"/>
    <d v="2012-05-08T00:00:00"/>
    <x v="0"/>
    <x v="181"/>
    <m/>
    <n v="1541.56"/>
    <x v="106"/>
    <m/>
    <x v="0"/>
  </r>
  <r>
    <s v="X"/>
    <d v="2012-05-08T00:00:00"/>
    <x v="0"/>
    <x v="0"/>
    <m/>
    <n v="1006.98"/>
    <x v="147"/>
    <m/>
    <x v="0"/>
  </r>
  <r>
    <s v="X"/>
    <d v="2012-05-08T00:00:00"/>
    <x v="0"/>
    <x v="0"/>
    <m/>
    <n v="109.62"/>
    <x v="147"/>
    <m/>
    <x v="0"/>
  </r>
  <r>
    <s v="X"/>
    <d v="2012-05-08T00:00:00"/>
    <x v="0"/>
    <x v="0"/>
    <m/>
    <n v="450.12"/>
    <x v="149"/>
    <m/>
    <x v="0"/>
  </r>
  <r>
    <s v="X"/>
    <d v="2012-05-09T00:00:00"/>
    <x v="0"/>
    <x v="0"/>
    <m/>
    <n v="663.36"/>
    <x v="152"/>
    <m/>
    <x v="0"/>
  </r>
  <r>
    <s v="X"/>
    <d v="2012-05-09T00:00:00"/>
    <x v="0"/>
    <x v="0"/>
    <m/>
    <n v="273.64"/>
    <x v="155"/>
    <m/>
    <x v="0"/>
  </r>
  <r>
    <s v="X"/>
    <d v="2012-05-09T00:00:00"/>
    <x v="0"/>
    <x v="0"/>
    <m/>
    <n v="12.68"/>
    <x v="147"/>
    <m/>
    <x v="0"/>
  </r>
  <r>
    <s v="X"/>
    <d v="2012-05-09T00:00:00"/>
    <x v="0"/>
    <x v="0"/>
    <m/>
    <n v="132.18"/>
    <x v="147"/>
    <m/>
    <x v="0"/>
  </r>
  <r>
    <s v="X"/>
    <d v="2012-05-09T00:00:00"/>
    <x v="1"/>
    <x v="175"/>
    <n v="480"/>
    <m/>
    <x v="149"/>
    <m/>
    <x v="11"/>
  </r>
  <r>
    <s v="X"/>
    <d v="2012-05-09T00:00:00"/>
    <x v="1"/>
    <x v="113"/>
    <n v="450"/>
    <m/>
    <x v="149"/>
    <m/>
    <x v="11"/>
  </r>
  <r>
    <s v="X"/>
    <d v="2012-05-09T00:00:00"/>
    <x v="1"/>
    <x v="32"/>
    <n v="394"/>
    <m/>
    <x v="106"/>
    <m/>
    <x v="11"/>
  </r>
  <r>
    <s v="X"/>
    <d v="2012-05-09T00:00:00"/>
    <x v="1"/>
    <x v="169"/>
    <n v="360"/>
    <m/>
    <x v="149"/>
    <m/>
    <x v="11"/>
  </r>
  <r>
    <s v="X"/>
    <d v="2012-05-09T00:00:00"/>
    <x v="0"/>
    <x v="182"/>
    <m/>
    <n v="1821.51"/>
    <x v="115"/>
    <m/>
    <x v="0"/>
  </r>
  <r>
    <s v="X"/>
    <d v="2012-05-10T00:00:00"/>
    <x v="0"/>
    <x v="0"/>
    <m/>
    <n v="1123.1500000000001"/>
    <x v="149"/>
    <m/>
    <x v="0"/>
  </r>
  <r>
    <s v="X"/>
    <d v="2012-05-10T00:00:00"/>
    <x v="0"/>
    <x v="0"/>
    <m/>
    <n v="489.57"/>
    <x v="150"/>
    <m/>
    <x v="0"/>
  </r>
  <r>
    <s v="X"/>
    <d v="2012-05-10T00:00:00"/>
    <x v="0"/>
    <x v="0"/>
    <m/>
    <n v="4452.3"/>
    <x v="147"/>
    <m/>
    <x v="0"/>
  </r>
  <r>
    <s v="X"/>
    <d v="2012-05-10T00:00:00"/>
    <x v="0"/>
    <x v="165"/>
    <m/>
    <n v="3422.18"/>
    <x v="106"/>
    <m/>
    <x v="0"/>
  </r>
  <r>
    <s v="X"/>
    <d v="2012-05-10T00:00:00"/>
    <x v="0"/>
    <x v="165"/>
    <m/>
    <n v="2960.24"/>
    <x v="106"/>
    <m/>
    <x v="0"/>
  </r>
  <r>
    <s v="X"/>
    <d v="2012-05-10T00:00:00"/>
    <x v="0"/>
    <x v="0"/>
    <m/>
    <n v="397.5"/>
    <x v="150"/>
    <m/>
    <x v="0"/>
  </r>
  <r>
    <s v="X"/>
    <d v="2012-05-10T00:00:00"/>
    <x v="1"/>
    <x v="32"/>
    <n v="394"/>
    <m/>
    <x v="106"/>
    <m/>
    <x v="11"/>
  </r>
  <r>
    <s v="X"/>
    <d v="2012-05-10T00:00:00"/>
    <x v="1"/>
    <x v="32"/>
    <n v="330"/>
    <m/>
    <x v="106"/>
    <m/>
    <x v="11"/>
  </r>
  <r>
    <s v="X"/>
    <d v="2012-05-10T00:00:00"/>
    <x v="1"/>
    <x v="32"/>
    <n v="19"/>
    <m/>
    <x v="106"/>
    <m/>
    <x v="11"/>
  </r>
  <r>
    <s v="X"/>
    <d v="2012-05-10T00:00:00"/>
    <x v="0"/>
    <x v="183"/>
    <m/>
    <n v="410.43"/>
    <x v="115"/>
    <m/>
    <x v="0"/>
  </r>
  <r>
    <s v="X"/>
    <d v="2012-05-11T00:00:00"/>
    <x v="0"/>
    <x v="0"/>
    <m/>
    <n v="255.3"/>
    <x v="152"/>
    <m/>
    <x v="0"/>
  </r>
  <r>
    <s v="X"/>
    <d v="2012-05-11T00:00:00"/>
    <x v="0"/>
    <x v="165"/>
    <m/>
    <n v="523.51"/>
    <x v="106"/>
    <m/>
    <x v="0"/>
  </r>
  <r>
    <s v="X"/>
    <d v="2012-05-11T00:00:00"/>
    <x v="0"/>
    <x v="0"/>
    <m/>
    <n v="280.66000000000003"/>
    <x v="147"/>
    <m/>
    <x v="0"/>
  </r>
  <r>
    <s v="X"/>
    <d v="2012-05-11T00:00:00"/>
    <x v="0"/>
    <x v="0"/>
    <m/>
    <n v="519.27"/>
    <x v="149"/>
    <m/>
    <x v="0"/>
  </r>
  <r>
    <s v="X"/>
    <d v="2012-05-11T00:00:00"/>
    <x v="0"/>
    <x v="88"/>
    <m/>
    <n v="217.07"/>
    <x v="157"/>
    <m/>
    <x v="0"/>
  </r>
  <r>
    <s v="X"/>
    <d v="2012-05-11T00:00:00"/>
    <x v="0"/>
    <x v="88"/>
    <m/>
    <n v="1197.03"/>
    <x v="149"/>
    <m/>
    <x v="0"/>
  </r>
  <r>
    <s v="X"/>
    <d v="2012-05-11T00:00:00"/>
    <x v="0"/>
    <x v="88"/>
    <m/>
    <n v="1479.94"/>
    <x v="150"/>
    <m/>
    <x v="0"/>
  </r>
  <r>
    <s v="X"/>
    <d v="2012-05-11T00:00:00"/>
    <x v="0"/>
    <x v="0"/>
    <m/>
    <n v="278.70999999999998"/>
    <x v="152"/>
    <m/>
    <x v="0"/>
  </r>
  <r>
    <s v="X"/>
    <d v="2012-05-11T00:00:00"/>
    <x v="0"/>
    <x v="0"/>
    <m/>
    <n v="882.34"/>
    <x v="152"/>
    <m/>
    <x v="0"/>
  </r>
  <r>
    <s v="X"/>
    <d v="2012-05-11T00:00:00"/>
    <x v="0"/>
    <x v="0"/>
    <m/>
    <n v="333.53"/>
    <x v="149"/>
    <m/>
    <x v="0"/>
  </r>
  <r>
    <s v="X"/>
    <d v="2012-05-11T00:00:00"/>
    <x v="0"/>
    <x v="0"/>
    <m/>
    <n v="541.4"/>
    <x v="149"/>
    <m/>
    <x v="0"/>
  </r>
  <r>
    <s v="X"/>
    <d v="2012-05-11T00:00:00"/>
    <x v="1"/>
    <x v="31"/>
    <n v="3200"/>
    <m/>
    <x v="149"/>
    <m/>
    <x v="11"/>
  </r>
  <r>
    <s v="X"/>
    <d v="2012-05-11T00:00:00"/>
    <x v="1"/>
    <x v="1"/>
    <n v="325"/>
    <m/>
    <x v="147"/>
    <m/>
    <x v="11"/>
  </r>
  <r>
    <s v="X"/>
    <d v="2012-05-11T00:00:00"/>
    <x v="1"/>
    <x v="1"/>
    <n v="325"/>
    <m/>
    <x v="149"/>
    <m/>
    <x v="11"/>
  </r>
  <r>
    <s v="X"/>
    <d v="2012-05-11T00:00:00"/>
    <x v="1"/>
    <x v="32"/>
    <n v="379"/>
    <m/>
    <x v="106"/>
    <m/>
    <x v="11"/>
  </r>
  <r>
    <s v="X"/>
    <d v="2012-05-11T00:00:00"/>
    <x v="1"/>
    <x v="32"/>
    <n v="19"/>
    <m/>
    <x v="106"/>
    <m/>
    <x v="11"/>
  </r>
  <r>
    <s v="X"/>
    <d v="2012-05-12T00:00:00"/>
    <x v="0"/>
    <x v="0"/>
    <m/>
    <n v="304.74"/>
    <x v="152"/>
    <m/>
    <x v="0"/>
  </r>
  <r>
    <s v="X"/>
    <d v="2012-05-12T00:00:00"/>
    <x v="0"/>
    <x v="0"/>
    <m/>
    <n v="394.74"/>
    <x v="150"/>
    <m/>
    <x v="0"/>
  </r>
  <r>
    <s v="X"/>
    <d v="2012-05-12T00:00:00"/>
    <x v="0"/>
    <x v="0"/>
    <m/>
    <n v="122.57"/>
    <x v="110"/>
    <m/>
    <x v="0"/>
  </r>
  <r>
    <s v="X"/>
    <d v="2012-05-14T00:00:00"/>
    <x v="1"/>
    <x v="144"/>
    <m/>
    <m/>
    <x v="158"/>
    <m/>
    <x v="12"/>
  </r>
  <r>
    <s v="X"/>
    <d v="2012-05-14T00:00:00"/>
    <x v="1"/>
    <x v="161"/>
    <n v="300"/>
    <m/>
    <x v="149"/>
    <m/>
    <x v="12"/>
  </r>
  <r>
    <s v="X"/>
    <d v="2012-05-14T00:00:00"/>
    <x v="1"/>
    <x v="129"/>
    <n v="350"/>
    <m/>
    <x v="152"/>
    <m/>
    <x v="12"/>
  </r>
  <r>
    <s v="X"/>
    <d v="2012-05-14T00:00:00"/>
    <x v="1"/>
    <x v="129"/>
    <n v="1000"/>
    <m/>
    <x v="155"/>
    <m/>
    <x v="12"/>
  </r>
  <r>
    <s v="X"/>
    <d v="2012-05-14T00:00:00"/>
    <x v="1"/>
    <x v="14"/>
    <n v="400"/>
    <m/>
    <x v="147"/>
    <m/>
    <x v="12"/>
  </r>
  <r>
    <s v="X"/>
    <d v="2012-05-14T00:00:00"/>
    <x v="1"/>
    <x v="14"/>
    <n v="440"/>
    <m/>
    <x v="149"/>
    <m/>
    <x v="12"/>
  </r>
  <r>
    <s v="X"/>
    <d v="2012-05-14T00:00:00"/>
    <x v="1"/>
    <x v="7"/>
    <n v="130"/>
    <m/>
    <x v="149"/>
    <m/>
    <x v="12"/>
  </r>
  <r>
    <s v="X"/>
    <d v="2012-05-14T00:00:00"/>
    <x v="1"/>
    <x v="7"/>
    <n v="650"/>
    <m/>
    <x v="147"/>
    <m/>
    <x v="12"/>
  </r>
  <r>
    <s v="X"/>
    <d v="2012-05-14T00:00:00"/>
    <x v="1"/>
    <x v="175"/>
    <n v="780"/>
    <m/>
    <x v="149"/>
    <m/>
    <x v="12"/>
  </r>
  <r>
    <s v="X"/>
    <d v="2012-05-14T00:00:00"/>
    <x v="1"/>
    <x v="9"/>
    <n v="770"/>
    <m/>
    <x v="150"/>
    <m/>
    <x v="12"/>
  </r>
  <r>
    <s v="X"/>
    <d v="2012-05-14T00:00:00"/>
    <x v="1"/>
    <x v="18"/>
    <n v="480"/>
    <m/>
    <x v="147"/>
    <m/>
    <x v="12"/>
  </r>
  <r>
    <s v="X"/>
    <d v="2012-05-14T00:00:00"/>
    <x v="1"/>
    <x v="18"/>
    <n v="240"/>
    <m/>
    <x v="149"/>
    <m/>
    <x v="12"/>
  </r>
  <r>
    <s v="X"/>
    <d v="2012-05-14T00:00:00"/>
    <x v="1"/>
    <x v="176"/>
    <n v="720"/>
    <m/>
    <x v="150"/>
    <m/>
    <x v="12"/>
  </r>
  <r>
    <s v="X"/>
    <d v="2012-05-14T00:00:00"/>
    <x v="1"/>
    <x v="13"/>
    <n v="715"/>
    <m/>
    <x v="152"/>
    <m/>
    <x v="12"/>
  </r>
  <r>
    <s v="X"/>
    <d v="2012-05-14T00:00:00"/>
    <x v="1"/>
    <x v="178"/>
    <n v="710"/>
    <m/>
    <x v="152"/>
    <m/>
    <x v="12"/>
  </r>
  <r>
    <s v="X"/>
    <d v="2012-05-14T00:00:00"/>
    <x v="1"/>
    <x v="26"/>
    <n v="660"/>
    <m/>
    <x v="152"/>
    <m/>
    <x v="12"/>
  </r>
  <r>
    <s v="X"/>
    <d v="2012-05-14T00:00:00"/>
    <x v="1"/>
    <x v="21"/>
    <n v="600"/>
    <m/>
    <x v="150"/>
    <m/>
    <x v="12"/>
  </r>
  <r>
    <s v="X"/>
    <d v="2012-05-14T00:00:00"/>
    <x v="1"/>
    <x v="15"/>
    <n v="600"/>
    <m/>
    <x v="150"/>
    <m/>
    <x v="12"/>
  </r>
  <r>
    <s v="X"/>
    <d v="2012-05-14T00:00:00"/>
    <x v="1"/>
    <x v="3"/>
    <n v="585"/>
    <m/>
    <x v="149"/>
    <m/>
    <x v="12"/>
  </r>
  <r>
    <s v="X"/>
    <d v="2012-05-14T00:00:00"/>
    <x v="1"/>
    <x v="113"/>
    <n v="585"/>
    <m/>
    <x v="149"/>
    <m/>
    <x v="12"/>
  </r>
  <r>
    <s v="X"/>
    <d v="2012-05-14T00:00:00"/>
    <x v="1"/>
    <x v="169"/>
    <n v="300"/>
    <m/>
    <x v="149"/>
    <m/>
    <x v="12"/>
  </r>
  <r>
    <s v="X"/>
    <d v="2012-05-14T00:00:00"/>
    <x v="1"/>
    <x v="21"/>
    <n v="50"/>
    <m/>
    <x v="150"/>
    <m/>
    <x v="12"/>
  </r>
  <r>
    <s v="X"/>
    <d v="2012-05-14T00:00:00"/>
    <x v="0"/>
    <x v="0"/>
    <m/>
    <n v="513.59"/>
    <x v="152"/>
    <m/>
    <x v="0"/>
  </r>
  <r>
    <s v="X"/>
    <d v="2012-05-14T00:00:00"/>
    <x v="0"/>
    <x v="0"/>
    <m/>
    <n v="1587.17"/>
    <x v="155"/>
    <m/>
    <x v="0"/>
  </r>
  <r>
    <s v="X"/>
    <d v="2012-05-14T00:00:00"/>
    <x v="0"/>
    <x v="0"/>
    <m/>
    <n v="492.09"/>
    <x v="150"/>
    <m/>
    <x v="0"/>
  </r>
  <r>
    <s v="X"/>
    <d v="2012-05-14T00:00:00"/>
    <x v="0"/>
    <x v="0"/>
    <m/>
    <n v="1155.22"/>
    <x v="155"/>
    <m/>
    <x v="0"/>
  </r>
  <r>
    <s v="X"/>
    <d v="2012-05-15T00:00:00"/>
    <x v="0"/>
    <x v="0"/>
    <m/>
    <n v="264.81"/>
    <x v="150"/>
    <m/>
    <x v="0"/>
  </r>
  <r>
    <s v="X"/>
    <d v="2012-05-15T00:00:00"/>
    <x v="0"/>
    <x v="0"/>
    <m/>
    <n v="273.16000000000003"/>
    <x v="152"/>
    <m/>
    <x v="0"/>
  </r>
  <r>
    <s v="X"/>
    <d v="2012-05-15T00:00:00"/>
    <x v="0"/>
    <x v="0"/>
    <m/>
    <n v="312.45999999999998"/>
    <x v="150"/>
    <m/>
    <x v="0"/>
  </r>
  <r>
    <s v="X"/>
    <d v="2012-05-15T00:00:00"/>
    <x v="0"/>
    <x v="0"/>
    <m/>
    <n v="330.68"/>
    <x v="149"/>
    <m/>
    <x v="0"/>
  </r>
  <r>
    <s v="X"/>
    <d v="2012-05-15T00:00:00"/>
    <x v="0"/>
    <x v="184"/>
    <m/>
    <n v="127.9"/>
    <x v="115"/>
    <m/>
    <x v="0"/>
  </r>
  <r>
    <s v="X"/>
    <d v="2012-05-15T00:00:00"/>
    <x v="0"/>
    <x v="185"/>
    <m/>
    <n v="650"/>
    <x v="149"/>
    <m/>
    <x v="0"/>
  </r>
  <r>
    <s v="X"/>
    <d v="2012-05-15T00:00:00"/>
    <x v="0"/>
    <x v="0"/>
    <m/>
    <n v="483.3"/>
    <x v="155"/>
    <m/>
    <x v="0"/>
  </r>
  <r>
    <s v="X"/>
    <d v="2012-05-16T00:00:00"/>
    <x v="1"/>
    <x v="129"/>
    <n v="1500"/>
    <m/>
    <x v="155"/>
    <m/>
    <x v="12"/>
  </r>
  <r>
    <s v="X"/>
    <d v="2012-05-16T00:00:00"/>
    <x v="1"/>
    <x v="186"/>
    <n v="120"/>
    <m/>
    <x v="159"/>
    <m/>
    <x v="12"/>
  </r>
  <r>
    <s v="X"/>
    <d v="2012-05-16T00:00:00"/>
    <x v="0"/>
    <x v="0"/>
    <m/>
    <n v="201.78"/>
    <x v="149"/>
    <m/>
    <x v="0"/>
  </r>
  <r>
    <s v="X"/>
    <d v="2012-05-16T00:00:00"/>
    <x v="0"/>
    <x v="0"/>
    <m/>
    <n v="102.1"/>
    <x v="150"/>
    <m/>
    <x v="0"/>
  </r>
  <r>
    <s v="X"/>
    <d v="2012-05-16T00:00:00"/>
    <x v="0"/>
    <x v="0"/>
    <m/>
    <n v="712.48"/>
    <x v="152"/>
    <m/>
    <x v="0"/>
  </r>
  <r>
    <s v="X"/>
    <d v="2012-05-16T00:00:00"/>
    <x v="0"/>
    <x v="88"/>
    <m/>
    <n v="1873.45"/>
    <x v="152"/>
    <m/>
    <x v="0"/>
  </r>
  <r>
    <s v="X"/>
    <d v="2012-05-17T00:00:00"/>
    <x v="1"/>
    <x v="22"/>
    <n v="325"/>
    <m/>
    <x v="150"/>
    <m/>
    <x v="12"/>
  </r>
  <r>
    <s v="X"/>
    <d v="2012-05-17T00:00:00"/>
    <x v="1"/>
    <x v="22"/>
    <n v="325"/>
    <m/>
    <x v="149"/>
    <m/>
    <x v="12"/>
  </r>
  <r>
    <s v="X"/>
    <d v="2012-05-17T00:00:00"/>
    <x v="1"/>
    <x v="22"/>
    <n v="495"/>
    <m/>
    <x v="152"/>
    <m/>
    <x v="12"/>
  </r>
  <r>
    <s v="X"/>
    <d v="2012-05-17T00:00:00"/>
    <x v="1"/>
    <x v="22"/>
    <n v="100"/>
    <m/>
    <x v="118"/>
    <m/>
    <x v="12"/>
  </r>
  <r>
    <s v="X"/>
    <d v="2012-05-17T00:00:00"/>
    <x v="1"/>
    <x v="187"/>
    <n v="35"/>
    <m/>
    <x v="159"/>
    <m/>
    <x v="12"/>
  </r>
  <r>
    <s v="X"/>
    <d v="2012-05-17T00:00:00"/>
    <x v="1"/>
    <x v="32"/>
    <n v="19"/>
    <m/>
    <x v="106"/>
    <m/>
    <x v="12"/>
  </r>
  <r>
    <s v="X"/>
    <d v="2012-05-17T00:00:00"/>
    <x v="0"/>
    <x v="0"/>
    <m/>
    <n v="225.57"/>
    <x v="152"/>
    <m/>
    <x v="0"/>
  </r>
  <r>
    <s v="X"/>
    <d v="2012-05-17T00:00:00"/>
    <x v="0"/>
    <x v="0"/>
    <m/>
    <n v="468.42"/>
    <x v="147"/>
    <m/>
    <x v="0"/>
  </r>
  <r>
    <s v="X"/>
    <d v="2012-05-17T00:00:00"/>
    <x v="0"/>
    <x v="0"/>
    <m/>
    <n v="184.43"/>
    <x v="155"/>
    <m/>
    <x v="0"/>
  </r>
  <r>
    <s v="X"/>
    <d v="2012-05-17T00:00:00"/>
    <x v="0"/>
    <x v="0"/>
    <m/>
    <n v="258.16000000000003"/>
    <x v="152"/>
    <m/>
    <x v="0"/>
  </r>
  <r>
    <s v="X"/>
    <d v="2012-05-17T00:00:00"/>
    <x v="0"/>
    <x v="188"/>
    <m/>
    <n v="300"/>
    <x v="115"/>
    <m/>
    <x v="0"/>
  </r>
  <r>
    <s v="X"/>
    <d v="2012-05-17T00:00:00"/>
    <x v="0"/>
    <x v="0"/>
    <m/>
    <n v="1246.27"/>
    <x v="149"/>
    <m/>
    <x v="0"/>
  </r>
  <r>
    <s v="X"/>
    <d v="2012-05-18T00:00:00"/>
    <x v="1"/>
    <x v="8"/>
    <n v="750"/>
    <m/>
    <x v="152"/>
    <m/>
    <x v="12"/>
  </r>
  <r>
    <s v="X"/>
    <d v="2012-05-18T00:00:00"/>
    <x v="1"/>
    <x v="8"/>
    <n v="650"/>
    <m/>
    <x v="150"/>
    <m/>
    <x v="12"/>
  </r>
  <r>
    <s v="X"/>
    <d v="2012-05-18T00:00:00"/>
    <x v="1"/>
    <x v="8"/>
    <n v="650"/>
    <m/>
    <x v="149"/>
    <m/>
    <x v="12"/>
  </r>
  <r>
    <s v="X"/>
    <d v="2012-05-18T00:00:00"/>
    <x v="1"/>
    <x v="8"/>
    <n v="120"/>
    <m/>
    <x v="119"/>
    <m/>
    <x v="12"/>
  </r>
  <r>
    <s v="X"/>
    <d v="2012-05-18T00:00:00"/>
    <x v="1"/>
    <x v="8"/>
    <n v="260"/>
    <m/>
    <x v="160"/>
    <m/>
    <x v="12"/>
  </r>
  <r>
    <s v="X"/>
    <d v="2012-05-18T00:00:00"/>
    <x v="0"/>
    <x v="0"/>
    <m/>
    <n v="327.44"/>
    <x v="152"/>
    <m/>
    <x v="0"/>
  </r>
  <r>
    <s v="X"/>
    <d v="2012-05-18T00:00:00"/>
    <x v="0"/>
    <x v="0"/>
    <m/>
    <n v="84.75"/>
    <x v="155"/>
    <m/>
    <x v="0"/>
  </r>
  <r>
    <s v="X"/>
    <d v="2012-05-18T00:00:00"/>
    <x v="5"/>
    <x v="0"/>
    <m/>
    <n v="910.63"/>
    <x v="159"/>
    <m/>
    <x v="0"/>
  </r>
  <r>
    <s v="X"/>
    <d v="2012-05-18T00:00:00"/>
    <x v="0"/>
    <x v="0"/>
    <m/>
    <n v="176.28"/>
    <x v="149"/>
    <m/>
    <x v="0"/>
  </r>
  <r>
    <s v="X"/>
    <d v="2012-05-18T00:00:00"/>
    <x v="0"/>
    <x v="0"/>
    <m/>
    <n v="40.24"/>
    <x v="149"/>
    <m/>
    <x v="0"/>
  </r>
  <r>
    <s v="X"/>
    <d v="2012-05-18T00:00:00"/>
    <x v="0"/>
    <x v="0"/>
    <m/>
    <n v="385.68"/>
    <x v="152"/>
    <m/>
    <x v="0"/>
  </r>
  <r>
    <s v="X"/>
    <d v="2012-05-19T00:00:00"/>
    <x v="0"/>
    <x v="189"/>
    <m/>
    <n v="87.04"/>
    <x v="115"/>
    <m/>
    <x v="0"/>
  </r>
  <r>
    <s v="X"/>
    <d v="2012-05-19T00:00:00"/>
    <x v="0"/>
    <x v="0"/>
    <m/>
    <n v="95.13"/>
    <x v="152"/>
    <m/>
    <x v="0"/>
  </r>
  <r>
    <s v="X"/>
    <d v="2012-05-19T00:00:00"/>
    <x v="0"/>
    <x v="0"/>
    <m/>
    <n v="381.33"/>
    <x v="152"/>
    <m/>
    <x v="0"/>
  </r>
  <r>
    <s v="X"/>
    <d v="2012-05-19T00:00:00"/>
    <x v="0"/>
    <x v="0"/>
    <m/>
    <n v="273.18"/>
    <x v="152"/>
    <m/>
    <x v="0"/>
  </r>
  <r>
    <s v="X"/>
    <d v="2012-05-21T00:00:00"/>
    <x v="0"/>
    <x v="0"/>
    <m/>
    <n v="116.37"/>
    <x v="152"/>
    <m/>
    <x v="0"/>
  </r>
  <r>
    <s v="X"/>
    <d v="2012-05-21T00:00:00"/>
    <x v="0"/>
    <x v="0"/>
    <m/>
    <n v="76.959999999999994"/>
    <x v="149"/>
    <m/>
    <x v="0"/>
  </r>
  <r>
    <s v="X"/>
    <d v="2012-05-21T00:00:00"/>
    <x v="5"/>
    <x v="0"/>
    <m/>
    <n v="273.32"/>
    <x v="159"/>
    <m/>
    <x v="0"/>
  </r>
  <r>
    <s v="X"/>
    <d v="2012-05-21T00:00:00"/>
    <x v="0"/>
    <x v="0"/>
    <m/>
    <n v="469.07"/>
    <x v="149"/>
    <m/>
    <x v="0"/>
  </r>
  <r>
    <s v="X"/>
    <d v="2012-05-21T00:00:00"/>
    <x v="0"/>
    <x v="0"/>
    <m/>
    <n v="41.28"/>
    <x v="159"/>
    <m/>
    <x v="0"/>
  </r>
  <r>
    <s v="X"/>
    <d v="2012-05-21T00:00:00"/>
    <x v="0"/>
    <x v="0"/>
    <m/>
    <n v="629.1"/>
    <x v="147"/>
    <m/>
    <x v="0"/>
  </r>
  <r>
    <s v="X"/>
    <d v="2012-05-21T00:00:00"/>
    <x v="1"/>
    <x v="31"/>
    <n v="3200"/>
    <m/>
    <x v="150"/>
    <m/>
    <x v="13"/>
  </r>
  <r>
    <s v="X"/>
    <d v="2012-05-21T00:00:00"/>
    <x v="1"/>
    <x v="129"/>
    <n v="2500"/>
    <m/>
    <x v="161"/>
    <m/>
    <x v="13"/>
  </r>
  <r>
    <s v="X"/>
    <d v="2012-05-21T00:00:00"/>
    <x v="1"/>
    <x v="180"/>
    <n v="300"/>
    <m/>
    <x v="149"/>
    <m/>
    <x v="13"/>
  </r>
  <r>
    <s v="X"/>
    <d v="2012-05-21T00:00:00"/>
    <x v="1"/>
    <x v="180"/>
    <n v="300"/>
    <m/>
    <x v="150"/>
    <m/>
    <x v="13"/>
  </r>
  <r>
    <s v="X"/>
    <d v="2012-05-21T00:00:00"/>
    <x v="1"/>
    <x v="29"/>
    <n v="2930"/>
    <m/>
    <x v="149"/>
    <m/>
    <x v="13"/>
  </r>
  <r>
    <s v="X"/>
    <d v="2012-05-21T00:00:00"/>
    <x v="1"/>
    <x v="1"/>
    <n v="850"/>
    <m/>
    <x v="147"/>
    <m/>
    <x v="13"/>
  </r>
  <r>
    <s v="X"/>
    <d v="2012-05-21T00:00:00"/>
    <x v="1"/>
    <x v="175"/>
    <n v="720"/>
    <m/>
    <x v="149"/>
    <m/>
    <x v="13"/>
  </r>
  <r>
    <s v="X"/>
    <d v="2012-05-21T00:00:00"/>
    <x v="1"/>
    <x v="175"/>
    <n v="120"/>
    <m/>
    <x v="152"/>
    <m/>
    <x v="13"/>
  </r>
  <r>
    <s v="X"/>
    <d v="2012-05-21T00:00:00"/>
    <x v="1"/>
    <x v="13"/>
    <n v="800"/>
    <m/>
    <x v="152"/>
    <m/>
    <x v="13"/>
  </r>
  <r>
    <s v="X"/>
    <d v="2012-05-21T00:00:00"/>
    <x v="1"/>
    <x v="178"/>
    <n v="800"/>
    <m/>
    <x v="152"/>
    <m/>
    <x v="13"/>
  </r>
  <r>
    <s v="X"/>
    <d v="2012-05-21T00:00:00"/>
    <x v="1"/>
    <x v="26"/>
    <n v="780"/>
    <m/>
    <x v="152"/>
    <m/>
    <x v="13"/>
  </r>
  <r>
    <s v="X"/>
    <d v="2012-05-21T00:00:00"/>
    <x v="1"/>
    <x v="7"/>
    <n v="780"/>
    <m/>
    <x v="147"/>
    <m/>
    <x v="13"/>
  </r>
  <r>
    <s v="X"/>
    <d v="2012-05-21T00:00:00"/>
    <x v="1"/>
    <x v="14"/>
    <n v="720"/>
    <m/>
    <x v="147"/>
    <m/>
    <x v="13"/>
  </r>
  <r>
    <s v="X"/>
    <d v="2012-05-21T00:00:00"/>
    <x v="1"/>
    <x v="18"/>
    <n v="720"/>
    <m/>
    <x v="147"/>
    <m/>
    <x v="13"/>
  </r>
  <r>
    <s v="X"/>
    <d v="2012-05-21T00:00:00"/>
    <x v="1"/>
    <x v="113"/>
    <n v="90"/>
    <m/>
    <x v="152"/>
    <m/>
    <x v="13"/>
  </r>
  <r>
    <s v="X"/>
    <d v="2012-05-21T00:00:00"/>
    <x v="1"/>
    <x v="113"/>
    <n v="540"/>
    <s v=" "/>
    <x v="149"/>
    <m/>
    <x v="13"/>
  </r>
  <r>
    <s v="X"/>
    <d v="2012-05-21T00:00:00"/>
    <x v="1"/>
    <x v="169"/>
    <n v="540"/>
    <m/>
    <x v="149"/>
    <m/>
    <x v="13"/>
  </r>
  <r>
    <s v="X"/>
    <d v="2012-05-21T00:00:00"/>
    <x v="1"/>
    <x v="169"/>
    <n v="90"/>
    <m/>
    <x v="152"/>
    <m/>
    <x v="13"/>
  </r>
  <r>
    <s v="X"/>
    <d v="2012-05-21T00:00:00"/>
    <x v="1"/>
    <x v="176"/>
    <n v="360"/>
    <m/>
    <x v="150"/>
    <m/>
    <x v="13"/>
  </r>
  <r>
    <s v="X"/>
    <d v="2012-05-21T00:00:00"/>
    <x v="1"/>
    <x v="176"/>
    <n v="150"/>
    <m/>
    <x v="149"/>
    <m/>
    <x v="13"/>
  </r>
  <r>
    <s v="X"/>
    <d v="2012-05-21T00:00:00"/>
    <x v="1"/>
    <x v="9"/>
    <n v="360"/>
    <m/>
    <x v="150"/>
    <m/>
    <x v="13"/>
  </r>
  <r>
    <s v="X"/>
    <d v="2012-05-21T00:00:00"/>
    <x v="1"/>
    <x v="9"/>
    <n v="120"/>
    <m/>
    <x v="149"/>
    <m/>
    <x v="13"/>
  </r>
  <r>
    <s v="X"/>
    <d v="2012-05-21T00:00:00"/>
    <x v="1"/>
    <x v="21"/>
    <n v="130"/>
    <m/>
    <x v="149"/>
    <m/>
    <x v="13"/>
  </r>
  <r>
    <s v="X"/>
    <d v="2012-05-21T00:00:00"/>
    <x v="1"/>
    <x v="21"/>
    <n v="300"/>
    <m/>
    <x v="150"/>
    <m/>
    <x v="13"/>
  </r>
  <r>
    <s v="X"/>
    <d v="2012-05-21T00:00:00"/>
    <x v="1"/>
    <x v="170"/>
    <n v="300"/>
    <m/>
    <x v="150"/>
    <m/>
    <x v="13"/>
  </r>
  <r>
    <s v="X"/>
    <d v="2012-05-21T00:00:00"/>
    <x v="1"/>
    <x v="170"/>
    <n v="130"/>
    <m/>
    <x v="149"/>
    <m/>
    <x v="13"/>
  </r>
  <r>
    <s v="X"/>
    <d v="2012-05-21T00:00:00"/>
    <x v="1"/>
    <x v="190"/>
    <n v="180"/>
    <m/>
    <x v="152"/>
    <m/>
    <x v="13"/>
  </r>
  <r>
    <s v="X"/>
    <d v="2012-05-22T00:00:00"/>
    <x v="0"/>
    <x v="0"/>
    <m/>
    <n v="1964.45"/>
    <x v="162"/>
    <m/>
    <x v="0"/>
  </r>
  <r>
    <s v="X"/>
    <d v="2012-05-22T00:00:00"/>
    <x v="0"/>
    <x v="0"/>
    <m/>
    <n v="85.96"/>
    <x v="149"/>
    <m/>
    <x v="0"/>
  </r>
  <r>
    <s v="X"/>
    <d v="2012-05-22T00:00:00"/>
    <x v="0"/>
    <x v="191"/>
    <m/>
    <n v="2474"/>
    <x v="115"/>
    <m/>
    <x v="0"/>
  </r>
  <r>
    <s v="X"/>
    <d v="2012-05-22T00:00:00"/>
    <x v="5"/>
    <x v="0"/>
    <m/>
    <n v="111.09"/>
    <x v="159"/>
    <m/>
    <x v="0"/>
  </r>
  <r>
    <s v="X"/>
    <d v="2012-05-22T00:00:00"/>
    <x v="1"/>
    <x v="128"/>
    <n v="1200"/>
    <m/>
    <x v="150"/>
    <m/>
    <x v="13"/>
  </r>
  <r>
    <s v="X"/>
    <d v="2012-05-22T00:00:00"/>
    <x v="1"/>
    <x v="128"/>
    <n v="1300"/>
    <m/>
    <x v="152"/>
    <m/>
    <x v="13"/>
  </r>
  <r>
    <s v="X"/>
    <d v="2012-05-22T00:00:00"/>
    <x v="1"/>
    <x v="128"/>
    <n v="1675"/>
    <m/>
    <x v="149"/>
    <m/>
    <x v="13"/>
  </r>
  <r>
    <s v="X"/>
    <d v="2012-05-22T00:00:00"/>
    <x v="1"/>
    <x v="3"/>
    <n v="130"/>
    <m/>
    <x v="152"/>
    <m/>
    <x v="13"/>
  </r>
  <r>
    <s v="X"/>
    <d v="2012-05-22T00:00:00"/>
    <x v="1"/>
    <x v="3"/>
    <n v="390"/>
    <m/>
    <x v="149"/>
    <m/>
    <x v="13"/>
  </r>
  <r>
    <s v="X"/>
    <d v="2012-05-22T00:00:00"/>
    <x v="1"/>
    <x v="192"/>
    <n v="250"/>
    <m/>
    <x v="119"/>
    <m/>
    <x v="13"/>
  </r>
  <r>
    <s v="X"/>
    <d v="2012-05-23T00:00:00"/>
    <x v="0"/>
    <x v="0"/>
    <m/>
    <n v="531.16"/>
    <x v="162"/>
    <m/>
    <x v="0"/>
  </r>
  <r>
    <s v="X"/>
    <d v="2012-05-23T00:00:00"/>
    <x v="0"/>
    <x v="0"/>
    <m/>
    <n v="140.80000000000001"/>
    <x v="161"/>
    <m/>
    <x v="0"/>
  </r>
  <r>
    <s v="X"/>
    <d v="2012-05-23T00:00:00"/>
    <x v="0"/>
    <x v="0"/>
    <m/>
    <n v="168.34"/>
    <x v="155"/>
    <m/>
    <x v="0"/>
  </r>
  <r>
    <s v="X"/>
    <d v="2012-05-23T00:00:00"/>
    <x v="0"/>
    <x v="193"/>
    <m/>
    <n v="5580.77"/>
    <x v="115"/>
    <m/>
    <x v="0"/>
  </r>
  <r>
    <s v="X"/>
    <d v="2012-05-23T00:00:00"/>
    <x v="0"/>
    <x v="0"/>
    <m/>
    <n v="163.22"/>
    <x v="149"/>
    <m/>
    <x v="0"/>
  </r>
  <r>
    <s v="X"/>
    <d v="2012-05-23T00:00:00"/>
    <x v="0"/>
    <x v="0"/>
    <m/>
    <n v="101.53"/>
    <x v="152"/>
    <m/>
    <x v="0"/>
  </r>
  <r>
    <s v="X"/>
    <d v="2012-05-23T00:00:00"/>
    <x v="5"/>
    <x v="0"/>
    <m/>
    <n v="279.12"/>
    <x v="159"/>
    <m/>
    <x v="0"/>
  </r>
  <r>
    <s v="X"/>
    <d v="2012-05-24T00:00:00"/>
    <x v="0"/>
    <x v="0"/>
    <m/>
    <n v="624.58000000000004"/>
    <x v="162"/>
    <m/>
    <x v="0"/>
  </r>
  <r>
    <s v="X"/>
    <d v="2012-05-24T00:00:00"/>
    <x v="0"/>
    <x v="0"/>
    <m/>
    <n v="273.36"/>
    <x v="150"/>
    <m/>
    <x v="0"/>
  </r>
  <r>
    <s v="X"/>
    <d v="2012-05-24T00:00:00"/>
    <x v="0"/>
    <x v="0"/>
    <m/>
    <n v="140.38"/>
    <x v="155"/>
    <m/>
    <x v="0"/>
  </r>
  <r>
    <s v="X"/>
    <d v="2012-05-24T00:00:00"/>
    <x v="0"/>
    <x v="194"/>
    <m/>
    <n v="404.06"/>
    <x v="115"/>
    <m/>
    <x v="0"/>
  </r>
  <r>
    <s v="X"/>
    <d v="2012-05-24T00:00:00"/>
    <x v="5"/>
    <x v="0"/>
    <m/>
    <n v="184.35"/>
    <x v="159"/>
    <m/>
    <x v="0"/>
  </r>
  <r>
    <s v="X"/>
    <d v="2012-05-24T00:00:00"/>
    <x v="1"/>
    <x v="195"/>
    <n v="145"/>
    <m/>
    <x v="115"/>
    <m/>
    <x v="13"/>
  </r>
  <r>
    <s v="X"/>
    <d v="2012-05-25T00:00:00"/>
    <x v="5"/>
    <x v="0"/>
    <m/>
    <n v="100.7"/>
    <x v="159"/>
    <m/>
    <x v="0"/>
  </r>
  <r>
    <s v="X"/>
    <d v="2012-05-25T00:00:00"/>
    <x v="0"/>
    <x v="0"/>
    <m/>
    <n v="167.18"/>
    <x v="163"/>
    <m/>
    <x v="0"/>
  </r>
  <r>
    <s v="X"/>
    <d v="2012-05-25T00:00:00"/>
    <x v="0"/>
    <x v="0"/>
    <m/>
    <n v="392.5"/>
    <x v="161"/>
    <m/>
    <x v="0"/>
  </r>
  <r>
    <s v="X"/>
    <d v="2012-05-25T00:00:00"/>
    <x v="1"/>
    <x v="129"/>
    <n v="2500"/>
    <m/>
    <x v="155"/>
    <m/>
    <x v="13"/>
  </r>
  <r>
    <s v="X"/>
    <d v="2012-05-25T00:00:00"/>
    <x v="1"/>
    <x v="161"/>
    <n v="300"/>
    <m/>
    <x v="150"/>
    <m/>
    <x v="13"/>
  </r>
  <r>
    <s v="X"/>
    <d v="2012-05-25T00:00:00"/>
    <x v="1"/>
    <x v="32"/>
    <n v="622.20000000000005"/>
    <m/>
    <x v="115"/>
    <m/>
    <x v="13"/>
  </r>
  <r>
    <s v="X"/>
    <d v="2012-05-25T00:00:00"/>
    <x v="1"/>
    <x v="32"/>
    <n v="380"/>
    <m/>
    <x v="115"/>
    <m/>
    <x v="13"/>
  </r>
  <r>
    <s v="X"/>
    <d v="2012-05-25T00:00:00"/>
    <x v="1"/>
    <x v="32"/>
    <n v="379"/>
    <m/>
    <x v="115"/>
    <m/>
    <x v="13"/>
  </r>
  <r>
    <s v="X"/>
    <d v="2012-05-25T00:00:00"/>
    <x v="1"/>
    <x v="32"/>
    <n v="19"/>
    <m/>
    <x v="115"/>
    <m/>
    <x v="13"/>
  </r>
  <r>
    <s v="X"/>
    <d v="2012-05-25T00:00:00"/>
    <x v="1"/>
    <x v="32"/>
    <n v="19"/>
    <m/>
    <x v="115"/>
    <m/>
    <x v="13"/>
  </r>
  <r>
    <s v="X"/>
    <d v="2012-05-27T00:00:00"/>
    <x v="0"/>
    <x v="196"/>
    <m/>
    <n v="156.13"/>
    <x v="115"/>
    <m/>
    <x v="0"/>
  </r>
  <r>
    <s v="X"/>
    <d v="2012-05-29T00:00:00"/>
    <x v="0"/>
    <x v="0"/>
    <m/>
    <n v="93.79"/>
    <x v="159"/>
    <m/>
    <x v="0"/>
  </r>
  <r>
    <s v="X"/>
    <d v="2012-05-29T00:00:00"/>
    <x v="0"/>
    <x v="0"/>
    <m/>
    <n v="445.72"/>
    <x v="125"/>
    <m/>
    <x v="0"/>
  </r>
  <r>
    <s v="X"/>
    <d v="2012-05-29T00:00:00"/>
    <x v="0"/>
    <x v="0"/>
    <m/>
    <n v="302.73"/>
    <x v="125"/>
    <m/>
    <x v="0"/>
  </r>
  <r>
    <s v="X"/>
    <d v="2012-05-29T00:00:00"/>
    <x v="0"/>
    <x v="0"/>
    <m/>
    <n v="202.98"/>
    <x v="125"/>
    <m/>
    <x v="0"/>
  </r>
  <r>
    <s v="X"/>
    <d v="2012-05-29T00:00:00"/>
    <x v="1"/>
    <x v="176"/>
    <n v="90"/>
    <m/>
    <x v="34"/>
    <m/>
    <x v="14"/>
  </r>
  <r>
    <s v="X"/>
    <d v="2012-05-29T00:00:00"/>
    <x v="1"/>
    <x v="176"/>
    <n v="120"/>
    <m/>
    <x v="23"/>
    <m/>
    <x v="14"/>
  </r>
  <r>
    <s v="X"/>
    <d v="2012-05-29T00:00:00"/>
    <x v="1"/>
    <x v="176"/>
    <n v="300"/>
    <m/>
    <x v="147"/>
    <m/>
    <x v="14"/>
  </r>
  <r>
    <s v="X"/>
    <d v="2012-05-29T00:00:00"/>
    <x v="1"/>
    <x v="29"/>
    <n v="2250"/>
    <m/>
    <x v="155"/>
    <m/>
    <x v="14"/>
  </r>
  <r>
    <s v="X"/>
    <d v="2012-05-29T00:00:00"/>
    <x v="1"/>
    <x v="13"/>
    <n v="715"/>
    <m/>
    <x v="162"/>
    <m/>
    <x v="14"/>
  </r>
  <r>
    <s v="X"/>
    <d v="2012-05-29T00:00:00"/>
    <x v="1"/>
    <x v="178"/>
    <n v="700"/>
    <m/>
    <x v="162"/>
    <m/>
    <x v="14"/>
  </r>
  <r>
    <s v="X"/>
    <d v="2012-05-29T00:00:00"/>
    <x v="1"/>
    <x v="13"/>
    <n v="660"/>
    <m/>
    <x v="162"/>
    <m/>
    <x v="14"/>
  </r>
  <r>
    <s v="X"/>
    <d v="2012-05-29T00:00:00"/>
    <x v="1"/>
    <x v="3"/>
    <n v="60"/>
    <m/>
    <x v="119"/>
    <m/>
    <x v="14"/>
  </r>
  <r>
    <s v="X"/>
    <d v="2012-05-29T00:00:00"/>
    <x v="1"/>
    <x v="3"/>
    <n v="265"/>
    <m/>
    <x v="149"/>
    <m/>
    <x v="14"/>
  </r>
  <r>
    <s v="X"/>
    <d v="2012-05-29T00:00:00"/>
    <x v="1"/>
    <x v="3"/>
    <n v="130"/>
    <m/>
    <x v="150"/>
    <m/>
    <x v="14"/>
  </r>
  <r>
    <s v="X"/>
    <d v="2012-05-29T00:00:00"/>
    <x v="1"/>
    <x v="3"/>
    <n v="130"/>
    <m/>
    <x v="163"/>
    <m/>
    <x v="14"/>
  </r>
  <r>
    <s v="X"/>
    <d v="2012-05-29T00:00:00"/>
    <x v="1"/>
    <x v="43"/>
    <n v="575"/>
    <m/>
    <x v="125"/>
    <m/>
    <x v="14"/>
  </r>
  <r>
    <s v="X"/>
    <d v="2012-05-29T00:00:00"/>
    <x v="1"/>
    <x v="7"/>
    <n v="520"/>
    <m/>
    <x v="147"/>
    <m/>
    <x v="14"/>
  </r>
  <r>
    <s v="X"/>
    <d v="2012-05-29T00:00:00"/>
    <x v="1"/>
    <x v="14"/>
    <n v="240"/>
    <m/>
    <x v="147"/>
    <m/>
    <x v="14"/>
  </r>
  <r>
    <s v="X"/>
    <d v="2012-05-29T00:00:00"/>
    <x v="1"/>
    <x v="14"/>
    <n v="240"/>
    <m/>
    <x v="23"/>
    <m/>
    <x v="14"/>
  </r>
  <r>
    <s v="X"/>
    <d v="2012-05-29T00:00:00"/>
    <x v="1"/>
    <x v="18"/>
    <n v="240"/>
    <m/>
    <x v="147"/>
    <m/>
    <x v="14"/>
  </r>
  <r>
    <s v="X"/>
    <d v="2012-05-29T00:00:00"/>
    <x v="1"/>
    <x v="18"/>
    <n v="240"/>
    <m/>
    <x v="23"/>
    <m/>
    <x v="14"/>
  </r>
  <r>
    <s v="X"/>
    <d v="2012-05-29T00:00:00"/>
    <x v="1"/>
    <x v="175"/>
    <n v="400"/>
    <m/>
    <x v="149"/>
    <m/>
    <x v="14"/>
  </r>
  <r>
    <s v="X"/>
    <d v="2012-05-29T00:00:00"/>
    <x v="1"/>
    <x v="175"/>
    <n v="120"/>
    <m/>
    <x v="163"/>
    <m/>
    <x v="14"/>
  </r>
  <r>
    <s v="X"/>
    <d v="2012-05-29T00:00:00"/>
    <x v="1"/>
    <x v="113"/>
    <n v="157.5"/>
    <m/>
    <x v="149"/>
    <m/>
    <x v="14"/>
  </r>
  <r>
    <s v="X"/>
    <d v="2012-05-29T00:00:00"/>
    <x v="1"/>
    <x v="113"/>
    <n v="157.5"/>
    <s v=" "/>
    <x v="152"/>
    <m/>
    <x v="14"/>
  </r>
  <r>
    <s v="X"/>
    <d v="2012-05-29T00:00:00"/>
    <x v="1"/>
    <x v="169"/>
    <n v="225"/>
    <m/>
    <x v="149"/>
    <m/>
    <x v="14"/>
  </r>
  <r>
    <s v="X"/>
    <d v="2012-05-29T00:00:00"/>
    <x v="1"/>
    <x v="169"/>
    <n v="90"/>
    <m/>
    <x v="163"/>
    <m/>
    <x v="14"/>
  </r>
  <r>
    <s v="X"/>
    <d v="2012-05-29T00:00:00"/>
    <x v="1"/>
    <x v="159"/>
    <n v="82.5"/>
    <m/>
    <x v="115"/>
    <m/>
    <x v="14"/>
  </r>
  <r>
    <s v="X"/>
    <d v="2012-05-30T00:00:00"/>
    <x v="1"/>
    <x v="36"/>
    <n v="100"/>
    <m/>
    <x v="161"/>
    <m/>
    <x v="14"/>
  </r>
  <r>
    <s v="X"/>
    <d v="2012-05-30T00:00:00"/>
    <x v="1"/>
    <x v="36"/>
    <n v="550"/>
    <m/>
    <x v="159"/>
    <m/>
    <x v="14"/>
  </r>
  <r>
    <s v="X"/>
    <d v="2012-05-30T00:00:00"/>
    <x v="1"/>
    <x v="36"/>
    <n v="400"/>
    <m/>
    <x v="147"/>
    <m/>
    <x v="14"/>
  </r>
  <r>
    <s v="X"/>
    <d v="2012-05-30T00:00:00"/>
    <x v="1"/>
    <x v="180"/>
    <n v="400"/>
    <m/>
    <x v="162"/>
    <m/>
    <x v="14"/>
  </r>
  <r>
    <s v="X"/>
    <d v="2012-05-30T00:00:00"/>
    <x v="0"/>
    <x v="0"/>
    <m/>
    <n v="35.06"/>
    <x v="125"/>
    <m/>
    <x v="0"/>
  </r>
  <r>
    <s v="X"/>
    <d v="2012-05-30T00:00:00"/>
    <x v="5"/>
    <x v="0"/>
    <m/>
    <n v="82.54"/>
    <x v="159"/>
    <m/>
    <x v="0"/>
  </r>
  <r>
    <s v="X"/>
    <d v="2012-05-30T00:00:00"/>
    <x v="0"/>
    <x v="0"/>
    <m/>
    <n v="2127.65"/>
    <x v="162"/>
    <m/>
    <x v="0"/>
  </r>
  <r>
    <s v="X"/>
    <d v="2012-05-30T00:00:00"/>
    <x v="0"/>
    <x v="0"/>
    <m/>
    <n v="23.1"/>
    <x v="118"/>
    <m/>
    <x v="0"/>
  </r>
  <r>
    <s v="X"/>
    <d v="2012-05-30T00:00:00"/>
    <x v="0"/>
    <x v="0"/>
    <m/>
    <n v="918.46"/>
    <x v="155"/>
    <m/>
    <x v="0"/>
  </r>
  <r>
    <s v="X"/>
    <d v="2012-05-30T00:00:00"/>
    <x v="0"/>
    <x v="0"/>
    <m/>
    <n v="149.04"/>
    <x v="125"/>
    <m/>
    <x v="0"/>
  </r>
  <r>
    <s v="X"/>
    <d v="2012-05-30T00:00:00"/>
    <x v="0"/>
    <x v="0"/>
    <m/>
    <n v="109.15"/>
    <x v="118"/>
    <m/>
    <x v="0"/>
  </r>
  <r>
    <s v="X"/>
    <d v="2012-05-30T00:00:00"/>
    <x v="0"/>
    <x v="0"/>
    <m/>
    <n v="56.97"/>
    <x v="162"/>
    <m/>
    <x v="0"/>
  </r>
  <r>
    <s v="X"/>
    <d v="2012-05-30T00:00:00"/>
    <x v="0"/>
    <x v="0"/>
    <m/>
    <n v="519.70000000000005"/>
    <x v="147"/>
    <m/>
    <x v="0"/>
  </r>
  <r>
    <s v="X"/>
    <d v="2012-05-30T00:00:00"/>
    <x v="5"/>
    <x v="0"/>
    <m/>
    <n v="1899.48"/>
    <x v="159"/>
    <m/>
    <x v="0"/>
  </r>
  <r>
    <s v="X"/>
    <d v="2012-05-31T00:00:00"/>
    <x v="0"/>
    <x v="197"/>
    <m/>
    <n v="348.67"/>
    <x v="115"/>
    <m/>
    <x v="0"/>
  </r>
  <r>
    <s v="X"/>
    <d v="2012-05-31T00:00:00"/>
    <x v="0"/>
    <x v="0"/>
    <m/>
    <n v="475.38"/>
    <x v="162"/>
    <m/>
    <x v="0"/>
  </r>
  <r>
    <s v="X"/>
    <d v="2012-05-31T00:00:00"/>
    <x v="0"/>
    <x v="0"/>
    <m/>
    <n v="134.62"/>
    <x v="155"/>
    <m/>
    <x v="0"/>
  </r>
  <r>
    <s v="X"/>
    <d v="2012-05-31T00:00:00"/>
    <x v="5"/>
    <x v="0"/>
    <m/>
    <n v="108.63"/>
    <x v="159"/>
    <m/>
    <x v="0"/>
  </r>
  <r>
    <s v="X"/>
    <d v="2012-05-31T00:00:00"/>
    <x v="0"/>
    <x v="0"/>
    <m/>
    <n v="18.89"/>
    <x v="159"/>
    <m/>
    <x v="0"/>
  </r>
  <r>
    <s v="X"/>
    <d v="2012-05-31T00:00:00"/>
    <x v="0"/>
    <x v="0"/>
    <m/>
    <n v="437.54"/>
    <x v="147"/>
    <m/>
    <x v="0"/>
  </r>
  <r>
    <s v="X"/>
    <d v="2012-05-31T00:00:00"/>
    <x v="0"/>
    <x v="0"/>
    <m/>
    <n v="190.8"/>
    <x v="161"/>
    <m/>
    <x v="0"/>
  </r>
  <r>
    <s v="X"/>
    <d v="2012-06-01T00:00:00"/>
    <x v="1"/>
    <x v="35"/>
    <n v="350"/>
    <m/>
    <x v="125"/>
    <m/>
    <x v="14"/>
  </r>
  <r>
    <s v="X"/>
    <d v="2012-06-01T00:00:00"/>
    <x v="1"/>
    <x v="198"/>
    <n v="5000"/>
    <m/>
    <x v="99"/>
    <m/>
    <x v="14"/>
  </r>
  <r>
    <s v="X"/>
    <d v="2012-06-01T00:00:00"/>
    <x v="0"/>
    <x v="0"/>
    <m/>
    <n v="356"/>
    <x v="159"/>
    <m/>
    <x v="0"/>
  </r>
  <r>
    <s v="X"/>
    <d v="2012-06-01T00:00:00"/>
    <x v="0"/>
    <x v="0"/>
    <m/>
    <n v="91.06"/>
    <x v="155"/>
    <m/>
    <x v="0"/>
  </r>
  <r>
    <s v="X"/>
    <d v="2012-06-01T00:00:00"/>
    <x v="0"/>
    <x v="0"/>
    <m/>
    <n v="1141.8800000000001"/>
    <x v="163"/>
    <m/>
    <x v="0"/>
  </r>
  <r>
    <s v="X"/>
    <d v="2012-06-01T00:00:00"/>
    <x v="0"/>
    <x v="0"/>
    <m/>
    <n v="33.880000000000003"/>
    <x v="79"/>
    <m/>
    <x v="0"/>
  </r>
  <r>
    <s v="X"/>
    <d v="2012-06-01T00:00:00"/>
    <x v="0"/>
    <x v="0"/>
    <m/>
    <n v="181"/>
    <x v="163"/>
    <m/>
    <x v="0"/>
  </r>
  <r>
    <s v="X"/>
    <d v="2012-06-01T00:00:00"/>
    <x v="0"/>
    <x v="199"/>
    <m/>
    <n v="3581.16"/>
    <x v="115"/>
    <m/>
    <x v="0"/>
  </r>
  <r>
    <s v="X"/>
    <d v="2012-06-01T00:00:00"/>
    <x v="0"/>
    <x v="200"/>
    <m/>
    <n v="2966.95"/>
    <x v="115"/>
    <m/>
    <x v="0"/>
  </r>
  <r>
    <s v="X"/>
    <d v="2012-06-02T00:00:00"/>
    <x v="0"/>
    <x v="0"/>
    <m/>
    <n v="161.38999999999999"/>
    <x v="163"/>
    <m/>
    <x v="0"/>
  </r>
  <r>
    <s v="X"/>
    <d v="2012-06-02T00:00:00"/>
    <x v="5"/>
    <x v="201"/>
    <m/>
    <n v="340.08"/>
    <x v="159"/>
    <m/>
    <x v="0"/>
  </r>
  <r>
    <s v="X"/>
    <d v="2012-06-03T00:00:00"/>
    <x v="0"/>
    <x v="202"/>
    <m/>
    <n v="1484.11"/>
    <x v="115"/>
    <m/>
    <x v="0"/>
  </r>
  <r>
    <s v="X"/>
    <d v="2012-06-04T00:00:00"/>
    <x v="1"/>
    <x v="129"/>
    <n v="500"/>
    <m/>
    <x v="155"/>
    <m/>
    <x v="15"/>
  </r>
  <r>
    <s v="X"/>
    <d v="2012-06-04T00:00:00"/>
    <x v="1"/>
    <x v="43"/>
    <n v="3200"/>
    <m/>
    <x v="136"/>
    <m/>
    <x v="15"/>
  </r>
  <r>
    <s v="X"/>
    <d v="2012-06-04T00:00:00"/>
    <x v="1"/>
    <x v="203"/>
    <n v="750"/>
    <m/>
    <x v="130"/>
    <m/>
    <x v="15"/>
  </r>
  <r>
    <s v="X"/>
    <d v="2012-06-04T00:00:00"/>
    <x v="1"/>
    <x v="203"/>
    <n v="750"/>
    <m/>
    <x v="149"/>
    <m/>
    <x v="15"/>
  </r>
  <r>
    <s v="X"/>
    <d v="2012-06-04T00:00:00"/>
    <x v="1"/>
    <x v="3"/>
    <n v="650"/>
    <m/>
    <x v="163"/>
    <m/>
    <x v="15"/>
  </r>
  <r>
    <s v="X"/>
    <d v="2012-06-04T00:00:00"/>
    <x v="1"/>
    <x v="3"/>
    <n v="50"/>
    <m/>
    <x v="34"/>
    <m/>
    <x v="15"/>
  </r>
  <r>
    <s v="X"/>
    <d v="2012-06-04T00:00:00"/>
    <x v="1"/>
    <x v="14"/>
    <n v="540"/>
    <m/>
    <x v="147"/>
    <m/>
    <x v="15"/>
  </r>
  <r>
    <s v="X"/>
    <d v="2012-06-04T00:00:00"/>
    <x v="1"/>
    <x v="14"/>
    <n v="160"/>
    <m/>
    <x v="125"/>
    <m/>
    <x v="15"/>
  </r>
  <r>
    <s v="X"/>
    <d v="2012-06-04T00:00:00"/>
    <x v="1"/>
    <x v="178"/>
    <n v="120"/>
    <m/>
    <x v="163"/>
    <m/>
    <x v="15"/>
  </r>
  <r>
    <s v="X"/>
    <d v="2012-06-04T00:00:00"/>
    <x v="1"/>
    <x v="178"/>
    <n v="40"/>
    <m/>
    <x v="34"/>
    <m/>
    <x v="15"/>
  </r>
  <r>
    <s v="X"/>
    <d v="2012-06-04T00:00:00"/>
    <x v="1"/>
    <x v="178"/>
    <n v="420"/>
    <m/>
    <x v="162"/>
    <m/>
    <x v="15"/>
  </r>
  <r>
    <s v="X"/>
    <d v="2012-06-04T00:00:00"/>
    <x v="1"/>
    <x v="18"/>
    <n v="120"/>
    <m/>
    <x v="125"/>
    <m/>
    <x v="15"/>
  </r>
  <r>
    <s v="X"/>
    <d v="2012-06-04T00:00:00"/>
    <x v="1"/>
    <x v="18"/>
    <n v="420"/>
    <m/>
    <x v="147"/>
    <m/>
    <x v="15"/>
  </r>
  <r>
    <s v="X"/>
    <d v="2012-06-04T00:00:00"/>
    <x v="1"/>
    <x v="1"/>
    <n v="40"/>
    <m/>
    <x v="34"/>
    <m/>
    <x v="15"/>
  </r>
  <r>
    <s v="X"/>
    <d v="2012-06-04T00:00:00"/>
    <x v="1"/>
    <x v="1"/>
    <n v="360"/>
    <m/>
    <x v="147"/>
    <m/>
    <x v="15"/>
  </r>
  <r>
    <s v="X"/>
    <d v="2012-06-04T00:00:00"/>
    <x v="1"/>
    <x v="1"/>
    <n v="120"/>
    <m/>
    <x v="125"/>
    <m/>
    <x v="15"/>
  </r>
  <r>
    <s v="X"/>
    <d v="2012-06-04T00:00:00"/>
    <x v="1"/>
    <x v="113"/>
    <n v="450"/>
    <m/>
    <x v="163"/>
    <m/>
    <x v="15"/>
  </r>
  <r>
    <s v="X"/>
    <d v="2012-06-04T00:00:00"/>
    <x v="1"/>
    <x v="175"/>
    <n v="360"/>
    <m/>
    <x v="163"/>
    <m/>
    <x v="15"/>
  </r>
  <r>
    <s v="X"/>
    <d v="2012-06-04T00:00:00"/>
    <x v="1"/>
    <x v="61"/>
    <n v="190.8"/>
    <m/>
    <x v="161"/>
    <m/>
    <x v="15"/>
  </r>
  <r>
    <s v="X"/>
    <d v="2012-06-04T00:00:00"/>
    <x v="1"/>
    <x v="169"/>
    <n v="180"/>
    <m/>
    <x v="163"/>
    <m/>
    <x v="15"/>
  </r>
  <r>
    <s v="X"/>
    <d v="2012-06-04T00:00:00"/>
    <x v="1"/>
    <x v="9"/>
    <n v="130"/>
    <m/>
    <x v="119"/>
    <m/>
    <x v="15"/>
  </r>
  <r>
    <s v="X"/>
    <d v="2012-06-04T00:00:00"/>
    <x v="1"/>
    <x v="9"/>
    <n v="40"/>
    <m/>
    <x v="34"/>
    <m/>
    <x v="15"/>
  </r>
  <r>
    <s v="X"/>
    <d v="2012-06-04T00:00:00"/>
    <x v="0"/>
    <x v="88"/>
    <m/>
    <n v="608.70000000000005"/>
    <x v="147"/>
    <m/>
    <x v="0"/>
  </r>
  <r>
    <s v="X"/>
    <d v="2012-06-04T00:00:00"/>
    <x v="0"/>
    <x v="0"/>
    <m/>
    <n v="362.26"/>
    <x v="155"/>
    <m/>
    <x v="0"/>
  </r>
  <r>
    <s v="X"/>
    <d v="2012-06-04T00:00:00"/>
    <x v="7"/>
    <x v="0"/>
    <m/>
    <n v="52.6"/>
    <x v="159"/>
    <m/>
    <x v="0"/>
  </r>
  <r>
    <s v="X"/>
    <d v="2012-06-04T00:00:00"/>
    <x v="0"/>
    <x v="0"/>
    <m/>
    <n v="607.65"/>
    <x v="147"/>
    <m/>
    <x v="0"/>
  </r>
  <r>
    <s v="X"/>
    <d v="2012-06-04T00:00:00"/>
    <x v="5"/>
    <x v="0"/>
    <m/>
    <n v="184.54"/>
    <x v="164"/>
    <m/>
    <x v="0"/>
  </r>
  <r>
    <s v="X"/>
    <d v="2012-06-04T00:00:00"/>
    <x v="0"/>
    <x v="0"/>
    <m/>
    <n v="884.98"/>
    <x v="147"/>
    <m/>
    <x v="0"/>
  </r>
  <r>
    <s v="X"/>
    <d v="2012-06-04T00:00:00"/>
    <x v="7"/>
    <x v="0"/>
    <m/>
    <n v="713.04"/>
    <x v="75"/>
    <m/>
    <x v="0"/>
  </r>
  <r>
    <s v="X"/>
    <d v="2012-06-04T00:00:00"/>
    <x v="5"/>
    <x v="0"/>
    <m/>
    <n v="69.819999999999993"/>
    <x v="159"/>
    <m/>
    <x v="0"/>
  </r>
  <r>
    <s v="X"/>
    <d v="2012-06-05T00:00:00"/>
    <x v="1"/>
    <x v="31"/>
    <n v="3000"/>
    <m/>
    <x v="147"/>
    <m/>
    <x v="15"/>
  </r>
  <r>
    <s v="X"/>
    <d v="2012-06-05T00:00:00"/>
    <x v="1"/>
    <x v="204"/>
    <n v="1200"/>
    <m/>
    <x v="99"/>
    <m/>
    <x v="15"/>
  </r>
  <r>
    <s v="X"/>
    <d v="2012-06-05T00:00:00"/>
    <x v="1"/>
    <x v="26"/>
    <n v="120"/>
    <m/>
    <x v="163"/>
    <m/>
    <x v="15"/>
  </r>
  <r>
    <s v="X"/>
    <d v="2012-06-05T00:00:00"/>
    <x v="1"/>
    <x v="26"/>
    <n v="480"/>
    <m/>
    <x v="162"/>
    <m/>
    <x v="15"/>
  </r>
  <r>
    <s v="X"/>
    <d v="2012-06-05T00:00:00"/>
    <x v="1"/>
    <x v="205"/>
    <n v="120"/>
    <m/>
    <x v="163"/>
    <m/>
    <x v="15"/>
  </r>
  <r>
    <s v="X"/>
    <d v="2012-06-05T00:00:00"/>
    <x v="1"/>
    <x v="205"/>
    <n v="360"/>
    <m/>
    <x v="162"/>
    <m/>
    <x v="15"/>
  </r>
  <r>
    <s v="X"/>
    <d v="2012-06-05T00:00:00"/>
    <x v="1"/>
    <x v="32"/>
    <n v="379"/>
    <m/>
    <x v="115"/>
    <m/>
    <x v="15"/>
  </r>
  <r>
    <s v="X"/>
    <d v="2012-06-05T00:00:00"/>
    <x v="1"/>
    <x v="32"/>
    <n v="19"/>
    <m/>
    <x v="115"/>
    <m/>
    <x v="15"/>
  </r>
  <r>
    <s v="X"/>
    <d v="2012-06-05T00:00:00"/>
    <x v="5"/>
    <x v="0"/>
    <m/>
    <n v="356.33"/>
    <x v="159"/>
    <m/>
    <x v="0"/>
  </r>
  <r>
    <s v="X"/>
    <d v="2012-06-05T00:00:00"/>
    <x v="0"/>
    <x v="0"/>
    <m/>
    <n v="229.11"/>
    <x v="162"/>
    <m/>
    <x v="0"/>
  </r>
  <r>
    <s v="X"/>
    <d v="2012-06-05T00:00:00"/>
    <x v="5"/>
    <x v="0"/>
    <m/>
    <n v="271.63"/>
    <x v="159"/>
    <m/>
    <x v="0"/>
  </r>
  <r>
    <s v="X"/>
    <d v="2012-06-06T00:00:00"/>
    <x v="1"/>
    <x v="7"/>
    <n v="130"/>
    <m/>
    <x v="125"/>
    <m/>
    <x v="15"/>
  </r>
  <r>
    <s v="X"/>
    <d v="2012-06-06T00:00:00"/>
    <x v="1"/>
    <x v="7"/>
    <n v="390"/>
    <m/>
    <x v="147"/>
    <m/>
    <x v="15"/>
  </r>
  <r>
    <s v="X"/>
    <d v="2012-06-06T00:00:00"/>
    <x v="1"/>
    <x v="7"/>
    <n v="60"/>
    <m/>
    <x v="147"/>
    <m/>
    <x v="15"/>
  </r>
  <r>
    <s v="X"/>
    <d v="2012-06-06T00:00:00"/>
    <x v="0"/>
    <x v="0"/>
    <m/>
    <n v="866.04"/>
    <x v="163"/>
    <m/>
    <x v="0"/>
  </r>
  <r>
    <s v="X"/>
    <d v="2012-06-06T00:00:00"/>
    <x v="0"/>
    <x v="0"/>
    <m/>
    <n v="823.67"/>
    <x v="162"/>
    <m/>
    <x v="0"/>
  </r>
  <r>
    <s v="X"/>
    <d v="2012-06-06T00:00:00"/>
    <x v="0"/>
    <x v="0"/>
    <m/>
    <n v="300.05"/>
    <x v="155"/>
    <m/>
    <x v="0"/>
  </r>
  <r>
    <s v="X"/>
    <d v="2012-06-06T00:00:00"/>
    <x v="5"/>
    <x v="0"/>
    <m/>
    <n v="1487.18"/>
    <x v="159"/>
    <m/>
    <x v="0"/>
  </r>
  <r>
    <s v="X"/>
    <d v="2012-06-06T00:00:00"/>
    <x v="0"/>
    <x v="206"/>
    <m/>
    <n v="404.8"/>
    <x v="115"/>
    <m/>
    <x v="0"/>
  </r>
  <r>
    <s v="X"/>
    <d v="2012-06-06T00:00:00"/>
    <x v="0"/>
    <x v="0"/>
    <m/>
    <n v="109.66"/>
    <x v="162"/>
    <m/>
    <x v="0"/>
  </r>
  <r>
    <s v="X"/>
    <d v="2012-06-06T00:00:00"/>
    <x v="0"/>
    <x v="0"/>
    <m/>
    <n v="103.04"/>
    <x v="147"/>
    <m/>
    <x v="0"/>
  </r>
  <r>
    <s v="X"/>
    <d v="2012-06-07T00:00:00"/>
    <x v="1"/>
    <x v="50"/>
    <n v="2500"/>
    <m/>
    <x v="163"/>
    <m/>
    <x v="15"/>
  </r>
  <r>
    <s v="X"/>
    <d v="2012-06-07T00:00:00"/>
    <x v="1"/>
    <x v="13"/>
    <n v="130"/>
    <m/>
    <x v="163"/>
    <m/>
    <x v="15"/>
  </r>
  <r>
    <s v="X"/>
    <d v="2012-06-07T00:00:00"/>
    <x v="1"/>
    <x v="13"/>
    <n v="520"/>
    <m/>
    <x v="162"/>
    <m/>
    <x v="15"/>
  </r>
  <r>
    <s v="X"/>
    <d v="2012-06-07T00:00:00"/>
    <x v="0"/>
    <x v="0"/>
    <m/>
    <n v="36.17"/>
    <x v="147"/>
    <m/>
    <x v="0"/>
  </r>
  <r>
    <s v="X"/>
    <d v="2012-06-07T00:00:00"/>
    <x v="0"/>
    <x v="0"/>
    <m/>
    <n v="1411.41"/>
    <x v="161"/>
    <m/>
    <x v="0"/>
  </r>
  <r>
    <s v="X"/>
    <d v="2012-06-07T00:00:00"/>
    <x v="0"/>
    <x v="0"/>
    <m/>
    <n v="2150.5500000000002"/>
    <x v="155"/>
    <m/>
    <x v="0"/>
  </r>
  <r>
    <s v="X"/>
    <d v="2012-06-07T00:00:00"/>
    <x v="0"/>
    <x v="0"/>
    <m/>
    <n v="148.18"/>
    <x v="162"/>
    <m/>
    <x v="0"/>
  </r>
  <r>
    <s v="X"/>
    <d v="2012-06-08T00:00:00"/>
    <x v="1"/>
    <x v="1"/>
    <n v="390"/>
    <m/>
    <x v="161"/>
    <m/>
    <x v="15"/>
  </r>
  <r>
    <s v="X"/>
    <d v="2012-06-08T00:00:00"/>
    <x v="1"/>
    <x v="1"/>
    <n v="360"/>
    <m/>
    <x v="147"/>
    <m/>
    <x v="15"/>
  </r>
  <r>
    <s v="X"/>
    <d v="2012-06-08T00:00:00"/>
    <x v="1"/>
    <x v="32"/>
    <n v="20.6"/>
    <m/>
    <x v="115"/>
    <m/>
    <x v="15"/>
  </r>
  <r>
    <s v="X"/>
    <d v="2012-06-08T00:00:00"/>
    <x v="0"/>
    <x v="0"/>
    <m/>
    <n v="1715.74"/>
    <x v="161"/>
    <m/>
    <x v="0"/>
  </r>
  <r>
    <s v="X"/>
    <d v="2012-06-08T00:00:00"/>
    <x v="0"/>
    <x v="0"/>
    <m/>
    <n v="75.77"/>
    <x v="162"/>
    <m/>
    <x v="0"/>
  </r>
  <r>
    <s v="X"/>
    <d v="2012-06-08T00:00:00"/>
    <x v="0"/>
    <x v="0"/>
    <m/>
    <n v="435.45"/>
    <x v="162"/>
    <m/>
    <x v="0"/>
  </r>
  <r>
    <s v="X"/>
    <d v="2012-06-08T00:00:00"/>
    <x v="5"/>
    <x v="0"/>
    <m/>
    <n v="1137.08"/>
    <x v="159"/>
    <m/>
    <x v="0"/>
  </r>
  <r>
    <s v="X"/>
    <d v="2012-06-08T00:00:00"/>
    <x v="0"/>
    <x v="0"/>
    <m/>
    <n v="191.27"/>
    <x v="165"/>
    <m/>
    <x v="0"/>
  </r>
  <r>
    <s v="X"/>
    <d v="2012-06-08T00:00:00"/>
    <x v="0"/>
    <x v="0"/>
    <m/>
    <n v="3595.64"/>
    <x v="147"/>
    <m/>
    <x v="0"/>
  </r>
  <r>
    <s v="X"/>
    <d v="2012-06-09T00:00:00"/>
    <x v="0"/>
    <x v="0"/>
    <m/>
    <n v="627.89"/>
    <x v="162"/>
    <m/>
    <x v="0"/>
  </r>
  <r>
    <s v="X"/>
    <d v="2012-06-09T00:00:00"/>
    <x v="0"/>
    <x v="0"/>
    <m/>
    <n v="418.55"/>
    <x v="163"/>
    <m/>
    <x v="0"/>
  </r>
  <r>
    <s v="X"/>
    <d v="2012-06-09T00:00:00"/>
    <x v="0"/>
    <x v="0"/>
    <m/>
    <n v="357.82"/>
    <x v="165"/>
    <m/>
    <x v="0"/>
  </r>
  <r>
    <s v="X"/>
    <d v="2012-06-09T00:00:00"/>
    <x v="0"/>
    <x v="0"/>
    <m/>
    <n v="1414.86"/>
    <x v="155"/>
    <m/>
    <x v="0"/>
  </r>
  <r>
    <s v="X"/>
    <d v="2012-06-11T00:00:00"/>
    <x v="1"/>
    <x v="7"/>
    <n v="390"/>
    <m/>
    <x v="161"/>
    <m/>
    <x v="16"/>
  </r>
  <r>
    <s v="X"/>
    <d v="2012-06-11T00:00:00"/>
    <x v="1"/>
    <x v="7"/>
    <n v="430"/>
    <m/>
    <x v="147"/>
    <m/>
    <x v="16"/>
  </r>
  <r>
    <s v="X"/>
    <d v="2012-06-11T00:00:00"/>
    <x v="1"/>
    <x v="178"/>
    <n v="780"/>
    <m/>
    <x v="162"/>
    <m/>
    <x v="16"/>
  </r>
  <r>
    <s v="X"/>
    <d v="2012-06-11T00:00:00"/>
    <x v="1"/>
    <x v="14"/>
    <n v="360"/>
    <m/>
    <x v="147"/>
    <m/>
    <x v="16"/>
  </r>
  <r>
    <s v="X"/>
    <d v="2012-06-11T00:00:00"/>
    <x v="1"/>
    <x v="14"/>
    <n v="360"/>
    <m/>
    <x v="161"/>
    <m/>
    <x v="16"/>
  </r>
  <r>
    <s v="X"/>
    <d v="2012-06-11T00:00:00"/>
    <x v="1"/>
    <x v="18"/>
    <n v="360"/>
    <m/>
    <x v="161"/>
    <m/>
    <x v="16"/>
  </r>
  <r>
    <s v="X"/>
    <d v="2012-06-11T00:00:00"/>
    <x v="1"/>
    <x v="18"/>
    <n v="360"/>
    <m/>
    <x v="147"/>
    <m/>
    <x v="16"/>
  </r>
  <r>
    <s v="X"/>
    <d v="2012-06-11T00:00:00"/>
    <x v="1"/>
    <x v="3"/>
    <n v="660"/>
    <m/>
    <x v="147"/>
    <m/>
    <x v="16"/>
  </r>
  <r>
    <s v="X"/>
    <d v="2012-06-11T00:00:00"/>
    <x v="1"/>
    <x v="8"/>
    <n v="500"/>
    <m/>
    <x v="163"/>
    <m/>
    <x v="16"/>
  </r>
  <r>
    <s v="X"/>
    <d v="2012-06-11T00:00:00"/>
    <x v="1"/>
    <x v="175"/>
    <n v="480"/>
    <m/>
    <x v="163"/>
    <m/>
    <x v="16"/>
  </r>
  <r>
    <s v="X"/>
    <d v="2012-06-11T00:00:00"/>
    <x v="1"/>
    <x v="113"/>
    <n v="90"/>
    <m/>
    <x v="147"/>
    <m/>
    <x v="16"/>
  </r>
  <r>
    <s v="X"/>
    <d v="2012-06-11T00:00:00"/>
    <x v="1"/>
    <x v="113"/>
    <n v="360"/>
    <m/>
    <x v="163"/>
    <m/>
    <x v="16"/>
  </r>
  <r>
    <s v="X"/>
    <d v="2012-06-11T00:00:00"/>
    <x v="0"/>
    <x v="0"/>
    <m/>
    <n v="582.97"/>
    <x v="152"/>
    <m/>
    <x v="0"/>
  </r>
  <r>
    <s v="X"/>
    <d v="2012-06-11T00:00:00"/>
    <x v="0"/>
    <x v="0"/>
    <m/>
    <n v="248.83"/>
    <x v="162"/>
    <m/>
    <x v="0"/>
  </r>
  <r>
    <s v="X"/>
    <d v="2012-06-11T00:00:00"/>
    <x v="0"/>
    <x v="0"/>
    <m/>
    <n v="338.19"/>
    <x v="155"/>
    <m/>
    <x v="0"/>
  </r>
  <r>
    <s v="X"/>
    <d v="2012-06-11T00:00:00"/>
    <x v="0"/>
    <x v="0"/>
    <m/>
    <n v="38.130000000000003"/>
    <x v="147"/>
    <m/>
    <x v="0"/>
  </r>
  <r>
    <s v="X"/>
    <d v="2012-06-11T00:00:00"/>
    <x v="0"/>
    <x v="88"/>
    <m/>
    <n v="2599.34"/>
    <x v="161"/>
    <m/>
    <x v="0"/>
  </r>
  <r>
    <s v="X"/>
    <d v="2012-06-12T00:00:00"/>
    <x v="1"/>
    <x v="32"/>
    <n v="448.8"/>
    <m/>
    <x v="115"/>
    <m/>
    <x v="16"/>
  </r>
  <r>
    <s v="X"/>
    <d v="2012-06-12T00:00:00"/>
    <x v="1"/>
    <x v="13"/>
    <n v="410"/>
    <m/>
    <x v="163"/>
    <m/>
    <x v="16"/>
  </r>
  <r>
    <s v="X"/>
    <d v="2012-06-12T00:00:00"/>
    <x v="1"/>
    <x v="13"/>
    <n v="410"/>
    <m/>
    <x v="162"/>
    <m/>
    <x v="16"/>
  </r>
  <r>
    <s v="X"/>
    <d v="2012-06-12T00:00:00"/>
    <x v="1"/>
    <x v="26"/>
    <n v="760"/>
    <m/>
    <x v="162"/>
    <m/>
    <x v="16"/>
  </r>
  <r>
    <s v="X"/>
    <d v="2012-06-12T00:00:00"/>
    <x v="1"/>
    <x v="32"/>
    <n v="379"/>
    <m/>
    <x v="115"/>
    <m/>
    <x v="16"/>
  </r>
  <r>
    <s v="X"/>
    <d v="2012-06-12T00:00:00"/>
    <x v="1"/>
    <x v="32"/>
    <n v="19"/>
    <m/>
    <x v="115"/>
    <m/>
    <x v="16"/>
  </r>
  <r>
    <s v="X"/>
    <d v="2012-06-12T00:00:00"/>
    <x v="1"/>
    <x v="207"/>
    <n v="212.5"/>
    <m/>
    <x v="152"/>
    <m/>
    <x v="16"/>
  </r>
  <r>
    <s v="X"/>
    <d v="2012-06-12T00:00:00"/>
    <x v="5"/>
    <x v="208"/>
    <m/>
    <n v="553.12"/>
    <x v="115"/>
    <m/>
    <x v="0"/>
  </r>
  <r>
    <s v="X"/>
    <d v="2012-06-12T00:00:00"/>
    <x v="5"/>
    <x v="209"/>
    <m/>
    <n v="78.77"/>
    <x v="115"/>
    <m/>
    <x v="0"/>
  </r>
  <r>
    <s v="X"/>
    <d v="2012-06-12T00:00:00"/>
    <x v="0"/>
    <x v="0"/>
    <m/>
    <n v="237.76"/>
    <x v="147"/>
    <m/>
    <x v="0"/>
  </r>
  <r>
    <s v="X"/>
    <d v="2012-06-12T00:00:00"/>
    <x v="5"/>
    <x v="165"/>
    <m/>
    <n v="3386.67"/>
    <x v="115"/>
    <m/>
    <x v="0"/>
  </r>
  <r>
    <s v="X"/>
    <d v="2012-06-12T00:00:00"/>
    <x v="0"/>
    <x v="165"/>
    <m/>
    <n v="3397.27"/>
    <x v="115"/>
    <m/>
    <x v="0"/>
  </r>
  <r>
    <s v="X"/>
    <d v="2012-06-12T00:00:00"/>
    <x v="0"/>
    <x v="0"/>
    <m/>
    <n v="754.39"/>
    <x v="163"/>
    <m/>
    <x v="0"/>
  </r>
  <r>
    <s v="X"/>
    <d v="2012-06-13T00:00:00"/>
    <x v="0"/>
    <x v="0"/>
    <m/>
    <n v="445.86"/>
    <x v="163"/>
    <m/>
    <x v="0"/>
  </r>
  <r>
    <s v="X"/>
    <d v="2012-06-13T00:00:00"/>
    <x v="0"/>
    <x v="0"/>
    <m/>
    <n v="487.8"/>
    <x v="155"/>
    <m/>
    <x v="0"/>
  </r>
  <r>
    <s v="X"/>
    <d v="2012-06-13T00:00:00"/>
    <x v="0"/>
    <x v="0"/>
    <m/>
    <n v="45.56"/>
    <x v="162"/>
    <m/>
    <x v="0"/>
  </r>
  <r>
    <s v="X"/>
    <d v="2012-06-13T00:00:00"/>
    <x v="5"/>
    <x v="0"/>
    <m/>
    <n v="115.98"/>
    <x v="159"/>
    <m/>
    <x v="0"/>
  </r>
  <r>
    <s v="X"/>
    <d v="2012-06-13T00:00:00"/>
    <x v="1"/>
    <x v="31"/>
    <n v="4000"/>
    <m/>
    <x v="163"/>
    <m/>
    <x v="16"/>
  </r>
  <r>
    <s v="X"/>
    <d v="2012-06-13T00:00:00"/>
    <x v="1"/>
    <x v="161"/>
    <n v="500"/>
    <m/>
    <x v="88"/>
    <m/>
    <x v="16"/>
  </r>
  <r>
    <s v="X"/>
    <d v="2012-06-13T00:00:00"/>
    <x v="1"/>
    <x v="210"/>
    <n v="777.09"/>
    <m/>
    <x v="115"/>
    <m/>
    <x v="16"/>
  </r>
  <r>
    <s v="X"/>
    <d v="2012-06-13T00:00:00"/>
    <x v="1"/>
    <x v="36"/>
    <n v="75"/>
    <m/>
    <x v="163"/>
    <m/>
    <x v="16"/>
  </r>
  <r>
    <s v="X"/>
    <d v="2012-06-13T00:00:00"/>
    <x v="1"/>
    <x v="36"/>
    <n v="150"/>
    <m/>
    <x v="119"/>
    <m/>
    <x v="16"/>
  </r>
  <r>
    <s v="X"/>
    <d v="2012-06-13T00:00:00"/>
    <x v="1"/>
    <x v="36"/>
    <n v="100"/>
    <m/>
    <x v="147"/>
    <m/>
    <x v="16"/>
  </r>
  <r>
    <s v="X"/>
    <d v="2012-06-13T00:00:00"/>
    <x v="1"/>
    <x v="210"/>
    <n v="238.92"/>
    <m/>
    <x v="115"/>
    <m/>
    <x v="16"/>
  </r>
  <r>
    <s v="X"/>
    <d v="2012-06-14T00:00:00"/>
    <x v="0"/>
    <x v="0"/>
    <m/>
    <n v="216.14"/>
    <x v="163"/>
    <m/>
    <x v="0"/>
  </r>
  <r>
    <s v="X"/>
    <d v="2012-06-14T00:00:00"/>
    <x v="5"/>
    <x v="0"/>
    <m/>
    <n v="329.79"/>
    <x v="159"/>
    <m/>
    <x v="0"/>
  </r>
  <r>
    <s v="X"/>
    <d v="2012-06-14T00:00:00"/>
    <x v="5"/>
    <x v="0"/>
    <m/>
    <n v="4.6900000000000004"/>
    <x v="159"/>
    <m/>
    <x v="0"/>
  </r>
  <r>
    <s v="X"/>
    <d v="2012-06-14T00:00:00"/>
    <x v="0"/>
    <x v="0"/>
    <m/>
    <n v="585.72"/>
    <x v="162"/>
    <m/>
    <x v="0"/>
  </r>
  <r>
    <s v="X"/>
    <d v="2012-06-14T00:00:00"/>
    <x v="5"/>
    <x v="0"/>
    <m/>
    <n v="1492.59"/>
    <x v="159"/>
    <m/>
    <x v="0"/>
  </r>
  <r>
    <s v="X"/>
    <d v="2012-06-14T00:00:00"/>
    <x v="0"/>
    <x v="55"/>
    <m/>
    <n v="121.5"/>
    <x v="115"/>
    <m/>
    <x v="0"/>
  </r>
  <r>
    <s v="X"/>
    <d v="2012-06-14T00:00:00"/>
    <x v="10"/>
    <x v="211"/>
    <m/>
    <n v="491.03"/>
    <x v="115"/>
    <m/>
    <x v="0"/>
  </r>
  <r>
    <s v="X"/>
    <d v="2012-06-14T00:00:00"/>
    <x v="5"/>
    <x v="0"/>
    <m/>
    <n v="73.05"/>
    <x v="159"/>
    <m/>
    <x v="0"/>
  </r>
  <r>
    <s v="X"/>
    <d v="2012-06-14T00:00:00"/>
    <x v="0"/>
    <x v="55"/>
    <m/>
    <n v="178.37"/>
    <x v="115"/>
    <m/>
    <x v="0"/>
  </r>
  <r>
    <s v="X"/>
    <d v="2012-06-14T00:00:00"/>
    <x v="5"/>
    <x v="0"/>
    <m/>
    <n v="47.76"/>
    <x v="159"/>
    <s v="."/>
    <x v="0"/>
  </r>
  <r>
    <s v="X"/>
    <d v="2012-06-14T00:00:00"/>
    <x v="1"/>
    <x v="203"/>
    <n v="750"/>
    <m/>
    <x v="130"/>
    <m/>
    <x v="16"/>
  </r>
  <r>
    <s v="X"/>
    <d v="2012-06-14T00:00:00"/>
    <x v="1"/>
    <x v="203"/>
    <n v="750"/>
    <m/>
    <x v="149"/>
    <m/>
    <x v="16"/>
  </r>
  <r>
    <s v="X"/>
    <d v="2012-06-15T00:00:00"/>
    <x v="5"/>
    <x v="0"/>
    <m/>
    <n v="194.84"/>
    <x v="159"/>
    <m/>
    <x v="0"/>
  </r>
  <r>
    <s v="X"/>
    <d v="2012-06-15T00:00:00"/>
    <x v="5"/>
    <x v="0"/>
    <m/>
    <n v="90.68"/>
    <x v="159"/>
    <m/>
    <x v="0"/>
  </r>
  <r>
    <s v="X"/>
    <d v="2012-06-15T00:00:00"/>
    <x v="0"/>
    <x v="0"/>
    <m/>
    <n v="562.62"/>
    <x v="162"/>
    <m/>
    <x v="0"/>
  </r>
  <r>
    <s v="X"/>
    <d v="2012-06-15T00:00:00"/>
    <x v="7"/>
    <x v="0"/>
    <m/>
    <n v="200.74"/>
    <x v="159"/>
    <m/>
    <x v="0"/>
  </r>
  <r>
    <s v="X"/>
    <d v="2012-06-15T00:00:00"/>
    <x v="0"/>
    <x v="0"/>
    <m/>
    <n v="77.67"/>
    <x v="163"/>
    <m/>
    <x v="0"/>
  </r>
  <r>
    <s v="X"/>
    <d v="2012-06-15T00:00:00"/>
    <x v="0"/>
    <x v="0"/>
    <m/>
    <n v="218.97"/>
    <x v="166"/>
    <m/>
    <x v="0"/>
  </r>
  <r>
    <s v="X"/>
    <d v="2012-06-15T00:00:00"/>
    <x v="0"/>
    <x v="0"/>
    <m/>
    <n v="192.09"/>
    <x v="155"/>
    <m/>
    <x v="0"/>
  </r>
  <r>
    <s v="X"/>
    <d v="2012-06-15T00:00:00"/>
    <x v="0"/>
    <x v="0"/>
    <m/>
    <n v="69.23"/>
    <x v="162"/>
    <m/>
    <x v="0"/>
  </r>
  <r>
    <s v="X"/>
    <d v="2012-06-15T00:00:00"/>
    <x v="0"/>
    <x v="0"/>
    <m/>
    <n v="5722.21"/>
    <x v="163"/>
    <m/>
    <x v="0"/>
  </r>
  <r>
    <s v="X"/>
    <d v="2012-06-15T00:00:00"/>
    <x v="0"/>
    <x v="0"/>
    <m/>
    <n v="33.049999999999997"/>
    <x v="162"/>
    <m/>
    <x v="0"/>
  </r>
  <r>
    <s v="X"/>
    <d v="2012-06-15T00:00:00"/>
    <x v="0"/>
    <x v="0"/>
    <m/>
    <n v="558.86"/>
    <x v="167"/>
    <m/>
    <x v="0"/>
  </r>
  <r>
    <s v="X"/>
    <d v="2012-06-15T00:00:00"/>
    <x v="0"/>
    <x v="212"/>
    <m/>
    <n v="322.24"/>
    <x v="115"/>
    <m/>
    <x v="0"/>
  </r>
  <r>
    <s v="X"/>
    <d v="2012-06-16T00:00:00"/>
    <x v="0"/>
    <x v="0"/>
    <m/>
    <n v="225.2"/>
    <x v="162"/>
    <m/>
    <x v="0"/>
  </r>
  <r>
    <s v="X"/>
    <d v="2012-06-16T00:00:00"/>
    <x v="0"/>
    <x v="0"/>
    <m/>
    <n v="590.23"/>
    <x v="161"/>
    <m/>
    <x v="0"/>
  </r>
  <r>
    <s v="X"/>
    <d v="2012-06-16T00:00:00"/>
    <x v="0"/>
    <x v="0"/>
    <m/>
    <n v="124.26"/>
    <x v="155"/>
    <m/>
    <x v="0"/>
  </r>
  <r>
    <s v="X"/>
    <d v="2012-06-16T00:00:00"/>
    <x v="0"/>
    <x v="0"/>
    <m/>
    <n v="469.55"/>
    <x v="163"/>
    <m/>
    <x v="0"/>
  </r>
  <r>
    <s v="X"/>
    <d v="2012-06-17T00:00:00"/>
    <x v="0"/>
    <x v="0"/>
    <m/>
    <n v="1737.08"/>
    <x v="155"/>
    <m/>
    <x v="0"/>
  </r>
  <r>
    <s v="X"/>
    <d v="2012-06-18T00:00:00"/>
    <x v="0"/>
    <x v="0"/>
    <m/>
    <n v="227.67"/>
    <x v="168"/>
    <m/>
    <x v="0"/>
  </r>
  <r>
    <s v="X"/>
    <d v="2012-06-18T00:00:00"/>
    <x v="0"/>
    <x v="0"/>
    <m/>
    <n v="561.61"/>
    <x v="162"/>
    <m/>
    <x v="0"/>
  </r>
  <r>
    <s v="X"/>
    <d v="2012-06-18T00:00:00"/>
    <x v="0"/>
    <x v="213"/>
    <m/>
    <n v="27.22"/>
    <x v="115"/>
    <m/>
    <x v="0"/>
  </r>
  <r>
    <s v="X"/>
    <d v="2012-06-18T00:00:00"/>
    <x v="0"/>
    <x v="0"/>
    <m/>
    <n v="433.12"/>
    <x v="169"/>
    <m/>
    <x v="0"/>
  </r>
  <r>
    <s v="X"/>
    <d v="2012-06-18T00:00:00"/>
    <x v="1"/>
    <x v="161"/>
    <n v="300"/>
    <m/>
    <x v="155"/>
    <m/>
    <x v="17"/>
  </r>
  <r>
    <s v="X"/>
    <d v="2012-06-18T00:00:00"/>
    <x v="1"/>
    <x v="43"/>
    <n v="3600"/>
    <m/>
    <x v="155"/>
    <m/>
    <x v="17"/>
  </r>
  <r>
    <s v="X"/>
    <d v="2012-06-18T00:00:00"/>
    <x v="1"/>
    <x v="43"/>
    <n v="425"/>
    <m/>
    <x v="135"/>
    <m/>
    <x v="17"/>
  </r>
  <r>
    <s v="X"/>
    <d v="2012-06-18T00:00:00"/>
    <x v="1"/>
    <x v="129"/>
    <n v="3500"/>
    <m/>
    <x v="155"/>
    <m/>
    <x v="17"/>
  </r>
  <r>
    <s v="X"/>
    <d v="2012-06-18T00:00:00"/>
    <x v="1"/>
    <x v="13"/>
    <n v="820"/>
    <m/>
    <x v="162"/>
    <m/>
    <x v="17"/>
  </r>
  <r>
    <s v="X"/>
    <d v="2012-06-18T00:00:00"/>
    <x v="1"/>
    <x v="14"/>
    <n v="410"/>
    <m/>
    <x v="147"/>
    <m/>
    <x v="17"/>
  </r>
  <r>
    <s v="X"/>
    <d v="2012-06-18T00:00:00"/>
    <x v="1"/>
    <x v="14"/>
    <n v="410"/>
    <m/>
    <x v="161"/>
    <m/>
    <x v="17"/>
  </r>
  <r>
    <s v="X"/>
    <d v="2012-06-18T00:00:00"/>
    <x v="1"/>
    <x v="18"/>
    <n v="410"/>
    <m/>
    <x v="147"/>
    <m/>
    <x v="17"/>
  </r>
  <r>
    <s v="X"/>
    <d v="2012-06-18T00:00:00"/>
    <x v="1"/>
    <x v="18"/>
    <n v="410"/>
    <m/>
    <x v="161"/>
    <m/>
    <x v="17"/>
  </r>
  <r>
    <s v="X"/>
    <d v="2012-06-18T00:00:00"/>
    <x v="1"/>
    <x v="3"/>
    <n v="800"/>
    <m/>
    <x v="163"/>
    <m/>
    <x v="17"/>
  </r>
  <r>
    <s v="X"/>
    <d v="2012-06-18T00:00:00"/>
    <x v="1"/>
    <x v="178"/>
    <n v="780"/>
    <m/>
    <x v="162"/>
    <m/>
    <x v="17"/>
  </r>
  <r>
    <s v="X"/>
    <d v="2012-06-18T00:00:00"/>
    <x v="1"/>
    <x v="175"/>
    <n v="360"/>
    <m/>
    <x v="163"/>
    <m/>
    <x v="17"/>
  </r>
  <r>
    <s v="X"/>
    <d v="2012-06-18T00:00:00"/>
    <x v="1"/>
    <x v="175"/>
    <n v="380"/>
    <m/>
    <x v="162"/>
    <m/>
    <x v="17"/>
  </r>
  <r>
    <s v="X"/>
    <d v="2012-06-18T00:00:00"/>
    <x v="1"/>
    <x v="214"/>
    <n v="300"/>
    <m/>
    <x v="155"/>
    <m/>
    <x v="17"/>
  </r>
  <r>
    <s v="X"/>
    <d v="2012-06-18T00:00:00"/>
    <x v="1"/>
    <x v="214"/>
    <n v="425"/>
    <m/>
    <x v="161"/>
    <m/>
    <x v="17"/>
  </r>
  <r>
    <s v="X"/>
    <d v="2012-06-18T00:00:00"/>
    <x v="1"/>
    <x v="26"/>
    <n v="360"/>
    <m/>
    <x v="162"/>
    <m/>
    <x v="17"/>
  </r>
  <r>
    <s v="X"/>
    <d v="2012-06-18T00:00:00"/>
    <x v="1"/>
    <x v="26"/>
    <n v="360"/>
    <m/>
    <x v="163"/>
    <m/>
    <x v="17"/>
  </r>
  <r>
    <s v="X"/>
    <d v="2012-06-18T00:00:00"/>
    <x v="1"/>
    <x v="113"/>
    <n v="540"/>
    <m/>
    <x v="163"/>
    <m/>
    <x v="17"/>
  </r>
  <r>
    <s v="X"/>
    <d v="2012-06-18T00:00:00"/>
    <x v="1"/>
    <x v="215"/>
    <n v="500"/>
    <m/>
    <x v="163"/>
    <m/>
    <x v="17"/>
  </r>
  <r>
    <s v="X"/>
    <d v="2012-06-18T00:00:00"/>
    <x v="1"/>
    <x v="1"/>
    <n v="130"/>
    <m/>
    <x v="40"/>
    <m/>
    <x v="17"/>
  </r>
  <r>
    <s v="X"/>
    <d v="2012-06-19T00:00:00"/>
    <x v="0"/>
    <x v="0"/>
    <m/>
    <n v="105.4"/>
    <x v="155"/>
    <m/>
    <x v="0"/>
  </r>
  <r>
    <s v="X"/>
    <d v="2012-06-19T00:00:00"/>
    <x v="0"/>
    <x v="0"/>
    <m/>
    <n v="80.27"/>
    <x v="147"/>
    <m/>
    <x v="0"/>
  </r>
  <r>
    <s v="X"/>
    <d v="2012-06-19T00:00:00"/>
    <x v="0"/>
    <x v="0"/>
    <m/>
    <n v="299.16000000000003"/>
    <x v="168"/>
    <m/>
    <x v="0"/>
  </r>
  <r>
    <s v="X"/>
    <d v="2012-06-19T00:00:00"/>
    <x v="0"/>
    <x v="0"/>
    <m/>
    <n v="75.650000000000006"/>
    <x v="155"/>
    <m/>
    <x v="0"/>
  </r>
  <r>
    <s v="X"/>
    <d v="2012-06-19T00:00:00"/>
    <x v="0"/>
    <x v="0"/>
    <m/>
    <n v="374.6"/>
    <x v="163"/>
    <m/>
    <x v="0"/>
  </r>
  <r>
    <s v="X"/>
    <d v="2012-06-19T00:00:00"/>
    <x v="0"/>
    <x v="216"/>
    <m/>
    <n v="126.57"/>
    <x v="115"/>
    <m/>
    <x v="0"/>
  </r>
  <r>
    <s v="X"/>
    <d v="2012-06-19T00:00:00"/>
    <x v="1"/>
    <x v="128"/>
    <n v="925"/>
    <m/>
    <x v="155"/>
    <m/>
    <x v="17"/>
  </r>
  <r>
    <s v="X"/>
    <d v="2012-06-19T00:00:00"/>
    <x v="1"/>
    <x v="128"/>
    <n v="1100"/>
    <m/>
    <x v="147"/>
    <m/>
    <x v="17"/>
  </r>
  <r>
    <s v="X"/>
    <d v="2012-06-19T00:00:00"/>
    <x v="1"/>
    <x v="128"/>
    <n v="1750"/>
    <m/>
    <x v="162"/>
    <m/>
    <x v="17"/>
  </r>
  <r>
    <s v="X"/>
    <d v="2012-06-19T00:00:00"/>
    <x v="1"/>
    <x v="22"/>
    <n v="785"/>
    <m/>
    <x v="161"/>
    <m/>
    <x v="17"/>
  </r>
  <r>
    <s v="X"/>
    <d v="2012-06-19T00:00:00"/>
    <x v="1"/>
    <x v="22"/>
    <n v="200"/>
    <m/>
    <x v="147"/>
    <m/>
    <x v="17"/>
  </r>
  <r>
    <s v="X"/>
    <d v="2012-06-19T00:00:00"/>
    <x v="1"/>
    <x v="22"/>
    <n v="340"/>
    <m/>
    <x v="162"/>
    <m/>
    <x v="17"/>
  </r>
  <r>
    <s v="X"/>
    <d v="2012-06-19T00:00:00"/>
    <x v="1"/>
    <x v="29"/>
    <n v="4450"/>
    <m/>
    <x v="163"/>
    <m/>
    <x v="17"/>
  </r>
  <r>
    <s v="X"/>
    <d v="2012-06-19T00:00:00"/>
    <x v="1"/>
    <x v="7"/>
    <n v="390"/>
    <m/>
    <x v="147"/>
    <m/>
    <x v="17"/>
  </r>
  <r>
    <s v="X"/>
    <d v="2012-06-19T00:00:00"/>
    <x v="1"/>
    <x v="7"/>
    <n v="450"/>
    <m/>
    <x v="161"/>
    <m/>
    <x v="17"/>
  </r>
  <r>
    <s v="X"/>
    <d v="2012-06-19T00:00:00"/>
    <x v="1"/>
    <x v="1"/>
    <n v="540"/>
    <m/>
    <x v="147"/>
    <m/>
    <x v="17"/>
  </r>
  <r>
    <s v="X"/>
    <d v="2012-06-19T00:00:00"/>
    <x v="1"/>
    <x v="1"/>
    <n v="280"/>
    <m/>
    <x v="161"/>
    <m/>
    <x v="17"/>
  </r>
  <r>
    <s v="X"/>
    <d v="2012-06-19T00:00:00"/>
    <x v="1"/>
    <x v="32"/>
    <n v="394"/>
    <m/>
    <x v="106"/>
    <m/>
    <x v="17"/>
  </r>
  <r>
    <s v="X"/>
    <d v="2012-06-19T00:00:00"/>
    <x v="1"/>
    <x v="32"/>
    <n v="19"/>
    <m/>
    <x v="106"/>
    <m/>
    <x v="17"/>
  </r>
  <r>
    <s v="X"/>
    <d v="2012-06-20T00:00:00"/>
    <x v="0"/>
    <x v="0"/>
    <m/>
    <n v="590.34"/>
    <x v="167"/>
    <m/>
    <x v="0"/>
  </r>
  <r>
    <s v="X"/>
    <d v="2012-06-20T00:00:00"/>
    <x v="0"/>
    <x v="0"/>
    <m/>
    <n v="615.28"/>
    <x v="162"/>
    <m/>
    <x v="0"/>
  </r>
  <r>
    <s v="X"/>
    <d v="2012-06-20T00:00:00"/>
    <x v="1"/>
    <x v="32"/>
    <n v="2.4"/>
    <m/>
    <x v="106"/>
    <m/>
    <x v="17"/>
  </r>
  <r>
    <s v="X"/>
    <d v="2012-06-21T00:00:00"/>
    <x v="1"/>
    <x v="129"/>
    <n v="1300"/>
    <m/>
    <x v="155"/>
    <m/>
    <x v="17"/>
  </r>
  <r>
    <s v="X"/>
    <d v="2012-06-21T00:00:00"/>
    <x v="1"/>
    <x v="31"/>
    <n v="3200"/>
    <m/>
    <x v="162"/>
    <m/>
    <x v="17"/>
  </r>
  <r>
    <s v="X"/>
    <d v="2012-06-21T00:00:00"/>
    <x v="1"/>
    <x v="32"/>
    <n v="379"/>
    <m/>
    <x v="106"/>
    <m/>
    <x v="17"/>
  </r>
  <r>
    <s v="X"/>
    <d v="2012-06-21T00:00:00"/>
    <x v="1"/>
    <x v="32"/>
    <n v="19"/>
    <m/>
    <x v="106"/>
    <m/>
    <x v="17"/>
  </r>
  <r>
    <s v="X"/>
    <d v="2012-06-21T00:00:00"/>
    <x v="0"/>
    <x v="0"/>
    <m/>
    <n v="117.65"/>
    <x v="168"/>
    <m/>
    <x v="0"/>
  </r>
  <r>
    <s v="X"/>
    <d v="2012-06-21T00:00:00"/>
    <x v="0"/>
    <x v="0"/>
    <m/>
    <n v="572.86"/>
    <x v="162"/>
    <m/>
    <x v="0"/>
  </r>
  <r>
    <s v="X"/>
    <d v="2012-06-21T00:00:00"/>
    <x v="0"/>
    <x v="0"/>
    <m/>
    <n v="244.18"/>
    <x v="163"/>
    <m/>
    <x v="0"/>
  </r>
  <r>
    <s v="X"/>
    <d v="2012-06-21T00:00:00"/>
    <x v="0"/>
    <x v="0"/>
    <m/>
    <n v="255.24"/>
    <x v="147"/>
    <m/>
    <x v="0"/>
  </r>
  <r>
    <s v="X"/>
    <d v="2012-06-21T00:00:00"/>
    <x v="7"/>
    <x v="0"/>
    <m/>
    <n v="284.35000000000002"/>
    <x v="147"/>
    <m/>
    <x v="0"/>
  </r>
  <r>
    <s v="X"/>
    <d v="2012-06-21T00:00:00"/>
    <x v="7"/>
    <x v="0"/>
    <m/>
    <n v="558.67999999999995"/>
    <x v="162"/>
    <m/>
    <x v="0"/>
  </r>
  <r>
    <s v="X"/>
    <d v="2012-06-22T00:00:00"/>
    <x v="1"/>
    <x v="180"/>
    <n v="400"/>
    <m/>
    <x v="162"/>
    <m/>
    <x v="17"/>
  </r>
  <r>
    <s v="X"/>
    <d v="2012-06-22T00:00:00"/>
    <x v="1"/>
    <x v="35"/>
    <n v="385"/>
    <m/>
    <x v="161"/>
    <m/>
    <x v="17"/>
  </r>
  <r>
    <s v="X"/>
    <d v="2012-06-22T00:00:00"/>
    <x v="1"/>
    <x v="43"/>
    <n v="3200"/>
    <m/>
    <x v="168"/>
    <m/>
    <x v="17"/>
  </r>
  <r>
    <s v="X"/>
    <d v="2012-06-22T00:00:00"/>
    <x v="1"/>
    <x v="195"/>
    <n v="175"/>
    <m/>
    <x v="106"/>
    <m/>
    <x v="17"/>
  </r>
  <r>
    <s v="X"/>
    <d v="2012-06-22T00:00:00"/>
    <x v="1"/>
    <x v="217"/>
    <n v="175"/>
    <m/>
    <x v="147"/>
    <m/>
    <x v="17"/>
  </r>
  <r>
    <s v="X"/>
    <d v="2012-06-22T00:00:00"/>
    <x v="5"/>
    <x v="218"/>
    <m/>
    <n v="1613.64"/>
    <x v="115"/>
    <m/>
    <x v="0"/>
  </r>
  <r>
    <s v="X"/>
    <d v="2012-06-22T00:00:00"/>
    <x v="0"/>
    <x v="0"/>
    <m/>
    <n v="82.98"/>
    <x v="168"/>
    <m/>
    <x v="0"/>
  </r>
  <r>
    <s v="X"/>
    <d v="2012-06-22T00:00:00"/>
    <x v="7"/>
    <x v="219"/>
    <m/>
    <n v="26.44"/>
    <x v="115"/>
    <m/>
    <x v="0"/>
  </r>
  <r>
    <s v="X"/>
    <d v="2012-06-22T00:00:00"/>
    <x v="0"/>
    <x v="0"/>
    <m/>
    <n v="447.51"/>
    <x v="163"/>
    <m/>
    <x v="0"/>
  </r>
  <r>
    <s v="X"/>
    <d v="2012-06-22T00:00:00"/>
    <x v="0"/>
    <x v="0"/>
    <m/>
    <n v="326.26"/>
    <x v="167"/>
    <m/>
    <x v="0"/>
  </r>
  <r>
    <s v="X"/>
    <d v="2012-06-22T00:00:00"/>
    <x v="0"/>
    <x v="0"/>
    <m/>
    <n v="224.26"/>
    <x v="88"/>
    <m/>
    <x v="0"/>
  </r>
  <r>
    <s v="X"/>
    <d v="2012-06-22T00:00:00"/>
    <x v="0"/>
    <x v="0"/>
    <m/>
    <n v="111.18"/>
    <x v="162"/>
    <m/>
    <x v="0"/>
  </r>
  <r>
    <s v="X"/>
    <d v="2012-06-22T00:00:00"/>
    <x v="7"/>
    <x v="220"/>
    <m/>
    <n v="254.72"/>
    <x v="115"/>
    <m/>
    <x v="0"/>
  </r>
  <r>
    <s v="X"/>
    <d v="2012-06-22T00:00:00"/>
    <x v="0"/>
    <x v="0"/>
    <m/>
    <n v="142.87"/>
    <x v="162"/>
    <m/>
    <x v="0"/>
  </r>
  <r>
    <s v="X"/>
    <d v="2012-06-23T00:00:00"/>
    <x v="0"/>
    <x v="0"/>
    <m/>
    <n v="221.09"/>
    <x v="168"/>
    <m/>
    <x v="0"/>
  </r>
  <r>
    <s v="X"/>
    <d v="2012-06-25T00:00:00"/>
    <x v="1"/>
    <x v="221"/>
    <n v="2000"/>
    <m/>
    <x v="163"/>
    <m/>
    <x v="18"/>
  </r>
  <r>
    <s v="X"/>
    <d v="2012-06-25T00:00:00"/>
    <x v="1"/>
    <x v="7"/>
    <n v="455"/>
    <m/>
    <x v="162"/>
    <m/>
    <x v="18"/>
  </r>
  <r>
    <s v="X"/>
    <d v="2012-06-25T00:00:00"/>
    <x v="1"/>
    <x v="7"/>
    <n v="195"/>
    <m/>
    <x v="147"/>
    <m/>
    <x v="18"/>
  </r>
  <r>
    <s v="X"/>
    <d v="2012-06-25T00:00:00"/>
    <x v="1"/>
    <x v="7"/>
    <n v="165"/>
    <m/>
    <x v="170"/>
    <m/>
    <x v="18"/>
  </r>
  <r>
    <s v="X"/>
    <d v="2012-06-25T00:00:00"/>
    <x v="1"/>
    <x v="1"/>
    <n v="520"/>
    <m/>
    <x v="162"/>
    <m/>
    <x v="18"/>
  </r>
  <r>
    <s v="X"/>
    <d v="2012-06-25T00:00:00"/>
    <x v="1"/>
    <x v="1"/>
    <n v="130"/>
    <m/>
    <x v="147"/>
    <m/>
    <x v="18"/>
  </r>
  <r>
    <s v="X"/>
    <d v="2012-06-25T00:00:00"/>
    <x v="1"/>
    <x v="1"/>
    <n v="130"/>
    <m/>
    <x v="170"/>
    <m/>
    <x v="18"/>
  </r>
  <r>
    <s v="X"/>
    <d v="2012-06-25T00:00:00"/>
    <x v="1"/>
    <x v="3"/>
    <n v="715"/>
    <m/>
    <x v="163"/>
    <m/>
    <x v="18"/>
  </r>
  <r>
    <s v="X"/>
    <d v="2012-06-25T00:00:00"/>
    <x v="1"/>
    <x v="3"/>
    <n v="65"/>
    <m/>
    <x v="155"/>
    <m/>
    <x v="18"/>
  </r>
  <r>
    <s v="X"/>
    <d v="2012-06-25T00:00:00"/>
    <x v="1"/>
    <x v="178"/>
    <n v="650"/>
    <m/>
    <x v="162"/>
    <m/>
    <x v="18"/>
  </r>
  <r>
    <s v="X"/>
    <d v="2012-06-25T00:00:00"/>
    <x v="1"/>
    <x v="178"/>
    <n v="110"/>
    <m/>
    <x v="170"/>
    <m/>
    <x v="18"/>
  </r>
  <r>
    <s v="X"/>
    <d v="2012-06-25T00:00:00"/>
    <x v="1"/>
    <x v="18"/>
    <n v="500"/>
    <m/>
    <x v="162"/>
    <m/>
    <x v="18"/>
  </r>
  <r>
    <s v="X"/>
    <d v="2012-06-25T00:00:00"/>
    <x v="1"/>
    <x v="18"/>
    <n v="125"/>
    <m/>
    <x v="147"/>
    <m/>
    <x v="18"/>
  </r>
  <r>
    <s v="X"/>
    <d v="2012-06-25T00:00:00"/>
    <x v="1"/>
    <x v="18"/>
    <n v="125"/>
    <m/>
    <x v="170"/>
    <m/>
    <x v="18"/>
  </r>
  <r>
    <s v="X"/>
    <d v="2012-06-25T00:00:00"/>
    <x v="1"/>
    <x v="14"/>
    <n v="180"/>
    <m/>
    <x v="147"/>
    <m/>
    <x v="18"/>
  </r>
  <r>
    <s v="X"/>
    <d v="2012-06-25T00:00:00"/>
    <x v="1"/>
    <x v="14"/>
    <n v="420"/>
    <m/>
    <x v="162"/>
    <m/>
    <x v="18"/>
  </r>
  <r>
    <s v="X"/>
    <d v="2012-06-25T00:00:00"/>
    <x v="1"/>
    <x v="14"/>
    <n v="120"/>
    <m/>
    <x v="170"/>
    <m/>
    <x v="18"/>
  </r>
  <r>
    <s v="X"/>
    <d v="2012-06-25T00:00:00"/>
    <x v="1"/>
    <x v="215"/>
    <n v="720"/>
    <m/>
    <x v="163"/>
    <m/>
    <x v="18"/>
  </r>
  <r>
    <s v="X"/>
    <d v="2012-06-25T00:00:00"/>
    <x v="1"/>
    <x v="175"/>
    <n v="120"/>
    <m/>
    <x v="170"/>
    <m/>
    <x v="18"/>
  </r>
  <r>
    <s v="X"/>
    <d v="2012-06-25T00:00:00"/>
    <x v="1"/>
    <x v="175"/>
    <n v="480"/>
    <m/>
    <x v="162"/>
    <m/>
    <x v="18"/>
  </r>
  <r>
    <s v="X"/>
    <d v="2012-06-25T00:00:00"/>
    <x v="1"/>
    <x v="9"/>
    <n v="580"/>
    <m/>
    <x v="168"/>
    <m/>
    <x v="18"/>
  </r>
  <r>
    <s v="X"/>
    <d v="2012-06-25T00:00:00"/>
    <x v="1"/>
    <x v="21"/>
    <n v="540"/>
    <m/>
    <x v="168"/>
    <m/>
    <x v="18"/>
  </r>
  <r>
    <s v="X"/>
    <d v="2012-06-25T00:00:00"/>
    <x v="1"/>
    <x v="15"/>
    <n v="540"/>
    <m/>
    <x v="168"/>
    <m/>
    <x v="18"/>
  </r>
  <r>
    <s v="X"/>
    <d v="2012-06-25T00:00:00"/>
    <x v="1"/>
    <x v="179"/>
    <n v="500"/>
    <m/>
    <x v="88"/>
    <m/>
    <x v="18"/>
  </r>
  <r>
    <s v="X"/>
    <d v="2012-06-25T00:00:00"/>
    <x v="1"/>
    <x v="113"/>
    <n v="450"/>
    <m/>
    <x v="163"/>
    <m/>
    <x v="18"/>
  </r>
  <r>
    <s v="X"/>
    <d v="2012-06-25T00:00:00"/>
    <x v="1"/>
    <x v="26"/>
    <n v="420"/>
    <m/>
    <x v="163"/>
    <m/>
    <x v="18"/>
  </r>
  <r>
    <s v="X"/>
    <d v="2012-06-25T00:00:00"/>
    <x v="1"/>
    <x v="222"/>
    <n v="120"/>
    <m/>
    <x v="155"/>
    <m/>
    <x v="18"/>
  </r>
  <r>
    <s v="X"/>
    <d v="2012-06-25T00:00:00"/>
    <x v="1"/>
    <x v="9"/>
    <n v="60"/>
    <m/>
    <x v="168"/>
    <m/>
    <x v="18"/>
  </r>
  <r>
    <s v="X"/>
    <d v="2012-06-25T00:00:00"/>
    <x v="0"/>
    <x v="0"/>
    <m/>
    <n v="597.19000000000005"/>
    <x v="170"/>
    <m/>
    <x v="0"/>
  </r>
  <r>
    <s v="X"/>
    <d v="2012-06-25T00:00:00"/>
    <x v="0"/>
    <x v="0"/>
    <m/>
    <n v="1236.78"/>
    <x v="170"/>
    <m/>
    <x v="0"/>
  </r>
  <r>
    <s v="X"/>
    <d v="2012-06-26T00:00:00"/>
    <x v="0"/>
    <x v="88"/>
    <m/>
    <n v="230.5"/>
    <x v="168"/>
    <m/>
    <x v="0"/>
  </r>
  <r>
    <s v="X"/>
    <d v="2012-06-26T00:00:00"/>
    <x v="5"/>
    <x v="223"/>
    <m/>
    <n v="213.52"/>
    <x v="171"/>
    <m/>
    <x v="0"/>
  </r>
  <r>
    <s v="X"/>
    <d v="2012-06-26T00:00:00"/>
    <x v="0"/>
    <x v="0"/>
    <m/>
    <n v="1448.03"/>
    <x v="12"/>
    <m/>
    <x v="0"/>
  </r>
  <r>
    <s v="X"/>
    <d v="2012-06-26T00:00:00"/>
    <x v="8"/>
    <x v="61"/>
    <m/>
    <n v="95.4"/>
    <x v="115"/>
    <m/>
    <x v="0"/>
  </r>
  <r>
    <s v="X"/>
    <d v="2012-06-26T00:00:00"/>
    <x v="1"/>
    <x v="13"/>
    <n v="130"/>
    <m/>
    <x v="170"/>
    <m/>
    <x v="18"/>
  </r>
  <r>
    <s v="X"/>
    <d v="2012-06-26T00:00:00"/>
    <x v="1"/>
    <x v="13"/>
    <n v="585"/>
    <m/>
    <x v="162"/>
    <m/>
    <x v="18"/>
  </r>
  <r>
    <s v="X"/>
    <d v="2012-06-26T00:00:00"/>
    <x v="1"/>
    <x v="112"/>
    <n v="220"/>
    <m/>
    <x v="149"/>
    <m/>
    <x v="18"/>
  </r>
  <r>
    <s v="X"/>
    <d v="2012-06-26T00:00:00"/>
    <x v="1"/>
    <x v="112"/>
    <n v="130"/>
    <m/>
    <x v="152"/>
    <m/>
    <x v="18"/>
  </r>
  <r>
    <s v="X"/>
    <d v="2012-06-26T00:00:00"/>
    <x v="1"/>
    <x v="112"/>
    <n v="130"/>
    <m/>
    <x v="150"/>
    <m/>
    <x v="18"/>
  </r>
  <r>
    <s v="X"/>
    <d v="2012-06-26T00:00:00"/>
    <x v="1"/>
    <x v="112"/>
    <n v="90"/>
    <m/>
    <x v="147"/>
    <m/>
    <x v="18"/>
  </r>
  <r>
    <s v="X"/>
    <d v="2012-06-26T00:00:00"/>
    <x v="1"/>
    <x v="112"/>
    <n v="90"/>
    <m/>
    <x v="99"/>
    <m/>
    <x v="18"/>
  </r>
  <r>
    <s v="X"/>
    <d v="2012-06-27T00:00:00"/>
    <x v="0"/>
    <x v="0"/>
    <m/>
    <n v="533.91"/>
    <x v="12"/>
    <m/>
    <x v="0"/>
  </r>
  <r>
    <s v="X"/>
    <d v="2012-06-27T00:00:00"/>
    <x v="5"/>
    <x v="0"/>
    <m/>
    <n v="33.520000000000003"/>
    <x v="171"/>
    <m/>
    <x v="0"/>
  </r>
  <r>
    <s v="X"/>
    <d v="2012-06-27T00:00:00"/>
    <x v="0"/>
    <x v="0"/>
    <m/>
    <n v="189.51"/>
    <x v="12"/>
    <m/>
    <x v="0"/>
  </r>
  <r>
    <s v="X"/>
    <d v="2012-06-27T00:00:00"/>
    <x v="0"/>
    <x v="0"/>
    <m/>
    <n v="1602.25"/>
    <x v="170"/>
    <m/>
    <x v="0"/>
  </r>
  <r>
    <s v="X"/>
    <d v="2012-06-27T00:00:00"/>
    <x v="0"/>
    <x v="0"/>
    <m/>
    <n v="43.83"/>
    <x v="170"/>
    <m/>
    <x v="0"/>
  </r>
  <r>
    <s v="X"/>
    <d v="2012-06-27T00:00:00"/>
    <x v="0"/>
    <x v="0"/>
    <m/>
    <n v="97.2"/>
    <x v="99"/>
    <m/>
    <x v="0"/>
  </r>
  <r>
    <s v="X"/>
    <d v="2012-06-28T00:00:00"/>
    <x v="5"/>
    <x v="224"/>
    <m/>
    <n v="113.23"/>
    <x v="172"/>
    <m/>
    <x v="0"/>
  </r>
  <r>
    <s v="X"/>
    <d v="2012-06-28T00:00:00"/>
    <x v="0"/>
    <x v="0"/>
    <m/>
    <n v="23.03"/>
    <x v="170"/>
    <m/>
    <x v="0"/>
  </r>
  <r>
    <s v="X"/>
    <d v="2012-06-28T00:00:00"/>
    <x v="1"/>
    <x v="32"/>
    <n v="379"/>
    <m/>
    <x v="106"/>
    <m/>
    <x v="18"/>
  </r>
  <r>
    <s v="X"/>
    <d v="2012-06-28T00:00:00"/>
    <x v="1"/>
    <x v="61"/>
    <n v="95.4"/>
    <m/>
    <x v="115"/>
    <m/>
    <x v="18"/>
  </r>
  <r>
    <s v="X"/>
    <d v="2012-06-28T00:00:00"/>
    <x v="1"/>
    <x v="32"/>
    <n v="19"/>
    <m/>
    <x v="106"/>
    <m/>
    <x v="18"/>
  </r>
  <r>
    <s v="X"/>
    <d v="2012-06-29T00:00:00"/>
    <x v="0"/>
    <x v="0"/>
    <m/>
    <n v="597.73"/>
    <x v="170"/>
    <m/>
    <x v="0"/>
  </r>
  <r>
    <s v="X"/>
    <d v="2012-06-29T00:00:00"/>
    <x v="7"/>
    <x v="225"/>
    <m/>
    <n v="529.79"/>
    <x v="115"/>
    <m/>
    <x v="0"/>
  </r>
  <r>
    <s v="X"/>
    <d v="2012-06-29T00:00:00"/>
    <x v="0"/>
    <x v="0"/>
    <m/>
    <n v="586.29999999999995"/>
    <x v="163"/>
    <m/>
    <x v="0"/>
  </r>
  <r>
    <s v="X"/>
    <d v="2012-06-29T00:00:00"/>
    <x v="0"/>
    <x v="0"/>
    <m/>
    <n v="140.61000000000001"/>
    <x v="170"/>
    <m/>
    <x v="0"/>
  </r>
  <r>
    <s v="X"/>
    <d v="2012-06-29T00:00:00"/>
    <x v="1"/>
    <x v="1"/>
    <n v="700"/>
    <m/>
    <x v="163"/>
    <m/>
    <x v="18"/>
  </r>
  <r>
    <s v="X"/>
    <d v="2012-06-29T00:00:00"/>
    <x v="1"/>
    <x v="32"/>
    <n v="19"/>
    <m/>
    <x v="106"/>
    <m/>
    <x v="18"/>
  </r>
  <r>
    <s v="X"/>
    <d v="2012-06-30T00:00:00"/>
    <x v="2"/>
    <x v="226"/>
    <m/>
    <n v="168.65"/>
    <x v="173"/>
    <m/>
    <x v="0"/>
  </r>
  <r>
    <s v="X"/>
    <d v="2012-06-30T00:00:00"/>
    <x v="5"/>
    <x v="227"/>
    <m/>
    <n v="288.3"/>
    <x v="115"/>
    <m/>
    <x v="0"/>
  </r>
  <r>
    <s v="X"/>
    <d v="2012-06-30T00:00:00"/>
    <x v="5"/>
    <x v="228"/>
    <m/>
    <n v="79.22"/>
    <x v="115"/>
    <m/>
    <x v="0"/>
  </r>
  <r>
    <s v="X"/>
    <d v="2012-07-02T00:00:00"/>
    <x v="5"/>
    <x v="229"/>
    <m/>
    <n v="249.63"/>
    <x v="115"/>
    <m/>
    <x v="0"/>
  </r>
  <r>
    <s v="X"/>
    <d v="2012-07-02T00:00:00"/>
    <x v="0"/>
    <x v="0"/>
    <m/>
    <n v="96.05"/>
    <x v="163"/>
    <m/>
    <x v="0"/>
  </r>
  <r>
    <s v="X"/>
    <d v="2012-07-02T00:00:00"/>
    <x v="5"/>
    <x v="230"/>
    <m/>
    <n v="1132.81"/>
    <x v="115"/>
    <m/>
    <x v="0"/>
  </r>
  <r>
    <s v="X"/>
    <d v="2012-07-02T00:00:00"/>
    <x v="0"/>
    <x v="0"/>
    <m/>
    <n v="261.69"/>
    <x v="163"/>
    <m/>
    <x v="0"/>
  </r>
  <r>
    <s v="X"/>
    <d v="2012-07-02T00:00:00"/>
    <x v="1"/>
    <x v="175"/>
    <n v="360"/>
    <m/>
    <x v="99"/>
    <m/>
    <x v="19"/>
  </r>
  <r>
    <s v="X"/>
    <d v="2012-07-02T00:00:00"/>
    <x v="1"/>
    <x v="175"/>
    <n v="240"/>
    <m/>
    <x v="163"/>
    <m/>
    <x v="19"/>
  </r>
  <r>
    <s v="X"/>
    <d v="2012-07-02T00:00:00"/>
    <x v="1"/>
    <x v="175"/>
    <n v="170"/>
    <m/>
    <x v="174"/>
    <m/>
    <x v="19"/>
  </r>
  <r>
    <s v="X"/>
    <d v="2012-07-02T00:00:00"/>
    <x v="1"/>
    <x v="175"/>
    <n v="130"/>
    <m/>
    <x v="170"/>
    <m/>
    <x v="19"/>
  </r>
  <r>
    <s v="X"/>
    <d v="2012-07-02T00:00:00"/>
    <x v="1"/>
    <x v="7"/>
    <n v="780"/>
    <m/>
    <x v="163"/>
    <m/>
    <x v="19"/>
  </r>
  <r>
    <s v="X"/>
    <d v="2012-07-02T00:00:00"/>
    <x v="1"/>
    <x v="178"/>
    <n v="360"/>
    <m/>
    <x v="99"/>
    <m/>
    <x v="19"/>
  </r>
  <r>
    <s v="X"/>
    <d v="2012-07-02T00:00:00"/>
    <x v="1"/>
    <x v="178"/>
    <n v="240"/>
    <m/>
    <x v="163"/>
    <m/>
    <x v="19"/>
  </r>
  <r>
    <s v="X"/>
    <d v="2012-07-02T00:00:00"/>
    <x v="1"/>
    <x v="215"/>
    <n v="480"/>
    <m/>
    <x v="163"/>
    <m/>
    <x v="19"/>
  </r>
  <r>
    <s v="X"/>
    <d v="2012-07-02T00:00:00"/>
    <x v="1"/>
    <x v="13"/>
    <n v="260"/>
    <m/>
    <x v="163"/>
    <m/>
    <x v="19"/>
  </r>
  <r>
    <s v="X"/>
    <d v="2012-07-02T00:00:00"/>
    <x v="1"/>
    <x v="13"/>
    <n v="190"/>
    <m/>
    <x v="99"/>
    <m/>
    <x v="19"/>
  </r>
  <r>
    <s v="X"/>
    <d v="2012-07-02T00:00:00"/>
    <x v="1"/>
    <x v="9"/>
    <n v="360"/>
    <m/>
    <x v="99"/>
    <m/>
    <x v="19"/>
  </r>
  <r>
    <s v="X"/>
    <d v="2012-07-02T00:00:00"/>
    <x v="1"/>
    <x v="170"/>
    <n v="300"/>
    <m/>
    <x v="99"/>
    <m/>
    <x v="19"/>
  </r>
  <r>
    <s v="X"/>
    <d v="2012-07-02T00:00:00"/>
    <x v="1"/>
    <x v="21"/>
    <n v="300"/>
    <m/>
    <x v="99"/>
    <m/>
    <x v="19"/>
  </r>
  <r>
    <s v="X"/>
    <d v="2012-07-03T00:00:00"/>
    <x v="0"/>
    <x v="0"/>
    <m/>
    <n v="579.79999999999995"/>
    <x v="163"/>
    <m/>
    <x v="0"/>
  </r>
  <r>
    <s v="X"/>
    <d v="2012-07-03T00:00:00"/>
    <x v="5"/>
    <x v="231"/>
    <m/>
    <n v="434.04"/>
    <x v="171"/>
    <m/>
    <x v="0"/>
  </r>
  <r>
    <s v="X"/>
    <d v="2012-07-03T00:00:00"/>
    <x v="11"/>
    <x v="232"/>
    <m/>
    <n v="4676.33"/>
    <x v="175"/>
    <m/>
    <x v="0"/>
  </r>
  <r>
    <s v="X"/>
    <d v="2012-07-03T00:00:00"/>
    <x v="0"/>
    <x v="0"/>
    <m/>
    <n v="472.65"/>
    <x v="149"/>
    <m/>
    <x v="0"/>
  </r>
  <r>
    <s v="X"/>
    <d v="2012-07-03T00:00:00"/>
    <x v="5"/>
    <x v="0"/>
    <m/>
    <n v="94.55"/>
    <x v="171"/>
    <m/>
    <x v="0"/>
  </r>
  <r>
    <s v="X"/>
    <d v="2012-07-03T00:00:00"/>
    <x v="0"/>
    <x v="0"/>
    <m/>
    <n v="27.25"/>
    <x v="149"/>
    <m/>
    <x v="0"/>
  </r>
  <r>
    <s v="X"/>
    <d v="2012-07-03T00:00:00"/>
    <x v="0"/>
    <x v="0"/>
    <m/>
    <n v="526.55999999999995"/>
    <x v="163"/>
    <m/>
    <x v="0"/>
  </r>
  <r>
    <s v="X"/>
    <d v="2012-07-03T00:00:00"/>
    <x v="1"/>
    <x v="113"/>
    <n v="360"/>
    <m/>
    <x v="163"/>
    <m/>
    <x v="19"/>
  </r>
  <r>
    <s v="X"/>
    <d v="2012-07-03T00:00:00"/>
    <x v="1"/>
    <x v="32"/>
    <n v="5"/>
    <m/>
    <x v="106"/>
    <m/>
    <x v="19"/>
  </r>
  <r>
    <s v="X"/>
    <d v="2012-07-04T00:00:00"/>
    <x v="0"/>
    <x v="0"/>
    <m/>
    <n v="181.28"/>
    <x v="163"/>
    <m/>
    <x v="0"/>
  </r>
  <r>
    <s v="X"/>
    <d v="2012-07-04T00:00:00"/>
    <x v="0"/>
    <x v="0"/>
    <m/>
    <n v="401.26"/>
    <x v="163"/>
    <m/>
    <x v="0"/>
  </r>
  <r>
    <s v="X"/>
    <d v="2012-07-05T00:00:00"/>
    <x v="0"/>
    <x v="0"/>
    <m/>
    <n v="208.29"/>
    <x v="27"/>
    <m/>
    <x v="0"/>
  </r>
  <r>
    <s v="X"/>
    <d v="2012-07-05T00:00:00"/>
    <x v="0"/>
    <x v="233"/>
    <m/>
    <n v="278.7"/>
    <x v="163"/>
    <m/>
    <x v="0"/>
  </r>
  <r>
    <s v="X"/>
    <d v="2012-07-05T00:00:00"/>
    <x v="0"/>
    <x v="0"/>
    <m/>
    <n v="179.02"/>
    <x v="136"/>
    <m/>
    <x v="0"/>
  </r>
  <r>
    <s v="X"/>
    <d v="2012-07-05T00:00:00"/>
    <x v="5"/>
    <x v="0"/>
    <m/>
    <n v="494.57"/>
    <x v="171"/>
    <m/>
    <x v="0"/>
  </r>
  <r>
    <s v="X"/>
    <d v="2012-07-05T00:00:00"/>
    <x v="0"/>
    <x v="0"/>
    <m/>
    <n v="440.58"/>
    <x v="27"/>
    <m/>
    <x v="0"/>
  </r>
  <r>
    <s v="X"/>
    <d v="2012-07-05T00:00:00"/>
    <x v="5"/>
    <x v="234"/>
    <m/>
    <n v="1255.75"/>
    <x v="176"/>
    <m/>
    <x v="0"/>
  </r>
  <r>
    <s v="X"/>
    <d v="2012-07-06T00:00:00"/>
    <x v="5"/>
    <x v="235"/>
    <m/>
    <n v="181.23"/>
    <x v="176"/>
    <m/>
    <x v="0"/>
  </r>
  <r>
    <s v="X"/>
    <d v="2012-07-06T00:00:00"/>
    <x v="0"/>
    <x v="0"/>
    <m/>
    <n v="2291.3200000000002"/>
    <x v="163"/>
    <m/>
    <x v="0"/>
  </r>
  <r>
    <s v="X"/>
    <d v="2012-07-06T00:00:00"/>
    <x v="0"/>
    <x v="236"/>
    <m/>
    <n v="253.37"/>
    <x v="177"/>
    <m/>
    <x v="0"/>
  </r>
  <r>
    <s v="X"/>
    <d v="2012-07-06T00:00:00"/>
    <x v="0"/>
    <x v="0"/>
    <m/>
    <n v="158.21"/>
    <x v="175"/>
    <m/>
    <x v="0"/>
  </r>
  <r>
    <s v="X"/>
    <d v="2012-07-06T00:00:00"/>
    <x v="6"/>
    <x v="237"/>
    <m/>
    <n v="3021.65"/>
    <x v="115"/>
    <m/>
    <x v="0"/>
  </r>
  <r>
    <s v="X"/>
    <d v="2012-07-06T00:00:00"/>
    <x v="6"/>
    <x v="237"/>
    <m/>
    <n v="87.42"/>
    <x v="115"/>
    <m/>
    <x v="0"/>
  </r>
  <r>
    <s v="X"/>
    <d v="2012-07-06T00:00:00"/>
    <x v="0"/>
    <x v="0"/>
    <m/>
    <n v="240.87"/>
    <x v="164"/>
    <m/>
    <x v="0"/>
  </r>
  <r>
    <s v="X"/>
    <d v="2012-07-06T00:00:00"/>
    <x v="1"/>
    <x v="35"/>
    <n v="325"/>
    <m/>
    <x v="75"/>
    <m/>
    <x v="19"/>
  </r>
  <r>
    <s v="X"/>
    <d v="2012-07-06T00:00:00"/>
    <x v="1"/>
    <x v="32"/>
    <n v="379"/>
    <m/>
    <x v="106"/>
    <m/>
    <x v="19"/>
  </r>
  <r>
    <s v="X"/>
    <d v="2012-07-09T00:00:00"/>
    <x v="5"/>
    <x v="238"/>
    <m/>
    <n v="87.06"/>
    <x v="176"/>
    <m/>
    <x v="0"/>
  </r>
  <r>
    <s v="X"/>
    <d v="2012-07-09T00:00:00"/>
    <x v="5"/>
    <x v="0"/>
    <m/>
    <n v="370.98"/>
    <x v="171"/>
    <m/>
    <x v="0"/>
  </r>
  <r>
    <s v="X"/>
    <d v="2012-07-09T00:00:00"/>
    <x v="0"/>
    <x v="0"/>
    <m/>
    <n v="510.02"/>
    <x v="164"/>
    <m/>
    <x v="0"/>
  </r>
  <r>
    <s v="X"/>
    <d v="2012-07-09T00:00:00"/>
    <x v="1"/>
    <x v="3"/>
    <n v="130"/>
    <m/>
    <x v="149"/>
    <m/>
    <x v="20"/>
  </r>
  <r>
    <s v="X"/>
    <d v="2012-07-09T00:00:00"/>
    <x v="1"/>
    <x v="3"/>
    <n v="690"/>
    <m/>
    <x v="163"/>
    <m/>
    <x v="20"/>
  </r>
  <r>
    <s v="X"/>
    <d v="2012-07-09T00:00:00"/>
    <x v="1"/>
    <x v="26"/>
    <n v="750"/>
    <m/>
    <x v="163"/>
    <m/>
    <x v="20"/>
  </r>
  <r>
    <s v="X"/>
    <d v="2012-07-09T00:00:00"/>
    <x v="1"/>
    <x v="239"/>
    <n v="720"/>
    <m/>
    <x v="163"/>
    <m/>
    <x v="20"/>
  </r>
  <r>
    <s v="X"/>
    <d v="2012-07-09T00:00:00"/>
    <x v="1"/>
    <x v="178"/>
    <n v="720"/>
    <m/>
    <x v="163"/>
    <m/>
    <x v="20"/>
  </r>
  <r>
    <s v="X"/>
    <d v="2012-07-09T00:00:00"/>
    <x v="1"/>
    <x v="13"/>
    <n v="650"/>
    <m/>
    <x v="163"/>
    <m/>
    <x v="20"/>
  </r>
  <r>
    <s v="X"/>
    <d v="2012-07-09T00:00:00"/>
    <x v="1"/>
    <x v="240"/>
    <n v="640"/>
    <m/>
    <x v="163"/>
    <m/>
    <x v="20"/>
  </r>
  <r>
    <s v="X"/>
    <d v="2012-07-09T00:00:00"/>
    <x v="1"/>
    <x v="113"/>
    <n v="90"/>
    <m/>
    <x v="149"/>
    <m/>
    <x v="20"/>
  </r>
  <r>
    <s v="X"/>
    <d v="2012-07-09T00:00:00"/>
    <x v="1"/>
    <x v="113"/>
    <n v="495"/>
    <m/>
    <x v="163"/>
    <m/>
    <x v="20"/>
  </r>
  <r>
    <s v="X"/>
    <d v="2012-07-09T00:00:00"/>
    <x v="1"/>
    <x v="1"/>
    <n v="300"/>
    <m/>
    <x v="27"/>
    <m/>
    <x v="20"/>
  </r>
  <r>
    <s v="X"/>
    <d v="2012-07-09T00:00:00"/>
    <x v="1"/>
    <x v="1"/>
    <n v="240"/>
    <m/>
    <x v="170"/>
    <m/>
    <x v="20"/>
  </r>
  <r>
    <s v="X"/>
    <d v="2012-07-09T00:00:00"/>
    <x v="1"/>
    <x v="14"/>
    <n v="300"/>
    <m/>
    <x v="27"/>
    <m/>
    <x v="20"/>
  </r>
  <r>
    <s v="X"/>
    <d v="2012-07-09T00:00:00"/>
    <x v="1"/>
    <x v="14"/>
    <n v="240"/>
    <m/>
    <x v="170"/>
    <m/>
    <x v="20"/>
  </r>
  <r>
    <s v="X"/>
    <d v="2012-07-09T00:00:00"/>
    <x v="1"/>
    <x v="18"/>
    <n v="300"/>
    <m/>
    <x v="27"/>
    <m/>
    <x v="20"/>
  </r>
  <r>
    <s v="X"/>
    <d v="2012-07-09T00:00:00"/>
    <x v="1"/>
    <x v="18"/>
    <n v="240"/>
    <m/>
    <x v="170"/>
    <m/>
    <x v="20"/>
  </r>
  <r>
    <s v="X"/>
    <d v="2012-07-09T00:00:00"/>
    <x v="1"/>
    <x v="7"/>
    <n v="260"/>
    <m/>
    <x v="170"/>
    <m/>
    <x v="20"/>
  </r>
  <r>
    <s v="X"/>
    <d v="2012-07-09T00:00:00"/>
    <x v="1"/>
    <x v="7"/>
    <n v="70"/>
    <m/>
    <x v="136"/>
    <m/>
    <x v="20"/>
  </r>
  <r>
    <s v="X"/>
    <d v="2012-07-09T00:00:00"/>
    <x v="1"/>
    <x v="7"/>
    <n v="70"/>
    <m/>
    <x v="75"/>
    <m/>
    <x v="20"/>
  </r>
  <r>
    <s v="X"/>
    <d v="2012-07-09T00:00:00"/>
    <x v="1"/>
    <x v="241"/>
    <n v="131"/>
    <m/>
    <x v="40"/>
    <m/>
    <x v="20"/>
  </r>
  <r>
    <s v="X"/>
    <d v="2012-07-10T00:00:00"/>
    <x v="0"/>
    <x v="242"/>
    <m/>
    <n v="841.27"/>
    <x v="169"/>
    <m/>
    <x v="0"/>
  </r>
  <r>
    <s v="X"/>
    <d v="2012-07-10T00:00:00"/>
    <x v="0"/>
    <x v="0"/>
    <m/>
    <n v="152.27000000000001"/>
    <x v="171"/>
    <m/>
    <x v="0"/>
  </r>
  <r>
    <s v="X"/>
    <d v="2012-07-10T00:00:00"/>
    <x v="0"/>
    <x v="0"/>
    <m/>
    <n v="314.82"/>
    <x v="27"/>
    <m/>
    <x v="0"/>
  </r>
  <r>
    <s v="X"/>
    <d v="2012-07-10T00:00:00"/>
    <x v="0"/>
    <x v="0"/>
    <m/>
    <n v="109.59"/>
    <x v="99"/>
    <m/>
    <x v="0"/>
  </r>
  <r>
    <s v="X"/>
    <d v="2012-07-10T00:00:00"/>
    <x v="1"/>
    <x v="243"/>
    <n v="1450"/>
    <m/>
    <x v="99"/>
    <m/>
    <x v="20"/>
  </r>
  <r>
    <s v="X"/>
    <d v="2012-07-10T00:00:00"/>
    <x v="1"/>
    <x v="243"/>
    <n v="200"/>
    <m/>
    <x v="2"/>
    <m/>
    <x v="20"/>
  </r>
  <r>
    <s v="X"/>
    <d v="2012-07-11T00:00:00"/>
    <x v="0"/>
    <x v="0"/>
    <m/>
    <n v="28.16"/>
    <x v="170"/>
    <m/>
    <x v="0"/>
  </r>
  <r>
    <s v="X"/>
    <d v="2012-07-11T00:00:00"/>
    <x v="0"/>
    <x v="0"/>
    <m/>
    <n v="1492.68"/>
    <x v="163"/>
    <m/>
    <x v="0"/>
  </r>
  <r>
    <s v="X"/>
    <d v="2012-07-11T00:00:00"/>
    <x v="6"/>
    <x v="244"/>
    <m/>
    <m/>
    <x v="115"/>
    <m/>
    <x v="0"/>
  </r>
  <r>
    <s v="X"/>
    <d v="2012-07-11T00:00:00"/>
    <x v="0"/>
    <x v="0"/>
    <m/>
    <n v="836.33"/>
    <x v="99"/>
    <m/>
    <x v="0"/>
  </r>
  <r>
    <s v="X"/>
    <d v="2012-07-11T00:00:00"/>
    <x v="0"/>
    <x v="0"/>
    <m/>
    <n v="130.91"/>
    <x v="163"/>
    <m/>
    <x v="0"/>
  </r>
  <r>
    <s v="X"/>
    <d v="2012-07-11T00:00:00"/>
    <x v="0"/>
    <x v="0"/>
    <m/>
    <n v="20.079999999999998"/>
    <x v="170"/>
    <m/>
    <x v="0"/>
  </r>
  <r>
    <s v="X"/>
    <d v="2012-07-11T00:00:00"/>
    <x v="1"/>
    <x v="128"/>
    <n v="1575"/>
    <m/>
    <x v="170"/>
    <m/>
    <x v="20"/>
  </r>
  <r>
    <s v="X"/>
    <d v="2012-07-11T00:00:00"/>
    <x v="1"/>
    <x v="32"/>
    <n v="186.6"/>
    <m/>
    <x v="106"/>
    <m/>
    <x v="20"/>
  </r>
  <r>
    <s v="X"/>
    <d v="2012-07-11T00:00:00"/>
    <x v="1"/>
    <x v="245"/>
    <n v="107.61"/>
    <m/>
    <x v="115"/>
    <m/>
    <x v="20"/>
  </r>
  <r>
    <s v="X"/>
    <d v="2012-07-12T00:00:00"/>
    <x v="0"/>
    <x v="0"/>
    <m/>
    <n v="471.86"/>
    <x v="169"/>
    <m/>
    <x v="0"/>
  </r>
  <r>
    <s v="X"/>
    <d v="2012-07-12T00:00:00"/>
    <x v="0"/>
    <x v="0"/>
    <m/>
    <n v="138.27000000000001"/>
    <x v="169"/>
    <m/>
    <x v="0"/>
  </r>
  <r>
    <s v="X"/>
    <d v="2012-07-12T00:00:00"/>
    <x v="0"/>
    <x v="0"/>
    <m/>
    <n v="249.47"/>
    <x v="163"/>
    <m/>
    <x v="0"/>
  </r>
  <r>
    <s v="X"/>
    <d v="2012-07-12T00:00:00"/>
    <x v="0"/>
    <x v="88"/>
    <m/>
    <n v="1574.46"/>
    <x v="170"/>
    <m/>
    <x v="0"/>
  </r>
  <r>
    <s v="X"/>
    <d v="2012-07-12T00:00:00"/>
    <x v="0"/>
    <x v="0"/>
    <m/>
    <n v="238.54"/>
    <x v="99"/>
    <m/>
    <x v="0"/>
  </r>
  <r>
    <s v="X"/>
    <d v="2012-07-12T00:00:00"/>
    <x v="1"/>
    <x v="43"/>
    <n v="85"/>
    <m/>
    <x v="27"/>
    <m/>
    <x v="20"/>
  </r>
  <r>
    <s v="X"/>
    <d v="2012-07-12T00:00:00"/>
    <x v="1"/>
    <x v="43"/>
    <n v="398"/>
    <m/>
    <x v="120"/>
    <m/>
    <x v="20"/>
  </r>
  <r>
    <s v="X"/>
    <d v="2012-07-12T00:00:00"/>
    <x v="1"/>
    <x v="32"/>
    <n v="379"/>
    <m/>
    <x v="106"/>
    <m/>
    <x v="20"/>
  </r>
  <r>
    <s v="X"/>
    <d v="2012-07-12T00:00:00"/>
    <x v="1"/>
    <x v="32"/>
    <n v="19"/>
    <m/>
    <x v="106"/>
    <m/>
    <x v="20"/>
  </r>
  <r>
    <s v="X"/>
    <d v="2012-07-12T00:00:00"/>
    <x v="1"/>
    <x v="32"/>
    <n v="19"/>
    <m/>
    <x v="106"/>
    <m/>
    <x v="20"/>
  </r>
  <r>
    <s v="X"/>
    <d v="2012-07-13T00:00:00"/>
    <x v="0"/>
    <x v="0"/>
    <m/>
    <n v="125.29"/>
    <x v="164"/>
    <m/>
    <x v="0"/>
  </r>
  <r>
    <s v="X"/>
    <d v="2012-07-13T00:00:00"/>
    <x v="0"/>
    <x v="0"/>
    <m/>
    <n v="2483.88"/>
    <x v="170"/>
    <m/>
    <x v="0"/>
  </r>
  <r>
    <s v="X"/>
    <d v="2012-07-13T00:00:00"/>
    <x v="0"/>
    <x v="0"/>
    <m/>
    <n v="123.33"/>
    <x v="170"/>
    <m/>
    <x v="0"/>
  </r>
  <r>
    <s v="X"/>
    <d v="2012-07-13T00:00:00"/>
    <x v="0"/>
    <x v="0"/>
    <m/>
    <n v="1943.41"/>
    <x v="163"/>
    <m/>
    <x v="0"/>
  </r>
  <r>
    <s v="X"/>
    <d v="2012-07-13T00:00:00"/>
    <x v="0"/>
    <x v="0"/>
    <m/>
    <n v="216.38"/>
    <x v="169"/>
    <m/>
    <x v="0"/>
  </r>
  <r>
    <s v="X"/>
    <d v="2012-07-13T00:00:00"/>
    <x v="0"/>
    <x v="61"/>
    <m/>
    <n v="79.5"/>
    <x v="170"/>
    <m/>
    <x v="0"/>
  </r>
  <r>
    <s v="X"/>
    <d v="2012-07-13T00:00:00"/>
    <x v="1"/>
    <x v="246"/>
    <n v="1800"/>
    <m/>
    <x v="155"/>
    <m/>
    <x v="20"/>
  </r>
  <r>
    <s v="X"/>
    <d v="2012-07-13T00:00:00"/>
    <x v="1"/>
    <x v="14"/>
    <n v="720"/>
    <m/>
    <x v="163"/>
    <m/>
    <x v="20"/>
  </r>
  <r>
    <s v="X"/>
    <d v="2012-07-13T00:00:00"/>
    <x v="1"/>
    <x v="18"/>
    <n v="720"/>
    <m/>
    <x v="163"/>
    <m/>
    <x v="20"/>
  </r>
  <r>
    <s v="X"/>
    <d v="2012-07-13T00:00:00"/>
    <x v="1"/>
    <x v="3"/>
    <n v="520"/>
    <m/>
    <x v="163"/>
    <m/>
    <x v="20"/>
  </r>
  <r>
    <s v="X"/>
    <d v="2012-07-13T00:00:00"/>
    <x v="1"/>
    <x v="26"/>
    <n v="480"/>
    <m/>
    <x v="163"/>
    <m/>
    <x v="20"/>
  </r>
  <r>
    <s v="X"/>
    <d v="2012-07-14T00:00:00"/>
    <x v="0"/>
    <x v="0"/>
    <m/>
    <n v="79.239999999999995"/>
    <x v="99"/>
    <m/>
    <x v="0"/>
  </r>
  <r>
    <s v="X"/>
    <d v="2012-07-14T00:00:00"/>
    <x v="0"/>
    <x v="0"/>
    <m/>
    <n v="209.83"/>
    <x v="170"/>
    <m/>
    <x v="0"/>
  </r>
  <r>
    <s v="X"/>
    <d v="2012-07-14T00:00:00"/>
    <x v="0"/>
    <x v="0"/>
    <m/>
    <n v="48.08"/>
    <x v="163"/>
    <m/>
    <x v="0"/>
  </r>
  <r>
    <s v="X"/>
    <d v="2012-07-16T00:00:00"/>
    <x v="0"/>
    <x v="0"/>
    <m/>
    <n v="587.11"/>
    <x v="170"/>
    <m/>
    <x v="0"/>
  </r>
  <r>
    <s v="X"/>
    <d v="2012-07-16T00:00:00"/>
    <x v="0"/>
    <x v="0"/>
    <m/>
    <n v="871.75"/>
    <x v="178"/>
    <m/>
    <x v="0"/>
  </r>
  <r>
    <s v="X"/>
    <d v="2012-07-16T00:00:00"/>
    <x v="0"/>
    <x v="0"/>
    <m/>
    <n v="481.56"/>
    <x v="163"/>
    <m/>
    <x v="0"/>
  </r>
  <r>
    <s v="X"/>
    <d v="2012-07-16T00:00:00"/>
    <x v="0"/>
    <x v="0"/>
    <m/>
    <n v="277.43"/>
    <x v="163"/>
    <m/>
    <x v="0"/>
  </r>
  <r>
    <s v="X"/>
    <d v="2012-07-16T00:00:00"/>
    <x v="1"/>
    <x v="8"/>
    <n v="1000"/>
    <m/>
    <x v="115"/>
    <m/>
    <x v="21"/>
  </r>
  <r>
    <s v="X"/>
    <d v="2012-07-16T00:00:00"/>
    <x v="1"/>
    <x v="9"/>
    <n v="820"/>
    <m/>
    <x v="99"/>
    <m/>
    <x v="21"/>
  </r>
  <r>
    <s v="X"/>
    <d v="2012-07-16T00:00:00"/>
    <x v="1"/>
    <x v="3"/>
    <n v="130"/>
    <m/>
    <x v="170"/>
    <m/>
    <x v="21"/>
  </r>
  <r>
    <s v="X"/>
    <d v="2012-07-16T00:00:00"/>
    <x v="1"/>
    <x v="3"/>
    <n v="650"/>
    <m/>
    <x v="163"/>
    <m/>
    <x v="21"/>
  </r>
  <r>
    <s v="X"/>
    <d v="2012-07-16T00:00:00"/>
    <x v="1"/>
    <x v="21"/>
    <n v="750"/>
    <m/>
    <x v="99"/>
    <m/>
    <x v="21"/>
  </r>
  <r>
    <s v="X"/>
    <d v="2012-07-16T00:00:00"/>
    <x v="1"/>
    <x v="1"/>
    <n v="750"/>
    <m/>
    <x v="170"/>
    <m/>
    <x v="21"/>
  </r>
  <r>
    <s v="X"/>
    <d v="2012-07-16T00:00:00"/>
    <x v="1"/>
    <x v="26"/>
    <n v="720"/>
    <m/>
    <x v="163"/>
    <m/>
    <x v="21"/>
  </r>
  <r>
    <s v="X"/>
    <d v="2012-07-16T00:00:00"/>
    <x v="1"/>
    <x v="14"/>
    <n v="720"/>
    <m/>
    <x v="170"/>
    <m/>
    <x v="21"/>
  </r>
  <r>
    <s v="X"/>
    <d v="2012-07-16T00:00:00"/>
    <x v="1"/>
    <x v="18"/>
    <n v="720"/>
    <m/>
    <x v="170"/>
    <m/>
    <x v="21"/>
  </r>
  <r>
    <s v="X"/>
    <d v="2012-07-16T00:00:00"/>
    <x v="1"/>
    <x v="215"/>
    <n v="720"/>
    <m/>
    <x v="163"/>
    <m/>
    <x v="21"/>
  </r>
  <r>
    <s v="X"/>
    <d v="2012-07-16T00:00:00"/>
    <x v="1"/>
    <x v="7"/>
    <n v="710"/>
    <m/>
    <x v="170"/>
    <m/>
    <x v="21"/>
  </r>
  <r>
    <s v="X"/>
    <d v="2012-07-16T00:00:00"/>
    <x v="1"/>
    <x v="170"/>
    <n v="620"/>
    <m/>
    <x v="99"/>
    <m/>
    <x v="21"/>
  </r>
  <r>
    <s v="X"/>
    <d v="2012-07-16T00:00:00"/>
    <x v="1"/>
    <x v="113"/>
    <n v="600"/>
    <m/>
    <x v="163"/>
    <m/>
    <x v="21"/>
  </r>
  <r>
    <s v="X"/>
    <d v="2012-07-16T00:00:00"/>
    <x v="1"/>
    <x v="61"/>
    <n v="79.5"/>
    <m/>
    <x v="115"/>
    <m/>
    <x v="21"/>
  </r>
  <r>
    <s v="X"/>
    <d v="2012-07-16T00:00:00"/>
    <x v="1"/>
    <x v="3"/>
    <n v="130"/>
    <m/>
    <x v="88"/>
    <m/>
    <x v="21"/>
  </r>
  <r>
    <s v="X"/>
    <d v="2012-07-17T00:00:00"/>
    <x v="0"/>
    <x v="0"/>
    <m/>
    <n v="373.09"/>
    <x v="178"/>
    <m/>
    <x v="0"/>
  </r>
  <r>
    <s v="X"/>
    <d v="2012-07-17T00:00:00"/>
    <x v="0"/>
    <x v="0"/>
    <m/>
    <n v="163.98"/>
    <x v="163"/>
    <m/>
    <x v="0"/>
  </r>
  <r>
    <s v="X"/>
    <d v="2012-07-17T00:00:00"/>
    <x v="0"/>
    <x v="0"/>
    <m/>
    <n v="398.78"/>
    <x v="163"/>
    <m/>
    <x v="0"/>
  </r>
  <r>
    <s v="X"/>
    <d v="2012-07-17T00:00:00"/>
    <x v="0"/>
    <x v="0"/>
    <m/>
    <n v="594.22"/>
    <x v="164"/>
    <m/>
    <x v="0"/>
  </r>
  <r>
    <s v="X"/>
    <d v="2012-07-17T00:00:00"/>
    <x v="1"/>
    <x v="161"/>
    <n v="300"/>
    <m/>
    <x v="163"/>
    <m/>
    <x v="21"/>
  </r>
  <r>
    <s v="X"/>
    <d v="2012-07-17T00:00:00"/>
    <x v="1"/>
    <x v="36"/>
    <n v="150"/>
    <m/>
    <x v="99"/>
    <m/>
    <x v="21"/>
  </r>
  <r>
    <s v="X"/>
    <d v="2012-07-17T00:00:00"/>
    <x v="1"/>
    <x v="36"/>
    <n v="625"/>
    <m/>
    <x v="170"/>
    <m/>
    <x v="21"/>
  </r>
  <r>
    <s v="X"/>
    <d v="2012-07-17T00:00:00"/>
    <x v="1"/>
    <x v="178"/>
    <n v="540"/>
    <m/>
    <x v="163"/>
    <m/>
    <x v="21"/>
  </r>
  <r>
    <s v="X"/>
    <d v="2012-07-17T00:00:00"/>
    <x v="1"/>
    <x v="239"/>
    <n v="420"/>
    <m/>
    <x v="163"/>
    <m/>
    <x v="21"/>
  </r>
  <r>
    <s v="X"/>
    <d v="2012-07-17T00:00:00"/>
    <x v="1"/>
    <x v="32"/>
    <n v="379"/>
    <m/>
    <x v="115"/>
    <m/>
    <x v="21"/>
  </r>
  <r>
    <s v="X"/>
    <d v="2012-07-17T00:00:00"/>
    <x v="1"/>
    <x v="32"/>
    <n v="75"/>
    <m/>
    <x v="115"/>
    <m/>
    <x v="21"/>
  </r>
  <r>
    <s v="X"/>
    <d v="2012-07-17T00:00:00"/>
    <x v="1"/>
    <x v="32"/>
    <n v="19"/>
    <m/>
    <x v="115"/>
    <m/>
    <x v="21"/>
  </r>
  <r>
    <s v="X"/>
    <d v="2012-07-18T00:00:00"/>
    <x v="0"/>
    <x v="0"/>
    <m/>
    <n v="318.07"/>
    <x v="12"/>
    <m/>
    <x v="0"/>
  </r>
  <r>
    <s v="X"/>
    <d v="2012-07-18T00:00:00"/>
    <x v="0"/>
    <x v="0"/>
    <m/>
    <n v="73.81"/>
    <x v="163"/>
    <m/>
    <x v="0"/>
  </r>
  <r>
    <s v="X"/>
    <d v="2012-07-18T00:00:00"/>
    <x v="0"/>
    <x v="0"/>
    <m/>
    <n v="26.1"/>
    <x v="170"/>
    <m/>
    <x v="0"/>
  </r>
  <r>
    <s v="X"/>
    <d v="2012-07-18T00:00:00"/>
    <x v="0"/>
    <x v="0"/>
    <m/>
    <n v="786.19"/>
    <x v="163"/>
    <m/>
    <x v="0"/>
  </r>
  <r>
    <s v="X"/>
    <d v="2012-07-18T00:00:00"/>
    <x v="7"/>
    <x v="0"/>
    <m/>
    <n v="141.19"/>
    <x v="163"/>
    <m/>
    <x v="0"/>
  </r>
  <r>
    <s v="X"/>
    <d v="2012-07-18T00:00:00"/>
    <x v="0"/>
    <x v="0"/>
    <m/>
    <n v="69.709999999999994"/>
    <x v="170"/>
    <m/>
    <x v="0"/>
  </r>
  <r>
    <s v="X"/>
    <d v="2012-07-18T00:00:00"/>
    <x v="1"/>
    <x v="13"/>
    <n v="855"/>
    <m/>
    <x v="163"/>
    <m/>
    <x v="21"/>
  </r>
  <r>
    <s v="X"/>
    <d v="2012-07-18T00:00:00"/>
    <x v="1"/>
    <x v="180"/>
    <n v="300"/>
    <m/>
    <x v="170"/>
    <m/>
    <x v="21"/>
  </r>
  <r>
    <s v="X"/>
    <d v="2012-07-19T00:00:00"/>
    <x v="0"/>
    <x v="0"/>
    <m/>
    <n v="68.89"/>
    <x v="163"/>
    <m/>
    <x v="0"/>
  </r>
  <r>
    <s v="X"/>
    <d v="2012-07-19T00:00:00"/>
    <x v="0"/>
    <x v="247"/>
    <m/>
    <n v="1586.88"/>
    <x v="54"/>
    <m/>
    <x v="0"/>
  </r>
  <r>
    <s v="X"/>
    <d v="2012-07-19T00:00:00"/>
    <x v="0"/>
    <x v="0"/>
    <m/>
    <n v="81.3"/>
    <x v="170"/>
    <m/>
    <x v="0"/>
  </r>
  <r>
    <s v="X"/>
    <d v="2012-07-19T00:00:00"/>
    <x v="1"/>
    <x v="22"/>
    <n v="100"/>
    <m/>
    <x v="99"/>
    <m/>
    <x v="21"/>
  </r>
  <r>
    <s v="X"/>
    <d v="2012-07-19T00:00:00"/>
    <x v="1"/>
    <x v="22"/>
    <n v="100"/>
    <m/>
    <x v="168"/>
    <m/>
    <x v="21"/>
  </r>
  <r>
    <s v="X"/>
    <d v="2012-07-19T00:00:00"/>
    <x v="1"/>
    <x v="22"/>
    <n v="416"/>
    <m/>
    <x v="170"/>
    <m/>
    <x v="21"/>
  </r>
  <r>
    <s v="X"/>
    <d v="2012-07-19T00:00:00"/>
    <x v="1"/>
    <x v="22"/>
    <n v="513"/>
    <m/>
    <x v="163"/>
    <m/>
    <x v="21"/>
  </r>
  <r>
    <s v="X"/>
    <d v="2012-07-19T00:00:00"/>
    <x v="1"/>
    <x v="32"/>
    <n v="15.5"/>
    <m/>
    <x v="115"/>
    <m/>
    <x v="21"/>
  </r>
  <r>
    <s v="X"/>
    <d v="2012-07-20T00:00:00"/>
    <x v="7"/>
    <x v="0"/>
    <m/>
    <n v="494.41"/>
    <x v="163"/>
    <m/>
    <x v="0"/>
  </r>
  <r>
    <s v="X"/>
    <d v="2012-07-20T00:00:00"/>
    <x v="0"/>
    <x v="0"/>
    <m/>
    <n v="340.94"/>
    <x v="169"/>
    <m/>
    <x v="0"/>
  </r>
  <r>
    <s v="X"/>
    <d v="2012-07-20T00:00:00"/>
    <x v="0"/>
    <x v="0"/>
    <m/>
    <n v="29.56"/>
    <x v="169"/>
    <m/>
    <x v="0"/>
  </r>
  <r>
    <s v="X"/>
    <d v="2012-07-20T00:00:00"/>
    <x v="7"/>
    <x v="0"/>
    <m/>
    <n v="562.86"/>
    <x v="179"/>
    <m/>
    <x v="0"/>
  </r>
  <r>
    <s v="X"/>
    <d v="2012-07-20T00:00:00"/>
    <x v="0"/>
    <x v="0"/>
    <m/>
    <n v="369.75"/>
    <x v="163"/>
    <m/>
    <x v="0"/>
  </r>
  <r>
    <s v="X"/>
    <d v="2012-07-20T00:00:00"/>
    <x v="0"/>
    <x v="0"/>
    <m/>
    <n v="235.55"/>
    <x v="164"/>
    <m/>
    <x v="0"/>
  </r>
  <r>
    <s v="X"/>
    <d v="2012-07-20T00:00:00"/>
    <x v="1"/>
    <x v="248"/>
    <n v="620"/>
    <m/>
    <x v="99"/>
    <m/>
    <x v="21"/>
  </r>
  <r>
    <s v="X"/>
    <d v="2012-07-21T00:00:00"/>
    <x v="0"/>
    <x v="0"/>
    <m/>
    <n v="17.41"/>
    <x v="12"/>
    <m/>
    <x v="0"/>
  </r>
  <r>
    <s v="X"/>
    <d v="2012-07-23T00:00:00"/>
    <x v="1"/>
    <x v="1"/>
    <n v="870"/>
    <m/>
    <x v="180"/>
    <m/>
    <x v="22"/>
  </r>
  <r>
    <s v="X"/>
    <d v="2012-07-23T00:00:00"/>
    <x v="1"/>
    <x v="7"/>
    <n v="650"/>
    <m/>
    <x v="170"/>
    <m/>
    <x v="22"/>
  </r>
  <r>
    <s v="X"/>
    <d v="2012-07-23T00:00:00"/>
    <x v="1"/>
    <x v="7"/>
    <n v="130"/>
    <m/>
    <x v="163"/>
    <m/>
    <x v="22"/>
  </r>
  <r>
    <s v="X"/>
    <d v="2012-07-23T00:00:00"/>
    <x v="1"/>
    <x v="18"/>
    <n v="480"/>
    <m/>
    <x v="170"/>
    <m/>
    <x v="22"/>
  </r>
  <r>
    <s v="X"/>
    <d v="2012-07-23T00:00:00"/>
    <x v="1"/>
    <x v="18"/>
    <n v="240"/>
    <m/>
    <x v="163"/>
    <m/>
    <x v="22"/>
  </r>
  <r>
    <s v="X"/>
    <d v="2012-07-23T00:00:00"/>
    <x v="1"/>
    <x v="14"/>
    <n v="480"/>
    <m/>
    <x v="170"/>
    <m/>
    <x v="22"/>
  </r>
  <r>
    <s v="X"/>
    <d v="2012-07-23T00:00:00"/>
    <x v="1"/>
    <x v="14"/>
    <n v="240"/>
    <m/>
    <x v="163"/>
    <m/>
    <x v="22"/>
  </r>
  <r>
    <s v="X"/>
    <d v="2012-07-23T00:00:00"/>
    <x v="1"/>
    <x v="26"/>
    <n v="720"/>
    <m/>
    <x v="163"/>
    <m/>
    <x v="22"/>
  </r>
  <r>
    <s v="X"/>
    <d v="2012-07-23T00:00:00"/>
    <x v="1"/>
    <x v="3"/>
    <n v="650"/>
    <m/>
    <x v="163"/>
    <m/>
    <x v="22"/>
  </r>
  <r>
    <s v="X"/>
    <d v="2012-07-23T00:00:00"/>
    <x v="1"/>
    <x v="13"/>
    <n v="260"/>
    <m/>
    <x v="163"/>
    <m/>
    <x v="22"/>
  </r>
  <r>
    <s v="X"/>
    <d v="2012-07-23T00:00:00"/>
    <x v="1"/>
    <x v="13"/>
    <n v="260"/>
    <m/>
    <x v="103"/>
    <m/>
    <x v="22"/>
  </r>
  <r>
    <s v="X"/>
    <d v="2012-07-23T00:00:00"/>
    <x v="1"/>
    <x v="113"/>
    <n v="500"/>
    <m/>
    <x v="163"/>
    <m/>
    <x v="22"/>
  </r>
  <r>
    <s v="X"/>
    <d v="2012-07-23T00:00:00"/>
    <x v="1"/>
    <x v="215"/>
    <n v="480"/>
    <m/>
    <x v="163"/>
    <m/>
    <x v="22"/>
  </r>
  <r>
    <s v="X"/>
    <d v="2012-07-23T00:00:00"/>
    <x v="1"/>
    <x v="178"/>
    <n v="240"/>
    <m/>
    <x v="163"/>
    <m/>
    <x v="22"/>
  </r>
  <r>
    <s v="X"/>
    <d v="2012-07-23T00:00:00"/>
    <x v="1"/>
    <x v="178"/>
    <n v="240"/>
    <m/>
    <x v="103"/>
    <m/>
    <x v="22"/>
  </r>
  <r>
    <s v="X"/>
    <d v="2012-07-23T00:00:00"/>
    <x v="1"/>
    <x v="175"/>
    <n v="240"/>
    <m/>
    <x v="163"/>
    <m/>
    <x v="22"/>
  </r>
  <r>
    <s v="X"/>
    <d v="2012-07-23T00:00:00"/>
    <x v="1"/>
    <x v="175"/>
    <n v="240"/>
    <m/>
    <x v="103"/>
    <m/>
    <x v="22"/>
  </r>
  <r>
    <s v="X"/>
    <d v="2012-07-23T00:00:00"/>
    <x v="1"/>
    <x v="9"/>
    <n v="420"/>
    <m/>
    <x v="181"/>
    <m/>
    <x v="22"/>
  </r>
  <r>
    <s v="X"/>
    <d v="2012-07-23T00:00:00"/>
    <x v="1"/>
    <x v="21"/>
    <n v="400"/>
    <m/>
    <x v="181"/>
    <m/>
    <x v="22"/>
  </r>
  <r>
    <s v="X"/>
    <d v="2012-07-23T00:00:00"/>
    <x v="1"/>
    <x v="170"/>
    <n v="400"/>
    <m/>
    <x v="181"/>
    <m/>
    <x v="22"/>
  </r>
  <r>
    <s v="X"/>
    <d v="2012-07-23T00:00:00"/>
    <x v="1"/>
    <x v="13"/>
    <n v="400"/>
    <m/>
    <x v="163"/>
    <m/>
    <x v="22"/>
  </r>
  <r>
    <s v="X"/>
    <d v="2012-07-23T00:00:00"/>
    <x v="1"/>
    <x v="180"/>
    <n v="400"/>
    <m/>
    <x v="163"/>
    <m/>
    <x v="22"/>
  </r>
  <r>
    <s v="X"/>
    <d v="2012-07-23T00:00:00"/>
    <x v="1"/>
    <x v="248"/>
    <n v="320"/>
    <m/>
    <x v="181"/>
    <m/>
    <x v="22"/>
  </r>
  <r>
    <s v="X"/>
    <d v="2012-07-23T00:00:00"/>
    <x v="5"/>
    <x v="0"/>
    <m/>
    <n v="159.83000000000001"/>
    <x v="182"/>
    <m/>
    <x v="0"/>
  </r>
  <r>
    <s v="X"/>
    <d v="2012-07-23T00:00:00"/>
    <x v="0"/>
    <x v="0"/>
    <m/>
    <n v="349.77"/>
    <x v="169"/>
    <m/>
    <x v="0"/>
  </r>
  <r>
    <s v="X"/>
    <d v="2012-07-23T00:00:00"/>
    <x v="0"/>
    <x v="0"/>
    <m/>
    <n v="231.74"/>
    <x v="164"/>
    <m/>
    <x v="0"/>
  </r>
  <r>
    <s v="X"/>
    <d v="2012-07-23T00:00:00"/>
    <x v="0"/>
    <x v="0"/>
    <m/>
    <n v="123.47"/>
    <x v="163"/>
    <m/>
    <x v="0"/>
  </r>
  <r>
    <s v="X"/>
    <d v="2012-07-24T00:00:00"/>
    <x v="1"/>
    <x v="43"/>
    <n v="870"/>
    <m/>
    <x v="183"/>
    <m/>
    <x v="22"/>
  </r>
  <r>
    <s v="X"/>
    <d v="2012-07-24T00:00:00"/>
    <x v="0"/>
    <x v="0"/>
    <m/>
    <n v="94.23"/>
    <x v="135"/>
    <m/>
    <x v="0"/>
  </r>
  <r>
    <s v="X"/>
    <d v="2012-07-24T00:00:00"/>
    <x v="0"/>
    <x v="0"/>
    <m/>
    <n v="210.73"/>
    <x v="184"/>
    <m/>
    <x v="0"/>
  </r>
  <r>
    <s v="X"/>
    <d v="2012-07-24T00:00:00"/>
    <x v="0"/>
    <x v="0"/>
    <m/>
    <n v="2528.6999999999998"/>
    <x v="185"/>
    <m/>
    <x v="0"/>
  </r>
  <r>
    <s v="X"/>
    <d v="2012-07-24T00:00:00"/>
    <x v="0"/>
    <x v="0"/>
    <m/>
    <n v="93.58"/>
    <x v="184"/>
    <m/>
    <x v="0"/>
  </r>
  <r>
    <s v="X"/>
    <d v="2012-07-25T00:00:00"/>
    <x v="0"/>
    <x v="0"/>
    <m/>
    <n v="135.62"/>
    <x v="185"/>
    <m/>
    <x v="0"/>
  </r>
  <r>
    <s v="X"/>
    <d v="2012-07-25T00:00:00"/>
    <x v="0"/>
    <x v="0"/>
    <m/>
    <n v="58.9"/>
    <x v="163"/>
    <m/>
    <x v="0"/>
  </r>
  <r>
    <s v="X"/>
    <d v="2012-07-26T00:00:00"/>
    <x v="1"/>
    <x v="32"/>
    <n v="15.5"/>
    <m/>
    <x v="106"/>
    <m/>
    <x v="22"/>
  </r>
  <r>
    <s v="X"/>
    <d v="2012-07-26T00:00:00"/>
    <x v="0"/>
    <x v="0"/>
    <m/>
    <n v="130.54"/>
    <x v="185"/>
    <m/>
    <x v="0"/>
  </r>
  <r>
    <s v="X"/>
    <d v="2012-07-26T00:00:00"/>
    <x v="0"/>
    <x v="0"/>
    <m/>
    <n v="670.9"/>
    <x v="164"/>
    <m/>
    <x v="0"/>
  </r>
  <r>
    <s v="X"/>
    <d v="2012-07-27T00:00:00"/>
    <x v="1"/>
    <x v="32"/>
    <n v="225.57"/>
    <m/>
    <x v="106"/>
    <m/>
    <x v="22"/>
  </r>
  <r>
    <s v="X"/>
    <d v="2012-07-27T00:00:00"/>
    <x v="1"/>
    <x v="32"/>
    <n v="86.87"/>
    <m/>
    <x v="106"/>
    <m/>
    <x v="22"/>
  </r>
  <r>
    <s v="X"/>
    <d v="2012-07-27T00:00:00"/>
    <x v="1"/>
    <x v="32"/>
    <n v="15.5"/>
    <m/>
    <x v="106"/>
    <m/>
    <x v="22"/>
  </r>
  <r>
    <s v="X"/>
    <d v="2012-07-27T00:00:00"/>
    <x v="0"/>
    <x v="0"/>
    <m/>
    <n v="695.23"/>
    <x v="118"/>
    <m/>
    <x v="0"/>
  </r>
  <r>
    <s v="X"/>
    <d v="2012-07-27T00:00:00"/>
    <x v="0"/>
    <x v="0"/>
    <m/>
    <n v="197.31"/>
    <x v="12"/>
    <m/>
    <x v="0"/>
  </r>
  <r>
    <s v="X"/>
    <d v="2012-07-27T00:00:00"/>
    <x v="0"/>
    <x v="0"/>
    <m/>
    <n v="222.36"/>
    <x v="185"/>
    <m/>
    <x v="0"/>
  </r>
  <r>
    <s v="X"/>
    <d v="2012-07-27T00:00:00"/>
    <x v="0"/>
    <x v="249"/>
    <m/>
    <n v="135.47"/>
    <x v="186"/>
    <m/>
    <x v="0"/>
  </r>
  <r>
    <s v="X"/>
    <d v="2012-07-28T00:00:00"/>
    <x v="5"/>
    <x v="0"/>
    <m/>
    <n v="326.25"/>
    <x v="10"/>
    <m/>
    <x v="0"/>
  </r>
  <r>
    <s v="X"/>
    <d v="2012-07-28T00:00:00"/>
    <x v="0"/>
    <x v="0"/>
    <m/>
    <n v="215.42"/>
    <x v="185"/>
    <m/>
    <x v="0"/>
  </r>
  <r>
    <s v="X"/>
    <d v="2012-07-28T00:00:00"/>
    <x v="5"/>
    <x v="0"/>
    <m/>
    <n v="109.68"/>
    <x v="10"/>
    <m/>
    <x v="0"/>
  </r>
  <r>
    <s v="X"/>
    <d v="2012-07-30T00:00:00"/>
    <x v="1"/>
    <x v="1"/>
    <n v="1020"/>
    <m/>
    <x v="187"/>
    <m/>
    <x v="23"/>
  </r>
  <r>
    <s v="X"/>
    <d v="2012-07-30T00:00:00"/>
    <x v="1"/>
    <x v="7"/>
    <n v="130"/>
    <m/>
    <x v="82"/>
    <m/>
    <x v="23"/>
  </r>
  <r>
    <s v="X"/>
    <d v="2012-07-30T00:00:00"/>
    <x v="1"/>
    <x v="7"/>
    <n v="520"/>
    <m/>
    <x v="163"/>
    <m/>
    <x v="23"/>
  </r>
  <r>
    <s v="X"/>
    <d v="2012-07-30T00:00:00"/>
    <x v="1"/>
    <x v="50"/>
    <n v="2000"/>
    <m/>
    <x v="185"/>
    <m/>
    <x v="23"/>
  </r>
  <r>
    <s v="X"/>
    <d v="2012-07-30T00:00:00"/>
    <x v="1"/>
    <x v="178"/>
    <n v="650"/>
    <m/>
    <x v="185"/>
    <m/>
    <x v="23"/>
  </r>
  <r>
    <s v="X"/>
    <d v="2012-07-30T00:00:00"/>
    <x v="1"/>
    <x v="175"/>
    <n v="650"/>
    <m/>
    <x v="185"/>
    <m/>
    <x v="23"/>
  </r>
  <r>
    <s v="X"/>
    <d v="2012-07-30T00:00:00"/>
    <x v="1"/>
    <x v="3"/>
    <n v="130"/>
    <m/>
    <x v="118"/>
    <m/>
    <x v="23"/>
  </r>
  <r>
    <s v="X"/>
    <d v="2012-07-30T00:00:00"/>
    <x v="1"/>
    <x v="3"/>
    <n v="130"/>
    <m/>
    <x v="185"/>
    <m/>
    <x v="23"/>
  </r>
  <r>
    <s v="X"/>
    <d v="2012-07-30T00:00:00"/>
    <x v="1"/>
    <x v="3"/>
    <n v="195"/>
    <m/>
    <x v="163"/>
    <m/>
    <x v="23"/>
  </r>
  <r>
    <s v="X"/>
    <d v="2012-07-30T00:00:00"/>
    <x v="1"/>
    <x v="26"/>
    <n v="180"/>
    <m/>
    <x v="163"/>
    <m/>
    <x v="23"/>
  </r>
  <r>
    <s v="X"/>
    <d v="2012-07-30T00:00:00"/>
    <x v="1"/>
    <x v="26"/>
    <n v="120"/>
    <m/>
    <x v="185"/>
    <m/>
    <x v="23"/>
  </r>
  <r>
    <s v="X"/>
    <d v="2012-07-30T00:00:00"/>
    <x v="1"/>
    <x v="26"/>
    <n v="120"/>
    <s v=" "/>
    <x v="88"/>
    <m/>
    <x v="23"/>
  </r>
  <r>
    <s v="X"/>
    <d v="2012-07-30T00:00:00"/>
    <x v="1"/>
    <x v="26"/>
    <n v="120"/>
    <m/>
    <x v="118"/>
    <m/>
    <x v="23"/>
  </r>
  <r>
    <s v="X"/>
    <d v="2012-07-30T00:00:00"/>
    <x v="1"/>
    <x v="18"/>
    <n v="360"/>
    <m/>
    <x v="163"/>
    <m/>
    <x v="23"/>
  </r>
  <r>
    <s v="X"/>
    <d v="2012-07-30T00:00:00"/>
    <x v="1"/>
    <x v="18"/>
    <n v="120"/>
    <m/>
    <x v="82"/>
    <m/>
    <x v="23"/>
  </r>
  <r>
    <s v="X"/>
    <d v="2012-07-30T00:00:00"/>
    <x v="1"/>
    <x v="14"/>
    <n v="120"/>
    <m/>
    <x v="82"/>
    <m/>
    <x v="23"/>
  </r>
  <r>
    <s v="X"/>
    <d v="2012-07-30T00:00:00"/>
    <x v="1"/>
    <x v="14"/>
    <n v="360"/>
    <m/>
    <x v="163"/>
    <m/>
    <x v="23"/>
  </r>
  <r>
    <s v="X"/>
    <d v="2012-07-30T00:00:00"/>
    <x v="1"/>
    <x v="113"/>
    <n v="150"/>
    <m/>
    <x v="163"/>
    <m/>
    <x v="23"/>
  </r>
  <r>
    <s v="X"/>
    <d v="2012-07-30T00:00:00"/>
    <x v="1"/>
    <x v="113"/>
    <n v="100"/>
    <m/>
    <x v="88"/>
    <m/>
    <x v="23"/>
  </r>
  <r>
    <s v="X"/>
    <d v="2012-07-30T00:00:00"/>
    <x v="1"/>
    <x v="113"/>
    <n v="100"/>
    <m/>
    <x v="185"/>
    <m/>
    <x v="23"/>
  </r>
  <r>
    <s v="X"/>
    <d v="2012-07-30T00:00:00"/>
    <x v="1"/>
    <x v="113"/>
    <n v="100"/>
    <m/>
    <x v="118"/>
    <m/>
    <x v="23"/>
  </r>
  <r>
    <s v="X"/>
    <d v="2012-07-30T00:00:00"/>
    <x v="1"/>
    <x v="36"/>
    <n v="140"/>
    <m/>
    <x v="138"/>
    <m/>
    <x v="23"/>
  </r>
  <r>
    <s v="X"/>
    <d v="2012-07-30T00:00:00"/>
    <x v="1"/>
    <x v="9"/>
    <n v="65"/>
    <m/>
    <x v="184"/>
    <m/>
    <x v="23"/>
  </r>
  <r>
    <s v="X"/>
    <d v="2012-07-30T00:00:00"/>
    <x v="1"/>
    <x v="9"/>
    <n v="65"/>
    <m/>
    <x v="12"/>
    <m/>
    <x v="23"/>
  </r>
  <r>
    <s v="X"/>
    <d v="2012-07-30T00:00:00"/>
    <x v="1"/>
    <x v="170"/>
    <n v="100"/>
    <m/>
    <x v="184"/>
    <m/>
    <x v="23"/>
  </r>
  <r>
    <s v="X"/>
    <d v="2012-07-31T00:00:00"/>
    <x v="1"/>
    <x v="250"/>
    <n v="431.95"/>
    <m/>
    <x v="188"/>
    <m/>
    <x v="23"/>
  </r>
  <r>
    <s v="X"/>
    <d v="2012-07-31T00:00:00"/>
    <x v="1"/>
    <x v="32"/>
    <n v="375.5"/>
    <m/>
    <x v="106"/>
    <m/>
    <x v="23"/>
  </r>
  <r>
    <s v="X"/>
    <d v="2012-07-31T00:00:00"/>
    <x v="1"/>
    <x v="112"/>
    <n v="240"/>
    <m/>
    <x v="185"/>
    <m/>
    <x v="23"/>
  </r>
  <r>
    <s v="X"/>
    <d v="2012-07-31T00:00:00"/>
    <x v="1"/>
    <x v="248"/>
    <n v="100"/>
    <m/>
    <x v="185"/>
    <m/>
    <x v="23"/>
  </r>
  <r>
    <s v="X"/>
    <d v="2012-07-31T00:00:00"/>
    <x v="0"/>
    <x v="0"/>
    <m/>
    <n v="130.80000000000001"/>
    <x v="185"/>
    <m/>
    <x v="0"/>
  </r>
  <r>
    <s v="X"/>
    <d v="2012-07-31T00:00:00"/>
    <x v="0"/>
    <x v="0"/>
    <m/>
    <n v="722.58"/>
    <x v="164"/>
    <m/>
    <x v="0"/>
  </r>
  <r>
    <s v="X"/>
    <d v="2012-07-31T00:00:00"/>
    <x v="0"/>
    <x v="0"/>
    <m/>
    <n v="762.3"/>
    <x v="147"/>
    <m/>
    <x v="0"/>
  </r>
  <r>
    <s v="X"/>
    <d v="2012-08-01T00:00:00"/>
    <x v="1"/>
    <x v="128"/>
    <n v="180"/>
    <m/>
    <x v="163"/>
    <m/>
    <x v="23"/>
  </r>
  <r>
    <s v="X"/>
    <d v="2012-08-01T00:00:00"/>
    <x v="1"/>
    <x v="35"/>
    <n v="1500"/>
    <m/>
    <x v="135"/>
    <m/>
    <x v="23"/>
  </r>
  <r>
    <s v="X"/>
    <d v="2012-08-01T00:00:00"/>
    <x v="1"/>
    <x v="35"/>
    <n v="1000"/>
    <m/>
    <x v="135"/>
    <m/>
    <x v="23"/>
  </r>
  <r>
    <s v="X"/>
    <d v="2012-08-01T00:00:00"/>
    <x v="1"/>
    <x v="35"/>
    <n v="300"/>
    <m/>
    <x v="138"/>
    <m/>
    <x v="23"/>
  </r>
  <r>
    <s v="X"/>
    <d v="2012-08-01T00:00:00"/>
    <x v="1"/>
    <x v="161"/>
    <n v="175"/>
    <m/>
    <x v="147"/>
    <m/>
    <x v="23"/>
  </r>
  <r>
    <s v="X"/>
    <d v="2012-08-01T00:00:00"/>
    <x v="1"/>
    <x v="215"/>
    <n v="240"/>
    <m/>
    <x v="163"/>
    <m/>
    <x v="23"/>
  </r>
  <r>
    <s v="X"/>
    <d v="2012-08-01T00:00:00"/>
    <x v="1"/>
    <x v="215"/>
    <n v="120"/>
    <m/>
    <x v="88"/>
    <m/>
    <x v="23"/>
  </r>
  <r>
    <s v="X"/>
    <d v="2012-08-01T00:00:00"/>
    <x v="1"/>
    <x v="215"/>
    <n v="120"/>
    <m/>
    <x v="185"/>
    <m/>
    <x v="23"/>
  </r>
  <r>
    <s v="X"/>
    <d v="2012-08-01T00:00:00"/>
    <x v="1"/>
    <x v="21"/>
    <n v="60"/>
    <m/>
    <x v="184"/>
    <m/>
    <x v="23"/>
  </r>
  <r>
    <s v="X"/>
    <d v="2012-08-01T00:00:00"/>
    <x v="1"/>
    <x v="21"/>
    <n v="60"/>
    <m/>
    <x v="12"/>
    <m/>
    <x v="23"/>
  </r>
  <r>
    <s v="X"/>
    <d v="2012-08-01T00:00:00"/>
    <x v="7"/>
    <x v="0"/>
    <m/>
    <n v="316.94"/>
    <x v="185"/>
    <m/>
    <x v="0"/>
  </r>
  <r>
    <s v="X"/>
    <d v="2012-08-01T00:00:00"/>
    <x v="5"/>
    <x v="0"/>
    <m/>
    <n v="119.73"/>
    <x v="171"/>
    <m/>
    <x v="0"/>
  </r>
  <r>
    <s v="X"/>
    <d v="2012-08-02T00:00:00"/>
    <x v="1"/>
    <x v="180"/>
    <n v="900"/>
    <m/>
    <x v="185"/>
    <m/>
    <x v="23"/>
  </r>
  <r>
    <s v="X"/>
    <d v="2012-08-02T00:00:00"/>
    <x v="1"/>
    <x v="32"/>
    <n v="375.5"/>
    <m/>
    <x v="106"/>
    <m/>
    <x v="23"/>
  </r>
  <r>
    <s v="X"/>
    <d v="2012-08-02T00:00:00"/>
    <x v="1"/>
    <x v="251"/>
    <n v="196.57"/>
    <m/>
    <x v="115"/>
    <m/>
    <x v="23"/>
  </r>
  <r>
    <s v="X"/>
    <d v="2012-08-02T00:00:00"/>
    <x v="0"/>
    <x v="0"/>
    <m/>
    <n v="301.43"/>
    <x v="147"/>
    <m/>
    <x v="0"/>
  </r>
  <r>
    <s v="X"/>
    <d v="2012-08-02T00:00:00"/>
    <x v="0"/>
    <x v="0"/>
    <m/>
    <n v="11.29"/>
    <x v="147"/>
    <m/>
    <x v="0"/>
  </r>
  <r>
    <s v="X"/>
    <d v="2012-08-02T00:00:00"/>
    <x v="5"/>
    <x v="0"/>
    <m/>
    <n v="232.66"/>
    <x v="10"/>
    <m/>
    <x v="0"/>
  </r>
  <r>
    <s v="X"/>
    <d v="2012-08-02T00:00:00"/>
    <x v="0"/>
    <x v="0"/>
    <m/>
    <n v="496.56"/>
    <x v="185"/>
    <m/>
    <x v="0"/>
  </r>
  <r>
    <s v="X"/>
    <d v="2012-08-02T00:00:00"/>
    <x v="0"/>
    <x v="0"/>
    <m/>
    <n v="433.1"/>
    <x v="185"/>
    <m/>
    <x v="0"/>
  </r>
  <r>
    <s v="X"/>
    <d v="2012-08-02T00:00:00"/>
    <x v="0"/>
    <x v="0"/>
    <m/>
    <n v="281.95999999999998"/>
    <x v="185"/>
    <m/>
    <x v="0"/>
  </r>
  <r>
    <s v="X"/>
    <d v="2012-08-02T00:00:00"/>
    <x v="0"/>
    <x v="88"/>
    <m/>
    <n v="527.79999999999995"/>
    <x v="115"/>
    <m/>
    <x v="0"/>
  </r>
  <r>
    <s v="X"/>
    <d v="2012-08-02T00:00:00"/>
    <x v="0"/>
    <x v="88"/>
    <m/>
    <n v="31.76"/>
    <x v="115"/>
    <m/>
    <x v="0"/>
  </r>
  <r>
    <s v="X"/>
    <d v="2012-08-02T00:00:00"/>
    <x v="5"/>
    <x v="0"/>
    <m/>
    <n v="252.42"/>
    <x v="171"/>
    <m/>
    <x v="0"/>
  </r>
  <r>
    <s v="X"/>
    <d v="2012-08-02T00:00:00"/>
    <x v="5"/>
    <x v="0"/>
    <m/>
    <n v="105.47"/>
    <x v="10"/>
    <m/>
    <x v="0"/>
  </r>
  <r>
    <s v="X"/>
    <d v="2012-08-02T00:00:00"/>
    <x v="0"/>
    <x v="0"/>
    <m/>
    <n v="97.77"/>
    <x v="185"/>
    <m/>
    <x v="0"/>
  </r>
  <r>
    <s v="X"/>
    <d v="2012-08-02T00:00:00"/>
    <x v="8"/>
    <x v="0"/>
    <m/>
    <n v="36.341000000000001"/>
    <x v="185"/>
    <m/>
    <x v="0"/>
  </r>
  <r>
    <s v="X"/>
    <d v="2012-08-03T00:00:00"/>
    <x v="7"/>
    <x v="0"/>
    <m/>
    <n v="88.08"/>
    <x v="147"/>
    <m/>
    <x v="0"/>
  </r>
  <r>
    <s v="X"/>
    <d v="2012-08-03T00:00:00"/>
    <x v="0"/>
    <x v="0"/>
    <m/>
    <n v="170.17"/>
    <x v="164"/>
    <m/>
    <x v="0"/>
  </r>
  <r>
    <s v="X"/>
    <d v="2012-08-03T00:00:00"/>
    <x v="5"/>
    <x v="0"/>
    <m/>
    <n v="55.28"/>
    <x v="171"/>
    <m/>
    <x v="0"/>
  </r>
  <r>
    <s v="X"/>
    <d v="2012-08-03T00:00:00"/>
    <x v="5"/>
    <x v="0"/>
    <m/>
    <n v="659.63"/>
    <x v="10"/>
    <m/>
    <x v="0"/>
  </r>
  <r>
    <s v="X"/>
    <d v="2012-08-03T00:00:00"/>
    <x v="0"/>
    <x v="0"/>
    <m/>
    <n v="654.36"/>
    <x v="185"/>
    <m/>
    <x v="0"/>
  </r>
  <r>
    <s v="X"/>
    <d v="2012-08-06T00:00:00"/>
    <x v="1"/>
    <x v="13"/>
    <n v="1170"/>
    <m/>
    <x v="185"/>
    <m/>
    <x v="24"/>
  </r>
  <r>
    <s v="X"/>
    <d v="2012-08-06T00:00:00"/>
    <x v="1"/>
    <x v="175"/>
    <n v="720"/>
    <m/>
    <x v="185"/>
    <m/>
    <x v="24"/>
  </r>
  <r>
    <s v="X"/>
    <d v="2012-08-06T00:00:00"/>
    <x v="1"/>
    <x v="1"/>
    <n v="140"/>
    <m/>
    <x v="185"/>
    <m/>
    <x v="24"/>
  </r>
  <r>
    <s v="X"/>
    <d v="2012-08-06T00:00:00"/>
    <x v="1"/>
    <x v="1"/>
    <n v="270"/>
    <m/>
    <x v="163"/>
    <m/>
    <x v="24"/>
  </r>
  <r>
    <s v="X"/>
    <d v="2012-08-06T00:00:00"/>
    <x v="1"/>
    <x v="1"/>
    <n v="270"/>
    <m/>
    <x v="147"/>
    <m/>
    <x v="24"/>
  </r>
  <r>
    <s v="X"/>
    <d v="2012-08-06T00:00:00"/>
    <x v="1"/>
    <x v="112"/>
    <n v="600"/>
    <m/>
    <x v="185"/>
    <m/>
    <x v="24"/>
  </r>
  <r>
    <s v="X"/>
    <d v="2012-08-06T00:00:00"/>
    <x v="1"/>
    <x v="18"/>
    <n v="120"/>
    <m/>
    <x v="185"/>
    <m/>
    <x v="24"/>
  </r>
  <r>
    <s v="X"/>
    <d v="2012-08-06T00:00:00"/>
    <x v="1"/>
    <x v="18"/>
    <n v="240"/>
    <m/>
    <x v="147"/>
    <m/>
    <x v="24"/>
  </r>
  <r>
    <s v="X"/>
    <d v="2012-08-06T00:00:00"/>
    <x v="1"/>
    <x v="18"/>
    <n v="240"/>
    <m/>
    <x v="163"/>
    <m/>
    <x v="24"/>
  </r>
  <r>
    <s v="X"/>
    <d v="2012-08-06T00:00:00"/>
    <x v="1"/>
    <x v="14"/>
    <n v="120"/>
    <m/>
    <x v="185"/>
    <m/>
    <x v="24"/>
  </r>
  <r>
    <s v="X"/>
    <d v="2012-08-06T00:00:00"/>
    <x v="1"/>
    <x v="14"/>
    <n v="240"/>
    <m/>
    <x v="147"/>
    <m/>
    <x v="24"/>
  </r>
  <r>
    <s v="X"/>
    <d v="2012-08-06T00:00:00"/>
    <x v="1"/>
    <x v="14"/>
    <n v="240"/>
    <m/>
    <x v="163"/>
    <m/>
    <x v="24"/>
  </r>
  <r>
    <s v="X"/>
    <d v="2012-08-06T00:00:00"/>
    <x v="1"/>
    <x v="252"/>
    <n v="100"/>
    <m/>
    <x v="185"/>
    <m/>
    <x v="24"/>
  </r>
  <r>
    <s v="X"/>
    <d v="2012-08-06T00:00:00"/>
    <x v="1"/>
    <x v="252"/>
    <n v="200"/>
    <m/>
    <x v="147"/>
    <m/>
    <x v="24"/>
  </r>
  <r>
    <s v="X"/>
    <d v="2012-08-06T00:00:00"/>
    <x v="1"/>
    <x v="252"/>
    <n v="200"/>
    <m/>
    <x v="163"/>
    <m/>
    <x v="24"/>
  </r>
  <r>
    <s v="X"/>
    <d v="2012-08-06T00:00:00"/>
    <x v="1"/>
    <x v="253"/>
    <n v="480"/>
    <m/>
    <x v="185"/>
    <m/>
    <x v="24"/>
  </r>
  <r>
    <s v="X"/>
    <d v="2012-08-06T00:00:00"/>
    <x v="1"/>
    <x v="178"/>
    <n v="360"/>
    <m/>
    <x v="185"/>
    <m/>
    <x v="24"/>
  </r>
  <r>
    <s v="X"/>
    <d v="2012-08-06T00:00:00"/>
    <x v="1"/>
    <x v="26"/>
    <n v="360"/>
    <m/>
    <x v="185"/>
    <m/>
    <x v="24"/>
  </r>
  <r>
    <s v="X"/>
    <d v="2012-08-06T00:00:00"/>
    <x v="1"/>
    <x v="215"/>
    <n v="360"/>
    <m/>
    <x v="185"/>
    <m/>
    <x v="24"/>
  </r>
  <r>
    <s v="X"/>
    <d v="2012-08-06T00:00:00"/>
    <x v="1"/>
    <x v="9"/>
    <n v="350"/>
    <m/>
    <x v="12"/>
    <m/>
    <x v="24"/>
  </r>
  <r>
    <s v="X"/>
    <d v="2012-08-06T00:00:00"/>
    <x v="1"/>
    <x v="113"/>
    <n v="300"/>
    <m/>
    <x v="185"/>
    <m/>
    <x v="24"/>
  </r>
  <r>
    <s v="X"/>
    <d v="2012-08-06T00:00:00"/>
    <x v="1"/>
    <x v="22"/>
    <n v="75"/>
    <m/>
    <x v="118"/>
    <m/>
    <x v="24"/>
  </r>
  <r>
    <s v="X"/>
    <d v="2012-08-06T00:00:00"/>
    <x v="0"/>
    <x v="0"/>
    <m/>
    <n v="37.65"/>
    <x v="164"/>
    <m/>
    <x v="0"/>
  </r>
  <r>
    <s v="X"/>
    <d v="2012-08-06T00:00:00"/>
    <x v="5"/>
    <x v="0"/>
    <m/>
    <n v="107.92"/>
    <x v="10"/>
    <m/>
    <x v="0"/>
  </r>
  <r>
    <s v="X"/>
    <d v="2012-08-06T00:00:00"/>
    <x v="5"/>
    <x v="0"/>
    <m/>
    <n v="468.93"/>
    <x v="10"/>
    <m/>
    <x v="0"/>
  </r>
  <r>
    <s v="X"/>
    <d v="2012-08-06T00:00:00"/>
    <x v="0"/>
    <x v="0"/>
    <m/>
    <n v="450.66"/>
    <x v="185"/>
    <m/>
    <x v="0"/>
  </r>
  <r>
    <s v="X"/>
    <d v="2012-08-06T00:00:00"/>
    <x v="0"/>
    <x v="254"/>
    <m/>
    <n v="64.900000000000006"/>
    <x v="164"/>
    <m/>
    <x v="0"/>
  </r>
  <r>
    <s v="X"/>
    <d v="2012-08-07T00:00:00"/>
    <x v="1"/>
    <x v="32"/>
    <n v="411.1"/>
    <m/>
    <x v="106"/>
    <m/>
    <x v="24"/>
  </r>
  <r>
    <s v="X"/>
    <d v="2012-08-07T00:00:00"/>
    <x v="1"/>
    <x v="3"/>
    <n v="390"/>
    <m/>
    <x v="185"/>
    <m/>
    <x v="24"/>
  </r>
  <r>
    <s v="X"/>
    <d v="2012-08-07T00:00:00"/>
    <x v="1"/>
    <x v="7"/>
    <n v="100"/>
    <m/>
    <x v="147"/>
    <m/>
    <x v="24"/>
  </r>
  <r>
    <s v="X"/>
    <d v="2012-08-07T00:00:00"/>
    <x v="1"/>
    <x v="7"/>
    <n v="150"/>
    <m/>
    <x v="185"/>
    <m/>
    <x v="24"/>
  </r>
  <r>
    <s v="X"/>
    <d v="2012-08-07T00:00:00"/>
    <x v="1"/>
    <x v="146"/>
    <n v="131"/>
    <m/>
    <x v="40"/>
    <m/>
    <x v="24"/>
  </r>
  <r>
    <s v="X"/>
    <d v="2012-08-07T00:00:00"/>
    <x v="1"/>
    <x v="32"/>
    <n v="11.5"/>
    <m/>
    <x v="106"/>
    <m/>
    <x v="24"/>
  </r>
  <r>
    <s v="X"/>
    <d v="2012-08-07T00:00:00"/>
    <x v="0"/>
    <x v="0"/>
    <m/>
    <n v="1259.6199999999999"/>
    <x v="164"/>
    <m/>
    <x v="0"/>
  </r>
  <r>
    <s v="X"/>
    <d v="2012-08-07T00:00:00"/>
    <x v="0"/>
    <x v="0"/>
    <m/>
    <n v="771.79"/>
    <x v="136"/>
    <s v=" "/>
    <x v="0"/>
  </r>
  <r>
    <s v="X"/>
    <d v="2012-08-07T00:00:00"/>
    <x v="0"/>
    <x v="0"/>
    <m/>
    <n v="95.4"/>
    <x v="185"/>
    <m/>
    <x v="0"/>
  </r>
  <r>
    <s v="X"/>
    <d v="2012-08-07T00:00:00"/>
    <x v="0"/>
    <x v="0"/>
    <m/>
    <n v="35.369999999999997"/>
    <x v="135"/>
    <m/>
    <x v="0"/>
  </r>
  <r>
    <s v="X"/>
    <d v="2012-08-07T00:00:00"/>
    <x v="0"/>
    <x v="0"/>
    <m/>
    <n v="5131.95"/>
    <x v="185"/>
    <m/>
    <x v="0"/>
  </r>
  <r>
    <s v="X"/>
    <d v="2012-08-07T00:00:00"/>
    <x v="0"/>
    <x v="0"/>
    <m/>
    <n v="210.17"/>
    <x v="163"/>
    <m/>
    <x v="0"/>
  </r>
  <r>
    <s v="X"/>
    <d v="2012-08-08T00:00:00"/>
    <x v="1"/>
    <x v="129"/>
    <n v="900"/>
    <m/>
    <x v="189"/>
    <m/>
    <x v="24"/>
  </r>
  <r>
    <s v="X"/>
    <d v="2012-08-08T00:00:00"/>
    <x v="1"/>
    <x v="255"/>
    <n v="2000"/>
    <m/>
    <x v="190"/>
    <m/>
    <x v="24"/>
  </r>
  <r>
    <s v="X"/>
    <d v="2012-08-08T00:00:00"/>
    <x v="0"/>
    <x v="0"/>
    <m/>
    <n v="346.03"/>
    <x v="164"/>
    <m/>
    <x v="0"/>
  </r>
  <r>
    <s v="X"/>
    <d v="2012-08-08T00:00:00"/>
    <x v="0"/>
    <x v="256"/>
    <m/>
    <n v="32.270000000000003"/>
    <x v="115"/>
    <m/>
    <x v="0"/>
  </r>
  <r>
    <s v="X"/>
    <d v="2012-08-08T00:00:00"/>
    <x v="0"/>
    <x v="0"/>
    <m/>
    <n v="323.58"/>
    <x v="185"/>
    <m/>
    <x v="0"/>
  </r>
  <r>
    <s v="X"/>
    <d v="2012-08-08T00:00:00"/>
    <x v="0"/>
    <x v="0"/>
    <m/>
    <n v="422.79"/>
    <x v="185"/>
    <m/>
    <x v="0"/>
  </r>
  <r>
    <s v="X"/>
    <d v="2012-08-09T00:00:00"/>
    <x v="1"/>
    <x v="31"/>
    <n v="4300"/>
    <m/>
    <x v="185"/>
    <m/>
    <x v="24"/>
  </r>
  <r>
    <s v="X"/>
    <d v="2012-08-09T00:00:00"/>
    <x v="7"/>
    <x v="0"/>
    <m/>
    <n v="1270.18"/>
    <x v="185"/>
    <m/>
    <x v="0"/>
  </r>
  <r>
    <s v="X"/>
    <d v="2012-08-09T00:00:00"/>
    <x v="0"/>
    <x v="257"/>
    <m/>
    <n v="131.46"/>
    <x v="120"/>
    <m/>
    <x v="0"/>
  </r>
  <r>
    <s v="X"/>
    <d v="2012-08-09T00:00:00"/>
    <x v="0"/>
    <x v="0"/>
    <m/>
    <n v="1103.46"/>
    <x v="133"/>
    <m/>
    <x v="0"/>
  </r>
  <r>
    <s v="X"/>
    <d v="2012-08-09T00:00:00"/>
    <x v="0"/>
    <x v="0"/>
    <m/>
    <n v="189.96"/>
    <x v="185"/>
    <m/>
    <x v="0"/>
  </r>
  <r>
    <s v="X"/>
    <d v="2012-08-10T00:00:00"/>
    <x v="0"/>
    <x v="0"/>
    <m/>
    <n v="129.29"/>
    <x v="163"/>
    <m/>
    <x v="0"/>
  </r>
  <r>
    <s v="X"/>
    <d v="2012-08-10T00:00:00"/>
    <x v="0"/>
    <x v="0"/>
    <m/>
    <n v="193.59"/>
    <x v="185"/>
    <m/>
    <x v="0"/>
  </r>
  <r>
    <s v="X"/>
    <d v="2012-08-10T00:00:00"/>
    <x v="0"/>
    <x v="0"/>
    <m/>
    <n v="95.61"/>
    <x v="79"/>
    <m/>
    <x v="0"/>
  </r>
  <r>
    <s v="X"/>
    <d v="2012-08-10T00:00:00"/>
    <x v="0"/>
    <x v="0"/>
    <m/>
    <n v="63.46"/>
    <x v="185"/>
    <m/>
    <x v="0"/>
  </r>
  <r>
    <s v="X"/>
    <d v="2012-08-11T00:00:00"/>
    <x v="0"/>
    <x v="0"/>
    <m/>
    <n v="354.31"/>
    <x v="185"/>
    <m/>
    <x v="0"/>
  </r>
  <r>
    <s v="X"/>
    <d v="2012-08-13T00:00:00"/>
    <x v="1"/>
    <x v="1"/>
    <n v="145"/>
    <m/>
    <x v="135"/>
    <m/>
    <x v="25"/>
  </r>
  <r>
    <s v="X"/>
    <d v="2012-08-13T00:00:00"/>
    <x v="1"/>
    <x v="1"/>
    <n v="290"/>
    <m/>
    <x v="185"/>
    <m/>
    <x v="25"/>
  </r>
  <r>
    <s v="X"/>
    <d v="2012-08-13T00:00:00"/>
    <x v="1"/>
    <x v="1"/>
    <n v="435"/>
    <m/>
    <x v="133"/>
    <m/>
    <x v="25"/>
  </r>
  <r>
    <s v="X"/>
    <d v="2012-08-13T00:00:00"/>
    <x v="1"/>
    <x v="7"/>
    <n v="130"/>
    <m/>
    <x v="135"/>
    <m/>
    <x v="25"/>
  </r>
  <r>
    <s v="X"/>
    <d v="2012-08-13T00:00:00"/>
    <x v="1"/>
    <x v="7"/>
    <n v="260"/>
    <m/>
    <x v="185"/>
    <m/>
    <x v="25"/>
  </r>
  <r>
    <s v="X"/>
    <d v="2012-08-13T00:00:00"/>
    <x v="1"/>
    <x v="7"/>
    <n v="390"/>
    <m/>
    <x v="133"/>
    <m/>
    <x v="25"/>
  </r>
  <r>
    <s v="X"/>
    <d v="2012-08-13T00:00:00"/>
    <x v="1"/>
    <x v="18"/>
    <n v="120"/>
    <m/>
    <x v="135"/>
    <m/>
    <x v="25"/>
  </r>
  <r>
    <s v="X"/>
    <d v="2012-08-13T00:00:00"/>
    <x v="1"/>
    <x v="18"/>
    <n v="240"/>
    <m/>
    <x v="185"/>
    <m/>
    <x v="25"/>
  </r>
  <r>
    <s v="X"/>
    <d v="2012-08-13T00:00:00"/>
    <x v="1"/>
    <x v="18"/>
    <n v="360"/>
    <m/>
    <x v="133"/>
    <m/>
    <x v="25"/>
  </r>
  <r>
    <s v="X"/>
    <d v="2012-08-13T00:00:00"/>
    <x v="1"/>
    <x v="14"/>
    <n v="120"/>
    <m/>
    <x v="135"/>
    <m/>
    <x v="25"/>
  </r>
  <r>
    <s v="X"/>
    <d v="2012-08-13T00:00:00"/>
    <x v="1"/>
    <x v="14"/>
    <n v="240"/>
    <m/>
    <x v="185"/>
    <m/>
    <x v="25"/>
  </r>
  <r>
    <s v="X"/>
    <d v="2012-08-13T00:00:00"/>
    <x v="1"/>
    <x v="14"/>
    <n v="360"/>
    <m/>
    <x v="133"/>
    <m/>
    <x v="25"/>
  </r>
  <r>
    <s v="X"/>
    <d v="2012-08-13T00:00:00"/>
    <x v="1"/>
    <x v="3"/>
    <n v="130"/>
    <m/>
    <x v="35"/>
    <m/>
    <x v="25"/>
  </r>
  <r>
    <s v="X"/>
    <d v="2012-08-13T00:00:00"/>
    <x v="1"/>
    <x v="3"/>
    <n v="490"/>
    <m/>
    <x v="185"/>
    <m/>
    <x v="25"/>
  </r>
  <r>
    <s v="X"/>
    <d v="2012-08-13T00:00:00"/>
    <x v="1"/>
    <x v="178"/>
    <n v="600"/>
    <m/>
    <x v="185"/>
    <m/>
    <x v="25"/>
  </r>
  <r>
    <s v="X"/>
    <d v="2012-08-13T00:00:00"/>
    <x v="1"/>
    <x v="205"/>
    <n v="600"/>
    <m/>
    <x v="185"/>
    <m/>
    <x v="25"/>
  </r>
  <r>
    <s v="X"/>
    <d v="2012-08-13T00:00:00"/>
    <x v="1"/>
    <x v="113"/>
    <n v="100"/>
    <m/>
    <x v="35"/>
    <m/>
    <x v="25"/>
  </r>
  <r>
    <s v="X"/>
    <d v="2012-08-13T00:00:00"/>
    <x v="1"/>
    <x v="113"/>
    <n v="400"/>
    <m/>
    <x v="185"/>
    <m/>
    <x v="25"/>
  </r>
  <r>
    <s v="X"/>
    <d v="2012-08-13T00:00:00"/>
    <x v="1"/>
    <x v="175"/>
    <n v="480"/>
    <m/>
    <x v="185"/>
    <m/>
    <x v="25"/>
  </r>
  <r>
    <s v="X"/>
    <d v="2012-08-13T00:00:00"/>
    <x v="1"/>
    <x v="26"/>
    <n v="480"/>
    <m/>
    <x v="185"/>
    <m/>
    <x v="25"/>
  </r>
  <r>
    <s v="X"/>
    <d v="2012-08-13T00:00:00"/>
    <x v="1"/>
    <x v="180"/>
    <n v="450"/>
    <m/>
    <x v="185"/>
    <m/>
    <x v="25"/>
  </r>
  <r>
    <s v="X"/>
    <d v="2012-08-13T00:00:00"/>
    <x v="0"/>
    <x v="0"/>
    <m/>
    <n v="421.39"/>
    <x v="164"/>
    <m/>
    <x v="0"/>
  </r>
  <r>
    <s v="X"/>
    <d v="2012-08-13T00:00:00"/>
    <x v="0"/>
    <x v="0"/>
    <m/>
    <n v="800.16"/>
    <x v="133"/>
    <m/>
    <x v="0"/>
  </r>
  <r>
    <s v="X"/>
    <d v="2012-08-13T00:00:00"/>
    <x v="0"/>
    <x v="0"/>
    <m/>
    <n v="662.58"/>
    <x v="185"/>
    <m/>
    <x v="0"/>
  </r>
  <r>
    <s v="X"/>
    <d v="2012-08-14T00:00:00"/>
    <x v="1"/>
    <x v="13"/>
    <n v="390"/>
    <m/>
    <x v="185"/>
    <m/>
    <x v="25"/>
  </r>
  <r>
    <s v="X"/>
    <d v="2012-08-14T00:00:00"/>
    <x v="1"/>
    <x v="215"/>
    <n v="240"/>
    <m/>
    <x v="185"/>
    <m/>
    <x v="25"/>
  </r>
  <r>
    <s v="X"/>
    <d v="2012-08-14T00:00:00"/>
    <x v="1"/>
    <x v="215"/>
    <n v="120"/>
    <m/>
    <x v="185"/>
    <m/>
    <x v="25"/>
  </r>
  <r>
    <s v="X"/>
    <d v="2012-08-14T00:00:00"/>
    <x v="1"/>
    <x v="32"/>
    <n v="15.5"/>
    <m/>
    <x v="106"/>
    <m/>
    <x v="25"/>
  </r>
  <r>
    <s v="X"/>
    <d v="2012-08-14T00:00:00"/>
    <x v="0"/>
    <x v="0"/>
    <m/>
    <n v="139.76"/>
    <x v="133"/>
    <m/>
    <x v="0"/>
  </r>
  <r>
    <s v="X"/>
    <d v="2012-08-14T00:00:00"/>
    <x v="0"/>
    <x v="0"/>
    <m/>
    <n v="205.48"/>
    <x v="164"/>
    <m/>
    <x v="0"/>
  </r>
  <r>
    <s v="X"/>
    <d v="2012-08-14T00:00:00"/>
    <x v="0"/>
    <x v="0"/>
    <m/>
    <n v="157.88"/>
    <x v="155"/>
    <m/>
    <x v="0"/>
  </r>
  <r>
    <s v="X"/>
    <d v="2012-08-14T00:00:00"/>
    <x v="0"/>
    <x v="0"/>
    <m/>
    <n v="199.27"/>
    <x v="185"/>
    <m/>
    <x v="0"/>
  </r>
  <r>
    <s v="X"/>
    <d v="2012-08-14T00:00:00"/>
    <x v="0"/>
    <x v="0"/>
    <m/>
    <n v="58.52"/>
    <x v="133"/>
    <m/>
    <x v="0"/>
  </r>
  <r>
    <s v="X"/>
    <d v="2012-08-14T00:00:00"/>
    <x v="0"/>
    <x v="0"/>
    <m/>
    <n v="100.41"/>
    <x v="185"/>
    <m/>
    <x v="0"/>
  </r>
  <r>
    <s v="X"/>
    <d v="2012-08-15T00:00:00"/>
    <x v="1"/>
    <x v="9"/>
    <n v="500"/>
    <m/>
    <x v="191"/>
    <m/>
    <x v="25"/>
  </r>
  <r>
    <s v="X"/>
    <d v="2012-08-15T00:00:00"/>
    <x v="5"/>
    <x v="0"/>
    <m/>
    <n v="244.93"/>
    <x v="10"/>
    <m/>
    <x v="0"/>
  </r>
  <r>
    <s v="X"/>
    <d v="2012-08-15T00:00:00"/>
    <x v="2"/>
    <x v="0"/>
    <m/>
    <n v="194.65"/>
    <x v="185"/>
    <m/>
    <x v="0"/>
  </r>
  <r>
    <s v="X"/>
    <d v="2012-08-15T00:00:00"/>
    <x v="0"/>
    <x v="0"/>
    <m/>
    <n v="37.78"/>
    <x v="185"/>
    <m/>
    <x v="0"/>
  </r>
  <r>
    <s v="X"/>
    <d v="2012-08-15T00:00:00"/>
    <x v="0"/>
    <x v="0"/>
    <m/>
    <n v="89.77"/>
    <x v="162"/>
    <m/>
    <x v="0"/>
  </r>
  <r>
    <s v="X"/>
    <d v="2012-08-16T00:00:00"/>
    <x v="1"/>
    <x v="175"/>
    <n v="600"/>
    <m/>
    <x v="185"/>
    <m/>
    <x v="25"/>
  </r>
  <r>
    <s v="X"/>
    <d v="2012-08-16T00:00:00"/>
    <x v="1"/>
    <x v="32"/>
    <n v="375.5"/>
    <m/>
    <x v="106"/>
    <m/>
    <x v="25"/>
  </r>
  <r>
    <s v="X"/>
    <d v="2012-08-16T00:00:00"/>
    <x v="0"/>
    <x v="0"/>
    <m/>
    <n v="393.45"/>
    <x v="164"/>
    <m/>
    <x v="0"/>
  </r>
  <r>
    <s v="X"/>
    <d v="2012-08-16T00:00:00"/>
    <x v="0"/>
    <x v="0"/>
    <m/>
    <n v="418.98"/>
    <x v="185"/>
    <m/>
    <x v="0"/>
  </r>
  <r>
    <s v="X"/>
    <d v="2012-08-16T00:00:00"/>
    <x v="0"/>
    <x v="258"/>
    <m/>
    <n v="44.16"/>
    <x v="115"/>
    <m/>
    <x v="0"/>
  </r>
  <r>
    <s v="X"/>
    <d v="2012-08-16T00:00:00"/>
    <x v="0"/>
    <x v="88"/>
    <m/>
    <n v="227.73"/>
    <x v="135"/>
    <m/>
    <x v="0"/>
  </r>
  <r>
    <s v="X"/>
    <d v="2012-08-16T00:00:00"/>
    <x v="0"/>
    <x v="88"/>
    <m/>
    <n v="41.34"/>
    <x v="192"/>
    <m/>
    <x v="0"/>
  </r>
  <r>
    <s v="X"/>
    <d v="2012-08-17T00:00:00"/>
    <x v="1"/>
    <x v="180"/>
    <n v="500"/>
    <m/>
    <x v="185"/>
    <m/>
    <x v="25"/>
  </r>
  <r>
    <s v="X"/>
    <d v="2012-08-17T00:00:00"/>
    <x v="1"/>
    <x v="161"/>
    <n v="300"/>
    <m/>
    <x v="185"/>
    <m/>
    <x v="25"/>
  </r>
  <r>
    <s v="X"/>
    <d v="2012-08-18T00:00:00"/>
    <x v="0"/>
    <x v="0"/>
    <m/>
    <n v="493.75"/>
    <x v="185"/>
    <m/>
    <x v="0"/>
  </r>
  <r>
    <s v="X"/>
    <d v="2012-08-18T00:00:00"/>
    <x v="0"/>
    <x v="0"/>
    <m/>
    <n v="739.63"/>
    <x v="164"/>
    <m/>
    <x v="0"/>
  </r>
  <r>
    <s v="X"/>
    <d v="2012-08-18T00:00:00"/>
    <x v="0"/>
    <x v="0"/>
    <m/>
    <n v="173.07"/>
    <x v="193"/>
    <m/>
    <x v="0"/>
  </r>
  <r>
    <s v="X"/>
    <d v="2012-08-18T00:00:00"/>
    <x v="0"/>
    <x v="0"/>
    <m/>
    <n v="608.87"/>
    <x v="185"/>
    <m/>
    <x v="0"/>
  </r>
  <r>
    <s v="X"/>
    <d v="2012-08-20T00:00:00"/>
    <x v="1"/>
    <x v="205"/>
    <n v="720"/>
    <m/>
    <x v="185"/>
    <m/>
    <x v="26"/>
  </r>
  <r>
    <s v="X"/>
    <d v="2012-08-20T00:00:00"/>
    <x v="1"/>
    <x v="178"/>
    <n v="720"/>
    <m/>
    <x v="185"/>
    <m/>
    <x v="26"/>
  </r>
  <r>
    <s v="X"/>
    <d v="2012-08-20T00:00:00"/>
    <x v="1"/>
    <x v="26"/>
    <n v="720"/>
    <m/>
    <x v="185"/>
    <m/>
    <x v="26"/>
  </r>
  <r>
    <s v="X"/>
    <d v="2012-08-20T00:00:00"/>
    <x v="1"/>
    <x v="3"/>
    <n v="650"/>
    <m/>
    <x v="185"/>
    <m/>
    <x v="26"/>
  </r>
  <r>
    <s v="X"/>
    <d v="2012-08-20T00:00:00"/>
    <x v="1"/>
    <x v="7"/>
    <n v="130"/>
    <m/>
    <x v="185"/>
    <m/>
    <x v="26"/>
  </r>
  <r>
    <s v="X"/>
    <d v="2012-08-20T00:00:00"/>
    <x v="1"/>
    <x v="7"/>
    <n v="520"/>
    <m/>
    <x v="133"/>
    <m/>
    <x v="26"/>
  </r>
  <r>
    <s v="X"/>
    <d v="2012-08-20T00:00:00"/>
    <x v="1"/>
    <x v="113"/>
    <n v="600"/>
    <m/>
    <x v="185"/>
    <m/>
    <x v="26"/>
  </r>
  <r>
    <s v="X"/>
    <d v="2012-08-20T00:00:00"/>
    <x v="1"/>
    <x v="1"/>
    <n v="120"/>
    <m/>
    <x v="185"/>
    <m/>
    <x v="26"/>
  </r>
  <r>
    <s v="X"/>
    <d v="2012-08-20T00:00:00"/>
    <x v="1"/>
    <x v="1"/>
    <n v="480"/>
    <m/>
    <x v="133"/>
    <m/>
    <x v="26"/>
  </r>
  <r>
    <s v="X"/>
    <d v="2012-08-20T00:00:00"/>
    <x v="1"/>
    <x v="13"/>
    <n v="520"/>
    <m/>
    <x v="185"/>
    <m/>
    <x v="26"/>
  </r>
  <r>
    <s v="X"/>
    <d v="2012-08-20T00:00:00"/>
    <x v="1"/>
    <x v="175"/>
    <n v="480"/>
    <m/>
    <x v="185"/>
    <m/>
    <x v="26"/>
  </r>
  <r>
    <s v="X"/>
    <d v="2012-08-20T00:00:00"/>
    <x v="1"/>
    <x v="18"/>
    <n v="480"/>
    <m/>
    <x v="133"/>
    <m/>
    <x v="26"/>
  </r>
  <r>
    <s v="X"/>
    <d v="2012-08-20T00:00:00"/>
    <x v="1"/>
    <x v="14"/>
    <n v="400"/>
    <m/>
    <x v="133"/>
    <m/>
    <x v="26"/>
  </r>
  <r>
    <s v="X"/>
    <d v="2012-08-20T00:00:00"/>
    <x v="1"/>
    <x v="13"/>
    <n v="390"/>
    <m/>
    <x v="185"/>
    <m/>
    <x v="26"/>
  </r>
  <r>
    <s v="X"/>
    <d v="2012-08-20T00:00:00"/>
    <x v="1"/>
    <x v="9"/>
    <n v="240"/>
    <m/>
    <x v="155"/>
    <m/>
    <x v="26"/>
  </r>
  <r>
    <s v="X"/>
    <d v="2012-08-20T00:00:00"/>
    <x v="1"/>
    <x v="9"/>
    <n v="130"/>
    <m/>
    <x v="135"/>
    <m/>
    <x v="26"/>
  </r>
  <r>
    <s v="X"/>
    <d v="2012-08-20T00:00:00"/>
    <x v="1"/>
    <x v="215"/>
    <n v="350"/>
    <m/>
    <x v="185"/>
    <m/>
    <x v="26"/>
  </r>
  <r>
    <s v="X"/>
    <d v="2012-08-20T00:00:00"/>
    <x v="1"/>
    <x v="178"/>
    <n v="40"/>
    <m/>
    <x v="194"/>
    <m/>
    <x v="26"/>
  </r>
  <r>
    <s v="X"/>
    <d v="2012-08-20T00:00:00"/>
    <x v="0"/>
    <x v="0"/>
    <m/>
    <n v="366.11"/>
    <x v="164"/>
    <m/>
    <x v="0"/>
  </r>
  <r>
    <s v="X"/>
    <d v="2012-08-20T00:00:00"/>
    <x v="0"/>
    <x v="0"/>
    <m/>
    <n v="558.78"/>
    <x v="185"/>
    <m/>
    <x v="0"/>
  </r>
  <r>
    <s v="X"/>
    <d v="2012-08-21T00:00:00"/>
    <x v="1"/>
    <x v="29"/>
    <n v="4650"/>
    <m/>
    <x v="185"/>
    <m/>
    <x v="26"/>
  </r>
  <r>
    <s v="X"/>
    <d v="2012-08-21T00:00:00"/>
    <x v="1"/>
    <x v="8"/>
    <n v="975"/>
    <m/>
    <x v="185"/>
    <m/>
    <x v="26"/>
  </r>
  <r>
    <s v="X"/>
    <d v="2012-08-21T00:00:00"/>
    <x v="1"/>
    <x v="8"/>
    <n v="250"/>
    <m/>
    <x v="133"/>
    <m/>
    <x v="26"/>
  </r>
  <r>
    <s v="X"/>
    <d v="2012-08-21T00:00:00"/>
    <x v="1"/>
    <x v="8"/>
    <n v="345"/>
    <m/>
    <x v="195"/>
    <m/>
    <x v="26"/>
  </r>
  <r>
    <s v="X"/>
    <d v="2012-08-21T00:00:00"/>
    <x v="0"/>
    <x v="0"/>
    <m/>
    <n v="70.98"/>
    <x v="185"/>
    <m/>
    <x v="0"/>
  </r>
  <r>
    <s v="X"/>
    <d v="2012-08-21T00:00:00"/>
    <x v="0"/>
    <x v="0"/>
    <m/>
    <n v="3615.72"/>
    <x v="185"/>
    <m/>
    <x v="0"/>
  </r>
  <r>
    <s v="X"/>
    <d v="2012-08-22T00:00:00"/>
    <x v="0"/>
    <x v="0"/>
    <m/>
    <n v="81.650000000000006"/>
    <x v="164"/>
    <m/>
    <x v="0"/>
  </r>
  <r>
    <s v="X"/>
    <d v="2012-08-22T00:00:00"/>
    <x v="0"/>
    <x v="0"/>
    <m/>
    <n v="494.21"/>
    <x v="185"/>
    <m/>
    <x v="0"/>
  </r>
  <r>
    <s v="X"/>
    <d v="2012-08-22T00:00:00"/>
    <x v="0"/>
    <x v="0"/>
    <m/>
    <n v="29.13"/>
    <x v="164"/>
    <m/>
    <x v="0"/>
  </r>
  <r>
    <s v="X"/>
    <d v="2012-08-23T00:00:00"/>
    <x v="0"/>
    <x v="88"/>
    <m/>
    <n v="1637.36"/>
    <x v="185"/>
    <m/>
    <x v="0"/>
  </r>
  <r>
    <s v="X"/>
    <d v="2012-08-23T00:00:00"/>
    <x v="0"/>
    <x v="0"/>
    <m/>
    <n v="889.17"/>
    <x v="164"/>
    <m/>
    <x v="0"/>
  </r>
  <r>
    <s v="X"/>
    <d v="2012-08-23T00:00:00"/>
    <x v="7"/>
    <x v="0"/>
    <m/>
    <n v="276.67"/>
    <x v="185"/>
    <m/>
    <x v="0"/>
  </r>
  <r>
    <s v="X"/>
    <d v="2012-08-23T00:00:00"/>
    <x v="1"/>
    <x v="0"/>
    <n v="24"/>
    <m/>
    <x v="196"/>
    <m/>
    <x v="26"/>
  </r>
  <r>
    <s v="X"/>
    <d v="2012-08-24T00:00:00"/>
    <x v="0"/>
    <x v="0"/>
    <m/>
    <n v="281.73"/>
    <x v="88"/>
    <m/>
    <x v="0"/>
  </r>
  <r>
    <s v="X"/>
    <d v="2012-08-25T00:00:00"/>
    <x v="0"/>
    <x v="0"/>
    <m/>
    <n v="290.5"/>
    <x v="164"/>
    <m/>
    <x v="0"/>
  </r>
  <r>
    <s v="X"/>
    <d v="2012-08-25T00:00:00"/>
    <x v="0"/>
    <x v="88"/>
    <m/>
    <n v="491.07"/>
    <x v="10"/>
    <m/>
    <x v="0"/>
  </r>
  <r>
    <s v="X"/>
    <d v="2012-08-25T00:00:00"/>
    <x v="0"/>
    <x v="259"/>
    <m/>
    <n v="127.1"/>
    <x v="115"/>
    <m/>
    <x v="0"/>
  </r>
  <r>
    <s v="X"/>
    <d v="2012-08-27T00:00:00"/>
    <x v="1"/>
    <x v="13"/>
    <n v="390"/>
    <m/>
    <x v="185"/>
    <m/>
    <x v="27"/>
  </r>
  <r>
    <s v="X"/>
    <d v="2012-08-27T00:00:00"/>
    <x v="1"/>
    <x v="205"/>
    <n v="240"/>
    <m/>
    <x v="185"/>
    <m/>
    <x v="27"/>
  </r>
  <r>
    <s v="X"/>
    <d v="2012-08-27T00:00:00"/>
    <x v="1"/>
    <x v="13"/>
    <n v="130"/>
    <m/>
    <x v="185"/>
    <m/>
    <x v="27"/>
  </r>
  <r>
    <s v="X"/>
    <d v="2012-08-27T00:00:00"/>
    <x v="2"/>
    <x v="260"/>
    <m/>
    <n v="115.4"/>
    <x v="115"/>
    <m/>
    <x v="0"/>
  </r>
  <r>
    <s v="X"/>
    <d v="2012-08-27T00:00:00"/>
    <x v="0"/>
    <x v="0"/>
    <m/>
    <n v="54.81"/>
    <x v="164"/>
    <m/>
    <x v="0"/>
  </r>
  <r>
    <s v="X"/>
    <d v="2012-08-27T00:00:00"/>
    <x v="0"/>
    <x v="0"/>
    <m/>
    <n v="381.01"/>
    <x v="88"/>
    <m/>
    <x v="0"/>
  </r>
  <r>
    <s v="X"/>
    <d v="2012-08-28T00:00:00"/>
    <x v="1"/>
    <x v="16"/>
    <n v="500"/>
    <m/>
    <x v="162"/>
    <m/>
    <x v="27"/>
  </r>
  <r>
    <s v="X"/>
    <d v="2012-08-28T00:00:00"/>
    <x v="1"/>
    <x v="7"/>
    <n v="260"/>
    <m/>
    <x v="88"/>
    <m/>
    <x v="27"/>
  </r>
  <r>
    <s v="X"/>
    <d v="2012-08-28T00:00:00"/>
    <x v="1"/>
    <x v="1"/>
    <n v="260"/>
    <m/>
    <x v="88"/>
    <m/>
    <x v="27"/>
  </r>
  <r>
    <s v="X"/>
    <d v="2012-08-28T00:00:00"/>
    <x v="1"/>
    <x v="22"/>
    <n v="220"/>
    <m/>
    <x v="135"/>
    <m/>
    <x v="27"/>
  </r>
  <r>
    <s v="X"/>
    <d v="2012-08-28T00:00:00"/>
    <x v="1"/>
    <x v="22"/>
    <n v="296"/>
    <m/>
    <x v="185"/>
    <m/>
    <x v="27"/>
  </r>
  <r>
    <s v="X"/>
    <d v="2012-08-28T00:00:00"/>
    <x v="1"/>
    <x v="3"/>
    <n v="380"/>
    <m/>
    <x v="185"/>
    <m/>
    <x v="27"/>
  </r>
  <r>
    <s v="X"/>
    <d v="2012-08-28T00:00:00"/>
    <x v="1"/>
    <x v="178"/>
    <n v="360"/>
    <m/>
    <x v="185"/>
    <m/>
    <x v="27"/>
  </r>
  <r>
    <s v="X"/>
    <d v="2012-08-28T00:00:00"/>
    <x v="1"/>
    <x v="113"/>
    <n v="360"/>
    <m/>
    <x v="185"/>
    <m/>
    <x v="27"/>
  </r>
  <r>
    <s v="X"/>
    <d v="2012-08-28T00:00:00"/>
    <x v="1"/>
    <x v="26"/>
    <n v="360"/>
    <m/>
    <x v="185"/>
    <m/>
    <x v="27"/>
  </r>
  <r>
    <s v="X"/>
    <d v="2012-08-29T00:00:00"/>
    <x v="1"/>
    <x v="250"/>
    <n v="423.31"/>
    <m/>
    <x v="40"/>
    <m/>
    <x v="27"/>
  </r>
  <r>
    <s v="X"/>
    <d v="2012-08-29T00:00:00"/>
    <x v="1"/>
    <x v="112"/>
    <n v="130"/>
    <m/>
    <x v="162"/>
    <m/>
    <x v="27"/>
  </r>
  <r>
    <s v="X"/>
    <d v="2012-08-29T00:00:00"/>
    <x v="1"/>
    <x v="112"/>
    <n v="140"/>
    <m/>
    <x v="168"/>
    <m/>
    <x v="27"/>
  </r>
  <r>
    <s v="X"/>
    <d v="2012-08-29T00:00:00"/>
    <x v="1"/>
    <x v="112"/>
    <n v="150"/>
    <m/>
    <x v="170"/>
    <m/>
    <x v="27"/>
  </r>
  <r>
    <s v="X"/>
    <d v="2012-08-29T00:00:00"/>
    <x v="1"/>
    <x v="32"/>
    <n v="15"/>
    <m/>
    <x v="106"/>
    <m/>
    <x v="27"/>
  </r>
  <r>
    <s v="X"/>
    <d v="2012-08-29T00:00:00"/>
    <x v="0"/>
    <x v="0"/>
    <m/>
    <n v="206.6"/>
    <x v="164"/>
    <m/>
    <x v="0"/>
  </r>
  <r>
    <s v="X"/>
    <d v="2012-08-29T00:00:00"/>
    <x v="7"/>
    <x v="261"/>
    <m/>
    <n v="320.55"/>
    <x v="115"/>
    <m/>
    <x v="0"/>
  </r>
  <r>
    <s v="X"/>
    <d v="2012-08-30T00:00:00"/>
    <x v="0"/>
    <x v="0"/>
    <m/>
    <n v="417.59"/>
    <x v="88"/>
    <m/>
    <x v="0"/>
  </r>
  <r>
    <s v="X"/>
    <d v="2012-08-31T00:00:00"/>
    <x v="1"/>
    <x v="262"/>
    <n v="860"/>
    <m/>
    <x v="197"/>
    <m/>
    <x v="27"/>
  </r>
  <r>
    <s v="X"/>
    <d v="2012-08-31T00:00:00"/>
    <x v="0"/>
    <x v="0"/>
    <m/>
    <n v="686.24"/>
    <x v="88"/>
    <m/>
    <x v="0"/>
  </r>
  <r>
    <s v="X"/>
    <d v="2012-09-01T00:00:00"/>
    <x v="0"/>
    <x v="0"/>
    <m/>
    <n v="809.81"/>
    <x v="164"/>
    <m/>
    <x v="0"/>
  </r>
  <r>
    <s v="X"/>
    <d v="2012-09-04T00:00:00"/>
    <x v="1"/>
    <x v="263"/>
    <n v="1200"/>
    <m/>
    <x v="161"/>
    <m/>
    <x v="28"/>
  </r>
  <r>
    <s v="X"/>
    <d v="2012-09-04T00:00:00"/>
    <x v="1"/>
    <x v="1"/>
    <n v="680"/>
    <m/>
    <x v="88"/>
    <m/>
    <x v="28"/>
  </r>
  <r>
    <s v="X"/>
    <d v="2012-09-04T00:00:00"/>
    <x v="1"/>
    <x v="1"/>
    <n v="65"/>
    <m/>
    <x v="130"/>
    <m/>
    <x v="28"/>
  </r>
  <r>
    <s v="X"/>
    <d v="2012-09-04T00:00:00"/>
    <x v="1"/>
    <x v="7"/>
    <n v="650"/>
    <s v=" "/>
    <x v="88"/>
    <m/>
    <x v="28"/>
  </r>
  <r>
    <s v="X"/>
    <d v="2012-09-04T00:00:00"/>
    <x v="1"/>
    <x v="7"/>
    <n v="65"/>
    <m/>
    <x v="130"/>
    <m/>
    <x v="28"/>
  </r>
  <r>
    <s v="X"/>
    <d v="2012-09-04T00:00:00"/>
    <x v="1"/>
    <x v="14"/>
    <n v="120"/>
    <m/>
    <x v="88"/>
    <m/>
    <x v="28"/>
  </r>
  <r>
    <s v="X"/>
    <d v="2012-09-04T00:00:00"/>
    <x v="1"/>
    <x v="14"/>
    <n v="380"/>
    <m/>
    <x v="63"/>
    <m/>
    <x v="28"/>
  </r>
  <r>
    <s v="X"/>
    <d v="2012-09-04T00:00:00"/>
    <x v="1"/>
    <x v="18"/>
    <n v="120"/>
    <m/>
    <x v="88"/>
    <m/>
    <x v="28"/>
  </r>
  <r>
    <s v="X"/>
    <d v="2012-09-04T00:00:00"/>
    <x v="1"/>
    <x v="18"/>
    <n v="380"/>
    <m/>
    <x v="63"/>
    <m/>
    <x v="28"/>
  </r>
  <r>
    <s v="X"/>
    <d v="2012-09-04T00:00:00"/>
    <x v="1"/>
    <x v="91"/>
    <n v="400"/>
    <m/>
    <x v="88"/>
    <m/>
    <x v="28"/>
  </r>
  <r>
    <s v="X"/>
    <d v="2012-09-04T00:00:00"/>
    <x v="1"/>
    <x v="3"/>
    <n v="130"/>
    <m/>
    <x v="161"/>
    <m/>
    <x v="28"/>
  </r>
  <r>
    <s v="X"/>
    <d v="2012-09-04T00:00:00"/>
    <x v="1"/>
    <x v="264"/>
    <n v="120"/>
    <m/>
    <x v="161"/>
    <m/>
    <x v="28"/>
  </r>
  <r>
    <s v="X"/>
    <d v="2012-09-04T00:00:00"/>
    <x v="1"/>
    <x v="61"/>
    <n v="79.5"/>
    <m/>
    <x v="115"/>
    <m/>
    <x v="28"/>
  </r>
  <r>
    <s v="X"/>
    <d v="2012-09-04T00:00:00"/>
    <x v="0"/>
    <x v="0"/>
    <m/>
    <n v="162.47"/>
    <x v="164"/>
    <m/>
    <x v="0"/>
  </r>
  <r>
    <s v="X"/>
    <d v="2012-09-06T00:00:00"/>
    <x v="1"/>
    <x v="111"/>
    <n v="1200"/>
    <m/>
    <x v="88"/>
    <m/>
    <x v="28"/>
  </r>
  <r>
    <s v="X"/>
    <d v="2012-09-06T00:00:00"/>
    <x v="1"/>
    <x v="113"/>
    <n v="100"/>
    <m/>
    <x v="161"/>
    <m/>
    <x v="28"/>
  </r>
  <r>
    <s v="X"/>
    <d v="2012-09-06T00:00:00"/>
    <x v="1"/>
    <x v="265"/>
    <n v="54.61"/>
    <m/>
    <x v="115"/>
    <m/>
    <x v="28"/>
  </r>
  <r>
    <s v="X"/>
    <d v="2012-09-06T00:00:00"/>
    <x v="5"/>
    <x v="0"/>
    <m/>
    <n v="249.75"/>
    <x v="10"/>
    <m/>
    <x v="0"/>
  </r>
  <r>
    <s v="X"/>
    <d v="2012-09-07T00:00:00"/>
    <x v="1"/>
    <x v="146"/>
    <n v="131"/>
    <m/>
    <x v="40"/>
    <m/>
    <x v="28"/>
  </r>
  <r>
    <s v="X"/>
    <d v="2012-09-07T00:00:00"/>
    <x v="5"/>
    <x v="0"/>
    <m/>
    <n v="43.01"/>
    <x v="10"/>
    <m/>
    <x v="0"/>
  </r>
  <r>
    <s v="X"/>
    <d v="2012-09-07T00:00:00"/>
    <x v="0"/>
    <x v="0"/>
    <m/>
    <n v="89.64"/>
    <x v="130"/>
    <m/>
    <x v="0"/>
  </r>
  <r>
    <s v="X"/>
    <d v="2012-09-08T00:00:00"/>
    <x v="0"/>
    <x v="0"/>
    <m/>
    <n v="541.24"/>
    <x v="130"/>
    <m/>
    <x v="0"/>
  </r>
  <r>
    <s v="X"/>
    <d v="2012-09-09T00:00:00"/>
    <x v="0"/>
    <x v="0"/>
    <m/>
    <n v="498.27"/>
    <x v="164"/>
    <m/>
    <x v="0"/>
  </r>
  <r>
    <s v="X"/>
    <d v="2012-09-10T00:00:00"/>
    <x v="1"/>
    <x v="7"/>
    <n v="1500"/>
    <m/>
    <x v="130"/>
    <m/>
    <x v="29"/>
  </r>
  <r>
    <s v="X"/>
    <d v="2012-09-10T00:00:00"/>
    <x v="0"/>
    <x v="0"/>
    <m/>
    <n v="125.61"/>
    <x v="164"/>
    <m/>
    <x v="0"/>
  </r>
  <r>
    <s v="X"/>
    <d v="2012-09-10T00:00:00"/>
    <x v="0"/>
    <x v="266"/>
    <m/>
    <n v="913.69"/>
    <x v="198"/>
    <m/>
    <x v="0"/>
  </r>
  <r>
    <s v="X"/>
    <d v="2012-09-11T00:00:00"/>
    <x v="0"/>
    <x v="0"/>
    <m/>
    <n v="327.71"/>
    <x v="164"/>
    <m/>
    <x v="0"/>
  </r>
  <r>
    <s v="X"/>
    <d v="2012-09-11T00:00:00"/>
    <x v="0"/>
    <x v="0"/>
    <m/>
    <n v="80.25"/>
    <x v="149"/>
    <m/>
    <x v="0"/>
  </r>
  <r>
    <s v="X"/>
    <d v="2012-09-12T00:00:00"/>
    <x v="1"/>
    <x v="31"/>
    <n v="225"/>
    <m/>
    <x v="149"/>
    <m/>
    <x v="29"/>
  </r>
  <r>
    <s v="X"/>
    <d v="2012-09-12T00:00:00"/>
    <x v="0"/>
    <x v="0"/>
    <m/>
    <n v="406.63"/>
    <x v="130"/>
    <m/>
    <x v="0"/>
  </r>
  <r>
    <s v="X"/>
    <d v="2012-09-12T00:00:00"/>
    <x v="1"/>
    <x v="36"/>
    <n v="225"/>
    <m/>
    <x v="149"/>
    <m/>
    <x v="29"/>
  </r>
  <r>
    <s v="X"/>
    <d v="2012-09-13T00:00:00"/>
    <x v="1"/>
    <x v="24"/>
    <n v="620"/>
    <m/>
    <x v="199"/>
    <m/>
    <x v="29"/>
  </r>
  <r>
    <s v="X"/>
    <d v="2012-09-13T00:00:00"/>
    <x v="1"/>
    <x v="267"/>
    <n v="85"/>
    <m/>
    <x v="115"/>
    <m/>
    <x v="29"/>
  </r>
  <r>
    <s v="X"/>
    <d v="2012-09-13T00:00:00"/>
    <x v="5"/>
    <x v="0"/>
    <m/>
    <n v="256.8"/>
    <x v="10"/>
    <m/>
    <x v="0"/>
  </r>
  <r>
    <s v="X"/>
    <d v="2012-09-13T00:00:00"/>
    <x v="0"/>
    <x v="0"/>
    <m/>
    <n v="326.52"/>
    <x v="130"/>
    <m/>
    <x v="0"/>
  </r>
  <r>
    <s v="X"/>
    <d v="2012-09-14T00:00:00"/>
    <x v="0"/>
    <x v="88"/>
    <m/>
    <n v="373.98"/>
    <x v="130"/>
    <m/>
    <x v="0"/>
  </r>
  <r>
    <s v="X"/>
    <d v="2012-09-14T00:00:00"/>
    <x v="5"/>
    <x v="0"/>
    <m/>
    <n v="228.81"/>
    <x v="10"/>
    <m/>
    <x v="0"/>
  </r>
  <r>
    <s v="X"/>
    <d v="2012-09-14T00:00:00"/>
    <x v="0"/>
    <x v="0"/>
    <m/>
    <n v="180.62"/>
    <x v="130"/>
    <m/>
    <x v="0"/>
  </r>
  <r>
    <s v="X"/>
    <d v="2012-09-14T00:00:00"/>
    <x v="0"/>
    <x v="0"/>
    <m/>
    <n v="181.69"/>
    <x v="164"/>
    <m/>
    <x v="0"/>
  </r>
  <r>
    <s v="X"/>
    <d v="2012-09-14T00:00:00"/>
    <x v="5"/>
    <x v="0"/>
    <m/>
    <n v="86.5"/>
    <x v="10"/>
    <m/>
    <x v="0"/>
  </r>
  <r>
    <s v="X"/>
    <d v="2012-09-14T00:00:00"/>
    <x v="0"/>
    <x v="0"/>
    <m/>
    <n v="34.75"/>
    <x v="130"/>
    <m/>
    <x v="0"/>
  </r>
  <r>
    <s v="X"/>
    <d v="2012-09-17T00:00:00"/>
    <x v="0"/>
    <x v="0"/>
    <m/>
    <n v="363.66"/>
    <x v="163"/>
    <m/>
    <x v="0"/>
  </r>
  <r>
    <s v="X"/>
    <d v="2012-09-17T00:00:00"/>
    <x v="1"/>
    <x v="7"/>
    <n v="2300"/>
    <m/>
    <x v="130"/>
    <m/>
    <x v="30"/>
  </r>
  <r>
    <s v="X"/>
    <d v="2012-09-17T00:00:00"/>
    <x v="1"/>
    <x v="1"/>
    <n v="260"/>
    <m/>
    <x v="149"/>
    <m/>
    <x v="30"/>
  </r>
  <r>
    <s v="X"/>
    <d v="2012-09-17T00:00:00"/>
    <x v="1"/>
    <x v="1"/>
    <n v="260"/>
    <m/>
    <x v="88"/>
    <m/>
    <x v="30"/>
  </r>
  <r>
    <s v="X"/>
    <d v="2012-09-17T00:00:00"/>
    <x v="1"/>
    <x v="203"/>
    <n v="200"/>
    <m/>
    <x v="149"/>
    <m/>
    <x v="30"/>
  </r>
  <r>
    <s v="X"/>
    <d v="2012-09-17T00:00:00"/>
    <x v="1"/>
    <x v="203"/>
    <n v="200"/>
    <m/>
    <x v="130"/>
    <m/>
    <x v="30"/>
  </r>
  <r>
    <s v="X"/>
    <d v="2012-09-17T00:00:00"/>
    <x v="1"/>
    <x v="268"/>
    <n v="300"/>
    <m/>
    <x v="163"/>
    <m/>
    <x v="30"/>
  </r>
  <r>
    <s v="X"/>
    <d v="2012-09-18T00:00:00"/>
    <x v="1"/>
    <x v="7"/>
    <n v="260"/>
    <m/>
    <x v="149"/>
    <m/>
    <x v="30"/>
  </r>
  <r>
    <s v="X"/>
    <d v="2012-09-18T00:00:00"/>
    <x v="1"/>
    <x v="7"/>
    <n v="260"/>
    <m/>
    <x v="88"/>
    <m/>
    <x v="30"/>
  </r>
  <r>
    <s v="X"/>
    <d v="2012-09-18T00:00:00"/>
    <x v="1"/>
    <x v="3"/>
    <n v="260"/>
    <m/>
    <x v="149"/>
    <m/>
    <x v="30"/>
  </r>
  <r>
    <s v="X"/>
    <d v="2012-09-19T00:00:00"/>
    <x v="0"/>
    <x v="0"/>
    <m/>
    <n v="93.36"/>
    <x v="130"/>
    <m/>
    <x v="0"/>
  </r>
  <r>
    <s v="X"/>
    <d v="2012-09-19T00:00:00"/>
    <x v="1"/>
    <x v="36"/>
    <n v="2000"/>
    <m/>
    <x v="88"/>
    <m/>
    <x v="30"/>
  </r>
  <r>
    <s v="X"/>
    <d v="2012-09-19T00:00:00"/>
    <x v="1"/>
    <x v="36"/>
    <n v="250"/>
    <m/>
    <x v="149"/>
    <m/>
    <x v="30"/>
  </r>
  <r>
    <s v="X"/>
    <d v="2012-09-20T00:00:00"/>
    <x v="1"/>
    <x v="160"/>
    <n v="400"/>
    <m/>
    <x v="52"/>
    <m/>
    <x v="30"/>
  </r>
  <r>
    <s v="X"/>
    <d v="2012-09-20T00:00:00"/>
    <x v="0"/>
    <x v="0"/>
    <m/>
    <n v="20.38"/>
    <x v="163"/>
    <m/>
    <x v="0"/>
  </r>
  <r>
    <s v="X"/>
    <d v="2012-09-20T00:00:00"/>
    <x v="0"/>
    <x v="0"/>
    <m/>
    <n v="201.08"/>
    <x v="108"/>
    <m/>
    <x v="0"/>
  </r>
  <r>
    <s v="X"/>
    <d v="2012-09-20T00:00:00"/>
    <x v="0"/>
    <x v="269"/>
    <m/>
    <n v="566.85"/>
    <x v="115"/>
    <m/>
    <x v="0"/>
  </r>
  <r>
    <s v="X"/>
    <d v="2012-09-24T00:00:00"/>
    <x v="1"/>
    <x v="7"/>
    <n v="260"/>
    <m/>
    <x v="163"/>
    <m/>
    <x v="31"/>
  </r>
  <r>
    <s v="X"/>
    <d v="2012-09-24T00:00:00"/>
    <x v="1"/>
    <x v="7"/>
    <n v="260"/>
    <m/>
    <x v="130"/>
    <m/>
    <x v="31"/>
  </r>
  <r>
    <s v="X"/>
    <d v="2012-09-24T00:00:00"/>
    <x v="1"/>
    <x v="7"/>
    <n v="130"/>
    <m/>
    <x v="108"/>
    <m/>
    <x v="31"/>
  </r>
  <r>
    <s v="X"/>
    <d v="2012-09-24T00:00:00"/>
    <x v="1"/>
    <x v="1"/>
    <n v="260"/>
    <m/>
    <x v="163"/>
    <m/>
    <x v="31"/>
  </r>
  <r>
    <s v="X"/>
    <d v="2012-09-24T00:00:00"/>
    <x v="1"/>
    <x v="1"/>
    <n v="260"/>
    <m/>
    <x v="130"/>
    <m/>
    <x v="31"/>
  </r>
  <r>
    <s v="X"/>
    <d v="2012-09-24T00:00:00"/>
    <x v="1"/>
    <x v="1"/>
    <n v="130"/>
    <m/>
    <x v="108"/>
    <m/>
    <x v="31"/>
  </r>
  <r>
    <s v="X"/>
    <d v="2012-09-24T00:00:00"/>
    <x v="1"/>
    <x v="1"/>
    <n v="50"/>
    <m/>
    <x v="34"/>
    <m/>
    <x v="31"/>
  </r>
  <r>
    <s v="X"/>
    <d v="2012-09-24T00:00:00"/>
    <x v="8"/>
    <x v="0"/>
    <m/>
    <n v="1238.69"/>
    <x v="164"/>
    <m/>
    <x v="0"/>
  </r>
  <r>
    <s v="X"/>
    <d v="2012-09-25T00:00:00"/>
    <x v="0"/>
    <x v="0"/>
    <m/>
    <n v="227.95"/>
    <x v="200"/>
    <m/>
    <x v="0"/>
  </r>
  <r>
    <s v="X"/>
    <d v="2012-09-26T00:00:00"/>
    <x v="0"/>
    <x v="270"/>
    <m/>
    <n v="4699"/>
    <x v="201"/>
    <m/>
    <x v="0"/>
  </r>
  <r>
    <s v="X"/>
    <d v="2012-09-26T00:00:00"/>
    <x v="1"/>
    <x v="267"/>
    <n v="115"/>
    <m/>
    <x v="115"/>
    <m/>
    <x v="31"/>
  </r>
  <r>
    <s v="X"/>
    <d v="2012-09-27T00:00:00"/>
    <x v="0"/>
    <x v="0"/>
    <m/>
    <n v="86.44"/>
    <x v="202"/>
    <m/>
    <x v="0"/>
  </r>
  <r>
    <s v="X"/>
    <d v="2012-09-27T00:00:00"/>
    <x v="5"/>
    <x v="0"/>
    <m/>
    <n v="50.91"/>
    <x v="159"/>
    <m/>
    <x v="0"/>
  </r>
  <r>
    <s v="X"/>
    <d v="2012-09-28T00:00:00"/>
    <x v="0"/>
    <x v="0"/>
    <m/>
    <n v="195.4"/>
    <x v="200"/>
    <m/>
    <x v="0"/>
  </r>
  <r>
    <s v="X"/>
    <d v="2012-09-28T00:00:00"/>
    <x v="0"/>
    <x v="0"/>
    <m/>
    <n v="11444.4"/>
    <x v="201"/>
    <m/>
    <x v="0"/>
  </r>
  <r>
    <s v="X"/>
    <d v="2012-09-28T00:00:00"/>
    <x v="0"/>
    <x v="0"/>
    <m/>
    <n v="1177.6199999999999"/>
    <x v="202"/>
    <m/>
    <x v="0"/>
  </r>
  <r>
    <s v="X"/>
    <d v="2012-09-29T00:00:00"/>
    <x v="0"/>
    <x v="0"/>
    <m/>
    <n v="260.25"/>
    <x v="200"/>
    <m/>
    <x v="0"/>
  </r>
  <r>
    <s v="X"/>
    <d v="2012-09-29T00:00:00"/>
    <x v="0"/>
    <x v="0"/>
    <m/>
    <n v="1704.05"/>
    <x v="202"/>
    <m/>
    <x v="0"/>
  </r>
  <r>
    <s v="X"/>
    <d v="2012-10-01T00:00:00"/>
    <x v="1"/>
    <x v="7"/>
    <n v="3190"/>
    <m/>
    <x v="200"/>
    <m/>
    <x v="32"/>
  </r>
  <r>
    <s v="X"/>
    <d v="2012-10-01T00:00:00"/>
    <x v="1"/>
    <x v="13"/>
    <n v="1500"/>
    <m/>
    <x v="202"/>
    <m/>
    <x v="32"/>
  </r>
  <r>
    <s v="X"/>
    <d v="2012-10-01T00:00:00"/>
    <x v="1"/>
    <x v="250"/>
    <n v="422.64"/>
    <m/>
    <x v="40"/>
    <m/>
    <x v="32"/>
  </r>
  <r>
    <s v="X"/>
    <d v="2012-10-01T00:00:00"/>
    <x v="1"/>
    <x v="159"/>
    <n v="82.5"/>
    <m/>
    <x v="115"/>
    <m/>
    <x v="32"/>
  </r>
  <r>
    <s v="X"/>
    <d v="2012-10-01T00:00:00"/>
    <x v="7"/>
    <x v="0"/>
    <m/>
    <n v="363.36"/>
    <x v="202"/>
    <m/>
    <x v="0"/>
  </r>
  <r>
    <s v="X"/>
    <d v="2012-10-01T00:00:00"/>
    <x v="0"/>
    <x v="0"/>
    <m/>
    <n v="110.85"/>
    <x v="202"/>
    <m/>
    <x v="0"/>
  </r>
  <r>
    <s v="X"/>
    <d v="2012-10-02T00:00:00"/>
    <x v="1"/>
    <x v="50"/>
    <n v="4000"/>
    <m/>
    <x v="200"/>
    <m/>
    <x v="32"/>
  </r>
  <r>
    <s v="X"/>
    <d v="2012-10-02T00:00:00"/>
    <x v="1"/>
    <x v="251"/>
    <n v="190.22"/>
    <m/>
    <x v="115"/>
    <m/>
    <x v="32"/>
  </r>
  <r>
    <s v="X"/>
    <d v="2012-10-02T00:00:00"/>
    <x v="1"/>
    <x v="22"/>
    <n v="160"/>
    <m/>
    <x v="130"/>
    <m/>
    <x v="32"/>
  </r>
  <r>
    <s v="X"/>
    <d v="2012-10-02T00:00:00"/>
    <x v="0"/>
    <x v="271"/>
    <m/>
    <n v="17.75"/>
    <x v="115"/>
    <m/>
    <x v="0"/>
  </r>
  <r>
    <s v="X"/>
    <d v="2012-10-02T00:00:00"/>
    <x v="0"/>
    <x v="272"/>
    <m/>
    <n v="158.80000000000001"/>
    <x v="118"/>
    <m/>
    <x v="0"/>
  </r>
  <r>
    <s v="X"/>
    <d v="2012-10-02T00:00:00"/>
    <x v="0"/>
    <x v="0"/>
    <m/>
    <n v="4237.6099999999997"/>
    <x v="202"/>
    <m/>
    <x v="0"/>
  </r>
  <r>
    <s v="X"/>
    <d v="2012-10-02T00:00:00"/>
    <x v="0"/>
    <x v="0"/>
    <m/>
    <n v="238.87"/>
    <x v="201"/>
    <m/>
    <x v="0"/>
  </r>
  <r>
    <s v="X"/>
    <d v="2012-10-03T00:00:00"/>
    <x v="0"/>
    <x v="273"/>
    <m/>
    <n v="117.11"/>
    <x v="203"/>
    <m/>
    <x v="0"/>
  </r>
  <r>
    <s v="X"/>
    <d v="2012-10-03T00:00:00"/>
    <x v="0"/>
    <x v="269"/>
    <m/>
    <n v="414.53"/>
    <x v="115"/>
    <m/>
    <x v="0"/>
  </r>
  <r>
    <s v="X"/>
    <d v="2012-10-03T00:00:00"/>
    <x v="0"/>
    <x v="0"/>
    <m/>
    <n v="287.35000000000002"/>
    <x v="201"/>
    <m/>
    <x v="0"/>
  </r>
  <r>
    <s v="X"/>
    <d v="2012-10-04T00:00:00"/>
    <x v="0"/>
    <x v="274"/>
    <m/>
    <n v="288.05"/>
    <x v="33"/>
    <m/>
    <x v="0"/>
  </r>
  <r>
    <s v="X"/>
    <d v="2012-10-04T00:00:00"/>
    <x v="1"/>
    <x v="275"/>
    <n v="2285"/>
    <m/>
    <x v="200"/>
    <m/>
    <x v="32"/>
  </r>
  <r>
    <s v="X"/>
    <d v="2012-10-04T00:00:00"/>
    <x v="1"/>
    <x v="276"/>
    <n v="500"/>
    <m/>
    <x v="200"/>
    <m/>
    <x v="32"/>
  </r>
  <r>
    <s v="X"/>
    <d v="2012-10-04T00:00:00"/>
    <x v="1"/>
    <x v="277"/>
    <n v="83.74"/>
    <m/>
    <x v="200"/>
    <m/>
    <x v="32"/>
  </r>
  <r>
    <s v="X"/>
    <d v="2012-10-05T00:00:00"/>
    <x v="1"/>
    <x v="36"/>
    <n v="875"/>
    <m/>
    <x v="202"/>
    <m/>
    <x v="32"/>
  </r>
  <r>
    <s v="X"/>
    <d v="2012-10-05T00:00:00"/>
    <x v="1"/>
    <x v="111"/>
    <n v="1115.4000000000001"/>
    <m/>
    <x v="200"/>
    <m/>
    <x v="32"/>
  </r>
  <r>
    <s v="X"/>
    <d v="2012-10-05T00:00:00"/>
    <x v="0"/>
    <x v="278"/>
    <m/>
    <n v="27.26"/>
    <x v="33"/>
    <m/>
    <x v="0"/>
  </r>
  <r>
    <s v="X"/>
    <d v="2012-10-05T00:00:00"/>
    <x v="0"/>
    <x v="0"/>
    <m/>
    <n v="271.10000000000002"/>
    <x v="200"/>
    <m/>
    <x v="0"/>
  </r>
  <r>
    <s v="X"/>
    <d v="2012-10-05T00:00:00"/>
    <x v="0"/>
    <x v="0"/>
    <m/>
    <n v="1045.1199999999999"/>
    <x v="92"/>
    <m/>
    <x v="0"/>
  </r>
  <r>
    <s v="X"/>
    <d v="2012-10-05T00:00:00"/>
    <x v="0"/>
    <x v="0"/>
    <m/>
    <n v="1225.94"/>
    <x v="202"/>
    <m/>
    <x v="0"/>
  </r>
  <r>
    <s v="X"/>
    <d v="2012-10-05T00:00:00"/>
    <x v="0"/>
    <x v="0"/>
    <m/>
    <n v="82.02"/>
    <x v="200"/>
    <m/>
    <x v="0"/>
  </r>
  <r>
    <s v="X"/>
    <d v="2012-10-08T00:00:00"/>
    <x v="0"/>
    <x v="0"/>
    <m/>
    <n v="316.36"/>
    <x v="202"/>
    <m/>
    <x v="0"/>
  </r>
  <r>
    <s v="X"/>
    <d v="2012-10-08T00:00:00"/>
    <x v="0"/>
    <x v="0"/>
    <m/>
    <n v="111.93"/>
    <x v="200"/>
    <m/>
    <x v="0"/>
  </r>
  <r>
    <s v="X"/>
    <d v="2012-10-09T00:00:00"/>
    <x v="1"/>
    <x v="13"/>
    <n v="700"/>
    <m/>
    <x v="202"/>
    <m/>
    <x v="33"/>
  </r>
  <r>
    <s v="X"/>
    <d v="2012-10-09T00:00:00"/>
    <x v="1"/>
    <x v="13"/>
    <n v="3360"/>
    <m/>
    <x v="202"/>
    <m/>
    <x v="33"/>
  </r>
  <r>
    <s v="X"/>
    <d v="2012-10-09T00:00:00"/>
    <x v="1"/>
    <x v="7"/>
    <n v="1630"/>
    <m/>
    <x v="200"/>
    <m/>
    <x v="33"/>
  </r>
  <r>
    <s v="X"/>
    <d v="2012-10-09T00:00:00"/>
    <x v="1"/>
    <x v="9"/>
    <n v="400"/>
    <m/>
    <x v="118"/>
    <m/>
    <x v="33"/>
  </r>
  <r>
    <s v="X"/>
    <d v="2012-10-09T00:00:00"/>
    <x v="1"/>
    <x v="9"/>
    <n v="70"/>
    <m/>
    <x v="152"/>
    <m/>
    <x v="33"/>
  </r>
  <r>
    <s v="X"/>
    <d v="2012-10-09T00:00:00"/>
    <x v="1"/>
    <x v="9"/>
    <n v="400"/>
    <m/>
    <x v="170"/>
    <m/>
    <x v="33"/>
  </r>
  <r>
    <s v="X"/>
    <d v="2012-10-09T00:00:00"/>
    <x v="1"/>
    <x v="9"/>
    <n v="630"/>
    <m/>
    <x v="75"/>
    <m/>
    <x v="33"/>
  </r>
  <r>
    <s v="X"/>
    <d v="2012-10-09T00:00:00"/>
    <x v="1"/>
    <x v="61"/>
    <n v="889.34"/>
    <m/>
    <x v="202"/>
    <m/>
    <x v="33"/>
  </r>
  <r>
    <s v="X"/>
    <d v="2012-10-09T00:00:00"/>
    <x v="1"/>
    <x v="241"/>
    <n v="131"/>
    <m/>
    <x v="40"/>
    <m/>
    <x v="33"/>
  </r>
  <r>
    <s v="X"/>
    <d v="2012-10-09T00:00:00"/>
    <x v="1"/>
    <x v="175"/>
    <n v="120"/>
    <m/>
    <x v="200"/>
    <m/>
    <x v="33"/>
  </r>
  <r>
    <s v="X"/>
    <d v="2012-10-09T00:00:00"/>
    <x v="0"/>
    <x v="279"/>
    <m/>
    <n v="62.66"/>
    <x v="75"/>
    <m/>
    <x v="0"/>
  </r>
  <r>
    <s v="X"/>
    <d v="2012-10-09T00:00:00"/>
    <x v="0"/>
    <x v="280"/>
    <m/>
    <n v="139.13999999999999"/>
    <x v="75"/>
    <m/>
    <x v="0"/>
  </r>
  <r>
    <s v="X"/>
    <d v="2012-10-09T00:00:00"/>
    <x v="0"/>
    <x v="0"/>
    <m/>
    <n v="106.02"/>
    <x v="200"/>
    <m/>
    <x v="0"/>
  </r>
  <r>
    <s v="X"/>
    <d v="2012-10-09T00:00:00"/>
    <x v="0"/>
    <x v="0"/>
    <m/>
    <n v="289.75"/>
    <x v="202"/>
    <m/>
    <x v="0"/>
  </r>
  <r>
    <s v="X"/>
    <d v="2012-10-09T00:00:00"/>
    <x v="0"/>
    <x v="281"/>
    <m/>
    <n v="147.34"/>
    <x v="170"/>
    <m/>
    <x v="0"/>
  </r>
  <r>
    <s v="X"/>
    <d v="2012-10-10T00:00:00"/>
    <x v="0"/>
    <x v="0"/>
    <m/>
    <n v="179.93"/>
    <x v="202"/>
    <m/>
    <x v="0"/>
  </r>
  <r>
    <s v="X"/>
    <d v="2012-10-10T00:00:00"/>
    <x v="7"/>
    <x v="0"/>
    <m/>
    <n v="210.36"/>
    <x v="164"/>
    <m/>
    <x v="0"/>
  </r>
  <r>
    <s v="X"/>
    <d v="2012-10-11T00:00:00"/>
    <x v="1"/>
    <x v="262"/>
    <n v="500"/>
    <m/>
    <x v="200"/>
    <m/>
    <x v="33"/>
  </r>
  <r>
    <s v="X"/>
    <d v="2012-10-11T00:00:00"/>
    <x v="1"/>
    <x v="50"/>
    <n v="6000"/>
    <m/>
    <x v="200"/>
    <m/>
    <x v="33"/>
  </r>
  <r>
    <s v="X"/>
    <d v="2012-10-11T00:00:00"/>
    <x v="1"/>
    <x v="282"/>
    <n v="75"/>
    <m/>
    <x v="130"/>
    <m/>
    <x v="33"/>
  </r>
  <r>
    <s v="X"/>
    <d v="2012-10-11T00:00:00"/>
    <x v="0"/>
    <x v="0"/>
    <m/>
    <n v="721.57"/>
    <x v="202"/>
    <m/>
    <x v="0"/>
  </r>
  <r>
    <s v="X"/>
    <d v="2012-10-11T00:00:00"/>
    <x v="0"/>
    <x v="0"/>
    <m/>
    <n v="644.4"/>
    <x v="200"/>
    <m/>
    <x v="0"/>
  </r>
  <r>
    <s v="X"/>
    <d v="2012-10-11T00:00:00"/>
    <x v="0"/>
    <x v="0"/>
    <m/>
    <n v="92.98"/>
    <x v="200"/>
    <m/>
    <x v="0"/>
  </r>
  <r>
    <s v="X"/>
    <d v="2012-10-11T00:00:00"/>
    <x v="7"/>
    <x v="283"/>
    <m/>
    <n v="331.69"/>
    <x v="204"/>
    <m/>
    <x v="0"/>
  </r>
  <r>
    <s v="X"/>
    <d v="2012-10-11T00:00:00"/>
    <x v="0"/>
    <x v="284"/>
    <m/>
    <n v="168.3"/>
    <x v="115"/>
    <m/>
    <x v="0"/>
  </r>
  <r>
    <s v="X"/>
    <d v="2012-10-11T00:00:00"/>
    <x v="0"/>
    <x v="0"/>
    <m/>
    <n v="276.02"/>
    <x v="10"/>
    <m/>
    <x v="0"/>
  </r>
  <r>
    <s v="X"/>
    <d v="2012-10-11T00:00:00"/>
    <x v="0"/>
    <x v="0"/>
    <m/>
    <n v="3118.08"/>
    <x v="202"/>
    <m/>
    <x v="0"/>
  </r>
  <r>
    <s v="X"/>
    <d v="2012-10-11T00:00:00"/>
    <x v="0"/>
    <x v="0"/>
    <m/>
    <n v="52.56"/>
    <x v="92"/>
    <m/>
    <x v="0"/>
  </r>
  <r>
    <s v="X"/>
    <d v="2012-10-11T00:00:00"/>
    <x v="0"/>
    <x v="285"/>
    <m/>
    <n v="375"/>
    <x v="170"/>
    <m/>
    <x v="0"/>
  </r>
  <r>
    <s v="X"/>
    <d v="2012-10-12T00:00:00"/>
    <x v="0"/>
    <x v="88"/>
    <m/>
    <n v="783.34"/>
    <x v="115"/>
    <m/>
    <x v="0"/>
  </r>
  <r>
    <s v="X"/>
    <d v="2012-10-12T00:00:00"/>
    <x v="0"/>
    <x v="0"/>
    <m/>
    <n v="236.1"/>
    <x v="10"/>
    <m/>
    <x v="0"/>
  </r>
  <r>
    <s v="X"/>
    <d v="2012-10-13T00:00:00"/>
    <x v="0"/>
    <x v="0"/>
    <m/>
    <n v="559.29"/>
    <x v="10"/>
    <m/>
    <x v="0"/>
  </r>
  <r>
    <s v="X"/>
    <d v="2012-10-15T00:00:00"/>
    <x v="1"/>
    <x v="35"/>
    <n v="275"/>
    <m/>
    <x v="170"/>
    <m/>
    <x v="34"/>
  </r>
  <r>
    <s v="X"/>
    <d v="2012-10-15T00:00:00"/>
    <x v="1"/>
    <x v="7"/>
    <n v="1560"/>
    <m/>
    <x v="200"/>
    <m/>
    <x v="34"/>
  </r>
  <r>
    <s v="X"/>
    <d v="2012-10-15T00:00:00"/>
    <x v="1"/>
    <x v="9"/>
    <n v="375"/>
    <m/>
    <x v="152"/>
    <m/>
    <x v="34"/>
  </r>
  <r>
    <s v="X"/>
    <d v="2012-10-15T00:00:00"/>
    <x v="1"/>
    <x v="9"/>
    <n v="375"/>
    <m/>
    <x v="10"/>
    <m/>
    <x v="34"/>
  </r>
  <r>
    <s v="X"/>
    <d v="2012-10-15T00:00:00"/>
    <x v="1"/>
    <x v="9"/>
    <n v="375"/>
    <m/>
    <x v="27"/>
    <m/>
    <x v="34"/>
  </r>
  <r>
    <s v="X"/>
    <d v="2012-10-15T00:00:00"/>
    <x v="1"/>
    <x v="9"/>
    <n v="375.5"/>
    <m/>
    <x v="150"/>
    <m/>
    <x v="34"/>
  </r>
  <r>
    <s v="X"/>
    <d v="2012-10-15T00:00:00"/>
    <x v="1"/>
    <x v="13"/>
    <n v="955"/>
    <m/>
    <x v="202"/>
    <m/>
    <x v="34"/>
  </r>
  <r>
    <s v="X"/>
    <d v="2012-10-15T00:00:00"/>
    <x v="1"/>
    <x v="175"/>
    <n v="825"/>
    <m/>
    <x v="202"/>
    <m/>
    <x v="34"/>
  </r>
  <r>
    <s v="X"/>
    <d v="2012-10-15T00:00:00"/>
    <x v="1"/>
    <x v="178"/>
    <n v="825"/>
    <m/>
    <x v="202"/>
    <m/>
    <x v="34"/>
  </r>
  <r>
    <s v="X"/>
    <d v="2012-10-15T00:00:00"/>
    <x v="1"/>
    <x v="3"/>
    <n v="520"/>
    <m/>
    <x v="200"/>
    <m/>
    <x v="34"/>
  </r>
  <r>
    <s v="X"/>
    <d v="2012-10-15T00:00:00"/>
    <x v="1"/>
    <x v="277"/>
    <n v="320"/>
    <m/>
    <x v="200"/>
    <m/>
    <x v="34"/>
  </r>
  <r>
    <s v="X"/>
    <d v="2012-10-15T00:00:00"/>
    <x v="1"/>
    <x v="112"/>
    <n v="120"/>
    <m/>
    <x v="150"/>
    <m/>
    <x v="34"/>
  </r>
  <r>
    <s v="X"/>
    <d v="2012-10-15T00:00:00"/>
    <x v="1"/>
    <x v="112"/>
    <n v="120"/>
    <m/>
    <x v="22"/>
    <m/>
    <x v="34"/>
  </r>
  <r>
    <s v="X"/>
    <d v="2012-10-15T00:00:00"/>
    <x v="1"/>
    <x v="61"/>
    <n v="159"/>
    <m/>
    <x v="170"/>
    <m/>
    <x v="34"/>
  </r>
  <r>
    <s v="X"/>
    <d v="2012-10-15T00:00:00"/>
    <x v="0"/>
    <x v="0"/>
    <m/>
    <n v="62.77"/>
    <x v="10"/>
    <m/>
    <x v="0"/>
  </r>
  <r>
    <s v="X"/>
    <d v="2012-10-15T00:00:00"/>
    <x v="0"/>
    <x v="0"/>
    <m/>
    <n v="927.42"/>
    <x v="200"/>
    <m/>
    <x v="0"/>
  </r>
  <r>
    <s v="X"/>
    <d v="2012-10-15T00:00:00"/>
    <x v="0"/>
    <x v="0"/>
    <m/>
    <n v="32.9"/>
    <x v="10"/>
    <m/>
    <x v="0"/>
  </r>
  <r>
    <s v="X"/>
    <d v="2012-10-16T00:00:00"/>
    <x v="0"/>
    <x v="0"/>
    <m/>
    <n v="1000.24"/>
    <x v="202"/>
    <m/>
    <x v="0"/>
  </r>
  <r>
    <s v="X"/>
    <d v="2012-10-16T00:00:00"/>
    <x v="0"/>
    <x v="0"/>
    <m/>
    <n v="1364.86"/>
    <x v="201"/>
    <m/>
    <x v="0"/>
  </r>
  <r>
    <s v="X"/>
    <d v="2012-10-16T00:00:00"/>
    <x v="0"/>
    <x v="88"/>
    <m/>
    <n v="1084.73"/>
    <x v="202"/>
    <m/>
    <x v="0"/>
  </r>
  <r>
    <s v="X"/>
    <d v="2012-10-16T00:00:00"/>
    <x v="1"/>
    <x v="111"/>
    <n v="800.5"/>
    <m/>
    <x v="88"/>
    <m/>
    <x v="34"/>
  </r>
  <r>
    <s v="X"/>
    <d v="2012-10-16T00:00:00"/>
    <x v="1"/>
    <x v="32"/>
    <n v="19"/>
    <m/>
    <x v="115"/>
    <m/>
    <x v="34"/>
  </r>
  <r>
    <s v="X"/>
    <d v="2012-10-17T00:00:00"/>
    <x v="1"/>
    <x v="31"/>
    <n v="300"/>
    <m/>
    <x v="202"/>
    <m/>
    <x v="34"/>
  </r>
  <r>
    <s v="X"/>
    <d v="2012-10-17T00:00:00"/>
    <x v="1"/>
    <x v="31"/>
    <n v="3200"/>
    <m/>
    <x v="200"/>
    <m/>
    <x v="34"/>
  </r>
  <r>
    <s v="X"/>
    <d v="2012-10-17T00:00:00"/>
    <x v="0"/>
    <x v="0"/>
    <m/>
    <n v="837.83"/>
    <x v="200"/>
    <m/>
    <x v="0"/>
  </r>
  <r>
    <s v="X"/>
    <d v="2012-10-17T00:00:00"/>
    <x v="0"/>
    <x v="0"/>
    <m/>
    <n v="84.96"/>
    <x v="202"/>
    <m/>
    <x v="0"/>
  </r>
  <r>
    <s v="X"/>
    <d v="2012-10-17T00:00:00"/>
    <x v="0"/>
    <x v="0"/>
    <m/>
    <n v="182.96"/>
    <x v="205"/>
    <m/>
    <x v="0"/>
  </r>
  <r>
    <s v="X"/>
    <d v="2012-10-18T00:00:00"/>
    <x v="0"/>
    <x v="0"/>
    <m/>
    <n v="117.93"/>
    <x v="200"/>
    <m/>
    <x v="0"/>
  </r>
  <r>
    <s v="X"/>
    <d v="2012-10-18T00:00:00"/>
    <x v="0"/>
    <x v="286"/>
    <m/>
    <n v="20.63"/>
    <x v="54"/>
    <m/>
    <x v="0"/>
  </r>
  <r>
    <s v="X"/>
    <d v="2012-10-18T00:00:00"/>
    <x v="0"/>
    <x v="0"/>
    <m/>
    <n v="296.38"/>
    <x v="202"/>
    <m/>
    <x v="0"/>
  </r>
  <r>
    <s v="X"/>
    <d v="2012-10-18T00:00:00"/>
    <x v="0"/>
    <x v="0"/>
    <m/>
    <n v="63.58"/>
    <x v="202"/>
    <m/>
    <x v="0"/>
  </r>
  <r>
    <s v="X"/>
    <d v="2012-10-18T00:00:00"/>
    <x v="0"/>
    <x v="0"/>
    <m/>
    <n v="84.02"/>
    <x v="202"/>
    <m/>
    <x v="0"/>
  </r>
  <r>
    <s v="X"/>
    <d v="2012-10-19T00:00:00"/>
    <x v="1"/>
    <x v="22"/>
    <n v="320"/>
    <m/>
    <x v="202"/>
    <m/>
    <x v="34"/>
  </r>
  <r>
    <s v="X"/>
    <d v="2012-10-19T00:00:00"/>
    <x v="1"/>
    <x v="267"/>
    <n v="85"/>
    <m/>
    <x v="115"/>
    <m/>
    <x v="34"/>
  </r>
  <r>
    <s v="X"/>
    <d v="2012-10-19T00:00:00"/>
    <x v="0"/>
    <x v="0"/>
    <m/>
    <n v="257.18"/>
    <x v="200"/>
    <m/>
    <x v="0"/>
  </r>
  <r>
    <s v="X"/>
    <d v="2012-10-19T00:00:00"/>
    <x v="0"/>
    <x v="0"/>
    <m/>
    <n v="197.8"/>
    <x v="202"/>
    <m/>
    <x v="0"/>
  </r>
  <r>
    <s v="X"/>
    <d v="2012-10-19T00:00:00"/>
    <x v="0"/>
    <x v="0"/>
    <m/>
    <n v="28.76"/>
    <x v="202"/>
    <m/>
    <x v="0"/>
  </r>
  <r>
    <s v="X"/>
    <d v="2012-10-20T00:00:00"/>
    <x v="0"/>
    <x v="0"/>
    <m/>
    <n v="771.07"/>
    <x v="206"/>
    <m/>
    <x v="0"/>
  </r>
  <r>
    <s v="X"/>
    <d v="2012-10-20T00:00:00"/>
    <x v="0"/>
    <x v="0"/>
    <m/>
    <n v="91.02"/>
    <x v="118"/>
    <m/>
    <x v="0"/>
  </r>
  <r>
    <s v="X"/>
    <d v="2012-10-22T00:00:00"/>
    <x v="1"/>
    <x v="7"/>
    <n v="1130"/>
    <m/>
    <x v="200"/>
    <m/>
    <x v="35"/>
  </r>
  <r>
    <s v="X"/>
    <d v="2012-10-22T00:00:00"/>
    <x v="1"/>
    <x v="9"/>
    <n v="670"/>
    <m/>
    <x v="202"/>
    <m/>
    <x v="35"/>
  </r>
  <r>
    <s v="X"/>
    <d v="2012-10-22T00:00:00"/>
    <x v="1"/>
    <x v="9"/>
    <n v="130"/>
    <m/>
    <x v="88"/>
    <m/>
    <x v="35"/>
  </r>
  <r>
    <s v="X"/>
    <d v="2012-10-22T00:00:00"/>
    <x v="1"/>
    <x v="9"/>
    <n v="130"/>
    <m/>
    <x v="10"/>
    <m/>
    <x v="35"/>
  </r>
  <r>
    <s v="X"/>
    <d v="2012-10-22T00:00:00"/>
    <x v="1"/>
    <x v="9"/>
    <n v="175"/>
    <m/>
    <x v="207"/>
    <m/>
    <x v="35"/>
  </r>
  <r>
    <s v="X"/>
    <d v="2012-10-22T00:00:00"/>
    <x v="1"/>
    <x v="13"/>
    <n v="710"/>
    <m/>
    <x v="202"/>
    <m/>
    <x v="35"/>
  </r>
  <r>
    <s v="X"/>
    <d v="2012-10-22T00:00:00"/>
    <x v="1"/>
    <x v="13"/>
    <n v="130"/>
    <m/>
    <x v="206"/>
    <m/>
    <x v="35"/>
  </r>
  <r>
    <s v="X"/>
    <d v="2012-10-22T00:00:00"/>
    <x v="1"/>
    <x v="1"/>
    <n v="830"/>
    <m/>
    <x v="200"/>
    <m/>
    <x v="35"/>
  </r>
  <r>
    <s v="X"/>
    <d v="2012-10-22T00:00:00"/>
    <x v="1"/>
    <x v="3"/>
    <n v="780"/>
    <m/>
    <x v="200"/>
    <m/>
    <x v="35"/>
  </r>
  <r>
    <s v="X"/>
    <d v="2012-10-22T00:00:00"/>
    <x v="1"/>
    <x v="21"/>
    <n v="525"/>
    <m/>
    <x v="202"/>
    <m/>
    <x v="35"/>
  </r>
  <r>
    <s v="X"/>
    <d v="2012-10-22T00:00:00"/>
    <x v="1"/>
    <x v="21"/>
    <n v="120"/>
    <m/>
    <x v="10"/>
    <m/>
    <x v="35"/>
  </r>
  <r>
    <s v="X"/>
    <d v="2012-10-22T00:00:00"/>
    <x v="1"/>
    <x v="21"/>
    <n v="120"/>
    <m/>
    <x v="88"/>
    <m/>
    <x v="35"/>
  </r>
  <r>
    <s v="X"/>
    <d v="2012-10-22T00:00:00"/>
    <x v="1"/>
    <x v="178"/>
    <n v="120"/>
    <m/>
    <x v="206"/>
    <m/>
    <x v="35"/>
  </r>
  <r>
    <s v="X"/>
    <d v="2012-10-22T00:00:00"/>
    <x v="1"/>
    <x v="178"/>
    <n v="440"/>
    <m/>
    <x v="202"/>
    <m/>
    <x v="35"/>
  </r>
  <r>
    <s v="X"/>
    <d v="2012-10-22T00:00:00"/>
    <x v="1"/>
    <x v="178"/>
    <n v="300"/>
    <m/>
    <x v="202"/>
    <m/>
    <x v="35"/>
  </r>
  <r>
    <s v="X"/>
    <d v="2012-10-22T00:00:00"/>
    <x v="1"/>
    <x v="26"/>
    <n v="290"/>
    <m/>
    <x v="202"/>
    <m/>
    <x v="35"/>
  </r>
  <r>
    <s v="X"/>
    <d v="2012-10-22T00:00:00"/>
    <x v="1"/>
    <x v="175"/>
    <n v="120"/>
    <m/>
    <x v="202"/>
    <m/>
    <x v="35"/>
  </r>
  <r>
    <s v="X"/>
    <d v="2012-10-22T00:00:00"/>
    <x v="0"/>
    <x v="0"/>
    <m/>
    <n v="571.51"/>
    <x v="200"/>
    <m/>
    <x v="0"/>
  </r>
  <r>
    <s v="X"/>
    <d v="2012-10-22T00:00:00"/>
    <x v="0"/>
    <x v="0"/>
    <m/>
    <n v="112.67"/>
    <x v="201"/>
    <m/>
    <x v="0"/>
  </r>
  <r>
    <s v="X"/>
    <d v="2012-10-23T00:00:00"/>
    <x v="1"/>
    <x v="32"/>
    <n v="379"/>
    <m/>
    <x v="115"/>
    <m/>
    <x v="35"/>
  </r>
  <r>
    <s v="X"/>
    <d v="2012-10-23T00:00:00"/>
    <x v="1"/>
    <x v="13"/>
    <n v="50"/>
    <m/>
    <x v="202"/>
    <m/>
    <x v="35"/>
  </r>
  <r>
    <s v="X"/>
    <d v="2012-10-23T00:00:00"/>
    <x v="0"/>
    <x v="0"/>
    <m/>
    <n v="110.73"/>
    <x v="206"/>
    <m/>
    <x v="0"/>
  </r>
  <r>
    <s v="X"/>
    <d v="2012-10-23T00:00:00"/>
    <x v="0"/>
    <x v="0"/>
    <m/>
    <n v="80.180000000000007"/>
    <x v="200"/>
    <m/>
    <x v="0"/>
  </r>
  <r>
    <s v="X"/>
    <d v="2012-10-23T00:00:00"/>
    <x v="0"/>
    <x v="0"/>
    <m/>
    <n v="192.2"/>
    <x v="208"/>
    <m/>
    <x v="0"/>
  </r>
  <r>
    <s v="X"/>
    <d v="2012-10-23T00:00:00"/>
    <x v="0"/>
    <x v="0"/>
    <m/>
    <n v="72.2"/>
    <x v="206"/>
    <m/>
    <x v="0"/>
  </r>
  <r>
    <s v="X"/>
    <d v="2012-10-23T00:00:00"/>
    <x v="5"/>
    <x v="287"/>
    <m/>
    <n v="44.03"/>
    <x v="209"/>
    <m/>
    <x v="0"/>
  </r>
  <r>
    <s v="X"/>
    <d v="2012-10-24T00:00:00"/>
    <x v="0"/>
    <x v="0"/>
    <m/>
    <n v="1091.27"/>
    <x v="200"/>
    <m/>
    <x v="0"/>
  </r>
  <r>
    <s v="X"/>
    <d v="2012-10-24T00:00:00"/>
    <x v="1"/>
    <x v="36"/>
    <n v="563"/>
    <m/>
    <x v="202"/>
    <m/>
    <x v="35"/>
  </r>
  <r>
    <s v="X"/>
    <d v="2012-10-24T00:00:00"/>
    <x v="1"/>
    <x v="36"/>
    <n v="150"/>
    <m/>
    <x v="118"/>
    <m/>
    <x v="35"/>
  </r>
  <r>
    <s v="X"/>
    <d v="2012-10-24T00:00:00"/>
    <x v="1"/>
    <x v="35"/>
    <n v="380"/>
    <m/>
    <x v="130"/>
    <m/>
    <x v="35"/>
  </r>
  <r>
    <s v="X"/>
    <d v="2012-10-24T00:00:00"/>
    <x v="1"/>
    <x v="128"/>
    <n v="3200"/>
    <m/>
    <x v="202"/>
    <m/>
    <x v="35"/>
  </r>
  <r>
    <s v="X"/>
    <d v="2012-10-24T00:00:00"/>
    <x v="1"/>
    <x v="288"/>
    <n v="300"/>
    <m/>
    <x v="14"/>
    <m/>
    <x v="35"/>
  </r>
  <r>
    <s v="X"/>
    <d v="2012-10-24T00:00:00"/>
    <x v="0"/>
    <x v="0"/>
    <m/>
    <n v="1091.27"/>
    <x v="200"/>
    <m/>
    <x v="0"/>
  </r>
  <r>
    <s v="X"/>
    <d v="2012-10-25T00:00:00"/>
    <x v="1"/>
    <x v="29"/>
    <n v="1000"/>
    <m/>
    <x v="162"/>
    <m/>
    <x v="35"/>
  </r>
  <r>
    <s v="X"/>
    <d v="2012-10-25T00:00:00"/>
    <x v="0"/>
    <x v="0"/>
    <m/>
    <n v="562.30999999999995"/>
    <x v="162"/>
    <m/>
    <x v="0"/>
  </r>
  <r>
    <s v="X"/>
    <d v="2012-10-26T00:00:00"/>
    <x v="0"/>
    <x v="0"/>
    <m/>
    <n v="777.72"/>
    <x v="200"/>
    <m/>
    <x v="0"/>
  </r>
  <r>
    <s v="X"/>
    <d v="2012-10-26T00:00:00"/>
    <x v="5"/>
    <x v="289"/>
    <m/>
    <n v="383.1"/>
    <x v="115"/>
    <m/>
    <x v="0"/>
  </r>
  <r>
    <s v="X"/>
    <d v="2012-10-26T00:00:00"/>
    <x v="7"/>
    <x v="0"/>
    <m/>
    <n v="1434.5"/>
    <x v="200"/>
    <m/>
    <x v="0"/>
  </r>
  <r>
    <s v="X"/>
    <d v="2012-10-26T00:00:00"/>
    <x v="5"/>
    <x v="290"/>
    <m/>
    <n v="66.73"/>
    <x v="115"/>
    <m/>
    <x v="0"/>
  </r>
  <r>
    <s v="X"/>
    <d v="2012-10-26T00:00:00"/>
    <x v="0"/>
    <x v="0"/>
    <m/>
    <n v="354.1"/>
    <x v="12"/>
    <m/>
    <x v="0"/>
  </r>
  <r>
    <s v="X"/>
    <d v="2012-10-27T00:00:00"/>
    <x v="0"/>
    <x v="0"/>
    <m/>
    <n v="472.98"/>
    <x v="162"/>
    <m/>
    <x v="0"/>
  </r>
  <r>
    <s v="X"/>
    <d v="2012-10-29T00:00:00"/>
    <x v="1"/>
    <x v="3"/>
    <n v="780"/>
    <m/>
    <x v="200"/>
    <m/>
    <x v="36"/>
  </r>
  <r>
    <s v="X"/>
    <d v="2012-10-29T00:00:00"/>
    <x v="1"/>
    <x v="26"/>
    <n v="240"/>
    <m/>
    <x v="206"/>
    <m/>
    <x v="36"/>
  </r>
  <r>
    <s v="X"/>
    <d v="2012-10-29T00:00:00"/>
    <x v="1"/>
    <x v="26"/>
    <n v="420"/>
    <m/>
    <x v="200"/>
    <m/>
    <x v="36"/>
  </r>
  <r>
    <s v="X"/>
    <d v="2012-10-29T00:00:00"/>
    <x v="1"/>
    <x v="7"/>
    <n v="780"/>
    <m/>
    <x v="200"/>
    <m/>
    <x v="36"/>
  </r>
  <r>
    <s v="X"/>
    <d v="2012-10-29T00:00:00"/>
    <x v="1"/>
    <x v="1"/>
    <n v="780"/>
    <m/>
    <x v="200"/>
    <m/>
    <x v="36"/>
  </r>
  <r>
    <s v="X"/>
    <d v="2012-10-29T00:00:00"/>
    <x v="1"/>
    <x v="13"/>
    <n v="325"/>
    <m/>
    <x v="206"/>
    <m/>
    <x v="36"/>
  </r>
  <r>
    <s v="X"/>
    <d v="2012-10-29T00:00:00"/>
    <x v="1"/>
    <x v="13"/>
    <n v="390"/>
    <m/>
    <x v="162"/>
    <m/>
    <x v="36"/>
  </r>
  <r>
    <s v="X"/>
    <d v="2012-10-29T00:00:00"/>
    <x v="1"/>
    <x v="178"/>
    <n v="320"/>
    <m/>
    <x v="206"/>
    <m/>
    <x v="36"/>
  </r>
  <r>
    <s v="X"/>
    <d v="2012-10-29T00:00:00"/>
    <x v="1"/>
    <x v="178"/>
    <n v="350"/>
    <m/>
    <x v="162"/>
    <m/>
    <x v="36"/>
  </r>
  <r>
    <s v="X"/>
    <d v="2012-10-29T00:00:00"/>
    <x v="1"/>
    <x v="264"/>
    <n v="120"/>
    <m/>
    <x v="206"/>
    <m/>
    <x v="36"/>
  </r>
  <r>
    <s v="X"/>
    <d v="2012-10-29T00:00:00"/>
    <x v="1"/>
    <x v="264"/>
    <n v="300"/>
    <m/>
    <x v="162"/>
    <m/>
    <x v="36"/>
  </r>
  <r>
    <s v="X"/>
    <d v="2012-10-29T00:00:00"/>
    <x v="1"/>
    <x v="21"/>
    <n v="240"/>
    <m/>
    <x v="14"/>
    <m/>
    <x v="36"/>
  </r>
  <r>
    <s v="X"/>
    <d v="2012-10-29T00:00:00"/>
    <x v="0"/>
    <x v="0"/>
    <m/>
    <n v="225.74"/>
    <x v="206"/>
    <m/>
    <x v="0"/>
  </r>
  <r>
    <s v="X"/>
    <d v="2012-10-29T00:00:00"/>
    <x v="0"/>
    <x v="0"/>
    <m/>
    <n v="46.36"/>
    <x v="200"/>
    <m/>
    <x v="0"/>
  </r>
  <r>
    <s v="X"/>
    <d v="2012-10-29T00:00:00"/>
    <x v="0"/>
    <x v="0"/>
    <m/>
    <n v="80.23"/>
    <x v="200"/>
    <m/>
    <x v="0"/>
  </r>
  <r>
    <s v="X"/>
    <d v="2012-10-30T00:00:00"/>
    <x v="1"/>
    <x v="250"/>
    <n v="422.64"/>
    <m/>
    <x v="40"/>
    <m/>
    <x v="36"/>
  </r>
  <r>
    <s v="X"/>
    <d v="2012-10-30T00:00:00"/>
    <x v="1"/>
    <x v="32"/>
    <n v="21"/>
    <m/>
    <x v="115"/>
    <m/>
    <x v="36"/>
  </r>
  <r>
    <s v="X"/>
    <d v="2012-10-30T00:00:00"/>
    <x v="1"/>
    <x v="32"/>
    <n v="6.6"/>
    <m/>
    <x v="115"/>
    <m/>
    <x v="36"/>
  </r>
  <r>
    <s v="X"/>
    <d v="2012-10-30T00:00:00"/>
    <x v="0"/>
    <x v="0"/>
    <m/>
    <n v="213"/>
    <x v="206"/>
    <m/>
    <x v="0"/>
  </r>
  <r>
    <s v="X"/>
    <d v="2012-10-30T00:00:00"/>
    <x v="0"/>
    <x v="0"/>
    <m/>
    <n v="834.96"/>
    <x v="200"/>
    <m/>
    <x v="0"/>
  </r>
  <r>
    <s v="X"/>
    <d v="2012-10-30T00:00:00"/>
    <x v="5"/>
    <x v="0"/>
    <m/>
    <n v="107.43"/>
    <x v="115"/>
    <m/>
    <x v="0"/>
  </r>
  <r>
    <s v="X"/>
    <d v="2012-10-31T00:00:00"/>
    <x v="1"/>
    <x v="176"/>
    <n v="340"/>
    <m/>
    <x v="14"/>
    <m/>
    <x v="36"/>
  </r>
  <r>
    <s v="X"/>
    <d v="2012-10-31T00:00:00"/>
    <x v="1"/>
    <x v="32"/>
    <n v="89.4"/>
    <m/>
    <x v="115"/>
    <m/>
    <x v="36"/>
  </r>
  <r>
    <s v="X"/>
    <d v="2012-10-31T00:00:00"/>
    <x v="0"/>
    <x v="291"/>
    <m/>
    <n v="60.41"/>
    <x v="115"/>
    <m/>
    <x v="0"/>
  </r>
  <r>
    <s v="X"/>
    <d v="2012-10-31T00:00:00"/>
    <x v="0"/>
    <x v="0"/>
    <m/>
    <n v="40.06"/>
    <x v="206"/>
    <m/>
    <x v="0"/>
  </r>
  <r>
    <s v="X"/>
    <d v="2012-10-31T00:00:00"/>
    <x v="0"/>
    <x v="0"/>
    <m/>
    <n v="266.86"/>
    <x v="185"/>
    <m/>
    <x v="0"/>
  </r>
  <r>
    <s v="X"/>
    <d v="2012-11-01T00:00:00"/>
    <x v="1"/>
    <x v="275"/>
    <n v="3070"/>
    <m/>
    <x v="14"/>
    <m/>
    <x v="36"/>
  </r>
  <r>
    <s v="X"/>
    <d v="2012-11-01T00:00:00"/>
    <x v="1"/>
    <x v="50"/>
    <n v="1500"/>
    <m/>
    <x v="135"/>
    <m/>
    <x v="36"/>
  </r>
  <r>
    <s v="X"/>
    <d v="2012-11-01T00:00:00"/>
    <x v="1"/>
    <x v="13"/>
    <n v="240"/>
    <m/>
    <x v="202"/>
    <m/>
    <x v="36"/>
  </r>
  <r>
    <s v="X"/>
    <d v="2012-11-01T00:00:00"/>
    <x v="1"/>
    <x v="267"/>
    <n v="160"/>
    <m/>
    <x v="115"/>
    <m/>
    <x v="36"/>
  </r>
  <r>
    <s v="X"/>
    <d v="2012-11-01T00:00:00"/>
    <x v="7"/>
    <x v="0"/>
    <m/>
    <n v="171.33"/>
    <x v="115"/>
    <m/>
    <x v="0"/>
  </r>
  <r>
    <s v="X"/>
    <d v="2012-11-01T00:00:00"/>
    <x v="0"/>
    <x v="0"/>
    <m/>
    <n v="230.45"/>
    <x v="14"/>
    <m/>
    <x v="0"/>
  </r>
  <r>
    <s v="X"/>
    <d v="2012-11-01T00:00:00"/>
    <x v="7"/>
    <x v="292"/>
    <m/>
    <n v="305.82"/>
    <x v="115"/>
    <m/>
    <x v="0"/>
  </r>
  <r>
    <s v="X"/>
    <d v="2012-11-02T00:00:00"/>
    <x v="1"/>
    <x v="251"/>
    <n v="196.56"/>
    <m/>
    <x v="115"/>
    <m/>
    <x v="36"/>
  </r>
  <r>
    <s v="X"/>
    <d v="2012-11-02T00:00:00"/>
    <x v="0"/>
    <x v="0"/>
    <m/>
    <n v="497.79"/>
    <x v="135"/>
    <m/>
    <x v="0"/>
  </r>
  <r>
    <s v="X"/>
    <d v="2012-11-02T00:00:00"/>
    <x v="0"/>
    <x v="0"/>
    <m/>
    <n v="152.19"/>
    <x v="14"/>
    <m/>
    <x v="0"/>
  </r>
  <r>
    <s v="X"/>
    <d v="2012-11-02T00:00:00"/>
    <x v="0"/>
    <x v="32"/>
    <m/>
    <n v="19"/>
    <x v="14"/>
    <m/>
    <x v="0"/>
  </r>
  <r>
    <s v="X"/>
    <d v="2012-11-03T00:00:00"/>
    <x v="0"/>
    <x v="0"/>
    <m/>
    <n v="303.33"/>
    <x v="14"/>
    <m/>
    <x v="0"/>
  </r>
  <r>
    <s v="X"/>
    <d v="2012-11-03T00:00:00"/>
    <x v="0"/>
    <x v="0"/>
    <m/>
    <n v="871.22"/>
    <x v="200"/>
    <m/>
    <x v="0"/>
  </r>
  <r>
    <s v="X"/>
    <d v="2012-11-05T00:00:00"/>
    <x v="1"/>
    <x v="7"/>
    <n v="1060"/>
    <m/>
    <x v="200"/>
    <m/>
    <x v="37"/>
  </r>
  <r>
    <s v="X"/>
    <d v="2012-11-05T00:00:00"/>
    <x v="1"/>
    <x v="13"/>
    <n v="390"/>
    <m/>
    <x v="206"/>
    <m/>
    <x v="37"/>
  </r>
  <r>
    <s v="X"/>
    <d v="2012-11-05T00:00:00"/>
    <x v="1"/>
    <x v="13"/>
    <n v="130"/>
    <m/>
    <x v="14"/>
    <m/>
    <x v="37"/>
  </r>
  <r>
    <s v="X"/>
    <d v="2012-11-05T00:00:00"/>
    <x v="1"/>
    <x v="13"/>
    <n v="130"/>
    <m/>
    <x v="162"/>
    <m/>
    <x v="37"/>
  </r>
  <r>
    <s v="X"/>
    <d v="2012-11-05T00:00:00"/>
    <x v="1"/>
    <x v="13"/>
    <n v="130"/>
    <m/>
    <x v="135"/>
    <m/>
    <x v="37"/>
  </r>
  <r>
    <s v="X"/>
    <d v="2012-11-05T00:00:00"/>
    <x v="1"/>
    <x v="264"/>
    <n v="360"/>
    <m/>
    <x v="206"/>
    <m/>
    <x v="37"/>
  </r>
  <r>
    <s v="X"/>
    <d v="2012-11-05T00:00:00"/>
    <x v="1"/>
    <x v="264"/>
    <n v="120"/>
    <m/>
    <x v="162"/>
    <m/>
    <x v="37"/>
  </r>
  <r>
    <s v="X"/>
    <d v="2012-11-05T00:00:00"/>
    <x v="1"/>
    <x v="264"/>
    <n v="120"/>
    <m/>
    <x v="14"/>
    <m/>
    <x v="37"/>
  </r>
  <r>
    <s v="X"/>
    <d v="2012-11-05T00:00:00"/>
    <x v="1"/>
    <x v="264"/>
    <n v="120"/>
    <m/>
    <x v="135"/>
    <m/>
    <x v="37"/>
  </r>
  <r>
    <s v="X"/>
    <d v="2012-11-05T00:00:00"/>
    <x v="1"/>
    <x v="178"/>
    <n v="360"/>
    <m/>
    <x v="206"/>
    <m/>
    <x v="37"/>
  </r>
  <r>
    <s v="X"/>
    <d v="2012-11-05T00:00:00"/>
    <x v="1"/>
    <x v="178"/>
    <n v="120"/>
    <m/>
    <x v="162"/>
    <m/>
    <x v="37"/>
  </r>
  <r>
    <s v="X"/>
    <d v="2012-11-05T00:00:00"/>
    <x v="1"/>
    <x v="178"/>
    <n v="120"/>
    <m/>
    <x v="14"/>
    <m/>
    <x v="37"/>
  </r>
  <r>
    <s v="X"/>
    <d v="2012-11-05T00:00:00"/>
    <x v="1"/>
    <x v="178"/>
    <n v="120"/>
    <m/>
    <x v="135"/>
    <m/>
    <x v="37"/>
  </r>
  <r>
    <s v="X"/>
    <d v="2012-11-05T00:00:00"/>
    <x v="1"/>
    <x v="293"/>
    <n v="360"/>
    <m/>
    <x v="14"/>
    <m/>
    <x v="37"/>
  </r>
  <r>
    <s v="X"/>
    <d v="2012-11-05T00:00:00"/>
    <x v="1"/>
    <x v="294"/>
    <n v="300"/>
    <m/>
    <x v="14"/>
    <m/>
    <x v="37"/>
  </r>
  <r>
    <s v="X"/>
    <d v="2012-11-05T00:00:00"/>
    <x v="1"/>
    <x v="9"/>
    <n v="130"/>
    <m/>
    <x v="135"/>
    <m/>
    <x v="37"/>
  </r>
  <r>
    <s v="X"/>
    <d v="2012-11-05T00:00:00"/>
    <x v="1"/>
    <x v="9"/>
    <n v="130"/>
    <m/>
    <x v="200"/>
    <m/>
    <x v="37"/>
  </r>
  <r>
    <s v="X"/>
    <d v="2012-11-05T00:00:00"/>
    <x v="1"/>
    <x v="9"/>
    <n v="390"/>
    <m/>
    <x v="14"/>
    <m/>
    <x v="37"/>
  </r>
  <r>
    <s v="X"/>
    <d v="2012-11-05T00:00:00"/>
    <x v="1"/>
    <x v="21"/>
    <n v="120"/>
    <m/>
    <x v="135"/>
    <m/>
    <x v="37"/>
  </r>
  <r>
    <s v="X"/>
    <d v="2012-11-05T00:00:00"/>
    <x v="1"/>
    <x v="21"/>
    <n v="120"/>
    <m/>
    <x v="200"/>
    <m/>
    <x v="37"/>
  </r>
  <r>
    <s v="X"/>
    <d v="2012-11-05T00:00:00"/>
    <x v="1"/>
    <x v="21"/>
    <n v="240"/>
    <m/>
    <x v="14"/>
    <m/>
    <x v="37"/>
  </r>
  <r>
    <s v="X"/>
    <d v="2012-11-05T00:00:00"/>
    <x v="1"/>
    <x v="26"/>
    <n v="120"/>
    <m/>
    <x v="135"/>
    <m/>
    <x v="37"/>
  </r>
  <r>
    <s v="X"/>
    <d v="2012-11-05T00:00:00"/>
    <x v="1"/>
    <x v="26"/>
    <n v="120"/>
    <m/>
    <x v="14"/>
    <m/>
    <x v="37"/>
  </r>
  <r>
    <s v="X"/>
    <d v="2012-11-05T00:00:00"/>
    <x v="1"/>
    <x v="26"/>
    <n v="120"/>
    <m/>
    <x v="206"/>
    <m/>
    <x v="37"/>
  </r>
  <r>
    <s v="X"/>
    <d v="2012-11-05T00:00:00"/>
    <x v="1"/>
    <x v="215"/>
    <n v="240"/>
    <m/>
    <x v="206"/>
    <m/>
    <x v="37"/>
  </r>
  <r>
    <s v="X"/>
    <d v="2012-11-05T00:00:00"/>
    <x v="1"/>
    <x v="159"/>
    <n v="82.5"/>
    <m/>
    <x v="115"/>
    <m/>
    <x v="37"/>
  </r>
  <r>
    <s v="X"/>
    <d v="2012-11-05T00:00:00"/>
    <x v="1"/>
    <x v="32"/>
    <n v="19"/>
    <m/>
    <x v="115"/>
    <m/>
    <x v="37"/>
  </r>
  <r>
    <s v="X"/>
    <d v="2012-11-05T00:00:00"/>
    <x v="0"/>
    <x v="0"/>
    <m/>
    <n v="167.49"/>
    <x v="200"/>
    <m/>
    <x v="0"/>
  </r>
  <r>
    <s v="X"/>
    <d v="2012-11-05T00:00:00"/>
    <x v="0"/>
    <x v="295"/>
    <m/>
    <n v="49.98"/>
    <x v="28"/>
    <s v="JP"/>
    <x v="0"/>
  </r>
  <r>
    <s v="X"/>
    <d v="2012-11-05T00:00:00"/>
    <x v="0"/>
    <x v="32"/>
    <m/>
    <n v="75"/>
    <x v="14"/>
    <m/>
    <x v="0"/>
  </r>
  <r>
    <s v="X"/>
    <d v="2012-11-05T00:00:00"/>
    <x v="0"/>
    <x v="32"/>
    <m/>
    <n v="400.6"/>
    <x v="14"/>
    <m/>
    <x v="0"/>
  </r>
  <r>
    <s v="X"/>
    <d v="2012-11-06T00:00:00"/>
    <x v="0"/>
    <x v="0"/>
    <m/>
    <n v="209.45"/>
    <x v="14"/>
    <m/>
    <x v="0"/>
  </r>
  <r>
    <s v="X"/>
    <d v="2012-11-06T00:00:00"/>
    <x v="0"/>
    <x v="88"/>
    <m/>
    <n v="195.98"/>
    <x v="135"/>
    <m/>
    <x v="0"/>
  </r>
  <r>
    <s v="X"/>
    <d v="2012-11-06T00:00:00"/>
    <x v="0"/>
    <x v="88"/>
    <m/>
    <n v="1485.02"/>
    <x v="206"/>
    <m/>
    <x v="0"/>
  </r>
  <r>
    <s v="X"/>
    <d v="2012-11-06T00:00:00"/>
    <x v="0"/>
    <x v="296"/>
    <m/>
    <n v="652.66"/>
    <x v="210"/>
    <m/>
    <x v="0"/>
  </r>
  <r>
    <s v="X"/>
    <d v="2012-11-06T00:00:00"/>
    <x v="1"/>
    <x v="43"/>
    <n v="3600"/>
    <m/>
    <x v="206"/>
    <m/>
    <x v="37"/>
  </r>
  <r>
    <s v="X"/>
    <d v="2012-11-06T00:00:00"/>
    <x v="1"/>
    <x v="160"/>
    <n v="500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75"/>
    <m/>
    <x v="115"/>
    <m/>
    <x v="37"/>
  </r>
  <r>
    <s v="X"/>
    <d v="2012-11-07T00:00:00"/>
    <x v="1"/>
    <x v="32"/>
    <n v="400.6"/>
    <m/>
    <x v="115"/>
    <m/>
    <x v="37"/>
  </r>
  <r>
    <s v="X"/>
    <d v="2012-11-07T00:00:00"/>
    <x v="1"/>
    <x v="9"/>
    <n v="260"/>
    <m/>
    <x v="14"/>
    <m/>
    <x v="37"/>
  </r>
  <r>
    <s v="X"/>
    <d v="2012-11-07T00:00:00"/>
    <x v="1"/>
    <x v="241"/>
    <n v="131"/>
    <m/>
    <x v="40"/>
    <m/>
    <x v="37"/>
  </r>
  <r>
    <s v="X"/>
    <d v="2012-11-07T00:00:00"/>
    <x v="1"/>
    <x v="111"/>
    <n v="101.2"/>
    <m/>
    <x v="200"/>
    <m/>
    <x v="37"/>
  </r>
  <r>
    <s v="X"/>
    <d v="2012-11-07T00:00:00"/>
    <x v="1"/>
    <x v="282"/>
    <n v="75"/>
    <m/>
    <x v="185"/>
    <m/>
    <x v="37"/>
  </r>
  <r>
    <s v="X"/>
    <d v="2012-11-07T00:00:00"/>
    <x v="1"/>
    <x v="32"/>
    <n v="69"/>
    <m/>
    <x v="115"/>
    <m/>
    <x v="37"/>
  </r>
  <r>
    <s v="X"/>
    <d v="2012-11-07T00:00:00"/>
    <x v="0"/>
    <x v="0"/>
    <m/>
    <n v="3680.09"/>
    <x v="200"/>
    <m/>
    <x v="0"/>
  </r>
  <r>
    <s v="X"/>
    <d v="2012-11-07T00:00:00"/>
    <x v="0"/>
    <x v="0"/>
    <m/>
    <n v="433.84"/>
    <x v="206"/>
    <m/>
    <x v="0"/>
  </r>
  <r>
    <s v="X"/>
    <d v="2012-11-07T00:00:00"/>
    <x v="0"/>
    <x v="0"/>
    <m/>
    <n v="1154.5"/>
    <x v="200"/>
    <m/>
    <x v="0"/>
  </r>
  <r>
    <s v="X"/>
    <d v="2012-11-07T00:00:00"/>
    <x v="0"/>
    <x v="0"/>
    <m/>
    <n v="127.54"/>
    <x v="206"/>
    <m/>
    <x v="0"/>
  </r>
  <r>
    <s v="X"/>
    <d v="2012-11-07T00:00:00"/>
    <x v="0"/>
    <x v="0"/>
    <m/>
    <n v="192.16"/>
    <x v="206"/>
    <m/>
    <x v="0"/>
  </r>
  <r>
    <s v="X"/>
    <d v="2012-11-07T00:00:00"/>
    <x v="0"/>
    <x v="0"/>
    <m/>
    <n v="9.08"/>
    <x v="206"/>
    <m/>
    <x v="0"/>
  </r>
  <r>
    <s v="X"/>
    <d v="2012-11-07T00:00:00"/>
    <x v="0"/>
    <x v="0"/>
    <m/>
    <n v="16.010000000000002"/>
    <x v="206"/>
    <m/>
    <x v="0"/>
  </r>
  <r>
    <s v="X"/>
    <d v="2012-11-08T00:00:00"/>
    <x v="1"/>
    <x v="36"/>
    <n v="2000"/>
    <m/>
    <x v="200"/>
    <m/>
    <x v="37"/>
  </r>
  <r>
    <s v="X"/>
    <d v="2012-11-08T00:00:00"/>
    <x v="1"/>
    <x v="297"/>
    <n v="200"/>
    <m/>
    <x v="115"/>
    <m/>
    <x v="37"/>
  </r>
  <r>
    <s v="X"/>
    <d v="2012-11-08T00:00:00"/>
    <x v="0"/>
    <x v="0"/>
    <m/>
    <n v="100.8"/>
    <x v="206"/>
    <m/>
    <x v="0"/>
  </r>
  <r>
    <s v="X"/>
    <d v="2012-11-08T00:00:00"/>
    <x v="0"/>
    <x v="0"/>
    <m/>
    <n v="144.49"/>
    <x v="210"/>
    <m/>
    <x v="0"/>
  </r>
  <r>
    <s v="X"/>
    <d v="2012-11-08T00:00:00"/>
    <x v="0"/>
    <x v="0"/>
    <m/>
    <n v="173.85"/>
    <x v="200"/>
    <m/>
    <x v="0"/>
  </r>
  <r>
    <s v="X"/>
    <d v="2012-11-08T00:00:00"/>
    <x v="0"/>
    <x v="0"/>
    <m/>
    <n v="277.23"/>
    <x v="206"/>
    <m/>
    <x v="0"/>
  </r>
  <r>
    <s v="X"/>
    <d v="2012-11-08T00:00:00"/>
    <x v="2"/>
    <x v="298"/>
    <m/>
    <n v="226.57"/>
    <x v="115"/>
    <m/>
    <x v="0"/>
  </r>
  <r>
    <s v="X"/>
    <d v="2012-11-09T00:00:00"/>
    <x v="7"/>
    <x v="299"/>
    <m/>
    <n v="198.03"/>
    <x v="115"/>
    <m/>
    <x v="0"/>
  </r>
  <r>
    <s v="X"/>
    <d v="2012-11-09T00:00:00"/>
    <x v="0"/>
    <x v="0"/>
    <m/>
    <n v="742.38"/>
    <x v="210"/>
    <m/>
    <x v="0"/>
  </r>
  <r>
    <s v="X"/>
    <d v="2012-11-09T00:00:00"/>
    <x v="5"/>
    <x v="300"/>
    <m/>
    <n v="77.040000000000006"/>
    <x v="115"/>
    <m/>
    <x v="0"/>
  </r>
  <r>
    <s v="X"/>
    <d v="2012-11-09T00:00:00"/>
    <x v="0"/>
    <x v="0"/>
    <m/>
    <n v="34.31"/>
    <x v="211"/>
    <m/>
    <x v="0"/>
  </r>
  <r>
    <s v="X"/>
    <d v="2012-11-09T00:00:00"/>
    <x v="0"/>
    <x v="32"/>
    <m/>
    <n v="400.6"/>
    <x v="14"/>
    <m/>
    <x v="0"/>
  </r>
  <r>
    <s v="X"/>
    <d v="2012-11-10T00:00:00"/>
    <x v="0"/>
    <x v="301"/>
    <m/>
    <n v="34.74"/>
    <x v="115"/>
    <m/>
    <x v="0"/>
  </r>
  <r>
    <s v="X"/>
    <d v="2012-11-10T00:00:00"/>
    <x v="0"/>
    <x v="0"/>
    <m/>
    <n v="110.19"/>
    <x v="200"/>
    <m/>
    <x v="0"/>
  </r>
  <r>
    <s v="X"/>
    <d v="2012-11-12T00:00:00"/>
    <x v="0"/>
    <x v="302"/>
    <m/>
    <n v="180.32"/>
    <x v="115"/>
    <m/>
    <x v="0"/>
  </r>
  <r>
    <s v="X"/>
    <d v="2012-11-12T00:00:00"/>
    <x v="0"/>
    <x v="303"/>
    <m/>
    <n v="1728.18"/>
    <x v="115"/>
    <m/>
    <x v="0"/>
  </r>
  <r>
    <s v="X"/>
    <d v="2012-11-12T00:00:00"/>
    <x v="0"/>
    <x v="0"/>
    <m/>
    <n v="224.71"/>
    <x v="210"/>
    <m/>
    <x v="0"/>
  </r>
  <r>
    <s v="X"/>
    <d v="2012-11-13T00:00:00"/>
    <x v="1"/>
    <x v="7"/>
    <n v="1040"/>
    <m/>
    <x v="200"/>
    <m/>
    <x v="38"/>
  </r>
  <r>
    <s v="X"/>
    <d v="2012-11-13T00:00:00"/>
    <x v="1"/>
    <x v="1"/>
    <n v="1040"/>
    <m/>
    <x v="200"/>
    <m/>
    <x v="38"/>
  </r>
  <r>
    <s v="X"/>
    <d v="2012-11-13T00:00:00"/>
    <x v="1"/>
    <x v="176"/>
    <n v="720"/>
    <m/>
    <x v="14"/>
    <m/>
    <x v="38"/>
  </r>
  <r>
    <s v="X"/>
    <d v="2012-11-13T00:00:00"/>
    <x v="1"/>
    <x v="21"/>
    <n v="720"/>
    <m/>
    <x v="14"/>
    <m/>
    <x v="38"/>
  </r>
  <r>
    <s v="X"/>
    <d v="2012-11-13T00:00:00"/>
    <x v="1"/>
    <x v="13"/>
    <n v="260"/>
    <m/>
    <x v="14"/>
    <m/>
    <x v="38"/>
  </r>
  <r>
    <s v="X"/>
    <d v="2012-11-13T00:00:00"/>
    <x v="1"/>
    <x v="13"/>
    <n v="260"/>
    <m/>
    <x v="206"/>
    <m/>
    <x v="38"/>
  </r>
  <r>
    <s v="X"/>
    <d v="2012-11-13T00:00:00"/>
    <x v="1"/>
    <x v="13"/>
    <n v="130"/>
    <m/>
    <x v="200"/>
    <m/>
    <x v="38"/>
  </r>
  <r>
    <s v="X"/>
    <d v="2012-11-13T00:00:00"/>
    <x v="1"/>
    <x v="3"/>
    <n v="650"/>
    <m/>
    <x v="200"/>
    <m/>
    <x v="38"/>
  </r>
  <r>
    <s v="X"/>
    <d v="2012-11-13T00:00:00"/>
    <x v="1"/>
    <x v="9"/>
    <n v="650"/>
    <m/>
    <x v="14"/>
    <m/>
    <x v="38"/>
  </r>
  <r>
    <s v="X"/>
    <d v="2012-11-13T00:00:00"/>
    <x v="1"/>
    <x v="264"/>
    <n v="240"/>
    <m/>
    <x v="206"/>
    <m/>
    <x v="38"/>
  </r>
  <r>
    <s v="X"/>
    <d v="2012-11-13T00:00:00"/>
    <x v="1"/>
    <x v="264"/>
    <n v="240"/>
    <m/>
    <x v="14"/>
    <m/>
    <x v="38"/>
  </r>
  <r>
    <s v="X"/>
    <d v="2012-11-13T00:00:00"/>
    <x v="1"/>
    <x v="264"/>
    <n v="120"/>
    <m/>
    <x v="200"/>
    <m/>
    <x v="38"/>
  </r>
  <r>
    <s v="X"/>
    <d v="2012-11-13T00:00:00"/>
    <x v="1"/>
    <x v="178"/>
    <n v="240"/>
    <m/>
    <x v="14"/>
    <m/>
    <x v="38"/>
  </r>
  <r>
    <s v="X"/>
    <d v="2012-11-13T00:00:00"/>
    <x v="1"/>
    <x v="178"/>
    <n v="240"/>
    <m/>
    <x v="206"/>
    <m/>
    <x v="38"/>
  </r>
  <r>
    <s v="X"/>
    <d v="2012-11-13T00:00:00"/>
    <x v="1"/>
    <x v="178"/>
    <n v="120"/>
    <m/>
    <x v="200"/>
    <m/>
    <x v="38"/>
  </r>
  <r>
    <s v="X"/>
    <d v="2012-11-13T00:00:00"/>
    <x v="1"/>
    <x v="304"/>
    <n v="600"/>
    <s v=" "/>
    <x v="14"/>
    <m/>
    <x v="38"/>
  </r>
  <r>
    <s v="X"/>
    <d v="2012-11-13T00:00:00"/>
    <x v="1"/>
    <x v="32"/>
    <n v="400.6"/>
    <m/>
    <x v="115"/>
    <m/>
    <x v="38"/>
  </r>
  <r>
    <s v="X"/>
    <d v="2012-11-13T00:00:00"/>
    <x v="1"/>
    <x v="215"/>
    <n v="240"/>
    <m/>
    <x v="14"/>
    <m/>
    <x v="38"/>
  </r>
  <r>
    <s v="X"/>
    <d v="2012-11-13T00:00:00"/>
    <x v="1"/>
    <x v="215"/>
    <n v="120"/>
    <m/>
    <x v="200"/>
    <m/>
    <x v="38"/>
  </r>
  <r>
    <s v="X"/>
    <d v="2012-11-13T00:00:00"/>
    <x v="1"/>
    <x v="264"/>
    <n v="100"/>
    <m/>
    <x v="200"/>
    <m/>
    <x v="38"/>
  </r>
  <r>
    <s v="X"/>
    <d v="2012-11-13T00:00:00"/>
    <x v="1"/>
    <x v="264"/>
    <n v="100"/>
    <m/>
    <x v="206"/>
    <m/>
    <x v="38"/>
  </r>
  <r>
    <s v="X"/>
    <d v="2012-11-13T00:00:00"/>
    <x v="0"/>
    <x v="0"/>
    <m/>
    <n v="532"/>
    <x v="200"/>
    <m/>
    <x v="0"/>
  </r>
  <r>
    <s v="X"/>
    <d v="2012-11-13T00:00:00"/>
    <x v="0"/>
    <x v="0"/>
    <m/>
    <n v="976.82"/>
    <x v="210"/>
    <m/>
    <x v="0"/>
  </r>
  <r>
    <s v="X"/>
    <d v="2012-11-13T00:00:00"/>
    <x v="0"/>
    <x v="0"/>
    <m/>
    <n v="94.93"/>
    <x v="210"/>
    <m/>
    <x v="0"/>
  </r>
  <r>
    <s v="X"/>
    <d v="2012-11-14T00:00:00"/>
    <x v="1"/>
    <x v="305"/>
    <n v="465"/>
    <m/>
    <x v="206"/>
    <m/>
    <x v="38"/>
  </r>
  <r>
    <s v="X"/>
    <d v="2012-11-14T00:00:00"/>
    <x v="1"/>
    <x v="305"/>
    <n v="100"/>
    <m/>
    <x v="135"/>
    <m/>
    <x v="38"/>
  </r>
  <r>
    <s v="X"/>
    <d v="2012-11-14T00:00:00"/>
    <x v="1"/>
    <x v="39"/>
    <n v="800"/>
    <m/>
    <x v="200"/>
    <m/>
    <x v="38"/>
  </r>
  <r>
    <s v="X"/>
    <d v="2012-11-14T00:00:00"/>
    <x v="1"/>
    <x v="32"/>
    <n v="400.6"/>
    <m/>
    <x v="115"/>
    <m/>
    <x v="38"/>
  </r>
  <r>
    <s v="X"/>
    <d v="2012-11-14T00:00:00"/>
    <x v="1"/>
    <x v="306"/>
    <n v="252.21"/>
    <m/>
    <x v="115"/>
    <m/>
    <x v="38"/>
  </r>
  <r>
    <s v="X"/>
    <d v="2012-11-14T00:00:00"/>
    <x v="0"/>
    <x v="0"/>
    <m/>
    <n v="928.11"/>
    <x v="200"/>
    <m/>
    <x v="0"/>
  </r>
  <r>
    <s v="X"/>
    <d v="2012-11-14T00:00:00"/>
    <x v="0"/>
    <x v="0"/>
    <m/>
    <n v="537.04999999999995"/>
    <x v="92"/>
    <m/>
    <x v="0"/>
  </r>
  <r>
    <s v="X"/>
    <d v="2012-11-15T00:00:00"/>
    <x v="0"/>
    <x v="0"/>
    <m/>
    <n v="196.46"/>
    <x v="210"/>
    <m/>
    <x v="0"/>
  </r>
  <r>
    <s v="X"/>
    <d v="2012-11-15T00:00:00"/>
    <x v="0"/>
    <x v="307"/>
    <m/>
    <n v="312.36"/>
    <x v="115"/>
    <m/>
    <x v="0"/>
  </r>
  <r>
    <s v="X"/>
    <d v="2012-11-15T00:00:00"/>
    <x v="1"/>
    <x v="262"/>
    <n v="900"/>
    <m/>
    <x v="14"/>
    <m/>
    <x v="38"/>
  </r>
  <r>
    <s v="X"/>
    <d v="2012-11-16T00:00:00"/>
    <x v="1"/>
    <x v="129"/>
    <n v="2500"/>
    <m/>
    <x v="210"/>
    <m/>
    <x v="38"/>
  </r>
  <r>
    <s v="X"/>
    <d v="2012-11-16T00:00:00"/>
    <x v="1"/>
    <x v="111"/>
    <n v="598.4"/>
    <m/>
    <x v="14"/>
    <m/>
    <x v="38"/>
  </r>
  <r>
    <s v="X"/>
    <d v="2012-11-16T00:00:00"/>
    <x v="0"/>
    <x v="308"/>
    <m/>
    <n v="55.2"/>
    <x v="212"/>
    <m/>
    <x v="0"/>
  </r>
  <r>
    <s v="X"/>
    <d v="2012-11-16T00:00:00"/>
    <x v="0"/>
    <x v="309"/>
    <m/>
    <n v="278.27999999999997"/>
    <x v="200"/>
    <m/>
    <x v="0"/>
  </r>
  <r>
    <s v="X"/>
    <d v="2012-11-16T00:00:00"/>
    <x v="0"/>
    <x v="310"/>
    <m/>
    <n v="316.98"/>
    <x v="10"/>
    <m/>
    <x v="0"/>
  </r>
  <r>
    <s v="X"/>
    <d v="2012-11-16T00:00:00"/>
    <x v="0"/>
    <x v="311"/>
    <m/>
    <n v="252.18"/>
    <x v="10"/>
    <m/>
    <x v="0"/>
  </r>
  <r>
    <s v="X"/>
    <d v="2012-11-16T00:00:00"/>
    <x v="0"/>
    <x v="88"/>
    <m/>
    <n v="63.52"/>
    <x v="206"/>
    <m/>
    <x v="0"/>
  </r>
  <r>
    <s v="X"/>
    <d v="2012-11-17T00:00:00"/>
    <x v="0"/>
    <x v="312"/>
    <m/>
    <n v="53.34"/>
    <x v="115"/>
    <m/>
    <x v="0"/>
  </r>
  <r>
    <s v="X"/>
    <d v="2012-11-17T00:00:00"/>
    <x v="0"/>
    <x v="313"/>
    <m/>
    <n v="280.16000000000003"/>
    <x v="10"/>
    <m/>
    <x v="0"/>
  </r>
  <r>
    <s v="X"/>
    <d v="2012-11-17T00:00:00"/>
    <x v="0"/>
    <x v="314"/>
    <m/>
    <n v="537.64"/>
    <x v="14"/>
    <m/>
    <x v="0"/>
  </r>
  <r>
    <s v="X"/>
    <d v="2012-11-17T00:00:00"/>
    <x v="0"/>
    <x v="315"/>
    <m/>
    <n v="106.52"/>
    <x v="10"/>
    <m/>
    <x v="0"/>
  </r>
  <r>
    <s v="X"/>
    <d v="2012-11-19T00:00:00"/>
    <x v="1"/>
    <x v="316"/>
    <n v="1800"/>
    <m/>
    <x v="213"/>
    <m/>
    <x v="39"/>
  </r>
  <r>
    <s v="X"/>
    <d v="2012-11-19T00:00:00"/>
    <x v="1"/>
    <x v="214"/>
    <n v="2000"/>
    <m/>
    <x v="210"/>
    <m/>
    <x v="39"/>
  </r>
  <r>
    <s v="X"/>
    <d v="2012-11-19T00:00:00"/>
    <x v="1"/>
    <x v="3"/>
    <n v="780"/>
    <m/>
    <x v="200"/>
    <m/>
    <x v="39"/>
  </r>
  <r>
    <s v="X"/>
    <d v="2012-11-19T00:00:00"/>
    <x v="1"/>
    <x v="3"/>
    <n v="130"/>
    <m/>
    <x v="210"/>
    <m/>
    <x v="39"/>
  </r>
  <r>
    <s v="X"/>
    <d v="2012-11-19T00:00:00"/>
    <x v="1"/>
    <x v="1"/>
    <n v="130"/>
    <m/>
    <x v="14"/>
    <m/>
    <x v="39"/>
  </r>
  <r>
    <s v="X"/>
    <d v="2012-11-19T00:00:00"/>
    <x v="1"/>
    <x v="1"/>
    <n v="650"/>
    <m/>
    <x v="200"/>
    <m/>
    <x v="39"/>
  </r>
  <r>
    <s v="X"/>
    <d v="2012-11-19T00:00:00"/>
    <x v="1"/>
    <x v="7"/>
    <n v="130"/>
    <m/>
    <x v="14"/>
    <m/>
    <x v="39"/>
  </r>
  <r>
    <s v="X"/>
    <d v="2012-11-19T00:00:00"/>
    <x v="1"/>
    <x v="7"/>
    <n v="650"/>
    <m/>
    <x v="200"/>
    <m/>
    <x v="39"/>
  </r>
  <r>
    <s v="X"/>
    <d v="2012-11-19T00:00:00"/>
    <x v="1"/>
    <x v="9"/>
    <n v="260"/>
    <m/>
    <x v="10"/>
    <m/>
    <x v="39"/>
  </r>
  <r>
    <s v="X"/>
    <d v="2012-11-19T00:00:00"/>
    <x v="1"/>
    <x v="9"/>
    <n v="260"/>
    <m/>
    <x v="200"/>
    <m/>
    <x v="39"/>
  </r>
  <r>
    <s v="X"/>
    <d v="2012-11-19T00:00:00"/>
    <x v="1"/>
    <x v="9"/>
    <n v="260"/>
    <m/>
    <x v="145"/>
    <m/>
    <x v="39"/>
  </r>
  <r>
    <s v="X"/>
    <d v="2012-11-19T00:00:00"/>
    <x v="1"/>
    <x v="264"/>
    <n v="720"/>
    <m/>
    <x v="200"/>
    <m/>
    <x v="39"/>
  </r>
  <r>
    <s v="X"/>
    <d v="2012-11-19T00:00:00"/>
    <x v="1"/>
    <x v="21"/>
    <n v="240"/>
    <m/>
    <x v="200"/>
    <m/>
    <x v="39"/>
  </r>
  <r>
    <s v="X"/>
    <d v="2012-11-19T00:00:00"/>
    <x v="1"/>
    <x v="21"/>
    <n v="240"/>
    <m/>
    <x v="145"/>
    <m/>
    <x v="39"/>
  </r>
  <r>
    <s v="X"/>
    <d v="2012-11-19T00:00:00"/>
    <x v="1"/>
    <x v="21"/>
    <n v="240"/>
    <m/>
    <x v="10"/>
    <m/>
    <x v="39"/>
  </r>
  <r>
    <s v="X"/>
    <d v="2012-11-19T00:00:00"/>
    <x v="1"/>
    <x v="176"/>
    <n v="240"/>
    <m/>
    <x v="10"/>
    <m/>
    <x v="39"/>
  </r>
  <r>
    <s v="X"/>
    <d v="2012-11-19T00:00:00"/>
    <x v="1"/>
    <x v="176"/>
    <n v="240"/>
    <m/>
    <x v="145"/>
    <m/>
    <x v="39"/>
  </r>
  <r>
    <s v="X"/>
    <d v="2012-11-19T00:00:00"/>
    <x v="1"/>
    <x v="176"/>
    <n v="240"/>
    <m/>
    <x v="200"/>
    <m/>
    <x v="39"/>
  </r>
  <r>
    <s v="X"/>
    <d v="2012-11-19T00:00:00"/>
    <x v="1"/>
    <x v="178"/>
    <n v="660"/>
    <m/>
    <x v="200"/>
    <m/>
    <x v="39"/>
  </r>
  <r>
    <s v="X"/>
    <d v="2012-11-19T00:00:00"/>
    <x v="1"/>
    <x v="13"/>
    <n v="640"/>
    <m/>
    <x v="200"/>
    <m/>
    <x v="39"/>
  </r>
  <r>
    <s v="X"/>
    <d v="2012-11-19T00:00:00"/>
    <x v="1"/>
    <x v="5"/>
    <n v="600"/>
    <m/>
    <x v="200"/>
    <m/>
    <x v="39"/>
  </r>
  <r>
    <s v="X"/>
    <d v="2012-11-19T00:00:00"/>
    <x v="1"/>
    <x v="317"/>
    <n v="100"/>
    <m/>
    <x v="200"/>
    <m/>
    <x v="39"/>
  </r>
  <r>
    <s v="X"/>
    <d v="2012-11-19T00:00:00"/>
    <x v="0"/>
    <x v="318"/>
    <m/>
    <n v="328.18"/>
    <x v="206"/>
    <m/>
    <x v="0"/>
  </r>
  <r>
    <s v="X"/>
    <d v="2012-11-19T00:00:00"/>
    <x v="0"/>
    <x v="319"/>
    <m/>
    <n v="1133.25"/>
    <x v="214"/>
    <m/>
    <x v="0"/>
  </r>
  <r>
    <s v="X"/>
    <d v="2012-11-19T00:00:00"/>
    <x v="0"/>
    <x v="320"/>
    <m/>
    <n v="174.11"/>
    <x v="14"/>
    <m/>
    <x v="0"/>
  </r>
  <r>
    <s v="X"/>
    <d v="2012-11-19T00:00:00"/>
    <x v="0"/>
    <x v="321"/>
    <m/>
    <n v="84.24"/>
    <x v="206"/>
    <m/>
    <x v="0"/>
  </r>
  <r>
    <s v="X"/>
    <d v="2012-11-19T00:00:00"/>
    <x v="0"/>
    <x v="322"/>
    <m/>
    <n v="50.16"/>
    <x v="211"/>
    <m/>
    <x v="0"/>
  </r>
  <r>
    <s v="X"/>
    <d v="2012-11-19T00:00:00"/>
    <x v="0"/>
    <x v="323"/>
    <m/>
    <n v="957.93"/>
    <x v="210"/>
    <m/>
    <x v="0"/>
  </r>
  <r>
    <s v="X"/>
    <d v="2012-11-19T00:00:00"/>
    <x v="0"/>
    <x v="324"/>
    <m/>
    <n v="222.9"/>
    <x v="168"/>
    <m/>
    <x v="0"/>
  </r>
  <r>
    <s v="X"/>
    <d v="2012-11-19T00:00:00"/>
    <x v="0"/>
    <x v="325"/>
    <m/>
    <n v="49.21"/>
    <x v="168"/>
    <m/>
    <x v="0"/>
  </r>
  <r>
    <s v="X"/>
    <d v="2012-11-19T00:00:00"/>
    <x v="0"/>
    <x v="326"/>
    <m/>
    <n v="205.41"/>
    <x v="14"/>
    <m/>
    <x v="0"/>
  </r>
  <r>
    <s v="X"/>
    <d v="2012-11-20T00:00:00"/>
    <x v="1"/>
    <x v="50"/>
    <n v="4500"/>
    <m/>
    <x v="14"/>
    <m/>
    <x v="39"/>
  </r>
  <r>
    <s v="X"/>
    <d v="2012-11-20T00:00:00"/>
    <x v="1"/>
    <x v="29"/>
    <n v="3400"/>
    <m/>
    <x v="200"/>
    <m/>
    <x v="39"/>
  </r>
  <r>
    <s v="X"/>
    <d v="2012-11-20T00:00:00"/>
    <x v="1"/>
    <x v="112"/>
    <n v="150"/>
    <m/>
    <x v="202"/>
    <m/>
    <x v="39"/>
  </r>
  <r>
    <s v="X"/>
    <d v="2012-11-20T00:00:00"/>
    <x v="0"/>
    <x v="327"/>
    <m/>
    <n v="94.8"/>
    <x v="215"/>
    <m/>
    <x v="0"/>
  </r>
  <r>
    <s v="X"/>
    <d v="2012-11-20T00:00:00"/>
    <x v="0"/>
    <x v="328"/>
    <m/>
    <n v="24.35"/>
    <x v="216"/>
    <m/>
    <x v="0"/>
  </r>
  <r>
    <s v="X"/>
    <d v="2012-11-21T00:00:00"/>
    <x v="1"/>
    <x v="32"/>
    <n v="399"/>
    <m/>
    <x v="115"/>
    <m/>
    <x v="39"/>
  </r>
  <r>
    <s v="X"/>
    <d v="2012-11-21T00:00:00"/>
    <x v="1"/>
    <x v="32"/>
    <n v="204"/>
    <m/>
    <x v="115"/>
    <m/>
    <x v="39"/>
  </r>
  <r>
    <s v="X"/>
    <d v="2012-11-21T00:00:00"/>
    <x v="1"/>
    <x v="267"/>
    <n v="100"/>
    <m/>
    <x v="115"/>
    <m/>
    <x v="39"/>
  </r>
  <r>
    <s v="X"/>
    <d v="2012-11-21T00:00:00"/>
    <x v="0"/>
    <x v="329"/>
    <m/>
    <n v="1041.72"/>
    <x v="200"/>
    <m/>
    <x v="0"/>
  </r>
  <r>
    <s v="X"/>
    <d v="2012-11-21T00:00:00"/>
    <x v="12"/>
    <x v="330"/>
    <m/>
    <n v="4946.79"/>
    <x v="217"/>
    <m/>
    <x v="0"/>
  </r>
  <r>
    <s v="X"/>
    <d v="2012-11-21T00:00:00"/>
    <x v="0"/>
    <x v="331"/>
    <m/>
    <n v="127.4"/>
    <x v="14"/>
    <m/>
    <x v="0"/>
  </r>
  <r>
    <s v="X"/>
    <d v="2012-11-23T00:00:00"/>
    <x v="1"/>
    <x v="32"/>
    <n v="19"/>
    <m/>
    <x v="115"/>
    <m/>
    <x v="39"/>
  </r>
  <r>
    <s v="X"/>
    <d v="2012-11-23T00:00:00"/>
    <x v="0"/>
    <x v="332"/>
    <m/>
    <n v="339.87"/>
    <x v="200"/>
    <m/>
    <x v="0"/>
  </r>
  <r>
    <s v="X"/>
    <d v="2012-11-23T00:00:00"/>
    <x v="8"/>
    <x v="333"/>
    <m/>
    <n v="73.73"/>
    <x v="164"/>
    <m/>
    <x v="0"/>
  </r>
  <r>
    <s v="X"/>
    <d v="2012-11-23T00:00:00"/>
    <x v="0"/>
    <x v="334"/>
    <m/>
    <n v="122.7"/>
    <x v="202"/>
    <m/>
    <x v="0"/>
  </r>
  <r>
    <s v="X"/>
    <d v="2012-11-24T00:00:00"/>
    <x v="0"/>
    <x v="335"/>
    <m/>
    <n v="190.77"/>
    <x v="10"/>
    <m/>
    <x v="0"/>
  </r>
  <r>
    <s v="X"/>
    <d v="2012-11-24T00:00:00"/>
    <x v="0"/>
    <x v="336"/>
    <m/>
    <n v="5160.45"/>
    <x v="202"/>
    <m/>
    <x v="0"/>
  </r>
  <r>
    <s v="X"/>
    <d v="2012-11-24T00:00:00"/>
    <x v="0"/>
    <x v="337"/>
    <m/>
    <n v="251.43"/>
    <x v="202"/>
    <m/>
    <x v="0"/>
  </r>
  <r>
    <s v="X"/>
    <d v="2012-11-24T00:00:00"/>
    <x v="0"/>
    <x v="338"/>
    <m/>
    <n v="251.1"/>
    <x v="202"/>
    <m/>
    <x v="0"/>
  </r>
  <r>
    <s v="X"/>
    <d v="2012-11-26T00:00:00"/>
    <x v="1"/>
    <x v="129"/>
    <n v="3300"/>
    <m/>
    <x v="202"/>
    <m/>
    <x v="40"/>
  </r>
  <r>
    <s v="X"/>
    <d v="2012-11-26T00:00:00"/>
    <x v="1"/>
    <x v="7"/>
    <n v="390"/>
    <m/>
    <x v="14"/>
    <m/>
    <x v="40"/>
  </r>
  <r>
    <s v="X"/>
    <d v="2012-11-26T00:00:00"/>
    <x v="1"/>
    <x v="7"/>
    <n v="455"/>
    <m/>
    <x v="200"/>
    <m/>
    <x v="40"/>
  </r>
  <r>
    <s v="X"/>
    <d v="2012-11-26T00:00:00"/>
    <x v="1"/>
    <x v="1"/>
    <n v="475"/>
    <m/>
    <x v="200"/>
    <m/>
    <x v="40"/>
  </r>
  <r>
    <s v="X"/>
    <d v="2012-11-26T00:00:00"/>
    <x v="1"/>
    <x v="1"/>
    <n v="240"/>
    <m/>
    <x v="14"/>
    <m/>
    <x v="40"/>
  </r>
  <r>
    <s v="X"/>
    <d v="2012-11-26T00:00:00"/>
    <x v="1"/>
    <x v="304"/>
    <n v="100"/>
    <m/>
    <x v="200"/>
    <m/>
    <x v="40"/>
  </r>
  <r>
    <s v="X"/>
    <d v="2012-11-26T00:00:00"/>
    <x v="1"/>
    <x v="304"/>
    <n v="200"/>
    <m/>
    <x v="145"/>
    <m/>
    <x v="40"/>
  </r>
  <r>
    <s v="X"/>
    <d v="2012-11-26T00:00:00"/>
    <x v="1"/>
    <x v="304"/>
    <n v="200"/>
    <m/>
    <x v="10"/>
    <m/>
    <x v="40"/>
  </r>
  <r>
    <s v="X"/>
    <d v="2012-11-26T00:00:00"/>
    <x v="1"/>
    <x v="304"/>
    <n v="200"/>
    <m/>
    <x v="202"/>
    <m/>
    <x v="40"/>
  </r>
  <r>
    <s v="X"/>
    <d v="2012-11-26T00:00:00"/>
    <x v="1"/>
    <x v="304"/>
    <n v="100"/>
    <m/>
    <x v="10"/>
    <m/>
    <x v="40"/>
  </r>
  <r>
    <s v="X"/>
    <d v="2012-11-26T00:00:00"/>
    <x v="1"/>
    <x v="304"/>
    <n v="100"/>
    <m/>
    <x v="168"/>
    <m/>
    <x v="40"/>
  </r>
  <r>
    <s v="X"/>
    <d v="2012-11-26T00:00:00"/>
    <x v="1"/>
    <x v="304"/>
    <n v="100"/>
    <m/>
    <x v="212"/>
    <m/>
    <x v="40"/>
  </r>
  <r>
    <s v="X"/>
    <d v="2012-11-26T00:00:00"/>
    <x v="1"/>
    <x v="178"/>
    <n v="480"/>
    <m/>
    <x v="200"/>
    <m/>
    <x v="40"/>
  </r>
  <r>
    <s v="X"/>
    <d v="2012-11-26T00:00:00"/>
    <x v="1"/>
    <x v="13"/>
    <n v="455"/>
    <m/>
    <x v="200"/>
    <m/>
    <x v="40"/>
  </r>
  <r>
    <s v="X"/>
    <d v="2012-11-26T00:00:00"/>
    <x v="1"/>
    <x v="264"/>
    <n v="400"/>
    <m/>
    <x v="200"/>
    <m/>
    <x v="40"/>
  </r>
  <r>
    <s v="X"/>
    <d v="2012-11-26T00:00:00"/>
    <x v="1"/>
    <x v="3"/>
    <n v="260"/>
    <m/>
    <x v="14"/>
    <m/>
    <x v="40"/>
  </r>
  <r>
    <s v="X"/>
    <d v="2012-11-26T00:00:00"/>
    <x v="1"/>
    <x v="3"/>
    <n v="60"/>
    <m/>
    <x v="200"/>
    <m/>
    <x v="40"/>
  </r>
  <r>
    <s v="X"/>
    <d v="2012-11-26T00:00:00"/>
    <x v="0"/>
    <x v="339"/>
    <m/>
    <n v="618.26"/>
    <x v="200"/>
    <m/>
    <x v="0"/>
  </r>
  <r>
    <s v="X"/>
    <d v="2012-11-26T00:00:00"/>
    <x v="0"/>
    <x v="340"/>
    <m/>
    <n v="28.05"/>
    <x v="200"/>
    <m/>
    <x v="0"/>
  </r>
  <r>
    <s v="X"/>
    <d v="2012-11-26T00:00:00"/>
    <x v="5"/>
    <x v="341"/>
    <m/>
    <n v="134.69"/>
    <x v="10"/>
    <m/>
    <x v="0"/>
  </r>
  <r>
    <s v="X"/>
    <d v="2012-11-26T00:00:00"/>
    <x v="0"/>
    <x v="342"/>
    <m/>
    <n v="417.14"/>
    <x v="200"/>
    <m/>
    <x v="0"/>
  </r>
  <r>
    <s v="X"/>
    <d v="2012-11-26T00:00:00"/>
    <x v="5"/>
    <x v="343"/>
    <m/>
    <n v="31.72"/>
    <x v="12"/>
    <m/>
    <x v="0"/>
  </r>
  <r>
    <s v="X"/>
    <d v="2012-11-27T00:00:00"/>
    <x v="1"/>
    <x v="9"/>
    <n v="260"/>
    <m/>
    <x v="202"/>
    <m/>
    <x v="40"/>
  </r>
  <r>
    <s v="X"/>
    <d v="2012-11-27T00:00:00"/>
    <x v="1"/>
    <x v="9"/>
    <n v="130"/>
    <m/>
    <x v="212"/>
    <m/>
    <x v="40"/>
  </r>
  <r>
    <s v="X"/>
    <d v="2012-11-27T00:00:00"/>
    <x v="1"/>
    <x v="9"/>
    <n v="260"/>
    <m/>
    <x v="168"/>
    <m/>
    <x v="40"/>
  </r>
  <r>
    <s v="X"/>
    <d v="2012-11-27T00:00:00"/>
    <x v="1"/>
    <x v="21"/>
    <n v="240"/>
    <m/>
    <x v="202"/>
    <m/>
    <x v="40"/>
  </r>
  <r>
    <s v="X"/>
    <d v="2012-11-27T00:00:00"/>
    <x v="1"/>
    <x v="21"/>
    <n v="120"/>
    <m/>
    <x v="212"/>
    <m/>
    <x v="40"/>
  </r>
  <r>
    <s v="X"/>
    <d v="2012-11-27T00:00:00"/>
    <x v="1"/>
    <x v="21"/>
    <n v="120"/>
    <m/>
    <x v="168"/>
    <m/>
    <x v="40"/>
  </r>
  <r>
    <s v="X"/>
    <d v="2012-11-27T00:00:00"/>
    <x v="1"/>
    <x v="215"/>
    <n v="240"/>
    <m/>
    <x v="200"/>
    <m/>
    <x v="40"/>
  </r>
  <r>
    <s v="X"/>
    <d v="2012-11-27T00:00:00"/>
    <x v="0"/>
    <x v="344"/>
    <m/>
    <n v="221.83"/>
    <x v="200"/>
    <m/>
    <x v="0"/>
  </r>
  <r>
    <s v="X"/>
    <d v="2012-11-27T00:00:00"/>
    <x v="0"/>
    <x v="345"/>
    <m/>
    <n v="264.91000000000003"/>
    <x v="210"/>
    <m/>
    <x v="0"/>
  </r>
  <r>
    <s v="X"/>
    <d v="2012-11-27T00:00:00"/>
    <x v="0"/>
    <x v="346"/>
    <m/>
    <n v="147.04"/>
    <x v="210"/>
    <m/>
    <x v="0"/>
  </r>
  <r>
    <s v="X"/>
    <d v="2012-11-27T00:00:00"/>
    <x v="0"/>
    <x v="347"/>
    <m/>
    <n v="129.28"/>
    <x v="202"/>
    <m/>
    <x v="0"/>
  </r>
  <r>
    <s v="X"/>
    <d v="2012-11-27T00:00:00"/>
    <x v="0"/>
    <x v="348"/>
    <m/>
    <n v="24.94"/>
    <x v="202"/>
    <m/>
    <x v="0"/>
  </r>
  <r>
    <s v="X"/>
    <d v="2012-11-28T00:00:00"/>
    <x v="1"/>
    <x v="31"/>
    <n v="1100"/>
    <m/>
    <x v="200"/>
    <m/>
    <x v="40"/>
  </r>
  <r>
    <s v="X"/>
    <d v="2012-11-28T00:00:00"/>
    <x v="1"/>
    <x v="176"/>
    <n v="240"/>
    <m/>
    <x v="202"/>
    <m/>
    <x v="40"/>
  </r>
  <r>
    <s v="X"/>
    <d v="2012-11-28T00:00:00"/>
    <x v="1"/>
    <x v="176"/>
    <n v="120"/>
    <m/>
    <x v="212"/>
    <m/>
    <x v="40"/>
  </r>
  <r>
    <s v="X"/>
    <d v="2012-11-28T00:00:00"/>
    <x v="1"/>
    <x v="176"/>
    <n v="120"/>
    <m/>
    <x v="10"/>
    <m/>
    <x v="40"/>
  </r>
  <r>
    <s v="X"/>
    <d v="2012-11-28T00:00:00"/>
    <x v="1"/>
    <x v="176"/>
    <n v="120"/>
    <m/>
    <x v="168"/>
    <m/>
    <x v="40"/>
  </r>
  <r>
    <s v="X"/>
    <d v="2012-11-28T00:00:00"/>
    <x v="1"/>
    <x v="39"/>
    <n v="500"/>
    <m/>
    <x v="14"/>
    <m/>
    <x v="40"/>
  </r>
  <r>
    <s v="X"/>
    <d v="2012-11-28T00:00:00"/>
    <x v="1"/>
    <x v="349"/>
    <n v="400"/>
    <m/>
    <x v="200"/>
    <m/>
    <x v="40"/>
  </r>
  <r>
    <s v="X"/>
    <d v="2012-11-28T00:00:00"/>
    <x v="0"/>
    <x v="350"/>
    <m/>
    <n v="53.96"/>
    <x v="159"/>
    <m/>
    <x v="0"/>
  </r>
  <r>
    <s v="X"/>
    <d v="2012-11-28T00:00:00"/>
    <x v="0"/>
    <x v="351"/>
    <m/>
    <n v="76.14"/>
    <x v="200"/>
    <m/>
    <x v="0"/>
  </r>
  <r>
    <s v="X"/>
    <d v="2012-11-28T00:00:00"/>
    <x v="0"/>
    <x v="352"/>
    <m/>
    <n v="557.49"/>
    <x v="202"/>
    <m/>
    <x v="0"/>
  </r>
  <r>
    <s v="X"/>
    <d v="2012-11-29T00:00:00"/>
    <x v="1"/>
    <x v="353"/>
    <n v="200"/>
    <m/>
    <x v="202"/>
    <m/>
    <x v="40"/>
  </r>
  <r>
    <s v="X"/>
    <d v="2012-11-29T00:00:00"/>
    <x v="1"/>
    <x v="354"/>
    <n v="594.95000000000005"/>
    <m/>
    <x v="202"/>
    <m/>
    <x v="40"/>
  </r>
  <r>
    <s v="X"/>
    <d v="2012-11-29T00:00:00"/>
    <x v="1"/>
    <x v="250"/>
    <n v="422.64"/>
    <m/>
    <x v="40"/>
    <m/>
    <x v="40"/>
  </r>
  <r>
    <s v="X"/>
    <d v="2012-11-29T00:00:00"/>
    <x v="0"/>
    <x v="355"/>
    <m/>
    <n v="129.19"/>
    <x v="202"/>
    <m/>
    <x v="0"/>
  </r>
  <r>
    <s v="X"/>
    <d v="2012-11-29T00:00:00"/>
    <x v="0"/>
    <x v="356"/>
    <m/>
    <n v="509.72"/>
    <x v="14"/>
    <m/>
    <x v="0"/>
  </r>
  <r>
    <s v="X"/>
    <d v="2012-11-29T00:00:00"/>
    <x v="0"/>
    <x v="357"/>
    <m/>
    <n v="1293.8800000000001"/>
    <x v="14"/>
    <m/>
    <x v="0"/>
  </r>
  <r>
    <s v="X"/>
    <d v="2012-11-29T00:00:00"/>
    <x v="0"/>
    <x v="358"/>
    <m/>
    <n v="175.71"/>
    <x v="210"/>
    <m/>
    <x v="0"/>
  </r>
  <r>
    <s v="X"/>
    <d v="2012-11-29T00:00:00"/>
    <x v="0"/>
    <x v="359"/>
    <m/>
    <n v="98.32"/>
    <x v="202"/>
    <m/>
    <x v="0"/>
  </r>
  <r>
    <s v="X"/>
    <d v="2012-11-29T00:00:00"/>
    <x v="0"/>
    <x v="360"/>
    <m/>
    <n v="102.25"/>
    <x v="202"/>
    <m/>
    <x v="0"/>
  </r>
  <r>
    <s v="X"/>
    <d v="2012-11-29T00:00:00"/>
    <x v="0"/>
    <x v="361"/>
    <m/>
    <n v="79.709999999999994"/>
    <x v="14"/>
    <m/>
    <x v="0"/>
  </r>
  <r>
    <s v="X"/>
    <d v="2012-11-30T00:00:00"/>
    <x v="1"/>
    <x v="128"/>
    <n v="1650"/>
    <m/>
    <x v="210"/>
    <m/>
    <x v="40"/>
  </r>
  <r>
    <s v="X"/>
    <d v="2012-11-30T00:00:00"/>
    <x v="1"/>
    <x v="35"/>
    <n v="200"/>
    <m/>
    <x v="202"/>
    <m/>
    <x v="40"/>
  </r>
  <r>
    <s v="X"/>
    <d v="2012-11-30T00:00:00"/>
    <x v="1"/>
    <x v="275"/>
    <n v="935"/>
    <m/>
    <x v="200"/>
    <m/>
    <x v="40"/>
  </r>
  <r>
    <s v="X"/>
    <d v="2012-11-30T00:00:00"/>
    <x v="1"/>
    <x v="24"/>
    <n v="700"/>
    <m/>
    <x v="199"/>
    <m/>
    <x v="40"/>
  </r>
  <r>
    <s v="X"/>
    <d v="2012-11-30T00:00:00"/>
    <x v="0"/>
    <x v="362"/>
    <m/>
    <n v="42.6"/>
    <x v="211"/>
    <m/>
    <x v="0"/>
  </r>
  <r>
    <s v="X"/>
    <d v="2012-11-30T00:00:00"/>
    <x v="0"/>
    <x v="363"/>
    <m/>
    <n v="759.81"/>
    <x v="14"/>
    <m/>
    <x v="0"/>
  </r>
  <r>
    <s v="X"/>
    <d v="2012-11-30T00:00:00"/>
    <x v="7"/>
    <x v="364"/>
    <m/>
    <n v="192.61"/>
    <x v="115"/>
    <m/>
    <x v="0"/>
  </r>
  <r>
    <s v="X"/>
    <d v="2012-11-30T00:00:00"/>
    <x v="0"/>
    <x v="365"/>
    <m/>
    <n v="80.42"/>
    <x v="210"/>
    <m/>
    <x v="0"/>
  </r>
  <r>
    <s v="X"/>
    <d v="2012-11-30T00:00:00"/>
    <x v="0"/>
    <x v="366"/>
    <m/>
    <n v="275.12"/>
    <x v="14"/>
    <m/>
    <x v="0"/>
  </r>
  <r>
    <s v="X"/>
    <d v="2012-11-30T00:00:00"/>
    <x v="2"/>
    <x v="367"/>
    <m/>
    <n v="14.81"/>
    <x v="218"/>
    <m/>
    <x v="0"/>
  </r>
  <r>
    <s v="X"/>
    <d v="2012-11-30T00:00:00"/>
    <x v="0"/>
    <x v="368"/>
    <m/>
    <n v="299.36"/>
    <x v="210"/>
    <m/>
    <x v="0"/>
  </r>
  <r>
    <s v="X"/>
    <d v="2012-12-01T00:00:00"/>
    <x v="0"/>
    <x v="369"/>
    <m/>
    <n v="470.93"/>
    <x v="14"/>
    <m/>
    <x v="0"/>
  </r>
  <r>
    <s v="X"/>
    <d v="2012-12-01T00:00:00"/>
    <x v="0"/>
    <x v="370"/>
    <m/>
    <n v="366.64"/>
    <x v="212"/>
    <m/>
    <x v="0"/>
  </r>
  <r>
    <s v="X"/>
    <d v="2012-12-01T00:00:00"/>
    <x v="7"/>
    <x v="371"/>
    <m/>
    <n v="180.88"/>
    <x v="212"/>
    <m/>
    <x v="0"/>
  </r>
  <r>
    <s v="X"/>
    <d v="2012-12-03T00:00:00"/>
    <x v="0"/>
    <x v="372"/>
    <m/>
    <n v="351.21"/>
    <x v="14"/>
    <m/>
    <x v="0"/>
  </r>
  <r>
    <s v="X"/>
    <d v="2012-12-03T00:00:00"/>
    <x v="0"/>
    <x v="373"/>
    <m/>
    <n v="26.41"/>
    <x v="212"/>
    <m/>
    <x v="0"/>
  </r>
  <r>
    <s v="X"/>
    <d v="2012-12-03T00:00:00"/>
    <x v="0"/>
    <x v="374"/>
    <m/>
    <n v="127.69"/>
    <x v="212"/>
    <m/>
    <x v="0"/>
  </r>
  <r>
    <s v="X"/>
    <d v="2012-12-03T00:00:00"/>
    <x v="0"/>
    <x v="375"/>
    <m/>
    <n v="874.39"/>
    <x v="14"/>
    <m/>
    <x v="0"/>
  </r>
  <r>
    <s v="X"/>
    <d v="2012-12-03T00:00:00"/>
    <x v="8"/>
    <x v="376"/>
    <m/>
    <n v="241.62"/>
    <x v="219"/>
    <m/>
    <x v="0"/>
  </r>
  <r>
    <s v="X"/>
    <d v="2012-12-03T00:00:00"/>
    <x v="0"/>
    <x v="377"/>
    <m/>
    <n v="545.88"/>
    <x v="14"/>
    <m/>
    <x v="0"/>
  </r>
  <r>
    <s v="X"/>
    <d v="2012-12-03T00:00:00"/>
    <x v="1"/>
    <x v="50"/>
    <n v="8000"/>
    <m/>
    <x v="14"/>
    <m/>
    <x v="41"/>
  </r>
  <r>
    <s v="X"/>
    <d v="2012-12-03T00:00:00"/>
    <x v="1"/>
    <x v="129"/>
    <n v="2250"/>
    <m/>
    <x v="210"/>
    <m/>
    <x v="41"/>
  </r>
  <r>
    <s v="X"/>
    <d v="2012-12-03T00:00:00"/>
    <x v="1"/>
    <x v="178"/>
    <n v="420"/>
    <m/>
    <x v="14"/>
    <m/>
    <x v="41"/>
  </r>
  <r>
    <s v="X"/>
    <d v="2012-12-03T00:00:00"/>
    <x v="1"/>
    <x v="178"/>
    <n v="420"/>
    <m/>
    <x v="200"/>
    <m/>
    <x v="41"/>
  </r>
  <r>
    <s v="X"/>
    <d v="2012-12-03T00:00:00"/>
    <x v="1"/>
    <x v="3"/>
    <n v="390"/>
    <m/>
    <x v="14"/>
    <m/>
    <x v="41"/>
  </r>
  <r>
    <s v="X"/>
    <d v="2012-12-03T00:00:00"/>
    <x v="1"/>
    <x v="3"/>
    <n v="390"/>
    <m/>
    <x v="200"/>
    <m/>
    <x v="41"/>
  </r>
  <r>
    <s v="X"/>
    <d v="2012-12-03T00:00:00"/>
    <x v="1"/>
    <x v="3"/>
    <n v="60"/>
    <m/>
    <x v="212"/>
    <m/>
    <x v="41"/>
  </r>
  <r>
    <s v="X"/>
    <d v="2012-12-03T00:00:00"/>
    <x v="1"/>
    <x v="7"/>
    <n v="390"/>
    <m/>
    <x v="200"/>
    <m/>
    <x v="41"/>
  </r>
  <r>
    <s v="X"/>
    <d v="2012-12-03T00:00:00"/>
    <x v="1"/>
    <x v="7"/>
    <n v="390"/>
    <m/>
    <x v="14"/>
    <m/>
    <x v="41"/>
  </r>
  <r>
    <s v="X"/>
    <d v="2012-12-03T00:00:00"/>
    <x v="1"/>
    <x v="13"/>
    <n v="390"/>
    <m/>
    <x v="200"/>
    <m/>
    <x v="41"/>
  </r>
  <r>
    <s v="X"/>
    <d v="2012-12-03T00:00:00"/>
    <x v="1"/>
    <x v="13"/>
    <n v="390"/>
    <m/>
    <x v="14"/>
    <m/>
    <x v="41"/>
  </r>
  <r>
    <s v="X"/>
    <d v="2012-12-03T00:00:00"/>
    <x v="1"/>
    <x v="1"/>
    <n v="360"/>
    <m/>
    <x v="200"/>
    <m/>
    <x v="41"/>
  </r>
  <r>
    <s v="X"/>
    <d v="2012-12-03T00:00:00"/>
    <x v="1"/>
    <x v="1"/>
    <n v="360"/>
    <m/>
    <x v="14"/>
    <m/>
    <x v="41"/>
  </r>
  <r>
    <s v="X"/>
    <d v="2012-12-03T00:00:00"/>
    <x v="1"/>
    <x v="9"/>
    <n v="390"/>
    <m/>
    <x v="202"/>
    <m/>
    <x v="41"/>
  </r>
  <r>
    <s v="X"/>
    <d v="2012-12-03T00:00:00"/>
    <x v="1"/>
    <x v="9"/>
    <n v="260"/>
    <m/>
    <x v="212"/>
    <m/>
    <x v="41"/>
  </r>
  <r>
    <s v="X"/>
    <d v="2012-12-03T00:00:00"/>
    <x v="1"/>
    <x v="349"/>
    <n v="300"/>
    <m/>
    <x v="14"/>
    <m/>
    <x v="41"/>
  </r>
  <r>
    <s v="X"/>
    <d v="2012-12-03T00:00:00"/>
    <x v="1"/>
    <x v="349"/>
    <n v="300"/>
    <m/>
    <x v="200"/>
    <m/>
    <x v="41"/>
  </r>
  <r>
    <s v="X"/>
    <d v="2012-12-03T00:00:00"/>
    <x v="1"/>
    <x v="214"/>
    <n v="400"/>
    <m/>
    <x v="212"/>
    <m/>
    <x v="41"/>
  </r>
  <r>
    <s v="X"/>
    <d v="2012-12-03T00:00:00"/>
    <x v="1"/>
    <x v="32"/>
    <n v="379"/>
    <m/>
    <x v="202"/>
    <m/>
    <x v="41"/>
  </r>
  <r>
    <s v="X"/>
    <d v="2012-12-03T00:00:00"/>
    <x v="1"/>
    <x v="277"/>
    <n v="320"/>
    <m/>
    <x v="220"/>
    <m/>
    <x v="41"/>
  </r>
  <r>
    <s v="X"/>
    <d v="2012-12-03T00:00:00"/>
    <x v="1"/>
    <x v="251"/>
    <n v="190.22"/>
    <m/>
    <x v="115"/>
    <m/>
    <x v="41"/>
  </r>
  <r>
    <s v="X"/>
    <d v="2012-12-03T00:00:00"/>
    <x v="1"/>
    <x v="215"/>
    <n v="120"/>
    <m/>
    <x v="14"/>
    <m/>
    <x v="41"/>
  </r>
  <r>
    <s v="X"/>
    <d v="2012-12-04T00:00:00"/>
    <x v="1"/>
    <x v="43"/>
    <n v="4230"/>
    <m/>
    <x v="202"/>
    <m/>
    <x v="41"/>
  </r>
  <r>
    <s v="X"/>
    <d v="2012-12-04T00:00:00"/>
    <x v="1"/>
    <x v="43"/>
    <n v="410"/>
    <m/>
    <x v="118"/>
    <m/>
    <x v="41"/>
  </r>
  <r>
    <s v="X"/>
    <d v="2012-12-04T00:00:00"/>
    <x v="1"/>
    <x v="21"/>
    <n v="360"/>
    <m/>
    <x v="202"/>
    <m/>
    <x v="41"/>
  </r>
  <r>
    <s v="X"/>
    <d v="2012-12-04T00:00:00"/>
    <x v="1"/>
    <x v="21"/>
    <n v="120"/>
    <m/>
    <x v="212"/>
    <m/>
    <x v="41"/>
  </r>
  <r>
    <s v="X"/>
    <d v="2012-12-04T00:00:00"/>
    <x v="1"/>
    <x v="21"/>
    <n v="120"/>
    <m/>
    <x v="14"/>
    <m/>
    <x v="41"/>
  </r>
  <r>
    <s v="X"/>
    <d v="2012-12-04T00:00:00"/>
    <x v="1"/>
    <x v="21"/>
    <n v="120"/>
    <m/>
    <x v="10"/>
    <m/>
    <x v="41"/>
  </r>
  <r>
    <s v="X"/>
    <d v="2012-12-04T00:00:00"/>
    <x v="1"/>
    <x v="176"/>
    <n v="240"/>
    <m/>
    <x v="202"/>
    <m/>
    <x v="41"/>
  </r>
  <r>
    <s v="X"/>
    <d v="2012-12-04T00:00:00"/>
    <x v="1"/>
    <x v="176"/>
    <n v="120"/>
    <m/>
    <x v="10"/>
    <m/>
    <x v="41"/>
  </r>
  <r>
    <s v="X"/>
    <d v="2012-12-04T00:00:00"/>
    <x v="1"/>
    <x v="176"/>
    <n v="120"/>
    <m/>
    <x v="14"/>
    <m/>
    <x v="41"/>
  </r>
  <r>
    <s v="X"/>
    <d v="2012-12-04T00:00:00"/>
    <x v="1"/>
    <x v="176"/>
    <n v="120"/>
    <m/>
    <x v="212"/>
    <m/>
    <x v="41"/>
  </r>
  <r>
    <s v="X"/>
    <d v="2012-12-04T00:00:00"/>
    <x v="1"/>
    <x v="264"/>
    <n v="360"/>
    <m/>
    <x v="200"/>
    <m/>
    <x v="41"/>
  </r>
  <r>
    <s v="X"/>
    <d v="2012-12-04T00:00:00"/>
    <x v="1"/>
    <x v="264"/>
    <n v="240"/>
    <m/>
    <x v="14"/>
    <m/>
    <x v="41"/>
  </r>
  <r>
    <s v="X"/>
    <d v="2012-12-04T00:00:00"/>
    <x v="5"/>
    <x v="378"/>
    <m/>
    <n v="122.91"/>
    <x v="159"/>
    <m/>
    <x v="0"/>
  </r>
  <r>
    <s v="X"/>
    <d v="2012-12-04T00:00:00"/>
    <x v="0"/>
    <x v="379"/>
    <m/>
    <n v="579.13"/>
    <x v="200"/>
    <m/>
    <x v="0"/>
  </r>
  <r>
    <s v="X"/>
    <d v="2012-12-04T00:00:00"/>
    <x v="5"/>
    <x v="380"/>
    <m/>
    <n v="161.80000000000001"/>
    <x v="141"/>
    <m/>
    <x v="0"/>
  </r>
  <r>
    <s v="X"/>
    <d v="2012-12-05T00:00:00"/>
    <x v="1"/>
    <x v="31"/>
    <n v="3500"/>
    <m/>
    <x v="14"/>
    <m/>
    <x v="41"/>
  </r>
  <r>
    <s v="X"/>
    <d v="2012-12-05T00:00:00"/>
    <x v="1"/>
    <x v="32"/>
    <n v="105.6"/>
    <m/>
    <x v="202"/>
    <m/>
    <x v="41"/>
  </r>
  <r>
    <s v="X"/>
    <d v="2012-12-05T00:00:00"/>
    <x v="5"/>
    <x v="381"/>
    <m/>
    <n v="467.52"/>
    <x v="141"/>
    <m/>
    <x v="0"/>
  </r>
  <r>
    <s v="X"/>
    <d v="2012-12-05T00:00:00"/>
    <x v="5"/>
    <x v="382"/>
    <m/>
    <n v="34.9"/>
    <x v="159"/>
    <m/>
    <x v="0"/>
  </r>
  <r>
    <s v="X"/>
    <d v="2012-12-05T00:00:00"/>
    <x v="0"/>
    <x v="383"/>
    <m/>
    <n v="184.5"/>
    <x v="14"/>
    <m/>
    <x v="0"/>
  </r>
  <r>
    <s v="X"/>
    <d v="2012-12-05T00:00:00"/>
    <x v="0"/>
    <x v="384"/>
    <m/>
    <n v="565.07000000000005"/>
    <x v="200"/>
    <m/>
    <x v="0"/>
  </r>
  <r>
    <s v="X"/>
    <d v="2012-12-05T00:00:00"/>
    <x v="0"/>
    <x v="385"/>
    <m/>
    <n v="99.45"/>
    <x v="14"/>
    <m/>
    <x v="0"/>
  </r>
  <r>
    <s v="X"/>
    <d v="2012-12-05T00:00:00"/>
    <x v="0"/>
    <x v="386"/>
    <m/>
    <n v="988.56"/>
    <x v="210"/>
    <m/>
    <x v="0"/>
  </r>
  <r>
    <s v="X"/>
    <d v="2012-12-06T00:00:00"/>
    <x v="1"/>
    <x v="387"/>
    <n v="105"/>
    <m/>
    <x v="202"/>
    <m/>
    <x v="41"/>
  </r>
  <r>
    <s v="X"/>
    <d v="2012-12-06T00:00:00"/>
    <x v="0"/>
    <x v="388"/>
    <m/>
    <n v="341.22"/>
    <x v="22"/>
    <m/>
    <x v="0"/>
  </r>
  <r>
    <s v="X"/>
    <d v="2012-12-06T00:00:00"/>
    <x v="0"/>
    <x v="389"/>
    <m/>
    <n v="398.78"/>
    <x v="214"/>
    <m/>
    <x v="0"/>
  </r>
  <r>
    <s v="X"/>
    <d v="2012-12-06T00:00:00"/>
    <x v="0"/>
    <x v="390"/>
    <m/>
    <n v="36.99"/>
    <x v="22"/>
    <m/>
    <x v="0"/>
  </r>
  <r>
    <s v="X"/>
    <d v="2012-12-07T00:00:00"/>
    <x v="1"/>
    <x v="7"/>
    <n v="260"/>
    <m/>
    <x v="200"/>
    <m/>
    <x v="41"/>
  </r>
  <r>
    <s v="X"/>
    <d v="2012-12-07T00:00:00"/>
    <x v="1"/>
    <x v="7"/>
    <n v="520"/>
    <m/>
    <x v="14"/>
    <m/>
    <x v="41"/>
  </r>
  <r>
    <s v="X"/>
    <d v="2012-12-07T00:00:00"/>
    <x v="1"/>
    <x v="1"/>
    <n v="780"/>
    <m/>
    <x v="14"/>
    <m/>
    <x v="41"/>
  </r>
  <r>
    <s v="X"/>
    <d v="2012-12-07T00:00:00"/>
    <x v="1"/>
    <x v="7"/>
    <n v="100"/>
    <m/>
    <x v="14"/>
    <m/>
    <x v="41"/>
  </r>
  <r>
    <s v="X"/>
    <d v="2012-12-07T00:00:00"/>
    <x v="0"/>
    <x v="391"/>
    <m/>
    <n v="27.87"/>
    <x v="22"/>
    <m/>
    <x v="0"/>
  </r>
  <r>
    <s v="X"/>
    <d v="2012-12-07T00:00:00"/>
    <x v="0"/>
    <x v="392"/>
    <m/>
    <n v="456.48"/>
    <x v="14"/>
    <m/>
    <x v="0"/>
  </r>
  <r>
    <s v="X"/>
    <d v="2012-12-07T00:00:00"/>
    <x v="0"/>
    <x v="393"/>
    <m/>
    <n v="130.69999999999999"/>
    <x v="115"/>
    <m/>
    <x v="0"/>
  </r>
  <r>
    <s v="X"/>
    <d v="2012-12-08T00:00:00"/>
    <x v="0"/>
    <x v="394"/>
    <m/>
    <n v="557.88"/>
    <x v="14"/>
    <m/>
    <x v="0"/>
  </r>
  <r>
    <s v="X"/>
    <d v="2012-12-08T00:00:00"/>
    <x v="10"/>
    <x v="395"/>
    <m/>
    <n v="250.86"/>
    <x v="221"/>
    <m/>
    <x v="0"/>
  </r>
  <r>
    <s v="X"/>
    <d v="2012-12-08T00:00:00"/>
    <x v="8"/>
    <x v="396"/>
    <m/>
    <n v="388.79"/>
    <x v="14"/>
    <m/>
    <x v="0"/>
  </r>
  <r>
    <s v="X"/>
    <d v="2012-12-10T00:00:00"/>
    <x v="1"/>
    <x v="397"/>
    <n v="700"/>
    <m/>
    <x v="210"/>
    <m/>
    <x v="42"/>
  </r>
  <r>
    <s v="X"/>
    <d v="2012-12-10T00:00:00"/>
    <x v="1"/>
    <x v="397"/>
    <n v="2000"/>
    <m/>
    <x v="212"/>
    <m/>
    <x v="42"/>
  </r>
  <r>
    <s v="X"/>
    <d v="2012-12-10T00:00:00"/>
    <x v="1"/>
    <x v="13"/>
    <n v="390"/>
    <m/>
    <x v="200"/>
    <m/>
    <x v="42"/>
  </r>
  <r>
    <s v="X"/>
    <d v="2012-12-10T00:00:00"/>
    <x v="1"/>
    <x v="13"/>
    <n v="390"/>
    <m/>
    <x v="14"/>
    <m/>
    <x v="42"/>
  </r>
  <r>
    <s v="X"/>
    <d v="2012-12-10T00:00:00"/>
    <x v="1"/>
    <x v="3"/>
    <n v="720"/>
    <m/>
    <x v="14"/>
    <m/>
    <x v="42"/>
  </r>
  <r>
    <s v="X"/>
    <d v="2012-12-10T00:00:00"/>
    <x v="1"/>
    <x v="178"/>
    <n v="360"/>
    <m/>
    <x v="14"/>
    <m/>
    <x v="42"/>
  </r>
  <r>
    <s v="X"/>
    <d v="2012-12-10T00:00:00"/>
    <x v="1"/>
    <x v="178"/>
    <n v="360"/>
    <m/>
    <x v="200"/>
    <m/>
    <x v="42"/>
  </r>
  <r>
    <s v="X"/>
    <d v="2012-12-10T00:00:00"/>
    <x v="1"/>
    <x v="264"/>
    <n v="360"/>
    <m/>
    <x v="200"/>
    <m/>
    <x v="42"/>
  </r>
  <r>
    <s v="X"/>
    <d v="2012-12-10T00:00:00"/>
    <x v="1"/>
    <x v="264"/>
    <n v="360"/>
    <m/>
    <x v="14"/>
    <m/>
    <x v="42"/>
  </r>
  <r>
    <s v="X"/>
    <d v="2012-12-10T00:00:00"/>
    <x v="1"/>
    <x v="349"/>
    <n v="300"/>
    <m/>
    <x v="200"/>
    <m/>
    <x v="42"/>
  </r>
  <r>
    <s v="X"/>
    <d v="2012-12-10T00:00:00"/>
    <x v="1"/>
    <x v="349"/>
    <n v="300"/>
    <m/>
    <x v="14"/>
    <m/>
    <x v="42"/>
  </r>
  <r>
    <s v="X"/>
    <d v="2012-12-10T00:00:00"/>
    <x v="1"/>
    <x v="21"/>
    <n v="250"/>
    <m/>
    <x v="22"/>
    <m/>
    <x v="42"/>
  </r>
  <r>
    <s v="X"/>
    <d v="2012-12-10T00:00:00"/>
    <x v="1"/>
    <x v="21"/>
    <n v="250"/>
    <m/>
    <x v="14"/>
    <m/>
    <x v="42"/>
  </r>
  <r>
    <s v="X"/>
    <d v="2012-12-10T00:00:00"/>
    <x v="1"/>
    <x v="176"/>
    <n v="250"/>
    <m/>
    <x v="14"/>
    <m/>
    <x v="42"/>
  </r>
  <r>
    <s v="X"/>
    <d v="2012-12-10T00:00:00"/>
    <x v="1"/>
    <x v="176"/>
    <n v="250"/>
    <m/>
    <x v="22"/>
    <m/>
    <x v="42"/>
  </r>
  <r>
    <s v="X"/>
    <d v="2012-12-10T00:00:00"/>
    <x v="1"/>
    <x v="304"/>
    <n v="200"/>
    <m/>
    <x v="22"/>
    <m/>
    <x v="42"/>
  </r>
  <r>
    <s v="X"/>
    <d v="2012-12-10T00:00:00"/>
    <x v="1"/>
    <x v="304"/>
    <n v="210"/>
    <m/>
    <x v="14"/>
    <m/>
    <x v="42"/>
  </r>
  <r>
    <s v="X"/>
    <d v="2012-12-10T00:00:00"/>
    <x v="1"/>
    <x v="304"/>
    <n v="200"/>
    <m/>
    <x v="202"/>
    <m/>
    <x v="42"/>
  </r>
  <r>
    <s v="X"/>
    <d v="2012-12-10T00:00:00"/>
    <x v="1"/>
    <x v="304"/>
    <n v="100"/>
    <m/>
    <x v="14"/>
    <m/>
    <x v="42"/>
  </r>
  <r>
    <s v="X"/>
    <d v="2012-12-10T00:00:00"/>
    <x v="0"/>
    <x v="398"/>
    <m/>
    <n v="525"/>
    <x v="202"/>
    <m/>
    <x v="0"/>
  </r>
  <r>
    <s v="X"/>
    <d v="2012-12-10T00:00:00"/>
    <x v="0"/>
    <x v="399"/>
    <m/>
    <n v="87.43"/>
    <x v="12"/>
    <m/>
    <x v="0"/>
  </r>
  <r>
    <s v="X"/>
    <d v="2012-12-10T00:00:00"/>
    <x v="0"/>
    <x v="400"/>
    <m/>
    <n v="1404.92"/>
    <x v="14"/>
    <m/>
    <x v="0"/>
  </r>
  <r>
    <s v="X"/>
    <d v="2012-12-10T00:00:00"/>
    <x v="0"/>
    <x v="401"/>
    <m/>
    <n v="22.02"/>
    <x v="12"/>
    <m/>
    <x v="0"/>
  </r>
  <r>
    <s v="X"/>
    <d v="2012-12-11T00:00:00"/>
    <x v="1"/>
    <x v="241"/>
    <n v="159"/>
    <m/>
    <x v="40"/>
    <m/>
    <x v="42"/>
  </r>
  <r>
    <s v="X"/>
    <d v="2012-12-11T00:00:00"/>
    <x v="0"/>
    <x v="402"/>
    <m/>
    <n v="700.35"/>
    <x v="200"/>
    <m/>
    <x v="0"/>
  </r>
  <r>
    <s v="X"/>
    <d v="2012-12-11T00:00:00"/>
    <x v="0"/>
    <x v="403"/>
    <m/>
    <n v="1111.3"/>
    <x v="200"/>
    <m/>
    <x v="0"/>
  </r>
  <r>
    <s v="X"/>
    <d v="2012-12-11T00:00:00"/>
    <x v="0"/>
    <x v="32"/>
    <m/>
    <n v="19"/>
    <x v="14"/>
    <m/>
    <x v="0"/>
  </r>
  <r>
    <s v="X"/>
    <d v="2012-12-12T00:00:00"/>
    <x v="1"/>
    <x v="404"/>
    <n v="300"/>
    <m/>
    <x v="22"/>
    <m/>
    <x v="42"/>
  </r>
  <r>
    <s v="X"/>
    <d v="2012-12-12T00:00:00"/>
    <x v="1"/>
    <x v="32"/>
    <n v="19"/>
    <m/>
    <x v="220"/>
    <m/>
    <x v="42"/>
  </r>
  <r>
    <s v="X"/>
    <d v="2012-12-12T00:00:00"/>
    <x v="0"/>
    <x v="405"/>
    <m/>
    <n v="506.16"/>
    <x v="14"/>
    <m/>
    <x v="0"/>
  </r>
  <r>
    <s v="X"/>
    <d v="2012-12-12T00:00:00"/>
    <x v="0"/>
    <x v="406"/>
    <m/>
    <n v="126.93"/>
    <x v="22"/>
    <m/>
    <x v="0"/>
  </r>
  <r>
    <s v="X"/>
    <d v="2012-12-12T00:00:00"/>
    <x v="0"/>
    <x v="407"/>
    <m/>
    <n v="592.32000000000005"/>
    <x v="200"/>
    <m/>
    <x v="0"/>
  </r>
  <r>
    <s v="X"/>
    <d v="2012-12-12T00:00:00"/>
    <x v="0"/>
    <x v="408"/>
    <m/>
    <n v="864.83"/>
    <x v="212"/>
    <m/>
    <x v="0"/>
  </r>
  <r>
    <s v="X"/>
    <d v="2012-12-12T00:00:00"/>
    <x v="0"/>
    <x v="32"/>
    <m/>
    <n v="400.6"/>
    <x v="14"/>
    <m/>
    <x v="0"/>
  </r>
  <r>
    <s v="X"/>
    <d v="2012-12-13T00:00:00"/>
    <x v="1"/>
    <x v="1"/>
    <n v="260"/>
    <m/>
    <x v="200"/>
    <m/>
    <x v="42"/>
  </r>
  <r>
    <s v="X"/>
    <d v="2012-12-13T00:00:00"/>
    <x v="1"/>
    <x v="1"/>
    <n v="390"/>
    <m/>
    <x v="14"/>
    <m/>
    <x v="42"/>
  </r>
  <r>
    <s v="X"/>
    <d v="2012-12-13T00:00:00"/>
    <x v="1"/>
    <x v="409"/>
    <n v="600"/>
    <m/>
    <x v="14"/>
    <m/>
    <x v="42"/>
  </r>
  <r>
    <s v="X"/>
    <d v="2012-12-13T00:00:00"/>
    <x v="1"/>
    <x v="275"/>
    <n v="800"/>
    <m/>
    <x v="14"/>
    <m/>
    <x v="42"/>
  </r>
  <r>
    <s v="X"/>
    <d v="2012-12-13T00:00:00"/>
    <x v="1"/>
    <x v="32"/>
    <n v="400.6"/>
    <m/>
    <x v="220"/>
    <m/>
    <x v="42"/>
  </r>
  <r>
    <s v="X"/>
    <d v="2012-12-13T00:00:00"/>
    <x v="1"/>
    <x v="159"/>
    <n v="82.5"/>
    <m/>
    <x v="220"/>
    <m/>
    <x v="42"/>
  </r>
  <r>
    <s v="X"/>
    <d v="2012-12-13T00:00:00"/>
    <x v="0"/>
    <x v="410"/>
    <m/>
    <n v="802.16"/>
    <x v="14"/>
    <m/>
    <x v="0"/>
  </r>
  <r>
    <s v="X"/>
    <d v="2012-12-13T00:00:00"/>
    <x v="0"/>
    <x v="411"/>
    <m/>
    <n v="461.13"/>
    <x v="115"/>
    <m/>
    <x v="0"/>
  </r>
  <r>
    <s v="X"/>
    <d v="2012-12-13T00:00:00"/>
    <x v="0"/>
    <x v="412"/>
    <m/>
    <n v="136.32"/>
    <x v="14"/>
    <m/>
    <x v="0"/>
  </r>
  <r>
    <s v="X"/>
    <d v="2012-12-13T00:00:00"/>
    <x v="0"/>
    <x v="413"/>
    <m/>
    <n v="4874.6099999999997"/>
    <x v="200"/>
    <m/>
    <x v="0"/>
  </r>
  <r>
    <s v="X"/>
    <d v="2012-12-13T00:00:00"/>
    <x v="0"/>
    <x v="414"/>
    <m/>
    <n v="34.26"/>
    <x v="202"/>
    <m/>
    <x v="0"/>
  </r>
  <r>
    <s v="X"/>
    <d v="2012-12-14T00:00:00"/>
    <x v="1"/>
    <x v="7"/>
    <n v="1300"/>
    <m/>
    <x v="200"/>
    <m/>
    <x v="42"/>
  </r>
  <r>
    <s v="X"/>
    <d v="2012-12-14T00:00:00"/>
    <x v="1"/>
    <x v="275"/>
    <n v="2236"/>
    <m/>
    <x v="220"/>
    <m/>
    <x v="42"/>
  </r>
  <r>
    <s v="X"/>
    <d v="2012-12-14T00:00:00"/>
    <x v="1"/>
    <x v="9"/>
    <n v="1000"/>
    <m/>
    <x v="222"/>
    <m/>
    <x v="42"/>
  </r>
  <r>
    <s v="X"/>
    <d v="2012-12-14T00:00:00"/>
    <x v="1"/>
    <x v="9"/>
    <n v="520"/>
    <m/>
    <x v="14"/>
    <m/>
    <x v="42"/>
  </r>
  <r>
    <s v="X"/>
    <d v="2012-12-14T00:00:00"/>
    <x v="1"/>
    <x v="9"/>
    <n v="130"/>
    <m/>
    <x v="220"/>
    <m/>
    <x v="42"/>
  </r>
  <r>
    <s v="X"/>
    <d v="2012-12-14T00:00:00"/>
    <x v="1"/>
    <x v="21"/>
    <n v="240"/>
    <m/>
    <x v="200"/>
    <m/>
    <x v="42"/>
  </r>
  <r>
    <s v="X"/>
    <d v="2012-12-14T00:00:00"/>
    <x v="1"/>
    <x v="21"/>
    <n v="360"/>
    <m/>
    <x v="14"/>
    <m/>
    <x v="42"/>
  </r>
  <r>
    <s v="X"/>
    <d v="2012-12-14T00:00:00"/>
    <x v="1"/>
    <x v="9"/>
    <n v="270"/>
    <m/>
    <x v="14"/>
    <m/>
    <x v="42"/>
  </r>
  <r>
    <s v="X"/>
    <d v="2012-12-14T00:00:00"/>
    <x v="1"/>
    <x v="9"/>
    <n v="270"/>
    <m/>
    <x v="22"/>
    <m/>
    <x v="42"/>
  </r>
  <r>
    <s v="X"/>
    <d v="2012-12-14T00:00:00"/>
    <x v="1"/>
    <x v="415"/>
    <n v="36.299999999999997"/>
    <m/>
    <x v="115"/>
    <m/>
    <x v="42"/>
  </r>
  <r>
    <s v="X"/>
    <d v="2012-12-14T00:00:00"/>
    <x v="0"/>
    <x v="416"/>
    <m/>
    <n v="68.040000000000006"/>
    <x v="12"/>
    <m/>
    <x v="0"/>
  </r>
  <r>
    <s v="X"/>
    <d v="2012-12-14T00:00:00"/>
    <x v="0"/>
    <x v="417"/>
    <m/>
    <n v="90.62"/>
    <x v="200"/>
    <m/>
    <x v="0"/>
  </r>
  <r>
    <s v="X"/>
    <d v="2012-12-14T00:00:00"/>
    <x v="10"/>
    <x v="418"/>
    <m/>
    <n v="434.19"/>
    <x v="115"/>
    <m/>
    <x v="0"/>
  </r>
  <r>
    <s v="X"/>
    <d v="2012-12-15T00:00:00"/>
    <x v="0"/>
    <x v="419"/>
    <m/>
    <n v="166.2"/>
    <x v="223"/>
    <m/>
    <x v="0"/>
  </r>
  <r>
    <s v="X"/>
    <d v="2012-12-15T00:00:00"/>
    <x v="0"/>
    <x v="420"/>
    <m/>
    <n v="441.48"/>
    <x v="200"/>
    <m/>
    <x v="0"/>
  </r>
  <r>
    <s v="X"/>
    <d v="2012-12-15T00:00:00"/>
    <x v="0"/>
    <x v="421"/>
    <m/>
    <n v="371.14"/>
    <x v="224"/>
    <m/>
    <x v="0"/>
  </r>
  <r>
    <s v="X"/>
    <d v="2012-12-17T00:00:00"/>
    <x v="1"/>
    <x v="13"/>
    <n v="780"/>
    <m/>
    <x v="14"/>
    <m/>
    <x v="43"/>
  </r>
  <r>
    <s v="X"/>
    <d v="2012-12-17T00:00:00"/>
    <x v="1"/>
    <x v="264"/>
    <n v="720"/>
    <m/>
    <x v="14"/>
    <m/>
    <x v="43"/>
  </r>
  <r>
    <s v="X"/>
    <d v="2012-12-17T00:00:00"/>
    <x v="1"/>
    <x v="178"/>
    <n v="720"/>
    <m/>
    <x v="14"/>
    <m/>
    <x v="43"/>
  </r>
  <r>
    <s v="X"/>
    <d v="2012-12-17T00:00:00"/>
    <x v="1"/>
    <x v="5"/>
    <n v="600"/>
    <m/>
    <x v="14"/>
    <m/>
    <x v="43"/>
  </r>
  <r>
    <s v="X"/>
    <d v="2012-12-17T00:00:00"/>
    <x v="1"/>
    <x v="176"/>
    <n v="360"/>
    <m/>
    <x v="220"/>
    <m/>
    <x v="43"/>
  </r>
  <r>
    <s v="X"/>
    <d v="2012-12-17T00:00:00"/>
    <x v="1"/>
    <x v="176"/>
    <n v="120"/>
    <m/>
    <x v="53"/>
    <m/>
    <x v="43"/>
  </r>
  <r>
    <s v="X"/>
    <d v="2012-12-17T00:00:00"/>
    <x v="1"/>
    <x v="176"/>
    <n v="240"/>
    <m/>
    <x v="14"/>
    <m/>
    <x v="43"/>
  </r>
  <r>
    <s v="X"/>
    <d v="2012-12-17T00:00:00"/>
    <x v="1"/>
    <x v="304"/>
    <n v="300"/>
    <m/>
    <x v="220"/>
    <m/>
    <x v="43"/>
  </r>
  <r>
    <s v="X"/>
    <d v="2012-12-17T00:00:00"/>
    <x v="1"/>
    <x v="304"/>
    <n v="300"/>
    <m/>
    <x v="14"/>
    <m/>
    <x v="43"/>
  </r>
  <r>
    <s v="X"/>
    <d v="2012-12-17T00:00:00"/>
    <x v="1"/>
    <x v="214"/>
    <n v="240"/>
    <m/>
    <x v="212"/>
    <m/>
    <x v="43"/>
  </r>
  <r>
    <s v="X"/>
    <d v="2012-12-17T00:00:00"/>
    <x v="1"/>
    <x v="61"/>
    <n v="79.5"/>
    <m/>
    <x v="202"/>
    <m/>
    <x v="43"/>
  </r>
  <r>
    <s v="X"/>
    <d v="2012-12-17T00:00:00"/>
    <x v="0"/>
    <x v="422"/>
    <m/>
    <n v="119.18"/>
    <x v="14"/>
    <m/>
    <x v="0"/>
  </r>
  <r>
    <s v="X"/>
    <d v="2012-12-17T00:00:00"/>
    <x v="0"/>
    <x v="423"/>
    <m/>
    <n v="552.58000000000004"/>
    <x v="212"/>
    <m/>
    <x v="0"/>
  </r>
  <r>
    <s v="X"/>
    <d v="2012-12-18T00:00:00"/>
    <x v="1"/>
    <x v="424"/>
    <n v="2834"/>
    <m/>
    <x v="14"/>
    <m/>
    <x v="43"/>
  </r>
  <r>
    <s v="X"/>
    <d v="2012-12-18T00:00:00"/>
    <x v="1"/>
    <x v="32"/>
    <n v="19"/>
    <m/>
    <x v="220"/>
    <m/>
    <x v="43"/>
  </r>
  <r>
    <s v="X"/>
    <d v="2012-12-18T00:00:00"/>
    <x v="0"/>
    <x v="425"/>
    <m/>
    <n v="196.48"/>
    <x v="223"/>
    <m/>
    <x v="0"/>
  </r>
  <r>
    <s v="X"/>
    <d v="2012-12-18T00:00:00"/>
    <x v="0"/>
    <x v="426"/>
    <m/>
    <n v="245.59"/>
    <x v="212"/>
    <m/>
    <x v="0"/>
  </r>
  <r>
    <s v="X"/>
    <d v="2012-12-18T00:00:00"/>
    <x v="0"/>
    <x v="427"/>
    <m/>
    <n v="366.42"/>
    <x v="212"/>
    <m/>
    <x v="0"/>
  </r>
  <r>
    <s v="X"/>
    <d v="2012-12-19T00:00:00"/>
    <x v="1"/>
    <x v="32"/>
    <n v="322.8"/>
    <m/>
    <x v="220"/>
    <m/>
    <x v="43"/>
  </r>
  <r>
    <s v="X"/>
    <d v="2012-12-19T00:00:00"/>
    <x v="1"/>
    <x v="159"/>
    <n v="82.5"/>
    <m/>
    <x v="220"/>
    <m/>
    <x v="43"/>
  </r>
  <r>
    <s v="X"/>
    <d v="2012-12-19T00:00:00"/>
    <x v="1"/>
    <x v="32"/>
    <n v="75"/>
    <m/>
    <x v="220"/>
    <m/>
    <x v="43"/>
  </r>
  <r>
    <s v="X"/>
    <d v="2012-12-19T00:00:00"/>
    <x v="1"/>
    <x v="282"/>
    <n v="75"/>
    <m/>
    <x v="206"/>
    <m/>
    <x v="43"/>
  </r>
  <r>
    <s v="X"/>
    <d v="2012-12-19T00:00:00"/>
    <x v="1"/>
    <x v="428"/>
    <n v="1.75"/>
    <m/>
    <x v="115"/>
    <m/>
    <x v="43"/>
  </r>
  <r>
    <s v="X"/>
    <d v="2012-12-19T00:00:00"/>
    <x v="0"/>
    <x v="429"/>
    <m/>
    <n v="140.93"/>
    <x v="200"/>
    <m/>
    <x v="0"/>
  </r>
  <r>
    <s v="X"/>
    <d v="2012-12-19T00:00:00"/>
    <x v="0"/>
    <x v="430"/>
    <m/>
    <n v="732.21"/>
    <x v="14"/>
    <m/>
    <x v="0"/>
  </r>
  <r>
    <s v="X"/>
    <d v="2012-12-19T00:00:00"/>
    <x v="0"/>
    <x v="431"/>
    <m/>
    <n v="709.04"/>
    <x v="212"/>
    <m/>
    <x v="0"/>
  </r>
  <r>
    <s v="X"/>
    <d v="2012-12-19T00:00:00"/>
    <x v="0"/>
    <x v="432"/>
    <m/>
    <n v="180.8"/>
    <x v="212"/>
    <m/>
    <x v="0"/>
  </r>
  <r>
    <s v="X"/>
    <d v="2012-12-20T00:00:00"/>
    <x v="1"/>
    <x v="433"/>
    <n v="5000"/>
    <m/>
    <x v="115"/>
    <m/>
    <x v="43"/>
  </r>
  <r>
    <s v="X"/>
    <d v="2012-12-20T00:00:00"/>
    <x v="1"/>
    <x v="32"/>
    <n v="400.6"/>
    <m/>
    <x v="115"/>
    <m/>
    <x v="43"/>
  </r>
  <r>
    <s v="X"/>
    <d v="2012-12-20T00:00:00"/>
    <x v="1"/>
    <x v="434"/>
    <n v="9"/>
    <m/>
    <x v="115"/>
    <m/>
    <x v="43"/>
  </r>
  <r>
    <s v="X"/>
    <d v="2012-12-20T00:00:00"/>
    <x v="0"/>
    <x v="435"/>
    <m/>
    <n v="58.11"/>
    <x v="225"/>
    <m/>
    <x v="0"/>
  </r>
  <r>
    <s v="X"/>
    <d v="2012-12-20T00:00:00"/>
    <x v="0"/>
    <x v="436"/>
    <m/>
    <n v="196.6"/>
    <x v="212"/>
    <m/>
    <x v="0"/>
  </r>
  <r>
    <s v="X"/>
    <d v="2012-12-20T00:00:00"/>
    <x v="0"/>
    <x v="437"/>
    <m/>
    <n v="117.3"/>
    <x v="226"/>
    <m/>
    <x v="0"/>
  </r>
  <r>
    <s v="X"/>
    <d v="2012-12-20T00:00:00"/>
    <x v="0"/>
    <x v="237"/>
    <m/>
    <n v="4728.1499999999996"/>
    <x v="200"/>
    <m/>
    <x v="0"/>
  </r>
  <r>
    <s v="X"/>
    <d v="2012-12-21T00:00:00"/>
    <x v="1"/>
    <x v="7"/>
    <n v="780"/>
    <m/>
    <x v="200"/>
    <m/>
    <x v="43"/>
  </r>
  <r>
    <s v="X"/>
    <d v="2012-12-21T00:00:00"/>
    <x v="1"/>
    <x v="3"/>
    <n v="780"/>
    <m/>
    <x v="200"/>
    <m/>
    <x v="43"/>
  </r>
  <r>
    <s v="X"/>
    <d v="2012-12-21T00:00:00"/>
    <x v="1"/>
    <x v="1"/>
    <n v="650"/>
    <m/>
    <x v="14"/>
    <m/>
    <x v="43"/>
  </r>
  <r>
    <s v="X"/>
    <d v="2012-12-21T00:00:00"/>
    <x v="1"/>
    <x v="7"/>
    <n v="600"/>
    <m/>
    <x v="200"/>
    <m/>
    <x v="43"/>
  </r>
  <r>
    <s v="X"/>
    <d v="2012-12-21T00:00:00"/>
    <x v="1"/>
    <x v="16"/>
    <n v="500"/>
    <m/>
    <x v="200"/>
    <m/>
    <x v="43"/>
  </r>
  <r>
    <s v="X"/>
    <d v="2012-12-21T00:00:00"/>
    <x v="1"/>
    <x v="264"/>
    <n v="600"/>
    <m/>
    <x v="14"/>
    <m/>
    <x v="43"/>
  </r>
  <r>
    <s v="X"/>
    <d v="2012-12-21T00:00:00"/>
    <x v="0"/>
    <x v="438"/>
    <m/>
    <n v="232.39"/>
    <x v="200"/>
    <m/>
    <x v="0"/>
  </r>
  <r>
    <s v="X"/>
    <d v="2012-12-21T00:00:00"/>
    <x v="5"/>
    <x v="439"/>
    <m/>
    <n v="257.61"/>
    <x v="227"/>
    <m/>
    <x v="0"/>
  </r>
  <r>
    <s v="X"/>
    <d v="2012-12-22T00:00:00"/>
    <x v="0"/>
    <x v="440"/>
    <m/>
    <n v="554.65"/>
    <x v="215"/>
    <m/>
    <x v="0"/>
  </r>
  <r>
    <s v="X"/>
    <d v="2012-12-22T00:00:00"/>
    <x v="0"/>
    <x v="441"/>
    <m/>
    <n v="1867.51"/>
    <x v="212"/>
    <m/>
    <x v="0"/>
  </r>
  <r>
    <s v="X"/>
    <d v="2012-12-22T00:00:00"/>
    <x v="0"/>
    <x v="442"/>
    <m/>
    <n v="50.46"/>
    <x v="185"/>
    <m/>
    <x v="0"/>
  </r>
  <r>
    <s v="X"/>
    <d v="2012-12-22T00:00:00"/>
    <x v="0"/>
    <x v="443"/>
    <m/>
    <n v="1950.38"/>
    <x v="228"/>
    <m/>
    <x v="0"/>
  </r>
  <r>
    <s v="X"/>
    <d v="2012-12-22T00:00:00"/>
    <x v="0"/>
    <x v="444"/>
    <m/>
    <n v="267.08"/>
    <x v="225"/>
    <m/>
    <x v="0"/>
  </r>
  <r>
    <s v="X"/>
    <d v="2012-12-23T00:00:00"/>
    <x v="0"/>
    <x v="445"/>
    <m/>
    <n v="460.8"/>
    <x v="212"/>
    <m/>
    <x v="0"/>
  </r>
  <r>
    <s v="X"/>
    <d v="2012-12-24T00:00:00"/>
    <x v="1"/>
    <x v="129"/>
    <n v="2500"/>
    <m/>
    <x v="212"/>
    <m/>
    <x v="44"/>
  </r>
  <r>
    <s v="X"/>
    <d v="2012-12-24T00:00:00"/>
    <x v="1"/>
    <x v="178"/>
    <n v="720"/>
    <m/>
    <x v="14"/>
    <m/>
    <x v="44"/>
  </r>
  <r>
    <s v="X"/>
    <d v="2012-12-24T00:00:00"/>
    <x v="1"/>
    <x v="176"/>
    <n v="720"/>
    <m/>
    <x v="220"/>
    <m/>
    <x v="44"/>
  </r>
  <r>
    <s v="X"/>
    <d v="2012-12-24T00:00:00"/>
    <x v="1"/>
    <x v="21"/>
    <n v="660"/>
    <m/>
    <x v="220"/>
    <m/>
    <x v="44"/>
  </r>
  <r>
    <s v="X"/>
    <d v="2012-12-24T00:00:00"/>
    <x v="1"/>
    <x v="9"/>
    <n v="580"/>
    <m/>
    <x v="220"/>
    <m/>
    <x v="44"/>
  </r>
  <r>
    <s v="X"/>
    <d v="2012-12-24T00:00:00"/>
    <x v="1"/>
    <x v="349"/>
    <n v="500"/>
    <m/>
    <x v="14"/>
    <m/>
    <x v="44"/>
  </r>
  <r>
    <s v="X"/>
    <d v="2012-12-24T00:00:00"/>
    <x v="1"/>
    <x v="32"/>
    <n v="400.6"/>
    <m/>
    <x v="115"/>
    <m/>
    <x v="44"/>
  </r>
  <r>
    <s v="X"/>
    <d v="2012-12-24T00:00:00"/>
    <x v="1"/>
    <x v="304"/>
    <n v="400"/>
    <m/>
    <x v="220"/>
    <m/>
    <x v="44"/>
  </r>
  <r>
    <s v="X"/>
    <d v="2012-12-24T00:00:00"/>
    <x v="1"/>
    <x v="446"/>
    <n v="358.74"/>
    <m/>
    <x v="115"/>
    <m/>
    <x v="44"/>
  </r>
  <r>
    <s v="X"/>
    <d v="2012-12-24T00:00:00"/>
    <x v="1"/>
    <x v="9"/>
    <n v="300"/>
    <m/>
    <x v="220"/>
    <m/>
    <x v="44"/>
  </r>
  <r>
    <s v="X"/>
    <d v="2012-12-24T00:00:00"/>
    <x v="0"/>
    <x v="447"/>
    <m/>
    <n v="704.11"/>
    <x v="14"/>
    <m/>
    <x v="0"/>
  </r>
  <r>
    <s v="X"/>
    <d v="2012-12-24T00:00:00"/>
    <x v="0"/>
    <x v="448"/>
    <m/>
    <n v="211.66"/>
    <x v="212"/>
    <m/>
    <x v="0"/>
  </r>
  <r>
    <s v="X"/>
    <d v="2012-12-24T00:00:00"/>
    <x v="0"/>
    <x v="449"/>
    <m/>
    <n v="233.02"/>
    <x v="14"/>
    <m/>
    <x v="0"/>
  </r>
  <r>
    <s v="X"/>
    <d v="2012-12-26T00:00:00"/>
    <x v="1"/>
    <x v="13"/>
    <n v="650"/>
    <m/>
    <x v="14"/>
    <m/>
    <x v="44"/>
  </r>
  <r>
    <s v="X"/>
    <d v="2012-12-26T00:00:00"/>
    <x v="0"/>
    <x v="450"/>
    <m/>
    <n v="351.71"/>
    <x v="229"/>
    <m/>
    <x v="0"/>
  </r>
  <r>
    <s v="X"/>
    <d v="2012-12-26T00:00:00"/>
    <x v="0"/>
    <x v="451"/>
    <m/>
    <n v="415.67"/>
    <x v="212"/>
    <m/>
    <x v="0"/>
  </r>
  <r>
    <s v="X"/>
    <d v="2012-12-27T00:00:00"/>
    <x v="0"/>
    <x v="452"/>
    <m/>
    <n v="236.33"/>
    <x v="225"/>
    <m/>
    <x v="0"/>
  </r>
  <r>
    <s v="X"/>
    <d v="2012-12-27T00:00:00"/>
    <x v="0"/>
    <x v="453"/>
    <m/>
    <n v="636.49"/>
    <x v="200"/>
    <m/>
    <x v="0"/>
  </r>
  <r>
    <s v="X"/>
    <d v="2012-12-27T00:00:00"/>
    <x v="0"/>
    <x v="454"/>
    <m/>
    <n v="1154.8699999999999"/>
    <x v="220"/>
    <m/>
    <x v="0"/>
  </r>
  <r>
    <s v="X"/>
    <d v="2012-12-27T00:00:00"/>
    <x v="0"/>
    <x v="455"/>
    <m/>
    <n v="1278.1300000000001"/>
    <x v="200"/>
    <m/>
    <x v="0"/>
  </r>
  <r>
    <s v="X"/>
    <d v="2012-12-27T00:00:00"/>
    <x v="0"/>
    <x v="456"/>
    <m/>
    <n v="510.84"/>
    <x v="200"/>
    <m/>
    <x v="0"/>
  </r>
  <r>
    <s v="X"/>
    <d v="2012-12-27T00:00:00"/>
    <x v="0"/>
    <x v="457"/>
    <m/>
    <n v="493.21"/>
    <x v="230"/>
    <m/>
    <x v="0"/>
  </r>
  <r>
    <s v="X"/>
    <d v="2012-12-27T00:00:00"/>
    <x v="1"/>
    <x v="32"/>
    <n v="19"/>
    <m/>
    <x v="115"/>
    <m/>
    <x v="44"/>
  </r>
  <r>
    <s v="X"/>
    <d v="2012-12-28T00:00:00"/>
    <x v="0"/>
    <x v="458"/>
    <m/>
    <n v="178.49"/>
    <x v="225"/>
    <m/>
    <x v="0"/>
  </r>
  <r>
    <s v="X"/>
    <d v="2012-12-28T00:00:00"/>
    <x v="0"/>
    <x v="459"/>
    <m/>
    <n v="419.68"/>
    <x v="14"/>
    <m/>
    <x v="0"/>
  </r>
  <r>
    <s v="X"/>
    <d v="2012-12-28T00:00:00"/>
    <x v="0"/>
    <x v="460"/>
    <m/>
    <n v="64.180000000000007"/>
    <x v="14"/>
    <m/>
    <x v="0"/>
  </r>
  <r>
    <s v="X"/>
    <d v="2012-12-28T00:00:00"/>
    <x v="1"/>
    <x v="31"/>
    <n v="3500"/>
    <m/>
    <x v="220"/>
    <m/>
    <x v="44"/>
  </r>
  <r>
    <s v="X"/>
    <d v="2012-12-28T00:00:00"/>
    <x v="1"/>
    <x v="1"/>
    <n v="700"/>
    <m/>
    <x v="14"/>
    <m/>
    <x v="44"/>
  </r>
  <r>
    <s v="X"/>
    <d v="2012-12-28T00:00:00"/>
    <x v="1"/>
    <x v="161"/>
    <n v="300"/>
    <m/>
    <x v="212"/>
    <m/>
    <x v="44"/>
  </r>
  <r>
    <s v="X"/>
    <d v="2012-12-28T00:00:00"/>
    <x v="1"/>
    <x v="349"/>
    <n v="500"/>
    <m/>
    <x v="14"/>
    <m/>
    <x v="44"/>
  </r>
  <r>
    <s v="X"/>
    <d v="2012-12-28T00:00:00"/>
    <x v="1"/>
    <x v="461"/>
    <n v="60.52"/>
    <m/>
    <x v="115"/>
    <m/>
    <x v="44"/>
  </r>
  <r>
    <s v="X"/>
    <d v="2012-12-29T00:00:00"/>
    <x v="0"/>
    <x v="462"/>
    <m/>
    <n v="395.16"/>
    <x v="212"/>
    <m/>
    <x v="0"/>
  </r>
  <r>
    <s v="X"/>
    <d v="2012-12-29T00:00:00"/>
    <x v="0"/>
    <x v="463"/>
    <m/>
    <n v="224.68"/>
    <x v="14"/>
    <m/>
    <x v="0"/>
  </r>
  <r>
    <s v="X"/>
    <d v="2012-12-29T00:00:00"/>
    <x v="0"/>
    <x v="464"/>
    <m/>
    <n v="162.38999999999999"/>
    <x v="200"/>
    <m/>
    <x v="0"/>
  </r>
  <r>
    <s v="X"/>
    <d v="2012-12-31T00:00:00"/>
    <x v="0"/>
    <x v="465"/>
    <m/>
    <n v="3140.14"/>
    <x v="14"/>
    <m/>
    <x v="0"/>
  </r>
  <r>
    <s v="X"/>
    <d v="2012-12-31T00:00:00"/>
    <x v="0"/>
    <x v="466"/>
    <m/>
    <n v="83.13"/>
    <x v="98"/>
    <m/>
    <x v="0"/>
  </r>
  <r>
    <s v="X"/>
    <d v="2012-12-31T00:00:00"/>
    <x v="1"/>
    <x v="16"/>
    <n v="525"/>
    <m/>
    <x v="200"/>
    <m/>
    <x v="45"/>
  </r>
  <r>
    <s v="X"/>
    <d v="2012-12-31T00:00:00"/>
    <x v="1"/>
    <x v="467"/>
    <n v="1200"/>
    <m/>
    <x v="115"/>
    <m/>
    <x v="45"/>
  </r>
  <r>
    <s v="X"/>
    <d v="2012-12-31T00:00:00"/>
    <x v="1"/>
    <x v="178"/>
    <n v="600"/>
    <m/>
    <x v="14"/>
    <m/>
    <x v="45"/>
  </r>
  <r>
    <s v="X"/>
    <d v="2012-12-31T00:00:00"/>
    <x v="1"/>
    <x v="176"/>
    <n v="600"/>
    <m/>
    <x v="220"/>
    <m/>
    <x v="45"/>
  </r>
  <r>
    <s v="X"/>
    <d v="2012-12-31T00:00:00"/>
    <x v="1"/>
    <x v="13"/>
    <n v="520"/>
    <m/>
    <x v="14"/>
    <m/>
    <x v="45"/>
  </r>
  <r>
    <s v="X"/>
    <d v="2012-12-31T00:00:00"/>
    <x v="1"/>
    <x v="7"/>
    <n v="520"/>
    <m/>
    <x v="200"/>
    <m/>
    <x v="45"/>
  </r>
  <r>
    <s v="X"/>
    <d v="2012-12-31T00:00:00"/>
    <x v="1"/>
    <x v="9"/>
    <n v="520"/>
    <m/>
    <x v="220"/>
    <m/>
    <x v="45"/>
  </r>
  <r>
    <s v="X"/>
    <d v="2012-12-31T00:00:00"/>
    <x v="1"/>
    <x v="21"/>
    <n v="480"/>
    <m/>
    <x v="220"/>
    <m/>
    <x v="45"/>
  </r>
  <r>
    <s v="X"/>
    <d v="2012-12-31T00:00:00"/>
    <x v="1"/>
    <x v="250"/>
    <n v="422.64"/>
    <m/>
    <x v="40"/>
    <m/>
    <x v="45"/>
  </r>
  <r>
    <s v="X"/>
    <d v="2012-12-31T00:00:00"/>
    <x v="1"/>
    <x v="113"/>
    <n v="400"/>
    <m/>
    <x v="200"/>
    <m/>
    <x v="45"/>
  </r>
  <r>
    <s v="X"/>
    <d v="2012-12-31T00:00:00"/>
    <x v="1"/>
    <x v="304"/>
    <n v="400"/>
    <m/>
    <x v="220"/>
    <m/>
    <x v="45"/>
  </r>
  <r>
    <s v="X"/>
    <d v="2012-12-31T00:00:00"/>
    <x v="1"/>
    <x v="3"/>
    <n v="390"/>
    <m/>
    <x v="200"/>
    <m/>
    <x v="45"/>
  </r>
  <r>
    <s v="X"/>
    <d v="2012-12-31T00:00:00"/>
    <x v="1"/>
    <x v="215"/>
    <n v="361"/>
    <m/>
    <x v="14"/>
    <m/>
    <x v="45"/>
  </r>
  <r>
    <s v="X"/>
    <d v="2012-12-31T00:00:00"/>
    <x v="1"/>
    <x v="264"/>
    <n v="240"/>
    <m/>
    <x v="14"/>
    <m/>
    <x v="45"/>
  </r>
  <r>
    <s v="X"/>
    <d v="2012-12-31T00:00:00"/>
    <x v="1"/>
    <x v="317"/>
    <n v="240"/>
    <m/>
    <x v="14"/>
    <m/>
    <x v="45"/>
  </r>
  <r>
    <s v="X"/>
    <d v="2012-12-31T00:00:00"/>
    <x v="1"/>
    <x v="468"/>
    <n v="58.3"/>
    <m/>
    <x v="115"/>
    <m/>
    <x v="45"/>
  </r>
  <r>
    <s v="X"/>
    <d v="2013-01-02T00:00:00"/>
    <x v="1"/>
    <x v="16"/>
    <n v="800"/>
    <m/>
    <x v="200"/>
    <m/>
    <x v="46"/>
  </r>
  <r>
    <s v="X"/>
    <d v="2013-01-02T00:00:00"/>
    <x v="1"/>
    <x v="1"/>
    <n v="650"/>
    <m/>
    <x v="14"/>
    <m/>
    <x v="46"/>
  </r>
  <r>
    <s v="X"/>
    <d v="2013-01-02T00:00:00"/>
    <x v="1"/>
    <x v="424"/>
    <n v="1980"/>
    <m/>
    <x v="220"/>
    <m/>
    <x v="46"/>
  </r>
  <r>
    <s v="X"/>
    <d v="2013-01-02T00:00:00"/>
    <x v="1"/>
    <x v="32"/>
    <n v="400.6"/>
    <m/>
    <x v="115"/>
    <m/>
    <x v="46"/>
  </r>
  <r>
    <s v="X"/>
    <d v="2013-01-02T00:00:00"/>
    <x v="1"/>
    <x v="251"/>
    <n v="196.57"/>
    <m/>
    <x v="115"/>
    <m/>
    <x v="46"/>
  </r>
  <r>
    <s v="X"/>
    <d v="2013-01-02T00:00:00"/>
    <x v="0"/>
    <x v="469"/>
    <m/>
    <n v="634.69000000000005"/>
    <x v="220"/>
    <m/>
    <x v="0"/>
  </r>
  <r>
    <s v="X"/>
    <d v="2013-01-02T00:00:00"/>
    <x v="0"/>
    <x v="470"/>
    <m/>
    <n v="1416.62"/>
    <x v="14"/>
    <m/>
    <x v="0"/>
  </r>
  <r>
    <s v="X"/>
    <d v="2013-01-02T00:00:00"/>
    <x v="7"/>
    <x v="471"/>
    <m/>
    <n v="244.15"/>
    <x v="115"/>
    <m/>
    <x v="0"/>
  </r>
  <r>
    <s v="X"/>
    <d v="2013-01-02T00:00:00"/>
    <x v="7"/>
    <x v="472"/>
    <m/>
    <n v="21.17"/>
    <x v="14"/>
    <m/>
    <x v="0"/>
  </r>
  <r>
    <s v="X"/>
    <d v="2013-01-02T00:00:00"/>
    <x v="0"/>
    <x v="473"/>
    <m/>
    <n v="81.84"/>
    <x v="115"/>
    <m/>
    <x v="0"/>
  </r>
  <r>
    <s v="X"/>
    <d v="2013-01-03T00:00:00"/>
    <x v="1"/>
    <x v="178"/>
    <n v="600"/>
    <m/>
    <x v="14"/>
    <m/>
    <x v="46"/>
  </r>
  <r>
    <s v="X"/>
    <d v="2013-01-03T00:00:00"/>
    <x v="1"/>
    <x v="264"/>
    <n v="600"/>
    <m/>
    <x v="14"/>
    <m/>
    <x v="46"/>
  </r>
  <r>
    <s v="X"/>
    <d v="2013-01-03T00:00:00"/>
    <x v="1"/>
    <x v="176"/>
    <n v="120"/>
    <m/>
    <x v="98"/>
    <m/>
    <x v="46"/>
  </r>
  <r>
    <s v="X"/>
    <d v="2013-01-03T00:00:00"/>
    <x v="1"/>
    <x v="176"/>
    <n v="480"/>
    <m/>
    <x v="220"/>
    <m/>
    <x v="46"/>
  </r>
  <r>
    <s v="X"/>
    <d v="2013-01-03T00:00:00"/>
    <x v="1"/>
    <x v="5"/>
    <n v="500"/>
    <m/>
    <x v="14"/>
    <m/>
    <x v="46"/>
  </r>
  <r>
    <s v="X"/>
    <d v="2013-01-03T00:00:00"/>
    <x v="1"/>
    <x v="304"/>
    <n v="400"/>
    <m/>
    <x v="220"/>
    <m/>
    <x v="46"/>
  </r>
  <r>
    <s v="X"/>
    <d v="2013-01-03T00:00:00"/>
    <x v="0"/>
    <x v="474"/>
    <m/>
    <n v="162.57"/>
    <x v="212"/>
    <m/>
    <x v="0"/>
  </r>
  <r>
    <s v="X"/>
    <d v="2013-01-03T00:00:00"/>
    <x v="0"/>
    <x v="475"/>
    <m/>
    <n v="927.86"/>
    <x v="200"/>
    <m/>
    <x v="0"/>
  </r>
  <r>
    <s v="X"/>
    <d v="2013-01-04T00:00:00"/>
    <x v="1"/>
    <x v="9"/>
    <n v="130"/>
    <m/>
    <x v="98"/>
    <m/>
    <x v="46"/>
  </r>
  <r>
    <s v="X"/>
    <d v="2013-01-04T00:00:00"/>
    <x v="1"/>
    <x v="9"/>
    <n v="520"/>
    <m/>
    <x v="220"/>
    <m/>
    <x v="46"/>
  </r>
  <r>
    <s v="X"/>
    <d v="2013-01-04T00:00:00"/>
    <x v="1"/>
    <x v="21"/>
    <n v="480"/>
    <m/>
    <x v="220"/>
    <m/>
    <x v="46"/>
  </r>
  <r>
    <s v="X"/>
    <d v="2013-01-04T00:00:00"/>
    <x v="1"/>
    <x v="476"/>
    <n v="251.12"/>
    <m/>
    <x v="106"/>
    <m/>
    <x v="46"/>
  </r>
  <r>
    <s v="X"/>
    <d v="2013-01-04T00:00:00"/>
    <x v="1"/>
    <x v="476"/>
    <n v="5"/>
    <m/>
    <x v="106"/>
    <m/>
    <x v="46"/>
  </r>
  <r>
    <s v="X"/>
    <d v="2013-01-04T00:00:00"/>
    <x v="1"/>
    <x v="476"/>
    <n v="2.5099999999999998"/>
    <m/>
    <x v="106"/>
    <m/>
    <x v="46"/>
  </r>
  <r>
    <s v="X"/>
    <d v="2013-01-04T00:00:00"/>
    <x v="0"/>
    <x v="477"/>
    <m/>
    <n v="254.8"/>
    <x v="220"/>
    <m/>
    <x v="0"/>
  </r>
  <r>
    <s v="X"/>
    <d v="2013-01-04T00:00:00"/>
    <x v="0"/>
    <x v="478"/>
    <m/>
    <n v="686.44"/>
    <x v="14"/>
    <m/>
    <x v="0"/>
  </r>
  <r>
    <s v="X"/>
    <d v="2013-01-04T00:00:00"/>
    <x v="0"/>
    <x v="479"/>
    <m/>
    <n v="325.32"/>
    <x v="200"/>
    <m/>
    <x v="0"/>
  </r>
  <r>
    <s v="X"/>
    <d v="2013-01-05T00:00:00"/>
    <x v="0"/>
    <x v="480"/>
    <m/>
    <n v="216.88"/>
    <x v="212"/>
    <m/>
    <x v="0"/>
  </r>
  <r>
    <s v="X"/>
    <d v="2013-01-05T00:00:00"/>
    <x v="0"/>
    <x v="481"/>
    <m/>
    <n v="485.56"/>
    <x v="220"/>
    <m/>
    <x v="0"/>
  </r>
  <r>
    <s v="X"/>
    <d v="2013-01-05T00:00:00"/>
    <x v="0"/>
    <x v="482"/>
    <m/>
    <n v="710.24"/>
    <x v="14"/>
    <m/>
    <x v="0"/>
  </r>
  <r>
    <s v="X"/>
    <d v="2013-01-05T00:00:00"/>
    <x v="0"/>
    <x v="483"/>
    <m/>
    <n v="56.88"/>
    <x v="14"/>
    <m/>
    <x v="0"/>
  </r>
  <r>
    <s v="X"/>
    <d v="2013-01-06T00:00:00"/>
    <x v="0"/>
    <x v="484"/>
    <m/>
    <n v="2563.06"/>
    <x v="115"/>
    <m/>
    <x v="0"/>
  </r>
  <r>
    <s v="X"/>
    <d v="2013-01-07T00:00:00"/>
    <x v="1"/>
    <x v="7"/>
    <n v="650"/>
    <m/>
    <x v="200"/>
    <m/>
    <x v="47"/>
  </r>
  <r>
    <s v="X"/>
    <d v="2013-01-07T00:00:00"/>
    <x v="1"/>
    <x v="13"/>
    <n v="650"/>
    <m/>
    <x v="14"/>
    <m/>
    <x v="47"/>
  </r>
  <r>
    <s v="X"/>
    <d v="2013-01-07T00:00:00"/>
    <x v="1"/>
    <x v="3"/>
    <n v="650"/>
    <m/>
    <x v="200"/>
    <m/>
    <x v="47"/>
  </r>
  <r>
    <s v="X"/>
    <d v="2013-01-07T00:00:00"/>
    <x v="1"/>
    <x v="113"/>
    <n v="500"/>
    <m/>
    <x v="200"/>
    <m/>
    <x v="47"/>
  </r>
  <r>
    <s v="X"/>
    <d v="2013-01-07T00:00:00"/>
    <x v="1"/>
    <x v="241"/>
    <n v="159"/>
    <m/>
    <x v="40"/>
    <m/>
    <x v="47"/>
  </r>
  <r>
    <s v="X"/>
    <d v="2013-01-07T00:00:00"/>
    <x v="1"/>
    <x v="35"/>
    <n v="150"/>
    <m/>
    <x v="98"/>
    <m/>
    <x v="47"/>
  </r>
  <r>
    <s v="X"/>
    <d v="2013-01-07T00:00:00"/>
    <x v="0"/>
    <x v="485"/>
    <m/>
    <n v="304.06"/>
    <x v="14"/>
    <m/>
    <x v="0"/>
  </r>
  <r>
    <s v="X"/>
    <d v="2013-01-08T00:00:00"/>
    <x v="0"/>
    <x v="486"/>
    <m/>
    <n v="307.68"/>
    <x v="220"/>
    <m/>
    <x v="0"/>
  </r>
  <r>
    <s v="X"/>
    <d v="2013-01-08T00:00:00"/>
    <x v="0"/>
    <x v="487"/>
    <m/>
    <n v="392.52"/>
    <x v="14"/>
    <m/>
    <x v="0"/>
  </r>
  <r>
    <s v="X"/>
    <d v="2013-01-08T00:00:00"/>
    <x v="0"/>
    <x v="488"/>
    <m/>
    <n v="92.98"/>
    <x v="212"/>
    <m/>
    <x v="0"/>
  </r>
  <r>
    <s v="X"/>
    <d v="2013-01-08T00:00:00"/>
    <x v="5"/>
    <x v="489"/>
    <m/>
    <n v="44.15"/>
    <x v="12"/>
    <m/>
    <x v="0"/>
  </r>
  <r>
    <s v="X"/>
    <d v="2013-01-08T00:00:00"/>
    <x v="0"/>
    <x v="490"/>
    <m/>
    <n v="1906.13"/>
    <x v="200"/>
    <m/>
    <x v="0"/>
  </r>
  <r>
    <s v="X"/>
    <d v="2013-01-09T00:00:00"/>
    <x v="1"/>
    <x v="32"/>
    <n v="19"/>
    <m/>
    <x v="14"/>
    <m/>
    <x v="47"/>
  </r>
  <r>
    <s v="X"/>
    <d v="2013-01-09T00:00:00"/>
    <x v="0"/>
    <x v="491"/>
    <m/>
    <n v="131.72999999999999"/>
    <x v="212"/>
    <m/>
    <x v="0"/>
  </r>
  <r>
    <s v="X"/>
    <d v="2013-01-09T00:00:00"/>
    <x v="0"/>
    <x v="492"/>
    <m/>
    <n v="1049.83"/>
    <x v="14"/>
    <m/>
    <x v="0"/>
  </r>
  <r>
    <s v="X"/>
    <d v="2013-01-09T00:00:00"/>
    <x v="0"/>
    <x v="493"/>
    <m/>
    <n v="403.06"/>
    <x v="150"/>
    <m/>
    <x v="0"/>
  </r>
  <r>
    <s v="X"/>
    <d v="2013-01-09T00:00:00"/>
    <x v="7"/>
    <x v="494"/>
    <m/>
    <n v="696.19"/>
    <x v="14"/>
    <m/>
    <x v="0"/>
  </r>
  <r>
    <s v="X"/>
    <d v="2013-01-09T00:00:00"/>
    <x v="0"/>
    <x v="495"/>
    <m/>
    <n v="61.25"/>
    <x v="14"/>
    <m/>
    <x v="0"/>
  </r>
  <r>
    <s v="X"/>
    <d v="2013-01-09T00:00:00"/>
    <x v="0"/>
    <x v="496"/>
    <m/>
    <n v="96.01"/>
    <x v="150"/>
    <m/>
    <x v="0"/>
  </r>
  <r>
    <s v="X"/>
    <d v="2013-01-10T00:00:00"/>
    <x v="1"/>
    <x v="32"/>
    <n v="401.1"/>
    <m/>
    <x v="14"/>
    <m/>
    <x v="47"/>
  </r>
  <r>
    <s v="X"/>
    <d v="2013-01-10T00:00:00"/>
    <x v="1"/>
    <x v="32"/>
    <n v="360"/>
    <m/>
    <x v="14"/>
    <m/>
    <x v="47"/>
  </r>
  <r>
    <s v="X"/>
    <d v="2013-01-10T00:00:00"/>
    <x v="1"/>
    <x v="409"/>
    <n v="600"/>
    <m/>
    <x v="14"/>
    <m/>
    <x v="47"/>
  </r>
  <r>
    <s v="X"/>
    <d v="2013-01-10T00:00:00"/>
    <x v="1"/>
    <x v="214"/>
    <n v="840"/>
    <m/>
    <x v="103"/>
    <m/>
    <x v="47"/>
  </r>
  <r>
    <s v="X"/>
    <d v="2013-01-10T00:00:00"/>
    <x v="1"/>
    <x v="129"/>
    <n v="800"/>
    <m/>
    <x v="212"/>
    <m/>
    <x v="47"/>
  </r>
  <r>
    <s v="X"/>
    <d v="2013-01-10T00:00:00"/>
    <x v="1"/>
    <x v="159"/>
    <n v="82.5"/>
    <m/>
    <x v="14"/>
    <m/>
    <x v="47"/>
  </r>
  <r>
    <s v="X"/>
    <d v="2013-01-10T00:00:00"/>
    <x v="0"/>
    <x v="497"/>
    <m/>
    <n v="478.66"/>
    <x v="150"/>
    <m/>
    <x v="0"/>
  </r>
  <r>
    <s v="X"/>
    <d v="2013-01-10T00:00:00"/>
    <x v="0"/>
    <x v="498"/>
    <m/>
    <n v="214.49"/>
    <x v="14"/>
    <m/>
    <x v="0"/>
  </r>
  <r>
    <s v="X"/>
    <d v="2013-01-10T00:00:00"/>
    <x v="0"/>
    <x v="499"/>
    <m/>
    <n v="96.21"/>
    <x v="200"/>
    <m/>
    <x v="0"/>
  </r>
  <r>
    <s v="X"/>
    <d v="2013-01-10T00:00:00"/>
    <x v="0"/>
    <x v="500"/>
    <m/>
    <n v="1197.74"/>
    <x v="212"/>
    <m/>
    <x v="0"/>
  </r>
  <r>
    <s v="X"/>
    <d v="2013-01-10T00:00:00"/>
    <x v="0"/>
    <x v="501"/>
    <m/>
    <n v="43.16"/>
    <x v="150"/>
    <m/>
    <x v="0"/>
  </r>
  <r>
    <s v="X"/>
    <d v="2013-01-10T00:00:00"/>
    <x v="0"/>
    <x v="502"/>
    <m/>
    <n v="19.04"/>
    <x v="150"/>
    <m/>
    <x v="0"/>
  </r>
  <r>
    <s v="X"/>
    <d v="2013-01-11T00:00:00"/>
    <x v="1"/>
    <x v="31"/>
    <n v="3200"/>
    <m/>
    <x v="212"/>
    <m/>
    <x v="47"/>
  </r>
  <r>
    <s v="X"/>
    <d v="2013-01-11T00:00:00"/>
    <x v="1"/>
    <x v="262"/>
    <n v="900"/>
    <m/>
    <x v="220"/>
    <m/>
    <x v="47"/>
  </r>
  <r>
    <s v="X"/>
    <d v="2013-01-11T00:00:00"/>
    <x v="1"/>
    <x v="1"/>
    <n v="830"/>
    <m/>
    <x v="14"/>
    <m/>
    <x v="47"/>
  </r>
  <r>
    <s v="X"/>
    <d v="2013-01-11T00:00:00"/>
    <x v="1"/>
    <x v="7"/>
    <n v="780"/>
    <m/>
    <x v="200"/>
    <m/>
    <x v="47"/>
  </r>
  <r>
    <s v="X"/>
    <d v="2013-01-11T00:00:00"/>
    <x v="1"/>
    <x v="503"/>
    <n v="301.45"/>
    <m/>
    <x v="110"/>
    <m/>
    <x v="47"/>
  </r>
  <r>
    <s v="X"/>
    <d v="2013-01-11T00:00:00"/>
    <x v="1"/>
    <x v="111"/>
    <n v="88"/>
    <m/>
    <x v="14"/>
    <m/>
    <x v="47"/>
  </r>
  <r>
    <s v="X"/>
    <d v="2013-01-11T00:00:00"/>
    <x v="0"/>
    <x v="504"/>
    <m/>
    <n v="207.71"/>
    <x v="150"/>
    <m/>
    <x v="0"/>
  </r>
  <r>
    <s v="X"/>
    <d v="2013-01-11T00:00:00"/>
    <x v="0"/>
    <x v="32"/>
    <m/>
    <n v="400.6"/>
    <x v="14"/>
    <m/>
    <x v="0"/>
  </r>
  <r>
    <s v="X"/>
    <d v="2013-01-12T00:00:00"/>
    <x v="0"/>
    <x v="505"/>
    <m/>
    <n v="707.5"/>
    <x v="220"/>
    <m/>
    <x v="0"/>
  </r>
  <r>
    <s v="X"/>
    <d v="2013-01-12T00:00:00"/>
    <x v="0"/>
    <x v="506"/>
    <m/>
    <n v="349.42"/>
    <x v="200"/>
    <m/>
    <x v="0"/>
  </r>
  <r>
    <s v="X"/>
    <d v="2013-01-12T00:00:00"/>
    <x v="0"/>
    <x v="507"/>
    <m/>
    <n v="297.37"/>
    <x v="14"/>
    <m/>
    <x v="0"/>
  </r>
  <r>
    <s v="X"/>
    <d v="2013-01-12T00:00:00"/>
    <x v="7"/>
    <x v="508"/>
    <m/>
    <n v="68.11"/>
    <x v="231"/>
    <m/>
    <x v="0"/>
  </r>
  <r>
    <s v="X"/>
    <d v="2013-01-12T00:00:00"/>
    <x v="0"/>
    <x v="509"/>
    <m/>
    <n v="735.64"/>
    <x v="212"/>
    <m/>
    <x v="0"/>
  </r>
  <r>
    <s v="X"/>
    <d v="2013-01-12T00:00:00"/>
    <x v="0"/>
    <x v="510"/>
    <m/>
    <n v="103.66"/>
    <x v="231"/>
    <m/>
    <x v="0"/>
  </r>
  <r>
    <s v="X"/>
    <d v="2013-01-14T00:00:00"/>
    <x v="1"/>
    <x v="129"/>
    <n v="2500"/>
    <m/>
    <x v="212"/>
    <m/>
    <x v="48"/>
  </r>
  <r>
    <s v="X"/>
    <d v="2013-01-14T00:00:00"/>
    <x v="1"/>
    <x v="3"/>
    <n v="780"/>
    <m/>
    <x v="200"/>
    <m/>
    <x v="48"/>
  </r>
  <r>
    <s v="X"/>
    <d v="2013-01-14T00:00:00"/>
    <x v="1"/>
    <x v="13"/>
    <n v="780"/>
    <m/>
    <x v="14"/>
    <m/>
    <x v="48"/>
  </r>
  <r>
    <s v="X"/>
    <d v="2013-01-14T00:00:00"/>
    <x v="1"/>
    <x v="178"/>
    <n v="720"/>
    <m/>
    <x v="14"/>
    <m/>
    <x v="48"/>
  </r>
  <r>
    <s v="X"/>
    <d v="2013-01-14T00:00:00"/>
    <x v="1"/>
    <x v="264"/>
    <n v="720"/>
    <m/>
    <x v="14"/>
    <m/>
    <x v="48"/>
  </r>
  <r>
    <s v="X"/>
    <d v="2013-01-14T00:00:00"/>
    <x v="1"/>
    <x v="176"/>
    <n v="360"/>
    <m/>
    <x v="220"/>
    <m/>
    <x v="48"/>
  </r>
  <r>
    <s v="X"/>
    <d v="2013-01-14T00:00:00"/>
    <x v="1"/>
    <x v="176"/>
    <n v="360"/>
    <m/>
    <x v="150"/>
    <m/>
    <x v="48"/>
  </r>
  <r>
    <s v="X"/>
    <d v="2013-01-14T00:00:00"/>
    <x v="1"/>
    <x v="21"/>
    <n v="360"/>
    <m/>
    <x v="220"/>
    <m/>
    <x v="48"/>
  </r>
  <r>
    <s v="X"/>
    <d v="2013-01-14T00:00:00"/>
    <x v="1"/>
    <x v="21"/>
    <n v="360"/>
    <m/>
    <x v="150"/>
    <m/>
    <x v="48"/>
  </r>
  <r>
    <s v="X"/>
    <d v="2013-01-14T00:00:00"/>
    <x v="1"/>
    <x v="9"/>
    <n v="550"/>
    <m/>
    <x v="220"/>
    <m/>
    <x v="48"/>
  </r>
  <r>
    <s v="X"/>
    <d v="2013-01-14T00:00:00"/>
    <x v="1"/>
    <x v="9"/>
    <n v="130"/>
    <m/>
    <x v="150"/>
    <m/>
    <x v="48"/>
  </r>
  <r>
    <s v="X"/>
    <d v="2013-01-14T00:00:00"/>
    <x v="1"/>
    <x v="113"/>
    <n v="600"/>
    <m/>
    <x v="200"/>
    <m/>
    <x v="48"/>
  </r>
  <r>
    <s v="X"/>
    <d v="2013-01-14T00:00:00"/>
    <x v="1"/>
    <x v="349"/>
    <n v="600"/>
    <m/>
    <x v="14"/>
    <m/>
    <x v="48"/>
  </r>
  <r>
    <s v="X"/>
    <d v="2013-01-14T00:00:00"/>
    <x v="1"/>
    <x v="304"/>
    <n v="400"/>
    <m/>
    <x v="220"/>
    <m/>
    <x v="48"/>
  </r>
  <r>
    <s v="X"/>
    <d v="2013-01-14T00:00:00"/>
    <x v="1"/>
    <x v="304"/>
    <n v="100"/>
    <m/>
    <x v="150"/>
    <m/>
    <x v="48"/>
  </r>
  <r>
    <s v="X"/>
    <d v="2013-01-14T00:00:00"/>
    <x v="1"/>
    <x v="111"/>
    <n v="479.6"/>
    <m/>
    <x v="220"/>
    <m/>
    <x v="48"/>
  </r>
  <r>
    <s v="X"/>
    <d v="2013-01-14T00:00:00"/>
    <x v="1"/>
    <x v="32"/>
    <n v="400.6"/>
    <m/>
    <x v="115"/>
    <m/>
    <x v="48"/>
  </r>
  <r>
    <s v="X"/>
    <d v="2013-01-14T00:00:00"/>
    <x v="1"/>
    <x v="215"/>
    <n v="240"/>
    <m/>
    <x v="200"/>
    <m/>
    <x v="48"/>
  </r>
  <r>
    <s v="X"/>
    <d v="2013-01-14T00:00:00"/>
    <x v="0"/>
    <x v="511"/>
    <m/>
    <n v="91.67"/>
    <x v="220"/>
    <m/>
    <x v="0"/>
  </r>
  <r>
    <s v="X"/>
    <d v="2013-01-15T00:00:00"/>
    <x v="1"/>
    <x v="512"/>
    <n v="400"/>
    <m/>
    <x v="200"/>
    <m/>
    <x v="48"/>
  </r>
  <r>
    <s v="X"/>
    <d v="2013-01-15T00:00:00"/>
    <x v="1"/>
    <x v="214"/>
    <n v="140"/>
    <m/>
    <x v="212"/>
    <m/>
    <x v="48"/>
  </r>
  <r>
    <s v="X"/>
    <d v="2013-01-15T00:00:00"/>
    <x v="1"/>
    <x v="424"/>
    <n v="400"/>
    <m/>
    <x v="14"/>
    <m/>
    <x v="48"/>
  </r>
  <r>
    <s v="X"/>
    <d v="2013-01-15T00:00:00"/>
    <x v="0"/>
    <x v="513"/>
    <m/>
    <n v="80.73"/>
    <x v="220"/>
    <m/>
    <x v="0"/>
  </r>
  <r>
    <s v="X"/>
    <d v="2013-01-15T00:00:00"/>
    <x v="0"/>
    <x v="514"/>
    <m/>
    <n v="387.86"/>
    <x v="14"/>
    <m/>
    <x v="0"/>
  </r>
  <r>
    <s v="X"/>
    <d v="2013-01-15T00:00:00"/>
    <x v="0"/>
    <x v="515"/>
    <m/>
    <n v="259.83999999999997"/>
    <x v="200"/>
    <m/>
    <x v="0"/>
  </r>
  <r>
    <s v="X"/>
    <d v="2013-01-15T00:00:00"/>
    <x v="7"/>
    <x v="516"/>
    <m/>
    <n v="169.46"/>
    <x v="115"/>
    <m/>
    <x v="0"/>
  </r>
  <r>
    <s v="X"/>
    <d v="2013-01-16T00:00:00"/>
    <x v="1"/>
    <x v="128"/>
    <n v="2500"/>
    <m/>
    <x v="200"/>
    <m/>
    <x v="48"/>
  </r>
  <r>
    <s v="X"/>
    <d v="2013-01-16T00:00:00"/>
    <x v="1"/>
    <x v="128"/>
    <n v="1600"/>
    <m/>
    <x v="212"/>
    <m/>
    <x v="48"/>
  </r>
  <r>
    <s v="X"/>
    <d v="2013-01-16T00:00:00"/>
    <x v="0"/>
    <x v="517"/>
    <m/>
    <n v="817.21"/>
    <x v="220"/>
    <m/>
    <x v="0"/>
  </r>
  <r>
    <s v="X"/>
    <d v="2013-01-16T00:00:00"/>
    <x v="0"/>
    <x v="518"/>
    <m/>
    <n v="431.11"/>
    <x v="200"/>
    <m/>
    <x v="0"/>
  </r>
  <r>
    <s v="X"/>
    <d v="2013-01-16T00:00:00"/>
    <x v="0"/>
    <x v="519"/>
    <m/>
    <n v="569.83000000000004"/>
    <x v="14"/>
    <m/>
    <x v="0"/>
  </r>
  <r>
    <s v="X"/>
    <d v="2013-01-16T00:00:00"/>
    <x v="0"/>
    <x v="520"/>
    <m/>
    <n v="236.48"/>
    <x v="212"/>
    <m/>
    <x v="0"/>
  </r>
  <r>
    <s v="X"/>
    <d v="2013-01-16T00:00:00"/>
    <x v="0"/>
    <x v="521"/>
    <m/>
    <n v="221.65"/>
    <x v="200"/>
    <m/>
    <x v="0"/>
  </r>
  <r>
    <s v="X"/>
    <d v="2013-01-16T00:00:00"/>
    <x v="0"/>
    <x v="522"/>
    <m/>
    <n v="68.64"/>
    <x v="212"/>
    <m/>
    <x v="0"/>
  </r>
  <r>
    <s v="X"/>
    <d v="2013-01-16T00:00:00"/>
    <x v="0"/>
    <x v="523"/>
    <m/>
    <n v="27.43"/>
    <x v="14"/>
    <m/>
    <x v="0"/>
  </r>
  <r>
    <s v="X"/>
    <d v="2013-01-17T00:00:00"/>
    <x v="1"/>
    <x v="16"/>
    <n v="600"/>
    <m/>
    <x v="220"/>
    <m/>
    <x v="48"/>
  </r>
  <r>
    <s v="X"/>
    <d v="2013-01-17T00:00:00"/>
    <x v="1"/>
    <x v="32"/>
    <n v="12.6"/>
    <m/>
    <x v="115"/>
    <m/>
    <x v="48"/>
  </r>
  <r>
    <s v="X"/>
    <d v="2013-01-17T00:00:00"/>
    <x v="0"/>
    <x v="524"/>
    <m/>
    <n v="117.2"/>
    <x v="14"/>
    <m/>
    <x v="0"/>
  </r>
  <r>
    <s v="X"/>
    <d v="2013-01-17T00:00:00"/>
    <x v="0"/>
    <x v="525"/>
    <m/>
    <n v="377.6"/>
    <x v="115"/>
    <m/>
    <x v="0"/>
  </r>
  <r>
    <s v="X"/>
    <d v="2013-01-18T00:00:00"/>
    <x v="1"/>
    <x v="1"/>
    <n v="780"/>
    <m/>
    <x v="14"/>
    <m/>
    <x v="48"/>
  </r>
  <r>
    <s v="X"/>
    <d v="2013-01-18T00:00:00"/>
    <x v="1"/>
    <x v="3"/>
    <n v="650"/>
    <m/>
    <x v="200"/>
    <m/>
    <x v="48"/>
  </r>
  <r>
    <s v="X"/>
    <d v="2013-01-18T00:00:00"/>
    <x v="0"/>
    <x v="526"/>
    <m/>
    <n v="406.89"/>
    <x v="14"/>
    <m/>
    <x v="0"/>
  </r>
  <r>
    <s v="X"/>
    <d v="2013-01-18T00:00:00"/>
    <x v="0"/>
    <x v="527"/>
    <m/>
    <n v="305.66000000000003"/>
    <x v="212"/>
    <m/>
    <x v="0"/>
  </r>
  <r>
    <s v="X"/>
    <d v="2013-01-18T00:00:00"/>
    <x v="0"/>
    <x v="528"/>
    <m/>
    <n v="593.03"/>
    <x v="115"/>
    <m/>
    <x v="0"/>
  </r>
  <r>
    <s v="X"/>
    <d v="2013-01-18T00:00:00"/>
    <x v="0"/>
    <x v="529"/>
    <m/>
    <n v="24.17"/>
    <x v="220"/>
    <m/>
    <x v="0"/>
  </r>
  <r>
    <s v="X"/>
    <d v="2013-01-21T00:00:00"/>
    <x v="0"/>
    <x v="530"/>
    <m/>
    <n v="893.01"/>
    <x v="14"/>
    <m/>
    <x v="0"/>
  </r>
  <r>
    <s v="X"/>
    <d v="2013-01-22T00:00:00"/>
    <x v="1"/>
    <x v="36"/>
    <n v="1500"/>
    <m/>
    <x v="200"/>
    <m/>
    <x v="49"/>
  </r>
  <r>
    <s v="X"/>
    <d v="2013-01-22T00:00:00"/>
    <x v="1"/>
    <x v="512"/>
    <n v="500"/>
    <m/>
    <x v="200"/>
    <m/>
    <x v="49"/>
  </r>
  <r>
    <s v="X"/>
    <d v="2013-01-22T00:00:00"/>
    <x v="1"/>
    <x v="424"/>
    <n v="1980"/>
    <m/>
    <x v="14"/>
    <m/>
    <x v="49"/>
  </r>
  <r>
    <s v="X"/>
    <d v="2013-01-22T00:00:00"/>
    <x v="1"/>
    <x v="7"/>
    <n v="520"/>
    <m/>
    <x v="200"/>
    <m/>
    <x v="49"/>
  </r>
  <r>
    <s v="X"/>
    <d v="2013-01-22T00:00:00"/>
    <x v="1"/>
    <x v="7"/>
    <n v="260"/>
    <m/>
    <x v="14"/>
    <m/>
    <x v="49"/>
  </r>
  <r>
    <s v="X"/>
    <d v="2013-01-22T00:00:00"/>
    <x v="1"/>
    <x v="13"/>
    <n v="780"/>
    <m/>
    <x v="14"/>
    <m/>
    <x v="49"/>
  </r>
  <r>
    <s v="X"/>
    <d v="2013-01-22T00:00:00"/>
    <x v="1"/>
    <x v="8"/>
    <n v="750"/>
    <m/>
    <x v="212"/>
    <m/>
    <x v="49"/>
  </r>
  <r>
    <s v="X"/>
    <d v="2013-01-22T00:00:00"/>
    <x v="1"/>
    <x v="178"/>
    <n v="675"/>
    <m/>
    <x v="14"/>
    <m/>
    <x v="49"/>
  </r>
  <r>
    <s v="X"/>
    <d v="2013-01-22T00:00:00"/>
    <x v="1"/>
    <x v="264"/>
    <n v="660"/>
    <m/>
    <x v="14"/>
    <m/>
    <x v="49"/>
  </r>
  <r>
    <s v="X"/>
    <d v="2013-01-22T00:00:00"/>
    <x v="1"/>
    <x v="9"/>
    <n v="650"/>
    <m/>
    <x v="220"/>
    <m/>
    <x v="49"/>
  </r>
  <r>
    <s v="X"/>
    <d v="2013-01-22T00:00:00"/>
    <x v="1"/>
    <x v="113"/>
    <n v="400"/>
    <m/>
    <x v="200"/>
    <m/>
    <x v="49"/>
  </r>
  <r>
    <s v="X"/>
    <d v="2013-01-22T00:00:00"/>
    <x v="1"/>
    <x v="113"/>
    <n v="200"/>
    <m/>
    <x v="14"/>
    <m/>
    <x v="49"/>
  </r>
  <r>
    <s v="X"/>
    <d v="2013-01-22T00:00:00"/>
    <x v="1"/>
    <x v="349"/>
    <n v="600"/>
    <m/>
    <x v="14"/>
    <m/>
    <x v="49"/>
  </r>
  <r>
    <s v="X"/>
    <d v="2013-01-22T00:00:00"/>
    <x v="1"/>
    <x v="176"/>
    <n v="600"/>
    <m/>
    <x v="220"/>
    <m/>
    <x v="49"/>
  </r>
  <r>
    <s v="X"/>
    <d v="2013-01-22T00:00:00"/>
    <x v="1"/>
    <x v="21"/>
    <n v="600"/>
    <m/>
    <x v="220"/>
    <m/>
    <x v="49"/>
  </r>
  <r>
    <s v="X"/>
    <d v="2013-01-22T00:00:00"/>
    <x v="1"/>
    <x v="304"/>
    <n v="500"/>
    <m/>
    <x v="220"/>
    <m/>
    <x v="49"/>
  </r>
  <r>
    <s v="X"/>
    <d v="2013-01-22T00:00:00"/>
    <x v="1"/>
    <x v="8"/>
    <n v="250"/>
    <m/>
    <x v="210"/>
    <m/>
    <x v="49"/>
  </r>
  <r>
    <s v="X"/>
    <d v="2013-01-22T00:00:00"/>
    <x v="1"/>
    <x v="8"/>
    <n v="250"/>
    <m/>
    <x v="130"/>
    <m/>
    <x v="49"/>
  </r>
  <r>
    <s v="X"/>
    <d v="2013-01-22T00:00:00"/>
    <x v="1"/>
    <x v="531"/>
    <n v="400"/>
    <m/>
    <x v="14"/>
    <m/>
    <x v="49"/>
  </r>
  <r>
    <s v="X"/>
    <d v="2013-01-22T00:00:00"/>
    <x v="1"/>
    <x v="215"/>
    <n v="120"/>
    <m/>
    <x v="14"/>
    <m/>
    <x v="49"/>
  </r>
  <r>
    <s v="X"/>
    <d v="2013-01-22T00:00:00"/>
    <x v="1"/>
    <x v="215"/>
    <n v="240"/>
    <m/>
    <x v="200"/>
    <m/>
    <x v="49"/>
  </r>
  <r>
    <s v="X"/>
    <d v="2013-01-22T00:00:00"/>
    <x v="1"/>
    <x v="409"/>
    <n v="100"/>
    <m/>
    <x v="14"/>
    <m/>
    <x v="49"/>
  </r>
  <r>
    <s v="X"/>
    <d v="2013-01-22T00:00:00"/>
    <x v="0"/>
    <x v="532"/>
    <m/>
    <n v="829.05"/>
    <x v="115"/>
    <m/>
    <x v="0"/>
  </r>
  <r>
    <s v="X"/>
    <d v="2013-01-23T00:00:00"/>
    <x v="0"/>
    <x v="533"/>
    <m/>
    <n v="555.01"/>
    <x v="220"/>
    <m/>
    <x v="0"/>
  </r>
  <r>
    <s v="X"/>
    <d v="2013-01-23T00:00:00"/>
    <x v="0"/>
    <x v="534"/>
    <m/>
    <n v="216.19"/>
    <x v="14"/>
    <m/>
    <x v="0"/>
  </r>
  <r>
    <s v="X"/>
    <d v="2013-01-23T00:00:00"/>
    <x v="0"/>
    <x v="535"/>
    <m/>
    <n v="385.05"/>
    <x v="200"/>
    <m/>
    <x v="0"/>
  </r>
  <r>
    <s v="X"/>
    <d v="2013-01-23T00:00:00"/>
    <x v="0"/>
    <x v="536"/>
    <m/>
    <n v="50.23"/>
    <x v="200"/>
    <m/>
    <x v="0"/>
  </r>
  <r>
    <s v="X"/>
    <d v="2013-01-23T00:00:00"/>
    <x v="0"/>
    <x v="537"/>
    <m/>
    <n v="138.57"/>
    <x v="212"/>
    <m/>
    <x v="0"/>
  </r>
  <r>
    <s v="X"/>
    <d v="2013-01-24T00:00:00"/>
    <x v="1"/>
    <x v="29"/>
    <n v="2970"/>
    <m/>
    <x v="212"/>
    <m/>
    <x v="49"/>
  </r>
  <r>
    <s v="X"/>
    <d v="2013-01-24T00:00:00"/>
    <x v="1"/>
    <x v="467"/>
    <n v="778.7"/>
    <m/>
    <x v="115"/>
    <m/>
    <x v="49"/>
  </r>
  <r>
    <s v="X"/>
    <d v="2013-01-24T00:00:00"/>
    <x v="1"/>
    <x v="424"/>
    <n v="500"/>
    <m/>
    <x v="14"/>
    <m/>
    <x v="49"/>
  </r>
  <r>
    <s v="X"/>
    <d v="2013-01-24T00:00:00"/>
    <x v="1"/>
    <x v="538"/>
    <n v="230"/>
    <m/>
    <x v="200"/>
    <m/>
    <x v="49"/>
  </r>
  <r>
    <s v="X"/>
    <d v="2013-01-24T00:00:00"/>
    <x v="0"/>
    <x v="539"/>
    <m/>
    <n v="185.49"/>
    <x v="220"/>
    <m/>
    <x v="0"/>
  </r>
  <r>
    <s v="X"/>
    <d v="2013-01-24T00:00:00"/>
    <x v="0"/>
    <x v="540"/>
    <m/>
    <n v="115.99"/>
    <x v="14"/>
    <m/>
    <x v="0"/>
  </r>
  <r>
    <s v="X"/>
    <d v="2013-01-25T00:00:00"/>
    <x v="1"/>
    <x v="541"/>
    <n v="200"/>
    <m/>
    <x v="14"/>
    <m/>
    <x v="49"/>
  </r>
  <r>
    <s v="X"/>
    <d v="2013-01-25T00:00:00"/>
    <x v="1"/>
    <x v="541"/>
    <n v="200"/>
    <m/>
    <x v="220"/>
    <m/>
    <x v="49"/>
  </r>
  <r>
    <s v="X"/>
    <d v="2013-01-25T00:00:00"/>
    <x v="1"/>
    <x v="542"/>
    <n v="450"/>
    <m/>
    <x v="115"/>
    <m/>
    <x v="49"/>
  </r>
  <r>
    <s v="X"/>
    <d v="2013-01-25T00:00:00"/>
    <x v="1"/>
    <x v="13"/>
    <n v="520"/>
    <m/>
    <x v="14"/>
    <m/>
    <x v="49"/>
  </r>
  <r>
    <s v="X"/>
    <d v="2013-01-25T00:00:00"/>
    <x v="1"/>
    <x v="264"/>
    <n v="480"/>
    <m/>
    <x v="14"/>
    <m/>
    <x v="49"/>
  </r>
  <r>
    <s v="X"/>
    <d v="2013-01-25T00:00:00"/>
    <x v="1"/>
    <x v="428"/>
    <n v="3.45"/>
    <m/>
    <x v="115"/>
    <m/>
    <x v="49"/>
  </r>
  <r>
    <s v="X"/>
    <d v="2013-01-25T00:00:00"/>
    <x v="1"/>
    <x v="428"/>
    <n v="3.45"/>
    <m/>
    <x v="115"/>
    <m/>
    <x v="49"/>
  </r>
  <r>
    <s v="X"/>
    <d v="2013-01-25T00:00:00"/>
    <x v="0"/>
    <x v="543"/>
    <m/>
    <n v="875.2"/>
    <x v="14"/>
    <m/>
    <x v="0"/>
  </r>
  <r>
    <s v="X"/>
    <d v="2013-01-25T00:00:00"/>
    <x v="0"/>
    <x v="544"/>
    <m/>
    <n v="74.63"/>
    <x v="212"/>
    <m/>
    <x v="0"/>
  </r>
  <r>
    <s v="X"/>
    <d v="2013-01-25T00:00:00"/>
    <x v="0"/>
    <x v="545"/>
    <m/>
    <n v="356.17"/>
    <x v="200"/>
    <m/>
    <x v="0"/>
  </r>
  <r>
    <s v="X"/>
    <d v="2013-01-25T00:00:00"/>
    <x v="5"/>
    <x v="546"/>
    <m/>
    <n v="152.13999999999999"/>
    <x v="92"/>
    <m/>
    <x v="0"/>
  </r>
  <r>
    <s v="X"/>
    <d v="2013-01-28T00:00:00"/>
    <x v="1"/>
    <x v="1"/>
    <n v="130"/>
    <m/>
    <x v="200"/>
    <m/>
    <x v="50"/>
  </r>
  <r>
    <s v="X"/>
    <d v="2013-01-28T00:00:00"/>
    <x v="1"/>
    <x v="1"/>
    <n v="390"/>
    <m/>
    <x v="14"/>
    <m/>
    <x v="50"/>
  </r>
  <r>
    <s v="X"/>
    <d v="2013-01-28T00:00:00"/>
    <x v="1"/>
    <x v="1"/>
    <n v="100"/>
    <m/>
    <x v="14"/>
    <m/>
    <x v="50"/>
  </r>
  <r>
    <s v="X"/>
    <d v="2013-01-28T00:00:00"/>
    <x v="1"/>
    <x v="129"/>
    <n v="1250"/>
    <m/>
    <x v="212"/>
    <m/>
    <x v="50"/>
  </r>
  <r>
    <s v="X"/>
    <d v="2013-01-28T00:00:00"/>
    <x v="1"/>
    <x v="7"/>
    <n v="650"/>
    <m/>
    <x v="200"/>
    <m/>
    <x v="50"/>
  </r>
  <r>
    <s v="X"/>
    <d v="2013-01-28T00:00:00"/>
    <x v="1"/>
    <x v="531"/>
    <n v="400"/>
    <m/>
    <x v="14"/>
    <m/>
    <x v="50"/>
  </r>
  <r>
    <s v="X"/>
    <d v="2013-01-28T00:00:00"/>
    <x v="1"/>
    <x v="531"/>
    <n v="100"/>
    <m/>
    <x v="200"/>
    <m/>
    <x v="50"/>
  </r>
  <r>
    <s v="X"/>
    <d v="2013-01-28T00:00:00"/>
    <x v="1"/>
    <x v="113"/>
    <n v="500"/>
    <m/>
    <x v="232"/>
    <m/>
    <x v="50"/>
  </r>
  <r>
    <s v="X"/>
    <d v="2013-01-28T00:00:00"/>
    <x v="1"/>
    <x v="178"/>
    <n v="480"/>
    <m/>
    <x v="14"/>
    <m/>
    <x v="50"/>
  </r>
  <r>
    <s v="X"/>
    <d v="2013-01-28T00:00:00"/>
    <x v="1"/>
    <x v="176"/>
    <n v="480"/>
    <m/>
    <x v="220"/>
    <m/>
    <x v="50"/>
  </r>
  <r>
    <s v="X"/>
    <d v="2013-01-28T00:00:00"/>
    <x v="1"/>
    <x v="349"/>
    <n v="300"/>
    <m/>
    <x v="14"/>
    <m/>
    <x v="50"/>
  </r>
  <r>
    <s v="X"/>
    <d v="2013-01-28T00:00:00"/>
    <x v="1"/>
    <x v="349"/>
    <n v="100"/>
    <m/>
    <x v="200"/>
    <m/>
    <x v="50"/>
  </r>
  <r>
    <s v="X"/>
    <d v="2013-01-28T00:00:00"/>
    <x v="1"/>
    <x v="21"/>
    <n v="360"/>
    <m/>
    <x v="220"/>
    <m/>
    <x v="50"/>
  </r>
  <r>
    <s v="X"/>
    <d v="2013-01-28T00:00:00"/>
    <x v="1"/>
    <x v="3"/>
    <n v="260"/>
    <m/>
    <x v="200"/>
    <m/>
    <x v="50"/>
  </r>
  <r>
    <s v="X"/>
    <d v="2013-01-28T00:00:00"/>
    <x v="1"/>
    <x v="3"/>
    <n v="130"/>
    <m/>
    <x v="200"/>
    <m/>
    <x v="50"/>
  </r>
  <r>
    <s v="X"/>
    <d v="2013-01-28T00:00:00"/>
    <x v="0"/>
    <x v="547"/>
    <m/>
    <n v="132.85"/>
    <x v="14"/>
    <m/>
    <x v="0"/>
  </r>
  <r>
    <s v="X"/>
    <d v="2013-01-28T00:00:00"/>
    <x v="0"/>
    <x v="548"/>
    <m/>
    <n v="131.41999999999999"/>
    <x v="136"/>
    <m/>
    <x v="0"/>
  </r>
  <r>
    <s v="X"/>
    <d v="2013-01-28T00:00:00"/>
    <x v="0"/>
    <x v="549"/>
    <m/>
    <n v="74.86"/>
    <x v="14"/>
    <m/>
    <x v="0"/>
  </r>
  <r>
    <s v="X"/>
    <d v="2013-01-29T00:00:00"/>
    <x v="1"/>
    <x v="16"/>
    <n v="1050"/>
    <m/>
    <x v="14"/>
    <m/>
    <x v="50"/>
  </r>
  <r>
    <s v="X"/>
    <d v="2013-01-29T00:00:00"/>
    <x v="1"/>
    <x v="9"/>
    <n v="520"/>
    <m/>
    <x v="220"/>
    <m/>
    <x v="50"/>
  </r>
  <r>
    <s v="X"/>
    <d v="2013-01-29T00:00:00"/>
    <x v="1"/>
    <x v="39"/>
    <n v="500"/>
    <m/>
    <x v="14"/>
    <m/>
    <x v="50"/>
  </r>
  <r>
    <s v="X"/>
    <d v="2013-01-29T00:00:00"/>
    <x v="1"/>
    <x v="250"/>
    <n v="422.64"/>
    <m/>
    <x v="40"/>
    <m/>
    <x v="50"/>
  </r>
  <r>
    <s v="X"/>
    <d v="2013-01-29T00:00:00"/>
    <x v="1"/>
    <x v="304"/>
    <n v="300"/>
    <m/>
    <x v="220"/>
    <m/>
    <x v="50"/>
  </r>
  <r>
    <s v="X"/>
    <d v="2013-01-29T00:00:00"/>
    <x v="1"/>
    <x v="550"/>
    <n v="12.66"/>
    <m/>
    <x v="115"/>
    <m/>
    <x v="50"/>
  </r>
  <r>
    <s v="X"/>
    <d v="2013-01-29T00:00:00"/>
    <x v="0"/>
    <x v="551"/>
    <m/>
    <n v="300.41000000000003"/>
    <x v="200"/>
    <m/>
    <x v="0"/>
  </r>
  <r>
    <s v="X"/>
    <d v="2013-01-29T00:00:00"/>
    <x v="0"/>
    <x v="552"/>
    <m/>
    <n v="53.28"/>
    <x v="233"/>
    <m/>
    <x v="0"/>
  </r>
  <r>
    <s v="X"/>
    <d v="2013-01-29T00:00:00"/>
    <x v="0"/>
    <x v="553"/>
    <m/>
    <n v="548.46"/>
    <x v="200"/>
    <m/>
    <x v="0"/>
  </r>
  <r>
    <s v="X"/>
    <d v="2013-01-29T00:00:00"/>
    <x v="0"/>
    <x v="554"/>
    <m/>
    <n v="31.7"/>
    <x v="200"/>
    <m/>
    <x v="0"/>
  </r>
  <r>
    <s v="X"/>
    <d v="2013-01-29T00:00:00"/>
    <x v="0"/>
    <x v="555"/>
    <m/>
    <n v="1072.32"/>
    <x v="200"/>
    <m/>
    <x v="0"/>
  </r>
  <r>
    <s v="X"/>
    <d v="2013-01-29T00:00:00"/>
    <x v="0"/>
    <x v="556"/>
    <m/>
    <n v="172.17"/>
    <x v="14"/>
    <m/>
    <x v="0"/>
  </r>
  <r>
    <s v="X"/>
    <d v="2013-01-30T00:00:00"/>
    <x v="0"/>
    <x v="557"/>
    <m/>
    <n v="21.98"/>
    <x v="150"/>
    <m/>
    <x v="0"/>
  </r>
  <r>
    <s v="X"/>
    <d v="2013-01-30T00:00:00"/>
    <x v="0"/>
    <x v="558"/>
    <m/>
    <n v="72.040000000000006"/>
    <x v="150"/>
    <m/>
    <x v="0"/>
  </r>
  <r>
    <s v="X"/>
    <d v="2013-01-30T00:00:00"/>
    <x v="0"/>
    <x v="559"/>
    <m/>
    <n v="150.41"/>
    <x v="110"/>
    <m/>
    <x v="0"/>
  </r>
  <r>
    <s v="X"/>
    <d v="2013-01-31T00:00:00"/>
    <x v="0"/>
    <x v="560"/>
    <m/>
    <n v="302.49"/>
    <x v="200"/>
    <m/>
    <x v="0"/>
  </r>
  <r>
    <s v="X"/>
    <d v="2013-01-31T00:00:00"/>
    <x v="0"/>
    <x v="561"/>
    <m/>
    <n v="216.19"/>
    <x v="212"/>
    <m/>
    <x v="0"/>
  </r>
  <r>
    <s v="X"/>
    <d v="2013-01-31T00:00:00"/>
    <x v="0"/>
    <x v="562"/>
    <m/>
    <n v="57.06"/>
    <x v="101"/>
    <m/>
    <x v="0"/>
  </r>
  <r>
    <s v="X"/>
    <d v="2013-01-31T00:00:00"/>
    <x v="0"/>
    <x v="563"/>
    <m/>
    <n v="52.98"/>
    <x v="101"/>
    <m/>
    <x v="0"/>
  </r>
  <r>
    <s v="X"/>
    <d v="2013-02-01T00:00:00"/>
    <x v="0"/>
    <x v="564"/>
    <m/>
    <n v="377.73"/>
    <x v="150"/>
    <m/>
    <x v="0"/>
  </r>
  <r>
    <s v="X"/>
    <d v="2013-02-01T00:00:00"/>
    <x v="1"/>
    <x v="1"/>
    <n v="780"/>
    <m/>
    <x v="200"/>
    <m/>
    <x v="50"/>
  </r>
  <r>
    <s v="X"/>
    <d v="2013-02-01T00:00:00"/>
    <x v="1"/>
    <x v="1"/>
    <n v="100"/>
    <m/>
    <x v="14"/>
    <m/>
    <x v="50"/>
  </r>
  <r>
    <s v="X"/>
    <d v="2013-02-01T00:00:00"/>
    <x v="1"/>
    <x v="39"/>
    <n v="200"/>
    <m/>
    <x v="200"/>
    <m/>
    <x v="50"/>
  </r>
  <r>
    <s v="X"/>
    <d v="2013-02-02T00:00:00"/>
    <x v="0"/>
    <x v="565"/>
    <m/>
    <n v="260.14999999999998"/>
    <x v="200"/>
    <m/>
    <x v="0"/>
  </r>
  <r>
    <s v="X"/>
    <d v="2013-02-02T00:00:00"/>
    <x v="0"/>
    <x v="566"/>
    <m/>
    <n v="72.19"/>
    <x v="200"/>
    <m/>
    <x v="0"/>
  </r>
  <r>
    <s v="X"/>
    <d v="2013-02-02T00:00:00"/>
    <x v="0"/>
    <x v="567"/>
    <m/>
    <n v="227.12"/>
    <x v="220"/>
    <m/>
    <x v="0"/>
  </r>
  <r>
    <s v="X"/>
    <d v="2013-02-04T00:00:00"/>
    <x v="1"/>
    <x v="35"/>
    <n v="750"/>
    <m/>
    <x v="202"/>
    <m/>
    <x v="51"/>
  </r>
  <r>
    <s v="X"/>
    <d v="2013-02-04T00:00:00"/>
    <x v="1"/>
    <x v="16"/>
    <n v="500"/>
    <m/>
    <x v="200"/>
    <m/>
    <x v="51"/>
  </r>
  <r>
    <s v="X"/>
    <d v="2013-02-04T00:00:00"/>
    <x v="1"/>
    <x v="424"/>
    <n v="1000"/>
    <m/>
    <x v="14"/>
    <m/>
    <x v="51"/>
  </r>
  <r>
    <s v="X"/>
    <d v="2013-02-04T00:00:00"/>
    <x v="1"/>
    <x v="7"/>
    <n v="650"/>
    <m/>
    <x v="200"/>
    <m/>
    <x v="51"/>
  </r>
  <r>
    <s v="X"/>
    <d v="2013-02-04T00:00:00"/>
    <x v="1"/>
    <x v="531"/>
    <n v="600"/>
    <m/>
    <x v="200"/>
    <m/>
    <x v="51"/>
  </r>
  <r>
    <s v="X"/>
    <d v="2013-02-04T00:00:00"/>
    <x v="1"/>
    <x v="9"/>
    <n v="150"/>
    <m/>
    <x v="136"/>
    <m/>
    <x v="51"/>
  </r>
  <r>
    <s v="X"/>
    <d v="2013-02-04T00:00:00"/>
    <x v="1"/>
    <x v="9"/>
    <n v="150"/>
    <m/>
    <x v="101"/>
    <m/>
    <x v="51"/>
  </r>
  <r>
    <s v="X"/>
    <d v="2013-02-04T00:00:00"/>
    <x v="1"/>
    <x v="9"/>
    <n v="150"/>
    <m/>
    <x v="212"/>
    <m/>
    <x v="51"/>
  </r>
  <r>
    <s v="X"/>
    <d v="2013-02-04T00:00:00"/>
    <x v="1"/>
    <x v="9"/>
    <n v="150"/>
    <m/>
    <x v="110"/>
    <m/>
    <x v="51"/>
  </r>
  <r>
    <s v="X"/>
    <d v="2013-02-04T00:00:00"/>
    <x v="1"/>
    <x v="178"/>
    <n v="120"/>
    <m/>
    <x v="200"/>
    <m/>
    <x v="51"/>
  </r>
  <r>
    <s v="X"/>
    <d v="2013-02-04T00:00:00"/>
    <x v="1"/>
    <x v="178"/>
    <n v="120"/>
    <m/>
    <x v="14"/>
    <m/>
    <x v="51"/>
  </r>
  <r>
    <s v="X"/>
    <d v="2013-02-04T00:00:00"/>
    <x v="1"/>
    <x v="178"/>
    <n v="300"/>
    <m/>
    <x v="14"/>
    <m/>
    <x v="51"/>
  </r>
  <r>
    <s v="X"/>
    <d v="2013-02-04T00:00:00"/>
    <x v="1"/>
    <x v="113"/>
    <n v="500"/>
    <m/>
    <x v="200"/>
    <m/>
    <x v="51"/>
  </r>
  <r>
    <s v="X"/>
    <d v="2013-02-04T00:00:00"/>
    <x v="1"/>
    <x v="3"/>
    <n v="420"/>
    <m/>
    <x v="200"/>
    <m/>
    <x v="51"/>
  </r>
  <r>
    <s v="X"/>
    <d v="2013-02-04T00:00:00"/>
    <x v="1"/>
    <x v="21"/>
    <n v="360"/>
    <m/>
    <x v="220"/>
    <m/>
    <x v="51"/>
  </r>
  <r>
    <s v="X"/>
    <d v="2013-02-04T00:00:00"/>
    <x v="1"/>
    <x v="267"/>
    <n v="262.8"/>
    <m/>
    <x v="200"/>
    <m/>
    <x v="51"/>
  </r>
  <r>
    <s v="X"/>
    <d v="2013-02-04T00:00:00"/>
    <x v="1"/>
    <x v="251"/>
    <n v="196.7"/>
    <m/>
    <x v="106"/>
    <m/>
    <x v="51"/>
  </r>
  <r>
    <s v="X"/>
    <d v="2013-02-04T00:00:00"/>
    <x v="0"/>
    <x v="568"/>
    <m/>
    <n v="205.89"/>
    <x v="200"/>
    <m/>
    <x v="0"/>
  </r>
  <r>
    <s v="X"/>
    <d v="2013-02-04T00:00:00"/>
    <x v="5"/>
    <x v="569"/>
    <m/>
    <n v="324.39"/>
    <x v="234"/>
    <m/>
    <x v="0"/>
  </r>
  <r>
    <s v="X"/>
    <d v="2013-02-05T00:00:00"/>
    <x v="1"/>
    <x v="349"/>
    <n v="720"/>
    <m/>
    <x v="200"/>
    <m/>
    <x v="51"/>
  </r>
  <r>
    <s v="X"/>
    <d v="2013-02-05T00:00:00"/>
    <x v="1"/>
    <x v="176"/>
    <n v="150"/>
    <m/>
    <x v="136"/>
    <m/>
    <x v="51"/>
  </r>
  <r>
    <s v="X"/>
    <d v="2013-02-05T00:00:00"/>
    <x v="1"/>
    <x v="176"/>
    <n v="150"/>
    <m/>
    <x v="110"/>
    <m/>
    <x v="51"/>
  </r>
  <r>
    <s v="X"/>
    <d v="2013-02-05T00:00:00"/>
    <x v="1"/>
    <x v="176"/>
    <n v="150"/>
    <m/>
    <x v="101"/>
    <m/>
    <x v="51"/>
  </r>
  <r>
    <s v="X"/>
    <d v="2013-02-05T00:00:00"/>
    <x v="1"/>
    <x v="176"/>
    <n v="150"/>
    <m/>
    <x v="220"/>
    <m/>
    <x v="51"/>
  </r>
  <r>
    <s v="X"/>
    <d v="2013-02-05T00:00:00"/>
    <x v="1"/>
    <x v="161"/>
    <n v="400"/>
    <m/>
    <x v="200"/>
    <m/>
    <x v="51"/>
  </r>
  <r>
    <s v="X"/>
    <d v="2013-02-05T00:00:00"/>
    <x v="1"/>
    <x v="13"/>
    <n v="260"/>
    <m/>
    <x v="14"/>
    <m/>
    <x v="51"/>
  </r>
  <r>
    <s v="X"/>
    <d v="2013-02-05T00:00:00"/>
    <x v="1"/>
    <x v="264"/>
    <n v="120"/>
    <m/>
    <x v="200"/>
    <m/>
    <x v="51"/>
  </r>
  <r>
    <s v="X"/>
    <d v="2013-02-05T00:00:00"/>
    <x v="1"/>
    <x v="264"/>
    <n v="120"/>
    <m/>
    <x v="14"/>
    <m/>
    <x v="51"/>
  </r>
  <r>
    <s v="X"/>
    <d v="2013-02-05T00:00:00"/>
    <x v="0"/>
    <x v="570"/>
    <m/>
    <n v="629"/>
    <x v="200"/>
    <m/>
    <x v="0"/>
  </r>
  <r>
    <s v="X"/>
    <d v="2013-02-05T00:00:00"/>
    <x v="0"/>
    <x v="571"/>
    <m/>
    <n v="350.99"/>
    <x v="14"/>
    <m/>
    <x v="0"/>
  </r>
  <r>
    <s v="X"/>
    <d v="2013-02-05T00:00:00"/>
    <x v="0"/>
    <x v="572"/>
    <m/>
    <n v="45.16"/>
    <x v="200"/>
    <m/>
    <x v="0"/>
  </r>
  <r>
    <s v="X"/>
    <d v="2013-02-05T00:00:00"/>
    <x v="0"/>
    <x v="573"/>
    <m/>
    <n v="1195.03"/>
    <x v="14"/>
    <m/>
    <x v="0"/>
  </r>
  <r>
    <s v="X"/>
    <d v="2013-02-05T00:00:00"/>
    <x v="0"/>
    <x v="574"/>
    <m/>
    <n v="140.24"/>
    <x v="200"/>
    <m/>
    <x v="0"/>
  </r>
  <r>
    <s v="X"/>
    <d v="2013-02-05T00:00:00"/>
    <x v="0"/>
    <x v="575"/>
    <m/>
    <n v="86.73"/>
    <x v="14"/>
    <m/>
    <x v="0"/>
  </r>
  <r>
    <s v="X"/>
    <d v="2013-02-05T00:00:00"/>
    <x v="0"/>
    <x v="576"/>
    <m/>
    <n v="31.66"/>
    <x v="200"/>
    <m/>
    <x v="0"/>
  </r>
  <r>
    <s v="X"/>
    <d v="2013-02-06T00:00:00"/>
    <x v="1"/>
    <x v="31"/>
    <n v="1000"/>
    <m/>
    <x v="14"/>
    <m/>
    <x v="51"/>
  </r>
  <r>
    <s v="X"/>
    <d v="2013-02-06T00:00:00"/>
    <x v="1"/>
    <x v="304"/>
    <n v="200"/>
    <s v=" "/>
    <x v="220"/>
    <m/>
    <x v="51"/>
  </r>
  <r>
    <s v="X"/>
    <d v="2013-02-06T00:00:00"/>
    <x v="0"/>
    <x v="577"/>
    <m/>
    <n v="69.55"/>
    <x v="14"/>
    <m/>
    <x v="0"/>
  </r>
  <r>
    <s v="X"/>
    <d v="2013-02-06T00:00:00"/>
    <x v="5"/>
    <x v="578"/>
    <m/>
    <n v="75.53"/>
    <x v="235"/>
    <m/>
    <x v="0"/>
  </r>
  <r>
    <s v="X"/>
    <d v="2013-02-06T00:00:00"/>
    <x v="0"/>
    <x v="579"/>
    <m/>
    <n v="125.93"/>
    <x v="220"/>
    <m/>
    <x v="0"/>
  </r>
  <r>
    <s v="X"/>
    <d v="2013-02-06T00:00:00"/>
    <x v="0"/>
    <x v="580"/>
    <m/>
    <n v="52.89"/>
    <x v="184"/>
    <m/>
    <x v="0"/>
  </r>
  <r>
    <s v="X"/>
    <d v="2013-02-07T00:00:00"/>
    <x v="1"/>
    <x v="581"/>
    <n v="-1000"/>
    <m/>
    <x v="236"/>
    <m/>
    <x v="51"/>
  </r>
  <r>
    <s v="X"/>
    <d v="2013-02-07T00:00:00"/>
    <x v="1"/>
    <x v="16"/>
    <n v="600"/>
    <m/>
    <x v="14"/>
    <m/>
    <x v="51"/>
  </r>
  <r>
    <s v="X"/>
    <d v="2013-02-07T00:00:00"/>
    <x v="1"/>
    <x v="241"/>
    <n v="159"/>
    <m/>
    <x v="40"/>
    <m/>
    <x v="51"/>
  </r>
  <r>
    <s v="X"/>
    <d v="2013-02-07T00:00:00"/>
    <x v="0"/>
    <x v="582"/>
    <m/>
    <n v="654.39"/>
    <x v="220"/>
    <m/>
    <x v="0"/>
  </r>
  <r>
    <s v="X"/>
    <d v="2013-02-07T00:00:00"/>
    <x v="0"/>
    <x v="583"/>
    <m/>
    <n v="543.99"/>
    <x v="184"/>
    <m/>
    <x v="0"/>
  </r>
  <r>
    <s v="X"/>
    <d v="2013-02-07T00:00:00"/>
    <x v="0"/>
    <x v="584"/>
    <m/>
    <n v="231.48"/>
    <x v="200"/>
    <m/>
    <x v="0"/>
  </r>
  <r>
    <s v="X"/>
    <d v="2013-02-07T00:00:00"/>
    <x v="0"/>
    <x v="585"/>
    <m/>
    <n v="136.19999999999999"/>
    <x v="220"/>
    <m/>
    <x v="0"/>
  </r>
  <r>
    <s v="X"/>
    <d v="2013-02-07T00:00:00"/>
    <x v="0"/>
    <x v="586"/>
    <m/>
    <n v="44.22"/>
    <x v="200"/>
    <m/>
    <x v="0"/>
  </r>
  <r>
    <s v="X"/>
    <d v="2013-02-07T00:00:00"/>
    <x v="0"/>
    <x v="587"/>
    <m/>
    <n v="93.28"/>
    <x v="220"/>
    <m/>
    <x v="0"/>
  </r>
  <r>
    <s v="X"/>
    <d v="2013-02-07T00:00:00"/>
    <x v="0"/>
    <x v="588"/>
    <m/>
    <n v="32.26"/>
    <x v="212"/>
    <m/>
    <x v="0"/>
  </r>
  <r>
    <s v="X"/>
    <d v="2013-02-08T00:00:00"/>
    <x v="0"/>
    <x v="589"/>
    <m/>
    <n v="204.8"/>
    <x v="200"/>
    <m/>
    <x v="0"/>
  </r>
  <r>
    <s v="X"/>
    <d v="2013-02-08T00:00:00"/>
    <x v="0"/>
    <x v="590"/>
    <m/>
    <n v="190.86"/>
    <x v="200"/>
    <m/>
    <x v="0"/>
  </r>
  <r>
    <s v="X"/>
    <d v="2013-02-09T00:00:00"/>
    <x v="0"/>
    <x v="591"/>
    <m/>
    <n v="191.52"/>
    <x v="220"/>
    <m/>
    <x v="0"/>
  </r>
  <r>
    <s v="X"/>
    <d v="2013-02-09T00:00:00"/>
    <x v="0"/>
    <x v="592"/>
    <m/>
    <n v="170.05"/>
    <x v="14"/>
    <m/>
    <x v="0"/>
  </r>
  <r>
    <s v="X"/>
    <d v="2013-02-09T00:00:00"/>
    <x v="0"/>
    <x v="593"/>
    <m/>
    <n v="227.79"/>
    <x v="200"/>
    <m/>
    <x v="0"/>
  </r>
  <r>
    <s v="X"/>
    <d v="2013-02-11T00:00:00"/>
    <x v="1"/>
    <x v="581"/>
    <n v="-1000"/>
    <m/>
    <x v="236"/>
    <m/>
    <x v="52"/>
  </r>
  <r>
    <s v="X"/>
    <d v="2013-02-11T00:00:00"/>
    <x v="1"/>
    <x v="594"/>
    <n v="2500"/>
    <m/>
    <x v="14"/>
    <m/>
    <x v="52"/>
  </r>
  <r>
    <s v="X"/>
    <d v="2013-02-11T00:00:00"/>
    <x v="1"/>
    <x v="9"/>
    <n v="130"/>
    <m/>
    <x v="200"/>
    <m/>
    <x v="52"/>
  </r>
  <r>
    <s v="X"/>
    <d v="2013-02-11T00:00:00"/>
    <x v="1"/>
    <x v="9"/>
    <n v="700"/>
    <m/>
    <x v="220"/>
    <m/>
    <x v="52"/>
  </r>
  <r>
    <s v="X"/>
    <d v="2013-02-11T00:00:00"/>
    <x v="1"/>
    <x v="1"/>
    <n v="700"/>
    <m/>
    <x v="200"/>
    <m/>
    <x v="52"/>
  </r>
  <r>
    <s v="X"/>
    <d v="2013-02-11T00:00:00"/>
    <x v="1"/>
    <x v="7"/>
    <n v="650"/>
    <m/>
    <x v="200"/>
    <m/>
    <x v="52"/>
  </r>
  <r>
    <s v="X"/>
    <d v="2013-02-11T00:00:00"/>
    <x v="1"/>
    <x v="349"/>
    <n v="500"/>
    <m/>
    <x v="200"/>
    <m/>
    <x v="52"/>
  </r>
  <r>
    <s v="X"/>
    <d v="2013-02-11T00:00:00"/>
    <x v="1"/>
    <x v="113"/>
    <n v="500"/>
    <m/>
    <x v="200"/>
    <m/>
    <x v="52"/>
  </r>
  <r>
    <s v="X"/>
    <d v="2013-02-11T00:00:00"/>
    <x v="1"/>
    <x v="531"/>
    <n v="400"/>
    <m/>
    <x v="200"/>
    <m/>
    <x v="52"/>
  </r>
  <r>
    <s v="X"/>
    <d v="2013-02-11T00:00:00"/>
    <x v="1"/>
    <x v="21"/>
    <n v="400"/>
    <m/>
    <x v="220"/>
    <m/>
    <x v="52"/>
  </r>
  <r>
    <s v="X"/>
    <d v="2013-02-11T00:00:00"/>
    <x v="1"/>
    <x v="3"/>
    <n v="390"/>
    <m/>
    <x v="200"/>
    <m/>
    <x v="52"/>
  </r>
  <r>
    <s v="X"/>
    <d v="2013-02-11T00:00:00"/>
    <x v="1"/>
    <x v="215"/>
    <n v="240"/>
    <m/>
    <x v="200"/>
    <m/>
    <x v="52"/>
  </r>
  <r>
    <s v="X"/>
    <d v="2013-02-11T00:00:00"/>
    <x v="1"/>
    <x v="215"/>
    <n v="120"/>
    <m/>
    <x v="14"/>
    <m/>
    <x v="52"/>
  </r>
  <r>
    <s v="X"/>
    <d v="2013-02-11T00:00:00"/>
    <x v="1"/>
    <x v="595"/>
    <n v="253.92"/>
    <m/>
    <x v="200"/>
    <m/>
    <x v="52"/>
  </r>
  <r>
    <s v="X"/>
    <d v="2013-02-11T00:00:00"/>
    <x v="1"/>
    <x v="178"/>
    <n v="240"/>
    <m/>
    <x v="184"/>
    <m/>
    <x v="52"/>
  </r>
  <r>
    <s v="X"/>
    <d v="2013-02-11T00:00:00"/>
    <x v="1"/>
    <x v="304"/>
    <n v="200"/>
    <m/>
    <x v="220"/>
    <m/>
    <x v="52"/>
  </r>
  <r>
    <s v="X"/>
    <d v="2013-02-11T00:00:00"/>
    <x v="0"/>
    <x v="596"/>
    <m/>
    <n v="295.23"/>
    <x v="184"/>
    <m/>
    <x v="0"/>
  </r>
  <r>
    <s v="X"/>
    <d v="2013-02-11T00:00:00"/>
    <x v="0"/>
    <x v="597"/>
    <m/>
    <n v="199.12"/>
    <x v="200"/>
    <m/>
    <x v="0"/>
  </r>
  <r>
    <s v="X"/>
    <d v="2013-02-12T00:00:00"/>
    <x v="1"/>
    <x v="598"/>
    <n v="-1000"/>
    <m/>
    <x v="106"/>
    <m/>
    <x v="52"/>
  </r>
  <r>
    <s v="X"/>
    <d v="2013-02-12T00:00:00"/>
    <x v="1"/>
    <x v="16"/>
    <n v="275"/>
    <m/>
    <x v="200"/>
    <m/>
    <x v="52"/>
  </r>
  <r>
    <s v="X"/>
    <d v="2013-02-12T00:00:00"/>
    <x v="1"/>
    <x v="424"/>
    <n v="1980"/>
    <m/>
    <x v="220"/>
    <m/>
    <x v="52"/>
  </r>
  <r>
    <s v="X"/>
    <d v="2013-02-12T00:00:00"/>
    <x v="1"/>
    <x v="176"/>
    <n v="325"/>
    <m/>
    <x v="200"/>
    <m/>
    <x v="52"/>
  </r>
  <r>
    <s v="X"/>
    <d v="2013-02-12T00:00:00"/>
    <x v="1"/>
    <x v="176"/>
    <n v="325"/>
    <m/>
    <x v="220"/>
    <m/>
    <x v="52"/>
  </r>
  <r>
    <s v="X"/>
    <d v="2013-02-12T00:00:00"/>
    <x v="1"/>
    <x v="13"/>
    <n v="130"/>
    <m/>
    <x v="14"/>
    <m/>
    <x v="52"/>
  </r>
  <r>
    <s v="X"/>
    <d v="2013-02-12T00:00:00"/>
    <x v="1"/>
    <x v="13"/>
    <n v="260"/>
    <m/>
    <x v="184"/>
    <m/>
    <x v="52"/>
  </r>
  <r>
    <s v="X"/>
    <d v="2013-02-12T00:00:00"/>
    <x v="0"/>
    <x v="599"/>
    <m/>
    <n v="235.54"/>
    <x v="200"/>
    <m/>
    <x v="0"/>
  </r>
  <r>
    <s v="X"/>
    <d v="2013-02-12T00:00:00"/>
    <x v="0"/>
    <x v="600"/>
    <m/>
    <n v="53.42"/>
    <x v="200"/>
    <m/>
    <x v="0"/>
  </r>
  <r>
    <s v="X"/>
    <d v="2013-02-13T00:00:00"/>
    <x v="1"/>
    <x v="39"/>
    <n v="500"/>
    <m/>
    <x v="200"/>
    <m/>
    <x v="52"/>
  </r>
  <r>
    <s v="X"/>
    <d v="2013-02-13T00:00:00"/>
    <x v="1"/>
    <x v="39"/>
    <n v="300"/>
    <m/>
    <x v="14"/>
    <m/>
    <x v="52"/>
  </r>
  <r>
    <s v="X"/>
    <d v="2013-02-13T00:00:00"/>
    <x v="1"/>
    <x v="267"/>
    <n v="85"/>
    <m/>
    <x v="200"/>
    <m/>
    <x v="52"/>
  </r>
  <r>
    <s v="X"/>
    <d v="2013-02-13T00:00:00"/>
    <x v="0"/>
    <x v="601"/>
    <m/>
    <n v="127.1"/>
    <x v="82"/>
    <m/>
    <x v="0"/>
  </r>
  <r>
    <s v="X"/>
    <d v="2013-02-13T00:00:00"/>
    <x v="0"/>
    <x v="602"/>
    <m/>
    <n v="217.36"/>
    <x v="212"/>
    <m/>
    <x v="0"/>
  </r>
  <r>
    <s v="X"/>
    <d v="2013-02-14T00:00:00"/>
    <x v="1"/>
    <x v="603"/>
    <n v="347"/>
    <m/>
    <x v="200"/>
    <m/>
    <x v="52"/>
  </r>
  <r>
    <s v="X"/>
    <d v="2013-02-14T00:00:00"/>
    <x v="0"/>
    <x v="604"/>
    <m/>
    <n v="188.93"/>
    <x v="115"/>
    <m/>
    <x v="0"/>
  </r>
  <r>
    <s v="X"/>
    <d v="2013-02-15T00:00:00"/>
    <x v="1"/>
    <x v="264"/>
    <n v="390"/>
    <m/>
    <x v="184"/>
    <m/>
    <x v="52"/>
  </r>
  <r>
    <s v="X"/>
    <d v="2013-02-15T00:00:00"/>
    <x v="1"/>
    <x v="264"/>
    <n v="260"/>
    <m/>
    <x v="14"/>
    <m/>
    <x v="52"/>
  </r>
  <r>
    <s v="X"/>
    <d v="2013-02-15T00:00:00"/>
    <x v="1"/>
    <x v="605"/>
    <n v="360"/>
    <m/>
    <x v="184"/>
    <m/>
    <x v="52"/>
  </r>
  <r>
    <s v="X"/>
    <d v="2013-02-15T00:00:00"/>
    <x v="1"/>
    <x v="605"/>
    <n v="240"/>
    <m/>
    <x v="14"/>
    <m/>
    <x v="52"/>
  </r>
  <r>
    <s v="X"/>
    <d v="2013-02-15T00:00:00"/>
    <x v="1"/>
    <x v="349"/>
    <n v="330"/>
    <m/>
    <x v="200"/>
    <m/>
    <x v="52"/>
  </r>
  <r>
    <s v="X"/>
    <d v="2013-02-15T00:00:00"/>
    <x v="1"/>
    <x v="349"/>
    <n v="220"/>
    <m/>
    <x v="14"/>
    <m/>
    <x v="52"/>
  </r>
  <r>
    <s v="X"/>
    <d v="2013-02-15T00:00:00"/>
    <x v="0"/>
    <x v="606"/>
    <m/>
    <n v="20.79"/>
    <x v="14"/>
    <m/>
    <x v="0"/>
  </r>
  <r>
    <s v="X"/>
    <d v="2013-02-15T00:00:00"/>
    <x v="0"/>
    <x v="607"/>
    <m/>
    <n v="255"/>
    <x v="212"/>
    <m/>
    <x v="0"/>
  </r>
  <r>
    <s v="X"/>
    <d v="2013-02-15T00:00:00"/>
    <x v="0"/>
    <x v="608"/>
    <m/>
    <n v="307.2"/>
    <x v="12"/>
    <m/>
    <x v="0"/>
  </r>
  <r>
    <s v="X"/>
    <d v="2013-02-16T00:00:00"/>
    <x v="0"/>
    <x v="609"/>
    <m/>
    <n v="35.1"/>
    <x v="237"/>
    <m/>
    <x v="0"/>
  </r>
  <r>
    <s v="X"/>
    <d v="2013-02-18T00:00:00"/>
    <x v="0"/>
    <x v="610"/>
    <m/>
    <n v="729.8"/>
    <x v="14"/>
    <m/>
    <x v="0"/>
  </r>
  <r>
    <s v="X"/>
    <d v="2013-02-19T00:00:00"/>
    <x v="1"/>
    <x v="611"/>
    <n v="-1000"/>
    <m/>
    <x v="106"/>
    <m/>
    <x v="53"/>
  </r>
  <r>
    <s v="X"/>
    <d v="2013-02-19T00:00:00"/>
    <x v="1"/>
    <x v="36"/>
    <n v="1300"/>
    <m/>
    <x v="200"/>
    <m/>
    <x v="53"/>
  </r>
  <r>
    <s v="X"/>
    <d v="2013-02-19T00:00:00"/>
    <x v="1"/>
    <x v="36"/>
    <n v="375"/>
    <m/>
    <x v="150"/>
    <m/>
    <x v="53"/>
  </r>
  <r>
    <s v="X"/>
    <d v="2013-02-19T00:00:00"/>
    <x v="1"/>
    <x v="1"/>
    <n v="130"/>
    <m/>
    <x v="212"/>
    <m/>
    <x v="53"/>
  </r>
  <r>
    <s v="X"/>
    <d v="2013-02-19T00:00:00"/>
    <x v="1"/>
    <x v="1"/>
    <n v="390"/>
    <m/>
    <x v="200"/>
    <m/>
    <x v="53"/>
  </r>
  <r>
    <s v="X"/>
    <d v="2013-02-19T00:00:00"/>
    <x v="1"/>
    <x v="1"/>
    <n v="130"/>
    <m/>
    <x v="200"/>
    <m/>
    <x v="53"/>
  </r>
  <r>
    <s v="X"/>
    <d v="2013-02-19T00:00:00"/>
    <x v="1"/>
    <x v="594"/>
    <n v="2700"/>
    <m/>
    <x v="14"/>
    <m/>
    <x v="53"/>
  </r>
  <r>
    <s v="X"/>
    <d v="2013-02-19T00:00:00"/>
    <x v="1"/>
    <x v="214"/>
    <n v="2400"/>
    <m/>
    <x v="184"/>
    <m/>
    <x v="53"/>
  </r>
  <r>
    <s v="X"/>
    <d v="2013-02-19T00:00:00"/>
    <x v="1"/>
    <x v="3"/>
    <n v="260"/>
    <m/>
    <x v="42"/>
    <m/>
    <x v="53"/>
  </r>
  <r>
    <s v="X"/>
    <d v="2013-02-19T00:00:00"/>
    <x v="1"/>
    <x v="3"/>
    <n v="520"/>
    <m/>
    <x v="200"/>
    <m/>
    <x v="53"/>
  </r>
  <r>
    <s v="X"/>
    <d v="2013-02-19T00:00:00"/>
    <x v="1"/>
    <x v="9"/>
    <n v="130"/>
    <m/>
    <x v="220"/>
    <m/>
    <x v="53"/>
  </r>
  <r>
    <s v="X"/>
    <d v="2013-02-19T00:00:00"/>
    <x v="1"/>
    <x v="9"/>
    <n v="130"/>
    <m/>
    <x v="82"/>
    <m/>
    <x v="53"/>
  </r>
  <r>
    <s v="X"/>
    <d v="2013-02-19T00:00:00"/>
    <x v="1"/>
    <x v="9"/>
    <n v="130"/>
    <m/>
    <x v="200"/>
    <m/>
    <x v="53"/>
  </r>
  <r>
    <s v="X"/>
    <d v="2013-02-19T00:00:00"/>
    <x v="1"/>
    <x v="9"/>
    <n v="130"/>
    <m/>
    <x v="212"/>
    <m/>
    <x v="53"/>
  </r>
  <r>
    <s v="X"/>
    <d v="2013-02-19T00:00:00"/>
    <x v="1"/>
    <x v="113"/>
    <n v="300"/>
    <m/>
    <x v="200"/>
    <m/>
    <x v="53"/>
  </r>
  <r>
    <s v="X"/>
    <d v="2013-02-19T00:00:00"/>
    <x v="1"/>
    <x v="113"/>
    <n v="200"/>
    <m/>
    <x v="42"/>
    <m/>
    <x v="53"/>
  </r>
  <r>
    <s v="X"/>
    <d v="2013-02-19T00:00:00"/>
    <x v="1"/>
    <x v="176"/>
    <n v="120"/>
    <m/>
    <x v="220"/>
    <m/>
    <x v="53"/>
  </r>
  <r>
    <s v="X"/>
    <d v="2013-02-19T00:00:00"/>
    <x v="1"/>
    <x v="176"/>
    <n v="120"/>
    <m/>
    <x v="212"/>
    <m/>
    <x v="53"/>
  </r>
  <r>
    <s v="X"/>
    <d v="2013-02-19T00:00:00"/>
    <x v="1"/>
    <x v="176"/>
    <n v="120"/>
    <m/>
    <x v="200"/>
    <m/>
    <x v="53"/>
  </r>
  <r>
    <s v="X"/>
    <d v="2013-02-19T00:00:00"/>
    <x v="1"/>
    <x v="176"/>
    <n v="120"/>
    <m/>
    <x v="82"/>
    <m/>
    <x v="53"/>
  </r>
  <r>
    <s v="X"/>
    <d v="2013-02-19T00:00:00"/>
    <x v="1"/>
    <x v="31"/>
    <n v="200"/>
    <m/>
    <x v="150"/>
    <m/>
    <x v="53"/>
  </r>
  <r>
    <s v="X"/>
    <d v="2013-02-19T00:00:00"/>
    <x v="1"/>
    <x v="31"/>
    <n v="200"/>
    <m/>
    <x v="234"/>
    <m/>
    <x v="53"/>
  </r>
  <r>
    <s v="X"/>
    <d v="2013-02-19T00:00:00"/>
    <x v="1"/>
    <x v="178"/>
    <n v="360"/>
    <m/>
    <x v="184"/>
    <m/>
    <x v="53"/>
  </r>
  <r>
    <s v="X"/>
    <d v="2013-02-19T00:00:00"/>
    <x v="1"/>
    <x v="111"/>
    <n v="320"/>
    <m/>
    <x v="238"/>
    <m/>
    <x v="53"/>
  </r>
  <r>
    <s v="X"/>
    <d v="2013-02-19T00:00:00"/>
    <x v="1"/>
    <x v="7"/>
    <n v="260"/>
    <m/>
    <x v="184"/>
    <m/>
    <x v="53"/>
  </r>
  <r>
    <s v="X"/>
    <d v="2013-02-19T00:00:00"/>
    <x v="1"/>
    <x v="267"/>
    <n v="100"/>
    <m/>
    <x v="200"/>
    <m/>
    <x v="53"/>
  </r>
  <r>
    <s v="X"/>
    <d v="2013-02-19T00:00:00"/>
    <x v="1"/>
    <x v="428"/>
    <n v="1.95"/>
    <m/>
    <x v="115"/>
    <m/>
    <x v="53"/>
  </r>
  <r>
    <s v="X"/>
    <d v="2013-02-19T00:00:00"/>
    <x v="1"/>
    <x v="428"/>
    <n v="1.95"/>
    <m/>
    <x v="115"/>
    <m/>
    <x v="53"/>
  </r>
  <r>
    <s v="X"/>
    <d v="2013-02-19T00:00:00"/>
    <x v="5"/>
    <x v="612"/>
    <m/>
    <n v="192.35"/>
    <x v="99"/>
    <m/>
    <x v="0"/>
  </r>
  <r>
    <s v="X"/>
    <d v="2013-02-19T00:00:00"/>
    <x v="0"/>
    <x v="613"/>
    <m/>
    <n v="144.09"/>
    <x v="14"/>
    <m/>
    <x v="0"/>
  </r>
  <r>
    <s v="X"/>
    <d v="2013-02-20T00:00:00"/>
    <x v="1"/>
    <x v="43"/>
    <n v="460"/>
    <m/>
    <x v="10"/>
    <m/>
    <x v="53"/>
  </r>
  <r>
    <s v="X"/>
    <d v="2013-02-20T00:00:00"/>
    <x v="1"/>
    <x v="282"/>
    <n v="75"/>
    <m/>
    <x v="150"/>
    <m/>
    <x v="53"/>
  </r>
  <r>
    <s v="X"/>
    <d v="2013-02-20T00:00:00"/>
    <x v="0"/>
    <x v="614"/>
    <m/>
    <n v="53.96"/>
    <x v="220"/>
    <m/>
    <x v="0"/>
  </r>
  <r>
    <s v="X"/>
    <d v="2013-02-20T00:00:00"/>
    <x v="0"/>
    <x v="615"/>
    <m/>
    <n v="407.12"/>
    <x v="14"/>
    <m/>
    <x v="0"/>
  </r>
  <r>
    <s v="X"/>
    <d v="2013-02-20T00:00:00"/>
    <x v="0"/>
    <x v="616"/>
    <m/>
    <n v="26.59"/>
    <x v="42"/>
    <m/>
    <x v="0"/>
  </r>
  <r>
    <s v="X"/>
    <d v="2013-02-21T00:00:00"/>
    <x v="1"/>
    <x v="31"/>
    <n v="1800"/>
    <m/>
    <x v="14"/>
    <m/>
    <x v="53"/>
  </r>
  <r>
    <s v="X"/>
    <d v="2013-02-21T00:00:00"/>
    <x v="1"/>
    <x v="39"/>
    <n v="500"/>
    <m/>
    <x v="220"/>
    <m/>
    <x v="53"/>
  </r>
  <r>
    <s v="X"/>
    <d v="2013-02-21T00:00:00"/>
    <x v="0"/>
    <x v="617"/>
    <m/>
    <n v="3493.26"/>
    <x v="14"/>
    <m/>
    <x v="0"/>
  </r>
  <r>
    <s v="X"/>
    <d v="2013-02-21T00:00:00"/>
    <x v="0"/>
    <x v="618"/>
    <m/>
    <n v="146.05000000000001"/>
    <x v="14"/>
    <m/>
    <x v="0"/>
  </r>
  <r>
    <s v="X"/>
    <d v="2013-02-21T00:00:00"/>
    <x v="8"/>
    <x v="619"/>
    <m/>
    <n v="135.21"/>
    <x v="239"/>
    <m/>
    <x v="0"/>
  </r>
  <r>
    <s v="X"/>
    <d v="2013-02-21T00:00:00"/>
    <x v="0"/>
    <x v="620"/>
    <m/>
    <n v="10.57"/>
    <x v="200"/>
    <m/>
    <x v="0"/>
  </r>
  <r>
    <s v="X"/>
    <d v="2013-02-22T00:00:00"/>
    <x v="1"/>
    <x v="3"/>
    <n v="520"/>
    <m/>
    <x v="42"/>
    <m/>
    <x v="53"/>
  </r>
  <r>
    <s v="X"/>
    <d v="2013-02-22T00:00:00"/>
    <x v="1"/>
    <x v="3"/>
    <n v="260"/>
    <m/>
    <x v="238"/>
    <m/>
    <x v="53"/>
  </r>
  <r>
    <s v="X"/>
    <d v="2013-02-22T00:00:00"/>
    <x v="1"/>
    <x v="3"/>
    <n v="100"/>
    <m/>
    <x v="34"/>
    <m/>
    <x v="53"/>
  </r>
  <r>
    <s v="X"/>
    <d v="2013-02-22T00:00:00"/>
    <x v="1"/>
    <x v="1"/>
    <n v="390"/>
    <m/>
    <x v="14"/>
    <m/>
    <x v="53"/>
  </r>
  <r>
    <s v="X"/>
    <d v="2013-02-22T00:00:00"/>
    <x v="1"/>
    <x v="1"/>
    <n v="130"/>
    <m/>
    <x v="200"/>
    <m/>
    <x v="53"/>
  </r>
  <r>
    <s v="X"/>
    <d v="2013-02-22T00:00:00"/>
    <x v="1"/>
    <x v="1"/>
    <n v="130"/>
    <m/>
    <x v="238"/>
    <m/>
    <x v="53"/>
  </r>
  <r>
    <s v="X"/>
    <d v="2013-02-22T00:00:00"/>
    <x v="1"/>
    <x v="541"/>
    <n v="250"/>
    <m/>
    <x v="220"/>
    <m/>
    <x v="53"/>
  </r>
  <r>
    <s v="X"/>
    <d v="2013-02-22T00:00:00"/>
    <x v="1"/>
    <x v="541"/>
    <n v="250"/>
    <m/>
    <x v="14"/>
    <m/>
    <x v="53"/>
  </r>
  <r>
    <s v="X"/>
    <d v="2013-02-22T00:00:00"/>
    <x v="1"/>
    <x v="1"/>
    <n v="320"/>
    <m/>
    <x v="240"/>
    <m/>
    <x v="53"/>
  </r>
  <r>
    <s v="X"/>
    <d v="2013-02-22T00:00:00"/>
    <x v="1"/>
    <x v="277"/>
    <n v="133.75"/>
    <m/>
    <x v="115"/>
    <m/>
    <x v="53"/>
  </r>
  <r>
    <s v="X"/>
    <d v="2013-02-22T00:00:00"/>
    <x v="0"/>
    <x v="621"/>
    <m/>
    <n v="389.97"/>
    <x v="238"/>
    <m/>
    <x v="0"/>
  </r>
  <r>
    <s v="X"/>
    <d v="2013-02-22T00:00:00"/>
    <x v="8"/>
    <x v="622"/>
    <m/>
    <n v="67.78"/>
    <x v="239"/>
    <m/>
    <x v="0"/>
  </r>
  <r>
    <s v="X"/>
    <d v="2013-02-22T00:00:00"/>
    <x v="0"/>
    <x v="623"/>
    <m/>
    <n v="318.63"/>
    <x v="14"/>
    <m/>
    <x v="0"/>
  </r>
  <r>
    <s v="X"/>
    <d v="2013-02-22T00:00:00"/>
    <x v="0"/>
    <x v="624"/>
    <m/>
    <n v="45.12"/>
    <x v="241"/>
    <m/>
    <x v="0"/>
  </r>
  <r>
    <s v="X"/>
    <d v="2013-02-22T00:00:00"/>
    <x v="8"/>
    <x v="625"/>
    <m/>
    <n v="19"/>
    <x v="239"/>
    <m/>
    <x v="0"/>
  </r>
  <r>
    <s v="X"/>
    <d v="2013-02-23T00:00:00"/>
    <x v="0"/>
    <x v="626"/>
    <m/>
    <n v="746.83"/>
    <x v="238"/>
    <m/>
    <x v="0"/>
  </r>
  <r>
    <s v="X"/>
    <d v="2013-02-23T00:00:00"/>
    <x v="8"/>
    <x v="627"/>
    <m/>
    <n v="263.2"/>
    <x v="239"/>
    <m/>
    <x v="0"/>
  </r>
  <r>
    <s v="X"/>
    <d v="2013-02-23T00:00:00"/>
    <x v="0"/>
    <x v="628"/>
    <m/>
    <n v="154.99"/>
    <x v="238"/>
    <m/>
    <x v="0"/>
  </r>
  <r>
    <s v="X"/>
    <d v="2013-02-23T00:00:00"/>
    <x v="8"/>
    <x v="629"/>
    <m/>
    <n v="280.93"/>
    <x v="239"/>
    <m/>
    <x v="0"/>
  </r>
  <r>
    <s v="X"/>
    <d v="2013-02-25T00:00:00"/>
    <x v="8"/>
    <x v="625"/>
    <m/>
    <n v="400.6"/>
    <x v="238"/>
    <m/>
    <x v="0"/>
  </r>
  <r>
    <s v="X"/>
    <d v="2013-02-25T00:00:00"/>
    <x v="0"/>
    <x v="630"/>
    <m/>
    <n v="39.47"/>
    <x v="220"/>
    <m/>
    <x v="0"/>
  </r>
  <r>
    <s v="X"/>
    <d v="2013-02-25T00:00:00"/>
    <x v="8"/>
    <x v="631"/>
    <m/>
    <n v="1584.8"/>
    <x v="239"/>
    <m/>
    <x v="0"/>
  </r>
  <r>
    <s v="X"/>
    <d v="2013-02-25T00:00:00"/>
    <x v="0"/>
    <x v="632"/>
    <m/>
    <n v="532.85"/>
    <x v="220"/>
    <m/>
    <x v="0"/>
  </r>
  <r>
    <s v="X"/>
    <d v="2013-02-25T00:00:00"/>
    <x v="8"/>
    <x v="633"/>
    <m/>
    <n v="409.89"/>
    <x v="239"/>
    <m/>
    <x v="0"/>
  </r>
  <r>
    <s v="X"/>
    <d v="2013-02-25T00:00:00"/>
    <x v="0"/>
    <x v="625"/>
    <m/>
    <n v="400.6"/>
    <x v="238"/>
    <m/>
    <x v="0"/>
  </r>
  <r>
    <s v="X"/>
    <d v="2013-02-25T00:00:00"/>
    <x v="1"/>
    <x v="129"/>
    <n v="2500"/>
    <m/>
    <x v="239"/>
    <m/>
    <x v="2"/>
  </r>
  <r>
    <s v="X"/>
    <d v="2013-02-25T00:00:00"/>
    <x v="1"/>
    <x v="178"/>
    <n v="80"/>
    <m/>
    <x v="184"/>
    <m/>
    <x v="2"/>
  </r>
  <r>
    <s v="X"/>
    <d v="2013-02-25T00:00:00"/>
    <x v="1"/>
    <x v="178"/>
    <n v="240"/>
    <m/>
    <x v="238"/>
    <m/>
    <x v="2"/>
  </r>
  <r>
    <s v="X"/>
    <d v="2013-02-25T00:00:00"/>
    <x v="1"/>
    <x v="178"/>
    <n v="470"/>
    <m/>
    <x v="14"/>
    <m/>
    <x v="2"/>
  </r>
  <r>
    <s v="X"/>
    <d v="2013-02-25T00:00:00"/>
    <x v="1"/>
    <x v="7"/>
    <n v="130"/>
    <m/>
    <x v="200"/>
    <m/>
    <x v="2"/>
  </r>
  <r>
    <s v="X"/>
    <d v="2013-02-25T00:00:00"/>
    <x v="1"/>
    <x v="7"/>
    <n v="260"/>
    <m/>
    <x v="238"/>
    <m/>
    <x v="2"/>
  </r>
  <r>
    <s v="X"/>
    <d v="2013-02-25T00:00:00"/>
    <x v="1"/>
    <x v="7"/>
    <n v="390"/>
    <m/>
    <x v="14"/>
    <m/>
    <x v="2"/>
  </r>
  <r>
    <s v="X"/>
    <d v="2013-02-25T00:00:00"/>
    <x v="1"/>
    <x v="113"/>
    <n v="200"/>
    <m/>
    <x v="238"/>
    <m/>
    <x v="2"/>
  </r>
  <r>
    <s v="X"/>
    <d v="2013-02-25T00:00:00"/>
    <x v="1"/>
    <x v="113"/>
    <n v="400"/>
    <m/>
    <x v="42"/>
    <m/>
    <x v="2"/>
  </r>
  <r>
    <s v="X"/>
    <d v="2013-02-25T00:00:00"/>
    <x v="1"/>
    <x v="176"/>
    <n v="584"/>
    <m/>
    <x v="220"/>
    <m/>
    <x v="2"/>
  </r>
  <r>
    <s v="X"/>
    <d v="2013-02-25T00:00:00"/>
    <x v="1"/>
    <x v="9"/>
    <n v="195"/>
    <m/>
    <x v="220"/>
    <m/>
    <x v="2"/>
  </r>
  <r>
    <s v="X"/>
    <d v="2013-02-25T00:00:00"/>
    <x v="1"/>
    <x v="9"/>
    <n v="385"/>
    <m/>
    <x v="238"/>
    <m/>
    <x v="2"/>
  </r>
  <r>
    <s v="X"/>
    <d v="2013-02-25T00:00:00"/>
    <x v="1"/>
    <x v="349"/>
    <n v="300"/>
    <m/>
    <x v="42"/>
    <m/>
    <x v="2"/>
  </r>
  <r>
    <s v="X"/>
    <d v="2013-02-25T00:00:00"/>
    <x v="1"/>
    <x v="349"/>
    <n v="200"/>
    <m/>
    <x v="238"/>
    <m/>
    <x v="2"/>
  </r>
  <r>
    <s v="X"/>
    <d v="2013-02-25T00:00:00"/>
    <x v="1"/>
    <x v="21"/>
    <n v="180"/>
    <m/>
    <x v="220"/>
    <m/>
    <x v="2"/>
  </r>
  <r>
    <s v="X"/>
    <d v="2013-02-25T00:00:00"/>
    <x v="1"/>
    <x v="21"/>
    <n v="240"/>
    <m/>
    <x v="238"/>
    <m/>
    <x v="2"/>
  </r>
  <r>
    <s v="X"/>
    <d v="2013-02-25T00:00:00"/>
    <x v="1"/>
    <x v="1"/>
    <n v="300"/>
    <m/>
    <x v="200"/>
    <m/>
    <x v="2"/>
  </r>
  <r>
    <s v="X"/>
    <d v="2013-02-25T00:00:00"/>
    <x v="1"/>
    <x v="267"/>
    <n v="85"/>
    <m/>
    <x v="200"/>
    <m/>
    <x v="2"/>
  </r>
  <r>
    <s v="X"/>
    <d v="2013-02-25T00:00:00"/>
    <x v="1"/>
    <x v="415"/>
    <n v="36.299999999999997"/>
    <m/>
    <x v="115"/>
    <m/>
    <x v="2"/>
  </r>
  <r>
    <s v="X"/>
    <d v="2013-02-25T00:00:00"/>
    <x v="0"/>
    <x v="32"/>
    <m/>
    <n v="400.6"/>
    <x v="238"/>
    <m/>
    <x v="0"/>
  </r>
  <r>
    <s v="X"/>
    <d v="2013-02-26T00:00:00"/>
    <x v="8"/>
    <x v="634"/>
    <m/>
    <n v="501.18"/>
    <x v="239"/>
    <m/>
    <x v="0"/>
  </r>
  <r>
    <s v="X"/>
    <d v="2013-02-26T00:00:00"/>
    <x v="0"/>
    <x v="635"/>
    <m/>
    <n v="243.4"/>
    <x v="238"/>
    <m/>
    <x v="0"/>
  </r>
  <r>
    <s v="X"/>
    <d v="2013-02-26T00:00:00"/>
    <x v="0"/>
    <x v="636"/>
    <m/>
    <n v="219.78"/>
    <x v="220"/>
    <m/>
    <x v="0"/>
  </r>
  <r>
    <s v="X"/>
    <d v="2013-02-27T00:00:00"/>
    <x v="0"/>
    <x v="637"/>
    <m/>
    <n v="57.81"/>
    <x v="115"/>
    <m/>
    <x v="0"/>
  </r>
  <r>
    <s v="X"/>
    <d v="2013-02-27T00:00:00"/>
    <x v="0"/>
    <x v="638"/>
    <m/>
    <n v="2314.0300000000002"/>
    <x v="14"/>
    <m/>
    <x v="0"/>
  </r>
  <r>
    <s v="X"/>
    <d v="2013-02-27T00:00:00"/>
    <x v="0"/>
    <x v="639"/>
    <m/>
    <n v="7.93"/>
    <x v="193"/>
    <m/>
    <x v="0"/>
  </r>
  <r>
    <s v="X"/>
    <d v="2013-02-27T00:00:00"/>
    <x v="0"/>
    <x v="582"/>
    <m/>
    <n v="664.39"/>
    <x v="242"/>
    <m/>
    <x v="0"/>
  </r>
  <r>
    <s v="X"/>
    <d v="2013-02-27T00:00:00"/>
    <x v="8"/>
    <x v="640"/>
    <m/>
    <n v="67.84"/>
    <x v="239"/>
    <m/>
    <x v="0"/>
  </r>
  <r>
    <s v="X"/>
    <d v="2013-02-28T00:00:00"/>
    <x v="1"/>
    <x v="178"/>
    <n v="360"/>
    <m/>
    <x v="238"/>
    <m/>
    <x v="2"/>
  </r>
  <r>
    <s v="X"/>
    <d v="2013-02-28T00:00:00"/>
    <x v="1"/>
    <x v="178"/>
    <n v="360"/>
    <m/>
    <x v="14"/>
    <m/>
    <x v="2"/>
  </r>
  <r>
    <s v="X"/>
    <d v="2013-02-28T00:00:00"/>
    <x v="1"/>
    <x v="113"/>
    <n v="600"/>
    <m/>
    <x v="238"/>
    <m/>
    <x v="2"/>
  </r>
  <r>
    <s v="X"/>
    <d v="2013-02-28T00:00:00"/>
    <x v="1"/>
    <x v="349"/>
    <n v="240"/>
    <m/>
    <x v="14"/>
    <m/>
    <x v="2"/>
  </r>
  <r>
    <s v="X"/>
    <d v="2013-02-28T00:00:00"/>
    <x v="1"/>
    <x v="349"/>
    <n v="360"/>
    <m/>
    <x v="238"/>
    <m/>
    <x v="2"/>
  </r>
  <r>
    <s v="X"/>
    <d v="2013-02-28T00:00:00"/>
    <x v="8"/>
    <x v="641"/>
    <m/>
    <n v="1347.2"/>
    <x v="239"/>
    <m/>
    <x v="0"/>
  </r>
  <r>
    <s v="X"/>
    <d v="2013-02-28T00:00:00"/>
    <x v="0"/>
    <x v="642"/>
    <m/>
    <n v="44.76"/>
    <x v="186"/>
    <m/>
    <x v="0"/>
  </r>
  <r>
    <s v="X"/>
    <d v="2013-02-28T00:00:00"/>
    <x v="0"/>
    <x v="643"/>
    <m/>
    <n v="51.63"/>
    <x v="238"/>
    <m/>
    <x v="0"/>
  </r>
  <r>
    <s v="X"/>
    <d v="2013-02-28T00:00:00"/>
    <x v="0"/>
    <x v="644"/>
    <m/>
    <n v="290.86"/>
    <x v="238"/>
    <m/>
    <x v="0"/>
  </r>
  <r>
    <s v="X"/>
    <d v="2013-02-28T00:00:00"/>
    <x v="0"/>
    <x v="645"/>
    <m/>
    <n v="23.12"/>
    <x v="238"/>
    <m/>
    <x v="0"/>
  </r>
  <r>
    <s v="X"/>
    <d v="2013-03-01T00:00:00"/>
    <x v="1"/>
    <x v="1"/>
    <n v="390"/>
    <m/>
    <x v="14"/>
    <m/>
    <x v="2"/>
  </r>
  <r>
    <s v="X"/>
    <d v="2013-03-01T00:00:00"/>
    <x v="1"/>
    <x v="1"/>
    <n v="390"/>
    <m/>
    <x v="238"/>
    <m/>
    <x v="2"/>
  </r>
  <r>
    <s v="X"/>
    <d v="2013-03-01T00:00:00"/>
    <x v="1"/>
    <x v="541"/>
    <n v="500"/>
    <m/>
    <x v="238"/>
    <m/>
    <x v="2"/>
  </r>
  <r>
    <s v="X"/>
    <d v="2013-03-01T00:00:00"/>
    <x v="1"/>
    <x v="646"/>
    <n v="240"/>
    <m/>
    <x v="14"/>
    <m/>
    <x v="2"/>
  </r>
  <r>
    <s v="X"/>
    <d v="2013-03-01T00:00:00"/>
    <x v="1"/>
    <x v="646"/>
    <n v="240"/>
    <m/>
    <x v="238"/>
    <m/>
    <x v="2"/>
  </r>
  <r>
    <s v="X"/>
    <d v="2013-03-01T00:00:00"/>
    <x v="1"/>
    <x v="3"/>
    <n v="650"/>
    <m/>
    <x v="238"/>
    <m/>
    <x v="2"/>
  </r>
  <r>
    <s v="X"/>
    <d v="2013-03-01T00:00:00"/>
    <x v="1"/>
    <x v="250"/>
    <n v="358.59"/>
    <m/>
    <x v="40"/>
    <m/>
    <x v="2"/>
  </r>
  <r>
    <s v="X"/>
    <d v="2013-03-01T00:00:00"/>
    <x v="8"/>
    <x v="647"/>
    <m/>
    <n v="151.1"/>
    <x v="239"/>
    <m/>
    <x v="0"/>
  </r>
  <r>
    <s v="X"/>
    <d v="2013-03-01T00:00:00"/>
    <x v="0"/>
    <x v="648"/>
    <m/>
    <n v="226.64"/>
    <x v="14"/>
    <m/>
    <x v="0"/>
  </r>
  <r>
    <s v="X"/>
    <d v="2013-03-01T00:00:00"/>
    <x v="5"/>
    <x v="649"/>
    <m/>
    <n v="70.599999999999994"/>
    <x v="99"/>
    <m/>
    <x v="0"/>
  </r>
  <r>
    <s v="X"/>
    <d v="2013-03-01T00:00:00"/>
    <x v="0"/>
    <x v="650"/>
    <m/>
    <n v="349.74"/>
    <x v="54"/>
    <m/>
    <x v="0"/>
  </r>
  <r>
    <s v="X"/>
    <d v="2013-03-02T00:00:00"/>
    <x v="0"/>
    <x v="651"/>
    <m/>
    <n v="1166.3499999999999"/>
    <x v="14"/>
    <m/>
    <x v="0"/>
  </r>
  <r>
    <s v="X"/>
    <d v="2013-03-03T00:00:00"/>
    <x v="2"/>
    <x v="652"/>
    <m/>
    <n v="393.04"/>
    <x v="243"/>
    <m/>
    <x v="0"/>
  </r>
  <r>
    <s v="X"/>
    <d v="2013-03-04T00:00:00"/>
    <x v="1"/>
    <x v="653"/>
    <n v="3000"/>
    <m/>
    <x v="14"/>
    <m/>
    <x v="3"/>
  </r>
  <r>
    <s v="X"/>
    <d v="2013-03-04T00:00:00"/>
    <x v="1"/>
    <x v="7"/>
    <n v="390"/>
    <m/>
    <x v="14"/>
    <m/>
    <x v="3"/>
  </r>
  <r>
    <s v="X"/>
    <d v="2013-03-04T00:00:00"/>
    <x v="1"/>
    <x v="7"/>
    <n v="390"/>
    <m/>
    <x v="238"/>
    <m/>
    <x v="3"/>
  </r>
  <r>
    <s v="X"/>
    <d v="2013-03-04T00:00:00"/>
    <x v="1"/>
    <x v="9"/>
    <n v="130"/>
    <m/>
    <x v="220"/>
    <m/>
    <x v="3"/>
  </r>
  <r>
    <s v="X"/>
    <d v="2013-03-04T00:00:00"/>
    <x v="1"/>
    <x v="9"/>
    <n v="390"/>
    <m/>
    <x v="238"/>
    <m/>
    <x v="3"/>
  </r>
  <r>
    <s v="X"/>
    <d v="2013-03-04T00:00:00"/>
    <x v="1"/>
    <x v="176"/>
    <n v="120"/>
    <m/>
    <x v="220"/>
    <m/>
    <x v="3"/>
  </r>
  <r>
    <s v="X"/>
    <d v="2013-03-04T00:00:00"/>
    <x v="1"/>
    <x v="176"/>
    <n v="360"/>
    <m/>
    <x v="238"/>
    <m/>
    <x v="3"/>
  </r>
  <r>
    <s v="X"/>
    <d v="2013-03-04T00:00:00"/>
    <x v="1"/>
    <x v="21"/>
    <n v="360"/>
    <m/>
    <x v="238"/>
    <m/>
    <x v="3"/>
  </r>
  <r>
    <s v="X"/>
    <d v="2013-03-04T00:00:00"/>
    <x v="1"/>
    <x v="251"/>
    <n v="178.02"/>
    <m/>
    <x v="106"/>
    <m/>
    <x v="3"/>
  </r>
  <r>
    <s v="X"/>
    <d v="2013-03-04T00:00:00"/>
    <x v="8"/>
    <x v="654"/>
    <m/>
    <n v="38.159999999999997"/>
    <x v="239"/>
    <m/>
    <x v="0"/>
  </r>
  <r>
    <s v="X"/>
    <d v="2013-03-04T00:00:00"/>
    <x v="0"/>
    <x v="655"/>
    <m/>
    <n v="124.02"/>
    <x v="115"/>
    <m/>
    <x v="0"/>
  </r>
  <r>
    <s v="X"/>
    <d v="2013-03-05T00:00:00"/>
    <x v="1"/>
    <x v="31"/>
    <n v="262.5"/>
    <m/>
    <x v="118"/>
    <m/>
    <x v="3"/>
  </r>
  <r>
    <s v="X"/>
    <d v="2013-03-05T00:00:00"/>
    <x v="1"/>
    <x v="31"/>
    <n v="262.5"/>
    <m/>
    <x v="102"/>
    <m/>
    <x v="3"/>
  </r>
  <r>
    <s v="X"/>
    <d v="2013-03-05T00:00:00"/>
    <x v="1"/>
    <x v="264"/>
    <n v="360"/>
    <m/>
    <x v="238"/>
    <m/>
    <x v="3"/>
  </r>
  <r>
    <s v="X"/>
    <d v="2013-03-05T00:00:00"/>
    <x v="0"/>
    <x v="656"/>
    <m/>
    <n v="351.98"/>
    <x v="14"/>
    <m/>
    <x v="0"/>
  </r>
  <r>
    <s v="X"/>
    <d v="2013-03-05T00:00:00"/>
    <x v="0"/>
    <x v="657"/>
    <m/>
    <n v="256.89"/>
    <x v="54"/>
    <m/>
    <x v="0"/>
  </r>
  <r>
    <s v="X"/>
    <d v="2013-03-05T00:00:00"/>
    <x v="8"/>
    <x v="658"/>
    <m/>
    <n v="211.2"/>
    <x v="239"/>
    <m/>
    <x v="0"/>
  </r>
  <r>
    <s v="X"/>
    <d v="2013-03-05T00:00:00"/>
    <x v="0"/>
    <x v="659"/>
    <m/>
    <n v="79.17"/>
    <x v="14"/>
    <m/>
    <x v="0"/>
  </r>
  <r>
    <s v="X"/>
    <d v="2013-03-05T00:00:00"/>
    <x v="0"/>
    <x v="660"/>
    <m/>
    <n v="213.01"/>
    <x v="54"/>
    <m/>
    <x v="0"/>
  </r>
  <r>
    <s v="X"/>
    <d v="2013-03-05T00:00:00"/>
    <x v="0"/>
    <x v="661"/>
    <m/>
    <n v="19.329999999999998"/>
    <x v="14"/>
    <m/>
    <x v="0"/>
  </r>
  <r>
    <s v="X"/>
    <d v="2013-03-05T00:00:00"/>
    <x v="0"/>
    <x v="662"/>
    <m/>
    <n v="93.08"/>
    <x v="244"/>
    <m/>
    <x v="0"/>
  </r>
  <r>
    <s v="X"/>
    <d v="2013-03-05T00:00:00"/>
    <x v="10"/>
    <x v="663"/>
    <m/>
    <n v="50.26"/>
    <x v="239"/>
    <m/>
    <x v="0"/>
  </r>
  <r>
    <s v="X"/>
    <d v="2013-03-06T00:00:00"/>
    <x v="1"/>
    <x v="594"/>
    <n v="3430"/>
    <m/>
    <x v="220"/>
    <m/>
    <x v="3"/>
  </r>
  <r>
    <s v="X"/>
    <d v="2013-03-06T00:00:00"/>
    <x v="8"/>
    <x v="664"/>
    <m/>
    <n v="202.02"/>
    <x v="239"/>
    <m/>
    <x v="0"/>
  </r>
  <r>
    <s v="X"/>
    <d v="2013-03-06T00:00:00"/>
    <x v="0"/>
    <x v="665"/>
    <m/>
    <n v="89.04"/>
    <x v="14"/>
    <m/>
    <x v="0"/>
  </r>
  <r>
    <s v="X"/>
    <d v="2013-03-06T00:00:00"/>
    <x v="0"/>
    <x v="666"/>
    <m/>
    <n v="126.42"/>
    <x v="14"/>
    <m/>
    <x v="0"/>
  </r>
  <r>
    <s v="X"/>
    <d v="2013-03-07T00:00:00"/>
    <x v="0"/>
    <x v="667"/>
    <m/>
    <n v="170.11"/>
    <x v="220"/>
    <m/>
    <x v="0"/>
  </r>
  <r>
    <s v="X"/>
    <d v="2013-03-07T00:00:00"/>
    <x v="0"/>
    <x v="668"/>
    <m/>
    <n v="117.42"/>
    <x v="210"/>
    <m/>
    <x v="0"/>
  </r>
  <r>
    <s v="X"/>
    <d v="2013-03-07T00:00:00"/>
    <x v="0"/>
    <x v="669"/>
    <m/>
    <n v="40.700000000000003"/>
    <x v="210"/>
    <m/>
    <x v="0"/>
  </r>
  <r>
    <s v="X"/>
    <d v="2013-03-07T00:00:00"/>
    <x v="5"/>
    <x v="670"/>
    <m/>
    <n v="96.32"/>
    <x v="159"/>
    <m/>
    <x v="0"/>
  </r>
  <r>
    <s v="X"/>
    <d v="2013-03-07T00:00:00"/>
    <x v="0"/>
    <x v="671"/>
    <m/>
    <n v="98.46"/>
    <x v="54"/>
    <m/>
    <x v="0"/>
  </r>
  <r>
    <s v="X"/>
    <d v="2013-03-08T00:00:00"/>
    <x v="1"/>
    <x v="7"/>
    <n v="2360"/>
    <m/>
    <x v="14"/>
    <m/>
    <x v="3"/>
  </r>
  <r>
    <s v="X"/>
    <d v="2013-03-08T00:00:00"/>
    <x v="1"/>
    <x v="7"/>
    <n v="150"/>
    <m/>
    <x v="14"/>
    <m/>
    <x v="3"/>
  </r>
  <r>
    <s v="X"/>
    <d v="2013-03-08T00:00:00"/>
    <x v="1"/>
    <x v="7"/>
    <n v="160"/>
    <m/>
    <x v="135"/>
    <m/>
    <x v="3"/>
  </r>
  <r>
    <s v="X"/>
    <d v="2013-03-08T00:00:00"/>
    <x v="1"/>
    <x v="7"/>
    <n v="100"/>
    <m/>
    <x v="34"/>
    <m/>
    <x v="3"/>
  </r>
  <r>
    <s v="X"/>
    <d v="2013-03-08T00:00:00"/>
    <x v="1"/>
    <x v="43"/>
    <n v="225"/>
    <m/>
    <x v="10"/>
    <m/>
    <x v="3"/>
  </r>
  <r>
    <s v="X"/>
    <d v="2013-03-08T00:00:00"/>
    <x v="0"/>
    <x v="672"/>
    <m/>
    <n v="184.72"/>
    <x v="220"/>
    <m/>
    <x v="0"/>
  </r>
  <r>
    <s v="X"/>
    <d v="2013-03-08T00:00:00"/>
    <x v="5"/>
    <x v="673"/>
    <m/>
    <n v="52.41"/>
    <x v="159"/>
    <m/>
    <x v="0"/>
  </r>
  <r>
    <s v="X"/>
    <d v="2013-03-08T00:00:00"/>
    <x v="5"/>
    <x v="674"/>
    <m/>
    <n v="166.67"/>
    <x v="245"/>
    <m/>
    <x v="0"/>
  </r>
  <r>
    <s v="X"/>
    <d v="2013-03-08T00:00:00"/>
    <x v="8"/>
    <x v="675"/>
    <m/>
    <n v="279.16000000000003"/>
    <x v="239"/>
    <m/>
    <x v="0"/>
  </r>
  <r>
    <s v="X"/>
    <d v="2013-03-08T00:00:00"/>
    <x v="8"/>
    <x v="676"/>
    <m/>
    <n v="167.09"/>
    <x v="239"/>
    <m/>
    <x v="0"/>
  </r>
  <r>
    <s v="X"/>
    <d v="2013-03-08T00:00:00"/>
    <x v="5"/>
    <x v="677"/>
    <m/>
    <n v="38.86"/>
    <x v="159"/>
    <m/>
    <x v="0"/>
  </r>
  <r>
    <s v="X"/>
    <d v="2013-03-08T00:00:00"/>
    <x v="8"/>
    <x v="678"/>
    <m/>
    <n v="516.14"/>
    <x v="219"/>
    <m/>
    <x v="0"/>
  </r>
  <r>
    <s v="X"/>
    <d v="2013-03-08T00:00:00"/>
    <x v="8"/>
    <x v="679"/>
    <m/>
    <n v="300.57"/>
    <x v="115"/>
    <m/>
    <x v="0"/>
  </r>
  <r>
    <s v="X"/>
    <d v="2013-03-08T00:00:00"/>
    <x v="0"/>
    <x v="88"/>
    <m/>
    <n v="254.08"/>
    <x v="200"/>
    <m/>
    <x v="0"/>
  </r>
  <r>
    <s v="X"/>
    <d v="2013-03-08T00:00:00"/>
    <x v="0"/>
    <x v="680"/>
    <m/>
    <n v="538.41"/>
    <x v="14"/>
    <m/>
    <x v="0"/>
  </r>
  <r>
    <s v="X"/>
    <d v="2013-03-08T00:00:00"/>
    <x v="0"/>
    <x v="681"/>
    <m/>
    <n v="25.41"/>
    <x v="238"/>
    <m/>
    <x v="0"/>
  </r>
  <r>
    <s v="X"/>
    <d v="2013-03-09T00:00:00"/>
    <x v="0"/>
    <x v="682"/>
    <m/>
    <n v="398.71"/>
    <x v="220"/>
    <m/>
    <x v="0"/>
  </r>
  <r>
    <s v="X"/>
    <d v="2013-03-09T00:00:00"/>
    <x v="0"/>
    <x v="683"/>
    <m/>
    <n v="211.05"/>
    <x v="14"/>
    <m/>
    <x v="0"/>
  </r>
  <r>
    <s v="X"/>
    <d v="2013-03-11T00:00:00"/>
    <x v="1"/>
    <x v="684"/>
    <n v="2520"/>
    <m/>
    <x v="238"/>
    <m/>
    <x v="4"/>
  </r>
  <r>
    <s v="X"/>
    <d v="2013-03-11T00:00:00"/>
    <x v="0"/>
    <x v="685"/>
    <m/>
    <n v="242.94"/>
    <x v="220"/>
    <m/>
    <x v="0"/>
  </r>
  <r>
    <s v="X"/>
    <d v="2013-03-11T00:00:00"/>
    <x v="0"/>
    <x v="686"/>
    <m/>
    <n v="79.930000000000007"/>
    <x v="14"/>
    <m/>
    <x v="0"/>
  </r>
  <r>
    <s v="X"/>
    <d v="2013-03-11T00:00:00"/>
    <x v="8"/>
    <x v="687"/>
    <m/>
    <n v="1797.37"/>
    <x v="79"/>
    <m/>
    <x v="0"/>
  </r>
  <r>
    <s v="X"/>
    <d v="2013-03-12T00:00:00"/>
    <x v="0"/>
    <x v="688"/>
    <m/>
    <n v="209.88"/>
    <x v="150"/>
    <m/>
    <x v="0"/>
  </r>
  <r>
    <s v="X"/>
    <d v="2013-03-12T00:00:00"/>
    <x v="0"/>
    <x v="689"/>
    <m/>
    <n v="19"/>
    <x v="150"/>
    <m/>
    <x v="0"/>
  </r>
  <r>
    <s v="X"/>
    <d v="2013-03-12T00:00:00"/>
    <x v="0"/>
    <x v="690"/>
    <m/>
    <n v="487.75"/>
    <x v="238"/>
    <m/>
    <x v="0"/>
  </r>
  <r>
    <s v="X"/>
    <d v="2013-03-12T00:00:00"/>
    <x v="5"/>
    <x v="691"/>
    <m/>
    <n v="360.27"/>
    <x v="159"/>
    <m/>
    <x v="0"/>
  </r>
  <r>
    <s v="X"/>
    <d v="2013-03-12T00:00:00"/>
    <x v="0"/>
    <x v="692"/>
    <m/>
    <n v="6373.92"/>
    <x v="220"/>
    <m/>
    <x v="0"/>
  </r>
  <r>
    <s v="X"/>
    <d v="2013-03-12T00:00:00"/>
    <x v="1"/>
    <x v="3"/>
    <n v="1160"/>
    <m/>
    <x v="238"/>
    <m/>
    <x v="4"/>
  </r>
  <r>
    <s v="X"/>
    <d v="2013-03-12T00:00:00"/>
    <x v="1"/>
    <x v="21"/>
    <n v="240"/>
    <m/>
    <x v="14"/>
    <m/>
    <x v="4"/>
  </r>
  <r>
    <s v="X"/>
    <d v="2013-03-12T00:00:00"/>
    <x v="1"/>
    <x v="21"/>
    <n v="360"/>
    <m/>
    <x v="220"/>
    <m/>
    <x v="4"/>
  </r>
  <r>
    <s v="X"/>
    <d v="2013-03-12T00:00:00"/>
    <x v="1"/>
    <x v="264"/>
    <n v="240"/>
    <m/>
    <x v="14"/>
    <m/>
    <x v="4"/>
  </r>
  <r>
    <s v="X"/>
    <d v="2013-03-12T00:00:00"/>
    <x v="1"/>
    <x v="264"/>
    <n v="360"/>
    <m/>
    <x v="220"/>
    <m/>
    <x v="4"/>
  </r>
  <r>
    <s v="X"/>
    <d v="2013-03-12T00:00:00"/>
    <x v="1"/>
    <x v="9"/>
    <n v="260"/>
    <m/>
    <x v="14"/>
    <m/>
    <x v="4"/>
  </r>
  <r>
    <s v="X"/>
    <d v="2013-03-12T00:00:00"/>
    <x v="1"/>
    <x v="9"/>
    <n v="130"/>
    <m/>
    <x v="210"/>
    <m/>
    <x v="4"/>
  </r>
  <r>
    <s v="X"/>
    <d v="2013-03-12T00:00:00"/>
    <x v="1"/>
    <x v="9"/>
    <n v="200"/>
    <m/>
    <x v="220"/>
    <m/>
    <x v="4"/>
  </r>
  <r>
    <s v="X"/>
    <d v="2013-03-12T00:00:00"/>
    <x v="1"/>
    <x v="176"/>
    <n v="240"/>
    <m/>
    <x v="14"/>
    <m/>
    <x v="4"/>
  </r>
  <r>
    <s v="X"/>
    <d v="2013-03-12T00:00:00"/>
    <x v="1"/>
    <x v="176"/>
    <n v="120"/>
    <m/>
    <x v="210"/>
    <m/>
    <x v="4"/>
  </r>
  <r>
    <s v="X"/>
    <d v="2013-03-12T00:00:00"/>
    <x v="1"/>
    <x v="176"/>
    <n v="180"/>
    <m/>
    <x v="220"/>
    <m/>
    <x v="4"/>
  </r>
  <r>
    <s v="X"/>
    <d v="2013-03-13T00:00:00"/>
    <x v="8"/>
    <x v="693"/>
    <m/>
    <n v="35.549999999999997"/>
    <x v="239"/>
    <m/>
    <x v="0"/>
  </r>
  <r>
    <s v="X"/>
    <d v="2013-03-13T00:00:00"/>
    <x v="8"/>
    <x v="694"/>
    <m/>
    <n v="715.5"/>
    <x v="239"/>
    <m/>
    <x v="0"/>
  </r>
  <r>
    <s v="X"/>
    <d v="2013-03-13T00:00:00"/>
    <x v="8"/>
    <x v="695"/>
    <m/>
    <n v="121.27"/>
    <x v="239"/>
    <m/>
    <x v="0"/>
  </r>
  <r>
    <s v="X"/>
    <d v="2013-03-13T00:00:00"/>
    <x v="8"/>
    <x v="696"/>
    <m/>
    <n v="215.16"/>
    <x v="239"/>
    <m/>
    <x v="0"/>
  </r>
  <r>
    <s v="X"/>
    <d v="2013-03-14T00:00:00"/>
    <x v="8"/>
    <x v="697"/>
    <m/>
    <n v="921.96"/>
    <x v="239"/>
    <m/>
    <x v="0"/>
  </r>
  <r>
    <s v="X"/>
    <d v="2013-03-14T00:00:00"/>
    <x v="0"/>
    <x v="698"/>
    <m/>
    <n v="251.12"/>
    <x v="10"/>
    <m/>
    <x v="0"/>
  </r>
  <r>
    <s v="X"/>
    <d v="2013-03-15T00:00:00"/>
    <x v="1"/>
    <x v="50"/>
    <n v="4500"/>
    <m/>
    <x v="238"/>
    <m/>
    <x v="4"/>
  </r>
  <r>
    <s v="X"/>
    <d v="2013-03-15T00:00:00"/>
    <x v="0"/>
    <x v="699"/>
    <m/>
    <n v="236.07"/>
    <x v="14"/>
    <m/>
    <x v="0"/>
  </r>
  <r>
    <s v="X"/>
    <d v="2013-03-15T00:00:00"/>
    <x v="0"/>
    <x v="700"/>
    <m/>
    <n v="156.12"/>
    <x v="14"/>
    <m/>
    <x v="0"/>
  </r>
  <r>
    <s v="X"/>
    <d v="2013-03-15T00:00:00"/>
    <x v="0"/>
    <x v="701"/>
    <m/>
    <n v="62.52"/>
    <x v="10"/>
    <m/>
    <x v="0"/>
  </r>
  <r>
    <s v="X"/>
    <d v="2013-03-16T00:00:00"/>
    <x v="0"/>
    <x v="702"/>
    <m/>
    <n v="70.14"/>
    <x v="238"/>
    <m/>
    <x v="0"/>
  </r>
  <r>
    <s v="X"/>
    <d v="2013-03-18T00:00:00"/>
    <x v="1"/>
    <x v="7"/>
    <n v="2870"/>
    <m/>
    <x v="14"/>
    <m/>
    <x v="5"/>
  </r>
  <r>
    <s v="X"/>
    <d v="2013-03-18T00:00:00"/>
    <x v="1"/>
    <x v="3"/>
    <n v="1000"/>
    <m/>
    <x v="10"/>
    <m/>
    <x v="5"/>
  </r>
  <r>
    <s v="X"/>
    <d v="2013-03-18T00:00:00"/>
    <x v="1"/>
    <x v="3"/>
    <n v="315"/>
    <m/>
    <x v="238"/>
    <m/>
    <x v="5"/>
  </r>
  <r>
    <s v="X"/>
    <d v="2013-03-18T00:00:00"/>
    <x v="1"/>
    <x v="9"/>
    <n v="100"/>
    <m/>
    <x v="150"/>
    <m/>
    <x v="5"/>
  </r>
  <r>
    <s v="X"/>
    <d v="2013-03-18T00:00:00"/>
    <x v="1"/>
    <x v="9"/>
    <n v="240"/>
    <m/>
    <x v="238"/>
    <m/>
    <x v="5"/>
  </r>
  <r>
    <s v="X"/>
    <d v="2013-03-18T00:00:00"/>
    <x v="1"/>
    <x v="9"/>
    <n v="890"/>
    <m/>
    <x v="220"/>
    <m/>
    <x v="5"/>
  </r>
  <r>
    <s v="X"/>
    <d v="2013-03-18T00:00:00"/>
    <x v="0"/>
    <x v="703"/>
    <m/>
    <n v="450.91"/>
    <x v="238"/>
    <m/>
    <x v="0"/>
  </r>
  <r>
    <s v="X"/>
    <d v="2013-03-18T00:00:00"/>
    <x v="8"/>
    <x v="704"/>
    <m/>
    <n v="127.2"/>
    <x v="239"/>
    <m/>
    <x v="0"/>
  </r>
  <r>
    <s v="X"/>
    <d v="2013-03-19T00:00:00"/>
    <x v="1"/>
    <x v="172"/>
    <n v="1300"/>
    <m/>
    <x v="238"/>
    <m/>
    <x v="5"/>
  </r>
  <r>
    <s v="X"/>
    <d v="2013-03-19T00:00:00"/>
    <x v="1"/>
    <x v="237"/>
    <n v="1979.15"/>
    <m/>
    <x v="239"/>
    <m/>
    <x v="5"/>
  </r>
  <r>
    <s v="X"/>
    <d v="2013-03-19T00:00:00"/>
    <x v="0"/>
    <x v="705"/>
    <m/>
    <n v="168.04"/>
    <x v="238"/>
    <m/>
    <x v="0"/>
  </r>
  <r>
    <s v="X"/>
    <d v="2013-03-19T00:00:00"/>
    <x v="8"/>
    <x v="706"/>
    <m/>
    <n v="589.20000000000005"/>
    <x v="239"/>
    <m/>
    <x v="0"/>
  </r>
  <r>
    <s v="X"/>
    <d v="2013-03-19T00:00:00"/>
    <x v="8"/>
    <x v="707"/>
    <m/>
    <n v="30.54"/>
    <x v="239"/>
    <m/>
    <x v="0"/>
  </r>
  <r>
    <s v="X"/>
    <d v="2013-03-20T00:00:00"/>
    <x v="1"/>
    <x v="277"/>
    <n v="320"/>
    <m/>
    <x v="238"/>
    <m/>
    <x v="5"/>
  </r>
  <r>
    <s v="X"/>
    <d v="2013-03-20T00:00:00"/>
    <x v="0"/>
    <x v="708"/>
    <m/>
    <n v="1334.11"/>
    <x v="238"/>
    <m/>
    <x v="0"/>
  </r>
  <r>
    <s v="X"/>
    <d v="2013-03-20T00:00:00"/>
    <x v="0"/>
    <x v="709"/>
    <m/>
    <n v="200.54"/>
    <x v="184"/>
    <m/>
    <x v="0"/>
  </r>
  <r>
    <s v="X"/>
    <d v="2013-03-20T00:00:00"/>
    <x v="0"/>
    <x v="710"/>
    <m/>
    <n v="229"/>
    <x v="239"/>
    <m/>
    <x v="0"/>
  </r>
  <r>
    <s v="X"/>
    <d v="2013-03-21T00:00:00"/>
    <x v="1"/>
    <x v="111"/>
    <n v="1002.1"/>
    <m/>
    <x v="238"/>
    <m/>
    <x v="5"/>
  </r>
  <r>
    <s v="X"/>
    <d v="2013-03-21T00:00:00"/>
    <x v="0"/>
    <x v="711"/>
    <m/>
    <n v="209.3"/>
    <x v="14"/>
    <m/>
    <x v="0"/>
  </r>
  <r>
    <s v="X"/>
    <d v="2013-03-21T00:00:00"/>
    <x v="8"/>
    <x v="712"/>
    <m/>
    <n v="54.81"/>
    <x v="239"/>
    <m/>
    <x v="0"/>
  </r>
  <r>
    <s v="X"/>
    <d v="2013-03-21T00:00:00"/>
    <x v="0"/>
    <x v="713"/>
    <m/>
    <n v="931.48"/>
    <x v="238"/>
    <m/>
    <x v="0"/>
  </r>
  <r>
    <s v="X"/>
    <d v="2013-03-21T00:00:00"/>
    <x v="0"/>
    <x v="714"/>
    <m/>
    <n v="176.18"/>
    <x v="200"/>
    <m/>
    <x v="0"/>
  </r>
  <r>
    <s v="X"/>
    <d v="2013-03-21T00:00:00"/>
    <x v="0"/>
    <x v="32"/>
    <m/>
    <n v="19"/>
    <x v="238"/>
    <m/>
    <x v="0"/>
  </r>
  <r>
    <s v="X"/>
    <d v="2013-03-21T00:00:00"/>
    <x v="0"/>
    <x v="32"/>
    <m/>
    <n v="400.6"/>
    <x v="238"/>
    <m/>
    <x v="0"/>
  </r>
  <r>
    <s v="X"/>
    <d v="2013-03-22T00:00:00"/>
    <x v="0"/>
    <x v="715"/>
    <m/>
    <n v="1099.04"/>
    <x v="14"/>
    <m/>
    <x v="0"/>
  </r>
  <r>
    <s v="X"/>
    <d v="2013-03-22T00:00:00"/>
    <x v="8"/>
    <x v="716"/>
    <m/>
    <n v="3612.2"/>
    <x v="239"/>
    <m/>
    <x v="0"/>
  </r>
  <r>
    <s v="X"/>
    <d v="2013-03-22T00:00:00"/>
    <x v="0"/>
    <x v="717"/>
    <m/>
    <n v="249.48"/>
    <x v="246"/>
    <m/>
    <x v="0"/>
  </r>
  <r>
    <s v="X"/>
    <d v="2013-03-22T00:00:00"/>
    <x v="0"/>
    <x v="718"/>
    <m/>
    <n v="1189.77"/>
    <x v="239"/>
    <m/>
    <x v="0"/>
  </r>
  <r>
    <s v="X"/>
    <d v="2013-03-22T00:00:00"/>
    <x v="8"/>
    <x v="719"/>
    <m/>
    <n v="234.88"/>
    <x v="239"/>
    <m/>
    <x v="0"/>
  </r>
  <r>
    <s v="X"/>
    <d v="2013-03-22T00:00:00"/>
    <x v="1"/>
    <x v="50"/>
    <n v="4000"/>
    <m/>
    <x v="238"/>
    <m/>
    <x v="5"/>
  </r>
  <r>
    <s v="X"/>
    <d v="2013-03-22T00:00:00"/>
    <x v="1"/>
    <x v="720"/>
    <n v="850"/>
    <m/>
    <x v="238"/>
    <m/>
    <x v="5"/>
  </r>
  <r>
    <s v="X"/>
    <d v="2013-03-25T00:00:00"/>
    <x v="1"/>
    <x v="16"/>
    <n v="200"/>
    <m/>
    <x v="14"/>
    <m/>
    <x v="6"/>
  </r>
  <r>
    <s v="X"/>
    <d v="2013-03-25T00:00:00"/>
    <x v="1"/>
    <x v="1"/>
    <n v="500"/>
    <m/>
    <x v="14"/>
    <m/>
    <x v="6"/>
  </r>
  <r>
    <s v="X"/>
    <d v="2013-03-25T00:00:00"/>
    <x v="1"/>
    <x v="9"/>
    <n v="260"/>
    <m/>
    <x v="238"/>
    <m/>
    <x v="6"/>
  </r>
  <r>
    <s v="X"/>
    <d v="2013-03-25T00:00:00"/>
    <x v="1"/>
    <x v="9"/>
    <n v="130"/>
    <m/>
    <x v="184"/>
    <m/>
    <x v="6"/>
  </r>
  <r>
    <s v="X"/>
    <d v="2013-03-25T00:00:00"/>
    <x v="1"/>
    <x v="176"/>
    <n v="120"/>
    <m/>
    <x v="184"/>
    <m/>
    <x v="6"/>
  </r>
  <r>
    <s v="X"/>
    <d v="2013-03-25T00:00:00"/>
    <x v="1"/>
    <x v="176"/>
    <n v="240"/>
    <m/>
    <x v="238"/>
    <m/>
    <x v="6"/>
  </r>
  <r>
    <s v="X"/>
    <d v="2013-03-25T00:00:00"/>
    <x v="1"/>
    <x v="7"/>
    <n v="300"/>
    <m/>
    <x v="14"/>
    <m/>
    <x v="6"/>
  </r>
  <r>
    <s v="X"/>
    <d v="2013-03-25T00:00:00"/>
    <x v="1"/>
    <x v="113"/>
    <n v="300"/>
    <m/>
    <x v="238"/>
    <m/>
    <x v="6"/>
  </r>
  <r>
    <s v="X"/>
    <d v="2013-03-25T00:00:00"/>
    <x v="1"/>
    <x v="21"/>
    <n v="240"/>
    <m/>
    <x v="14"/>
    <m/>
    <x v="6"/>
  </r>
  <r>
    <s v="X"/>
    <d v="2013-03-25T00:00:00"/>
    <x v="1"/>
    <x v="178"/>
    <n v="240"/>
    <m/>
    <x v="14"/>
    <m/>
    <x v="6"/>
  </r>
  <r>
    <s v="X"/>
    <d v="2013-03-25T00:00:00"/>
    <x v="1"/>
    <x v="264"/>
    <n v="120"/>
    <m/>
    <x v="220"/>
    <m/>
    <x v="6"/>
  </r>
  <r>
    <s v="X"/>
    <d v="2013-03-25T00:00:00"/>
    <x v="1"/>
    <x v="264"/>
    <n v="120"/>
    <m/>
    <x v="184"/>
    <m/>
    <x v="6"/>
  </r>
  <r>
    <s v="X"/>
    <d v="2013-03-25T00:00:00"/>
    <x v="1"/>
    <x v="21"/>
    <n v="120"/>
    <m/>
    <x v="184"/>
    <m/>
    <x v="6"/>
  </r>
  <r>
    <s v="X"/>
    <d v="2013-03-25T00:00:00"/>
    <x v="1"/>
    <x v="21"/>
    <n v="120"/>
    <m/>
    <x v="220"/>
    <m/>
    <x v="6"/>
  </r>
  <r>
    <s v="X"/>
    <d v="2013-03-25T00:00:00"/>
    <x v="1"/>
    <x v="3"/>
    <n v="130"/>
    <m/>
    <x v="238"/>
    <m/>
    <x v="6"/>
  </r>
  <r>
    <s v="X"/>
    <d v="2013-03-26T00:00:00"/>
    <x v="0"/>
    <x v="721"/>
    <m/>
    <n v="602.61"/>
    <x v="14"/>
    <m/>
    <x v="0"/>
  </r>
  <r>
    <s v="X"/>
    <d v="2013-03-26T00:00:00"/>
    <x v="0"/>
    <x v="722"/>
    <m/>
    <n v="902.73"/>
    <x v="220"/>
    <m/>
    <x v="0"/>
  </r>
  <r>
    <s v="X"/>
    <d v="2013-03-26T00:00:00"/>
    <x v="0"/>
    <x v="723"/>
    <m/>
    <n v="455.37"/>
    <x v="246"/>
    <m/>
    <x v="0"/>
  </r>
  <r>
    <s v="X"/>
    <d v="2013-03-26T00:00:00"/>
    <x v="0"/>
    <x v="724"/>
    <m/>
    <n v="385.05"/>
    <x v="239"/>
    <m/>
    <x v="0"/>
  </r>
  <r>
    <s v="X"/>
    <d v="2013-03-27T00:00:00"/>
    <x v="8"/>
    <x v="725"/>
    <m/>
    <n v="91.95"/>
    <x v="239"/>
    <m/>
    <x v="0"/>
  </r>
  <r>
    <s v="X"/>
    <d v="2013-03-27T00:00:00"/>
    <x v="0"/>
    <x v="726"/>
    <m/>
    <n v="192.01"/>
    <x v="220"/>
    <m/>
    <x v="0"/>
  </r>
  <r>
    <s v="X"/>
    <d v="2013-03-27T00:00:00"/>
    <x v="0"/>
    <x v="727"/>
    <m/>
    <n v="467.3"/>
    <x v="246"/>
    <m/>
    <x v="0"/>
  </r>
  <r>
    <s v="X"/>
    <d v="2013-03-28T00:00:00"/>
    <x v="1"/>
    <x v="16"/>
    <n v="600"/>
    <m/>
    <x v="220"/>
    <m/>
    <x v="6"/>
  </r>
  <r>
    <s v="X"/>
    <d v="2013-03-28T00:00:00"/>
    <x v="1"/>
    <x v="728"/>
    <n v="9"/>
    <m/>
    <x v="115"/>
    <m/>
    <x v="6"/>
  </r>
  <r>
    <s v="X"/>
    <d v="2013-03-28T00:00:00"/>
    <x v="0"/>
    <x v="729"/>
    <m/>
    <n v="430.59"/>
    <x v="14"/>
    <m/>
    <x v="0"/>
  </r>
  <r>
    <s v="X"/>
    <d v="2013-03-28T00:00:00"/>
    <x v="0"/>
    <x v="730"/>
    <m/>
    <n v="947.99"/>
    <x v="220"/>
    <m/>
    <x v="0"/>
  </r>
  <r>
    <s v="X"/>
    <d v="2013-03-28T00:00:00"/>
    <x v="8"/>
    <x v="731"/>
    <m/>
    <n v="269.22000000000003"/>
    <x v="247"/>
    <m/>
    <x v="0"/>
  </r>
  <r>
    <s v="X"/>
    <d v="2013-03-28T00:00:00"/>
    <x v="8"/>
    <x v="732"/>
    <m/>
    <n v="1349.72"/>
    <x v="239"/>
    <m/>
    <x v="0"/>
  </r>
  <r>
    <s v="X"/>
    <d v="2013-03-28T00:00:00"/>
    <x v="0"/>
    <x v="733"/>
    <m/>
    <n v="151.26"/>
    <x v="248"/>
    <m/>
    <x v="0"/>
  </r>
  <r>
    <s v="X"/>
    <d v="2013-03-29T00:00:00"/>
    <x v="1"/>
    <x v="720"/>
    <n v="1850"/>
    <m/>
    <x v="238"/>
    <m/>
    <x v="6"/>
  </r>
  <r>
    <s v="X"/>
    <d v="2013-03-29T00:00:00"/>
    <x v="1"/>
    <x v="29"/>
    <n v="2500"/>
    <m/>
    <x v="14"/>
    <m/>
    <x v="6"/>
  </r>
  <r>
    <s v="X"/>
    <d v="2013-03-29T00:00:00"/>
    <x v="1"/>
    <x v="250"/>
    <n v="358.59"/>
    <m/>
    <x v="40"/>
    <m/>
    <x v="6"/>
  </r>
  <r>
    <s v="X"/>
    <d v="2013-03-29T00:00:00"/>
    <x v="0"/>
    <x v="734"/>
    <m/>
    <n v="171.8"/>
    <x v="238"/>
    <m/>
    <x v="0"/>
  </r>
  <r>
    <s v="X"/>
    <d v="2013-03-29T00:00:00"/>
    <x v="0"/>
    <x v="735"/>
    <m/>
    <n v="277.67"/>
    <x v="14"/>
    <m/>
    <x v="0"/>
  </r>
  <r>
    <s v="X"/>
    <d v="2013-03-29T00:00:00"/>
    <x v="0"/>
    <x v="736"/>
    <m/>
    <n v="532.88"/>
    <x v="220"/>
    <m/>
    <x v="0"/>
  </r>
  <r>
    <s v="X"/>
    <d v="2013-03-29T00:00:00"/>
    <x v="8"/>
    <x v="737"/>
    <m/>
    <n v="217.62"/>
    <x v="247"/>
    <m/>
    <x v="0"/>
  </r>
  <r>
    <s v="X"/>
    <d v="2013-03-29T00:00:00"/>
    <x v="8"/>
    <x v="738"/>
    <m/>
    <n v="63.51"/>
    <x v="247"/>
    <m/>
    <x v="0"/>
  </r>
  <r>
    <s v="X"/>
    <d v="2013-03-30T00:00:00"/>
    <x v="0"/>
    <x v="739"/>
    <m/>
    <n v="109.5"/>
    <x v="14"/>
    <m/>
    <x v="0"/>
  </r>
  <r>
    <s v="X"/>
    <d v="2013-04-01T00:00:00"/>
    <x v="1"/>
    <x v="424"/>
    <n v="1000"/>
    <m/>
    <x v="220"/>
    <m/>
    <x v="7"/>
  </r>
  <r>
    <s v="X"/>
    <d v="2013-04-01T00:00:00"/>
    <x v="1"/>
    <x v="424"/>
    <n v="375"/>
    <m/>
    <x v="200"/>
    <m/>
    <x v="7"/>
  </r>
  <r>
    <s v="X"/>
    <d v="2013-04-01T00:00:00"/>
    <x v="1"/>
    <x v="16"/>
    <n v="375"/>
    <m/>
    <x v="220"/>
    <m/>
    <x v="7"/>
  </r>
  <r>
    <s v="X"/>
    <d v="2013-04-01T00:00:00"/>
    <x v="1"/>
    <x v="1"/>
    <n v="2000"/>
    <m/>
    <x v="14"/>
    <m/>
    <x v="7"/>
  </r>
  <r>
    <s v="X"/>
    <d v="2013-04-01T00:00:00"/>
    <x v="1"/>
    <x v="7"/>
    <n v="1900"/>
    <m/>
    <x v="14"/>
    <m/>
    <x v="7"/>
  </r>
  <r>
    <s v="X"/>
    <d v="2013-04-01T00:00:00"/>
    <x v="1"/>
    <x v="21"/>
    <n v="600"/>
    <m/>
    <x v="220"/>
    <m/>
    <x v="7"/>
  </r>
  <r>
    <s v="X"/>
    <d v="2013-04-01T00:00:00"/>
    <x v="1"/>
    <x v="113"/>
    <n v="400"/>
    <m/>
    <x v="220"/>
    <m/>
    <x v="7"/>
  </r>
  <r>
    <s v="X"/>
    <d v="2013-04-01T00:00:00"/>
    <x v="8"/>
    <x v="740"/>
    <m/>
    <n v="224.03"/>
    <x v="239"/>
    <m/>
    <x v="0"/>
  </r>
  <r>
    <s v="X"/>
    <d v="2013-04-01T00:00:00"/>
    <x v="8"/>
    <x v="741"/>
    <m/>
    <n v="161.09"/>
    <x v="239"/>
    <m/>
    <x v="0"/>
  </r>
  <r>
    <s v="X"/>
    <d v="2013-04-01T00:00:00"/>
    <x v="8"/>
    <x v="742"/>
    <m/>
    <n v="272.27"/>
    <x v="239"/>
    <m/>
    <x v="0"/>
  </r>
  <r>
    <s v="X"/>
    <d v="2013-04-01T00:00:00"/>
    <x v="0"/>
    <x v="743"/>
    <m/>
    <n v="195.27"/>
    <x v="238"/>
    <m/>
    <x v="0"/>
  </r>
  <r>
    <s v="X"/>
    <d v="2013-04-01T00:00:00"/>
    <x v="0"/>
    <x v="32"/>
    <m/>
    <n v="379"/>
    <x v="247"/>
    <m/>
    <x v="0"/>
  </r>
  <r>
    <s v="X"/>
    <d v="2013-04-02T00:00:00"/>
    <x v="0"/>
    <x v="744"/>
    <m/>
    <n v="6306.92"/>
    <x v="14"/>
    <m/>
    <x v="0"/>
  </r>
  <r>
    <s v="X"/>
    <d v="2013-04-02T00:00:00"/>
    <x v="0"/>
    <x v="745"/>
    <m/>
    <n v="163.86"/>
    <x v="249"/>
    <m/>
    <x v="0"/>
  </r>
  <r>
    <s v="X"/>
    <d v="2013-04-02T00:00:00"/>
    <x v="0"/>
    <x v="746"/>
    <m/>
    <n v="1945.93"/>
    <x v="220"/>
    <m/>
    <x v="0"/>
  </r>
  <r>
    <s v="X"/>
    <d v="2013-04-02T00:00:00"/>
    <x v="8"/>
    <x v="747"/>
    <m/>
    <n v="114.23"/>
    <x v="239"/>
    <m/>
    <x v="0"/>
  </r>
  <r>
    <s v="X"/>
    <d v="2013-04-02T00:00:00"/>
    <x v="1"/>
    <x v="50"/>
    <n v="4000"/>
    <m/>
    <x v="238"/>
    <m/>
    <x v="7"/>
  </r>
  <r>
    <s v="X"/>
    <d v="2013-04-02T00:00:00"/>
    <x v="1"/>
    <x v="748"/>
    <n v="1700"/>
    <m/>
    <x v="238"/>
    <m/>
    <x v="7"/>
  </r>
  <r>
    <s v="X"/>
    <d v="2013-04-02T00:00:00"/>
    <x v="1"/>
    <x v="9"/>
    <n v="650"/>
    <m/>
    <x v="220"/>
    <m/>
    <x v="7"/>
  </r>
  <r>
    <s v="X"/>
    <d v="2013-04-02T00:00:00"/>
    <x v="1"/>
    <x v="264"/>
    <n v="600"/>
    <m/>
    <x v="220"/>
    <m/>
    <x v="7"/>
  </r>
  <r>
    <s v="X"/>
    <d v="2013-04-02T00:00:00"/>
    <x v="1"/>
    <x v="3"/>
    <n v="520"/>
    <m/>
    <x v="220"/>
    <m/>
    <x v="7"/>
  </r>
  <r>
    <s v="X"/>
    <d v="2013-04-02T00:00:00"/>
    <x v="1"/>
    <x v="39"/>
    <n v="300"/>
    <m/>
    <x v="238"/>
    <m/>
    <x v="7"/>
  </r>
  <r>
    <s v="X"/>
    <d v="2013-04-02T00:00:00"/>
    <x v="1"/>
    <x v="251"/>
    <n v="197.1"/>
    <m/>
    <x v="115"/>
    <m/>
    <x v="7"/>
  </r>
  <r>
    <s v="X"/>
    <d v="2013-04-02T00:00:00"/>
    <x v="0"/>
    <x v="32"/>
    <m/>
    <n v="19"/>
    <x v="14"/>
    <m/>
    <x v="0"/>
  </r>
  <r>
    <s v="X"/>
    <d v="2013-04-03T00:00:00"/>
    <x v="1"/>
    <x v="159"/>
    <n v="82.5"/>
    <m/>
    <x v="115"/>
    <m/>
    <x v="7"/>
  </r>
  <r>
    <s v="X"/>
    <d v="2013-04-03T00:00:00"/>
    <x v="8"/>
    <x v="749"/>
    <m/>
    <n v="161.5"/>
    <x v="247"/>
    <m/>
    <x v="0"/>
  </r>
  <r>
    <s v="X"/>
    <d v="2013-04-03T00:00:00"/>
    <x v="9"/>
    <x v="750"/>
    <m/>
    <n v="223.21"/>
    <x v="137"/>
    <m/>
    <x v="0"/>
  </r>
  <r>
    <s v="X"/>
    <d v="2013-04-03T00:00:00"/>
    <x v="0"/>
    <x v="751"/>
    <m/>
    <n v="533.41"/>
    <x v="14"/>
    <m/>
    <x v="0"/>
  </r>
  <r>
    <s v="X"/>
    <d v="2013-04-03T00:00:00"/>
    <x v="7"/>
    <x v="752"/>
    <m/>
    <n v="294.68"/>
    <x v="239"/>
    <m/>
    <x v="0"/>
  </r>
  <r>
    <s v="X"/>
    <d v="2013-04-03T00:00:00"/>
    <x v="0"/>
    <x v="753"/>
    <m/>
    <n v="167.62"/>
    <x v="220"/>
    <m/>
    <x v="0"/>
  </r>
  <r>
    <s v="X"/>
    <d v="2013-04-04T00:00:00"/>
    <x v="9"/>
    <x v="754"/>
    <m/>
    <n v="93.45"/>
    <x v="137"/>
    <m/>
    <x v="0"/>
  </r>
  <r>
    <s v="X"/>
    <d v="2013-04-04T00:00:00"/>
    <x v="0"/>
    <x v="755"/>
    <m/>
    <n v="390.56"/>
    <x v="220"/>
    <m/>
    <x v="0"/>
  </r>
  <r>
    <s v="X"/>
    <d v="2013-04-04T00:00:00"/>
    <x v="7"/>
    <x v="756"/>
    <m/>
    <n v="141.19999999999999"/>
    <x v="239"/>
    <m/>
    <x v="0"/>
  </r>
  <r>
    <s v="X"/>
    <d v="2013-04-04T00:00:00"/>
    <x v="7"/>
    <x v="757"/>
    <m/>
    <n v="46.67"/>
    <x v="239"/>
    <m/>
    <x v="0"/>
  </r>
  <r>
    <s v="X"/>
    <d v="2013-04-05T00:00:00"/>
    <x v="1"/>
    <x v="3"/>
    <n v="920"/>
    <m/>
    <x v="220"/>
    <m/>
    <x v="7"/>
  </r>
  <r>
    <s v="X"/>
    <d v="2013-04-05T00:00:00"/>
    <x v="1"/>
    <x v="3"/>
    <n v="460"/>
    <m/>
    <x v="238"/>
    <m/>
    <x v="7"/>
  </r>
  <r>
    <s v="X"/>
    <d v="2013-04-05T00:00:00"/>
    <x v="1"/>
    <x v="1"/>
    <n v="660"/>
    <m/>
    <x v="14"/>
    <m/>
    <x v="7"/>
  </r>
  <r>
    <s v="X"/>
    <d v="2013-04-05T00:00:00"/>
    <x v="1"/>
    <x v="541"/>
    <n v="400"/>
    <m/>
    <x v="238"/>
    <m/>
    <x v="7"/>
  </r>
  <r>
    <s v="X"/>
    <d v="2013-04-05T00:00:00"/>
    <x v="1"/>
    <x v="111"/>
    <n v="759.13"/>
    <m/>
    <x v="200"/>
    <m/>
    <x v="7"/>
  </r>
  <r>
    <s v="X"/>
    <d v="2013-04-05T00:00:00"/>
    <x v="1"/>
    <x v="176"/>
    <n v="600"/>
    <m/>
    <x v="220"/>
    <m/>
    <x v="7"/>
  </r>
  <r>
    <s v="X"/>
    <d v="2013-04-05T00:00:00"/>
    <x v="0"/>
    <x v="32"/>
    <m/>
    <n v="400.6"/>
    <x v="14"/>
    <m/>
    <x v="0"/>
  </r>
  <r>
    <s v="X"/>
    <d v="2013-04-05T00:00:00"/>
    <x v="8"/>
    <x v="758"/>
    <m/>
    <n v="409.91"/>
    <x v="239"/>
    <m/>
    <x v="0"/>
  </r>
  <r>
    <s v="X"/>
    <d v="2013-04-05T00:00:00"/>
    <x v="0"/>
    <x v="759"/>
    <m/>
    <n v="220.37"/>
    <x v="143"/>
    <m/>
    <x v="0"/>
  </r>
  <r>
    <s v="X"/>
    <d v="2013-04-06T00:00:00"/>
    <x v="0"/>
    <x v="760"/>
    <m/>
    <n v="254.24"/>
    <x v="14"/>
    <m/>
    <x v="0"/>
  </r>
  <r>
    <s v="X"/>
    <d v="2013-04-06T00:00:00"/>
    <x v="0"/>
    <x v="761"/>
    <m/>
    <n v="539.77"/>
    <x v="238"/>
    <m/>
    <x v="0"/>
  </r>
  <r>
    <s v="X"/>
    <d v="2013-04-08T00:00:00"/>
    <x v="1"/>
    <x v="31"/>
    <n v="2000"/>
    <m/>
    <x v="220"/>
    <m/>
    <x v="8"/>
  </r>
  <r>
    <s v="X"/>
    <d v="2013-04-08T00:00:00"/>
    <x v="1"/>
    <x v="1"/>
    <n v="1960"/>
    <m/>
    <x v="14"/>
    <m/>
    <x v="8"/>
  </r>
  <r>
    <s v="X"/>
    <d v="2013-04-08T00:00:00"/>
    <x v="1"/>
    <x v="7"/>
    <n v="1350"/>
    <m/>
    <x v="14"/>
    <m/>
    <x v="8"/>
  </r>
  <r>
    <s v="X"/>
    <d v="2013-04-08T00:00:00"/>
    <x v="1"/>
    <x v="9"/>
    <n v="780"/>
    <m/>
    <x v="220"/>
    <m/>
    <x v="8"/>
  </r>
  <r>
    <s v="X"/>
    <d v="2013-04-08T00:00:00"/>
    <x v="1"/>
    <x v="21"/>
    <n v="720"/>
    <m/>
    <x v="220"/>
    <m/>
    <x v="8"/>
  </r>
  <r>
    <s v="X"/>
    <d v="2013-04-08T00:00:00"/>
    <x v="1"/>
    <x v="264"/>
    <n v="720"/>
    <m/>
    <x v="220"/>
    <m/>
    <x v="8"/>
  </r>
  <r>
    <s v="X"/>
    <d v="2013-04-08T00:00:00"/>
    <x v="0"/>
    <x v="762"/>
    <m/>
    <n v="94.93"/>
    <x v="14"/>
    <m/>
    <x v="0"/>
  </r>
  <r>
    <s v="X"/>
    <d v="2013-04-08T00:00:00"/>
    <x v="0"/>
    <x v="763"/>
    <m/>
    <n v="61.43"/>
    <x v="238"/>
    <m/>
    <x v="0"/>
  </r>
  <r>
    <s v="X"/>
    <d v="2013-04-08T00:00:00"/>
    <x v="8"/>
    <x v="764"/>
    <m/>
    <n v="503.19"/>
    <x v="247"/>
    <m/>
    <x v="0"/>
  </r>
  <r>
    <s v="X"/>
    <d v="2013-04-08T00:00:00"/>
    <x v="0"/>
    <x v="765"/>
    <m/>
    <n v="605.80999999999995"/>
    <x v="238"/>
    <m/>
    <x v="0"/>
  </r>
  <r>
    <s v="X"/>
    <d v="2013-04-08T00:00:00"/>
    <x v="8"/>
    <x v="766"/>
    <m/>
    <n v="182.29"/>
    <x v="247"/>
    <m/>
    <x v="0"/>
  </r>
  <r>
    <s v="X"/>
    <d v="2013-04-08T00:00:00"/>
    <x v="8"/>
    <x v="767"/>
    <m/>
    <n v="716.56"/>
    <x v="239"/>
    <m/>
    <x v="0"/>
  </r>
  <r>
    <s v="X"/>
    <d v="2013-04-08T00:00:00"/>
    <x v="0"/>
    <x v="768"/>
    <m/>
    <n v="37.58"/>
    <x v="238"/>
    <m/>
    <x v="0"/>
  </r>
  <r>
    <s v="X"/>
    <d v="2013-04-09T00:00:00"/>
    <x v="1"/>
    <x v="176"/>
    <n v="720"/>
    <m/>
    <x v="220"/>
    <m/>
    <x v="8"/>
  </r>
  <r>
    <s v="X"/>
    <d v="2013-04-09T00:00:00"/>
    <x v="8"/>
    <x v="769"/>
    <m/>
    <n v="23.29"/>
    <x v="239"/>
    <m/>
    <x v="0"/>
  </r>
  <r>
    <s v="X"/>
    <d v="2013-04-09T00:00:00"/>
    <x v="0"/>
    <x v="770"/>
    <m/>
    <n v="795.38"/>
    <x v="238"/>
    <m/>
    <x v="0"/>
  </r>
  <r>
    <s v="X"/>
    <d v="2013-04-09T00:00:00"/>
    <x v="0"/>
    <x v="771"/>
    <m/>
    <n v="120.29"/>
    <x v="238"/>
    <m/>
    <x v="0"/>
  </r>
  <r>
    <s v="X"/>
    <d v="2013-04-09T00:00:00"/>
    <x v="0"/>
    <x v="772"/>
    <m/>
    <n v="62.79"/>
    <x v="250"/>
    <m/>
    <x v="0"/>
  </r>
  <r>
    <s v="X"/>
    <d v="2013-04-09T00:00:00"/>
    <x v="0"/>
    <x v="773"/>
    <m/>
    <n v="286.14"/>
    <x v="250"/>
    <m/>
    <x v="0"/>
  </r>
  <r>
    <s v="X"/>
    <d v="2013-04-09T00:00:00"/>
    <x v="7"/>
    <x v="774"/>
    <m/>
    <n v="247.93"/>
    <x v="239"/>
    <m/>
    <x v="0"/>
  </r>
  <r>
    <s v="X"/>
    <d v="2013-04-09T00:00:00"/>
    <x v="7"/>
    <x v="775"/>
    <m/>
    <n v="29.26"/>
    <x v="251"/>
    <m/>
    <x v="0"/>
  </r>
  <r>
    <s v="X"/>
    <d v="2013-04-09T00:00:00"/>
    <x v="8"/>
    <x v="776"/>
    <m/>
    <n v="185.58"/>
    <x v="247"/>
    <m/>
    <x v="0"/>
  </r>
  <r>
    <s v="X"/>
    <d v="2013-04-10T00:00:00"/>
    <x v="0"/>
    <x v="32"/>
    <m/>
    <n v="19"/>
    <x v="238"/>
    <m/>
    <x v="0"/>
  </r>
  <r>
    <s v="X"/>
    <d v="2013-04-10T00:00:00"/>
    <x v="8"/>
    <x v="777"/>
    <m/>
    <n v="351.15"/>
    <x v="247"/>
    <m/>
    <x v="0"/>
  </r>
  <r>
    <s v="X"/>
    <d v="2013-04-10T00:00:00"/>
    <x v="0"/>
    <x v="778"/>
    <m/>
    <n v="881.29"/>
    <x v="250"/>
    <m/>
    <x v="0"/>
  </r>
  <r>
    <s v="X"/>
    <d v="2013-04-10T00:00:00"/>
    <x v="8"/>
    <x v="779"/>
    <m/>
    <n v="237.17"/>
    <x v="247"/>
    <m/>
    <x v="0"/>
  </r>
  <r>
    <s v="X"/>
    <d v="2013-04-11T00:00:00"/>
    <x v="0"/>
    <x v="780"/>
    <m/>
    <n v="102.4"/>
    <x v="247"/>
    <m/>
    <x v="0"/>
  </r>
  <r>
    <s v="X"/>
    <d v="2013-04-11T00:00:00"/>
    <x v="0"/>
    <x v="781"/>
    <m/>
    <n v="608.75"/>
    <x v="14"/>
    <m/>
    <x v="0"/>
  </r>
  <r>
    <s v="X"/>
    <d v="2013-04-11T00:00:00"/>
    <x v="8"/>
    <x v="782"/>
    <m/>
    <n v="166.9"/>
    <x v="247"/>
    <m/>
    <x v="0"/>
  </r>
  <r>
    <s v="X"/>
    <d v="2013-04-11T00:00:00"/>
    <x v="8"/>
    <x v="783"/>
    <m/>
    <n v="116.39"/>
    <x v="247"/>
    <m/>
    <x v="0"/>
  </r>
  <r>
    <s v="X"/>
    <d v="2013-04-11T00:00:00"/>
    <x v="8"/>
    <x v="784"/>
    <m/>
    <n v="91.53"/>
    <x v="247"/>
    <m/>
    <x v="0"/>
  </r>
  <r>
    <s v="X"/>
    <d v="2013-04-12T00:00:00"/>
    <x v="1"/>
    <x v="112"/>
    <n v="120"/>
    <m/>
    <x v="200"/>
    <m/>
    <x v="8"/>
  </r>
  <r>
    <s v="X"/>
    <d v="2013-04-12T00:00:00"/>
    <x v="1"/>
    <x v="112"/>
    <n v="120"/>
    <m/>
    <x v="206"/>
    <m/>
    <x v="8"/>
  </r>
  <r>
    <s v="X"/>
    <d v="2013-04-12T00:00:00"/>
    <x v="0"/>
    <x v="785"/>
    <m/>
    <n v="86.96"/>
    <x v="14"/>
    <m/>
    <x v="0"/>
  </r>
  <r>
    <s v="X"/>
    <d v="2013-04-12T00:00:00"/>
    <x v="8"/>
    <x v="786"/>
    <m/>
    <n v="576.03"/>
    <x v="247"/>
    <m/>
    <x v="0"/>
  </r>
  <r>
    <s v="X"/>
    <d v="2013-04-12T00:00:00"/>
    <x v="8"/>
    <x v="787"/>
    <m/>
    <n v="65.5"/>
    <x v="247"/>
    <m/>
    <x v="0"/>
  </r>
  <r>
    <s v="X"/>
    <d v="2013-04-12T00:00:00"/>
    <x v="0"/>
    <x v="788"/>
    <m/>
    <n v="209.73"/>
    <x v="14"/>
    <m/>
    <x v="0"/>
  </r>
  <r>
    <s v="X"/>
    <d v="2013-04-12T00:00:00"/>
    <x v="0"/>
    <x v="789"/>
    <m/>
    <n v="200.54"/>
    <x v="250"/>
    <m/>
    <x v="0"/>
  </r>
  <r>
    <s v="X"/>
    <d v="2013-04-13T00:00:00"/>
    <x v="0"/>
    <x v="790"/>
    <m/>
    <n v="283.32"/>
    <x v="14"/>
    <m/>
    <x v="0"/>
  </r>
  <r>
    <s v="X"/>
    <d v="2013-04-13T00:00:00"/>
    <x v="8"/>
    <x v="791"/>
    <m/>
    <n v="351.54"/>
    <x v="247"/>
    <m/>
    <x v="0"/>
  </r>
  <r>
    <s v="X"/>
    <d v="2013-04-13T00:00:00"/>
    <x v="8"/>
    <x v="792"/>
    <m/>
    <n v="113.98"/>
    <x v="247"/>
    <m/>
    <x v="0"/>
  </r>
  <r>
    <s v="X"/>
    <d v="2013-04-13T00:00:00"/>
    <x v="8"/>
    <x v="793"/>
    <m/>
    <n v="89.56"/>
    <x v="247"/>
    <m/>
    <x v="0"/>
  </r>
  <r>
    <s v="X"/>
    <d v="2013-04-15T00:00:00"/>
    <x v="1"/>
    <x v="1"/>
    <n v="1100"/>
    <m/>
    <x v="14"/>
    <m/>
    <x v="9"/>
  </r>
  <r>
    <s v="X"/>
    <d v="2013-04-15T00:00:00"/>
    <x v="1"/>
    <x v="1"/>
    <n v="1580"/>
    <m/>
    <x v="238"/>
    <m/>
    <x v="9"/>
  </r>
  <r>
    <s v="X"/>
    <d v="2013-04-15T00:00:00"/>
    <x v="1"/>
    <x v="9"/>
    <n v="650"/>
    <m/>
    <x v="250"/>
    <m/>
    <x v="9"/>
  </r>
  <r>
    <s v="X"/>
    <d v="2013-04-15T00:00:00"/>
    <x v="1"/>
    <x v="25"/>
    <n v="600"/>
    <m/>
    <x v="250"/>
    <m/>
    <x v="9"/>
  </r>
  <r>
    <s v="X"/>
    <d v="2013-04-15T00:00:00"/>
    <x v="1"/>
    <x v="21"/>
    <n v="600"/>
    <m/>
    <x v="250"/>
    <m/>
    <x v="9"/>
  </r>
  <r>
    <s v="X"/>
    <d v="2013-04-15T00:00:00"/>
    <x v="1"/>
    <x v="3"/>
    <n v="520"/>
    <m/>
    <x v="238"/>
    <m/>
    <x v="9"/>
  </r>
  <r>
    <s v="X"/>
    <d v="2013-04-15T00:00:00"/>
    <x v="1"/>
    <x v="113"/>
    <n v="400"/>
    <m/>
    <x v="238"/>
    <m/>
    <x v="9"/>
  </r>
  <r>
    <s v="X"/>
    <d v="2013-04-15T00:00:00"/>
    <x v="1"/>
    <x v="215"/>
    <n v="120"/>
    <m/>
    <x v="14"/>
    <m/>
    <x v="9"/>
  </r>
  <r>
    <s v="X"/>
    <d v="2013-04-15T00:00:00"/>
    <x v="0"/>
    <x v="794"/>
    <m/>
    <n v="260.57"/>
    <x v="250"/>
    <m/>
    <x v="0"/>
  </r>
  <r>
    <s v="X"/>
    <d v="2013-04-15T00:00:00"/>
    <x v="8"/>
    <x v="795"/>
    <m/>
    <n v="297.47000000000003"/>
    <x v="247"/>
    <m/>
    <x v="0"/>
  </r>
  <r>
    <s v="X"/>
    <d v="2013-04-15T00:00:00"/>
    <x v="8"/>
    <x v="796"/>
    <m/>
    <n v="141.5"/>
    <x v="247"/>
    <m/>
    <x v="0"/>
  </r>
  <r>
    <s v="X"/>
    <d v="2013-04-16T00:00:00"/>
    <x v="1"/>
    <x v="7"/>
    <n v="2400"/>
    <m/>
    <x v="14"/>
    <m/>
    <x v="9"/>
  </r>
  <r>
    <s v="X"/>
    <d v="2013-04-16T00:00:00"/>
    <x v="1"/>
    <x v="7"/>
    <n v="1575"/>
    <m/>
    <x v="14"/>
    <m/>
    <x v="9"/>
  </r>
  <r>
    <s v="X"/>
    <d v="2013-04-16T00:00:00"/>
    <x v="8"/>
    <x v="797"/>
    <m/>
    <n v="1729.26"/>
    <x v="247"/>
    <m/>
    <x v="0"/>
  </r>
  <r>
    <s v="X"/>
    <d v="2013-04-16T00:00:00"/>
    <x v="7"/>
    <x v="798"/>
    <m/>
    <n v="1050.67"/>
    <x v="220"/>
    <m/>
    <x v="0"/>
  </r>
  <r>
    <s v="X"/>
    <d v="2013-04-16T00:00:00"/>
    <x v="8"/>
    <x v="799"/>
    <m/>
    <n v="159.57"/>
    <x v="247"/>
    <m/>
    <x v="0"/>
  </r>
  <r>
    <s v="X"/>
    <d v="2013-04-16T00:00:00"/>
    <x v="0"/>
    <x v="800"/>
    <m/>
    <n v="915.44"/>
    <x v="238"/>
    <m/>
    <x v="0"/>
  </r>
  <r>
    <s v="X"/>
    <d v="2013-04-16T00:00:00"/>
    <x v="2"/>
    <x v="801"/>
    <m/>
    <n v="5000"/>
    <x v="220"/>
    <m/>
    <x v="0"/>
  </r>
  <r>
    <s v="X"/>
    <d v="2013-04-17T00:00:00"/>
    <x v="1"/>
    <x v="264"/>
    <n v="600"/>
    <m/>
    <x v="250"/>
    <m/>
    <x v="9"/>
  </r>
  <r>
    <s v="X"/>
    <d v="2013-04-17T00:00:00"/>
    <x v="1"/>
    <x v="415"/>
    <n v="300"/>
    <m/>
    <x v="115"/>
    <m/>
    <x v="9"/>
  </r>
  <r>
    <s v="X"/>
    <d v="2013-04-17T00:00:00"/>
    <x v="1"/>
    <x v="415"/>
    <n v="50"/>
    <m/>
    <x v="115"/>
    <m/>
    <x v="9"/>
  </r>
  <r>
    <s v="X"/>
    <d v="2013-04-17T00:00:00"/>
    <x v="0"/>
    <x v="802"/>
    <m/>
    <n v="597.45000000000005"/>
    <x v="14"/>
    <m/>
    <x v="0"/>
  </r>
  <r>
    <s v="X"/>
    <d v="2013-04-17T00:00:00"/>
    <x v="7"/>
    <x v="803"/>
    <m/>
    <n v="133"/>
    <x v="200"/>
    <m/>
    <x v="0"/>
  </r>
  <r>
    <s v="X"/>
    <d v="2013-04-17T00:00:00"/>
    <x v="0"/>
    <x v="804"/>
    <m/>
    <n v="114.43"/>
    <x v="200"/>
    <m/>
    <x v="0"/>
  </r>
  <r>
    <s v="X"/>
    <d v="2013-04-17T00:00:00"/>
    <x v="0"/>
    <x v="805"/>
    <m/>
    <n v="446.61"/>
    <x v="220"/>
    <m/>
    <x v="0"/>
  </r>
  <r>
    <s v="X"/>
    <d v="2013-04-17T00:00:00"/>
    <x v="0"/>
    <x v="806"/>
    <m/>
    <n v="169.56"/>
    <x v="200"/>
    <m/>
    <x v="0"/>
  </r>
  <r>
    <s v="X"/>
    <d v="2013-04-17T00:00:00"/>
    <x v="0"/>
    <x v="807"/>
    <m/>
    <n v="429.08"/>
    <x v="252"/>
    <m/>
    <x v="0"/>
  </r>
  <r>
    <s v="X"/>
    <d v="2013-04-18T00:00:00"/>
    <x v="1"/>
    <x v="214"/>
    <n v="1060"/>
    <m/>
    <x v="220"/>
    <m/>
    <x v="9"/>
  </r>
  <r>
    <s v="X"/>
    <d v="2013-04-18T00:00:00"/>
    <x v="1"/>
    <x v="214"/>
    <n v="2025"/>
    <m/>
    <x v="250"/>
    <m/>
    <x v="9"/>
  </r>
  <r>
    <s v="X"/>
    <d v="2013-04-18T00:00:00"/>
    <x v="1"/>
    <x v="29"/>
    <n v="1880"/>
    <m/>
    <x v="14"/>
    <m/>
    <x v="9"/>
  </r>
  <r>
    <s v="X"/>
    <d v="2013-04-18T00:00:00"/>
    <x v="8"/>
    <x v="808"/>
    <m/>
    <n v="23.24"/>
    <x v="247"/>
    <m/>
    <x v="0"/>
  </r>
  <r>
    <s v="X"/>
    <d v="2013-04-18T00:00:00"/>
    <x v="0"/>
    <x v="809"/>
    <m/>
    <n v="1009.09"/>
    <x v="14"/>
    <m/>
    <x v="0"/>
  </r>
  <r>
    <s v="X"/>
    <d v="2013-04-18T00:00:00"/>
    <x v="0"/>
    <x v="810"/>
    <m/>
    <n v="69.84"/>
    <x v="200"/>
    <m/>
    <x v="0"/>
  </r>
  <r>
    <s v="X"/>
    <d v="2013-04-19T00:00:00"/>
    <x v="1"/>
    <x v="3"/>
    <n v="280"/>
    <m/>
    <x v="238"/>
    <m/>
    <x v="9"/>
  </r>
  <r>
    <s v="X"/>
    <d v="2013-04-19T00:00:00"/>
    <x v="1"/>
    <x v="3"/>
    <n v="420"/>
    <m/>
    <x v="200"/>
    <m/>
    <x v="9"/>
  </r>
  <r>
    <s v="X"/>
    <d v="2013-04-19T00:00:00"/>
    <x v="1"/>
    <x v="1"/>
    <n v="640"/>
    <m/>
    <x v="14"/>
    <m/>
    <x v="9"/>
  </r>
  <r>
    <s v="X"/>
    <d v="2013-04-19T00:00:00"/>
    <x v="0"/>
    <x v="811"/>
    <m/>
    <n v="525.74"/>
    <x v="14"/>
    <m/>
    <x v="0"/>
  </r>
  <r>
    <s v="X"/>
    <d v="2013-04-19T00:00:00"/>
    <x v="0"/>
    <x v="812"/>
    <m/>
    <n v="27.12"/>
    <x v="247"/>
    <m/>
    <x v="0"/>
  </r>
  <r>
    <s v="X"/>
    <d v="2013-04-19T00:00:00"/>
    <x v="0"/>
    <x v="813"/>
    <m/>
    <n v="50.85"/>
    <x v="200"/>
    <m/>
    <x v="0"/>
  </r>
  <r>
    <s v="X"/>
    <d v="2013-04-20T00:00:00"/>
    <x v="0"/>
    <x v="814"/>
    <m/>
    <n v="434.87"/>
    <x v="220"/>
    <m/>
    <x v="0"/>
  </r>
  <r>
    <s v="X"/>
    <d v="2013-04-20T00:00:00"/>
    <x v="8"/>
    <x v="815"/>
    <m/>
    <n v="88"/>
    <x v="247"/>
    <m/>
    <x v="0"/>
  </r>
  <r>
    <s v="X"/>
    <d v="2013-04-20T00:00:00"/>
    <x v="0"/>
    <x v="816"/>
    <m/>
    <n v="1698.18"/>
    <x v="14"/>
    <m/>
    <x v="0"/>
  </r>
  <r>
    <s v="X"/>
    <d v="2013-04-20T00:00:00"/>
    <x v="0"/>
    <x v="817"/>
    <m/>
    <n v="200.56"/>
    <x v="27"/>
    <m/>
    <x v="0"/>
  </r>
  <r>
    <s v="X"/>
    <d v="2013-04-22T00:00:00"/>
    <x v="1"/>
    <x v="179"/>
    <n v="1800"/>
    <m/>
    <x v="238"/>
    <m/>
    <x v="10"/>
  </r>
  <r>
    <s v="X"/>
    <d v="2013-04-22T00:00:00"/>
    <x v="1"/>
    <x v="541"/>
    <n v="100"/>
    <m/>
    <x v="220"/>
    <m/>
    <x v="10"/>
  </r>
  <r>
    <s v="X"/>
    <d v="2013-04-22T00:00:00"/>
    <x v="1"/>
    <x v="541"/>
    <n v="200"/>
    <m/>
    <x v="200"/>
    <m/>
    <x v="10"/>
  </r>
  <r>
    <s v="X"/>
    <d v="2013-04-22T00:00:00"/>
    <x v="1"/>
    <x v="541"/>
    <n v="150"/>
    <m/>
    <x v="238"/>
    <m/>
    <x v="10"/>
  </r>
  <r>
    <s v="X"/>
    <d v="2013-04-22T00:00:00"/>
    <x v="1"/>
    <x v="9"/>
    <n v="650"/>
    <m/>
    <x v="220"/>
    <m/>
    <x v="10"/>
  </r>
  <r>
    <s v="X"/>
    <d v="2013-04-22T00:00:00"/>
    <x v="1"/>
    <x v="9"/>
    <n v="180"/>
    <m/>
    <x v="250"/>
    <m/>
    <x v="10"/>
  </r>
  <r>
    <s v="X"/>
    <d v="2013-04-22T00:00:00"/>
    <x v="1"/>
    <x v="264"/>
    <n v="650"/>
    <m/>
    <x v="220"/>
    <m/>
    <x v="10"/>
  </r>
  <r>
    <s v="X"/>
    <d v="2013-04-22T00:00:00"/>
    <x v="1"/>
    <x v="264"/>
    <n v="130"/>
    <m/>
    <x v="250"/>
    <m/>
    <x v="10"/>
  </r>
  <r>
    <s v="X"/>
    <d v="2013-04-22T00:00:00"/>
    <x v="1"/>
    <x v="25"/>
    <n v="650"/>
    <m/>
    <x v="220"/>
    <m/>
    <x v="10"/>
  </r>
  <r>
    <s v="X"/>
    <d v="2013-04-22T00:00:00"/>
    <x v="1"/>
    <x v="25"/>
    <n v="130"/>
    <m/>
    <x v="250"/>
    <m/>
    <x v="10"/>
  </r>
  <r>
    <s v="X"/>
    <d v="2013-04-22T00:00:00"/>
    <x v="1"/>
    <x v="21"/>
    <n v="650"/>
    <m/>
    <x v="220"/>
    <m/>
    <x v="10"/>
  </r>
  <r>
    <s v="X"/>
    <d v="2013-04-22T00:00:00"/>
    <x v="1"/>
    <x v="21"/>
    <n v="130"/>
    <m/>
    <x v="250"/>
    <m/>
    <x v="10"/>
  </r>
  <r>
    <s v="X"/>
    <d v="2013-04-22T00:00:00"/>
    <x v="1"/>
    <x v="113"/>
    <n v="220"/>
    <m/>
    <x v="220"/>
    <m/>
    <x v="10"/>
  </r>
  <r>
    <s v="X"/>
    <d v="2013-04-22T00:00:00"/>
    <x v="1"/>
    <x v="113"/>
    <n v="330"/>
    <m/>
    <x v="238"/>
    <m/>
    <x v="10"/>
  </r>
  <r>
    <s v="X"/>
    <d v="2013-04-22T00:00:00"/>
    <x v="1"/>
    <x v="7"/>
    <n v="520"/>
    <m/>
    <x v="14"/>
    <m/>
    <x v="10"/>
  </r>
  <r>
    <s v="X"/>
    <d v="2013-04-22T00:00:00"/>
    <x v="1"/>
    <x v="178"/>
    <n v="480"/>
    <m/>
    <x v="14"/>
    <m/>
    <x v="10"/>
  </r>
  <r>
    <s v="X"/>
    <d v="2013-04-22T00:00:00"/>
    <x v="1"/>
    <x v="818"/>
    <n v="480"/>
    <m/>
    <x v="14"/>
    <m/>
    <x v="10"/>
  </r>
  <r>
    <s v="X"/>
    <d v="2013-04-22T00:00:00"/>
    <x v="1"/>
    <x v="349"/>
    <n v="400"/>
    <m/>
    <x v="14"/>
    <m/>
    <x v="10"/>
  </r>
  <r>
    <s v="X"/>
    <d v="2013-04-22T00:00:00"/>
    <x v="0"/>
    <x v="819"/>
    <m/>
    <n v="609.70000000000005"/>
    <x v="14"/>
    <m/>
    <x v="0"/>
  </r>
  <r>
    <s v="X"/>
    <d v="2013-04-22T00:00:00"/>
    <x v="0"/>
    <x v="820"/>
    <m/>
    <n v="79.78"/>
    <x v="220"/>
    <m/>
    <x v="0"/>
  </r>
  <r>
    <s v="X"/>
    <d v="2013-04-23T00:00:00"/>
    <x v="0"/>
    <x v="32"/>
    <m/>
    <n v="400.6"/>
    <x v="14"/>
    <m/>
    <x v="0"/>
  </r>
  <r>
    <s v="X"/>
    <d v="2013-04-23T00:00:00"/>
    <x v="0"/>
    <x v="821"/>
    <m/>
    <n v="193.78"/>
    <x v="220"/>
    <m/>
    <x v="0"/>
  </r>
  <r>
    <s v="X"/>
    <d v="2013-04-23T00:00:00"/>
    <x v="0"/>
    <x v="822"/>
    <m/>
    <n v="114.59"/>
    <x v="14"/>
    <m/>
    <x v="0"/>
  </r>
  <r>
    <s v="X"/>
    <d v="2013-04-23T00:00:00"/>
    <x v="8"/>
    <x v="823"/>
    <m/>
    <n v="83.68"/>
    <x v="247"/>
    <m/>
    <x v="0"/>
  </r>
  <r>
    <s v="X"/>
    <d v="2013-04-23T00:00:00"/>
    <x v="0"/>
    <x v="824"/>
    <m/>
    <n v="2017.91"/>
    <x v="238"/>
    <m/>
    <x v="0"/>
  </r>
  <r>
    <s v="X"/>
    <d v="2013-04-23T00:00:00"/>
    <x v="0"/>
    <x v="32"/>
    <m/>
    <n v="19"/>
    <x v="14"/>
    <m/>
    <x v="0"/>
  </r>
  <r>
    <s v="X"/>
    <d v="2013-04-23T00:00:00"/>
    <x v="0"/>
    <x v="825"/>
    <m/>
    <n v="2063.7399999999998"/>
    <x v="250"/>
    <m/>
    <x v="0"/>
  </r>
  <r>
    <s v="X"/>
    <d v="2013-04-23T00:00:00"/>
    <x v="0"/>
    <x v="32"/>
    <m/>
    <n v="400.6"/>
    <x v="14"/>
    <m/>
    <x v="0"/>
  </r>
  <r>
    <s v="X"/>
    <d v="2013-04-23T00:00:00"/>
    <x v="0"/>
    <x v="826"/>
    <m/>
    <n v="1032.6199999999999"/>
    <x v="250"/>
    <m/>
    <x v="0"/>
  </r>
  <r>
    <s v="X"/>
    <d v="2013-04-24T00:00:00"/>
    <x v="0"/>
    <x v="827"/>
    <m/>
    <n v="260.95999999999998"/>
    <x v="14"/>
    <m/>
    <x v="0"/>
  </r>
  <r>
    <s v="X"/>
    <d v="2013-04-24T00:00:00"/>
    <x v="8"/>
    <x v="828"/>
    <m/>
    <n v="433.41"/>
    <x v="247"/>
    <m/>
    <x v="0"/>
  </r>
  <r>
    <s v="X"/>
    <d v="2013-04-24T00:00:00"/>
    <x v="8"/>
    <x v="829"/>
    <m/>
    <n v="22.57"/>
    <x v="247"/>
    <m/>
    <x v="0"/>
  </r>
  <r>
    <s v="X"/>
    <d v="2013-04-24T00:00:00"/>
    <x v="7"/>
    <x v="830"/>
    <m/>
    <n v="918.96"/>
    <x v="14"/>
    <m/>
    <x v="0"/>
  </r>
  <r>
    <s v="X"/>
    <d v="2013-04-25T00:00:00"/>
    <x v="8"/>
    <x v="831"/>
    <m/>
    <n v="107.33"/>
    <x v="247"/>
    <m/>
    <x v="0"/>
  </r>
  <r>
    <s v="X"/>
    <d v="2013-04-25T00:00:00"/>
    <x v="0"/>
    <x v="832"/>
    <m/>
    <n v="133.94999999999999"/>
    <x v="14"/>
    <m/>
    <x v="0"/>
  </r>
  <r>
    <s v="X"/>
    <d v="2013-04-25T00:00:00"/>
    <x v="0"/>
    <x v="833"/>
    <m/>
    <n v="167.29"/>
    <x v="238"/>
    <m/>
    <x v="0"/>
  </r>
  <r>
    <s v="X"/>
    <d v="2013-04-25T00:00:00"/>
    <x v="0"/>
    <x v="834"/>
    <m/>
    <n v="206.6"/>
    <x v="220"/>
    <m/>
    <x v="0"/>
  </r>
  <r>
    <s v="X"/>
    <d v="2013-04-25T00:00:00"/>
    <x v="0"/>
    <x v="835"/>
    <m/>
    <n v="73.69"/>
    <x v="250"/>
    <m/>
    <x v="0"/>
  </r>
  <r>
    <s v="X"/>
    <d v="2013-04-25T00:00:00"/>
    <x v="1"/>
    <x v="424"/>
    <n v="1500"/>
    <m/>
    <x v="14"/>
    <m/>
    <x v="10"/>
  </r>
  <r>
    <s v="X"/>
    <d v="2013-04-25T00:00:00"/>
    <x v="1"/>
    <x v="424"/>
    <n v="720"/>
    <m/>
    <x v="220"/>
    <m/>
    <x v="10"/>
  </r>
  <r>
    <s v="X"/>
    <d v="2013-04-25T00:00:00"/>
    <x v="1"/>
    <x v="159"/>
    <n v="82.5"/>
    <m/>
    <x v="115"/>
    <m/>
    <x v="10"/>
  </r>
  <r>
    <s v="X"/>
    <d v="2013-04-26T00:00:00"/>
    <x v="8"/>
    <x v="836"/>
    <m/>
    <n v="683.49"/>
    <x v="247"/>
    <m/>
    <x v="0"/>
  </r>
  <r>
    <s v="X"/>
    <d v="2013-04-26T00:00:00"/>
    <x v="0"/>
    <x v="837"/>
    <m/>
    <n v="213.27"/>
    <x v="238"/>
    <m/>
    <x v="0"/>
  </r>
  <r>
    <s v="X"/>
    <d v="2013-04-26T00:00:00"/>
    <x v="0"/>
    <x v="838"/>
    <m/>
    <n v="1073.4100000000001"/>
    <x v="250"/>
    <m/>
    <x v="0"/>
  </r>
  <r>
    <s v="X"/>
    <d v="2013-04-26T00:00:00"/>
    <x v="0"/>
    <x v="32"/>
    <m/>
    <n v="400.6"/>
    <x v="14"/>
    <m/>
    <x v="0"/>
  </r>
  <r>
    <s v="X"/>
    <d v="2013-04-26T00:00:00"/>
    <x v="1"/>
    <x v="36"/>
    <n v="225"/>
    <m/>
    <x v="250"/>
    <m/>
    <x v="10"/>
  </r>
  <r>
    <s v="X"/>
    <d v="2013-04-27T00:00:00"/>
    <x v="0"/>
    <x v="839"/>
    <m/>
    <n v="616.25"/>
    <x v="250"/>
    <m/>
    <x v="0"/>
  </r>
  <r>
    <s v="X"/>
    <d v="2013-04-27T00:00:00"/>
    <x v="0"/>
    <x v="840"/>
    <m/>
    <n v="367.21"/>
    <x v="250"/>
    <m/>
    <x v="0"/>
  </r>
  <r>
    <s v="X"/>
    <d v="2013-04-28T00:00:00"/>
    <x v="2"/>
    <x v="841"/>
    <m/>
    <n v="2292.02"/>
    <x v="253"/>
    <m/>
    <x v="0"/>
  </r>
  <r>
    <s v="X"/>
    <d v="2013-04-29T00:00:00"/>
    <x v="0"/>
    <x v="842"/>
    <m/>
    <n v="174.01"/>
    <x v="14"/>
    <m/>
    <x v="0"/>
  </r>
  <r>
    <s v="X"/>
    <d v="2013-04-29T00:00:00"/>
    <x v="8"/>
    <x v="843"/>
    <m/>
    <n v="51.32"/>
    <x v="247"/>
    <m/>
    <x v="0"/>
  </r>
  <r>
    <s v="X"/>
    <d v="2013-04-29T00:00:00"/>
    <x v="8"/>
    <x v="844"/>
    <m/>
    <n v="3788.68"/>
    <x v="247"/>
    <m/>
    <x v="0"/>
  </r>
  <r>
    <s v="X"/>
    <d v="2013-04-29T00:00:00"/>
    <x v="7"/>
    <x v="845"/>
    <m/>
    <n v="380.65"/>
    <x v="247"/>
    <m/>
    <x v="0"/>
  </r>
  <r>
    <s v="X"/>
    <d v="2013-04-29T00:00:00"/>
    <x v="1"/>
    <x v="3"/>
    <n v="780"/>
    <m/>
    <x v="238"/>
    <m/>
    <x v="1"/>
  </r>
  <r>
    <s v="X"/>
    <d v="2013-04-29T00:00:00"/>
    <x v="1"/>
    <x v="7"/>
    <n v="780"/>
    <m/>
    <x v="14"/>
    <m/>
    <x v="1"/>
  </r>
  <r>
    <s v="X"/>
    <d v="2013-04-29T00:00:00"/>
    <x v="1"/>
    <x v="1"/>
    <n v="780"/>
    <m/>
    <x v="14"/>
    <m/>
    <x v="1"/>
  </r>
  <r>
    <s v="X"/>
    <d v="2013-04-29T00:00:00"/>
    <x v="1"/>
    <x v="818"/>
    <n v="720"/>
    <m/>
    <x v="14"/>
    <m/>
    <x v="1"/>
  </r>
  <r>
    <s v="X"/>
    <d v="2013-04-29T00:00:00"/>
    <x v="1"/>
    <x v="178"/>
    <n v="720"/>
    <m/>
    <x v="14"/>
    <m/>
    <x v="1"/>
  </r>
  <r>
    <s v="X"/>
    <d v="2013-04-29T00:00:00"/>
    <x v="1"/>
    <x v="21"/>
    <n v="360"/>
    <m/>
    <x v="220"/>
    <m/>
    <x v="1"/>
  </r>
  <r>
    <s v="X"/>
    <d v="2013-04-29T00:00:00"/>
    <x v="1"/>
    <x v="21"/>
    <n v="360"/>
    <m/>
    <x v="250"/>
    <m/>
    <x v="1"/>
  </r>
  <r>
    <s v="X"/>
    <d v="2013-04-29T00:00:00"/>
    <x v="1"/>
    <x v="349"/>
    <n v="600"/>
    <m/>
    <x v="14"/>
    <m/>
    <x v="1"/>
  </r>
  <r>
    <s v="X"/>
    <d v="2013-04-29T00:00:00"/>
    <x v="1"/>
    <x v="113"/>
    <n v="600"/>
    <m/>
    <x v="238"/>
    <m/>
    <x v="1"/>
  </r>
  <r>
    <s v="X"/>
    <d v="2013-04-29T00:00:00"/>
    <x v="1"/>
    <x v="1"/>
    <n v="480"/>
    <m/>
    <x v="14"/>
    <m/>
    <x v="1"/>
  </r>
  <r>
    <s v="X"/>
    <d v="2013-04-29T00:00:00"/>
    <x v="8"/>
    <x v="846"/>
    <m/>
    <n v="148.03"/>
    <x v="247"/>
    <m/>
    <x v="0"/>
  </r>
  <r>
    <s v="X"/>
    <d v="2013-04-29T00:00:00"/>
    <x v="0"/>
    <x v="237"/>
    <m/>
    <n v="1088.6600000000001"/>
    <x v="14"/>
    <m/>
    <x v="0"/>
  </r>
  <r>
    <s v="X"/>
    <d v="2013-04-29T00:00:00"/>
    <x v="0"/>
    <x v="847"/>
    <m/>
    <n v="339.97"/>
    <x v="250"/>
    <m/>
    <x v="0"/>
  </r>
  <r>
    <s v="X"/>
    <d v="2013-04-29T00:00:00"/>
    <x v="0"/>
    <x v="848"/>
    <m/>
    <n v="521.62"/>
    <x v="14"/>
    <m/>
    <x v="0"/>
  </r>
  <r>
    <s v="X"/>
    <d v="2013-04-30T00:00:00"/>
    <x v="1"/>
    <x v="849"/>
    <n v="-500"/>
    <m/>
    <x v="254"/>
    <m/>
    <x v="1"/>
  </r>
  <r>
    <s v="X"/>
    <d v="2013-04-30T00:00:00"/>
    <x v="1"/>
    <x v="128"/>
    <n v="3000"/>
    <m/>
    <x v="220"/>
    <m/>
    <x v="1"/>
  </r>
  <r>
    <s v="X"/>
    <d v="2013-04-30T00:00:00"/>
    <x v="1"/>
    <x v="9"/>
    <n v="260"/>
    <m/>
    <x v="220"/>
    <m/>
    <x v="1"/>
  </r>
  <r>
    <s v="X"/>
    <d v="2013-04-30T00:00:00"/>
    <x v="1"/>
    <x v="9"/>
    <n v="260"/>
    <m/>
    <x v="238"/>
    <m/>
    <x v="1"/>
  </r>
  <r>
    <s v="X"/>
    <d v="2013-04-30T00:00:00"/>
    <x v="1"/>
    <x v="9"/>
    <n v="260"/>
    <m/>
    <x v="250"/>
    <m/>
    <x v="1"/>
  </r>
  <r>
    <s v="X"/>
    <d v="2013-04-30T00:00:00"/>
    <x v="1"/>
    <x v="264"/>
    <n v="300"/>
    <m/>
    <x v="220"/>
    <m/>
    <x v="1"/>
  </r>
  <r>
    <s v="X"/>
    <d v="2013-04-30T00:00:00"/>
    <x v="1"/>
    <x v="264"/>
    <n v="420"/>
    <m/>
    <x v="250"/>
    <m/>
    <x v="1"/>
  </r>
  <r>
    <s v="X"/>
    <d v="2013-04-30T00:00:00"/>
    <x v="1"/>
    <x v="25"/>
    <n v="120"/>
    <m/>
    <x v="220"/>
    <m/>
    <x v="1"/>
  </r>
  <r>
    <s v="X"/>
    <d v="2013-04-30T00:00:00"/>
    <x v="1"/>
    <x v="25"/>
    <n v="120"/>
    <m/>
    <x v="238"/>
    <m/>
    <x v="1"/>
  </r>
  <r>
    <s v="X"/>
    <d v="2013-04-30T00:00:00"/>
    <x v="1"/>
    <x v="25"/>
    <n v="480"/>
    <m/>
    <x v="250"/>
    <m/>
    <x v="1"/>
  </r>
  <r>
    <s v="X"/>
    <d v="2013-04-30T00:00:00"/>
    <x v="1"/>
    <x v="250"/>
    <n v="358.59"/>
    <m/>
    <x v="40"/>
    <m/>
    <x v="1"/>
  </r>
  <r>
    <s v="X"/>
    <d v="2013-04-30T00:00:00"/>
    <x v="0"/>
    <x v="850"/>
    <m/>
    <n v="314.7"/>
    <x v="14"/>
    <m/>
    <x v="0"/>
  </r>
  <r>
    <s v="X"/>
    <d v="2013-04-30T00:00:00"/>
    <x v="8"/>
    <x v="851"/>
    <m/>
    <n v="199.28"/>
    <x v="247"/>
    <m/>
    <x v="0"/>
  </r>
  <r>
    <s v="X"/>
    <d v="2013-04-30T00:00:00"/>
    <x v="8"/>
    <x v="852"/>
    <m/>
    <n v="299.54000000000002"/>
    <x v="247"/>
    <m/>
    <x v="0"/>
  </r>
  <r>
    <s v="X"/>
    <d v="2013-04-30T00:00:00"/>
    <x v="0"/>
    <x v="853"/>
    <m/>
    <n v="272.43"/>
    <x v="238"/>
    <m/>
    <x v="0"/>
  </r>
  <r>
    <s v="X"/>
    <d v="2013-04-30T00:00:00"/>
    <x v="5"/>
    <x v="854"/>
    <m/>
    <n v="53.17"/>
    <x v="124"/>
    <m/>
    <x v="0"/>
  </r>
  <r>
    <s v="X"/>
    <d v="2013-04-30T00:00:00"/>
    <x v="0"/>
    <x v="855"/>
    <m/>
    <n v="352.27"/>
    <x v="238"/>
    <m/>
    <x v="0"/>
  </r>
  <r>
    <s v="X"/>
    <d v="2013-05-01T00:00:00"/>
    <x v="1"/>
    <x v="39"/>
    <n v="500"/>
    <m/>
    <x v="220"/>
    <m/>
    <x v="1"/>
  </r>
  <r>
    <s v="X"/>
    <d v="2013-05-01T00:00:00"/>
    <x v="1"/>
    <x v="251"/>
    <n v="190.75"/>
    <m/>
    <x v="115"/>
    <m/>
    <x v="1"/>
  </r>
  <r>
    <s v="X"/>
    <d v="2013-05-01T00:00:00"/>
    <x v="0"/>
    <x v="856"/>
    <m/>
    <n v="186.4"/>
    <x v="238"/>
    <m/>
    <x v="0"/>
  </r>
  <r>
    <s v="X"/>
    <d v="2013-05-01T00:00:00"/>
    <x v="0"/>
    <x v="857"/>
    <m/>
    <n v="657.66"/>
    <x v="212"/>
    <m/>
    <x v="0"/>
  </r>
  <r>
    <s v="X"/>
    <d v="2013-05-01T00:00:00"/>
    <x v="0"/>
    <x v="858"/>
    <m/>
    <n v="108.65"/>
    <x v="238"/>
    <m/>
    <x v="0"/>
  </r>
  <r>
    <s v="X"/>
    <d v="2013-05-01T00:00:00"/>
    <x v="0"/>
    <x v="859"/>
    <m/>
    <n v="458.33"/>
    <x v="250"/>
    <m/>
    <x v="0"/>
  </r>
  <r>
    <s v="X"/>
    <d v="2013-05-02T00:00:00"/>
    <x v="0"/>
    <x v="860"/>
    <m/>
    <n v="465.07"/>
    <x v="212"/>
    <m/>
    <x v="0"/>
  </r>
  <r>
    <s v="X"/>
    <d v="2013-05-02T00:00:00"/>
    <x v="0"/>
    <x v="861"/>
    <m/>
    <n v="628.41"/>
    <x v="14"/>
    <m/>
    <x v="0"/>
  </r>
  <r>
    <s v="X"/>
    <d v="2013-05-02T00:00:00"/>
    <x v="0"/>
    <x v="862"/>
    <m/>
    <n v="14.95"/>
    <x v="212"/>
    <m/>
    <x v="0"/>
  </r>
  <r>
    <s v="X"/>
    <d v="2013-05-02T00:00:00"/>
    <x v="8"/>
    <x v="863"/>
    <m/>
    <n v="259.20999999999998"/>
    <x v="255"/>
    <m/>
    <x v="0"/>
  </r>
  <r>
    <s v="X"/>
    <d v="2013-05-02T00:00:00"/>
    <x v="8"/>
    <x v="864"/>
    <m/>
    <n v="487.14"/>
    <x v="247"/>
    <m/>
    <x v="0"/>
  </r>
  <r>
    <s v="X"/>
    <d v="2013-05-02T00:00:00"/>
    <x v="0"/>
    <x v="865"/>
    <m/>
    <n v="570.97"/>
    <x v="212"/>
    <m/>
    <x v="0"/>
  </r>
  <r>
    <s v="X"/>
    <d v="2013-05-02T00:00:00"/>
    <x v="0"/>
    <x v="866"/>
    <m/>
    <n v="276.94"/>
    <x v="250"/>
    <m/>
    <x v="0"/>
  </r>
  <r>
    <s v="X"/>
    <d v="2013-05-02T00:00:00"/>
    <x v="8"/>
    <x v="867"/>
    <m/>
    <n v="343.93"/>
    <x v="247"/>
    <m/>
    <x v="0"/>
  </r>
  <r>
    <s v="X"/>
    <d v="2013-05-03T00:00:00"/>
    <x v="1"/>
    <x v="1"/>
    <n v="650"/>
    <m/>
    <x v="14"/>
    <m/>
    <x v="1"/>
  </r>
  <r>
    <s v="X"/>
    <d v="2013-05-03T00:00:00"/>
    <x v="1"/>
    <x v="3"/>
    <n v="260"/>
    <m/>
    <x v="238"/>
    <m/>
    <x v="1"/>
  </r>
  <r>
    <s v="X"/>
    <d v="2013-05-03T00:00:00"/>
    <x v="1"/>
    <x v="3"/>
    <n v="300"/>
    <m/>
    <x v="212"/>
    <m/>
    <x v="1"/>
  </r>
  <r>
    <s v="X"/>
    <d v="2013-05-03T00:00:00"/>
    <x v="1"/>
    <x v="1"/>
    <n v="400"/>
    <m/>
    <x v="14"/>
    <m/>
    <x v="1"/>
  </r>
  <r>
    <s v="X"/>
    <d v="2013-05-03T00:00:00"/>
    <x v="8"/>
    <x v="868"/>
    <m/>
    <n v="40.21"/>
    <x v="247"/>
    <m/>
    <x v="0"/>
  </r>
  <r>
    <s v="X"/>
    <d v="2013-05-03T00:00:00"/>
    <x v="0"/>
    <x v="869"/>
    <m/>
    <n v="361.74"/>
    <x v="238"/>
    <m/>
    <x v="0"/>
  </r>
  <r>
    <s v="X"/>
    <d v="2013-05-03T00:00:00"/>
    <x v="0"/>
    <x v="870"/>
    <m/>
    <n v="172.11"/>
    <x v="14"/>
    <m/>
    <x v="0"/>
  </r>
  <r>
    <s v="X"/>
    <d v="2013-05-03T00:00:00"/>
    <x v="8"/>
    <x v="871"/>
    <m/>
    <n v="268.14"/>
    <x v="247"/>
    <m/>
    <x v="0"/>
  </r>
  <r>
    <s v="X"/>
    <d v="2013-05-03T00:00:00"/>
    <x v="8"/>
    <x v="872"/>
    <m/>
    <n v="84.17"/>
    <x v="256"/>
    <m/>
    <x v="0"/>
  </r>
  <r>
    <s v="X"/>
    <d v="2013-05-03T00:00:00"/>
    <x v="0"/>
    <x v="873"/>
    <m/>
    <n v="225.64"/>
    <x v="250"/>
    <m/>
    <x v="0"/>
  </r>
  <r>
    <s v="X"/>
    <d v="2013-05-04T00:00:00"/>
    <x v="8"/>
    <x v="874"/>
    <m/>
    <n v="577.07000000000005"/>
    <x v="247"/>
    <m/>
    <x v="0"/>
  </r>
  <r>
    <s v="X"/>
    <d v="2013-05-04T00:00:00"/>
    <x v="0"/>
    <x v="875"/>
    <m/>
    <n v="725.57"/>
    <x v="238"/>
    <m/>
    <x v="0"/>
  </r>
  <r>
    <s v="X"/>
    <d v="2013-05-04T00:00:00"/>
    <x v="0"/>
    <x v="876"/>
    <m/>
    <n v="28.05"/>
    <x v="247"/>
    <m/>
    <x v="0"/>
  </r>
  <r>
    <s v="X"/>
    <d v="2013-05-06T00:00:00"/>
    <x v="1"/>
    <x v="541"/>
    <n v="350"/>
    <m/>
    <x v="250"/>
    <m/>
    <x v="11"/>
  </r>
  <r>
    <s v="X"/>
    <d v="2013-05-06T00:00:00"/>
    <x v="1"/>
    <x v="129"/>
    <n v="1900"/>
    <m/>
    <x v="238"/>
    <m/>
    <x v="11"/>
  </r>
  <r>
    <s v="X"/>
    <d v="2013-05-06T00:00:00"/>
    <x v="1"/>
    <x v="21"/>
    <n v="750"/>
    <m/>
    <x v="250"/>
    <m/>
    <x v="11"/>
  </r>
  <r>
    <s v="X"/>
    <d v="2013-05-06T00:00:00"/>
    <x v="1"/>
    <x v="264"/>
    <n v="750"/>
    <m/>
    <x v="250"/>
    <m/>
    <x v="11"/>
  </r>
  <r>
    <s v="X"/>
    <d v="2013-05-06T00:00:00"/>
    <x v="1"/>
    <x v="818"/>
    <n v="720"/>
    <m/>
    <x v="14"/>
    <m/>
    <x v="11"/>
  </r>
  <r>
    <s v="X"/>
    <d v="2013-05-06T00:00:00"/>
    <x v="1"/>
    <x v="9"/>
    <n v="700"/>
    <m/>
    <x v="250"/>
    <m/>
    <x v="11"/>
  </r>
  <r>
    <s v="X"/>
    <d v="2013-05-06T00:00:00"/>
    <x v="1"/>
    <x v="25"/>
    <n v="650"/>
    <m/>
    <x v="250"/>
    <m/>
    <x v="11"/>
  </r>
  <r>
    <s v="X"/>
    <d v="2013-05-06T00:00:00"/>
    <x v="1"/>
    <x v="241"/>
    <n v="477"/>
    <m/>
    <x v="40"/>
    <m/>
    <x v="11"/>
  </r>
  <r>
    <s v="X"/>
    <d v="2013-05-06T00:00:00"/>
    <x v="1"/>
    <x v="113"/>
    <n v="200"/>
    <m/>
    <x v="238"/>
    <m/>
    <x v="11"/>
  </r>
  <r>
    <s v="X"/>
    <d v="2013-05-06T00:00:00"/>
    <x v="1"/>
    <x v="113"/>
    <n v="250"/>
    <m/>
    <x v="212"/>
    <m/>
    <x v="11"/>
  </r>
  <r>
    <s v="X"/>
    <d v="2013-05-06T00:00:00"/>
    <x v="1"/>
    <x v="7"/>
    <n v="390"/>
    <m/>
    <x v="14"/>
    <m/>
    <x v="11"/>
  </r>
  <r>
    <s v="X"/>
    <d v="2013-05-06T00:00:00"/>
    <x v="1"/>
    <x v="178"/>
    <n v="360"/>
    <m/>
    <x v="14"/>
    <m/>
    <x v="11"/>
  </r>
  <r>
    <s v="X"/>
    <d v="2013-05-06T00:00:00"/>
    <x v="1"/>
    <x v="349"/>
    <n v="300"/>
    <m/>
    <x v="14"/>
    <m/>
    <x v="11"/>
  </r>
  <r>
    <s v="X"/>
    <d v="2013-05-06T00:00:00"/>
    <x v="1"/>
    <x v="877"/>
    <n v="140"/>
    <m/>
    <x v="220"/>
    <m/>
    <x v="11"/>
  </r>
  <r>
    <s v="X"/>
    <d v="2013-05-06T00:00:00"/>
    <x v="1"/>
    <x v="878"/>
    <n v="4.45"/>
    <m/>
    <x v="115"/>
    <m/>
    <x v="11"/>
  </r>
  <r>
    <s v="X"/>
    <d v="2013-05-07T00:00:00"/>
    <x v="1"/>
    <x v="16"/>
    <n v="700"/>
    <m/>
    <x v="238"/>
    <m/>
    <x v="11"/>
  </r>
  <r>
    <s v="X"/>
    <d v="2013-05-07T00:00:00"/>
    <x v="1"/>
    <x v="879"/>
    <n v="465"/>
    <m/>
    <x v="250"/>
    <m/>
    <x v="11"/>
  </r>
  <r>
    <s v="X"/>
    <d v="2013-05-07T00:00:00"/>
    <x v="8"/>
    <x v="880"/>
    <m/>
    <n v="142.44"/>
    <x v="247"/>
    <m/>
    <x v="0"/>
  </r>
  <r>
    <s v="X"/>
    <d v="2013-05-07T00:00:00"/>
    <x v="0"/>
    <x v="881"/>
    <m/>
    <n v="51.48"/>
    <x v="110"/>
    <m/>
    <x v="0"/>
  </r>
  <r>
    <s v="X"/>
    <d v="2013-05-07T00:00:00"/>
    <x v="0"/>
    <x v="882"/>
    <m/>
    <n v="401.42"/>
    <x v="2"/>
    <m/>
    <x v="0"/>
  </r>
  <r>
    <s v="X"/>
    <d v="2013-05-07T00:00:00"/>
    <x v="8"/>
    <x v="883"/>
    <m/>
    <n v="115.67"/>
    <x v="247"/>
    <m/>
    <x v="0"/>
  </r>
  <r>
    <s v="X"/>
    <d v="2013-05-07T00:00:00"/>
    <x v="8"/>
    <x v="884"/>
    <m/>
    <n v="34.299999999999997"/>
    <x v="247"/>
    <m/>
    <x v="0"/>
  </r>
  <r>
    <s v="X"/>
    <d v="2013-05-07T00:00:00"/>
    <x v="0"/>
    <x v="885"/>
    <m/>
    <n v="30.16"/>
    <x v="185"/>
    <m/>
    <x v="0"/>
  </r>
  <r>
    <s v="X"/>
    <d v="2013-05-07T00:00:00"/>
    <x v="0"/>
    <x v="886"/>
    <m/>
    <n v="722.47"/>
    <x v="14"/>
    <m/>
    <x v="0"/>
  </r>
  <r>
    <s v="X"/>
    <d v="2013-05-07T00:00:00"/>
    <x v="8"/>
    <x v="887"/>
    <m/>
    <n v="131.16"/>
    <x v="247"/>
    <m/>
    <x v="0"/>
  </r>
  <r>
    <s v="X"/>
    <d v="2013-05-08T00:00:00"/>
    <x v="1"/>
    <x v="32"/>
    <n v="400.6"/>
    <m/>
    <x v="115"/>
    <m/>
    <x v="11"/>
  </r>
  <r>
    <s v="X"/>
    <d v="2013-05-08T00:00:00"/>
    <x v="1"/>
    <x v="467"/>
    <n v="880.85"/>
    <m/>
    <x v="115"/>
    <m/>
    <x v="11"/>
  </r>
  <r>
    <s v="X"/>
    <d v="2013-05-08T00:00:00"/>
    <x v="0"/>
    <x v="32"/>
    <m/>
    <n v="19"/>
    <x v="247"/>
    <m/>
    <x v="0"/>
  </r>
  <r>
    <s v="X"/>
    <d v="2013-05-08T00:00:00"/>
    <x v="0"/>
    <x v="888"/>
    <m/>
    <n v="770.54"/>
    <x v="14"/>
    <m/>
    <x v="0"/>
  </r>
  <r>
    <s v="X"/>
    <d v="2013-05-08T00:00:00"/>
    <x v="8"/>
    <x v="889"/>
    <m/>
    <n v="298.92"/>
    <x v="247"/>
    <m/>
    <x v="0"/>
  </r>
  <r>
    <s v="X"/>
    <d v="2013-05-09T00:00:00"/>
    <x v="1"/>
    <x v="111"/>
    <n v="268.39999999999998"/>
    <m/>
    <x v="250"/>
    <m/>
    <x v="11"/>
  </r>
  <r>
    <s v="X"/>
    <d v="2013-05-09T00:00:00"/>
    <x v="0"/>
    <x v="890"/>
    <m/>
    <n v="165.18"/>
    <x v="238"/>
    <m/>
    <x v="0"/>
  </r>
  <r>
    <s v="X"/>
    <d v="2013-05-09T00:00:00"/>
    <x v="0"/>
    <x v="891"/>
    <m/>
    <n v="507.91"/>
    <x v="14"/>
    <m/>
    <x v="0"/>
  </r>
  <r>
    <s v="X"/>
    <d v="2013-05-09T00:00:00"/>
    <x v="0"/>
    <x v="892"/>
    <m/>
    <n v="724.99"/>
    <x v="238"/>
    <m/>
    <x v="0"/>
  </r>
  <r>
    <s v="X"/>
    <d v="2013-05-09T00:00:00"/>
    <x v="5"/>
    <x v="893"/>
    <m/>
    <n v="288.95999999999998"/>
    <x v="257"/>
    <m/>
    <x v="0"/>
  </r>
  <r>
    <s v="X"/>
    <d v="2013-05-10T00:00:00"/>
    <x v="1"/>
    <x v="879"/>
    <n v="3166.68"/>
    <m/>
    <x v="184"/>
    <m/>
    <x v="11"/>
  </r>
  <r>
    <s v="X"/>
    <d v="2013-05-10T00:00:00"/>
    <x v="1"/>
    <x v="1"/>
    <n v="480"/>
    <m/>
    <x v="14"/>
    <m/>
    <x v="11"/>
  </r>
  <r>
    <s v="X"/>
    <d v="2013-05-10T00:00:00"/>
    <x v="8"/>
    <x v="894"/>
    <m/>
    <n v="690.06"/>
    <x v="247"/>
    <m/>
    <x v="0"/>
  </r>
  <r>
    <s v="X"/>
    <d v="2013-05-10T00:00:00"/>
    <x v="0"/>
    <x v="895"/>
    <m/>
    <n v="226.36"/>
    <x v="14"/>
    <m/>
    <x v="0"/>
  </r>
  <r>
    <s v="X"/>
    <d v="2013-05-10T00:00:00"/>
    <x v="0"/>
    <x v="896"/>
    <m/>
    <n v="154.44999999999999"/>
    <x v="238"/>
    <m/>
    <x v="0"/>
  </r>
  <r>
    <s v="X"/>
    <d v="2013-05-10T00:00:00"/>
    <x v="8"/>
    <x v="897"/>
    <m/>
    <n v="340.85"/>
    <x v="247"/>
    <m/>
    <x v="0"/>
  </r>
  <r>
    <s v="X"/>
    <d v="2013-05-10T00:00:00"/>
    <x v="8"/>
    <x v="898"/>
    <m/>
    <n v="110.24"/>
    <x v="247"/>
    <m/>
    <x v="0"/>
  </r>
  <r>
    <s v="X"/>
    <d v="2013-05-11T00:00:00"/>
    <x v="0"/>
    <x v="899"/>
    <m/>
    <n v="266.79000000000002"/>
    <x v="238"/>
    <m/>
    <x v="0"/>
  </r>
  <r>
    <s v="X"/>
    <d v="2013-05-11T00:00:00"/>
    <x v="0"/>
    <x v="900"/>
    <m/>
    <n v="97.04"/>
    <x v="247"/>
    <m/>
    <x v="0"/>
  </r>
  <r>
    <s v="X"/>
    <d v="2013-05-13T00:00:00"/>
    <x v="1"/>
    <x v="424"/>
    <n v="2000"/>
    <m/>
    <x v="14"/>
    <m/>
    <x v="12"/>
  </r>
  <r>
    <s v="X"/>
    <d v="2013-05-13T00:00:00"/>
    <x v="1"/>
    <x v="178"/>
    <n v="720"/>
    <m/>
    <x v="14"/>
    <m/>
    <x v="12"/>
  </r>
  <r>
    <s v="X"/>
    <d v="2013-05-13T00:00:00"/>
    <x v="1"/>
    <x v="901"/>
    <n v="600"/>
    <m/>
    <x v="115"/>
    <m/>
    <x v="12"/>
  </r>
  <r>
    <s v="X"/>
    <d v="2013-05-13T00:00:00"/>
    <x v="1"/>
    <x v="349"/>
    <n v="600"/>
    <m/>
    <x v="14"/>
    <m/>
    <x v="12"/>
  </r>
  <r>
    <s v="X"/>
    <d v="2013-05-13T00:00:00"/>
    <x v="1"/>
    <x v="818"/>
    <n v="600"/>
    <m/>
    <x v="14"/>
    <m/>
    <x v="12"/>
  </r>
  <r>
    <s v="X"/>
    <d v="2013-05-13T00:00:00"/>
    <x v="1"/>
    <x v="113"/>
    <n v="230"/>
    <m/>
    <x v="258"/>
    <m/>
    <x v="12"/>
  </r>
  <r>
    <s v="X"/>
    <d v="2013-05-13T00:00:00"/>
    <x v="1"/>
    <x v="902"/>
    <n v="200"/>
    <m/>
    <x v="250"/>
    <m/>
    <x v="12"/>
  </r>
  <r>
    <s v="X"/>
    <d v="2013-05-13T00:00:00"/>
    <x v="0"/>
    <x v="903"/>
    <m/>
    <n v="98.45"/>
    <x v="238"/>
    <m/>
    <x v="0"/>
  </r>
  <r>
    <s v="X"/>
    <d v="2013-05-13T00:00:00"/>
    <x v="0"/>
    <x v="904"/>
    <m/>
    <n v="769.71"/>
    <x v="14"/>
    <m/>
    <x v="0"/>
  </r>
  <r>
    <s v="X"/>
    <d v="2013-05-13T00:00:00"/>
    <x v="0"/>
    <x v="905"/>
    <m/>
    <n v="439.95"/>
    <x v="238"/>
    <m/>
    <x v="0"/>
  </r>
  <r>
    <s v="X"/>
    <d v="2013-05-14T00:00:00"/>
    <x v="8"/>
    <x v="906"/>
    <m/>
    <n v="415.2"/>
    <x v="247"/>
    <m/>
    <x v="0"/>
  </r>
  <r>
    <s v="X"/>
    <d v="2013-05-14T00:00:00"/>
    <x v="0"/>
    <x v="32"/>
    <m/>
    <n v="379"/>
    <x v="247"/>
    <m/>
    <x v="0"/>
  </r>
  <r>
    <s v="X"/>
    <d v="2013-05-14T00:00:00"/>
    <x v="1"/>
    <x v="129"/>
    <n v="1000"/>
    <m/>
    <x v="238"/>
    <m/>
    <x v="12"/>
  </r>
  <r>
    <s v="X"/>
    <d v="2013-05-15T00:00:00"/>
    <x v="8"/>
    <x v="907"/>
    <m/>
    <n v="166.27"/>
    <x v="247"/>
    <m/>
    <x v="0"/>
  </r>
  <r>
    <s v="X"/>
    <d v="2013-05-15T00:00:00"/>
    <x v="0"/>
    <x v="908"/>
    <m/>
    <n v="67.7"/>
    <x v="238"/>
    <m/>
    <x v="0"/>
  </r>
  <r>
    <s v="X"/>
    <d v="2013-05-15T00:00:00"/>
    <x v="0"/>
    <x v="909"/>
    <m/>
    <n v="36.840000000000003"/>
    <x v="250"/>
    <m/>
    <x v="0"/>
  </r>
  <r>
    <s v="X"/>
    <d v="2013-05-15T00:00:00"/>
    <x v="8"/>
    <x v="910"/>
    <m/>
    <n v="10.71"/>
    <x v="247"/>
    <m/>
    <x v="0"/>
  </r>
  <r>
    <s v="X"/>
    <d v="2013-05-15T00:00:00"/>
    <x v="8"/>
    <x v="911"/>
    <m/>
    <n v="14.87"/>
    <x v="247"/>
    <m/>
    <x v="0"/>
  </r>
  <r>
    <s v="X"/>
    <d v="2013-05-15T00:00:00"/>
    <x v="0"/>
    <x v="32"/>
    <m/>
    <n v="19"/>
    <x v="259"/>
    <m/>
    <x v="0"/>
  </r>
  <r>
    <s v="X"/>
    <d v="2013-05-15T00:00:00"/>
    <x v="1"/>
    <x v="36"/>
    <n v="1800"/>
    <m/>
    <x v="238"/>
    <m/>
    <x v="12"/>
  </r>
  <r>
    <s v="X"/>
    <d v="2013-05-16T00:00:00"/>
    <x v="0"/>
    <x v="912"/>
    <m/>
    <n v="310.48"/>
    <x v="238"/>
    <m/>
    <x v="0"/>
  </r>
  <r>
    <s v="X"/>
    <d v="2013-05-16T00:00:00"/>
    <x v="0"/>
    <x v="913"/>
    <m/>
    <n v="508.96"/>
    <x v="14"/>
    <m/>
    <x v="0"/>
  </r>
  <r>
    <s v="X"/>
    <d v="2013-05-16T00:00:00"/>
    <x v="8"/>
    <x v="914"/>
    <m/>
    <n v="107.18"/>
    <x v="247"/>
    <m/>
    <x v="0"/>
  </r>
  <r>
    <s v="X"/>
    <d v="2013-05-16T00:00:00"/>
    <x v="0"/>
    <x v="915"/>
    <m/>
    <n v="58.36"/>
    <x v="259"/>
    <m/>
    <x v="0"/>
  </r>
  <r>
    <s v="X"/>
    <d v="2013-05-16T00:00:00"/>
    <x v="8"/>
    <x v="916"/>
    <m/>
    <n v="680.39"/>
    <x v="247"/>
    <m/>
    <x v="0"/>
  </r>
  <r>
    <s v="X"/>
    <d v="2013-05-17T00:00:00"/>
    <x v="1"/>
    <x v="1"/>
    <n v="130"/>
    <m/>
    <x v="14"/>
    <m/>
    <x v="12"/>
  </r>
  <r>
    <s v="X"/>
    <d v="2013-05-17T00:00:00"/>
    <x v="1"/>
    <x v="1"/>
    <n v="390"/>
    <m/>
    <x v="260"/>
    <m/>
    <x v="12"/>
  </r>
  <r>
    <s v="X"/>
    <d v="2013-05-17T00:00:00"/>
    <x v="1"/>
    <x v="1"/>
    <n v="50"/>
    <m/>
    <x v="14"/>
    <m/>
    <x v="12"/>
  </r>
  <r>
    <s v="X"/>
    <d v="2013-05-17T00:00:00"/>
    <x v="1"/>
    <x v="1"/>
    <n v="270"/>
    <m/>
    <x v="260"/>
    <m/>
    <x v="12"/>
  </r>
  <r>
    <s v="X"/>
    <d v="2013-05-17T00:00:00"/>
    <x v="1"/>
    <x v="112"/>
    <n v="230"/>
    <m/>
    <x v="250"/>
    <m/>
    <x v="12"/>
  </r>
  <r>
    <s v="X"/>
    <d v="2013-05-17T00:00:00"/>
    <x v="0"/>
    <x v="917"/>
    <m/>
    <n v="39.53"/>
    <x v="2"/>
    <m/>
    <x v="0"/>
  </r>
  <r>
    <s v="X"/>
    <d v="2013-05-17T00:00:00"/>
    <x v="0"/>
    <x v="918"/>
    <m/>
    <n v="848.3"/>
    <x v="261"/>
    <m/>
    <x v="0"/>
  </r>
  <r>
    <s v="X"/>
    <d v="2013-05-17T00:00:00"/>
    <x v="0"/>
    <x v="32"/>
    <m/>
    <n v="379"/>
    <x v="259"/>
    <m/>
    <x v="0"/>
  </r>
  <r>
    <s v="X"/>
    <d v="2013-05-17T00:00:00"/>
    <x v="0"/>
    <x v="919"/>
    <m/>
    <n v="156.08000000000001"/>
    <x v="262"/>
    <m/>
    <x v="0"/>
  </r>
  <r>
    <s v="X"/>
    <d v="2013-05-18T00:00:00"/>
    <x v="0"/>
    <x v="920"/>
    <m/>
    <n v="60.08"/>
    <x v="14"/>
    <m/>
    <x v="0"/>
  </r>
  <r>
    <s v="X"/>
    <d v="2013-05-18T00:00:00"/>
    <x v="0"/>
    <x v="921"/>
    <m/>
    <n v="94.24"/>
    <x v="259"/>
    <m/>
    <x v="0"/>
  </r>
  <r>
    <s v="X"/>
    <d v="2013-05-20T00:00:00"/>
    <x v="0"/>
    <x v="922"/>
    <m/>
    <n v="77.09"/>
    <x v="259"/>
    <m/>
    <x v="0"/>
  </r>
  <r>
    <s v="X"/>
    <d v="2013-05-20T00:00:00"/>
    <x v="0"/>
    <x v="923"/>
    <m/>
    <n v="552.29"/>
    <x v="263"/>
    <m/>
    <x v="0"/>
  </r>
  <r>
    <s v="X"/>
    <d v="2013-05-20T00:00:00"/>
    <x v="0"/>
    <x v="924"/>
    <m/>
    <n v="25.36"/>
    <x v="259"/>
    <m/>
    <x v="0"/>
  </r>
  <r>
    <s v="X"/>
    <d v="2013-05-20T00:00:00"/>
    <x v="0"/>
    <x v="925"/>
    <m/>
    <n v="444.99"/>
    <x v="27"/>
    <m/>
    <x v="0"/>
  </r>
  <r>
    <s v="X"/>
    <d v="2013-05-20T00:00:00"/>
    <x v="8"/>
    <x v="926"/>
    <m/>
    <n v="2089.5100000000002"/>
    <x v="247"/>
    <m/>
    <x v="0"/>
  </r>
  <r>
    <s v="X"/>
    <d v="2013-05-20T00:00:00"/>
    <x v="0"/>
    <x v="927"/>
    <m/>
    <n v="92.93"/>
    <x v="238"/>
    <m/>
    <x v="0"/>
  </r>
  <r>
    <s v="X"/>
    <d v="2013-05-20T00:00:00"/>
    <x v="8"/>
    <x v="926"/>
    <m/>
    <n v="-477.83"/>
    <x v="247"/>
    <m/>
    <x v="0"/>
  </r>
  <r>
    <s v="X"/>
    <d v="2013-05-20T00:00:00"/>
    <x v="1"/>
    <x v="9"/>
    <n v="120"/>
    <m/>
    <x v="259"/>
    <m/>
    <x v="13"/>
  </r>
  <r>
    <s v="X"/>
    <d v="2013-05-20T00:00:00"/>
    <x v="1"/>
    <x v="9"/>
    <n v="260"/>
    <m/>
    <x v="2"/>
    <m/>
    <x v="13"/>
  </r>
  <r>
    <s v="X"/>
    <d v="2013-05-20T00:00:00"/>
    <x v="1"/>
    <x v="9"/>
    <n v="1240"/>
    <m/>
    <x v="238"/>
    <m/>
    <x v="13"/>
  </r>
  <r>
    <s v="X"/>
    <d v="2013-05-20T00:00:00"/>
    <x v="1"/>
    <x v="246"/>
    <n v="700"/>
    <m/>
    <x v="259"/>
    <m/>
    <x v="13"/>
  </r>
  <r>
    <s v="X"/>
    <d v="2013-05-20T00:00:00"/>
    <x v="1"/>
    <x v="818"/>
    <n v="360"/>
    <m/>
    <x v="238"/>
    <m/>
    <x v="13"/>
  </r>
  <r>
    <s v="X"/>
    <d v="2013-05-20T00:00:00"/>
    <x v="1"/>
    <x v="818"/>
    <n v="240"/>
    <m/>
    <x v="14"/>
    <m/>
    <x v="13"/>
  </r>
  <r>
    <s v="X"/>
    <d v="2013-05-20T00:00:00"/>
    <x v="1"/>
    <x v="178"/>
    <n v="445"/>
    <m/>
    <x v="14"/>
    <m/>
    <x v="13"/>
  </r>
  <r>
    <s v="X"/>
    <d v="2013-05-20T00:00:00"/>
    <x v="1"/>
    <x v="349"/>
    <n v="280"/>
    <m/>
    <x v="259"/>
    <m/>
    <x v="13"/>
  </r>
  <r>
    <s v="X"/>
    <d v="2013-05-20T00:00:00"/>
    <x v="1"/>
    <x v="349"/>
    <n v="120"/>
    <m/>
    <x v="14"/>
    <m/>
    <x v="13"/>
  </r>
  <r>
    <s v="X"/>
    <d v="2013-05-20T00:00:00"/>
    <x v="1"/>
    <x v="7"/>
    <n v="390"/>
    <m/>
    <x v="14"/>
    <m/>
    <x v="13"/>
  </r>
  <r>
    <s v="X"/>
    <d v="2013-05-21T00:00:00"/>
    <x v="0"/>
    <x v="928"/>
    <m/>
    <n v="26.7"/>
    <x v="259"/>
    <m/>
    <x v="0"/>
  </r>
  <r>
    <s v="X"/>
    <d v="2013-05-21T00:00:00"/>
    <x v="0"/>
    <x v="929"/>
    <m/>
    <n v="132.08000000000001"/>
    <x v="238"/>
    <m/>
    <x v="0"/>
  </r>
  <r>
    <s v="X"/>
    <d v="2013-05-21T00:00:00"/>
    <x v="0"/>
    <x v="930"/>
    <m/>
    <n v="846.25"/>
    <x v="238"/>
    <m/>
    <x v="0"/>
  </r>
  <r>
    <s v="X"/>
    <d v="2013-05-21T00:00:00"/>
    <x v="0"/>
    <x v="931"/>
    <m/>
    <n v="190.69"/>
    <x v="14"/>
    <m/>
    <x v="0"/>
  </r>
  <r>
    <s v="X"/>
    <d v="2013-05-22T00:00:00"/>
    <x v="0"/>
    <x v="932"/>
    <m/>
    <n v="1066.2"/>
    <x v="259"/>
    <m/>
    <x v="0"/>
  </r>
  <r>
    <s v="X"/>
    <d v="2013-05-22T00:00:00"/>
    <x v="0"/>
    <x v="32"/>
    <m/>
    <n v="398"/>
    <x v="259"/>
    <m/>
    <x v="0"/>
  </r>
  <r>
    <s v="X"/>
    <d v="2013-05-22T00:00:00"/>
    <x v="0"/>
    <x v="32"/>
    <m/>
    <n v="406.6"/>
    <x v="247"/>
    <m/>
    <x v="0"/>
  </r>
  <r>
    <s v="X"/>
    <d v="2013-05-22T00:00:00"/>
    <x v="0"/>
    <x v="933"/>
    <m/>
    <n v="301.52999999999997"/>
    <x v="238"/>
    <m/>
    <x v="0"/>
  </r>
  <r>
    <s v="X"/>
    <d v="2013-05-22T00:00:00"/>
    <x v="0"/>
    <x v="934"/>
    <m/>
    <n v="320.64"/>
    <x v="238"/>
    <m/>
    <x v="0"/>
  </r>
  <r>
    <s v="X"/>
    <d v="2013-05-22T00:00:00"/>
    <x v="0"/>
    <x v="935"/>
    <m/>
    <n v="188.23"/>
    <x v="185"/>
    <m/>
    <x v="0"/>
  </r>
  <r>
    <s v="X"/>
    <d v="2013-05-22T00:00:00"/>
    <x v="8"/>
    <x v="936"/>
    <m/>
    <n v="595.75"/>
    <x v="115"/>
    <m/>
    <x v="0"/>
  </r>
  <r>
    <s v="X"/>
    <d v="2013-05-22T00:00:00"/>
    <x v="0"/>
    <x v="32"/>
    <m/>
    <n v="27.6"/>
    <x v="115"/>
    <m/>
    <x v="0"/>
  </r>
  <r>
    <s v="X"/>
    <d v="2013-05-22T00:00:00"/>
    <x v="0"/>
    <x v="937"/>
    <m/>
    <n v="731.74"/>
    <x v="259"/>
    <m/>
    <x v="0"/>
  </r>
  <r>
    <s v="X"/>
    <d v="2013-05-22T00:00:00"/>
    <x v="0"/>
    <x v="938"/>
    <m/>
    <n v="563.1"/>
    <x v="259"/>
    <m/>
    <x v="0"/>
  </r>
  <r>
    <s v="X"/>
    <d v="2013-05-22T00:00:00"/>
    <x v="1"/>
    <x v="21"/>
    <n v="120"/>
    <m/>
    <x v="259"/>
    <m/>
    <x v="13"/>
  </r>
  <r>
    <s v="X"/>
    <d v="2013-05-22T00:00:00"/>
    <x v="1"/>
    <x v="21"/>
    <n v="360"/>
    <m/>
    <x v="2"/>
    <m/>
    <x v="13"/>
  </r>
  <r>
    <s v="X"/>
    <d v="2013-05-22T00:00:00"/>
    <x v="1"/>
    <x v="21"/>
    <n v="970"/>
    <m/>
    <x v="238"/>
    <m/>
    <x v="13"/>
  </r>
  <r>
    <s v="X"/>
    <d v="2013-05-22T00:00:00"/>
    <x v="1"/>
    <x v="3"/>
    <n v="780"/>
    <m/>
    <x v="238"/>
    <m/>
    <x v="13"/>
  </r>
  <r>
    <s v="X"/>
    <d v="2013-05-22T00:00:00"/>
    <x v="1"/>
    <x v="939"/>
    <n v="255"/>
    <m/>
    <x v="264"/>
    <m/>
    <x v="13"/>
  </r>
  <r>
    <s v="X"/>
    <d v="2013-05-22T00:00:00"/>
    <x v="1"/>
    <x v="113"/>
    <n v="200"/>
    <m/>
    <x v="238"/>
    <m/>
    <x v="13"/>
  </r>
  <r>
    <s v="X"/>
    <d v="2013-05-23T00:00:00"/>
    <x v="0"/>
    <x v="940"/>
    <m/>
    <n v="61.99"/>
    <x v="185"/>
    <m/>
    <x v="0"/>
  </r>
  <r>
    <s v="X"/>
    <d v="2013-05-23T00:00:00"/>
    <x v="0"/>
    <x v="941"/>
    <m/>
    <n v="302.39999999999998"/>
    <x v="238"/>
    <m/>
    <x v="0"/>
  </r>
  <r>
    <s v="X"/>
    <d v="2013-05-23T00:00:00"/>
    <x v="0"/>
    <x v="942"/>
    <m/>
    <n v="9.93"/>
    <x v="185"/>
    <m/>
    <x v="0"/>
  </r>
  <r>
    <s v="X"/>
    <d v="2013-05-23T00:00:00"/>
    <x v="0"/>
    <x v="943"/>
    <m/>
    <n v="34.19"/>
    <x v="185"/>
    <m/>
    <x v="0"/>
  </r>
  <r>
    <s v="X"/>
    <d v="2013-05-23T00:00:00"/>
    <x v="0"/>
    <x v="944"/>
    <m/>
    <n v="174.42"/>
    <x v="238"/>
    <m/>
    <x v="0"/>
  </r>
  <r>
    <s v="X"/>
    <d v="2013-05-23T00:00:00"/>
    <x v="0"/>
    <x v="945"/>
    <m/>
    <n v="166.77"/>
    <x v="238"/>
    <m/>
    <x v="0"/>
  </r>
  <r>
    <s v="X"/>
    <d v="2013-05-23T00:00:00"/>
    <x v="1"/>
    <x v="16"/>
    <n v="1250"/>
    <m/>
    <x v="238"/>
    <m/>
    <x v="13"/>
  </r>
  <r>
    <s v="X"/>
    <d v="2013-05-24T00:00:00"/>
    <x v="0"/>
    <x v="946"/>
    <m/>
    <n v="105.44"/>
    <x v="238"/>
    <m/>
    <x v="0"/>
  </r>
  <r>
    <s v="X"/>
    <d v="2013-05-24T00:00:00"/>
    <x v="0"/>
    <x v="947"/>
    <m/>
    <n v="543.5"/>
    <x v="90"/>
    <m/>
    <x v="0"/>
  </r>
  <r>
    <s v="X"/>
    <d v="2013-05-24T00:00:00"/>
    <x v="0"/>
    <x v="32"/>
    <m/>
    <n v="400.6"/>
    <x v="259"/>
    <m/>
    <x v="0"/>
  </r>
  <r>
    <s v="X"/>
    <d v="2013-05-24T00:00:00"/>
    <x v="0"/>
    <x v="948"/>
    <m/>
    <n v="24.75"/>
    <x v="259"/>
    <m/>
    <x v="0"/>
  </r>
  <r>
    <s v="X"/>
    <d v="2013-05-24T00:00:00"/>
    <x v="1"/>
    <x v="3"/>
    <n v="260"/>
    <m/>
    <x v="238"/>
    <m/>
    <x v="13"/>
  </r>
  <r>
    <s v="X"/>
    <d v="2013-05-24T00:00:00"/>
    <x v="1"/>
    <x v="3"/>
    <n v="130"/>
    <m/>
    <x v="75"/>
    <m/>
    <x v="13"/>
  </r>
  <r>
    <s v="X"/>
    <d v="2013-05-24T00:00:00"/>
    <x v="1"/>
    <x v="3"/>
    <n v="260"/>
    <m/>
    <x v="185"/>
    <m/>
    <x v="13"/>
  </r>
  <r>
    <s v="X"/>
    <d v="2013-05-24T00:00:00"/>
    <x v="1"/>
    <x v="7"/>
    <n v="480"/>
    <m/>
    <x v="14"/>
    <m/>
    <x v="13"/>
  </r>
  <r>
    <s v="X"/>
    <d v="2013-05-27T00:00:00"/>
    <x v="0"/>
    <x v="949"/>
    <m/>
    <n v="2996.41"/>
    <x v="238"/>
    <m/>
    <x v="0"/>
  </r>
  <r>
    <s v="X"/>
    <d v="2013-05-28T00:00:00"/>
    <x v="8"/>
    <x v="950"/>
    <m/>
    <n v="506.19"/>
    <x v="247"/>
    <m/>
    <x v="0"/>
  </r>
  <r>
    <s v="X"/>
    <d v="2013-05-28T00:00:00"/>
    <x v="0"/>
    <x v="951"/>
    <m/>
    <n v="161.54"/>
    <x v="220"/>
    <m/>
    <x v="0"/>
  </r>
  <r>
    <s v="X"/>
    <d v="2013-05-28T00:00:00"/>
    <x v="0"/>
    <x v="952"/>
    <m/>
    <n v="2152.17"/>
    <x v="14"/>
    <m/>
    <x v="0"/>
  </r>
  <r>
    <s v="X"/>
    <d v="2013-05-28T00:00:00"/>
    <x v="1"/>
    <x v="541"/>
    <n v="400"/>
    <m/>
    <x v="52"/>
    <m/>
    <x v="14"/>
  </r>
  <r>
    <s v="X"/>
    <d v="2013-05-28T00:00:00"/>
    <x v="1"/>
    <x v="467"/>
    <n v="1761.69"/>
    <m/>
    <x v="115"/>
    <m/>
    <x v="14"/>
  </r>
  <r>
    <s v="X"/>
    <d v="2013-05-28T00:00:00"/>
    <x v="1"/>
    <x v="129"/>
    <n v="400"/>
    <m/>
    <x v="238"/>
    <m/>
    <x v="14"/>
  </r>
  <r>
    <s v="X"/>
    <d v="2013-05-28T00:00:00"/>
    <x v="1"/>
    <x v="1"/>
    <n v="340"/>
    <m/>
    <x v="238"/>
    <m/>
    <x v="14"/>
  </r>
  <r>
    <s v="X"/>
    <d v="2013-05-28T00:00:00"/>
    <x v="1"/>
    <x v="1"/>
    <n v="710"/>
    <m/>
    <x v="259"/>
    <m/>
    <x v="14"/>
  </r>
  <r>
    <s v="X"/>
    <d v="2013-05-28T00:00:00"/>
    <x v="1"/>
    <x v="7"/>
    <n v="80"/>
    <m/>
    <x v="238"/>
    <m/>
    <x v="14"/>
  </r>
  <r>
    <s v="X"/>
    <d v="2013-05-28T00:00:00"/>
    <x v="1"/>
    <x v="7"/>
    <n v="130"/>
    <m/>
    <x v="27"/>
    <m/>
    <x v="14"/>
  </r>
  <r>
    <s v="X"/>
    <d v="2013-05-28T00:00:00"/>
    <x v="1"/>
    <x v="7"/>
    <n v="130"/>
    <m/>
    <x v="14"/>
    <m/>
    <x v="14"/>
  </r>
  <r>
    <s v="X"/>
    <d v="2013-05-28T00:00:00"/>
    <x v="1"/>
    <x v="7"/>
    <n v="390"/>
    <m/>
    <x v="259"/>
    <m/>
    <x v="14"/>
  </r>
  <r>
    <s v="X"/>
    <d v="2013-05-28T00:00:00"/>
    <x v="1"/>
    <x v="9"/>
    <n v="650"/>
    <m/>
    <x v="259"/>
    <m/>
    <x v="14"/>
  </r>
  <r>
    <s v="X"/>
    <d v="2013-05-28T00:00:00"/>
    <x v="1"/>
    <x v="178"/>
    <n v="120"/>
    <m/>
    <x v="27"/>
    <m/>
    <x v="14"/>
  </r>
  <r>
    <s v="X"/>
    <d v="2013-05-28T00:00:00"/>
    <x v="1"/>
    <x v="178"/>
    <n v="120"/>
    <m/>
    <x v="14"/>
    <m/>
    <x v="14"/>
  </r>
  <r>
    <s v="X"/>
    <d v="2013-05-28T00:00:00"/>
    <x v="1"/>
    <x v="178"/>
    <n v="360"/>
    <m/>
    <x v="259"/>
    <m/>
    <x v="14"/>
  </r>
  <r>
    <s v="X"/>
    <d v="2013-05-28T00:00:00"/>
    <x v="1"/>
    <x v="25"/>
    <n v="600"/>
    <m/>
    <x v="259"/>
    <m/>
    <x v="14"/>
  </r>
  <r>
    <s v="X"/>
    <d v="2013-05-28T00:00:00"/>
    <x v="1"/>
    <x v="349"/>
    <n v="400"/>
    <m/>
    <x v="259"/>
    <m/>
    <x v="14"/>
  </r>
  <r>
    <s v="X"/>
    <d v="2013-05-28T00:00:00"/>
    <x v="1"/>
    <x v="349"/>
    <n v="100"/>
    <m/>
    <x v="238"/>
    <m/>
    <x v="14"/>
  </r>
  <r>
    <s v="X"/>
    <d v="2013-05-28T00:00:00"/>
    <x v="1"/>
    <x v="953"/>
    <n v="100"/>
    <m/>
    <x v="238"/>
    <m/>
    <x v="14"/>
  </r>
  <r>
    <s v="X"/>
    <d v="2013-05-28T00:00:00"/>
    <x v="1"/>
    <x v="953"/>
    <n v="400"/>
    <m/>
    <x v="259"/>
    <m/>
    <x v="14"/>
  </r>
  <r>
    <s v="X"/>
    <d v="2013-05-28T00:00:00"/>
    <x v="1"/>
    <x v="264"/>
    <n v="240"/>
    <m/>
    <x v="238"/>
    <m/>
    <x v="14"/>
  </r>
  <r>
    <s v="X"/>
    <d v="2013-05-28T00:00:00"/>
    <x v="1"/>
    <x v="264"/>
    <n v="240"/>
    <m/>
    <x v="259"/>
    <m/>
    <x v="14"/>
  </r>
  <r>
    <s v="X"/>
    <d v="2013-05-28T00:00:00"/>
    <x v="1"/>
    <x v="21"/>
    <n v="120"/>
    <m/>
    <x v="238"/>
    <m/>
    <x v="14"/>
  </r>
  <r>
    <s v="X"/>
    <d v="2013-05-28T00:00:00"/>
    <x v="1"/>
    <x v="21"/>
    <n v="240"/>
    <m/>
    <x v="259"/>
    <m/>
    <x v="14"/>
  </r>
  <r>
    <s v="X"/>
    <d v="2013-05-28T00:00:00"/>
    <x v="1"/>
    <x v="818"/>
    <n v="120"/>
    <m/>
    <x v="185"/>
    <m/>
    <x v="14"/>
  </r>
  <r>
    <s v="X"/>
    <d v="2013-05-28T00:00:00"/>
    <x v="1"/>
    <x v="818"/>
    <n v="120"/>
    <m/>
    <x v="238"/>
    <m/>
    <x v="14"/>
  </r>
  <r>
    <s v="X"/>
    <d v="2013-05-28T00:00:00"/>
    <x v="1"/>
    <x v="16"/>
    <n v="400"/>
    <m/>
    <x v="220"/>
    <m/>
    <x v="14"/>
  </r>
  <r>
    <s v="X"/>
    <d v="2013-05-29T00:00:00"/>
    <x v="0"/>
    <x v="954"/>
    <m/>
    <n v="91.07"/>
    <x v="220"/>
    <m/>
    <x v="0"/>
  </r>
  <r>
    <s v="X"/>
    <d v="2013-05-29T00:00:00"/>
    <x v="0"/>
    <x v="955"/>
    <m/>
    <n v="173.68"/>
    <x v="250"/>
    <m/>
    <x v="0"/>
  </r>
  <r>
    <s v="X"/>
    <d v="2013-05-29T00:00:00"/>
    <x v="5"/>
    <x v="956"/>
    <m/>
    <n v="470.6"/>
    <x v="137"/>
    <m/>
    <x v="0"/>
  </r>
  <r>
    <s v="X"/>
    <d v="2013-05-29T00:00:00"/>
    <x v="0"/>
    <x v="957"/>
    <m/>
    <n v="178.4"/>
    <x v="250"/>
    <m/>
    <x v="0"/>
  </r>
  <r>
    <s v="X"/>
    <d v="2013-05-29T00:00:00"/>
    <x v="0"/>
    <x v="32"/>
    <m/>
    <n v="55"/>
    <x v="115"/>
    <m/>
    <x v="0"/>
  </r>
  <r>
    <s v="X"/>
    <d v="2013-05-29T00:00:00"/>
    <x v="0"/>
    <x v="958"/>
    <m/>
    <n v="82.87"/>
    <x v="14"/>
    <m/>
    <x v="0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29T00:00:00"/>
    <x v="1"/>
    <x v="250"/>
    <n v="358.59"/>
    <m/>
    <x v="40"/>
    <m/>
    <x v="14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30T00:00:00"/>
    <x v="0"/>
    <x v="960"/>
    <m/>
    <n v="38.49"/>
    <x v="250"/>
    <m/>
    <x v="0"/>
  </r>
  <r>
    <s v="X"/>
    <d v="2013-05-30T00:00:00"/>
    <x v="0"/>
    <x v="961"/>
    <m/>
    <n v="105.63"/>
    <x v="238"/>
    <m/>
    <x v="0"/>
  </r>
  <r>
    <s v="X"/>
    <d v="2013-05-30T00:00:00"/>
    <x v="9"/>
    <x v="962"/>
    <m/>
    <n v="995.67"/>
    <x v="137"/>
    <m/>
    <x v="0"/>
  </r>
  <r>
    <s v="X"/>
    <d v="2013-05-30T00:00:00"/>
    <x v="7"/>
    <x v="963"/>
    <m/>
    <n v="1100.92"/>
    <x v="265"/>
    <m/>
    <x v="0"/>
  </r>
  <r>
    <s v="X"/>
    <d v="2013-05-30T00:00:00"/>
    <x v="0"/>
    <x v="964"/>
    <m/>
    <n v="58.37"/>
    <x v="238"/>
    <m/>
    <x v="0"/>
  </r>
  <r>
    <s v="X"/>
    <d v="2013-05-30T00:00:00"/>
    <x v="0"/>
    <x v="965"/>
    <m/>
    <n v="86.04"/>
    <x v="238"/>
    <m/>
    <x v="0"/>
  </r>
  <r>
    <s v="X"/>
    <d v="2013-05-30T00:00:00"/>
    <x v="0"/>
    <x v="966"/>
    <m/>
    <n v="104.94"/>
    <x v="265"/>
    <m/>
    <x v="0"/>
  </r>
  <r>
    <s v="X"/>
    <d v="2013-05-30T00:00:00"/>
    <x v="1"/>
    <x v="967"/>
    <n v="550"/>
    <m/>
    <x v="42"/>
    <m/>
    <x v="14"/>
  </r>
  <r>
    <s v="X"/>
    <d v="2013-05-30T00:00:00"/>
    <x v="1"/>
    <x v="29"/>
    <n v="4000"/>
    <m/>
    <x v="238"/>
    <m/>
    <x v="14"/>
  </r>
  <r>
    <s v="X"/>
    <d v="2013-05-31T00:00:00"/>
    <x v="0"/>
    <x v="968"/>
    <m/>
    <n v="239.39"/>
    <x v="14"/>
    <m/>
    <x v="0"/>
  </r>
  <r>
    <s v="X"/>
    <d v="2013-05-31T00:00:00"/>
    <x v="9"/>
    <x v="969"/>
    <m/>
    <n v="177.74"/>
    <x v="137"/>
    <m/>
    <x v="0"/>
  </r>
  <r>
    <s v="X"/>
    <d v="2013-05-31T00:00:00"/>
    <x v="1"/>
    <x v="1"/>
    <n v="650"/>
    <m/>
    <x v="14"/>
    <m/>
    <x v="14"/>
  </r>
  <r>
    <s v="X"/>
    <d v="2013-05-31T00:00:00"/>
    <x v="1"/>
    <x v="1"/>
    <n v="400"/>
    <m/>
    <x v="14"/>
    <m/>
    <x v="14"/>
  </r>
  <r>
    <s v="X"/>
    <d v="2013-06-01T00:00:00"/>
    <x v="0"/>
    <x v="970"/>
    <m/>
    <n v="340.02"/>
    <x v="14"/>
    <m/>
    <x v="0"/>
  </r>
  <r>
    <s v="X"/>
    <d v="2013-06-01T00:00:00"/>
    <x v="9"/>
    <x v="971"/>
    <m/>
    <n v="67.099999999999994"/>
    <x v="137"/>
    <m/>
    <x v="0"/>
  </r>
  <r>
    <s v="X"/>
    <d v="2013-06-01T00:00:00"/>
    <x v="9"/>
    <x v="972"/>
    <m/>
    <n v="25.23"/>
    <x v="137"/>
    <m/>
    <x v="0"/>
  </r>
  <r>
    <s v="X"/>
    <d v="2013-06-01T00:00:00"/>
    <x v="0"/>
    <x v="973"/>
    <m/>
    <n v="11.47"/>
    <x v="42"/>
    <m/>
    <x v="0"/>
  </r>
  <r>
    <s v="X"/>
    <d v="2013-06-01T00:00:00"/>
    <x v="0"/>
    <x v="974"/>
    <m/>
    <n v="173.33"/>
    <x v="250"/>
    <m/>
    <x v="0"/>
  </r>
  <r>
    <s v="X"/>
    <d v="2013-06-03T00:00:00"/>
    <x v="0"/>
    <x v="32"/>
    <m/>
    <n v="19"/>
    <x v="238"/>
    <m/>
    <x v="0"/>
  </r>
  <r>
    <s v="X"/>
    <d v="2013-06-03T00:00:00"/>
    <x v="0"/>
    <x v="975"/>
    <m/>
    <n v="128.15"/>
    <x v="14"/>
    <m/>
    <x v="0"/>
  </r>
  <r>
    <s v="X"/>
    <d v="2013-06-03T00:00:00"/>
    <x v="0"/>
    <x v="976"/>
    <m/>
    <n v="2182.04"/>
    <x v="238"/>
    <m/>
    <x v="0"/>
  </r>
  <r>
    <s v="X"/>
    <d v="2013-06-03T00:00:00"/>
    <x v="1"/>
    <x v="264"/>
    <n v="240"/>
    <m/>
    <x v="250"/>
    <m/>
    <x v="15"/>
  </r>
  <r>
    <s v="X"/>
    <d v="2013-06-03T00:00:00"/>
    <x v="1"/>
    <x v="264"/>
    <n v="120"/>
    <m/>
    <x v="238"/>
    <m/>
    <x v="15"/>
  </r>
  <r>
    <s v="X"/>
    <d v="2013-06-03T00:00:00"/>
    <x v="1"/>
    <x v="264"/>
    <n v="120"/>
    <m/>
    <x v="220"/>
    <m/>
    <x v="15"/>
  </r>
  <r>
    <s v="X"/>
    <d v="2013-06-03T00:00:00"/>
    <x v="1"/>
    <x v="349"/>
    <n v="400"/>
    <m/>
    <x v="14"/>
    <m/>
    <x v="15"/>
  </r>
  <r>
    <s v="X"/>
    <d v="2013-06-03T00:00:00"/>
    <x v="1"/>
    <x v="251"/>
    <n v="197.1"/>
    <m/>
    <x v="106"/>
    <m/>
    <x v="15"/>
  </r>
  <r>
    <s v="X"/>
    <d v="2013-06-03T00:00:00"/>
    <x v="1"/>
    <x v="178"/>
    <n v="140"/>
    <m/>
    <x v="14"/>
    <m/>
    <x v="15"/>
  </r>
  <r>
    <s v="X"/>
    <d v="2013-06-04T00:00:00"/>
    <x v="10"/>
    <x v="977"/>
    <m/>
    <n v="403.85"/>
    <x v="115"/>
    <m/>
    <x v="0"/>
  </r>
  <r>
    <s v="X"/>
    <d v="2013-06-04T00:00:00"/>
    <x v="0"/>
    <x v="978"/>
    <m/>
    <n v="65.760000000000005"/>
    <x v="115"/>
    <m/>
    <x v="0"/>
  </r>
  <r>
    <s v="X"/>
    <d v="2013-06-04T00:00:00"/>
    <x v="0"/>
    <x v="979"/>
    <m/>
    <n v="120.82"/>
    <x v="265"/>
    <m/>
    <x v="0"/>
  </r>
  <r>
    <s v="X"/>
    <d v="2013-06-04T00:00:00"/>
    <x v="1"/>
    <x v="541"/>
    <n v="400"/>
    <m/>
    <x v="238"/>
    <m/>
    <x v="15"/>
  </r>
  <r>
    <s v="X"/>
    <d v="2013-06-04T00:00:00"/>
    <x v="1"/>
    <x v="594"/>
    <n v="2000"/>
    <m/>
    <x v="238"/>
    <m/>
    <x v="15"/>
  </r>
  <r>
    <s v="X"/>
    <d v="2013-06-04T00:00:00"/>
    <x v="1"/>
    <x v="39"/>
    <n v="500"/>
    <m/>
    <x v="238"/>
    <m/>
    <x v="15"/>
  </r>
  <r>
    <s v="X"/>
    <d v="2013-06-04T00:00:00"/>
    <x v="1"/>
    <x v="980"/>
    <n v="400"/>
    <m/>
    <x v="14"/>
    <m/>
    <x v="15"/>
  </r>
  <r>
    <s v="X"/>
    <d v="2013-06-04T00:00:00"/>
    <x v="1"/>
    <x v="31"/>
    <n v="225"/>
    <m/>
    <x v="103"/>
    <m/>
    <x v="15"/>
  </r>
  <r>
    <s v="X"/>
    <d v="2013-06-05T00:00:00"/>
    <x v="8"/>
    <x v="981"/>
    <m/>
    <n v="524.39"/>
    <x v="266"/>
    <m/>
    <x v="0"/>
  </r>
  <r>
    <s v="X"/>
    <d v="2013-06-05T00:00:00"/>
    <x v="0"/>
    <x v="982"/>
    <m/>
    <n v="365.55"/>
    <x v="14"/>
    <m/>
    <x v="0"/>
  </r>
  <r>
    <s v="X"/>
    <d v="2013-06-05T00:00:00"/>
    <x v="0"/>
    <x v="983"/>
    <m/>
    <n v="1151.56"/>
    <x v="238"/>
    <m/>
    <x v="0"/>
  </r>
  <r>
    <s v="X"/>
    <d v="2013-06-05T00:00:00"/>
    <x v="2"/>
    <x v="984"/>
    <m/>
    <n v="267.77999999999997"/>
    <x v="267"/>
    <m/>
    <x v="0"/>
  </r>
  <r>
    <s v="X"/>
    <d v="2013-06-05T00:00:00"/>
    <x v="1"/>
    <x v="25"/>
    <n v="240"/>
    <m/>
    <x v="250"/>
    <m/>
    <x v="15"/>
  </r>
  <r>
    <s v="X"/>
    <d v="2013-06-05T00:00:00"/>
    <x v="1"/>
    <x v="25"/>
    <n v="120"/>
    <m/>
    <x v="238"/>
    <m/>
    <x v="15"/>
  </r>
  <r>
    <s v="X"/>
    <d v="2013-06-05T00:00:00"/>
    <x v="1"/>
    <x v="25"/>
    <n v="120"/>
    <m/>
    <x v="220"/>
    <m/>
    <x v="15"/>
  </r>
  <r>
    <s v="X"/>
    <d v="2013-06-05T00:00:00"/>
    <x v="1"/>
    <x v="9"/>
    <n v="130"/>
    <m/>
    <x v="250"/>
    <m/>
    <x v="15"/>
  </r>
  <r>
    <s v="X"/>
    <d v="2013-06-05T00:00:00"/>
    <x v="1"/>
    <x v="9"/>
    <n v="130"/>
    <m/>
    <x v="238"/>
    <m/>
    <x v="15"/>
  </r>
  <r>
    <s v="X"/>
    <d v="2013-06-05T00:00:00"/>
    <x v="1"/>
    <x v="9"/>
    <n v="130"/>
    <m/>
    <x v="220"/>
    <m/>
    <x v="15"/>
  </r>
  <r>
    <s v="X"/>
    <d v="2013-06-05T00:00:00"/>
    <x v="1"/>
    <x v="21"/>
    <n v="120"/>
    <m/>
    <x v="250"/>
    <m/>
    <x v="15"/>
  </r>
  <r>
    <s v="X"/>
    <d v="2013-06-05T00:00:00"/>
    <x v="1"/>
    <x v="21"/>
    <n v="120"/>
    <m/>
    <x v="238"/>
    <m/>
    <x v="15"/>
  </r>
  <r>
    <s v="X"/>
    <d v="2013-06-05T00:00:00"/>
    <x v="1"/>
    <x v="21"/>
    <n v="120"/>
    <m/>
    <x v="220"/>
    <m/>
    <x v="15"/>
  </r>
  <r>
    <s v="X"/>
    <d v="2013-06-05T00:00:00"/>
    <x v="1"/>
    <x v="7"/>
    <n v="130"/>
    <m/>
    <x v="14"/>
    <m/>
    <x v="15"/>
  </r>
  <r>
    <s v="X"/>
    <d v="2013-06-06T00:00:00"/>
    <x v="5"/>
    <x v="985"/>
    <m/>
    <n v="357.2"/>
    <x v="268"/>
    <m/>
    <x v="0"/>
  </r>
  <r>
    <s v="X"/>
    <d v="2013-06-06T00:00:00"/>
    <x v="0"/>
    <x v="986"/>
    <m/>
    <n v="1012.36"/>
    <x v="184"/>
    <m/>
    <x v="0"/>
  </r>
  <r>
    <s v="X"/>
    <d v="2013-06-06T00:00:00"/>
    <x v="0"/>
    <x v="987"/>
    <m/>
    <n v="133.94"/>
    <x v="184"/>
    <m/>
    <x v="0"/>
  </r>
  <r>
    <s v="X"/>
    <d v="2013-06-06T00:00:00"/>
    <x v="0"/>
    <x v="988"/>
    <m/>
    <n v="96.56"/>
    <x v="269"/>
    <m/>
    <x v="0"/>
  </r>
  <r>
    <s v="X"/>
    <d v="2013-06-06T00:00:00"/>
    <x v="0"/>
    <x v="989"/>
    <m/>
    <n v="275.76"/>
    <x v="184"/>
    <m/>
    <x v="0"/>
  </r>
  <r>
    <s v="X"/>
    <d v="2013-06-06T00:00:00"/>
    <x v="1"/>
    <x v="849"/>
    <n v="-250"/>
    <m/>
    <x v="254"/>
    <m/>
    <x v="15"/>
  </r>
  <r>
    <s v="X"/>
    <d v="2013-06-07T00:00:00"/>
    <x v="1"/>
    <x v="990"/>
    <n v="3250"/>
    <m/>
    <x v="270"/>
    <m/>
    <x v="15"/>
  </r>
  <r>
    <s v="X"/>
    <d v="2013-06-07T00:00:00"/>
    <x v="1"/>
    <x v="128"/>
    <n v="2500"/>
    <m/>
    <x v="271"/>
    <m/>
    <x v="15"/>
  </r>
  <r>
    <s v="X"/>
    <d v="2013-06-07T00:00:00"/>
    <x v="1"/>
    <x v="241"/>
    <n v="159"/>
    <m/>
    <x v="40"/>
    <m/>
    <x v="15"/>
  </r>
  <r>
    <s v="X"/>
    <d v="2013-06-08T00:00:00"/>
    <x v="0"/>
    <x v="991"/>
    <m/>
    <n v="65.33"/>
    <x v="184"/>
    <m/>
    <x v="0"/>
  </r>
  <r>
    <s v="X"/>
    <d v="2013-06-10T00:00:00"/>
    <x v="0"/>
    <x v="992"/>
    <m/>
    <n v="164.34"/>
    <x v="250"/>
    <m/>
    <x v="0"/>
  </r>
  <r>
    <s v="X"/>
    <d v="2013-06-10T00:00:00"/>
    <x v="0"/>
    <x v="993"/>
    <m/>
    <n v="56.8"/>
    <x v="14"/>
    <m/>
    <x v="0"/>
  </r>
  <r>
    <s v="X"/>
    <d v="2013-06-10T00:00:00"/>
    <x v="1"/>
    <x v="7"/>
    <n v="420"/>
    <m/>
    <x v="14"/>
    <m/>
    <x v="16"/>
  </r>
  <r>
    <s v="X"/>
    <d v="2013-06-10T00:00:00"/>
    <x v="1"/>
    <x v="7"/>
    <n v="280"/>
    <m/>
    <x v="145"/>
    <m/>
    <x v="16"/>
  </r>
  <r>
    <s v="X"/>
    <d v="2013-06-10T00:00:00"/>
    <x v="1"/>
    <x v="178"/>
    <n v="420"/>
    <m/>
    <x v="14"/>
    <m/>
    <x v="16"/>
  </r>
  <r>
    <s v="X"/>
    <d v="2013-06-10T00:00:00"/>
    <x v="1"/>
    <x v="178"/>
    <n v="230"/>
    <m/>
    <x v="145"/>
    <m/>
    <x v="16"/>
  </r>
  <r>
    <s v="X"/>
    <d v="2013-06-10T00:00:00"/>
    <x v="1"/>
    <x v="1"/>
    <n v="470"/>
    <m/>
    <x v="238"/>
    <m/>
    <x v="16"/>
  </r>
  <r>
    <s v="X"/>
    <d v="2013-06-10T00:00:00"/>
    <x v="1"/>
    <x v="1"/>
    <n v="130"/>
    <m/>
    <x v="14"/>
    <m/>
    <x v="16"/>
  </r>
  <r>
    <s v="X"/>
    <d v="2013-06-10T00:00:00"/>
    <x v="1"/>
    <x v="349"/>
    <n v="100"/>
    <m/>
    <x v="14"/>
    <m/>
    <x v="16"/>
  </r>
  <r>
    <s v="X"/>
    <d v="2013-06-10T00:00:00"/>
    <x v="1"/>
    <x v="349"/>
    <n v="500"/>
    <m/>
    <x v="238"/>
    <m/>
    <x v="16"/>
  </r>
  <r>
    <s v="X"/>
    <d v="2013-06-10T00:00:00"/>
    <x v="1"/>
    <x v="1"/>
    <n v="360"/>
    <m/>
    <x v="238"/>
    <m/>
    <x v="16"/>
  </r>
  <r>
    <s v="X"/>
    <d v="2013-06-10T00:00:00"/>
    <x v="1"/>
    <x v="1"/>
    <n v="90"/>
    <m/>
    <x v="14"/>
    <m/>
    <x v="16"/>
  </r>
  <r>
    <s v="X"/>
    <d v="2013-06-10T00:00:00"/>
    <x v="1"/>
    <x v="178"/>
    <n v="420"/>
    <m/>
    <x v="14"/>
    <m/>
    <x v="16"/>
  </r>
  <r>
    <s v="X"/>
    <d v="2013-06-10T00:00:00"/>
    <x v="1"/>
    <x v="264"/>
    <n v="240"/>
    <m/>
    <x v="238"/>
    <m/>
    <x v="16"/>
  </r>
  <r>
    <s v="X"/>
    <d v="2013-06-10T00:00:00"/>
    <x v="1"/>
    <x v="3"/>
    <n v="130"/>
    <m/>
    <x v="238"/>
    <m/>
    <x v="16"/>
  </r>
  <r>
    <s v="X"/>
    <d v="2013-06-11T00:00:00"/>
    <x v="0"/>
    <x v="994"/>
    <m/>
    <n v="124.4"/>
    <x v="90"/>
    <m/>
    <x v="0"/>
  </r>
  <r>
    <s v="X"/>
    <d v="2013-06-11T00:00:00"/>
    <x v="0"/>
    <x v="995"/>
    <m/>
    <n v="596.85"/>
    <x v="14"/>
    <m/>
    <x v="0"/>
  </r>
  <r>
    <s v="X"/>
    <d v="2013-06-11T00:00:00"/>
    <x v="0"/>
    <x v="996"/>
    <m/>
    <n v="537.12"/>
    <x v="238"/>
    <m/>
    <x v="0"/>
  </r>
  <r>
    <s v="X"/>
    <d v="2013-06-11T00:00:00"/>
    <x v="0"/>
    <x v="997"/>
    <m/>
    <n v="53.68"/>
    <x v="239"/>
    <m/>
    <x v="0"/>
  </r>
  <r>
    <s v="X"/>
    <d v="2013-06-11T00:00:00"/>
    <x v="1"/>
    <x v="594"/>
    <n v="2050"/>
    <m/>
    <x v="238"/>
    <m/>
    <x v="16"/>
  </r>
  <r>
    <s v="X"/>
    <d v="2013-06-11T00:00:00"/>
    <x v="1"/>
    <x v="980"/>
    <n v="100"/>
    <m/>
    <x v="250"/>
    <m/>
    <x v="16"/>
  </r>
  <r>
    <s v="X"/>
    <d v="2013-06-11T00:00:00"/>
    <x v="1"/>
    <x v="980"/>
    <n v="300"/>
    <m/>
    <x v="14"/>
    <m/>
    <x v="16"/>
  </r>
  <r>
    <s v="X"/>
    <d v="2013-06-11T00:00:00"/>
    <x v="1"/>
    <x v="980"/>
    <n v="200"/>
    <m/>
    <x v="238"/>
    <m/>
    <x v="16"/>
  </r>
  <r>
    <s v="X"/>
    <d v="2013-06-11T00:00:00"/>
    <x v="1"/>
    <x v="9"/>
    <n v="390"/>
    <m/>
    <x v="184"/>
    <m/>
    <x v="16"/>
  </r>
  <r>
    <s v="X"/>
    <d v="2013-06-11T00:00:00"/>
    <x v="1"/>
    <x v="21"/>
    <n v="120"/>
    <m/>
    <x v="184"/>
    <m/>
    <x v="16"/>
  </r>
  <r>
    <s v="X"/>
    <d v="2013-06-12T00:00:00"/>
    <x v="0"/>
    <x v="998"/>
    <m/>
    <n v="605.61"/>
    <x v="14"/>
    <m/>
    <x v="0"/>
  </r>
  <r>
    <s v="X"/>
    <d v="2013-06-12T00:00:00"/>
    <x v="0"/>
    <x v="999"/>
    <m/>
    <n v="20.69"/>
    <x v="14"/>
    <m/>
    <x v="0"/>
  </r>
  <r>
    <s v="X"/>
    <d v="2013-06-12T00:00:00"/>
    <x v="0"/>
    <x v="1000"/>
    <m/>
    <n v="277.58999999999997"/>
    <x v="14"/>
    <m/>
    <x v="0"/>
  </r>
  <r>
    <s v="X"/>
    <d v="2013-06-13T00:00:00"/>
    <x v="0"/>
    <x v="1001"/>
    <m/>
    <n v="132.91999999999999"/>
    <x v="14"/>
    <m/>
    <x v="0"/>
  </r>
  <r>
    <s v="X"/>
    <d v="2013-06-13T00:00:00"/>
    <x v="0"/>
    <x v="1002"/>
    <m/>
    <n v="82.91"/>
    <x v="14"/>
    <m/>
    <x v="0"/>
  </r>
  <r>
    <s v="X"/>
    <d v="2013-06-13T00:00:00"/>
    <x v="0"/>
    <x v="1003"/>
    <m/>
    <n v="232.09"/>
    <x v="238"/>
    <m/>
    <x v="0"/>
  </r>
  <r>
    <s v="X"/>
    <d v="2013-06-13T00:00:00"/>
    <x v="0"/>
    <x v="1004"/>
    <m/>
    <n v="163.30000000000001"/>
    <x v="14"/>
    <m/>
    <x v="0"/>
  </r>
  <r>
    <s v="X"/>
    <d v="2013-06-13T00:00:00"/>
    <x v="1"/>
    <x v="214"/>
    <n v="1040"/>
    <m/>
    <x v="14"/>
    <s v=" "/>
    <x v="16"/>
  </r>
  <r>
    <s v="X"/>
    <d v="2013-06-13T00:00:00"/>
    <x v="1"/>
    <x v="25"/>
    <n v="360"/>
    <m/>
    <x v="184"/>
    <m/>
    <x v="16"/>
  </r>
  <r>
    <s v="X"/>
    <d v="2013-06-13T00:00:00"/>
    <x v="1"/>
    <x v="424"/>
    <n v="250"/>
    <m/>
    <x v="212"/>
    <m/>
    <x v="16"/>
  </r>
  <r>
    <s v="X"/>
    <d v="2013-06-14T00:00:00"/>
    <x v="0"/>
    <x v="1005"/>
    <m/>
    <n v="23.09"/>
    <x v="90"/>
    <m/>
    <x v="0"/>
  </r>
  <r>
    <s v="X"/>
    <d v="2013-06-14T00:00:00"/>
    <x v="1"/>
    <x v="39"/>
    <n v="500"/>
    <m/>
    <x v="14"/>
    <m/>
    <x v="16"/>
  </r>
  <r>
    <s v="X"/>
    <d v="2013-06-14T00:00:00"/>
    <x v="1"/>
    <x v="39"/>
    <n v="300"/>
    <m/>
    <x v="238"/>
    <m/>
    <x v="16"/>
  </r>
  <r>
    <s v="X"/>
    <d v="2013-06-15T00:00:00"/>
    <x v="0"/>
    <x v="1006"/>
    <m/>
    <n v="473.41"/>
    <x v="184"/>
    <m/>
    <x v="0"/>
  </r>
  <r>
    <s v="X"/>
    <d v="2013-06-15T00:00:00"/>
    <x v="0"/>
    <x v="1007"/>
    <m/>
    <n v="156.68"/>
    <x v="238"/>
    <m/>
    <x v="0"/>
  </r>
  <r>
    <s v="X"/>
    <d v="2013-06-15T00:00:00"/>
    <x v="2"/>
    <x v="1008"/>
    <m/>
    <n v="99.92"/>
    <x v="238"/>
    <m/>
    <x v="0"/>
  </r>
  <r>
    <s v="X"/>
    <d v="2013-06-17T00:00:00"/>
    <x v="2"/>
    <x v="1009"/>
    <m/>
    <n v="339.85"/>
    <x v="90"/>
    <m/>
    <x v="0"/>
  </r>
  <r>
    <s v="X"/>
    <d v="2013-06-17T00:00:00"/>
    <x v="0"/>
    <x v="1010"/>
    <m/>
    <n v="141.06"/>
    <x v="184"/>
    <m/>
    <x v="0"/>
  </r>
  <r>
    <s v="X"/>
    <d v="2013-06-17T00:00:00"/>
    <x v="0"/>
    <x v="1011"/>
    <m/>
    <n v="287.05"/>
    <x v="238"/>
    <m/>
    <x v="0"/>
  </r>
  <r>
    <s v="X"/>
    <d v="2013-06-17T00:00:00"/>
    <x v="0"/>
    <x v="1012"/>
    <m/>
    <n v="397.88"/>
    <x v="14"/>
    <m/>
    <x v="0"/>
  </r>
  <r>
    <s v="X"/>
    <d v="2013-06-17T00:00:00"/>
    <x v="1"/>
    <x v="7"/>
    <n v="540"/>
    <m/>
    <x v="14"/>
    <m/>
    <x v="17"/>
  </r>
  <r>
    <s v="X"/>
    <d v="2013-06-17T00:00:00"/>
    <x v="1"/>
    <x v="7"/>
    <n v="130"/>
    <m/>
    <x v="238"/>
    <m/>
    <x v="17"/>
  </r>
  <r>
    <s v="X"/>
    <d v="2013-06-17T00:00:00"/>
    <x v="1"/>
    <x v="1"/>
    <n v="540"/>
    <m/>
    <x v="14"/>
    <m/>
    <x v="17"/>
  </r>
  <r>
    <s v="X"/>
    <d v="2013-06-17T00:00:00"/>
    <x v="1"/>
    <x v="1"/>
    <n v="260"/>
    <m/>
    <x v="238"/>
    <m/>
    <x v="17"/>
  </r>
  <r>
    <s v="X"/>
    <d v="2013-06-17T00:00:00"/>
    <x v="1"/>
    <x v="1"/>
    <n v="70"/>
    <m/>
    <x v="272"/>
    <m/>
    <x v="17"/>
  </r>
  <r>
    <s v="X"/>
    <d v="2013-06-17T00:00:00"/>
    <x v="1"/>
    <x v="9"/>
    <n v="130"/>
    <m/>
    <x v="250"/>
    <m/>
    <x v="17"/>
  </r>
  <r>
    <s v="X"/>
    <d v="2013-06-17T00:00:00"/>
    <x v="1"/>
    <x v="9"/>
    <n v="260"/>
    <m/>
    <x v="184"/>
    <m/>
    <x v="17"/>
  </r>
  <r>
    <s v="X"/>
    <d v="2013-06-17T00:00:00"/>
    <x v="1"/>
    <x v="9"/>
    <n v="410"/>
    <m/>
    <x v="14"/>
    <m/>
    <x v="17"/>
  </r>
  <r>
    <s v="X"/>
    <d v="2013-06-17T00:00:00"/>
    <x v="1"/>
    <x v="3"/>
    <n v="130"/>
    <m/>
    <x v="14"/>
    <m/>
    <x v="17"/>
  </r>
  <r>
    <s v="X"/>
    <d v="2013-06-17T00:00:00"/>
    <x v="1"/>
    <x v="3"/>
    <n v="650"/>
    <m/>
    <x v="238"/>
    <m/>
    <x v="17"/>
  </r>
  <r>
    <s v="X"/>
    <d v="2013-06-17T00:00:00"/>
    <x v="1"/>
    <x v="25"/>
    <n v="240"/>
    <m/>
    <x v="184"/>
    <m/>
    <x v="17"/>
  </r>
  <r>
    <s v="X"/>
    <d v="2013-06-17T00:00:00"/>
    <x v="1"/>
    <x v="25"/>
    <n v="120"/>
    <m/>
    <x v="250"/>
    <m/>
    <x v="17"/>
  </r>
  <r>
    <s v="X"/>
    <d v="2013-06-17T00:00:00"/>
    <x v="1"/>
    <x v="25"/>
    <n v="380"/>
    <m/>
    <x v="14"/>
    <m/>
    <x v="17"/>
  </r>
  <r>
    <s v="X"/>
    <d v="2013-06-17T00:00:00"/>
    <x v="1"/>
    <x v="264"/>
    <n v="120"/>
    <m/>
    <x v="14"/>
    <m/>
    <x v="17"/>
  </r>
  <r>
    <s v="X"/>
    <d v="2013-06-17T00:00:00"/>
    <x v="1"/>
    <x v="264"/>
    <n v="600"/>
    <m/>
    <x v="238"/>
    <m/>
    <x v="17"/>
  </r>
  <r>
    <s v="X"/>
    <d v="2013-06-17T00:00:00"/>
    <x v="1"/>
    <x v="21"/>
    <n v="120"/>
    <m/>
    <x v="14"/>
    <m/>
    <x v="17"/>
  </r>
  <r>
    <s v="X"/>
    <d v="2013-06-17T00:00:00"/>
    <x v="1"/>
    <x v="21"/>
    <n v="600"/>
    <m/>
    <x v="238"/>
    <m/>
    <x v="17"/>
  </r>
  <r>
    <s v="X"/>
    <d v="2013-06-17T00:00:00"/>
    <x v="1"/>
    <x v="178"/>
    <n v="220"/>
    <m/>
    <x v="238"/>
    <m/>
    <x v="17"/>
  </r>
  <r>
    <s v="X"/>
    <d v="2013-06-17T00:00:00"/>
    <x v="1"/>
    <x v="178"/>
    <n v="500"/>
    <m/>
    <x v="14"/>
    <m/>
    <x v="17"/>
  </r>
  <r>
    <s v="X"/>
    <d v="2013-06-17T00:00:00"/>
    <x v="1"/>
    <x v="1"/>
    <n v="340"/>
    <m/>
    <x v="14"/>
    <m/>
    <x v="17"/>
  </r>
  <r>
    <s v="X"/>
    <d v="2013-06-17T00:00:00"/>
    <x v="1"/>
    <x v="1"/>
    <n v="160"/>
    <m/>
    <x v="238"/>
    <m/>
    <x v="17"/>
  </r>
  <r>
    <s v="X"/>
    <d v="2013-06-17T00:00:00"/>
    <x v="1"/>
    <x v="818"/>
    <n v="300"/>
    <m/>
    <x v="14"/>
    <m/>
    <x v="17"/>
  </r>
  <r>
    <s v="X"/>
    <d v="2013-06-17T00:00:00"/>
    <x v="1"/>
    <x v="818"/>
    <n v="200"/>
    <m/>
    <x v="238"/>
    <m/>
    <x v="17"/>
  </r>
  <r>
    <s v="X"/>
    <d v="2013-06-17T00:00:00"/>
    <x v="1"/>
    <x v="179"/>
    <n v="200"/>
    <m/>
    <x v="145"/>
    <m/>
    <x v="17"/>
  </r>
  <r>
    <s v="X"/>
    <d v="2013-06-17T00:00:00"/>
    <x v="1"/>
    <x v="179"/>
    <n v="220"/>
    <m/>
    <x v="238"/>
    <m/>
    <x v="17"/>
  </r>
  <r>
    <s v="X"/>
    <d v="2013-06-17T00:00:00"/>
    <x v="1"/>
    <x v="349"/>
    <n v="310"/>
    <m/>
    <x v="14"/>
    <m/>
    <x v="17"/>
  </r>
  <r>
    <s v="X"/>
    <d v="2013-06-17T00:00:00"/>
    <x v="1"/>
    <x v="349"/>
    <n v="110"/>
    <m/>
    <x v="238"/>
    <m/>
    <x v="17"/>
  </r>
  <r>
    <s v="X"/>
    <d v="2013-06-17T00:00:00"/>
    <x v="1"/>
    <x v="541"/>
    <n v="350"/>
    <m/>
    <x v="14"/>
    <m/>
    <x v="17"/>
  </r>
  <r>
    <s v="X"/>
    <d v="2013-06-17T00:00:00"/>
    <x v="1"/>
    <x v="349"/>
    <n v="100"/>
    <m/>
    <x v="238"/>
    <m/>
    <x v="17"/>
  </r>
  <r>
    <s v="X"/>
    <d v="2013-06-18T00:00:00"/>
    <x v="1"/>
    <x v="424"/>
    <n v="1290"/>
    <m/>
    <x v="14"/>
    <m/>
    <x v="17"/>
  </r>
  <r>
    <s v="X"/>
    <d v="2013-06-18T00:00:00"/>
    <x v="1"/>
    <x v="879"/>
    <n v="747.74"/>
    <m/>
    <x v="184"/>
    <m/>
    <x v="17"/>
  </r>
  <r>
    <s v="X"/>
    <d v="2013-06-19T00:00:00"/>
    <x v="0"/>
    <x v="1013"/>
    <m/>
    <n v="252.02"/>
    <x v="238"/>
    <m/>
    <x v="0"/>
  </r>
  <r>
    <s v="X"/>
    <d v="2013-06-20T00:00:00"/>
    <x v="0"/>
    <x v="32"/>
    <m/>
    <n v="397.1"/>
    <x v="115"/>
    <m/>
    <x v="0"/>
  </r>
  <r>
    <s v="X"/>
    <d v="2013-06-20T00:00:00"/>
    <x v="1"/>
    <x v="980"/>
    <n v="420"/>
    <m/>
    <x v="14"/>
    <m/>
    <x v="17"/>
  </r>
  <r>
    <s v="X"/>
    <d v="2013-06-20T00:00:00"/>
    <x v="1"/>
    <x v="980"/>
    <n v="100"/>
    <m/>
    <x v="238"/>
    <m/>
    <x v="17"/>
  </r>
  <r>
    <s v="X"/>
    <d v="2013-06-21T00:00:00"/>
    <x v="0"/>
    <x v="1014"/>
    <m/>
    <n v="8356.6200000000008"/>
    <x v="238"/>
    <m/>
    <x v="0"/>
  </r>
  <r>
    <s v="X"/>
    <d v="2013-06-21T00:00:00"/>
    <x v="1"/>
    <x v="214"/>
    <n v="500"/>
    <m/>
    <x v="184"/>
    <m/>
    <x v="17"/>
  </r>
  <r>
    <s v="X"/>
    <d v="2013-06-22T00:00:00"/>
    <x v="0"/>
    <x v="1015"/>
    <m/>
    <n v="109.74"/>
    <x v="238"/>
    <m/>
    <x v="0"/>
  </r>
  <r>
    <s v="X"/>
    <d v="2013-06-24T00:00:00"/>
    <x v="0"/>
    <x v="1016"/>
    <m/>
    <n v="521.41999999999996"/>
    <x v="238"/>
    <m/>
    <x v="0"/>
  </r>
  <r>
    <s v="X"/>
    <d v="2013-06-24T00:00:00"/>
    <x v="0"/>
    <x v="1017"/>
    <m/>
    <n v="77.25"/>
    <x v="238"/>
    <m/>
    <x v="0"/>
  </r>
  <r>
    <s v="X"/>
    <d v="2013-06-24T00:00:00"/>
    <x v="1"/>
    <x v="3"/>
    <n v="780"/>
    <m/>
    <x v="238"/>
    <m/>
    <x v="18"/>
  </r>
  <r>
    <s v="X"/>
    <d v="2013-06-24T00:00:00"/>
    <x v="1"/>
    <x v="3"/>
    <n v="720"/>
    <m/>
    <x v="238"/>
    <m/>
    <x v="18"/>
  </r>
  <r>
    <s v="X"/>
    <d v="2013-06-24T00:00:00"/>
    <x v="1"/>
    <x v="21"/>
    <n v="720"/>
    <m/>
    <x v="238"/>
    <m/>
    <x v="18"/>
  </r>
  <r>
    <s v="X"/>
    <d v="2013-06-24T00:00:00"/>
    <x v="1"/>
    <x v="7"/>
    <n v="274.18"/>
    <m/>
    <x v="14"/>
    <m/>
    <x v="18"/>
  </r>
  <r>
    <s v="X"/>
    <d v="2013-06-24T00:00:00"/>
    <x v="1"/>
    <x v="7"/>
    <n v="274.18"/>
    <m/>
    <x v="238"/>
    <m/>
    <x v="18"/>
  </r>
  <r>
    <s v="X"/>
    <d v="2013-06-24T00:00:00"/>
    <x v="1"/>
    <x v="178"/>
    <n v="240"/>
    <m/>
    <x v="14"/>
    <m/>
    <x v="18"/>
  </r>
  <r>
    <s v="X"/>
    <d v="2013-06-24T00:00:00"/>
    <x v="1"/>
    <x v="178"/>
    <n v="240"/>
    <m/>
    <x v="238"/>
    <m/>
    <x v="18"/>
  </r>
  <r>
    <s v="X"/>
    <d v="2013-06-24T00:00:00"/>
    <x v="1"/>
    <x v="1"/>
    <n v="390"/>
    <m/>
    <x v="238"/>
    <m/>
    <x v="18"/>
  </r>
  <r>
    <s v="X"/>
    <d v="2013-06-24T00:00:00"/>
    <x v="1"/>
    <x v="818"/>
    <n v="300"/>
    <m/>
    <x v="238"/>
    <m/>
    <x v="18"/>
  </r>
  <r>
    <s v="X"/>
    <d v="2013-06-24T00:00:00"/>
    <x v="1"/>
    <x v="1"/>
    <n v="270"/>
    <m/>
    <x v="238"/>
    <m/>
    <x v="18"/>
  </r>
  <r>
    <s v="X"/>
    <d v="2013-06-24T00:00:00"/>
    <x v="1"/>
    <x v="9"/>
    <n v="260"/>
    <m/>
    <x v="184"/>
    <m/>
    <x v="18"/>
  </r>
  <r>
    <s v="X"/>
    <d v="2013-06-24T00:00:00"/>
    <x v="1"/>
    <x v="25"/>
    <n v="240"/>
    <m/>
    <x v="184"/>
    <m/>
    <x v="18"/>
  </r>
  <r>
    <s v="X"/>
    <d v="2013-06-24T00:00:00"/>
    <x v="1"/>
    <x v="980"/>
    <n v="100"/>
    <m/>
    <x v="238"/>
    <m/>
    <x v="18"/>
  </r>
  <r>
    <s v="X"/>
    <d v="2013-06-25T00:00:00"/>
    <x v="0"/>
    <x v="1018"/>
    <m/>
    <n v="18.89"/>
    <x v="238"/>
    <m/>
    <x v="0"/>
  </r>
  <r>
    <s v="X"/>
    <d v="2013-06-25T00:00:00"/>
    <x v="0"/>
    <x v="1019"/>
    <m/>
    <n v="536.24"/>
    <x v="27"/>
    <m/>
    <x v="0"/>
  </r>
  <r>
    <s v="X"/>
    <d v="2013-06-25T00:00:00"/>
    <x v="1"/>
    <x v="349"/>
    <n v="200"/>
    <m/>
    <x v="238"/>
    <m/>
    <x v="18"/>
  </r>
  <r>
    <s v="X"/>
    <d v="2013-06-26T00:00:00"/>
    <x v="0"/>
    <x v="1020"/>
    <m/>
    <n v="910.77"/>
    <x v="238"/>
    <m/>
    <x v="0"/>
  </r>
  <r>
    <s v="X"/>
    <d v="2013-06-26T00:00:00"/>
    <x v="0"/>
    <x v="32"/>
    <m/>
    <n v="379.2"/>
    <x v="115"/>
    <m/>
    <x v="0"/>
  </r>
  <r>
    <s v="X"/>
    <d v="2013-06-27T00:00:00"/>
    <x v="0"/>
    <x v="1021"/>
    <m/>
    <n v="190.59"/>
    <x v="238"/>
    <m/>
    <x v="0"/>
  </r>
  <r>
    <s v="X"/>
    <d v="2013-06-27T00:00:00"/>
    <x v="0"/>
    <x v="1022"/>
    <m/>
    <n v="801.39"/>
    <x v="238"/>
    <m/>
    <x v="0"/>
  </r>
  <r>
    <s v="X"/>
    <d v="2013-06-27T00:00:00"/>
    <x v="0"/>
    <x v="1023"/>
    <m/>
    <n v="135.06"/>
    <x v="118"/>
    <m/>
    <x v="0"/>
  </r>
  <r>
    <s v="X"/>
    <d v="2013-06-27T00:00:00"/>
    <x v="1"/>
    <x v="111"/>
    <n v="82.5"/>
    <m/>
    <x v="250"/>
    <m/>
    <x v="18"/>
  </r>
  <r>
    <s v="X"/>
    <d v="2013-06-28T00:00:00"/>
    <x v="0"/>
    <x v="1024"/>
    <m/>
    <n v="220.58"/>
    <x v="238"/>
    <m/>
    <x v="0"/>
  </r>
  <r>
    <s v="X"/>
    <d v="2013-06-28T00:00:00"/>
    <x v="1"/>
    <x v="1025"/>
    <n v="210"/>
    <m/>
    <x v="14"/>
    <m/>
    <x v="18"/>
  </r>
  <r>
    <s v="X"/>
    <d v="2013-06-29T00:00:00"/>
    <x v="9"/>
    <x v="1026"/>
    <m/>
    <n v="193.6"/>
    <x v="137"/>
    <m/>
    <x v="0"/>
  </r>
  <r>
    <s v="X"/>
    <d v="2013-07-01T00:00:00"/>
    <x v="0"/>
    <x v="1027"/>
    <m/>
    <n v="143.74"/>
    <x v="238"/>
    <m/>
    <x v="0"/>
  </r>
  <r>
    <s v="X"/>
    <d v="2013-07-01T00:00:00"/>
    <x v="0"/>
    <x v="1028"/>
    <m/>
    <n v="3.68"/>
    <x v="115"/>
    <m/>
    <x v="0"/>
  </r>
  <r>
    <s v="X"/>
    <d v="2013-07-01T00:00:00"/>
    <x v="0"/>
    <x v="1029"/>
    <m/>
    <n v="1513.56"/>
    <x v="238"/>
    <m/>
    <x v="0"/>
  </r>
  <r>
    <s v="X"/>
    <d v="2013-07-01T00:00:00"/>
    <x v="1"/>
    <x v="3"/>
    <n v="680"/>
    <m/>
    <x v="238"/>
    <m/>
    <x v="19"/>
  </r>
  <r>
    <s v="X"/>
    <d v="2013-07-01T00:00:00"/>
    <x v="1"/>
    <x v="1"/>
    <n v="480"/>
    <m/>
    <x v="238"/>
    <m/>
    <x v="19"/>
  </r>
  <r>
    <s v="X"/>
    <d v="2013-07-01T00:00:00"/>
    <x v="1"/>
    <x v="1"/>
    <n v="330"/>
    <m/>
    <x v="27"/>
    <m/>
    <x v="19"/>
  </r>
  <r>
    <s v="X"/>
    <d v="2013-07-01T00:00:00"/>
    <x v="1"/>
    <x v="7"/>
    <n v="780"/>
    <m/>
    <x v="238"/>
    <m/>
    <x v="19"/>
  </r>
  <r>
    <s v="X"/>
    <d v="2013-07-01T00:00:00"/>
    <x v="1"/>
    <x v="178"/>
    <n v="780"/>
    <m/>
    <x v="238"/>
    <m/>
    <x v="19"/>
  </r>
  <r>
    <s v="X"/>
    <d v="2013-07-01T00:00:00"/>
    <x v="1"/>
    <x v="264"/>
    <n v="750"/>
    <m/>
    <x v="238"/>
    <m/>
    <x v="19"/>
  </r>
  <r>
    <s v="X"/>
    <d v="2013-07-01T00:00:00"/>
    <x v="1"/>
    <x v="215"/>
    <n v="750"/>
    <m/>
    <x v="238"/>
    <m/>
    <x v="19"/>
  </r>
  <r>
    <s v="X"/>
    <d v="2013-07-01T00:00:00"/>
    <x v="1"/>
    <x v="215"/>
    <n v="660"/>
    <m/>
    <x v="238"/>
    <m/>
    <x v="19"/>
  </r>
  <r>
    <s v="X"/>
    <d v="2013-07-01T00:00:00"/>
    <x v="1"/>
    <x v="349"/>
    <n v="100"/>
    <m/>
    <x v="27"/>
    <m/>
    <x v="19"/>
  </r>
  <r>
    <s v="X"/>
    <d v="2013-07-01T00:00:00"/>
    <x v="1"/>
    <x v="349"/>
    <n v="520"/>
    <m/>
    <x v="238"/>
    <m/>
    <x v="19"/>
  </r>
  <r>
    <s v="X"/>
    <d v="2013-07-01T00:00:00"/>
    <x v="1"/>
    <x v="818"/>
    <n v="480"/>
    <m/>
    <x v="238"/>
    <m/>
    <x v="19"/>
  </r>
  <r>
    <s v="X"/>
    <d v="2013-07-01T00:00:00"/>
    <x v="1"/>
    <x v="250"/>
    <n v="444.97"/>
    <m/>
    <x v="40"/>
    <m/>
    <x v="19"/>
  </r>
  <r>
    <s v="X"/>
    <d v="2013-07-02T00:00:00"/>
    <x v="0"/>
    <x v="1030"/>
    <m/>
    <n v="460.96"/>
    <x v="238"/>
    <m/>
    <x v="0"/>
  </r>
  <r>
    <s v="X"/>
    <d v="2013-07-02T00:00:00"/>
    <x v="0"/>
    <x v="1031"/>
    <m/>
    <n v="222.36"/>
    <x v="238"/>
    <m/>
    <x v="0"/>
  </r>
  <r>
    <s v="X"/>
    <d v="2013-07-02T00:00:00"/>
    <x v="1"/>
    <x v="1032"/>
    <n v="170"/>
    <m/>
    <x v="27"/>
    <m/>
    <x v="19"/>
  </r>
  <r>
    <s v="X"/>
    <d v="2013-07-02T00:00:00"/>
    <x v="1"/>
    <x v="1032"/>
    <n v="170"/>
    <m/>
    <x v="238"/>
    <m/>
    <x v="19"/>
  </r>
  <r>
    <s v="X"/>
    <d v="2013-07-02T00:00:00"/>
    <x v="1"/>
    <x v="251"/>
    <n v="190.74"/>
    <m/>
    <x v="106"/>
    <m/>
    <x v="19"/>
  </r>
  <r>
    <s v="X"/>
    <d v="2013-07-03T00:00:00"/>
    <x v="0"/>
    <x v="1033"/>
    <m/>
    <n v="205.43"/>
    <x v="238"/>
    <m/>
    <x v="0"/>
  </r>
  <r>
    <s v="X"/>
    <d v="2013-07-03T00:00:00"/>
    <x v="1"/>
    <x v="541"/>
    <n v="400"/>
    <m/>
    <x v="238"/>
    <m/>
    <x v="19"/>
  </r>
  <r>
    <s v="X"/>
    <d v="2013-07-03T00:00:00"/>
    <x v="1"/>
    <x v="541"/>
    <n v="400"/>
    <m/>
    <x v="238"/>
    <m/>
    <x v="19"/>
  </r>
  <r>
    <s v="X"/>
    <d v="2013-07-03T00:00:00"/>
    <x v="1"/>
    <x v="214"/>
    <n v="1989"/>
    <m/>
    <x v="27"/>
    <m/>
    <x v="19"/>
  </r>
  <r>
    <s v="X"/>
    <d v="2013-07-05T00:00:00"/>
    <x v="5"/>
    <x v="1034"/>
    <m/>
    <n v="379.39"/>
    <x v="247"/>
    <m/>
    <x v="0"/>
  </r>
  <r>
    <s v="X"/>
    <d v="2013-07-05T00:00:00"/>
    <x v="0"/>
    <x v="1035"/>
    <m/>
    <n v="447.92"/>
    <x v="238"/>
    <m/>
    <x v="0"/>
  </r>
  <r>
    <s v="X"/>
    <d v="2013-07-05T00:00:00"/>
    <x v="1"/>
    <x v="7"/>
    <n v="520"/>
    <m/>
    <x v="238"/>
    <m/>
    <x v="19"/>
  </r>
  <r>
    <s v="X"/>
    <d v="2013-07-05T00:00:00"/>
    <x v="1"/>
    <x v="428"/>
    <n v="3.1"/>
    <m/>
    <x v="115"/>
    <m/>
    <x v="19"/>
  </r>
  <r>
    <s v="X"/>
    <d v="2013-07-06T00:00:00"/>
    <x v="0"/>
    <x v="1036"/>
    <m/>
    <n v="495.06"/>
    <x v="273"/>
    <m/>
    <x v="0"/>
  </r>
  <r>
    <s v="X"/>
    <d v="2013-07-06T00:00:00"/>
    <x v="0"/>
    <x v="1037"/>
    <m/>
    <n v="270.08999999999997"/>
    <x v="238"/>
    <m/>
    <x v="0"/>
  </r>
  <r>
    <s v="X"/>
    <d v="2013-07-08T00:00:00"/>
    <x v="5"/>
    <x v="1038"/>
    <m/>
    <n v="134.06"/>
    <x v="247"/>
    <m/>
    <x v="0"/>
  </r>
  <r>
    <s v="X"/>
    <d v="2013-07-08T00:00:00"/>
    <x v="1"/>
    <x v="467"/>
    <n v="798.34"/>
    <m/>
    <x v="115"/>
    <m/>
    <x v="20"/>
  </r>
  <r>
    <s v="X"/>
    <d v="2013-07-08T00:00:00"/>
    <x v="1"/>
    <x v="264"/>
    <n v="720"/>
    <m/>
    <x v="238"/>
    <m/>
    <x v="20"/>
  </r>
  <r>
    <s v="X"/>
    <d v="2013-07-08T00:00:00"/>
    <x v="1"/>
    <x v="3"/>
    <n v="650"/>
    <m/>
    <x v="238"/>
    <m/>
    <x v="20"/>
  </r>
  <r>
    <s v="X"/>
    <d v="2013-07-08T00:00:00"/>
    <x v="1"/>
    <x v="1"/>
    <n v="650"/>
    <m/>
    <x v="238"/>
    <m/>
    <x v="20"/>
  </r>
  <r>
    <s v="X"/>
    <d v="2013-07-08T00:00:00"/>
    <x v="1"/>
    <x v="349"/>
    <n v="500"/>
    <m/>
    <x v="238"/>
    <m/>
    <x v="20"/>
  </r>
  <r>
    <s v="X"/>
    <d v="2013-07-08T00:00:00"/>
    <x v="1"/>
    <x v="178"/>
    <n v="460"/>
    <m/>
    <x v="238"/>
    <m/>
    <x v="20"/>
  </r>
  <r>
    <s v="X"/>
    <d v="2013-07-08T00:00:00"/>
    <x v="1"/>
    <x v="129"/>
    <n v="450"/>
    <m/>
    <x v="273"/>
    <m/>
    <x v="20"/>
  </r>
  <r>
    <s v="X"/>
    <d v="2013-07-08T00:00:00"/>
    <x v="1"/>
    <x v="1"/>
    <n v="450"/>
    <m/>
    <x v="238"/>
    <m/>
    <x v="20"/>
  </r>
  <r>
    <s v="X"/>
    <d v="2013-07-08T00:00:00"/>
    <x v="1"/>
    <x v="241"/>
    <n v="159"/>
    <m/>
    <x v="40"/>
    <m/>
    <x v="20"/>
  </r>
  <r>
    <s v="X"/>
    <d v="2013-07-08T00:00:00"/>
    <x v="1"/>
    <x v="980"/>
    <n v="120"/>
    <m/>
    <x v="238"/>
    <m/>
    <x v="20"/>
  </r>
  <r>
    <s v="X"/>
    <d v="2013-07-09T00:00:00"/>
    <x v="0"/>
    <x v="1039"/>
    <m/>
    <n v="831.18"/>
    <x v="238"/>
    <m/>
    <x v="0"/>
  </r>
  <r>
    <s v="X"/>
    <d v="2013-07-09T00:00:00"/>
    <x v="0"/>
    <x v="1040"/>
    <m/>
    <n v="137.66999999999999"/>
    <x v="273"/>
    <m/>
    <x v="0"/>
  </r>
  <r>
    <s v="X"/>
    <d v="2013-07-09T00:00:00"/>
    <x v="0"/>
    <x v="1041"/>
    <m/>
    <n v="254.79"/>
    <x v="238"/>
    <m/>
    <x v="0"/>
  </r>
  <r>
    <s v="X"/>
    <d v="2013-07-09T00:00:00"/>
    <x v="0"/>
    <x v="1042"/>
    <m/>
    <n v="341.7"/>
    <x v="128"/>
    <m/>
    <x v="0"/>
  </r>
  <r>
    <s v="X"/>
    <d v="2013-07-09T00:00:00"/>
    <x v="1"/>
    <x v="215"/>
    <n v="480"/>
    <m/>
    <x v="238"/>
    <m/>
    <x v="20"/>
  </r>
  <r>
    <s v="X"/>
    <d v="2013-07-11T00:00:00"/>
    <x v="1"/>
    <x v="178"/>
    <n v="120"/>
    <m/>
    <x v="238"/>
    <m/>
    <x v="20"/>
  </r>
  <r>
    <s v="X"/>
    <d v="2013-07-11T00:00:00"/>
    <x v="1"/>
    <x v="1043"/>
    <n v="108.05"/>
    <m/>
    <x v="273"/>
    <m/>
    <x v="20"/>
  </r>
  <r>
    <s v="X"/>
    <d v="2013-07-11T00:00:00"/>
    <x v="0"/>
    <x v="1044"/>
    <m/>
    <n v="185.29"/>
    <x v="238"/>
    <m/>
    <x v="0"/>
  </r>
  <r>
    <s v="X"/>
    <d v="2013-07-11T00:00:00"/>
    <x v="0"/>
    <x v="1045"/>
    <m/>
    <n v="205.72"/>
    <x v="273"/>
    <m/>
    <x v="0"/>
  </r>
  <r>
    <s v="X"/>
    <d v="2013-07-11T00:00:00"/>
    <x v="0"/>
    <x v="1046"/>
    <m/>
    <n v="634.27"/>
    <x v="128"/>
    <m/>
    <x v="0"/>
  </r>
  <r>
    <s v="X"/>
    <d v="2013-07-11T00:00:00"/>
    <x v="0"/>
    <x v="1047"/>
    <m/>
    <n v="173.21"/>
    <x v="273"/>
    <m/>
    <x v="0"/>
  </r>
  <r>
    <s v="X"/>
    <d v="2013-07-11T00:00:00"/>
    <x v="0"/>
    <x v="1048"/>
    <m/>
    <n v="868.33"/>
    <x v="238"/>
    <m/>
    <x v="0"/>
  </r>
  <r>
    <s v="X"/>
    <d v="2013-07-12T00:00:00"/>
    <x v="1"/>
    <x v="849"/>
    <n v="-250"/>
    <m/>
    <x v="274"/>
    <m/>
    <x v="20"/>
  </r>
  <r>
    <s v="X"/>
    <d v="2013-07-12T00:00:00"/>
    <x v="1"/>
    <x v="129"/>
    <n v="3000"/>
    <m/>
    <x v="273"/>
    <m/>
    <x v="20"/>
  </r>
  <r>
    <s v="X"/>
    <d v="2013-07-12T00:00:00"/>
    <x v="1"/>
    <x v="7"/>
    <n v="130"/>
    <m/>
    <x v="238"/>
    <m/>
    <x v="20"/>
  </r>
  <r>
    <s v="X"/>
    <d v="2013-07-12T00:00:00"/>
    <x v="8"/>
    <x v="1049"/>
    <m/>
    <n v="37.83"/>
    <x v="92"/>
    <m/>
    <x v="0"/>
  </r>
  <r>
    <s v="X"/>
    <d v="2013-07-12T00:00:00"/>
    <x v="8"/>
    <x v="1050"/>
    <m/>
    <n v="105.58"/>
    <x v="92"/>
    <m/>
    <x v="0"/>
  </r>
  <r>
    <s v="X"/>
    <d v="2013-07-12T00:00:00"/>
    <x v="8"/>
    <x v="1051"/>
    <m/>
    <n v="1857.94"/>
    <x v="92"/>
    <m/>
    <x v="0"/>
  </r>
  <r>
    <s v="X"/>
    <d v="2013-07-12T00:00:00"/>
    <x v="0"/>
    <x v="1052"/>
    <m/>
    <n v="38.5"/>
    <x v="273"/>
    <m/>
    <x v="0"/>
  </r>
  <r>
    <s v="X"/>
    <d v="2013-07-13T00:00:00"/>
    <x v="0"/>
    <x v="1053"/>
    <m/>
    <n v="44.01"/>
    <x v="128"/>
    <m/>
    <x v="0"/>
  </r>
  <r>
    <s v="X"/>
    <d v="2013-07-15T00:00:00"/>
    <x v="1"/>
    <x v="7"/>
    <n v="260"/>
    <m/>
    <x v="238"/>
    <m/>
    <x v="21"/>
  </r>
  <r>
    <s v="X"/>
    <d v="2013-07-15T00:00:00"/>
    <x v="1"/>
    <x v="7"/>
    <n v="520"/>
    <m/>
    <x v="128"/>
    <m/>
    <x v="21"/>
  </r>
  <r>
    <s v="X"/>
    <d v="2013-07-15T00:00:00"/>
    <x v="1"/>
    <x v="1"/>
    <n v="780"/>
    <m/>
    <x v="238"/>
    <m/>
    <x v="21"/>
  </r>
  <r>
    <s v="X"/>
    <d v="2013-07-15T00:00:00"/>
    <x v="1"/>
    <x v="178"/>
    <n v="240"/>
    <m/>
    <x v="238"/>
    <m/>
    <x v="21"/>
  </r>
  <r>
    <s v="X"/>
    <d v="2013-07-15T00:00:00"/>
    <x v="1"/>
    <x v="178"/>
    <n v="480"/>
    <m/>
    <x v="128"/>
    <m/>
    <x v="21"/>
  </r>
  <r>
    <s v="X"/>
    <d v="2013-07-15T00:00:00"/>
    <x v="1"/>
    <x v="349"/>
    <n v="600"/>
    <m/>
    <x v="238"/>
    <m/>
    <x v="21"/>
  </r>
  <r>
    <s v="X"/>
    <d v="2013-07-15T00:00:00"/>
    <x v="1"/>
    <x v="1"/>
    <n v="560"/>
    <m/>
    <x v="238"/>
    <m/>
    <x v="21"/>
  </r>
  <r>
    <s v="X"/>
    <d v="2013-07-15T00:00:00"/>
    <x v="1"/>
    <x v="3"/>
    <n v="550"/>
    <m/>
    <x v="238"/>
    <m/>
    <x v="21"/>
  </r>
  <r>
    <s v="X"/>
    <d v="2013-07-15T00:00:00"/>
    <x v="1"/>
    <x v="264"/>
    <n v="495"/>
    <m/>
    <x v="238"/>
    <m/>
    <x v="21"/>
  </r>
  <r>
    <s v="X"/>
    <d v="2013-07-15T00:00:00"/>
    <x v="1"/>
    <x v="1054"/>
    <n v="25"/>
    <m/>
    <x v="34"/>
    <m/>
    <x v="21"/>
  </r>
  <r>
    <s v="X"/>
    <d v="2013-07-15T00:00:00"/>
    <x v="0"/>
    <x v="1055"/>
    <m/>
    <n v="498.76"/>
    <x v="12"/>
    <m/>
    <x v="0"/>
  </r>
  <r>
    <s v="X"/>
    <d v="2013-07-15T00:00:00"/>
    <x v="0"/>
    <x v="1056"/>
    <m/>
    <n v="254.96"/>
    <x v="238"/>
    <m/>
    <x v="0"/>
  </r>
  <r>
    <s v="X"/>
    <d v="2013-07-16T00:00:00"/>
    <x v="8"/>
    <x v="1057"/>
    <m/>
    <n v="905.29"/>
    <x v="92"/>
    <m/>
    <x v="0"/>
  </r>
  <r>
    <s v="X"/>
    <d v="2013-07-16T00:00:00"/>
    <x v="1"/>
    <x v="214"/>
    <n v="1300"/>
    <m/>
    <x v="273"/>
    <m/>
    <x v="21"/>
  </r>
  <r>
    <s v="X"/>
    <d v="2013-07-17T00:00:00"/>
    <x v="1"/>
    <x v="250"/>
    <n v="315.74"/>
    <m/>
    <x v="40"/>
    <m/>
    <x v="21"/>
  </r>
  <r>
    <s v="X"/>
    <d v="2013-07-17T00:00:00"/>
    <x v="8"/>
    <x v="1058"/>
    <m/>
    <n v="101.75"/>
    <x v="92"/>
    <m/>
    <x v="0"/>
  </r>
  <r>
    <s v="X"/>
    <d v="2013-07-17T00:00:00"/>
    <x v="8"/>
    <x v="1059"/>
    <m/>
    <n v="55.85"/>
    <x v="92"/>
    <m/>
    <x v="0"/>
  </r>
  <r>
    <s v="X"/>
    <d v="2013-07-18T00:00:00"/>
    <x v="0"/>
    <x v="1060"/>
    <m/>
    <n v="412.5"/>
    <x v="92"/>
    <m/>
    <x v="0"/>
  </r>
  <r>
    <s v="X"/>
    <d v="2013-07-18T00:00:00"/>
    <x v="0"/>
    <x v="1061"/>
    <m/>
    <n v="219.87"/>
    <x v="92"/>
    <m/>
    <x v="0"/>
  </r>
  <r>
    <s v="X"/>
    <d v="2013-07-19T00:00:00"/>
    <x v="1"/>
    <x v="1"/>
    <n v="1920"/>
    <m/>
    <x v="238"/>
    <m/>
    <x v="21"/>
  </r>
  <r>
    <s v="X"/>
    <d v="2013-07-19T00:00:00"/>
    <x v="1"/>
    <x v="1062"/>
    <n v="117.4"/>
    <m/>
    <x v="238"/>
    <m/>
    <x v="21"/>
  </r>
  <r>
    <s v="X"/>
    <d v="2013-07-19T00:00:00"/>
    <x v="0"/>
    <x v="1063"/>
    <m/>
    <n v="305.70999999999998"/>
    <x v="42"/>
    <m/>
    <x v="0"/>
  </r>
  <r>
    <s v="X"/>
    <d v="2013-07-19T00:00:00"/>
    <x v="8"/>
    <x v="1064"/>
    <m/>
    <n v="421.28"/>
    <x v="92"/>
    <m/>
    <x v="0"/>
  </r>
  <r>
    <s v="X"/>
    <d v="2013-07-19T00:00:00"/>
    <x v="8"/>
    <x v="1065"/>
    <m/>
    <n v="176.73"/>
    <x v="275"/>
    <m/>
    <x v="0"/>
  </r>
  <r>
    <s v="X"/>
    <d v="2013-07-19T00:00:00"/>
    <x v="0"/>
    <x v="1066"/>
    <m/>
    <n v="432.7"/>
    <x v="238"/>
    <m/>
    <x v="0"/>
  </r>
  <r>
    <s v="X"/>
    <d v="2013-07-20T00:00:00"/>
    <x v="0"/>
    <x v="1067"/>
    <m/>
    <n v="500.39"/>
    <x v="115"/>
    <m/>
    <x v="0"/>
  </r>
  <r>
    <s v="X"/>
    <d v="2013-07-22T00:00:00"/>
    <x v="1"/>
    <x v="7"/>
    <n v="333.33333333333331"/>
    <m/>
    <x v="12"/>
    <m/>
    <x v="22"/>
  </r>
  <r>
    <s v="X"/>
    <d v="2013-07-22T00:00:00"/>
    <x v="1"/>
    <x v="7"/>
    <n v="333.33"/>
    <m/>
    <x v="128"/>
    <m/>
    <x v="22"/>
  </r>
  <r>
    <s v="X"/>
    <d v="2013-07-22T00:00:00"/>
    <x v="1"/>
    <x v="7"/>
    <n v="333.33"/>
    <m/>
    <x v="206"/>
    <m/>
    <x v="22"/>
  </r>
  <r>
    <s v="X"/>
    <d v="2013-07-22T00:00:00"/>
    <x v="1"/>
    <x v="214"/>
    <n v="300"/>
    <m/>
    <x v="12"/>
    <m/>
    <x v="22"/>
  </r>
  <r>
    <s v="X"/>
    <d v="2013-07-22T00:00:00"/>
    <x v="1"/>
    <x v="277"/>
    <n v="82.5"/>
    <m/>
    <x v="276"/>
    <m/>
    <x v="22"/>
  </r>
  <r>
    <s v="X"/>
    <d v="2013-07-22T00:00:00"/>
    <x v="5"/>
    <x v="1068"/>
    <m/>
    <n v="188.17"/>
    <x v="275"/>
    <m/>
    <x v="0"/>
  </r>
  <r>
    <s v="X"/>
    <d v="2013-07-22T00:00:00"/>
    <x v="0"/>
    <x v="1069"/>
    <m/>
    <n v="442.62"/>
    <x v="276"/>
    <m/>
    <x v="0"/>
  </r>
  <r>
    <s v="X"/>
    <d v="2013-07-22T00:00:00"/>
    <x v="0"/>
    <x v="1070"/>
    <m/>
    <n v="94.66"/>
    <x v="238"/>
    <m/>
    <x v="0"/>
  </r>
  <r>
    <s v="X"/>
    <d v="2013-07-22T00:00:00"/>
    <x v="0"/>
    <x v="32"/>
    <m/>
    <n v="397.1"/>
    <x v="115"/>
    <m/>
    <x v="0"/>
  </r>
  <r>
    <s v="X"/>
    <d v="2013-07-23T00:00:00"/>
    <x v="1"/>
    <x v="36"/>
    <n v="1400"/>
    <m/>
    <x v="238"/>
    <m/>
    <x v="22"/>
  </r>
  <r>
    <s v="X"/>
    <d v="2013-07-23T00:00:00"/>
    <x v="8"/>
    <x v="1071"/>
    <m/>
    <n v="199.82"/>
    <x v="92"/>
    <m/>
    <x v="0"/>
  </r>
  <r>
    <s v="X"/>
    <d v="2013-07-23T00:00:00"/>
    <x v="8"/>
    <x v="1072"/>
    <m/>
    <n v="536.02"/>
    <x v="92"/>
    <m/>
    <x v="0"/>
  </r>
  <r>
    <s v="X"/>
    <d v="2013-07-23T00:00:00"/>
    <x v="8"/>
    <x v="1073"/>
    <m/>
    <n v="380.1"/>
    <x v="247"/>
    <m/>
    <x v="0"/>
  </r>
  <r>
    <s v="X"/>
    <d v="2013-07-23T00:00:00"/>
    <x v="8"/>
    <x v="1074"/>
    <m/>
    <n v="651.14"/>
    <x v="92"/>
    <m/>
    <x v="0"/>
  </r>
  <r>
    <s v="X"/>
    <d v="2013-07-24T00:00:00"/>
    <x v="1"/>
    <x v="415"/>
    <n v="36.299999999999997"/>
    <m/>
    <x v="276"/>
    <m/>
    <x v="22"/>
  </r>
  <r>
    <s v="X"/>
    <d v="2013-07-24T00:00:00"/>
    <x v="0"/>
    <x v="1075"/>
    <m/>
    <n v="200.26"/>
    <x v="276"/>
    <m/>
    <x v="0"/>
  </r>
  <r>
    <s v="X"/>
    <d v="2013-07-24T00:00:00"/>
    <x v="0"/>
    <x v="1076"/>
    <m/>
    <n v="317.25"/>
    <x v="238"/>
    <m/>
    <x v="0"/>
  </r>
  <r>
    <s v="X"/>
    <d v="2013-07-24T00:00:00"/>
    <x v="0"/>
    <x v="1077"/>
    <m/>
    <n v="245.81"/>
    <x v="128"/>
    <m/>
    <x v="0"/>
  </r>
  <r>
    <s v="X"/>
    <d v="2013-07-24T00:00:00"/>
    <x v="5"/>
    <x v="1078"/>
    <m/>
    <n v="74.34"/>
    <x v="247"/>
    <m/>
    <x v="0"/>
  </r>
  <r>
    <s v="X"/>
    <d v="2013-07-25T00:00:00"/>
    <x v="0"/>
    <x v="1079"/>
    <m/>
    <n v="184.04"/>
    <x v="238"/>
    <m/>
    <x v="0"/>
  </r>
  <r>
    <s v="X"/>
    <d v="2013-07-25T00:00:00"/>
    <x v="8"/>
    <x v="1080"/>
    <m/>
    <n v="55.95"/>
    <x v="92"/>
    <m/>
    <x v="0"/>
  </r>
  <r>
    <s v="X"/>
    <d v="2013-07-25T00:00:00"/>
    <x v="0"/>
    <x v="1081"/>
    <m/>
    <n v="79.41"/>
    <x v="276"/>
    <m/>
    <x v="0"/>
  </r>
  <r>
    <s v="X"/>
    <d v="2013-07-25T00:00:00"/>
    <x v="0"/>
    <x v="32"/>
    <m/>
    <n v="397.1"/>
    <x v="115"/>
    <m/>
    <x v="0"/>
  </r>
  <r>
    <s v="X"/>
    <d v="2013-07-26T00:00:00"/>
    <x v="1"/>
    <x v="1082"/>
    <n v="250"/>
    <m/>
    <x v="75"/>
    <m/>
    <x v="22"/>
  </r>
  <r>
    <s v="X"/>
    <d v="2013-07-26T00:00:00"/>
    <x v="1"/>
    <x v="684"/>
    <n v="2354"/>
    <m/>
    <x v="276"/>
    <m/>
    <x v="22"/>
  </r>
  <r>
    <s v="X"/>
    <d v="2013-07-26T00:00:00"/>
    <x v="0"/>
    <x v="1083"/>
    <m/>
    <n v="194.05"/>
    <x v="128"/>
    <m/>
    <x v="0"/>
  </r>
  <r>
    <s v="X"/>
    <d v="2013-07-26T00:00:00"/>
    <x v="0"/>
    <x v="1084"/>
    <m/>
    <n v="292.45"/>
    <x v="143"/>
    <m/>
    <x v="0"/>
  </r>
  <r>
    <s v="X"/>
    <d v="2013-07-26T00:00:00"/>
    <x v="8"/>
    <x v="1085"/>
    <m/>
    <n v="291.64999999999998"/>
    <x v="92"/>
    <m/>
    <x v="0"/>
  </r>
  <r>
    <s v="X"/>
    <d v="2013-07-26T00:00:00"/>
    <x v="0"/>
    <x v="1086"/>
    <m/>
    <n v="156.85"/>
    <x v="276"/>
    <m/>
    <x v="0"/>
  </r>
  <r>
    <s v="X"/>
    <d v="2013-07-26T00:00:00"/>
    <x v="0"/>
    <x v="1087"/>
    <m/>
    <n v="60.86"/>
    <x v="128"/>
    <m/>
    <x v="0"/>
  </r>
  <r>
    <s v="X"/>
    <d v="2013-07-27T00:00:00"/>
    <x v="0"/>
    <x v="1088"/>
    <m/>
    <n v="602.29999999999995"/>
    <x v="238"/>
    <m/>
    <x v="0"/>
  </r>
  <r>
    <s v="X"/>
    <d v="2013-07-27T00:00:00"/>
    <x v="0"/>
    <x v="1089"/>
    <m/>
    <n v="72.67"/>
    <x v="206"/>
    <m/>
    <x v="0"/>
  </r>
  <r>
    <s v="X"/>
    <d v="2013-07-27T00:00:00"/>
    <x v="0"/>
    <x v="1090"/>
    <m/>
    <n v="484.73"/>
    <x v="206"/>
    <m/>
    <x v="0"/>
  </r>
  <r>
    <s v="X"/>
    <d v="2013-07-28T00:00:00"/>
    <x v="0"/>
    <x v="32"/>
    <m/>
    <n v="183"/>
    <x v="115"/>
    <m/>
    <x v="0"/>
  </r>
  <r>
    <s v="X"/>
    <d v="2013-07-29T00:00:00"/>
    <x v="1"/>
    <x v="1"/>
    <n v="2070"/>
    <m/>
    <x v="238"/>
    <m/>
    <x v="23"/>
  </r>
  <r>
    <s v="X"/>
    <d v="2013-07-29T00:00:00"/>
    <x v="1"/>
    <x v="3"/>
    <n v="780"/>
    <m/>
    <x v="276"/>
    <m/>
    <x v="23"/>
  </r>
  <r>
    <s v="X"/>
    <d v="2013-07-29T00:00:00"/>
    <x v="1"/>
    <x v="1091"/>
    <n v="720"/>
    <m/>
    <x v="276"/>
    <m/>
    <x v="23"/>
  </r>
  <r>
    <s v="X"/>
    <d v="2013-07-29T00:00:00"/>
    <x v="1"/>
    <x v="264"/>
    <n v="720"/>
    <m/>
    <x v="276"/>
    <m/>
    <x v="23"/>
  </r>
  <r>
    <s v="X"/>
    <d v="2013-07-29T00:00:00"/>
    <x v="1"/>
    <x v="215"/>
    <n v="600"/>
    <m/>
    <x v="276"/>
    <m/>
    <x v="23"/>
  </r>
  <r>
    <s v="X"/>
    <d v="2013-07-29T00:00:00"/>
    <x v="1"/>
    <x v="215"/>
    <n v="480"/>
    <m/>
    <x v="238"/>
    <m/>
    <x v="23"/>
  </r>
  <r>
    <s v="X"/>
    <d v="2013-07-29T00:00:00"/>
    <x v="1"/>
    <x v="7"/>
    <n v="260"/>
    <m/>
    <x v="128"/>
    <m/>
    <x v="23"/>
  </r>
  <r>
    <s v="X"/>
    <d v="2013-07-29T00:00:00"/>
    <x v="1"/>
    <x v="7"/>
    <n v="130"/>
    <m/>
    <x v="206"/>
    <m/>
    <x v="23"/>
  </r>
  <r>
    <s v="X"/>
    <d v="2013-07-29T00:00:00"/>
    <x v="1"/>
    <x v="178"/>
    <n v="240"/>
    <m/>
    <x v="128"/>
    <m/>
    <x v="23"/>
  </r>
  <r>
    <s v="X"/>
    <d v="2013-07-29T00:00:00"/>
    <x v="1"/>
    <x v="178"/>
    <n v="120"/>
    <m/>
    <x v="206"/>
    <m/>
    <x v="23"/>
  </r>
  <r>
    <s v="X"/>
    <d v="2013-07-29T00:00:00"/>
    <x v="0"/>
    <x v="1092"/>
    <m/>
    <n v="622.91"/>
    <x v="28"/>
    <s v="JP"/>
    <x v="0"/>
  </r>
  <r>
    <s v="X"/>
    <d v="2013-07-29T00:00:00"/>
    <x v="2"/>
    <x v="1093"/>
    <m/>
    <n v="121.24"/>
    <x v="143"/>
    <m/>
    <x v="0"/>
  </r>
  <r>
    <s v="X"/>
    <d v="2013-07-29T00:00:00"/>
    <x v="8"/>
    <x v="1094"/>
    <m/>
    <n v="1421.17"/>
    <x v="275"/>
    <m/>
    <x v="0"/>
  </r>
  <r>
    <s v="X"/>
    <d v="2013-07-30T00:00:00"/>
    <x v="1"/>
    <x v="1095"/>
    <n v="1700"/>
    <m/>
    <x v="238"/>
    <m/>
    <x v="23"/>
  </r>
  <r>
    <s v="X"/>
    <d v="2013-07-30T00:00:00"/>
    <x v="1"/>
    <x v="250"/>
    <n v="405.73"/>
    <m/>
    <x v="40"/>
    <m/>
    <x v="23"/>
  </r>
  <r>
    <s v="X"/>
    <d v="2013-07-30T00:00:00"/>
    <x v="0"/>
    <x v="1096"/>
    <m/>
    <n v="121.54"/>
    <x v="276"/>
    <m/>
    <x v="0"/>
  </r>
  <r>
    <s v="X"/>
    <d v="2013-07-30T00:00:00"/>
    <x v="0"/>
    <x v="1097"/>
    <m/>
    <n v="585.65"/>
    <x v="115"/>
    <m/>
    <x v="0"/>
  </r>
  <r>
    <s v="X"/>
    <d v="2013-07-30T00:00:00"/>
    <x v="7"/>
    <x v="1098"/>
    <m/>
    <n v="185.89"/>
    <x v="143"/>
    <m/>
    <x v="0"/>
  </r>
  <r>
    <s v="X"/>
    <d v="2013-07-30T00:00:00"/>
    <x v="8"/>
    <x v="1099"/>
    <m/>
    <n v="104.94"/>
    <x v="115"/>
    <m/>
    <x v="0"/>
  </r>
  <r>
    <s v="X"/>
    <d v="2013-07-30T00:00:00"/>
    <x v="0"/>
    <x v="1100"/>
    <m/>
    <n v="465.8"/>
    <x v="238"/>
    <m/>
    <x v="0"/>
  </r>
  <r>
    <s v="X"/>
    <d v="2013-07-31T00:00:00"/>
    <x v="0"/>
    <x v="1101"/>
    <m/>
    <n v="233.66"/>
    <x v="276"/>
    <m/>
    <x v="0"/>
  </r>
  <r>
    <s v="X"/>
    <d v="2013-07-31T00:00:00"/>
    <x v="0"/>
    <x v="32"/>
    <m/>
    <n v="26.4"/>
    <x v="115"/>
    <m/>
    <x v="0"/>
  </r>
  <r>
    <s v="X"/>
    <d v="2013-07-31T00:00:00"/>
    <x v="0"/>
    <x v="32"/>
    <m/>
    <n v="321.60000000000002"/>
    <x v="115"/>
    <m/>
    <x v="0"/>
  </r>
  <r>
    <s v="X"/>
    <d v="2013-07-31T00:00:00"/>
    <x v="8"/>
    <x v="1102"/>
    <m/>
    <n v="186.58"/>
    <x v="275"/>
    <m/>
    <x v="0"/>
  </r>
  <r>
    <s v="X"/>
    <d v="2013-07-31T00:00:00"/>
    <x v="0"/>
    <x v="1103"/>
    <m/>
    <n v="185.7"/>
    <x v="238"/>
    <m/>
    <x v="0"/>
  </r>
  <r>
    <s v="X"/>
    <d v="2013-07-31T00:00:00"/>
    <x v="8"/>
    <x v="1104"/>
    <m/>
    <n v="489.17"/>
    <x v="275"/>
    <m/>
    <x v="0"/>
  </r>
  <r>
    <s v="X"/>
    <d v="2013-07-31T00:00:00"/>
    <x v="0"/>
    <x v="1105"/>
    <m/>
    <n v="860.69"/>
    <x v="28"/>
    <s v="JP"/>
    <x v="0"/>
  </r>
  <r>
    <s v="X"/>
    <d v="2013-08-01T00:00:00"/>
    <x v="0"/>
    <x v="1106"/>
    <m/>
    <n v="436.73"/>
    <x v="276"/>
    <m/>
    <x v="0"/>
  </r>
  <r>
    <s v="X"/>
    <d v="2013-08-01T00:00:00"/>
    <x v="0"/>
    <x v="1107"/>
    <m/>
    <n v="108.19"/>
    <x v="276"/>
    <m/>
    <x v="0"/>
  </r>
  <r>
    <s v="X"/>
    <d v="2013-08-01T00:00:00"/>
    <x v="1"/>
    <x v="1108"/>
    <n v="800"/>
    <m/>
    <x v="115"/>
    <m/>
    <x v="23"/>
  </r>
  <r>
    <s v="X"/>
    <d v="2013-08-01T00:00:00"/>
    <x v="1"/>
    <x v="467"/>
    <n v="1593.68"/>
    <m/>
    <x v="115"/>
    <m/>
    <x v="23"/>
  </r>
  <r>
    <s v="X"/>
    <d v="2013-08-02T00:00:00"/>
    <x v="1"/>
    <x v="50"/>
    <n v="5000"/>
    <m/>
    <x v="276"/>
    <m/>
    <x v="23"/>
  </r>
  <r>
    <s v="X"/>
    <d v="2013-08-02T00:00:00"/>
    <x v="1"/>
    <x v="879"/>
    <n v="2585"/>
    <m/>
    <x v="28"/>
    <s v="JP"/>
    <x v="23"/>
  </r>
  <r>
    <s v="X"/>
    <d v="2013-08-02T00:00:00"/>
    <x v="1"/>
    <x v="1"/>
    <n v="1600"/>
    <m/>
    <x v="238"/>
    <m/>
    <x v="23"/>
  </r>
  <r>
    <s v="X"/>
    <d v="2013-08-02T00:00:00"/>
    <x v="1"/>
    <x v="7"/>
    <n v="1250"/>
    <m/>
    <x v="238"/>
    <m/>
    <x v="23"/>
  </r>
  <r>
    <s v="X"/>
    <d v="2013-08-02T00:00:00"/>
    <x v="1"/>
    <x v="959"/>
    <n v="400"/>
    <m/>
    <x v="238"/>
    <m/>
    <x v="23"/>
  </r>
  <r>
    <s v="X"/>
    <d v="2013-08-02T00:00:00"/>
    <x v="1"/>
    <x v="251"/>
    <n v="197.1"/>
    <m/>
    <x v="106"/>
    <m/>
    <x v="23"/>
  </r>
  <r>
    <s v="X"/>
    <d v="2013-08-02T00:00:00"/>
    <x v="5"/>
    <x v="1109"/>
    <m/>
    <n v="338.14"/>
    <x v="28"/>
    <s v="JP"/>
    <x v="0"/>
  </r>
  <r>
    <s v="X"/>
    <d v="2013-08-02T00:00:00"/>
    <x v="0"/>
    <x v="1110"/>
    <m/>
    <n v="904.25"/>
    <x v="238"/>
    <m/>
    <x v="0"/>
  </r>
  <r>
    <s v="X"/>
    <d v="2013-08-02T00:00:00"/>
    <x v="0"/>
    <x v="1111"/>
    <m/>
    <n v="693.05"/>
    <x v="276"/>
    <m/>
    <x v="0"/>
  </r>
  <r>
    <s v="X"/>
    <d v="2013-08-02T00:00:00"/>
    <x v="0"/>
    <x v="1112"/>
    <m/>
    <n v="220.85"/>
    <x v="143"/>
    <m/>
    <x v="0"/>
  </r>
  <r>
    <s v="X"/>
    <d v="2013-08-02T00:00:00"/>
    <x v="0"/>
    <x v="1113"/>
    <m/>
    <n v="313.14999999999998"/>
    <x v="28"/>
    <s v="JP"/>
    <x v="0"/>
  </r>
  <r>
    <s v="X"/>
    <d v="2013-08-02T00:00:00"/>
    <x v="0"/>
    <x v="1114"/>
    <m/>
    <n v="58.24"/>
    <x v="28"/>
    <s v="JP"/>
    <x v="0"/>
  </r>
  <r>
    <s v="X"/>
    <d v="2013-08-03T00:00:00"/>
    <x v="0"/>
    <x v="1115"/>
    <m/>
    <n v="529.92999999999995"/>
    <x v="238"/>
    <m/>
    <x v="0"/>
  </r>
  <r>
    <s v="X"/>
    <d v="2013-08-03T00:00:00"/>
    <x v="0"/>
    <x v="1116"/>
    <m/>
    <n v="42.03"/>
    <x v="28"/>
    <s v="JP"/>
    <x v="0"/>
  </r>
  <r>
    <s v="X"/>
    <d v="2013-08-05T00:00:00"/>
    <x v="1"/>
    <x v="541"/>
    <n v="300"/>
    <m/>
    <x v="276"/>
    <m/>
    <x v="24"/>
  </r>
  <r>
    <s v="X"/>
    <d v="2013-08-05T00:00:00"/>
    <x v="1"/>
    <x v="9"/>
    <n v="650"/>
    <m/>
    <x v="28"/>
    <s v="JP"/>
    <x v="24"/>
  </r>
  <r>
    <s v="X"/>
    <d v="2013-08-05T00:00:00"/>
    <x v="1"/>
    <x v="25"/>
    <n v="600"/>
    <m/>
    <x v="28"/>
    <s v="JP"/>
    <x v="24"/>
  </r>
  <r>
    <s v="X"/>
    <d v="2013-08-05T00:00:00"/>
    <x v="1"/>
    <x v="21"/>
    <n v="600"/>
    <m/>
    <x v="28"/>
    <s v="JP"/>
    <x v="24"/>
  </r>
  <r>
    <s v="X"/>
    <d v="2013-08-05T00:00:00"/>
    <x v="1"/>
    <x v="3"/>
    <n v="520"/>
    <m/>
    <x v="276"/>
    <m/>
    <x v="24"/>
  </r>
  <r>
    <s v="X"/>
    <d v="2013-08-05T00:00:00"/>
    <x v="1"/>
    <x v="129"/>
    <n v="500"/>
    <m/>
    <x v="276"/>
    <m/>
    <x v="24"/>
  </r>
  <r>
    <s v="X"/>
    <d v="2013-08-05T00:00:00"/>
    <x v="1"/>
    <x v="1117"/>
    <n v="500"/>
    <m/>
    <x v="28"/>
    <s v="JP"/>
    <x v="24"/>
  </r>
  <r>
    <s v="X"/>
    <d v="2013-08-05T00:00:00"/>
    <x v="1"/>
    <x v="264"/>
    <n v="480"/>
    <m/>
    <x v="276"/>
    <m/>
    <x v="24"/>
  </r>
  <r>
    <s v="X"/>
    <d v="2013-08-05T00:00:00"/>
    <x v="1"/>
    <x v="1091"/>
    <n v="400"/>
    <m/>
    <x v="276"/>
    <m/>
    <x v="24"/>
  </r>
  <r>
    <s v="X"/>
    <d v="2013-08-05T00:00:00"/>
    <x v="0"/>
    <x v="1118"/>
    <m/>
    <n v="249.36"/>
    <x v="128"/>
    <m/>
    <x v="0"/>
  </r>
  <r>
    <s v="X"/>
    <d v="2013-08-05T00:00:00"/>
    <x v="0"/>
    <x v="1119"/>
    <m/>
    <n v="184.16"/>
    <x v="238"/>
    <m/>
    <x v="0"/>
  </r>
  <r>
    <s v="X"/>
    <d v="2013-08-05T00:00:00"/>
    <x v="8"/>
    <x v="1120"/>
    <m/>
    <n v="334.65"/>
    <x v="275"/>
    <m/>
    <x v="0"/>
  </r>
  <r>
    <s v="X"/>
    <d v="2013-08-05T00:00:00"/>
    <x v="0"/>
    <x v="1121"/>
    <m/>
    <n v="151.96"/>
    <x v="276"/>
    <m/>
    <x v="0"/>
  </r>
  <r>
    <s v="X"/>
    <d v="2013-08-05T00:00:00"/>
    <x v="0"/>
    <x v="1122"/>
    <m/>
    <n v="164.52"/>
    <x v="128"/>
    <m/>
    <x v="0"/>
  </r>
  <r>
    <s v="X"/>
    <d v="2013-08-05T00:00:00"/>
    <x v="0"/>
    <x v="1123"/>
    <m/>
    <n v="252.21"/>
    <x v="238"/>
    <m/>
    <x v="0"/>
  </r>
  <r>
    <s v="X"/>
    <d v="2013-08-06T00:00:00"/>
    <x v="1"/>
    <x v="111"/>
    <n v="1178.0999999999999"/>
    <m/>
    <x v="275"/>
    <m/>
    <x v="24"/>
  </r>
  <r>
    <s v="X"/>
    <d v="2013-08-06T00:00:00"/>
    <x v="1"/>
    <x v="111"/>
    <n v="1037.3"/>
    <m/>
    <x v="276"/>
    <m/>
    <x v="24"/>
  </r>
  <r>
    <s v="X"/>
    <d v="2013-08-06T00:00:00"/>
    <x v="0"/>
    <x v="1124"/>
    <m/>
    <n v="1039.53"/>
    <x v="276"/>
    <m/>
    <x v="0"/>
  </r>
  <r>
    <s v="X"/>
    <d v="2013-08-06T00:00:00"/>
    <x v="0"/>
    <x v="1125"/>
    <m/>
    <n v="50.02"/>
    <x v="238"/>
    <m/>
    <x v="0"/>
  </r>
  <r>
    <s v="X"/>
    <d v="2013-08-06T00:00:00"/>
    <x v="0"/>
    <x v="1126"/>
    <m/>
    <n v="259.5"/>
    <x v="276"/>
    <m/>
    <x v="0"/>
  </r>
  <r>
    <s v="X"/>
    <d v="2013-08-06T00:00:00"/>
    <x v="0"/>
    <x v="1127"/>
    <m/>
    <n v="55.654000000000003"/>
    <x v="238"/>
    <m/>
    <x v="0"/>
  </r>
  <r>
    <s v="X"/>
    <d v="2013-08-07T00:00:00"/>
    <x v="1"/>
    <x v="16"/>
    <n v="800"/>
    <m/>
    <x v="276"/>
    <m/>
    <x v="24"/>
  </r>
  <r>
    <s v="X"/>
    <d v="2013-08-07T00:00:00"/>
    <x v="1"/>
    <x v="1128"/>
    <n v="1000"/>
    <m/>
    <x v="277"/>
    <m/>
    <x v="24"/>
  </r>
  <r>
    <s v="X"/>
    <d v="2013-08-07T00:00:00"/>
    <x v="1"/>
    <x v="241"/>
    <n v="159"/>
    <m/>
    <x v="40"/>
    <m/>
    <x v="24"/>
  </r>
  <r>
    <s v="X"/>
    <d v="2013-08-07T00:00:00"/>
    <x v="1"/>
    <x v="728"/>
    <n v="15"/>
    <m/>
    <x v="106"/>
    <m/>
    <x v="24"/>
  </r>
  <r>
    <s v="X"/>
    <d v="2013-08-07T00:00:00"/>
    <x v="2"/>
    <x v="1129"/>
    <m/>
    <n v="240.52"/>
    <x v="143"/>
    <m/>
    <x v="0"/>
  </r>
  <r>
    <s v="X"/>
    <d v="2013-08-07T00:00:00"/>
    <x v="5"/>
    <x v="1130"/>
    <m/>
    <n v="379.09"/>
    <x v="181"/>
    <m/>
    <x v="0"/>
  </r>
  <r>
    <s v="X"/>
    <d v="2013-08-07T00:00:00"/>
    <x v="0"/>
    <x v="1131"/>
    <m/>
    <n v="468.37"/>
    <x v="238"/>
    <m/>
    <x v="0"/>
  </r>
  <r>
    <s v="X"/>
    <d v="2013-08-07T00:00:00"/>
    <x v="8"/>
    <x v="1132"/>
    <m/>
    <n v="559.87"/>
    <x v="275"/>
    <m/>
    <x v="0"/>
  </r>
  <r>
    <s v="X"/>
    <d v="2013-08-07T00:00:00"/>
    <x v="0"/>
    <x v="1133"/>
    <m/>
    <n v="835.1"/>
    <x v="238"/>
    <m/>
    <x v="0"/>
  </r>
  <r>
    <s v="X"/>
    <d v="2013-08-07T00:00:00"/>
    <x v="0"/>
    <x v="1134"/>
    <m/>
    <n v="214.71"/>
    <x v="238"/>
    <m/>
    <x v="0"/>
  </r>
  <r>
    <s v="X"/>
    <d v="2013-08-08T00:00:00"/>
    <x v="5"/>
    <x v="1135"/>
    <m/>
    <n v="182.67"/>
    <x v="181"/>
    <m/>
    <x v="0"/>
  </r>
  <r>
    <s v="X"/>
    <d v="2013-08-08T00:00:00"/>
    <x v="0"/>
    <x v="1136"/>
    <m/>
    <n v="580.41999999999996"/>
    <x v="276"/>
    <m/>
    <x v="0"/>
  </r>
  <r>
    <s v="X"/>
    <d v="2013-08-08T00:00:00"/>
    <x v="0"/>
    <x v="1137"/>
    <m/>
    <n v="19.010000000000002"/>
    <x v="238"/>
    <m/>
    <x v="0"/>
  </r>
  <r>
    <s v="X"/>
    <d v="2013-08-08T00:00:00"/>
    <x v="8"/>
    <x v="1138"/>
    <m/>
    <n v="766.63"/>
    <x v="275"/>
    <m/>
    <x v="0"/>
  </r>
  <r>
    <s v="X"/>
    <d v="2013-08-08T00:00:00"/>
    <x v="5"/>
    <x v="1139"/>
    <m/>
    <n v="27"/>
    <x v="181"/>
    <m/>
    <x v="0"/>
  </r>
  <r>
    <s v="X"/>
    <d v="2013-08-08T00:00:00"/>
    <x v="0"/>
    <x v="1140"/>
    <m/>
    <n v="1194.6400000000001"/>
    <x v="238"/>
    <m/>
    <x v="0"/>
  </r>
  <r>
    <s v="X"/>
    <d v="2013-08-09T00:00:00"/>
    <x v="1"/>
    <x v="1"/>
    <n v="650"/>
    <m/>
    <x v="238"/>
    <m/>
    <x v="24"/>
  </r>
  <r>
    <s v="X"/>
    <d v="2013-08-09T00:00:00"/>
    <x v="1"/>
    <x v="1"/>
    <n v="450"/>
    <m/>
    <x v="238"/>
    <m/>
    <x v="24"/>
  </r>
  <r>
    <s v="X"/>
    <d v="2013-08-09T00:00:00"/>
    <x v="0"/>
    <x v="1141"/>
    <m/>
    <n v="34.99"/>
    <x v="238"/>
    <m/>
    <x v="0"/>
  </r>
  <r>
    <s v="X"/>
    <d v="2013-08-09T00:00:00"/>
    <x v="5"/>
    <x v="1142"/>
    <m/>
    <n v="241.03"/>
    <x v="181"/>
    <m/>
    <x v="0"/>
  </r>
  <r>
    <s v="X"/>
    <d v="2013-08-09T00:00:00"/>
    <x v="0"/>
    <x v="1143"/>
    <m/>
    <n v="260.77999999999997"/>
    <x v="42"/>
    <m/>
    <x v="0"/>
  </r>
  <r>
    <s v="X"/>
    <d v="2013-08-09T00:00:00"/>
    <x v="0"/>
    <x v="1144"/>
    <m/>
    <n v="220.41"/>
    <x v="238"/>
    <m/>
    <x v="0"/>
  </r>
  <r>
    <s v="X"/>
    <d v="2013-08-10T00:00:00"/>
    <x v="0"/>
    <x v="1145"/>
    <m/>
    <n v="426.55"/>
    <x v="238"/>
    <m/>
    <x v="0"/>
  </r>
  <r>
    <s v="X"/>
    <d v="2013-08-10T00:00:00"/>
    <x v="0"/>
    <x v="1146"/>
    <m/>
    <n v="235.74"/>
    <x v="143"/>
    <m/>
    <x v="0"/>
  </r>
  <r>
    <s v="X"/>
    <d v="2013-08-10T00:00:00"/>
    <x v="0"/>
    <x v="1147"/>
    <m/>
    <n v="668.57"/>
    <x v="276"/>
    <m/>
    <x v="0"/>
  </r>
  <r>
    <s v="X"/>
    <d v="2013-08-10T00:00:00"/>
    <x v="8"/>
    <x v="1148"/>
    <m/>
    <n v="152.94999999999999"/>
    <x v="275"/>
    <m/>
    <x v="0"/>
  </r>
  <r>
    <s v="X"/>
    <d v="2013-08-10T00:00:00"/>
    <x v="0"/>
    <x v="1149"/>
    <m/>
    <n v="58.01"/>
    <x v="278"/>
    <m/>
    <x v="0"/>
  </r>
  <r>
    <s v="X"/>
    <d v="2013-08-12T00:00:00"/>
    <x v="1"/>
    <x v="214"/>
    <n v="1750"/>
    <m/>
    <x v="28"/>
    <s v="JP"/>
    <x v="25"/>
  </r>
  <r>
    <s v="X"/>
    <d v="2013-08-12T00:00:00"/>
    <x v="1"/>
    <x v="7"/>
    <n v="650"/>
    <m/>
    <x v="238"/>
    <m/>
    <x v="25"/>
  </r>
  <r>
    <s v="X"/>
    <d v="2013-08-12T00:00:00"/>
    <x v="1"/>
    <x v="9"/>
    <n v="650"/>
    <m/>
    <x v="276"/>
    <m/>
    <x v="25"/>
  </r>
  <r>
    <s v="X"/>
    <d v="2013-08-12T00:00:00"/>
    <x v="1"/>
    <x v="178"/>
    <n v="600"/>
    <m/>
    <x v="238"/>
    <m/>
    <x v="25"/>
  </r>
  <r>
    <s v="X"/>
    <d v="2013-08-12T00:00:00"/>
    <x v="1"/>
    <x v="25"/>
    <n v="600"/>
    <m/>
    <x v="276"/>
    <m/>
    <x v="25"/>
  </r>
  <r>
    <s v="X"/>
    <d v="2013-08-12T00:00:00"/>
    <x v="1"/>
    <x v="980"/>
    <n v="500"/>
    <m/>
    <x v="276"/>
    <m/>
    <x v="25"/>
  </r>
  <r>
    <s v="X"/>
    <d v="2013-08-12T00:00:00"/>
    <x v="1"/>
    <x v="215"/>
    <n v="480"/>
    <m/>
    <x v="276"/>
    <m/>
    <x v="25"/>
  </r>
  <r>
    <s v="X"/>
    <d v="2013-08-12T00:00:00"/>
    <x v="1"/>
    <x v="349"/>
    <n v="400"/>
    <m/>
    <x v="238"/>
    <m/>
    <x v="25"/>
  </r>
  <r>
    <s v="X"/>
    <d v="2013-08-12T00:00:00"/>
    <x v="1"/>
    <x v="3"/>
    <n v="130"/>
    <m/>
    <x v="276"/>
    <m/>
    <x v="25"/>
  </r>
  <r>
    <s v="X"/>
    <d v="2013-08-12T00:00:00"/>
    <x v="1"/>
    <x v="264"/>
    <n v="120"/>
    <m/>
    <x v="276"/>
    <m/>
    <x v="25"/>
  </r>
  <r>
    <s v="X"/>
    <d v="2013-08-12T00:00:00"/>
    <x v="8"/>
    <x v="1150"/>
    <m/>
    <n v="226.28"/>
    <x v="275"/>
    <m/>
    <x v="0"/>
  </r>
  <r>
    <s v="X"/>
    <d v="2013-08-13T00:00:00"/>
    <x v="0"/>
    <x v="1151"/>
    <m/>
    <n v="47.84"/>
    <x v="84"/>
    <m/>
    <x v="0"/>
  </r>
  <r>
    <s v="X"/>
    <d v="2013-08-13T00:00:00"/>
    <x v="0"/>
    <x v="1152"/>
    <m/>
    <n v="87.16"/>
    <x v="250"/>
    <m/>
    <x v="0"/>
  </r>
  <r>
    <s v="X"/>
    <d v="2013-08-13T00:00:00"/>
    <x v="0"/>
    <x v="32"/>
    <m/>
    <n v="15.5"/>
    <x v="276"/>
    <m/>
    <x v="0"/>
  </r>
  <r>
    <s v="X"/>
    <d v="2013-08-13T00:00:00"/>
    <x v="0"/>
    <x v="1153"/>
    <m/>
    <n v="909.99"/>
    <x v="276"/>
    <m/>
    <x v="0"/>
  </r>
  <r>
    <s v="X"/>
    <d v="2013-08-14T00:00:00"/>
    <x v="0"/>
    <x v="1154"/>
    <m/>
    <n v="138.37"/>
    <x v="238"/>
    <m/>
    <x v="0"/>
  </r>
  <r>
    <s v="X"/>
    <d v="2013-08-14T00:00:00"/>
    <x v="0"/>
    <x v="1155"/>
    <m/>
    <n v="291.42"/>
    <x v="143"/>
    <m/>
    <x v="0"/>
  </r>
  <r>
    <s v="X"/>
    <d v="2013-08-14T00:00:00"/>
    <x v="0"/>
    <x v="1156"/>
    <m/>
    <n v="51.11"/>
    <x v="143"/>
    <m/>
    <x v="0"/>
  </r>
  <r>
    <s v="X"/>
    <d v="2013-08-14T00:00:00"/>
    <x v="0"/>
    <x v="1157"/>
    <m/>
    <n v="72.33"/>
    <x v="143"/>
    <m/>
    <x v="0"/>
  </r>
  <r>
    <s v="X"/>
    <d v="2013-08-14T00:00:00"/>
    <x v="8"/>
    <x v="1158"/>
    <m/>
    <n v="1071.3"/>
    <x v="275"/>
    <m/>
    <x v="0"/>
  </r>
  <r>
    <s v="X"/>
    <d v="2013-08-14T00:00:00"/>
    <x v="0"/>
    <x v="1159"/>
    <m/>
    <n v="74.73"/>
    <x v="238"/>
    <m/>
    <x v="0"/>
  </r>
  <r>
    <s v="X"/>
    <d v="2013-08-15T00:00:00"/>
    <x v="1"/>
    <x v="959"/>
    <n v="175"/>
    <m/>
    <x v="84"/>
    <m/>
    <x v="25"/>
  </r>
  <r>
    <s v="X"/>
    <d v="2013-08-15T00:00:00"/>
    <x v="8"/>
    <x v="1160"/>
    <m/>
    <n v="160.61000000000001"/>
    <x v="275"/>
    <m/>
    <x v="0"/>
  </r>
  <r>
    <s v="X"/>
    <d v="2013-08-15T00:00:00"/>
    <x v="0"/>
    <x v="1161"/>
    <m/>
    <n v="107.31"/>
    <x v="238"/>
    <m/>
    <x v="0"/>
  </r>
  <r>
    <s v="X"/>
    <d v="2013-08-15T00:00:00"/>
    <x v="0"/>
    <x v="1162"/>
    <m/>
    <n v="538.47"/>
    <x v="238"/>
    <m/>
    <x v="0"/>
  </r>
  <r>
    <s v="X"/>
    <d v="2013-08-16T00:00:00"/>
    <x v="1"/>
    <x v="50"/>
    <n v="2200"/>
    <m/>
    <x v="238"/>
    <m/>
    <x v="25"/>
  </r>
  <r>
    <s v="X"/>
    <d v="2013-08-16T00:00:00"/>
    <x v="1"/>
    <x v="50"/>
    <n v="5000"/>
    <m/>
    <x v="276"/>
    <m/>
    <x v="25"/>
  </r>
  <r>
    <s v="X"/>
    <d v="2013-08-16T00:00:00"/>
    <x v="1"/>
    <x v="1082"/>
    <n v="150"/>
    <m/>
    <x v="28"/>
    <s v="JP"/>
    <x v="25"/>
  </r>
  <r>
    <s v="X"/>
    <d v="2013-08-16T00:00:00"/>
    <x v="1"/>
    <x v="1082"/>
    <n v="150"/>
    <m/>
    <x v="110"/>
    <m/>
    <x v="25"/>
  </r>
  <r>
    <s v="X"/>
    <d v="2013-08-16T00:00:00"/>
    <x v="1"/>
    <x v="603"/>
    <n v="347"/>
    <m/>
    <x v="115"/>
    <m/>
    <x v="25"/>
  </r>
  <r>
    <s v="X"/>
    <d v="2013-08-16T00:00:00"/>
    <x v="1"/>
    <x v="277"/>
    <n v="82.5"/>
    <m/>
    <x v="115"/>
    <m/>
    <x v="25"/>
  </r>
  <r>
    <s v="X"/>
    <d v="2013-08-16T00:00:00"/>
    <x v="2"/>
    <x v="1163"/>
    <m/>
    <n v="57.78"/>
    <x v="238"/>
    <m/>
    <x v="0"/>
  </r>
  <r>
    <s v="X"/>
    <d v="2013-08-16T00:00:00"/>
    <x v="0"/>
    <x v="32"/>
    <m/>
    <n v="397.1"/>
    <x v="276"/>
    <m/>
    <x v="0"/>
  </r>
  <r>
    <s v="X"/>
    <d v="2013-08-16T00:00:00"/>
    <x v="5"/>
    <x v="1164"/>
    <m/>
    <n v="66.92"/>
    <x v="92"/>
    <m/>
    <x v="0"/>
  </r>
  <r>
    <s v="X"/>
    <d v="2013-08-16T00:00:00"/>
    <x v="0"/>
    <x v="1165"/>
    <m/>
    <n v="21.88"/>
    <x v="92"/>
    <m/>
    <x v="0"/>
  </r>
  <r>
    <s v="X"/>
    <d v="2013-08-16T00:00:00"/>
    <x v="0"/>
    <x v="1166"/>
    <m/>
    <n v="394.68"/>
    <x v="238"/>
    <m/>
    <x v="0"/>
  </r>
  <r>
    <s v="X"/>
    <d v="2013-08-17T00:00:00"/>
    <x v="0"/>
    <x v="1167"/>
    <m/>
    <n v="187.99"/>
    <x v="238"/>
    <m/>
    <x v="0"/>
  </r>
  <r>
    <s v="X"/>
    <d v="2013-08-17T00:00:00"/>
    <x v="8"/>
    <x v="1168"/>
    <m/>
    <n v="96.22"/>
    <x v="275"/>
    <m/>
    <x v="0"/>
  </r>
  <r>
    <s v="X"/>
    <d v="2013-08-17T00:00:00"/>
    <x v="8"/>
    <x v="1169"/>
    <m/>
    <n v="82.98"/>
    <x v="275"/>
    <m/>
    <x v="0"/>
  </r>
  <r>
    <s v="X"/>
    <d v="2013-08-17T00:00:00"/>
    <x v="0"/>
    <x v="1170"/>
    <m/>
    <n v="41.21"/>
    <x v="238"/>
    <m/>
    <x v="0"/>
  </r>
  <r>
    <s v="X"/>
    <d v="2013-08-17T00:00:00"/>
    <x v="0"/>
    <x v="1171"/>
    <m/>
    <n v="491.11"/>
    <x v="276"/>
    <m/>
    <x v="0"/>
  </r>
  <r>
    <s v="X"/>
    <d v="2013-08-17T00:00:00"/>
    <x v="0"/>
    <x v="1172"/>
    <m/>
    <n v="109.28"/>
    <x v="143"/>
    <m/>
    <x v="0"/>
  </r>
  <r>
    <s v="X"/>
    <d v="2013-08-17T00:00:00"/>
    <x v="0"/>
    <x v="1173"/>
    <m/>
    <n v="78.650000000000006"/>
    <x v="279"/>
    <m/>
    <x v="0"/>
  </r>
  <r>
    <s v="X"/>
    <d v="2013-08-19T00:00:00"/>
    <x v="1"/>
    <x v="1095"/>
    <n v="1700"/>
    <m/>
    <x v="238"/>
    <m/>
    <x v="26"/>
  </r>
  <r>
    <s v="X"/>
    <d v="2013-08-19T00:00:00"/>
    <x v="1"/>
    <x v="1095"/>
    <n v="1700"/>
    <m/>
    <x v="276"/>
    <m/>
    <x v="26"/>
  </r>
  <r>
    <s v="X"/>
    <d v="2013-08-19T00:00:00"/>
    <x v="1"/>
    <x v="1"/>
    <n v="1005"/>
    <m/>
    <x v="238"/>
    <m/>
    <x v="26"/>
  </r>
  <r>
    <s v="X"/>
    <d v="2013-08-19T00:00:00"/>
    <x v="1"/>
    <x v="3"/>
    <n v="260"/>
    <m/>
    <x v="276"/>
    <m/>
    <x v="26"/>
  </r>
  <r>
    <s v="X"/>
    <d v="2013-08-19T00:00:00"/>
    <x v="1"/>
    <x v="9"/>
    <n v="845"/>
    <m/>
    <x v="276"/>
    <m/>
    <x v="26"/>
  </r>
  <r>
    <s v="X"/>
    <d v="2013-08-19T00:00:00"/>
    <x v="1"/>
    <x v="25"/>
    <n v="780"/>
    <m/>
    <x v="276"/>
    <m/>
    <x v="26"/>
  </r>
  <r>
    <s v="X"/>
    <d v="2013-08-19T00:00:00"/>
    <x v="1"/>
    <x v="21"/>
    <n v="780"/>
    <m/>
    <x v="276"/>
    <m/>
    <x v="26"/>
  </r>
  <r>
    <s v="X"/>
    <d v="2013-08-19T00:00:00"/>
    <x v="1"/>
    <x v="980"/>
    <n v="650"/>
    <m/>
    <x v="276"/>
    <m/>
    <x v="26"/>
  </r>
  <r>
    <s v="X"/>
    <d v="2013-08-19T00:00:00"/>
    <x v="1"/>
    <x v="349"/>
    <n v="450"/>
    <m/>
    <x v="238"/>
    <m/>
    <x v="26"/>
  </r>
  <r>
    <s v="X"/>
    <d v="2013-08-19T00:00:00"/>
    <x v="1"/>
    <x v="178"/>
    <n v="300"/>
    <m/>
    <x v="238"/>
    <m/>
    <x v="26"/>
  </r>
  <r>
    <s v="X"/>
    <d v="2013-08-19T00:00:00"/>
    <x v="1"/>
    <x v="264"/>
    <n v="240"/>
    <m/>
    <x v="276"/>
    <m/>
    <x v="26"/>
  </r>
  <r>
    <s v="X"/>
    <d v="2013-08-19T00:00:00"/>
    <x v="1"/>
    <x v="215"/>
    <n v="120"/>
    <m/>
    <x v="276"/>
    <m/>
    <x v="26"/>
  </r>
  <r>
    <s v="X"/>
    <d v="2013-08-19T00:00:00"/>
    <x v="1"/>
    <x v="1091"/>
    <n v="100"/>
    <m/>
    <x v="276"/>
    <m/>
    <x v="26"/>
  </r>
  <r>
    <s v="X"/>
    <d v="2013-08-19T00:00:00"/>
    <x v="8"/>
    <x v="1174"/>
    <m/>
    <n v="262.8"/>
    <x v="275"/>
    <m/>
    <x v="0"/>
  </r>
  <r>
    <s v="X"/>
    <d v="2013-08-20T00:00:00"/>
    <x v="1"/>
    <x v="214"/>
    <n v="455"/>
    <m/>
    <x v="238"/>
    <m/>
    <x v="26"/>
  </r>
  <r>
    <s v="X"/>
    <d v="2013-08-20T00:00:00"/>
    <x v="0"/>
    <x v="1175"/>
    <m/>
    <n v="1159.69"/>
    <x v="276"/>
    <m/>
    <x v="0"/>
  </r>
  <r>
    <s v="X"/>
    <d v="2013-08-20T00:00:00"/>
    <x v="5"/>
    <x v="1176"/>
    <m/>
    <n v="242.74"/>
    <x v="275"/>
    <m/>
    <x v="0"/>
  </r>
  <r>
    <s v="X"/>
    <d v="2013-08-21T00:00:00"/>
    <x v="0"/>
    <x v="1177"/>
    <m/>
    <n v="53.72"/>
    <x v="143"/>
    <m/>
    <x v="0"/>
  </r>
  <r>
    <s v="X"/>
    <d v="2013-08-21T00:00:00"/>
    <x v="5"/>
    <x v="1178"/>
    <m/>
    <n v="77.41"/>
    <x v="181"/>
    <m/>
    <x v="0"/>
  </r>
  <r>
    <s v="X"/>
    <d v="2013-08-21T00:00:00"/>
    <x v="0"/>
    <x v="1179"/>
    <m/>
    <n v="345.07"/>
    <x v="250"/>
    <m/>
    <x v="0"/>
  </r>
  <r>
    <s v="X"/>
    <d v="2013-08-21T00:00:00"/>
    <x v="8"/>
    <x v="1180"/>
    <m/>
    <n v="84.5"/>
    <x v="275"/>
    <m/>
    <x v="0"/>
  </r>
  <r>
    <s v="X"/>
    <d v="2013-08-21T00:00:00"/>
    <x v="0"/>
    <x v="1181"/>
    <m/>
    <n v="230.19"/>
    <x v="143"/>
    <m/>
    <x v="0"/>
  </r>
  <r>
    <s v="X"/>
    <d v="2013-08-21T00:00:00"/>
    <x v="1"/>
    <x v="112"/>
    <n v="150"/>
    <m/>
    <x v="238"/>
    <m/>
    <x v="26"/>
  </r>
  <r>
    <s v="X"/>
    <d v="2013-08-21T00:00:00"/>
    <x v="1"/>
    <x v="112"/>
    <n v="90"/>
    <m/>
    <x v="128"/>
    <m/>
    <x v="26"/>
  </r>
  <r>
    <s v="X"/>
    <d v="2013-08-21T00:00:00"/>
    <x v="1"/>
    <x v="112"/>
    <n v="140"/>
    <m/>
    <x v="28"/>
    <s v="JP"/>
    <x v="26"/>
  </r>
  <r>
    <s v="X"/>
    <d v="2013-08-21T00:00:00"/>
    <x v="1"/>
    <x v="112"/>
    <n v="230"/>
    <m/>
    <x v="273"/>
    <m/>
    <x v="26"/>
  </r>
  <r>
    <s v="X"/>
    <d v="2013-08-21T00:00:00"/>
    <x v="1"/>
    <x v="39"/>
    <n v="500"/>
    <m/>
    <x v="238"/>
    <m/>
    <x v="26"/>
  </r>
  <r>
    <s v="X"/>
    <d v="2013-08-21T00:00:00"/>
    <x v="1"/>
    <x v="39"/>
    <n v="500"/>
    <m/>
    <x v="276"/>
    <m/>
    <x v="26"/>
  </r>
  <r>
    <s v="X"/>
    <d v="2013-08-21T00:00:00"/>
    <x v="0"/>
    <x v="1182"/>
    <m/>
    <n v="54.24"/>
    <x v="143"/>
    <m/>
    <x v="0"/>
  </r>
  <r>
    <s v="X"/>
    <d v="2013-08-22T00:00:00"/>
    <x v="1"/>
    <x v="277"/>
    <n v="320"/>
    <m/>
    <x v="115"/>
    <m/>
    <x v="26"/>
  </r>
  <r>
    <s v="X"/>
    <d v="2013-08-22T00:00:00"/>
    <x v="0"/>
    <x v="1183"/>
    <m/>
    <n v="571.01"/>
    <x v="276"/>
    <m/>
    <x v="0"/>
  </r>
  <r>
    <s v="X"/>
    <d v="2013-08-22T00:00:00"/>
    <x v="0"/>
    <x v="1184"/>
    <m/>
    <n v="1153.28"/>
    <x v="276"/>
    <m/>
    <x v="0"/>
  </r>
  <r>
    <s v="X"/>
    <d v="2013-08-22T00:00:00"/>
    <x v="0"/>
    <x v="1185"/>
    <m/>
    <n v="518.14"/>
    <x v="184"/>
    <m/>
    <x v="0"/>
  </r>
  <r>
    <s v="X"/>
    <d v="2013-08-22T00:00:00"/>
    <x v="0"/>
    <x v="1186"/>
    <m/>
    <n v="53.8"/>
    <x v="184"/>
    <m/>
    <x v="0"/>
  </r>
  <r>
    <s v="X"/>
    <d v="2013-08-23T00:00:00"/>
    <x v="1"/>
    <x v="36"/>
    <n v="1700"/>
    <m/>
    <x v="276"/>
    <m/>
    <x v="26"/>
  </r>
  <r>
    <s v="X"/>
    <d v="2013-08-23T00:00:00"/>
    <x v="0"/>
    <x v="1187"/>
    <m/>
    <n v="99.8"/>
    <x v="250"/>
    <m/>
    <x v="0"/>
  </r>
  <r>
    <s v="X"/>
    <d v="2013-08-23T00:00:00"/>
    <x v="8"/>
    <x v="1188"/>
    <m/>
    <n v="125.88"/>
    <x v="275"/>
    <m/>
    <x v="0"/>
  </r>
  <r>
    <s v="X"/>
    <d v="2013-08-23T00:00:00"/>
    <x v="0"/>
    <x v="1189"/>
    <m/>
    <n v="1290.6099999999999"/>
    <x v="184"/>
    <m/>
    <x v="0"/>
  </r>
  <r>
    <s v="X"/>
    <d v="2013-08-23T00:00:00"/>
    <x v="0"/>
    <x v="1190"/>
    <m/>
    <n v="163.49"/>
    <x v="143"/>
    <m/>
    <x v="0"/>
  </r>
  <r>
    <s v="X"/>
    <d v="2013-08-23T00:00:00"/>
    <x v="0"/>
    <x v="1191"/>
    <m/>
    <n v="294.72000000000003"/>
    <x v="276"/>
    <m/>
    <x v="0"/>
  </r>
  <r>
    <s v="X"/>
    <d v="2013-08-24T00:00:00"/>
    <x v="0"/>
    <x v="1192"/>
    <m/>
    <n v="99.99"/>
    <x v="276"/>
    <m/>
    <x v="0"/>
  </r>
  <r>
    <s v="X"/>
    <d v="2013-08-24T00:00:00"/>
    <x v="0"/>
    <x v="1193"/>
    <m/>
    <n v="61.02"/>
    <x v="143"/>
    <m/>
    <x v="0"/>
  </r>
  <r>
    <s v="X"/>
    <d v="2013-08-24T00:00:00"/>
    <x v="8"/>
    <x v="1194"/>
    <m/>
    <n v="514.82000000000005"/>
    <x v="280"/>
    <m/>
    <x v="0"/>
  </r>
  <r>
    <s v="X"/>
    <d v="2013-08-24T00:00:00"/>
    <x v="0"/>
    <x v="1195"/>
    <m/>
    <n v="23.25"/>
    <x v="143"/>
    <m/>
    <x v="0"/>
  </r>
  <r>
    <s v="X"/>
    <d v="2013-08-24T00:00:00"/>
    <x v="0"/>
    <x v="1196"/>
    <m/>
    <n v="48.19"/>
    <x v="276"/>
    <m/>
    <x v="0"/>
  </r>
  <r>
    <s v="X"/>
    <d v="2013-08-26T00:00:00"/>
    <x v="1"/>
    <x v="16"/>
    <n v="1375"/>
    <m/>
    <x v="276"/>
    <m/>
    <x v="27"/>
  </r>
  <r>
    <s v="X"/>
    <d v="2013-08-26T00:00:00"/>
    <x v="1"/>
    <x v="1"/>
    <n v="870"/>
    <m/>
    <x v="276"/>
    <m/>
    <x v="27"/>
  </r>
  <r>
    <s v="X"/>
    <d v="2013-08-26T00:00:00"/>
    <x v="1"/>
    <x v="7"/>
    <n v="780"/>
    <m/>
    <x v="276"/>
    <m/>
    <x v="27"/>
  </r>
  <r>
    <s v="X"/>
    <d v="2013-08-26T00:00:00"/>
    <x v="1"/>
    <x v="9"/>
    <n v="410"/>
    <m/>
    <x v="250"/>
    <m/>
    <x v="27"/>
  </r>
  <r>
    <s v="X"/>
    <d v="2013-08-26T00:00:00"/>
    <x v="1"/>
    <x v="9"/>
    <n v="260"/>
    <m/>
    <x v="276"/>
    <m/>
    <x v="27"/>
  </r>
  <r>
    <s v="X"/>
    <d v="2013-08-26T00:00:00"/>
    <x v="1"/>
    <x v="1"/>
    <n v="260"/>
    <m/>
    <x v="276"/>
    <m/>
    <x v="27"/>
  </r>
  <r>
    <s v="X"/>
    <d v="2013-08-26T00:00:00"/>
    <x v="1"/>
    <x v="1"/>
    <n v="360"/>
    <m/>
    <x v="250"/>
    <m/>
    <x v="27"/>
  </r>
  <r>
    <s v="X"/>
    <d v="2013-08-26T00:00:00"/>
    <x v="1"/>
    <x v="980"/>
    <n v="255"/>
    <m/>
    <x v="276"/>
    <m/>
    <x v="27"/>
  </r>
  <r>
    <s v="X"/>
    <d v="2013-08-26T00:00:00"/>
    <x v="1"/>
    <x v="980"/>
    <n v="255"/>
    <m/>
    <x v="250"/>
    <m/>
    <x v="27"/>
  </r>
  <r>
    <s v="X"/>
    <d v="2013-08-26T00:00:00"/>
    <x v="1"/>
    <x v="178"/>
    <n v="380"/>
    <m/>
    <x v="276"/>
    <m/>
    <x v="27"/>
  </r>
  <r>
    <s v="X"/>
    <d v="2013-08-26T00:00:00"/>
    <x v="1"/>
    <x v="21"/>
    <n v="180"/>
    <m/>
    <x v="276"/>
    <m/>
    <x v="27"/>
  </r>
  <r>
    <s v="X"/>
    <d v="2013-08-26T00:00:00"/>
    <x v="1"/>
    <x v="21"/>
    <n v="180"/>
    <m/>
    <x v="250"/>
    <m/>
    <x v="27"/>
  </r>
  <r>
    <s v="X"/>
    <d v="2013-08-26T00:00:00"/>
    <x v="1"/>
    <x v="349"/>
    <n v="300"/>
    <m/>
    <x v="276"/>
    <m/>
    <x v="27"/>
  </r>
  <r>
    <s v="X"/>
    <d v="2013-08-26T00:00:00"/>
    <x v="0"/>
    <x v="1197"/>
    <m/>
    <n v="71.61"/>
    <x v="143"/>
    <m/>
    <x v="0"/>
  </r>
  <r>
    <s v="X"/>
    <d v="2013-08-27T00:00:00"/>
    <x v="1"/>
    <x v="3"/>
    <n v="390"/>
    <m/>
    <x v="184"/>
    <m/>
    <x v="27"/>
  </r>
  <r>
    <s v="X"/>
    <d v="2013-08-27T00:00:00"/>
    <x v="1"/>
    <x v="264"/>
    <n v="360"/>
    <m/>
    <x v="184"/>
    <m/>
    <x v="27"/>
  </r>
  <r>
    <s v="X"/>
    <d v="2013-08-27T00:00:00"/>
    <x v="1"/>
    <x v="1198"/>
    <n v="20"/>
    <m/>
    <x v="115"/>
    <m/>
    <x v="27"/>
  </r>
  <r>
    <s v="X"/>
    <d v="2013-08-27T00:00:00"/>
    <x v="5"/>
    <x v="1199"/>
    <m/>
    <n v="220.17"/>
    <x v="181"/>
    <m/>
    <x v="0"/>
  </r>
  <r>
    <s v="X"/>
    <d v="2013-08-27T00:00:00"/>
    <x v="0"/>
    <x v="1200"/>
    <m/>
    <n v="56.84"/>
    <x v="276"/>
    <m/>
    <x v="0"/>
  </r>
  <r>
    <s v="X"/>
    <d v="2013-08-28T00:00:00"/>
    <x v="8"/>
    <x v="1201"/>
    <m/>
    <n v="109.18"/>
    <x v="275"/>
    <m/>
    <x v="0"/>
  </r>
  <r>
    <s v="X"/>
    <d v="2013-08-28T00:00:00"/>
    <x v="0"/>
    <x v="1202"/>
    <m/>
    <n v="251.5"/>
    <x v="143"/>
    <m/>
    <x v="0"/>
  </r>
  <r>
    <s v="X"/>
    <d v="2013-08-29T00:00:00"/>
    <x v="5"/>
    <x v="1203"/>
    <m/>
    <n v="63.46"/>
    <x v="181"/>
    <m/>
    <x v="0"/>
  </r>
  <r>
    <s v="X"/>
    <d v="2013-08-29T00:00:00"/>
    <x v="0"/>
    <x v="1204"/>
    <m/>
    <n v="120.42"/>
    <x v="276"/>
    <m/>
    <x v="0"/>
  </r>
  <r>
    <s v="X"/>
    <d v="2013-08-29T00:00:00"/>
    <x v="1"/>
    <x v="250"/>
    <n v="481.1"/>
    <m/>
    <x v="40"/>
    <m/>
    <x v="27"/>
  </r>
  <r>
    <s v="X"/>
    <d v="2013-08-29T00:00:00"/>
    <x v="1"/>
    <x v="277"/>
    <n v="82.5"/>
    <m/>
    <x v="115"/>
    <m/>
    <x v="27"/>
  </r>
  <r>
    <s v="X"/>
    <d v="2013-08-29T00:00:00"/>
    <x v="1"/>
    <x v="428"/>
    <n v="2.25"/>
    <m/>
    <x v="115"/>
    <m/>
    <x v="27"/>
  </r>
  <r>
    <s v="X"/>
    <d v="2013-08-30T00:00:00"/>
    <x v="1"/>
    <x v="161"/>
    <n v="400"/>
    <m/>
    <x v="250"/>
    <m/>
    <x v="27"/>
  </r>
  <r>
    <s v="X"/>
    <d v="2013-08-30T00:00:00"/>
    <x v="0"/>
    <x v="1205"/>
    <m/>
    <n v="1302.8499999999999"/>
    <x v="281"/>
    <m/>
    <x v="0"/>
  </r>
  <r>
    <s v="X"/>
    <d v="2013-09-03T00:00:00"/>
    <x v="1"/>
    <x v="251"/>
    <n v="197.1"/>
    <m/>
    <x v="115"/>
    <m/>
    <x v="28"/>
  </r>
  <r>
    <s v="X"/>
    <d v="2013-09-03T00:00:00"/>
    <x v="1"/>
    <x v="277"/>
    <n v="36.299999999999997"/>
    <m/>
    <x v="115"/>
    <m/>
    <x v="28"/>
  </r>
  <r>
    <s v="X"/>
    <d v="2013-09-03T00:00:00"/>
    <x v="0"/>
    <x v="1206"/>
    <m/>
    <n v="75.67"/>
    <x v="85"/>
    <m/>
    <x v="0"/>
  </r>
  <r>
    <s v="X"/>
    <d v="2013-09-03T00:00:00"/>
    <x v="0"/>
    <x v="1207"/>
    <m/>
    <n v="356.4"/>
    <x v="276"/>
    <m/>
    <x v="0"/>
  </r>
  <r>
    <s v="X"/>
    <d v="2013-09-03T00:00:00"/>
    <x v="0"/>
    <x v="1208"/>
    <m/>
    <n v="588.04"/>
    <x v="276"/>
    <m/>
    <x v="0"/>
  </r>
  <r>
    <s v="X"/>
    <d v="2013-09-04T00:00:00"/>
    <x v="0"/>
    <x v="1209"/>
    <m/>
    <n v="145.43"/>
    <x v="103"/>
    <m/>
    <x v="0"/>
  </r>
  <r>
    <s v="X"/>
    <d v="2013-09-04T00:00:00"/>
    <x v="0"/>
    <x v="1210"/>
    <m/>
    <n v="581.75"/>
    <x v="276"/>
    <m/>
    <x v="0"/>
  </r>
  <r>
    <s v="X"/>
    <d v="2013-09-06T00:00:00"/>
    <x v="1"/>
    <x v="129"/>
    <n v="2500"/>
    <m/>
    <x v="276"/>
    <m/>
    <x v="28"/>
  </r>
  <r>
    <s v="X"/>
    <d v="2013-09-06T00:00:00"/>
    <x v="0"/>
    <x v="1211"/>
    <m/>
    <n v="767.22"/>
    <x v="276"/>
    <m/>
    <x v="0"/>
  </r>
  <r>
    <s v="X"/>
    <d v="2013-09-06T00:00:00"/>
    <x v="0"/>
    <x v="1212"/>
    <m/>
    <n v="42.64"/>
    <x v="276"/>
    <m/>
    <x v="0"/>
  </r>
  <r>
    <s v="X"/>
    <d v="2013-09-07T00:00:00"/>
    <x v="5"/>
    <x v="1213"/>
    <m/>
    <n v="483.82"/>
    <x v="282"/>
    <m/>
    <x v="0"/>
  </r>
  <r>
    <s v="X"/>
    <d v="2013-09-09T00:00:00"/>
    <x v="1"/>
    <x v="653"/>
    <n v="400"/>
    <m/>
    <x v="14"/>
    <m/>
    <x v="29"/>
  </r>
  <r>
    <s v="X"/>
    <d v="2013-09-09T00:00:00"/>
    <x v="1"/>
    <x v="9"/>
    <n v="390"/>
    <m/>
    <x v="103"/>
    <m/>
    <x v="29"/>
  </r>
  <r>
    <s v="X"/>
    <d v="2013-09-09T00:00:00"/>
    <x v="1"/>
    <x v="241"/>
    <n v="159"/>
    <m/>
    <x v="40"/>
    <m/>
    <x v="29"/>
  </r>
  <r>
    <s v="X"/>
    <d v="2013-09-09T00:00:00"/>
    <x v="8"/>
    <x v="1214"/>
    <m/>
    <n v="1353.86"/>
    <x v="275"/>
    <m/>
    <x v="0"/>
  </r>
  <r>
    <s v="X"/>
    <d v="2013-09-10T00:00:00"/>
    <x v="1"/>
    <x v="1215"/>
    <n v="150"/>
    <m/>
    <x v="14"/>
    <m/>
    <x v="29"/>
  </r>
  <r>
    <s v="X"/>
    <d v="2013-09-10T00:00:00"/>
    <x v="1"/>
    <x v="879"/>
    <n v="2300"/>
    <m/>
    <x v="283"/>
    <m/>
    <x v="29"/>
  </r>
  <r>
    <s v="X"/>
    <d v="2013-09-12T00:00:00"/>
    <x v="0"/>
    <x v="1216"/>
    <m/>
    <n v="182.7"/>
    <x v="276"/>
    <m/>
    <x v="0"/>
  </r>
  <r>
    <s v="X"/>
    <d v="2013-09-12T00:00:00"/>
    <x v="8"/>
    <x v="1217"/>
    <m/>
    <n v="74.790000000000006"/>
    <x v="275"/>
    <m/>
    <x v="0"/>
  </r>
  <r>
    <s v="X"/>
    <d v="2013-09-13T00:00:00"/>
    <x v="0"/>
    <x v="1218"/>
    <m/>
    <n v="124.83"/>
    <x v="276"/>
    <m/>
    <x v="0"/>
  </r>
  <r>
    <s v="X"/>
    <d v="2013-09-14T00:00:00"/>
    <x v="0"/>
    <x v="1219"/>
    <m/>
    <n v="36.42"/>
    <x v="14"/>
    <m/>
    <x v="0"/>
  </r>
  <r>
    <s v="X"/>
    <d v="2013-09-14T00:00:00"/>
    <x v="0"/>
    <x v="1220"/>
    <m/>
    <n v="1758.78"/>
    <x v="143"/>
    <m/>
    <x v="0"/>
  </r>
  <r>
    <s v="X"/>
    <d v="2013-09-16T00:00:00"/>
    <x v="1"/>
    <x v="128"/>
    <n v="400"/>
    <m/>
    <x v="128"/>
    <m/>
    <x v="30"/>
  </r>
  <r>
    <s v="X"/>
    <d v="2013-09-16T00:00:00"/>
    <x v="1"/>
    <x v="128"/>
    <n v="3500.1"/>
    <m/>
    <x v="238"/>
    <m/>
    <x v="30"/>
  </r>
  <r>
    <s v="X"/>
    <d v="2013-09-16T00:00:00"/>
    <x v="1"/>
    <x v="44"/>
    <n v="730"/>
    <m/>
    <x v="14"/>
    <m/>
    <x v="30"/>
  </r>
  <r>
    <s v="X"/>
    <d v="2013-09-16T00:00:00"/>
    <x v="1"/>
    <x v="428"/>
    <n v="1.5"/>
    <m/>
    <x v="115"/>
    <m/>
    <x v="30"/>
  </r>
  <r>
    <s v="X"/>
    <d v="2013-09-17T00:00:00"/>
    <x v="8"/>
    <x v="1221"/>
    <m/>
    <n v="785.45"/>
    <x v="284"/>
    <m/>
    <x v="0"/>
  </r>
  <r>
    <s v="X"/>
    <d v="2013-09-18T00:00:00"/>
    <x v="1"/>
    <x v="7"/>
    <n v="610"/>
    <m/>
    <x v="276"/>
    <m/>
    <x v="30"/>
  </r>
  <r>
    <s v="X"/>
    <d v="2013-09-20T00:00:00"/>
    <x v="1"/>
    <x v="1222"/>
    <n v="50"/>
    <m/>
    <x v="115"/>
    <m/>
    <x v="30"/>
  </r>
  <r>
    <s v="X"/>
    <d v="2013-09-20T00:00:00"/>
    <x v="0"/>
    <x v="1223"/>
    <m/>
    <n v="347.61"/>
    <x v="184"/>
    <m/>
    <x v="0"/>
  </r>
  <r>
    <s v="X"/>
    <d v="2013-09-23T00:00:00"/>
    <x v="1"/>
    <x v="50"/>
    <n v="2400"/>
    <m/>
    <x v="184"/>
    <m/>
    <x v="31"/>
  </r>
  <r>
    <s v="X"/>
    <d v="2013-09-23T00:00:00"/>
    <x v="1"/>
    <x v="1224"/>
    <n v="300"/>
    <m/>
    <x v="115"/>
    <m/>
    <x v="31"/>
  </r>
  <r>
    <s v="X"/>
    <d v="2013-09-24T00:00:00"/>
    <x v="1"/>
    <x v="129"/>
    <n v="3500"/>
    <m/>
    <x v="276"/>
    <m/>
    <x v="31"/>
  </r>
  <r>
    <s v="X"/>
    <d v="2013-09-24T00:00:00"/>
    <x v="1"/>
    <x v="1225"/>
    <n v="190"/>
    <m/>
    <x v="184"/>
    <m/>
    <x v="31"/>
  </r>
  <r>
    <s v="X"/>
    <d v="2013-09-24T00:00:00"/>
    <x v="1"/>
    <x v="959"/>
    <n v="175"/>
    <m/>
    <x v="285"/>
    <m/>
    <x v="31"/>
  </r>
  <r>
    <s v="X"/>
    <d v="2013-09-25T00:00:00"/>
    <x v="8"/>
    <x v="1226"/>
    <m/>
    <n v="1104.1400000000001"/>
    <x v="286"/>
    <m/>
    <x v="0"/>
  </r>
  <r>
    <s v="X"/>
    <d v="2013-09-26T00:00:00"/>
    <x v="1"/>
    <x v="1224"/>
    <n v="600"/>
    <m/>
    <x v="115"/>
    <m/>
    <x v="31"/>
  </r>
  <r>
    <s v="X"/>
    <d v="2013-09-27T00:00:00"/>
    <x v="1"/>
    <x v="879"/>
    <n v="3200"/>
    <m/>
    <x v="286"/>
    <m/>
    <x v="31"/>
  </r>
  <r>
    <s v="X"/>
    <d v="2013-09-27T00:00:00"/>
    <x v="0"/>
    <x v="981"/>
    <m/>
    <n v="1104.1400000000001"/>
    <x v="286"/>
    <m/>
    <x v="0"/>
  </r>
  <r>
    <s v="X"/>
    <d v="2013-09-27T00:00:00"/>
    <x v="0"/>
    <x v="981"/>
    <m/>
    <n v="78.11"/>
    <x v="286"/>
    <m/>
    <x v="0"/>
  </r>
  <r>
    <s v="X"/>
    <d v="2013-09-30T00:00:00"/>
    <x v="1"/>
    <x v="1227"/>
    <n v="4500"/>
    <m/>
    <x v="287"/>
    <m/>
    <x v="32"/>
  </r>
  <r>
    <s v="X"/>
    <d v="2013-09-30T00:00:00"/>
    <x v="1"/>
    <x v="9"/>
    <n v="1000"/>
    <m/>
    <x v="286"/>
    <m/>
    <x v="32"/>
  </r>
  <r>
    <s v="X"/>
    <d v="2013-09-30T00:00:00"/>
    <x v="1"/>
    <x v="7"/>
    <n v="1000"/>
    <m/>
    <x v="286"/>
    <m/>
    <x v="32"/>
  </r>
  <r>
    <s v="X"/>
    <d v="2013-09-30T00:00:00"/>
    <x v="0"/>
    <x v="981"/>
    <m/>
    <n v="585.25"/>
    <x v="286"/>
    <m/>
    <x v="0"/>
  </r>
  <r>
    <s v="X"/>
    <d v="2013-09-30T00:00:00"/>
    <x v="0"/>
    <x v="981"/>
    <m/>
    <n v="16.5"/>
    <x v="286"/>
    <m/>
    <x v="0"/>
  </r>
  <r>
    <s v="X"/>
    <d v="2013-10-02T00:00:00"/>
    <x v="1"/>
    <x v="250"/>
    <n v="514.23"/>
    <m/>
    <x v="40"/>
    <m/>
    <x v="32"/>
  </r>
  <r>
    <s v="X"/>
    <d v="2013-10-02T00:00:00"/>
    <x v="1"/>
    <x v="251"/>
    <n v="190.75"/>
    <m/>
    <x v="106"/>
    <m/>
    <x v="32"/>
  </r>
  <r>
    <s v="X"/>
    <d v="2013-10-02T00:00:00"/>
    <x v="8"/>
    <x v="1228"/>
    <m/>
    <n v="36.99"/>
    <x v="115"/>
    <m/>
    <x v="0"/>
  </r>
  <r>
    <s v="X"/>
    <d v="2013-10-02T00:00:00"/>
    <x v="0"/>
    <x v="981"/>
    <m/>
    <n v="362.78"/>
    <x v="286"/>
    <m/>
    <x v="0"/>
  </r>
  <r>
    <s v="X"/>
    <d v="2013-10-02T00:00:00"/>
    <x v="0"/>
    <x v="981"/>
    <m/>
    <n v="257.35000000000002"/>
    <x v="286"/>
    <m/>
    <x v="0"/>
  </r>
  <r>
    <s v="X"/>
    <d v="2013-10-03T00:00:00"/>
    <x v="0"/>
    <x v="1229"/>
    <m/>
    <n v="466.02"/>
    <x v="288"/>
    <m/>
    <x v="0"/>
  </r>
  <r>
    <s v="X"/>
    <d v="2013-10-03T00:00:00"/>
    <x v="8"/>
    <x v="1230"/>
    <m/>
    <n v="812.38"/>
    <x v="115"/>
    <m/>
    <x v="0"/>
  </r>
  <r>
    <s v="X"/>
    <d v="2013-10-03T00:00:00"/>
    <x v="0"/>
    <x v="981"/>
    <m/>
    <n v="284.38"/>
    <x v="286"/>
    <m/>
    <x v="0"/>
  </r>
  <r>
    <s v="X"/>
    <d v="2013-10-04T00:00:00"/>
    <x v="1"/>
    <x v="849"/>
    <n v="-250"/>
    <m/>
    <x v="289"/>
    <m/>
    <x v="32"/>
  </r>
  <r>
    <s v="X"/>
    <d v="2013-10-04T00:00:00"/>
    <x v="1"/>
    <x v="7"/>
    <n v="230"/>
    <m/>
    <x v="250"/>
    <m/>
    <x v="32"/>
  </r>
  <r>
    <s v="X"/>
    <d v="2013-10-04T00:00:00"/>
    <x v="1"/>
    <x v="245"/>
    <n v="72"/>
    <m/>
    <x v="115"/>
    <m/>
    <x v="32"/>
  </r>
  <r>
    <s v="X"/>
    <d v="2013-10-04T00:00:00"/>
    <x v="1"/>
    <x v="1222"/>
    <n v="50"/>
    <m/>
    <x v="115"/>
    <m/>
    <x v="32"/>
  </r>
  <r>
    <s v="X"/>
    <d v="2013-10-04T00:00:00"/>
    <x v="0"/>
    <x v="1231"/>
    <m/>
    <n v="1906.41"/>
    <x v="288"/>
    <m/>
    <x v="0"/>
  </r>
  <r>
    <s v="X"/>
    <d v="2013-10-04T00:00:00"/>
    <x v="8"/>
    <x v="1232"/>
    <m/>
    <n v="3272.76"/>
    <x v="275"/>
    <m/>
    <x v="0"/>
  </r>
  <r>
    <s v="X"/>
    <d v="2013-10-04T00:00:00"/>
    <x v="0"/>
    <x v="1233"/>
    <m/>
    <n v="3163"/>
    <x v="276"/>
    <m/>
    <x v="0"/>
  </r>
  <r>
    <s v="X"/>
    <d v="2013-10-04T00:00:00"/>
    <x v="1"/>
    <x v="25"/>
    <n v="1000"/>
    <m/>
    <x v="286"/>
    <m/>
    <x v="32"/>
  </r>
  <r>
    <s v="X"/>
    <d v="2013-10-04T00:00:00"/>
    <x v="1"/>
    <x v="21"/>
    <n v="1000"/>
    <m/>
    <x v="286"/>
    <m/>
    <x v="32"/>
  </r>
  <r>
    <s v="X"/>
    <d v="2013-10-04T00:00:00"/>
    <x v="1"/>
    <x v="980"/>
    <n v="800"/>
    <m/>
    <x v="286"/>
    <m/>
    <x v="32"/>
  </r>
  <r>
    <s v="X"/>
    <d v="2013-10-07T00:00:00"/>
    <x v="1"/>
    <x v="241"/>
    <n v="159"/>
    <m/>
    <x v="40"/>
    <m/>
    <x v="33"/>
  </r>
  <r>
    <s v="X"/>
    <d v="2013-10-07T00:00:00"/>
    <x v="0"/>
    <x v="1234"/>
    <m/>
    <n v="1058.42"/>
    <x v="288"/>
    <m/>
    <x v="0"/>
  </r>
  <r>
    <s v="X"/>
    <d v="2013-10-07T00:00:00"/>
    <x v="0"/>
    <x v="1235"/>
    <m/>
    <n v="17.760000000000002"/>
    <x v="276"/>
    <m/>
    <x v="0"/>
  </r>
  <r>
    <s v="X"/>
    <d v="2013-10-07T00:00:00"/>
    <x v="0"/>
    <x v="1236"/>
    <m/>
    <n v="295.38"/>
    <x v="288"/>
    <m/>
    <x v="0"/>
  </r>
  <r>
    <s v="X"/>
    <d v="2013-10-07T00:00:00"/>
    <x v="1"/>
    <x v="16"/>
    <n v="600"/>
    <m/>
    <x v="286"/>
    <m/>
    <x v="33"/>
  </r>
  <r>
    <s v="X"/>
    <d v="2013-10-08T00:00:00"/>
    <x v="0"/>
    <x v="1237"/>
    <m/>
    <n v="2818.37"/>
    <x v="288"/>
    <m/>
    <x v="0"/>
  </r>
  <r>
    <s v="X"/>
    <d v="2013-10-08T00:00:00"/>
    <x v="8"/>
    <x v="269"/>
    <m/>
    <n v="90.04"/>
    <x v="115"/>
    <m/>
    <x v="0"/>
  </r>
  <r>
    <s v="X"/>
    <d v="2013-10-08T00:00:00"/>
    <x v="1"/>
    <x v="129"/>
    <n v="4000"/>
    <m/>
    <x v="276"/>
    <m/>
    <x v="33"/>
  </r>
  <r>
    <s v="X"/>
    <d v="2013-10-08T00:00:00"/>
    <x v="1"/>
    <x v="214"/>
    <n v="2600"/>
    <m/>
    <x v="290"/>
    <m/>
    <x v="33"/>
  </r>
  <r>
    <s v="X"/>
    <d v="2013-10-08T00:00:00"/>
    <x v="1"/>
    <x v="1238"/>
    <n v="858"/>
    <m/>
    <x v="291"/>
    <m/>
    <x v="33"/>
  </r>
  <r>
    <s v="X"/>
    <d v="2013-10-10T00:00:00"/>
    <x v="1"/>
    <x v="1239"/>
    <n v="500"/>
    <m/>
    <x v="115"/>
    <m/>
    <x v="33"/>
  </r>
  <r>
    <s v="X"/>
    <d v="2013-10-10T00:00:00"/>
    <x v="1"/>
    <x v="1240"/>
    <n v="349.68"/>
    <m/>
    <x v="292"/>
    <m/>
    <x v="33"/>
  </r>
  <r>
    <s v="X"/>
    <d v="2013-10-10T00:00:00"/>
    <x v="0"/>
    <x v="1241"/>
    <m/>
    <n v="100.32"/>
    <x v="14"/>
    <m/>
    <x v="0"/>
  </r>
  <r>
    <s v="X"/>
    <d v="2013-10-10T00:00:00"/>
    <x v="0"/>
    <x v="1242"/>
    <m/>
    <n v="1991.9"/>
    <x v="293"/>
    <m/>
    <x v="0"/>
  </r>
  <r>
    <s v="X"/>
    <d v="2013-10-10T00:00:00"/>
    <x v="0"/>
    <x v="981"/>
    <m/>
    <n v="271.20999999999998"/>
    <x v="286"/>
    <m/>
    <x v="0"/>
  </r>
  <r>
    <s v="X"/>
    <d v="2013-10-11T00:00:00"/>
    <x v="0"/>
    <x v="1243"/>
    <m/>
    <n v="303.64"/>
    <x v="294"/>
    <m/>
    <x v="0"/>
  </r>
  <r>
    <s v="X"/>
    <d v="2013-10-14T00:00:00"/>
    <x v="0"/>
    <x v="1244"/>
    <m/>
    <n v="303.67"/>
    <x v="288"/>
    <m/>
    <x v="0"/>
  </r>
  <r>
    <s v="X"/>
    <d v="2013-10-14T00:00:00"/>
    <x v="0"/>
    <x v="1245"/>
    <m/>
    <n v="110.46"/>
    <x v="288"/>
    <m/>
    <x v="0"/>
  </r>
  <r>
    <s v="X"/>
    <d v="2013-10-15T00:00:00"/>
    <x v="1"/>
    <x v="879"/>
    <n v="885"/>
    <m/>
    <x v="184"/>
    <m/>
    <x v="34"/>
  </r>
  <r>
    <s v="X"/>
    <d v="2013-10-15T00:00:00"/>
    <x v="1"/>
    <x v="879"/>
    <n v="365"/>
    <m/>
    <x v="135"/>
    <m/>
    <x v="34"/>
  </r>
  <r>
    <s v="X"/>
    <d v="2013-10-15T00:00:00"/>
    <x v="1"/>
    <x v="29"/>
    <n v="1940"/>
    <m/>
    <x v="276"/>
    <m/>
    <x v="34"/>
  </r>
  <r>
    <s v="X"/>
    <d v="2013-10-15T00:00:00"/>
    <x v="1"/>
    <x v="7"/>
    <n v="1000"/>
    <m/>
    <x v="293"/>
    <m/>
    <x v="34"/>
  </r>
  <r>
    <s v="X"/>
    <d v="2013-10-15T00:00:00"/>
    <x v="1"/>
    <x v="9"/>
    <n v="173"/>
    <m/>
    <x v="14"/>
    <m/>
    <x v="34"/>
  </r>
  <r>
    <s v="X"/>
    <d v="2013-10-15T00:00:00"/>
    <x v="1"/>
    <x v="9"/>
    <n v="173"/>
    <m/>
    <x v="238"/>
    <m/>
    <x v="34"/>
  </r>
  <r>
    <s v="X"/>
    <d v="2013-10-15T00:00:00"/>
    <x v="1"/>
    <x v="9"/>
    <n v="173"/>
    <m/>
    <x v="28"/>
    <s v="JP"/>
    <x v="34"/>
  </r>
  <r>
    <s v="X"/>
    <d v="2013-10-15T00:00:00"/>
    <x v="1"/>
    <x v="9"/>
    <n v="500"/>
    <m/>
    <x v="293"/>
    <m/>
    <x v="34"/>
  </r>
  <r>
    <s v="X"/>
    <d v="2013-10-15T00:00:00"/>
    <x v="1"/>
    <x v="21"/>
    <n v="160"/>
    <m/>
    <x v="14"/>
    <m/>
    <x v="34"/>
  </r>
  <r>
    <s v="X"/>
    <d v="2013-10-15T00:00:00"/>
    <x v="1"/>
    <x v="21"/>
    <n v="160"/>
    <m/>
    <x v="238"/>
    <m/>
    <x v="34"/>
  </r>
  <r>
    <s v="X"/>
    <d v="2013-10-15T00:00:00"/>
    <x v="1"/>
    <x v="21"/>
    <n v="160"/>
    <m/>
    <x v="28"/>
    <s v="JP"/>
    <x v="34"/>
  </r>
  <r>
    <s v="X"/>
    <d v="2013-10-15T00:00:00"/>
    <x v="1"/>
    <x v="7"/>
    <n v="195"/>
    <m/>
    <x v="14"/>
    <m/>
    <x v="34"/>
  </r>
  <r>
    <s v="X"/>
    <d v="2013-10-15T00:00:00"/>
    <x v="1"/>
    <x v="7"/>
    <n v="195"/>
    <m/>
    <x v="238"/>
    <m/>
    <x v="34"/>
  </r>
  <r>
    <s v="X"/>
    <d v="2013-10-15T00:00:00"/>
    <x v="1"/>
    <x v="25"/>
    <n v="180"/>
    <m/>
    <x v="14"/>
    <m/>
    <x v="34"/>
  </r>
  <r>
    <s v="X"/>
    <d v="2013-10-15T00:00:00"/>
    <x v="1"/>
    <x v="25"/>
    <n v="180"/>
    <m/>
    <x v="238"/>
    <m/>
    <x v="34"/>
  </r>
  <r>
    <s v="X"/>
    <d v="2013-10-15T00:00:00"/>
    <x v="1"/>
    <x v="980"/>
    <n v="150"/>
    <m/>
    <x v="14"/>
    <m/>
    <x v="34"/>
  </r>
  <r>
    <s v="X"/>
    <d v="2013-10-15T00:00:00"/>
    <x v="1"/>
    <x v="980"/>
    <n v="150"/>
    <m/>
    <x v="238"/>
    <m/>
    <x v="34"/>
  </r>
  <r>
    <s v="X"/>
    <d v="2013-10-15T00:00:00"/>
    <x v="0"/>
    <x v="1246"/>
    <m/>
    <n v="213.96"/>
    <x v="288"/>
    <m/>
    <x v="0"/>
  </r>
  <r>
    <s v="X"/>
    <d v="2013-10-16T00:00:00"/>
    <x v="0"/>
    <x v="1247"/>
    <m/>
    <n v="860.56"/>
    <x v="288"/>
    <m/>
    <x v="0"/>
  </r>
  <r>
    <s v="X"/>
    <d v="2013-10-17T00:00:00"/>
    <x v="2"/>
    <x v="1248"/>
    <m/>
    <n v="107.69"/>
    <x v="288"/>
    <m/>
    <x v="0"/>
  </r>
  <r>
    <s v="X"/>
    <d v="2013-10-18T00:00:00"/>
    <x v="1"/>
    <x v="36"/>
    <n v="1800"/>
    <m/>
    <x v="276"/>
    <m/>
    <x v="34"/>
  </r>
  <r>
    <s v="X"/>
    <d v="2013-10-18T00:00:00"/>
    <x v="10"/>
    <x v="1249"/>
    <m/>
    <n v="182.46"/>
    <x v="295"/>
    <m/>
    <x v="0"/>
  </r>
  <r>
    <s v="X"/>
    <d v="2013-10-18T00:00:00"/>
    <x v="0"/>
    <x v="1250"/>
    <m/>
    <n v="176.53"/>
    <x v="293"/>
    <m/>
    <x v="0"/>
  </r>
  <r>
    <s v="X"/>
    <d v="2013-10-18T00:00:00"/>
    <x v="8"/>
    <x v="1251"/>
    <m/>
    <n v="2088.9699999999998"/>
    <x v="288"/>
    <m/>
    <x v="0"/>
  </r>
  <r>
    <s v="X"/>
    <d v="2013-10-20T00:00:00"/>
    <x v="8"/>
    <x v="1252"/>
    <m/>
    <n v="65.150000000000006"/>
    <x v="294"/>
    <m/>
    <x v="0"/>
  </r>
  <r>
    <s v="X"/>
    <d v="2013-10-21T00:00:00"/>
    <x v="1"/>
    <x v="44"/>
    <n v="1950"/>
    <m/>
    <x v="184"/>
    <m/>
    <x v="35"/>
  </r>
  <r>
    <s v="X"/>
    <d v="2013-10-21T00:00:00"/>
    <x v="1"/>
    <x v="9"/>
    <n v="1000"/>
    <m/>
    <x v="293"/>
    <m/>
    <x v="35"/>
  </r>
  <r>
    <s v="X"/>
    <d v="2013-10-21T00:00:00"/>
    <x v="1"/>
    <x v="25"/>
    <n v="1000"/>
    <m/>
    <x v="293"/>
    <m/>
    <x v="35"/>
  </r>
  <r>
    <s v="X"/>
    <d v="2013-10-21T00:00:00"/>
    <x v="1"/>
    <x v="980"/>
    <n v="1000"/>
    <m/>
    <x v="293"/>
    <m/>
    <x v="35"/>
  </r>
  <r>
    <s v="X"/>
    <d v="2013-10-21T00:00:00"/>
    <x v="1"/>
    <x v="9"/>
    <n v="230"/>
    <m/>
    <x v="238"/>
    <m/>
    <x v="35"/>
  </r>
  <r>
    <s v="X"/>
    <d v="2013-10-21T00:00:00"/>
    <x v="8"/>
    <x v="1253"/>
    <m/>
    <n v="148.91999999999999"/>
    <x v="288"/>
    <m/>
    <x v="0"/>
  </r>
  <r>
    <s v="X"/>
    <d v="2013-10-21T00:00:00"/>
    <x v="8"/>
    <x v="1254"/>
    <m/>
    <n v="134.38999999999999"/>
    <x v="294"/>
    <m/>
    <x v="0"/>
  </r>
  <r>
    <s v="X"/>
    <d v="2013-10-22T00:00:00"/>
    <x v="1"/>
    <x v="1255"/>
    <n v="2030"/>
    <m/>
    <x v="276"/>
    <m/>
    <x v="35"/>
  </r>
  <r>
    <s v="X"/>
    <d v="2013-10-22T00:00:00"/>
    <x v="0"/>
    <x v="1256"/>
    <m/>
    <n v="791.21"/>
    <x v="296"/>
    <m/>
    <x v="0"/>
  </r>
  <r>
    <s v="X"/>
    <d v="2013-10-23T00:00:00"/>
    <x v="0"/>
    <x v="1257"/>
    <m/>
    <n v="612.34"/>
    <x v="53"/>
    <m/>
    <x v="0"/>
  </r>
  <r>
    <s v="X"/>
    <d v="2013-10-25T00:00:00"/>
    <x v="1"/>
    <x v="214"/>
    <n v="1500"/>
    <m/>
    <x v="293"/>
    <m/>
    <x v="35"/>
  </r>
  <r>
    <s v="X"/>
    <d v="2013-10-25T00:00:00"/>
    <x v="0"/>
    <x v="1258"/>
    <m/>
    <n v="111.09"/>
    <x v="53"/>
    <m/>
    <x v="0"/>
  </r>
  <r>
    <s v="X"/>
    <d v="2013-10-28T00:00:00"/>
    <x v="1"/>
    <x v="7"/>
    <n v="1000"/>
    <m/>
    <x v="296"/>
    <m/>
    <x v="36"/>
  </r>
  <r>
    <s v="X"/>
    <d v="2013-10-28T00:00:00"/>
    <x v="1"/>
    <x v="25"/>
    <n v="1000"/>
    <m/>
    <x v="296"/>
    <m/>
    <x v="36"/>
  </r>
  <r>
    <s v="X"/>
    <d v="2013-10-28T00:00:00"/>
    <x v="1"/>
    <x v="9"/>
    <n v="1000"/>
    <m/>
    <x v="296"/>
    <m/>
    <x v="36"/>
  </r>
  <r>
    <s v="X"/>
    <d v="2013-10-28T00:00:00"/>
    <x v="1"/>
    <x v="21"/>
    <n v="500"/>
    <m/>
    <x v="293"/>
    <m/>
    <x v="36"/>
  </r>
  <r>
    <s v="X"/>
    <d v="2013-10-28T00:00:00"/>
    <x v="1"/>
    <x v="7"/>
    <n v="100"/>
    <m/>
    <x v="79"/>
    <m/>
    <x v="36"/>
  </r>
  <r>
    <s v="X"/>
    <d v="2013-10-28T00:00:00"/>
    <x v="1"/>
    <x v="13"/>
    <n v="1000"/>
    <m/>
    <x v="53"/>
    <m/>
    <x v="36"/>
  </r>
  <r>
    <s v="X"/>
    <d v="2013-10-28T00:00:00"/>
    <x v="1"/>
    <x v="13"/>
    <n v="500"/>
    <m/>
    <x v="53"/>
    <m/>
    <x v="36"/>
  </r>
  <r>
    <s v="X"/>
    <d v="2013-10-28T00:00:00"/>
    <x v="0"/>
    <x v="1259"/>
    <m/>
    <n v="136.01"/>
    <x v="53"/>
    <m/>
    <x v="0"/>
  </r>
  <r>
    <s v="X"/>
    <d v="2013-10-28T00:00:00"/>
    <x v="0"/>
    <x v="1260"/>
    <m/>
    <n v="40.96"/>
    <x v="53"/>
    <m/>
    <x v="0"/>
  </r>
  <r>
    <s v="X"/>
    <d v="2013-10-29T00:00:00"/>
    <x v="0"/>
    <x v="1261"/>
    <m/>
    <n v="84.16"/>
    <x v="10"/>
    <m/>
    <x v="0"/>
  </r>
  <r>
    <s v="X"/>
    <d v="2013-10-30T00:00:00"/>
    <x v="1"/>
    <x v="959"/>
    <n v="100"/>
    <m/>
    <x v="234"/>
    <m/>
    <x v="36"/>
  </r>
  <r>
    <s v="X"/>
    <d v="2013-10-30T00:00:00"/>
    <x v="1"/>
    <x v="541"/>
    <n v="200"/>
    <m/>
    <x v="296"/>
    <m/>
    <x v="36"/>
  </r>
  <r>
    <s v="X"/>
    <d v="2013-10-30T00:00:00"/>
    <x v="1"/>
    <x v="541"/>
    <n v="200"/>
    <m/>
    <x v="53"/>
    <m/>
    <x v="36"/>
  </r>
  <r>
    <s v="X"/>
    <d v="2013-10-30T00:00:00"/>
    <x v="1"/>
    <x v="541"/>
    <n v="200"/>
    <m/>
    <x v="293"/>
    <m/>
    <x v="36"/>
  </r>
  <r>
    <s v="X"/>
    <d v="2013-10-30T00:00:00"/>
    <x v="0"/>
    <x v="1262"/>
    <m/>
    <n v="124.26"/>
    <x v="10"/>
    <m/>
    <x v="0"/>
  </r>
  <r>
    <s v="X"/>
    <d v="2013-10-30T00:00:00"/>
    <x v="2"/>
    <x v="1263"/>
    <m/>
    <n v="26.23"/>
    <x v="10"/>
    <m/>
    <x v="0"/>
  </r>
  <r>
    <s v="X"/>
    <d v="2013-10-31T00:00:00"/>
    <x v="1"/>
    <x v="195"/>
    <n v="165"/>
    <m/>
    <x v="115"/>
    <m/>
    <x v="36"/>
  </r>
  <r>
    <s v="X"/>
    <d v="2013-10-31T00:00:00"/>
    <x v="1"/>
    <x v="879"/>
    <n v="1030"/>
    <m/>
    <x v="135"/>
    <m/>
    <x v="36"/>
  </r>
  <r>
    <s v="X"/>
    <d v="2013-11-01T00:00:00"/>
    <x v="1"/>
    <x v="1128"/>
    <n v="-1000"/>
    <m/>
    <x v="297"/>
    <m/>
    <x v="36"/>
  </r>
  <r>
    <s v="X"/>
    <d v="2013-11-01T00:00:00"/>
    <x v="1"/>
    <x v="13"/>
    <n v="350"/>
    <m/>
    <x v="53"/>
    <m/>
    <x v="36"/>
  </r>
  <r>
    <s v="X"/>
    <d v="2013-11-01T00:00:00"/>
    <x v="1"/>
    <x v="13"/>
    <n v="1500"/>
    <m/>
    <x v="10"/>
    <m/>
    <x v="36"/>
  </r>
  <r>
    <s v="X"/>
    <d v="2013-11-01T00:00:00"/>
    <x v="1"/>
    <x v="214"/>
    <n v="1365"/>
    <m/>
    <x v="53"/>
    <m/>
    <x v="36"/>
  </r>
  <r>
    <s v="X"/>
    <d v="2013-11-01T00:00:00"/>
    <x v="1"/>
    <x v="214"/>
    <n v="975"/>
    <m/>
    <x v="293"/>
    <m/>
    <x v="36"/>
  </r>
  <r>
    <s v="X"/>
    <d v="2013-11-01T00:00:00"/>
    <x v="1"/>
    <x v="214"/>
    <n v="2040"/>
    <m/>
    <x v="296"/>
    <m/>
    <x v="36"/>
  </r>
  <r>
    <s v="X"/>
    <d v="2013-11-04T00:00:00"/>
    <x v="1"/>
    <x v="250"/>
    <n v="514.23"/>
    <m/>
    <x v="40"/>
    <m/>
    <x v="37"/>
  </r>
  <r>
    <s v="X"/>
    <d v="2013-11-04T00:00:00"/>
    <x v="1"/>
    <x v="251"/>
    <n v="197.1"/>
    <m/>
    <x v="106"/>
    <m/>
    <x v="37"/>
  </r>
  <r>
    <s v="X"/>
    <d v="2013-11-05T00:00:00"/>
    <x v="1"/>
    <x v="9"/>
    <n v="1520"/>
    <m/>
    <x v="293"/>
    <m/>
    <x v="37"/>
  </r>
  <r>
    <s v="X"/>
    <d v="2013-11-05T00:00:00"/>
    <x v="1"/>
    <x v="7"/>
    <n v="1200"/>
    <m/>
    <x v="276"/>
    <m/>
    <x v="37"/>
  </r>
  <r>
    <s v="X"/>
    <d v="2013-11-05T00:00:00"/>
    <x v="1"/>
    <x v="214"/>
    <n v="850"/>
    <m/>
    <x v="10"/>
    <m/>
    <x v="37"/>
  </r>
  <r>
    <s v="X"/>
    <d v="2013-11-06T00:00:00"/>
    <x v="0"/>
    <x v="1264"/>
    <m/>
    <n v="2205.1"/>
    <x v="298"/>
    <m/>
    <x v="0"/>
  </r>
  <r>
    <s v="X"/>
    <d v="2013-11-07T00:00:00"/>
    <x v="1"/>
    <x v="241"/>
    <n v="159"/>
    <m/>
    <x v="40"/>
    <m/>
    <x v="37"/>
  </r>
  <r>
    <s v="X"/>
    <d v="2013-11-07T00:00:00"/>
    <x v="1"/>
    <x v="36"/>
    <n v="450"/>
    <m/>
    <x v="293"/>
    <m/>
    <x v="37"/>
  </r>
  <r>
    <s v="X"/>
    <d v="2013-11-07T00:00:00"/>
    <x v="1"/>
    <x v="36"/>
    <n v="100"/>
    <m/>
    <x v="28"/>
    <s v="JP"/>
    <x v="37"/>
  </r>
  <r>
    <s v="X"/>
    <d v="2013-11-09T00:00:00"/>
    <x v="0"/>
    <x v="1265"/>
    <m/>
    <n v="60.83"/>
    <x v="276"/>
    <m/>
    <x v="0"/>
  </r>
  <r>
    <s v="X"/>
    <d v="2013-11-12T00:00:00"/>
    <x v="1"/>
    <x v="1266"/>
    <n v="120"/>
    <m/>
    <x v="299"/>
    <m/>
    <x v="38"/>
  </r>
  <r>
    <s v="X"/>
    <d v="2013-11-12T00:00:00"/>
    <x v="1"/>
    <x v="7"/>
    <n v="125"/>
    <m/>
    <x v="293"/>
    <m/>
    <x v="38"/>
  </r>
  <r>
    <s v="X"/>
    <d v="2013-11-12T00:00:00"/>
    <x v="1"/>
    <x v="13"/>
    <n v="160"/>
    <m/>
    <x v="27"/>
    <m/>
    <x v="38"/>
  </r>
  <r>
    <s v="X"/>
    <d v="2013-11-12T00:00:00"/>
    <x v="1"/>
    <x v="980"/>
    <n v="1050"/>
    <m/>
    <x v="298"/>
    <m/>
    <x v="38"/>
  </r>
  <r>
    <s v="X"/>
    <d v="2013-11-12T00:00:00"/>
    <x v="1"/>
    <x v="25"/>
    <n v="1050"/>
    <m/>
    <x v="298"/>
    <m/>
    <x v="38"/>
  </r>
  <r>
    <s v="X"/>
    <d v="2013-11-12T00:00:00"/>
    <x v="0"/>
    <x v="1267"/>
    <m/>
    <n v="4997.58"/>
    <x v="276"/>
    <m/>
    <x v="0"/>
  </r>
  <r>
    <s v="X"/>
    <d v="2013-11-13T00:00:00"/>
    <x v="1"/>
    <x v="129"/>
    <n v="2420"/>
    <m/>
    <x v="276"/>
    <m/>
    <x v="38"/>
  </r>
  <r>
    <s v="X"/>
    <d v="2013-11-13T00:00:00"/>
    <x v="1"/>
    <x v="129"/>
    <n v="2500"/>
    <m/>
    <x v="276"/>
    <m/>
    <x v="38"/>
  </r>
  <r>
    <s v="X"/>
    <d v="2013-11-13T00:00:00"/>
    <x v="0"/>
    <x v="1268"/>
    <m/>
    <n v="3223.92"/>
    <x v="298"/>
    <m/>
    <x v="0"/>
  </r>
  <r>
    <s v="X"/>
    <d v="2013-11-13T00:00:00"/>
    <x v="0"/>
    <x v="1269"/>
    <m/>
    <n v="101.28"/>
    <x v="298"/>
    <m/>
    <x v="0"/>
  </r>
  <r>
    <s v="X"/>
    <d v="2013-11-14T00:00:00"/>
    <x v="1"/>
    <x v="1266"/>
    <n v="2000"/>
    <m/>
    <x v="300"/>
    <m/>
    <x v="38"/>
  </r>
  <r>
    <s v="X"/>
    <d v="2013-11-15T00:00:00"/>
    <x v="1"/>
    <x v="849"/>
    <n v="450"/>
    <m/>
    <x v="106"/>
    <m/>
    <x v="38"/>
  </r>
  <r>
    <s v="X"/>
    <d v="2013-11-15T00:00:00"/>
    <x v="1"/>
    <x v="879"/>
    <n v="2350"/>
    <m/>
    <x v="298"/>
    <m/>
    <x v="38"/>
  </r>
  <r>
    <s v="X"/>
    <d v="2013-11-18T00:00:00"/>
    <x v="1"/>
    <x v="36"/>
    <n v="400"/>
    <m/>
    <x v="298"/>
    <m/>
    <x v="39"/>
  </r>
  <r>
    <s v="X"/>
    <d v="2013-11-18T00:00:00"/>
    <x v="1"/>
    <x v="9"/>
    <n v="520"/>
    <m/>
    <x v="298"/>
    <m/>
    <x v="39"/>
  </r>
  <r>
    <s v="X"/>
    <d v="2013-11-18T00:00:00"/>
    <x v="1"/>
    <x v="980"/>
    <n v="1000"/>
    <m/>
    <x v="296"/>
    <m/>
    <x v="39"/>
  </r>
  <r>
    <s v="X"/>
    <d v="2013-11-18T00:00:00"/>
    <x v="1"/>
    <x v="980"/>
    <n v="400"/>
    <m/>
    <x v="298"/>
    <m/>
    <x v="39"/>
  </r>
  <r>
    <s v="X"/>
    <d v="2013-11-18T00:00:00"/>
    <x v="1"/>
    <x v="7"/>
    <n v="260"/>
    <m/>
    <x v="128"/>
    <m/>
    <x v="39"/>
  </r>
  <r>
    <s v="X"/>
    <d v="2013-11-18T00:00:00"/>
    <x v="1"/>
    <x v="7"/>
    <n v="260"/>
    <m/>
    <x v="298"/>
    <m/>
    <x v="39"/>
  </r>
  <r>
    <s v="X"/>
    <d v="2013-11-18T00:00:00"/>
    <x v="1"/>
    <x v="21"/>
    <n v="240"/>
    <m/>
    <x v="128"/>
    <m/>
    <x v="39"/>
  </r>
  <r>
    <s v="X"/>
    <d v="2013-11-18T00:00:00"/>
    <x v="1"/>
    <x v="21"/>
    <n v="240"/>
    <m/>
    <x v="298"/>
    <m/>
    <x v="39"/>
  </r>
  <r>
    <s v="X"/>
    <d v="2013-11-18T00:00:00"/>
    <x v="1"/>
    <x v="25"/>
    <n v="480"/>
    <m/>
    <x v="298"/>
    <m/>
    <x v="39"/>
  </r>
  <r>
    <s v="X"/>
    <d v="2013-11-19T00:00:00"/>
    <x v="1"/>
    <x v="195"/>
    <n v="165"/>
    <m/>
    <x v="293"/>
    <m/>
    <x v="39"/>
  </r>
  <r>
    <s v="X"/>
    <d v="2013-11-19T00:00:00"/>
    <x v="1"/>
    <x v="16"/>
    <n v="500"/>
    <m/>
    <x v="286"/>
    <m/>
    <x v="39"/>
  </r>
  <r>
    <s v="X"/>
    <d v="2013-11-19T00:00:00"/>
    <x v="10"/>
    <x v="1270"/>
    <m/>
    <n v="483.46"/>
    <x v="301"/>
    <m/>
    <x v="0"/>
  </r>
  <r>
    <s v="X"/>
    <d v="2013-11-19T00:00:00"/>
    <x v="10"/>
    <x v="1271"/>
    <m/>
    <n v="210.94"/>
    <x v="115"/>
    <m/>
    <x v="0"/>
  </r>
  <r>
    <s v="X"/>
    <d v="2013-11-20T00:00:00"/>
    <x v="8"/>
    <x v="1272"/>
    <m/>
    <n v="223.55"/>
    <x v="115"/>
    <m/>
    <x v="0"/>
  </r>
  <r>
    <s v="X"/>
    <d v="2013-11-20T00:00:00"/>
    <x v="0"/>
    <x v="1273"/>
    <m/>
    <n v="951.94"/>
    <x v="276"/>
    <m/>
    <x v="0"/>
  </r>
  <r>
    <s v="X"/>
    <d v="2013-11-20T00:00:00"/>
    <x v="8"/>
    <x v="1274"/>
    <m/>
    <n v="195.53"/>
    <x v="302"/>
    <m/>
    <x v="0"/>
  </r>
  <r>
    <s v="X"/>
    <d v="2013-11-20T00:00:00"/>
    <x v="1"/>
    <x v="16"/>
    <n v="175"/>
    <m/>
    <x v="286"/>
    <m/>
    <x v="39"/>
  </r>
  <r>
    <s v="X"/>
    <d v="2013-11-20T00:00:00"/>
    <x v="1"/>
    <x v="1275"/>
    <n v="42608.800000000003"/>
    <m/>
    <x v="303"/>
    <m/>
    <x v="39"/>
  </r>
  <r>
    <s v="X"/>
    <d v="2013-11-21T00:00:00"/>
    <x v="8"/>
    <x v="1276"/>
    <m/>
    <n v="407.44"/>
    <x v="115"/>
    <m/>
    <x v="0"/>
  </r>
  <r>
    <s v="X"/>
    <d v="2013-11-21T00:00:00"/>
    <x v="1"/>
    <x v="728"/>
    <n v="24"/>
    <m/>
    <x v="106"/>
    <m/>
    <x v="39"/>
  </r>
  <r>
    <s v="X"/>
    <d v="2013-11-23T00:00:00"/>
    <x v="2"/>
    <x v="1277"/>
    <m/>
    <n v="108.47"/>
    <x v="286"/>
    <m/>
    <x v="0"/>
  </r>
  <r>
    <s v="X"/>
    <d v="2013-11-23T00:00:00"/>
    <x v="0"/>
    <x v="1278"/>
    <m/>
    <n v="90.53"/>
    <x v="22"/>
    <m/>
    <x v="0"/>
  </r>
  <r>
    <s v="X"/>
    <d v="2013-11-23T00:00:00"/>
    <x v="0"/>
    <x v="1279"/>
    <m/>
    <n v="2019.7"/>
    <x v="276"/>
    <m/>
    <x v="0"/>
  </r>
  <r>
    <s v="X"/>
    <d v="2013-11-25T00:00:00"/>
    <x v="1"/>
    <x v="7"/>
    <n v="1500"/>
    <m/>
    <x v="298"/>
    <m/>
    <x v="40"/>
  </r>
  <r>
    <s v="X"/>
    <d v="2013-11-25T00:00:00"/>
    <x v="8"/>
    <x v="1280"/>
    <m/>
    <n v="160.96"/>
    <x v="132"/>
    <m/>
    <x v="0"/>
  </r>
  <r>
    <s v="X"/>
    <d v="2013-11-25T00:00:00"/>
    <x v="1"/>
    <x v="9"/>
    <n v="1500"/>
    <m/>
    <x v="298"/>
    <m/>
    <x v="40"/>
  </r>
  <r>
    <s v="X"/>
    <d v="2013-11-26T00:00:00"/>
    <x v="1"/>
    <x v="18"/>
    <n v="3500"/>
    <m/>
    <x v="276"/>
    <m/>
    <x v="40"/>
  </r>
  <r>
    <s v="X"/>
    <d v="2013-11-26T00:00:00"/>
    <x v="8"/>
    <x v="1281"/>
    <m/>
    <n v="34.25"/>
    <x v="132"/>
    <m/>
    <x v="0"/>
  </r>
  <r>
    <s v="X"/>
    <d v="2013-11-26T00:00:00"/>
    <x v="1"/>
    <x v="36"/>
    <n v="900"/>
    <m/>
    <x v="276"/>
    <m/>
    <x v="40"/>
  </r>
  <r>
    <s v="X"/>
    <d v="2013-11-27T00:00:00"/>
    <x v="0"/>
    <x v="1282"/>
    <m/>
    <n v="81.28"/>
    <x v="304"/>
    <m/>
    <x v="0"/>
  </r>
  <r>
    <s v="X"/>
    <d v="2013-11-27T00:00:00"/>
    <x v="8"/>
    <x v="1283"/>
    <m/>
    <n v="148.68"/>
    <x v="132"/>
    <m/>
    <x v="0"/>
  </r>
  <r>
    <s v="X"/>
    <d v="2013-11-27T00:00:00"/>
    <x v="0"/>
    <x v="1284"/>
    <m/>
    <n v="843.07"/>
    <x v="276"/>
    <m/>
    <x v="0"/>
  </r>
  <r>
    <s v="X"/>
    <d v="2013-11-27T00:00:00"/>
    <x v="8"/>
    <x v="1285"/>
    <m/>
    <n v="152.69999999999999"/>
    <x v="132"/>
    <m/>
    <x v="0"/>
  </r>
  <r>
    <s v="X"/>
    <d v="2013-11-27T00:00:00"/>
    <x v="8"/>
    <x v="1286"/>
    <m/>
    <n v="47.95"/>
    <x v="132"/>
    <m/>
    <x v="0"/>
  </r>
  <r>
    <s v="X"/>
    <d v="2013-11-27T00:00:00"/>
    <x v="8"/>
    <x v="1287"/>
    <m/>
    <n v="223.68"/>
    <x v="132"/>
    <m/>
    <x v="0"/>
  </r>
  <r>
    <s v="X"/>
    <d v="2013-11-29T00:00:00"/>
    <x v="1"/>
    <x v="1288"/>
    <n v="600"/>
    <m/>
    <x v="153"/>
    <m/>
    <x v="40"/>
  </r>
  <r>
    <s v="X"/>
    <d v="2013-11-29T00:00:00"/>
    <x v="8"/>
    <x v="1289"/>
    <m/>
    <n v="33.799999999999997"/>
    <x v="132"/>
    <m/>
    <x v="0"/>
  </r>
  <r>
    <s v="X"/>
    <d v="2013-11-29T00:00:00"/>
    <x v="8"/>
    <x v="1290"/>
    <m/>
    <n v="647.79"/>
    <x v="132"/>
    <m/>
    <x v="0"/>
  </r>
  <r>
    <s v="X"/>
    <d v="2013-11-29T00:00:00"/>
    <x v="1"/>
    <x v="250"/>
    <n v="63.88"/>
    <m/>
    <x v="40"/>
    <m/>
    <x v="40"/>
  </r>
  <r>
    <s v="X"/>
    <d v="2013-11-30T00:00:00"/>
    <x v="0"/>
    <x v="1291"/>
    <m/>
    <n v="2486.11"/>
    <x v="276"/>
    <m/>
    <x v="0"/>
  </r>
  <r>
    <s v="X"/>
    <d v="2013-12-02T00:00:00"/>
    <x v="1"/>
    <x v="16"/>
    <n v="400"/>
    <m/>
    <x v="276"/>
    <m/>
    <x v="41"/>
  </r>
  <r>
    <s v="X"/>
    <d v="2013-12-02T00:00:00"/>
    <x v="1"/>
    <x v="7"/>
    <n v="1300"/>
    <m/>
    <x v="298"/>
    <m/>
    <x v="41"/>
  </r>
  <r>
    <s v="X"/>
    <d v="2013-12-02T00:00:00"/>
    <x v="1"/>
    <x v="25"/>
    <n v="1200"/>
    <m/>
    <x v="305"/>
    <m/>
    <x v="41"/>
  </r>
  <r>
    <s v="X"/>
    <d v="2013-12-02T00:00:00"/>
    <x v="1"/>
    <x v="18"/>
    <n v="2100"/>
    <m/>
    <x v="276"/>
    <m/>
    <x v="41"/>
  </r>
  <r>
    <s v="X"/>
    <d v="2013-12-02T00:00:00"/>
    <x v="8"/>
    <x v="1292"/>
    <m/>
    <n v="207.66"/>
    <x v="132"/>
    <m/>
    <x v="0"/>
  </r>
  <r>
    <s v="X"/>
    <d v="2013-12-02T00:00:00"/>
    <x v="0"/>
    <x v="1293"/>
    <m/>
    <n v="183.72"/>
    <x v="276"/>
    <m/>
    <x v="0"/>
  </r>
  <r>
    <s v="X"/>
    <d v="2013-12-02T00:00:00"/>
    <x v="10"/>
    <x v="1294"/>
    <m/>
    <n v="64.5"/>
    <x v="115"/>
    <m/>
    <x v="0"/>
  </r>
  <r>
    <s v="X"/>
    <d v="2013-12-02T00:00:00"/>
    <x v="0"/>
    <x v="1295"/>
    <m/>
    <n v="67.06"/>
    <x v="298"/>
    <m/>
    <x v="0"/>
  </r>
  <r>
    <s v="X"/>
    <d v="2013-12-02T00:00:00"/>
    <x v="1"/>
    <x v="251"/>
    <n v="190.74"/>
    <m/>
    <x v="106"/>
    <m/>
    <x v="41"/>
  </r>
  <r>
    <s v="X"/>
    <d v="2013-12-03T00:00:00"/>
    <x v="0"/>
    <x v="1296"/>
    <m/>
    <n v="756"/>
    <x v="276"/>
    <m/>
    <x v="0"/>
  </r>
  <r>
    <s v="X"/>
    <d v="2013-12-03T00:00:00"/>
    <x v="8"/>
    <x v="1297"/>
    <m/>
    <n v="181.67"/>
    <x v="132"/>
    <m/>
    <x v="0"/>
  </r>
  <r>
    <s v="X"/>
    <d v="2013-12-03T00:00:00"/>
    <x v="7"/>
    <x v="1298"/>
    <m/>
    <n v="954.52"/>
    <x v="298"/>
    <m/>
    <x v="0"/>
  </r>
  <r>
    <s v="X"/>
    <d v="2013-12-03T00:00:00"/>
    <x v="1"/>
    <x v="959"/>
    <n v="275"/>
    <m/>
    <x v="286"/>
    <m/>
    <x v="41"/>
  </r>
  <r>
    <s v="X"/>
    <d v="2013-12-04T00:00:00"/>
    <x v="1"/>
    <x v="128"/>
    <n v="1400"/>
    <m/>
    <x v="296"/>
    <m/>
    <x v="41"/>
  </r>
  <r>
    <s v="X"/>
    <d v="2013-12-04T00:00:00"/>
    <x v="1"/>
    <x v="128"/>
    <n v="1960"/>
    <m/>
    <x v="293"/>
    <m/>
    <x v="41"/>
  </r>
  <r>
    <s v="X"/>
    <d v="2013-12-04T00:00:00"/>
    <x v="1"/>
    <x v="128"/>
    <n v="1950"/>
    <m/>
    <x v="286"/>
    <m/>
    <x v="41"/>
  </r>
  <r>
    <s v="X"/>
    <d v="2013-12-04T00:00:00"/>
    <x v="1"/>
    <x v="128"/>
    <n v="1100"/>
    <m/>
    <x v="298"/>
    <m/>
    <x v="41"/>
  </r>
  <r>
    <s v="X"/>
    <d v="2013-12-04T00:00:00"/>
    <x v="1"/>
    <x v="214"/>
    <n v="728"/>
    <m/>
    <x v="298"/>
    <m/>
    <x v="41"/>
  </r>
  <r>
    <s v="X"/>
    <d v="2013-12-04T00:00:00"/>
    <x v="0"/>
    <x v="1299"/>
    <m/>
    <n v="299.37"/>
    <x v="298"/>
    <m/>
    <x v="0"/>
  </r>
  <r>
    <s v="X"/>
    <d v="2013-12-04T00:00:00"/>
    <x v="8"/>
    <x v="1300"/>
    <m/>
    <n v="96.99"/>
    <x v="301"/>
    <m/>
    <x v="0"/>
  </r>
  <r>
    <s v="X"/>
    <d v="2013-12-04T00:00:00"/>
    <x v="1"/>
    <x v="250"/>
    <n v="465.61"/>
    <m/>
    <x v="40"/>
    <m/>
    <x v="41"/>
  </r>
  <r>
    <s v="X"/>
    <d v="2013-12-05T00:00:00"/>
    <x v="0"/>
    <x v="1301"/>
    <m/>
    <n v="526.86"/>
    <x v="286"/>
    <m/>
    <x v="0"/>
  </r>
  <r>
    <s v="X"/>
    <d v="2013-12-05T00:00:00"/>
    <x v="0"/>
    <x v="1302"/>
    <m/>
    <n v="410.44"/>
    <x v="306"/>
    <m/>
    <x v="0"/>
  </r>
  <r>
    <s v="X"/>
    <d v="2013-12-05T00:00:00"/>
    <x v="0"/>
    <x v="1303"/>
    <m/>
    <n v="636.47"/>
    <x v="307"/>
    <m/>
    <x v="0"/>
  </r>
  <r>
    <s v="X"/>
    <d v="2013-12-05T00:00:00"/>
    <x v="1"/>
    <x v="541"/>
    <n v="400"/>
    <m/>
    <x v="52"/>
    <m/>
    <x v="41"/>
  </r>
  <r>
    <s v="X"/>
    <d v="2013-12-06T00:00:00"/>
    <x v="0"/>
    <x v="1304"/>
    <m/>
    <n v="608.58000000000004"/>
    <x v="306"/>
    <m/>
    <x v="0"/>
  </r>
  <r>
    <s v="X"/>
    <d v="2013-12-06T00:00:00"/>
    <x v="0"/>
    <x v="1305"/>
    <m/>
    <n v="132.83000000000001"/>
    <x v="298"/>
    <m/>
    <x v="0"/>
  </r>
  <r>
    <s v="X"/>
    <d v="2013-12-06T00:00:00"/>
    <x v="0"/>
    <x v="1306"/>
    <m/>
    <n v="55.57"/>
    <x v="276"/>
    <m/>
    <x v="0"/>
  </r>
  <r>
    <s v="X"/>
    <d v="2013-12-07T00:00:00"/>
    <x v="0"/>
    <x v="1307"/>
    <m/>
    <n v="154.66"/>
    <x v="10"/>
    <m/>
    <x v="0"/>
  </r>
  <r>
    <s v="X"/>
    <d v="2013-12-07T00:00:00"/>
    <x v="0"/>
    <x v="1308"/>
    <m/>
    <n v="1397"/>
    <x v="307"/>
    <m/>
    <x v="0"/>
  </r>
  <r>
    <s v="X"/>
    <d v="2013-12-09T00:00:00"/>
    <x v="0"/>
    <x v="1309"/>
    <m/>
    <n v="231.94"/>
    <x v="308"/>
    <m/>
    <x v="0"/>
  </r>
  <r>
    <s v="X"/>
    <d v="2013-12-09T00:00:00"/>
    <x v="8"/>
    <x v="1310"/>
    <m/>
    <n v="138.44999999999999"/>
    <x v="132"/>
    <m/>
    <x v="0"/>
  </r>
  <r>
    <s v="X"/>
    <d v="2013-12-09T00:00:00"/>
    <x v="0"/>
    <x v="1311"/>
    <m/>
    <n v="1141.5999999999999"/>
    <x v="307"/>
    <m/>
    <x v="0"/>
  </r>
  <r>
    <s v="X"/>
    <d v="2013-12-09T00:00:00"/>
    <x v="0"/>
    <x v="1312"/>
    <m/>
    <n v="195.88"/>
    <x v="101"/>
    <m/>
    <x v="0"/>
  </r>
  <r>
    <s v="X"/>
    <d v="2013-12-09T00:00:00"/>
    <x v="0"/>
    <x v="1313"/>
    <m/>
    <n v="1967.25"/>
    <x v="276"/>
    <m/>
    <x v="0"/>
  </r>
  <r>
    <s v="X"/>
    <d v="2013-12-09T00:00:00"/>
    <x v="1"/>
    <x v="241"/>
    <n v="165"/>
    <m/>
    <x v="40"/>
    <m/>
    <x v="42"/>
  </r>
  <r>
    <s v="X"/>
    <d v="2013-12-10T00:00:00"/>
    <x v="1"/>
    <x v="7"/>
    <n v="1000"/>
    <m/>
    <x v="306"/>
    <m/>
    <x v="42"/>
  </r>
  <r>
    <s v="X"/>
    <d v="2013-12-10T00:00:00"/>
    <x v="1"/>
    <x v="9"/>
    <n v="1000"/>
    <m/>
    <x v="309"/>
    <m/>
    <x v="42"/>
  </r>
  <r>
    <s v="X"/>
    <d v="2013-12-10T00:00:00"/>
    <x v="1"/>
    <x v="25"/>
    <n v="500"/>
    <m/>
    <x v="298"/>
    <m/>
    <x v="42"/>
  </r>
  <r>
    <s v="X"/>
    <d v="2013-12-10T00:00:00"/>
    <x v="1"/>
    <x v="980"/>
    <n v="240"/>
    <m/>
    <x v="10"/>
    <m/>
    <x v="42"/>
  </r>
  <r>
    <s v="X"/>
    <d v="2013-12-10T00:00:00"/>
    <x v="1"/>
    <x v="980"/>
    <n v="150"/>
    <m/>
    <x v="2"/>
    <m/>
    <x v="42"/>
  </r>
  <r>
    <s v="X"/>
    <d v="2013-12-10T00:00:00"/>
    <x v="1"/>
    <x v="980"/>
    <n v="60"/>
    <m/>
    <x v="211"/>
    <m/>
    <x v="42"/>
  </r>
  <r>
    <s v="X"/>
    <d v="2013-12-10T00:00:00"/>
    <x v="1"/>
    <x v="129"/>
    <n v="2300"/>
    <m/>
    <x v="307"/>
    <m/>
    <x v="42"/>
  </r>
  <r>
    <s v="X"/>
    <d v="2013-12-10T00:00:00"/>
    <x v="1"/>
    <x v="129"/>
    <n v="2400"/>
    <m/>
    <x v="276"/>
    <m/>
    <x v="42"/>
  </r>
  <r>
    <s v="X"/>
    <d v="2013-12-10T00:00:00"/>
    <x v="1"/>
    <x v="129"/>
    <n v="1000"/>
    <m/>
    <x v="307"/>
    <m/>
    <x v="42"/>
  </r>
  <r>
    <s v="X"/>
    <d v="2013-12-10T00:00:00"/>
    <x v="0"/>
    <x v="1314"/>
    <m/>
    <n v="64.56"/>
    <x v="307"/>
    <m/>
    <x v="0"/>
  </r>
  <r>
    <s v="X"/>
    <d v="2013-12-10T00:00:00"/>
    <x v="1"/>
    <x v="36"/>
    <n v="300"/>
    <m/>
    <x v="298"/>
    <m/>
    <x v="42"/>
  </r>
  <r>
    <s v="X"/>
    <d v="2013-12-10T00:00:00"/>
    <x v="13"/>
    <x v="36"/>
    <n v="150"/>
    <m/>
    <x v="310"/>
    <m/>
    <x v="42"/>
  </r>
  <r>
    <s v="X"/>
    <d v="2013-12-11T00:00:00"/>
    <x v="0"/>
    <x v="1315"/>
    <m/>
    <n v="4591.67"/>
    <x v="309"/>
    <m/>
    <x v="0"/>
  </r>
  <r>
    <s v="X"/>
    <d v="2013-12-11T00:00:00"/>
    <x v="0"/>
    <x v="1316"/>
    <m/>
    <n v="896.44"/>
    <x v="276"/>
    <m/>
    <x v="0"/>
  </r>
  <r>
    <s v="X"/>
    <d v="2013-12-11T00:00:00"/>
    <x v="0"/>
    <x v="1317"/>
    <m/>
    <n v="780.55"/>
    <x v="306"/>
    <m/>
    <x v="0"/>
  </r>
  <r>
    <s v="X"/>
    <d v="2013-12-11T00:00:00"/>
    <x v="0"/>
    <x v="1318"/>
    <m/>
    <n v="368.7"/>
    <x v="307"/>
    <m/>
    <x v="0"/>
  </r>
  <r>
    <s v="X"/>
    <d v="2013-12-11T00:00:00"/>
    <x v="0"/>
    <x v="1319"/>
    <m/>
    <n v="2171.39"/>
    <x v="306"/>
    <m/>
    <x v="0"/>
  </r>
  <r>
    <s v="X"/>
    <d v="2013-12-11T00:00:00"/>
    <x v="0"/>
    <x v="1320"/>
    <m/>
    <n v="38.450000000000003"/>
    <x v="28"/>
    <s v="JP"/>
    <x v="0"/>
  </r>
  <r>
    <s v="X"/>
    <d v="2013-12-11T00:00:00"/>
    <x v="0"/>
    <x v="1321"/>
    <m/>
    <n v="124.95"/>
    <x v="118"/>
    <m/>
    <x v="0"/>
  </r>
  <r>
    <s v="X"/>
    <d v="2013-12-11T00:00:00"/>
    <x v="1"/>
    <x v="1322"/>
    <n v="600"/>
    <m/>
    <x v="115"/>
    <m/>
    <x v="42"/>
  </r>
  <r>
    <s v="X"/>
    <d v="2013-12-12T00:00:00"/>
    <x v="0"/>
    <x v="1323"/>
    <m/>
    <n v="282.31"/>
    <x v="306"/>
    <m/>
    <x v="0"/>
  </r>
  <r>
    <s v="X"/>
    <d v="2013-12-12T00:00:00"/>
    <x v="13"/>
    <x v="129"/>
    <n v="1700"/>
    <m/>
    <x v="310"/>
    <m/>
    <x v="42"/>
  </r>
  <r>
    <s v="X"/>
    <d v="2013-12-13T00:00:00"/>
    <x v="1"/>
    <x v="849"/>
    <n v="250"/>
    <m/>
    <x v="289"/>
    <m/>
    <x v="42"/>
  </r>
  <r>
    <s v="X"/>
    <d v="2013-12-13T00:00:00"/>
    <x v="0"/>
    <x v="1324"/>
    <m/>
    <n v="310.93"/>
    <x v="306"/>
    <m/>
    <x v="0"/>
  </r>
  <r>
    <s v="X"/>
    <d v="2013-12-13T00:00:00"/>
    <x v="0"/>
    <x v="1325"/>
    <m/>
    <n v="116.26"/>
    <x v="276"/>
    <m/>
    <x v="0"/>
  </r>
  <r>
    <s v="X"/>
    <d v="2013-12-13T00:00:00"/>
    <x v="0"/>
    <x v="1326"/>
    <m/>
    <n v="485.17"/>
    <x v="307"/>
    <m/>
    <x v="0"/>
  </r>
  <r>
    <s v="X"/>
    <d v="2013-12-13T00:00:00"/>
    <x v="0"/>
    <x v="1327"/>
    <m/>
    <n v="81.5"/>
    <x v="307"/>
    <m/>
    <x v="0"/>
  </r>
  <r>
    <s v="X"/>
    <d v="2013-12-13T00:00:00"/>
    <x v="1"/>
    <x v="1328"/>
    <n v="201"/>
    <m/>
    <x v="115"/>
    <m/>
    <x v="42"/>
  </r>
  <r>
    <s v="X"/>
    <d v="2013-12-14T00:00:00"/>
    <x v="0"/>
    <x v="1329"/>
    <m/>
    <n v="369.29"/>
    <x v="309"/>
    <m/>
    <x v="0"/>
  </r>
  <r>
    <s v="X"/>
    <d v="2013-12-14T00:00:00"/>
    <x v="0"/>
    <x v="1330"/>
    <m/>
    <n v="556.72"/>
    <x v="306"/>
    <m/>
    <x v="0"/>
  </r>
  <r>
    <s v="X"/>
    <d v="2013-12-14T00:00:00"/>
    <x v="0"/>
    <x v="1331"/>
    <m/>
    <n v="475.83"/>
    <x v="311"/>
    <m/>
    <x v="0"/>
  </r>
  <r>
    <s v="X"/>
    <d v="2013-12-14T00:00:00"/>
    <x v="0"/>
    <x v="1332"/>
    <m/>
    <n v="266.5"/>
    <x v="304"/>
    <m/>
    <x v="0"/>
  </r>
  <r>
    <s v="X"/>
    <d v="2013-12-14T00:00:00"/>
    <x v="0"/>
    <x v="1333"/>
    <m/>
    <n v="363.58"/>
    <x v="307"/>
    <m/>
    <x v="0"/>
  </r>
  <r>
    <s v="X"/>
    <d v="2013-12-16T00:00:00"/>
    <x v="1"/>
    <x v="1222"/>
    <n v="320"/>
    <m/>
    <x v="115"/>
    <m/>
    <x v="43"/>
  </r>
  <r>
    <s v="X"/>
    <d v="2013-12-16T00:00:00"/>
    <x v="1"/>
    <x v="1095"/>
    <n v="2100"/>
    <m/>
    <x v="276"/>
    <m/>
    <x v="43"/>
  </r>
  <r>
    <s v="X"/>
    <d v="2013-12-16T00:00:00"/>
    <x v="1"/>
    <x v="36"/>
    <n v="700"/>
    <m/>
    <x v="306"/>
    <m/>
    <x v="43"/>
  </r>
  <r>
    <s v="X"/>
    <d v="2013-12-16T00:00:00"/>
    <x v="1"/>
    <x v="9"/>
    <n v="2000"/>
    <m/>
    <x v="306"/>
    <m/>
    <x v="43"/>
  </r>
  <r>
    <s v="X"/>
    <d v="2013-12-16T00:00:00"/>
    <x v="1"/>
    <x v="25"/>
    <n v="1000"/>
    <m/>
    <x v="309"/>
    <m/>
    <x v="43"/>
  </r>
  <r>
    <s v="X"/>
    <d v="2013-12-16T00:00:00"/>
    <x v="1"/>
    <x v="980"/>
    <n v="300"/>
    <m/>
    <x v="234"/>
    <m/>
    <x v="43"/>
  </r>
  <r>
    <s v="X"/>
    <d v="2013-12-16T00:00:00"/>
    <x v="1"/>
    <x v="980"/>
    <n v="300"/>
    <m/>
    <x v="101"/>
    <m/>
    <x v="43"/>
  </r>
  <r>
    <s v="X"/>
    <d v="2013-12-16T00:00:00"/>
    <x v="0"/>
    <x v="1334"/>
    <m/>
    <n v="252.52"/>
    <x v="306"/>
    <m/>
    <x v="0"/>
  </r>
  <r>
    <s v="X"/>
    <d v="2013-12-16T00:00:00"/>
    <x v="0"/>
    <x v="1335"/>
    <m/>
    <n v="733"/>
    <x v="306"/>
    <m/>
    <x v="0"/>
  </r>
  <r>
    <s v="X"/>
    <d v="2013-12-16T00:00:00"/>
    <x v="8"/>
    <x v="1336"/>
    <m/>
    <n v="799"/>
    <x v="312"/>
    <m/>
    <x v="0"/>
  </r>
  <r>
    <s v="X"/>
    <d v="2013-12-16T00:00:00"/>
    <x v="8"/>
    <x v="1337"/>
    <m/>
    <n v="517.95000000000005"/>
    <x v="115"/>
    <m/>
    <x v="0"/>
  </r>
  <r>
    <s v="X"/>
    <d v="2013-12-16T00:00:00"/>
    <x v="1"/>
    <x v="7"/>
    <n v="130"/>
    <m/>
    <x v="10"/>
    <m/>
    <x v="43"/>
  </r>
  <r>
    <s v="X"/>
    <d v="2013-12-17T00:00:00"/>
    <x v="1"/>
    <x v="129"/>
    <n v="4000"/>
    <m/>
    <x v="307"/>
    <m/>
    <x v="43"/>
  </r>
  <r>
    <s v="X"/>
    <d v="2013-12-17T00:00:00"/>
    <x v="0"/>
    <x v="1338"/>
    <m/>
    <n v="552.70000000000005"/>
    <x v="306"/>
    <m/>
    <x v="0"/>
  </r>
  <r>
    <s v="X"/>
    <d v="2013-12-17T00:00:00"/>
    <x v="0"/>
    <x v="1339"/>
    <m/>
    <n v="512.22"/>
    <x v="313"/>
    <m/>
    <x v="0"/>
  </r>
  <r>
    <s v="X"/>
    <d v="2013-12-17T00:00:00"/>
    <x v="0"/>
    <x v="1340"/>
    <m/>
    <n v="323.33999999999997"/>
    <x v="276"/>
    <m/>
    <x v="0"/>
  </r>
  <r>
    <s v="X"/>
    <d v="2013-12-17T00:00:00"/>
    <x v="1"/>
    <x v="129"/>
    <n v="2500"/>
    <m/>
    <x v="276"/>
    <m/>
    <x v="43"/>
  </r>
  <r>
    <s v="X"/>
    <d v="2013-12-18T00:00:00"/>
    <x v="0"/>
    <x v="1341"/>
    <m/>
    <n v="346.29"/>
    <x v="296"/>
    <m/>
    <x v="0"/>
  </r>
  <r>
    <s v="X"/>
    <d v="2013-12-18T00:00:00"/>
    <x v="0"/>
    <x v="1342"/>
    <m/>
    <n v="81.7"/>
    <x v="296"/>
    <m/>
    <x v="0"/>
  </r>
  <r>
    <s v="X"/>
    <d v="2013-12-18T00:00:00"/>
    <x v="0"/>
    <x v="1343"/>
    <m/>
    <n v="817.89"/>
    <x v="309"/>
    <m/>
    <x v="0"/>
  </r>
  <r>
    <s v="X"/>
    <d v="2013-12-18T00:00:00"/>
    <x v="0"/>
    <x v="1344"/>
    <m/>
    <n v="195.23"/>
    <x v="307"/>
    <m/>
    <x v="0"/>
  </r>
  <r>
    <s v="X"/>
    <d v="2013-12-18T00:00:00"/>
    <x v="0"/>
    <x v="1345"/>
    <m/>
    <n v="223.01"/>
    <x v="296"/>
    <m/>
    <x v="0"/>
  </r>
  <r>
    <s v="X"/>
    <d v="2013-12-18T00:00:00"/>
    <x v="0"/>
    <x v="1346"/>
    <m/>
    <n v="247.79"/>
    <x v="313"/>
    <m/>
    <x v="0"/>
  </r>
  <r>
    <s v="X"/>
    <d v="2013-12-18T00:00:00"/>
    <x v="0"/>
    <x v="1347"/>
    <m/>
    <n v="109.83"/>
    <x v="313"/>
    <m/>
    <x v="0"/>
  </r>
  <r>
    <s v="X"/>
    <d v="2013-12-18T00:00:00"/>
    <x v="1"/>
    <x v="31"/>
    <n v="2700"/>
    <m/>
    <x v="313"/>
    <m/>
    <x v="43"/>
  </r>
  <r>
    <s v="X"/>
    <d v="2013-12-19T00:00:00"/>
    <x v="0"/>
    <x v="1348"/>
    <m/>
    <n v="732.67"/>
    <x v="314"/>
    <m/>
    <x v="0"/>
  </r>
  <r>
    <s v="X"/>
    <d v="2013-12-19T00:00:00"/>
    <x v="0"/>
    <x v="32"/>
    <m/>
    <n v="15.5"/>
    <x v="313"/>
    <m/>
    <x v="0"/>
  </r>
  <r>
    <s v="X"/>
    <d v="2013-12-20T00:00:00"/>
    <x v="1"/>
    <x v="9"/>
    <n v="4000"/>
    <m/>
    <x v="309"/>
    <m/>
    <x v="43"/>
  </r>
  <r>
    <s v="X"/>
    <d v="2013-12-20T00:00:00"/>
    <x v="1"/>
    <x v="9"/>
    <n v="3000"/>
    <m/>
    <x v="306"/>
    <m/>
    <x v="43"/>
  </r>
  <r>
    <s v="X"/>
    <d v="2013-12-20T00:00:00"/>
    <x v="1"/>
    <x v="1266"/>
    <n v="340"/>
    <m/>
    <x v="306"/>
    <m/>
    <x v="43"/>
  </r>
  <r>
    <s v="X"/>
    <d v="2013-12-20T00:00:00"/>
    <x v="1"/>
    <x v="214"/>
    <n v="1000"/>
    <m/>
    <x v="307"/>
    <m/>
    <x v="43"/>
  </r>
  <r>
    <s v="X"/>
    <d v="2013-12-20T00:00:00"/>
    <x v="1"/>
    <x v="214"/>
    <n v="880"/>
    <m/>
    <x v="118"/>
    <m/>
    <x v="43"/>
  </r>
  <r>
    <s v="X"/>
    <d v="2013-12-20T00:00:00"/>
    <x v="0"/>
    <x v="1349"/>
    <m/>
    <n v="62.25"/>
    <x v="313"/>
    <m/>
    <x v="0"/>
  </r>
  <r>
    <s v="X"/>
    <d v="2013-12-20T00:00:00"/>
    <x v="0"/>
    <x v="1350"/>
    <m/>
    <n v="221.91"/>
    <x v="309"/>
    <m/>
    <x v="0"/>
  </r>
  <r>
    <s v="X"/>
    <d v="2013-12-20T00:00:00"/>
    <x v="0"/>
    <x v="1351"/>
    <m/>
    <n v="88.4"/>
    <x v="306"/>
    <m/>
    <x v="0"/>
  </r>
  <r>
    <s v="X"/>
    <d v="2013-12-20T00:00:00"/>
    <x v="0"/>
    <x v="1352"/>
    <m/>
    <n v="627.49"/>
    <x v="313"/>
    <m/>
    <x v="0"/>
  </r>
  <r>
    <s v="X"/>
    <d v="2013-12-20T00:00:00"/>
    <x v="0"/>
    <x v="1353"/>
    <m/>
    <n v="1488.74"/>
    <x v="313"/>
    <m/>
    <x v="0"/>
  </r>
  <r>
    <s v="X"/>
    <d v="2013-12-20T00:00:00"/>
    <x v="1"/>
    <x v="214"/>
    <n v="1550"/>
    <m/>
    <x v="315"/>
    <m/>
    <x v="43"/>
  </r>
  <r>
    <s v="X"/>
    <d v="2013-12-21T00:00:00"/>
    <x v="0"/>
    <x v="1354"/>
    <m/>
    <n v="143.83000000000001"/>
    <x v="313"/>
    <m/>
    <x v="0"/>
  </r>
  <r>
    <s v="X"/>
    <d v="2013-12-21T00:00:00"/>
    <x v="0"/>
    <x v="1355"/>
    <m/>
    <n v="724.57"/>
    <x v="306"/>
    <m/>
    <x v="0"/>
  </r>
  <r>
    <s v="X"/>
    <d v="2013-12-21T00:00:00"/>
    <x v="0"/>
    <x v="1356"/>
    <m/>
    <n v="327.96"/>
    <x v="309"/>
    <m/>
    <x v="0"/>
  </r>
  <r>
    <s v="X"/>
    <d v="2013-12-22T00:00:00"/>
    <x v="0"/>
    <x v="1357"/>
    <m/>
    <n v="212.48"/>
    <x v="313"/>
    <m/>
    <x v="0"/>
  </r>
  <r>
    <s v="X"/>
    <d v="2013-12-23T00:00:00"/>
    <x v="1"/>
    <x v="1222"/>
    <n v="320"/>
    <m/>
    <x v="115"/>
    <m/>
    <x v="44"/>
  </r>
  <r>
    <s v="X"/>
    <d v="2013-12-23T00:00:00"/>
    <x v="1"/>
    <x v="1358"/>
    <n v="3500"/>
    <m/>
    <x v="115"/>
    <m/>
    <x v="44"/>
  </r>
  <r>
    <s v="X"/>
    <d v="2013-12-23T00:00:00"/>
    <x v="1"/>
    <x v="1359"/>
    <n v="3380"/>
    <m/>
    <x v="307"/>
    <m/>
    <x v="44"/>
  </r>
  <r>
    <s v="X"/>
    <d v="2013-12-23T00:00:00"/>
    <x v="1"/>
    <x v="36"/>
    <n v="700"/>
    <m/>
    <x v="313"/>
    <m/>
    <x v="44"/>
  </r>
  <r>
    <s v="X"/>
    <d v="2013-12-23T00:00:00"/>
    <x v="1"/>
    <x v="18"/>
    <n v="500"/>
    <m/>
    <x v="296"/>
    <m/>
    <x v="44"/>
  </r>
  <r>
    <s v="X"/>
    <d v="2013-12-23T00:00:00"/>
    <x v="1"/>
    <x v="129"/>
    <n v="2220"/>
    <m/>
    <x v="276"/>
    <m/>
    <x v="44"/>
  </r>
  <r>
    <s v="X"/>
    <d v="2013-12-23T00:00:00"/>
    <x v="1"/>
    <x v="129"/>
    <n v="1450"/>
    <m/>
    <x v="307"/>
    <m/>
    <x v="44"/>
  </r>
  <r>
    <s v="X"/>
    <d v="2013-12-23T00:00:00"/>
    <x v="1"/>
    <x v="13"/>
    <n v="2200"/>
    <m/>
    <x v="313"/>
    <m/>
    <x v="44"/>
  </r>
  <r>
    <s v="X"/>
    <d v="2013-12-23T00:00:00"/>
    <x v="0"/>
    <x v="1360"/>
    <m/>
    <n v="28.32"/>
    <x v="140"/>
    <m/>
    <x v="0"/>
  </r>
  <r>
    <s v="X"/>
    <d v="2013-12-23T00:00:00"/>
    <x v="0"/>
    <x v="1361"/>
    <m/>
    <n v="143.82"/>
    <x v="313"/>
    <m/>
    <x v="0"/>
  </r>
  <r>
    <s v="X"/>
    <d v="2013-12-23T00:00:00"/>
    <x v="0"/>
    <x v="1362"/>
    <m/>
    <n v="1381.2"/>
    <x v="306"/>
    <m/>
    <x v="0"/>
  </r>
  <r>
    <s v="X"/>
    <d v="2013-12-23T00:00:00"/>
    <x v="0"/>
    <x v="1363"/>
    <m/>
    <n v="84.61"/>
    <x v="306"/>
    <m/>
    <x v="0"/>
  </r>
  <r>
    <s v="X"/>
    <d v="2013-12-23T00:00:00"/>
    <x v="5"/>
    <x v="1364"/>
    <m/>
    <n v="316.94"/>
    <x v="28"/>
    <s v="JP"/>
    <x v="0"/>
  </r>
  <r>
    <s v="X"/>
    <d v="2013-12-23T00:00:00"/>
    <x v="0"/>
    <x v="1365"/>
    <m/>
    <n v="316.94"/>
    <x v="118"/>
    <m/>
    <x v="0"/>
  </r>
  <r>
    <s v="X"/>
    <d v="2013-12-23T00:00:00"/>
    <x v="1"/>
    <x v="1366"/>
    <n v="1180"/>
    <m/>
    <x v="276"/>
    <m/>
    <x v="44"/>
  </r>
  <r>
    <s v="X"/>
    <d v="2013-12-24T00:00:00"/>
    <x v="1"/>
    <x v="282"/>
    <n v="75"/>
    <m/>
    <x v="75"/>
    <m/>
    <x v="44"/>
  </r>
  <r>
    <s v="X"/>
    <d v="2013-12-24T00:00:00"/>
    <x v="0"/>
    <x v="1367"/>
    <m/>
    <n v="79.53"/>
    <x v="22"/>
    <m/>
    <x v="0"/>
  </r>
  <r>
    <s v="X"/>
    <d v="2013-12-24T00:00:00"/>
    <x v="1"/>
    <x v="282"/>
    <n v="75"/>
    <m/>
    <x v="296"/>
    <m/>
    <x v="44"/>
  </r>
  <r>
    <s v="X"/>
    <d v="2013-12-26T00:00:00"/>
    <x v="1"/>
    <x v="1368"/>
    <n v="284"/>
    <m/>
    <x v="115"/>
    <m/>
    <x v="44"/>
  </r>
  <r>
    <s v="X"/>
    <d v="2013-12-26T00:00:00"/>
    <x v="1"/>
    <x v="541"/>
    <n v="200"/>
    <m/>
    <x v="276"/>
    <m/>
    <x v="44"/>
  </r>
  <r>
    <s v="X"/>
    <d v="2013-12-26T00:00:00"/>
    <x v="1"/>
    <x v="541"/>
    <n v="200"/>
    <m/>
    <x v="306"/>
    <m/>
    <x v="44"/>
  </r>
  <r>
    <s v="X"/>
    <d v="2013-12-26T00:00:00"/>
    <x v="0"/>
    <x v="1369"/>
    <m/>
    <n v="62.3"/>
    <x v="316"/>
    <m/>
    <x v="0"/>
  </r>
  <r>
    <s v="X"/>
    <d v="2013-12-26T00:00:00"/>
    <x v="0"/>
    <x v="1370"/>
    <m/>
    <n v="647.48"/>
    <x v="317"/>
    <m/>
    <x v="0"/>
  </r>
  <r>
    <s v="X"/>
    <d v="2013-12-26T00:00:00"/>
    <x v="0"/>
    <x v="1371"/>
    <m/>
    <n v="181.21"/>
    <x v="313"/>
    <m/>
    <x v="0"/>
  </r>
  <r>
    <s v="X"/>
    <d v="2013-12-26T00:00:00"/>
    <x v="2"/>
    <x v="1372"/>
    <m/>
    <n v="126.14"/>
    <x v="115"/>
    <m/>
    <x v="0"/>
  </r>
  <r>
    <s v="X"/>
    <d v="2013-12-26T00:00:00"/>
    <x v="0"/>
    <x v="1373"/>
    <m/>
    <n v="779.24"/>
    <x v="309"/>
    <m/>
    <x v="0"/>
  </r>
  <r>
    <s v="X"/>
    <d v="2013-12-26T00:00:00"/>
    <x v="0"/>
    <x v="1374"/>
    <m/>
    <n v="142.35"/>
    <x v="306"/>
    <m/>
    <x v="0"/>
  </r>
  <r>
    <s v="X"/>
    <d v="2013-12-26T00:00:00"/>
    <x v="0"/>
    <x v="1375"/>
    <m/>
    <n v="93.22"/>
    <x v="313"/>
    <m/>
    <x v="0"/>
  </r>
  <r>
    <s v="X"/>
    <d v="2013-12-26T00:00:00"/>
    <x v="0"/>
    <x v="1376"/>
    <m/>
    <n v="56.61"/>
    <x v="276"/>
    <m/>
    <x v="0"/>
  </r>
  <r>
    <s v="X"/>
    <d v="2013-12-26T00:00:00"/>
    <x v="0"/>
    <x v="1377"/>
    <m/>
    <n v="37.270000000000003"/>
    <x v="298"/>
    <m/>
    <x v="0"/>
  </r>
  <r>
    <s v="X"/>
    <d v="2013-12-26T00:00:00"/>
    <x v="1"/>
    <x v="541"/>
    <n v="200"/>
    <m/>
    <x v="313"/>
    <m/>
    <x v="44"/>
  </r>
  <r>
    <s v="X"/>
    <d v="2013-12-27T00:00:00"/>
    <x v="0"/>
    <x v="1378"/>
    <m/>
    <n v="244.39"/>
    <x v="309"/>
    <m/>
    <x v="0"/>
  </r>
  <r>
    <s v="X"/>
    <d v="2013-12-27T00:00:00"/>
    <x v="0"/>
    <x v="1379"/>
    <m/>
    <n v="796.17"/>
    <x v="313"/>
    <m/>
    <x v="0"/>
  </r>
  <r>
    <s v="X"/>
    <d v="2013-12-27T00:00:00"/>
    <x v="0"/>
    <x v="1380"/>
    <m/>
    <n v="864.42"/>
    <x v="317"/>
    <m/>
    <x v="0"/>
  </r>
  <r>
    <s v="X"/>
    <d v="2013-12-27T00:00:00"/>
    <x v="0"/>
    <x v="1381"/>
    <m/>
    <n v="72.7"/>
    <x v="150"/>
    <m/>
    <x v="0"/>
  </r>
  <r>
    <s v="X"/>
    <d v="2013-12-27T00:00:00"/>
    <x v="0"/>
    <x v="1382"/>
    <m/>
    <n v="691.23"/>
    <x v="276"/>
    <m/>
    <x v="0"/>
  </r>
  <r>
    <s v="X"/>
    <d v="2013-12-27T00:00:00"/>
    <x v="1"/>
    <x v="214"/>
    <n v="300"/>
    <m/>
    <x v="296"/>
    <m/>
    <x v="44"/>
  </r>
  <r>
    <s v="X"/>
    <d v="2013-12-28T00:00:00"/>
    <x v="0"/>
    <x v="1383"/>
    <m/>
    <n v="573.84"/>
    <x v="309"/>
    <m/>
    <x v="0"/>
  </r>
  <r>
    <s v="X"/>
    <d v="2013-12-28T00:00:00"/>
    <x v="0"/>
    <x v="1384"/>
    <m/>
    <n v="99.93"/>
    <x v="276"/>
    <m/>
    <x v="0"/>
  </r>
  <r>
    <s v="X"/>
    <d v="2013-12-30T00:00:00"/>
    <x v="1"/>
    <x v="13"/>
    <n v="2500"/>
    <m/>
    <x v="313"/>
    <m/>
    <x v="45"/>
  </r>
  <r>
    <s v="X"/>
    <d v="2013-12-30T00:00:00"/>
    <x v="1"/>
    <x v="7"/>
    <n v="1200"/>
    <m/>
    <x v="306"/>
    <m/>
    <x v="45"/>
  </r>
  <r>
    <s v="X"/>
    <d v="2013-12-30T00:00:00"/>
    <x v="1"/>
    <x v="7"/>
    <n v="1300"/>
    <m/>
    <x v="309"/>
    <m/>
    <x v="45"/>
  </r>
  <r>
    <s v="X"/>
    <d v="2013-12-30T00:00:00"/>
    <x v="0"/>
    <x v="1385"/>
    <m/>
    <n v="276.17"/>
    <x v="313"/>
    <m/>
    <x v="0"/>
  </r>
  <r>
    <s v="X"/>
    <d v="2013-12-30T00:00:00"/>
    <x v="0"/>
    <x v="1386"/>
    <m/>
    <n v="323.8"/>
    <x v="306"/>
    <m/>
    <x v="0"/>
  </r>
  <r>
    <s v="X"/>
    <d v="2013-12-30T00:00:00"/>
    <x v="0"/>
    <x v="1387"/>
    <m/>
    <n v="272.98"/>
    <x v="307"/>
    <m/>
    <x v="0"/>
  </r>
  <r>
    <s v="X"/>
    <d v="2013-12-30T00:00:00"/>
    <x v="0"/>
    <x v="1388"/>
    <m/>
    <n v="289.16000000000003"/>
    <x v="276"/>
    <m/>
    <x v="0"/>
  </r>
  <r>
    <s v="X"/>
    <d v="2013-12-30T00:00:00"/>
    <x v="0"/>
    <x v="1389"/>
    <m/>
    <n v="861.76"/>
    <x v="316"/>
    <m/>
    <x v="0"/>
  </r>
  <r>
    <s v="X"/>
    <d v="2013-12-30T00:00:00"/>
    <x v="0"/>
    <x v="1390"/>
    <m/>
    <n v="663.37"/>
    <x v="307"/>
    <m/>
    <x v="0"/>
  </r>
  <r>
    <s v="X"/>
    <d v="2013-12-30T00:00:00"/>
    <x v="0"/>
    <x v="1391"/>
    <m/>
    <n v="136.74"/>
    <x v="115"/>
    <m/>
    <x v="0"/>
  </r>
  <r>
    <s v="X"/>
    <d v="2013-12-30T00:00:00"/>
    <x v="0"/>
    <x v="1392"/>
    <m/>
    <n v="419.78"/>
    <x v="276"/>
    <m/>
    <x v="0"/>
  </r>
  <r>
    <s v="X"/>
    <d v="2013-12-30T00:00:00"/>
    <x v="0"/>
    <x v="1393"/>
    <m/>
    <n v="392.82"/>
    <x v="316"/>
    <m/>
    <x v="0"/>
  </r>
  <r>
    <s v="X"/>
    <d v="2013-12-30T00:00:00"/>
    <x v="1"/>
    <x v="9"/>
    <n v="810"/>
    <m/>
    <x v="318"/>
    <m/>
    <x v="45"/>
  </r>
  <r>
    <s v="X"/>
    <d v="2013-12-31T00:00:00"/>
    <x v="1"/>
    <x v="1328"/>
    <n v="150"/>
    <m/>
    <x v="115"/>
    <m/>
    <x v="45"/>
  </r>
  <r>
    <s v="X"/>
    <d v="2013-12-31T00:00:00"/>
    <x v="1"/>
    <x v="1328"/>
    <n v="150"/>
    <m/>
    <x v="115"/>
    <m/>
    <x v="45"/>
  </r>
  <r>
    <s v="X"/>
    <d v="2013-12-31T00:00:00"/>
    <x v="1"/>
    <x v="25"/>
    <n v="1100"/>
    <m/>
    <x v="306"/>
    <m/>
    <x v="45"/>
  </r>
  <r>
    <s v="X"/>
    <d v="2013-12-31T00:00:00"/>
    <x v="1"/>
    <x v="25"/>
    <n v="500"/>
    <m/>
    <x v="306"/>
    <m/>
    <x v="45"/>
  </r>
  <r>
    <s v="X"/>
    <d v="2013-12-31T00:00:00"/>
    <x v="1"/>
    <x v="129"/>
    <n v="650"/>
    <m/>
    <x v="307"/>
    <m/>
    <x v="45"/>
  </r>
  <r>
    <s v="X"/>
    <d v="2013-12-31T00:00:00"/>
    <x v="1"/>
    <x v="129"/>
    <n v="2550"/>
    <m/>
    <x v="276"/>
    <m/>
    <x v="45"/>
  </r>
  <r>
    <s v="X"/>
    <d v="2013-12-31T00:00:00"/>
    <x v="0"/>
    <x v="1394"/>
    <m/>
    <n v="132.66999999999999"/>
    <x v="313"/>
    <m/>
    <x v="0"/>
  </r>
  <r>
    <s v="X"/>
    <d v="2013-12-31T00:00:00"/>
    <x v="0"/>
    <x v="1395"/>
    <m/>
    <n v="1047.4100000000001"/>
    <x v="309"/>
    <m/>
    <x v="0"/>
  </r>
  <r>
    <s v="X"/>
    <d v="2013-12-31T00:00:00"/>
    <x v="0"/>
    <x v="1396"/>
    <m/>
    <n v="273.33999999999997"/>
    <x v="306"/>
    <m/>
    <x v="0"/>
  </r>
  <r>
    <s v="X"/>
    <d v="2013-12-31T00:00:00"/>
    <x v="0"/>
    <x v="1397"/>
    <m/>
    <n v="1552.72"/>
    <x v="316"/>
    <m/>
    <x v="0"/>
  </r>
  <r>
    <s v="X"/>
    <d v="2013-12-31T00:00:00"/>
    <x v="0"/>
    <x v="1398"/>
    <m/>
    <n v="103.96"/>
    <x v="313"/>
    <m/>
    <x v="0"/>
  </r>
  <r>
    <s v="X"/>
    <d v="2013-12-31T00:00:00"/>
    <x v="1"/>
    <x v="178"/>
    <n v="2000"/>
    <m/>
    <x v="317"/>
    <m/>
    <x v="45"/>
  </r>
  <r>
    <s v="X"/>
    <d v="2014-01-02T00:00:00"/>
    <x v="1"/>
    <x v="415"/>
    <n v="36.299999999999997"/>
    <m/>
    <x v="115"/>
    <m/>
    <x v="46"/>
  </r>
  <r>
    <s v="X"/>
    <d v="2014-01-02T00:00:00"/>
    <x v="1"/>
    <x v="16"/>
    <n v="550"/>
    <m/>
    <x v="313"/>
    <m/>
    <x v="46"/>
  </r>
  <r>
    <s v="X"/>
    <d v="2014-01-02T00:00:00"/>
    <x v="1"/>
    <x v="50"/>
    <n v="1500"/>
    <m/>
    <x v="316"/>
    <m/>
    <x v="46"/>
  </r>
  <r>
    <s v="X"/>
    <d v="2014-01-02T00:00:00"/>
    <x v="1"/>
    <x v="250"/>
    <n v="512.98"/>
    <m/>
    <x v="40"/>
    <m/>
    <x v="46"/>
  </r>
  <r>
    <s v="X"/>
    <d v="2014-01-02T00:00:00"/>
    <x v="0"/>
    <x v="1399"/>
    <m/>
    <n v="667.45"/>
    <x v="309"/>
    <m/>
    <x v="0"/>
  </r>
  <r>
    <s v="X"/>
    <d v="2014-01-02T00:00:00"/>
    <x v="1"/>
    <x v="251"/>
    <n v="197.1"/>
    <m/>
    <x v="115"/>
    <m/>
    <x v="46"/>
  </r>
  <r>
    <s v="X"/>
    <d v="2014-01-02T00:00:00"/>
    <x v="1"/>
    <x v="1400"/>
    <n v="37096.25"/>
    <m/>
    <x v="303"/>
    <m/>
    <x v="46"/>
  </r>
  <r>
    <s v="X"/>
    <d v="2014-01-03T00:00:00"/>
    <x v="0"/>
    <x v="1401"/>
    <m/>
    <n v="433.77"/>
    <x v="309"/>
    <m/>
    <x v="0"/>
  </r>
  <r>
    <s v="X"/>
    <d v="2014-01-03T00:00:00"/>
    <x v="0"/>
    <x v="1402"/>
    <m/>
    <n v="1499.51"/>
    <x v="115"/>
    <m/>
    <x v="0"/>
  </r>
  <r>
    <s v="X"/>
    <d v="2014-01-03T00:00:00"/>
    <x v="0"/>
    <x v="1403"/>
    <m/>
    <n v="340.74"/>
    <x v="313"/>
    <m/>
    <x v="0"/>
  </r>
  <r>
    <s v="X"/>
    <d v="2014-01-03T00:00:00"/>
    <x v="1"/>
    <x v="879"/>
    <n v="3079"/>
    <m/>
    <x v="211"/>
    <m/>
    <x v="46"/>
  </r>
  <r>
    <s v="X"/>
    <d v="2014-01-04T00:00:00"/>
    <x v="0"/>
    <x v="1404"/>
    <m/>
    <n v="634.36"/>
    <x v="317"/>
    <m/>
    <x v="0"/>
  </r>
  <r>
    <s v="X"/>
    <d v="2014-01-06T00:00:00"/>
    <x v="1"/>
    <x v="61"/>
    <n v="79.5"/>
    <m/>
    <x v="115"/>
    <m/>
    <x v="47"/>
  </r>
  <r>
    <s v="X"/>
    <d v="2014-01-06T00:00:00"/>
    <x v="1"/>
    <x v="7"/>
    <n v="147.5"/>
    <m/>
    <x v="319"/>
    <m/>
    <x v="47"/>
  </r>
  <r>
    <s v="X"/>
    <d v="2014-01-06T00:00:00"/>
    <x v="1"/>
    <x v="7"/>
    <n v="147.5"/>
    <m/>
    <x v="298"/>
    <m/>
    <x v="47"/>
  </r>
  <r>
    <s v="X"/>
    <d v="2014-01-06T00:00:00"/>
    <x v="1"/>
    <x v="13"/>
    <n v="2000"/>
    <m/>
    <x v="313"/>
    <m/>
    <x v="47"/>
  </r>
  <r>
    <s v="X"/>
    <d v="2014-01-06T00:00:00"/>
    <x v="1"/>
    <x v="36"/>
    <n v="700"/>
    <m/>
    <x v="309"/>
    <m/>
    <x v="47"/>
  </r>
  <r>
    <s v="X"/>
    <d v="2014-01-06T00:00:00"/>
    <x v="1"/>
    <x v="36"/>
    <n v="700"/>
    <m/>
    <x v="316"/>
    <m/>
    <x v="47"/>
  </r>
  <r>
    <s v="X"/>
    <d v="2014-01-06T00:00:00"/>
    <x v="1"/>
    <x v="349"/>
    <n v="1500"/>
    <m/>
    <x v="317"/>
    <m/>
    <x v="47"/>
  </r>
  <r>
    <s v="X"/>
    <d v="2014-01-06T00:00:00"/>
    <x v="1"/>
    <x v="7"/>
    <n v="2000"/>
    <m/>
    <x v="316"/>
    <m/>
    <x v="47"/>
  </r>
  <r>
    <s v="X"/>
    <d v="2014-01-06T00:00:00"/>
    <x v="1"/>
    <x v="25"/>
    <n v="1500"/>
    <m/>
    <x v="309"/>
    <m/>
    <x v="47"/>
  </r>
  <r>
    <s v="X"/>
    <d v="2014-01-06T00:00:00"/>
    <x v="1"/>
    <x v="25"/>
    <n v="1500"/>
    <m/>
    <x v="309"/>
    <m/>
    <x v="47"/>
  </r>
  <r>
    <s v="X"/>
    <d v="2014-01-06T00:00:00"/>
    <x v="1"/>
    <x v="9"/>
    <n v="1000"/>
    <m/>
    <x v="306"/>
    <m/>
    <x v="47"/>
  </r>
  <r>
    <s v="X"/>
    <d v="2014-01-06T00:00:00"/>
    <x v="1"/>
    <x v="7"/>
    <n v="160"/>
    <m/>
    <x v="120"/>
    <m/>
    <x v="47"/>
  </r>
  <r>
    <s v="X"/>
    <d v="2014-01-06T00:00:00"/>
    <x v="0"/>
    <x v="1405"/>
    <m/>
    <n v="119.06"/>
    <x v="316"/>
    <m/>
    <x v="0"/>
  </r>
  <r>
    <s v="X"/>
    <d v="2014-01-06T00:00:00"/>
    <x v="0"/>
    <x v="1406"/>
    <m/>
    <n v="394.88"/>
    <x v="317"/>
    <m/>
    <x v="0"/>
  </r>
  <r>
    <s v="X"/>
    <d v="2014-01-06T00:00:00"/>
    <x v="0"/>
    <x v="1407"/>
    <m/>
    <n v="55.8"/>
    <x v="115"/>
    <m/>
    <x v="0"/>
  </r>
  <r>
    <s v="X"/>
    <d v="2014-01-06T00:00:00"/>
    <x v="1"/>
    <x v="7"/>
    <n v="40"/>
    <m/>
    <x v="34"/>
    <m/>
    <x v="47"/>
  </r>
  <r>
    <s v="X"/>
    <d v="2014-01-06T00:00:00"/>
    <x v="1"/>
    <x v="9"/>
    <n v="110"/>
    <m/>
    <x v="298"/>
    <m/>
    <x v="47"/>
  </r>
  <r>
    <s v="X"/>
    <d v="2014-01-06T00:00:00"/>
    <x v="13"/>
    <x v="1408"/>
    <n v="2200"/>
    <m/>
    <x v="320"/>
    <m/>
    <x v="47"/>
  </r>
  <r>
    <s v="X"/>
    <d v="2014-01-07T00:00:00"/>
    <x v="0"/>
    <x v="1409"/>
    <m/>
    <n v="311.57"/>
    <x v="309"/>
    <m/>
    <x v="0"/>
  </r>
  <r>
    <s v="X"/>
    <d v="2014-01-07T00:00:00"/>
    <x v="0"/>
    <x v="1410"/>
    <m/>
    <n v="45.16"/>
    <x v="298"/>
    <m/>
    <x v="0"/>
  </r>
  <r>
    <s v="X"/>
    <d v="2014-01-07T00:00:00"/>
    <x v="1"/>
    <x v="241"/>
    <n v="165"/>
    <m/>
    <x v="40"/>
    <m/>
    <x v="47"/>
  </r>
  <r>
    <s v="X"/>
    <d v="2014-01-08T00:00:00"/>
    <x v="0"/>
    <x v="1411"/>
    <m/>
    <n v="435.25"/>
    <x v="317"/>
    <m/>
    <x v="0"/>
  </r>
  <r>
    <s v="X"/>
    <d v="2014-01-08T00:00:00"/>
    <x v="0"/>
    <x v="1412"/>
    <m/>
    <n v="46.96"/>
    <x v="307"/>
    <m/>
    <x v="0"/>
  </r>
  <r>
    <s v="X"/>
    <d v="2014-01-08T00:00:00"/>
    <x v="0"/>
    <x v="1413"/>
    <m/>
    <n v="380.38"/>
    <x v="309"/>
    <m/>
    <x v="0"/>
  </r>
  <r>
    <s v="X"/>
    <d v="2014-01-08T00:00:00"/>
    <x v="0"/>
    <x v="1414"/>
    <m/>
    <n v="14.57"/>
    <x v="12"/>
    <m/>
    <x v="0"/>
  </r>
  <r>
    <s v="X"/>
    <d v="2014-01-08T00:00:00"/>
    <x v="0"/>
    <x v="1415"/>
    <m/>
    <n v="88.22"/>
    <x v="317"/>
    <m/>
    <x v="0"/>
  </r>
  <r>
    <s v="X"/>
    <d v="2014-01-09T00:00:00"/>
    <x v="0"/>
    <x v="1416"/>
    <m/>
    <n v="313.62"/>
    <x v="316"/>
    <m/>
    <x v="0"/>
  </r>
  <r>
    <s v="X"/>
    <d v="2014-01-09T00:00:00"/>
    <x v="0"/>
    <x v="1417"/>
    <m/>
    <n v="546.66999999999996"/>
    <x v="313"/>
    <m/>
    <x v="0"/>
  </r>
  <r>
    <s v="X"/>
    <d v="2014-01-09T00:00:00"/>
    <x v="0"/>
    <x v="1418"/>
    <m/>
    <n v="92.85"/>
    <x v="313"/>
    <m/>
    <x v="0"/>
  </r>
  <r>
    <s v="X"/>
    <d v="2014-01-09T00:00:00"/>
    <x v="0"/>
    <x v="1419"/>
    <m/>
    <n v="396.06"/>
    <x v="309"/>
    <m/>
    <x v="0"/>
  </r>
  <r>
    <s v="X"/>
    <d v="2014-01-10T00:00:00"/>
    <x v="1"/>
    <x v="1328"/>
    <n v="150"/>
    <m/>
    <x v="115"/>
    <m/>
    <x v="47"/>
  </r>
  <r>
    <s v="X"/>
    <d v="2014-01-10T00:00:00"/>
    <x v="1"/>
    <x v="1420"/>
    <n v="19.489999999999998"/>
    <m/>
    <x v="115"/>
    <m/>
    <x v="47"/>
  </r>
  <r>
    <s v="X"/>
    <d v="2014-01-10T00:00:00"/>
    <x v="0"/>
    <x v="1421"/>
    <m/>
    <n v="265.02"/>
    <x v="317"/>
    <m/>
    <x v="0"/>
  </r>
  <r>
    <s v="X"/>
    <d v="2014-01-10T00:00:00"/>
    <x v="0"/>
    <x v="1422"/>
    <m/>
    <n v="948.28"/>
    <x v="316"/>
    <m/>
    <x v="0"/>
  </r>
  <r>
    <s v="X"/>
    <d v="2014-01-10T00:00:00"/>
    <x v="1"/>
    <x v="879"/>
    <n v="2650"/>
    <m/>
    <x v="296"/>
    <m/>
    <x v="47"/>
  </r>
  <r>
    <s v="X"/>
    <d v="2014-01-10T00:00:00"/>
    <x v="1"/>
    <x v="50"/>
    <n v="2250"/>
    <m/>
    <x v="317"/>
    <m/>
    <x v="47"/>
  </r>
  <r>
    <s v="X"/>
    <d v="2014-01-11T00:00:00"/>
    <x v="0"/>
    <x v="1423"/>
    <m/>
    <n v="195.03"/>
    <x v="316"/>
    <m/>
    <x v="0"/>
  </r>
  <r>
    <s v="X"/>
    <d v="2014-01-11T00:00:00"/>
    <x v="0"/>
    <x v="1424"/>
    <m/>
    <n v="78.37"/>
    <x v="313"/>
    <m/>
    <x v="0"/>
  </r>
  <r>
    <s v="X"/>
    <d v="2014-01-13T00:00:00"/>
    <x v="1"/>
    <x v="541"/>
    <n v="200"/>
    <m/>
    <x v="317"/>
    <m/>
    <x v="48"/>
  </r>
  <r>
    <s v="X"/>
    <d v="2014-01-13T00:00:00"/>
    <x v="1"/>
    <x v="541"/>
    <n v="300"/>
    <m/>
    <x v="313"/>
    <m/>
    <x v="48"/>
  </r>
  <r>
    <s v="X"/>
    <d v="2014-01-13T00:00:00"/>
    <x v="1"/>
    <x v="13"/>
    <n v="1000"/>
    <m/>
    <x v="313"/>
    <m/>
    <x v="48"/>
  </r>
  <r>
    <s v="X"/>
    <d v="2014-01-13T00:00:00"/>
    <x v="1"/>
    <x v="13"/>
    <n v="150"/>
    <m/>
    <x v="128"/>
    <m/>
    <x v="48"/>
  </r>
  <r>
    <s v="X"/>
    <d v="2014-01-13T00:00:00"/>
    <x v="0"/>
    <x v="1425"/>
    <m/>
    <n v="74.16"/>
    <x v="313"/>
    <m/>
    <x v="0"/>
  </r>
  <r>
    <s v="X"/>
    <d v="2014-01-13T00:00:00"/>
    <x v="0"/>
    <x v="32"/>
    <m/>
    <n v="375.5"/>
    <x v="313"/>
    <m/>
    <x v="0"/>
  </r>
  <r>
    <s v="X"/>
    <d v="2014-01-13T00:00:00"/>
    <x v="0"/>
    <x v="1426"/>
    <m/>
    <n v="464.51"/>
    <x v="317"/>
    <m/>
    <x v="0"/>
  </r>
  <r>
    <s v="X"/>
    <d v="2014-01-13T00:00:00"/>
    <x v="0"/>
    <x v="1427"/>
    <m/>
    <n v="393.77"/>
    <x v="12"/>
    <m/>
    <x v="0"/>
  </r>
  <r>
    <s v="X"/>
    <d v="2014-01-13T00:00:00"/>
    <x v="0"/>
    <x v="1428"/>
    <m/>
    <n v="766.22"/>
    <x v="309"/>
    <m/>
    <x v="0"/>
  </r>
  <r>
    <s v="X"/>
    <d v="2014-01-13T00:00:00"/>
    <x v="0"/>
    <x v="1429"/>
    <m/>
    <n v="1066.6500000000001"/>
    <x v="306"/>
    <m/>
    <x v="0"/>
  </r>
  <r>
    <s v="X"/>
    <d v="2014-01-13T00:00:00"/>
    <x v="0"/>
    <x v="1430"/>
    <m/>
    <n v="142.94999999999999"/>
    <x v="317"/>
    <m/>
    <x v="0"/>
  </r>
  <r>
    <s v="X"/>
    <d v="2014-01-13T00:00:00"/>
    <x v="1"/>
    <x v="13"/>
    <n v="150"/>
    <m/>
    <x v="185"/>
    <m/>
    <x v="48"/>
  </r>
  <r>
    <s v="X"/>
    <d v="2014-01-13T00:00:00"/>
    <x v="1"/>
    <x v="1"/>
    <n v="2000"/>
    <m/>
    <x v="317"/>
    <m/>
    <x v="48"/>
  </r>
  <r>
    <s v="X"/>
    <d v="2014-01-14T00:00:00"/>
    <x v="1"/>
    <x v="1431"/>
    <n v="297.33"/>
    <m/>
    <x v="306"/>
    <m/>
    <x v="48"/>
  </r>
  <r>
    <s v="X"/>
    <d v="2014-01-14T00:00:00"/>
    <x v="0"/>
    <x v="1432"/>
    <m/>
    <n v="36.880000000000003"/>
    <x v="115"/>
    <m/>
    <x v="0"/>
  </r>
  <r>
    <s v="X"/>
    <d v="2014-01-14T00:00:00"/>
    <x v="1"/>
    <x v="7"/>
    <n v="630"/>
    <m/>
    <x v="298"/>
    <m/>
    <x v="48"/>
  </r>
  <r>
    <s v="X"/>
    <d v="2014-01-14T00:00:00"/>
    <x v="1"/>
    <x v="7"/>
    <n v="300"/>
    <m/>
    <x v="298"/>
    <m/>
    <x v="48"/>
  </r>
  <r>
    <s v="X"/>
    <d v="2014-01-15T00:00:00"/>
    <x v="0"/>
    <x v="1433"/>
    <m/>
    <n v="491"/>
    <x v="317"/>
    <m/>
    <x v="0"/>
  </r>
  <r>
    <s v="X"/>
    <d v="2014-01-15T00:00:00"/>
    <x v="0"/>
    <x v="1434"/>
    <m/>
    <n v="196.98"/>
    <x v="316"/>
    <m/>
    <x v="0"/>
  </r>
  <r>
    <s v="X"/>
    <d v="2014-01-15T00:00:00"/>
    <x v="1"/>
    <x v="1431"/>
    <n v="191.88"/>
    <m/>
    <x v="115"/>
    <m/>
    <x v="48"/>
  </r>
  <r>
    <s v="X"/>
    <d v="2014-01-16T00:00:00"/>
    <x v="0"/>
    <x v="1435"/>
    <m/>
    <n v="949.71"/>
    <x v="309"/>
    <m/>
    <x v="0"/>
  </r>
  <r>
    <s v="X"/>
    <d v="2014-01-16T00:00:00"/>
    <x v="0"/>
    <x v="1436"/>
    <m/>
    <n v="1194.5999999999999"/>
    <x v="306"/>
    <m/>
    <x v="0"/>
  </r>
  <r>
    <s v="X"/>
    <d v="2014-01-16T00:00:00"/>
    <x v="0"/>
    <x v="1437"/>
    <m/>
    <n v="147.69999999999999"/>
    <x v="313"/>
    <m/>
    <x v="0"/>
  </r>
  <r>
    <s v="X"/>
    <d v="2014-01-16T00:00:00"/>
    <x v="0"/>
    <x v="1438"/>
    <m/>
    <n v="59.81"/>
    <x v="313"/>
    <m/>
    <x v="0"/>
  </r>
  <r>
    <s v="X"/>
    <d v="2014-01-16T00:00:00"/>
    <x v="0"/>
    <x v="1439"/>
    <m/>
    <n v="255.54"/>
    <x v="321"/>
    <m/>
    <x v="0"/>
  </r>
  <r>
    <s v="X"/>
    <d v="2014-01-16T00:00:00"/>
    <x v="1"/>
    <x v="1440"/>
    <n v="253"/>
    <m/>
    <x v="115"/>
    <m/>
    <x v="48"/>
  </r>
  <r>
    <s v="X"/>
    <d v="2014-01-17T00:00:00"/>
    <x v="10"/>
    <x v="1441"/>
    <m/>
    <n v="223.15"/>
    <x v="115"/>
    <m/>
    <x v="0"/>
  </r>
  <r>
    <s v="X"/>
    <d v="2014-01-17T00:00:00"/>
    <x v="0"/>
    <x v="1442"/>
    <m/>
    <n v="591.35"/>
    <x v="306"/>
    <m/>
    <x v="0"/>
  </r>
  <r>
    <s v="X"/>
    <d v="2014-01-17T00:00:00"/>
    <x v="1"/>
    <x v="1328"/>
    <n v="169.8"/>
    <m/>
    <x v="115"/>
    <m/>
    <x v="48"/>
  </r>
  <r>
    <s v="X"/>
    <d v="2014-01-18T00:00:00"/>
    <x v="0"/>
    <x v="1443"/>
    <m/>
    <n v="188.77"/>
    <x v="316"/>
    <m/>
    <x v="0"/>
  </r>
  <r>
    <s v="X"/>
    <d v="2014-01-18T00:00:00"/>
    <x v="0"/>
    <x v="1444"/>
    <m/>
    <n v="249.63"/>
    <x v="309"/>
    <m/>
    <x v="0"/>
  </r>
  <r>
    <s v="X"/>
    <d v="2014-01-21T00:00:00"/>
    <x v="2"/>
    <x v="1445"/>
    <m/>
    <n v="163.59"/>
    <x v="317"/>
    <m/>
    <x v="0"/>
  </r>
  <r>
    <s v="X"/>
    <d v="2014-01-21T00:00:00"/>
    <x v="0"/>
    <x v="1446"/>
    <m/>
    <n v="1179.02"/>
    <x v="316"/>
    <m/>
    <x v="0"/>
  </r>
  <r>
    <s v="X"/>
    <d v="2014-01-21T00:00:00"/>
    <x v="0"/>
    <x v="1447"/>
    <m/>
    <n v="68.39"/>
    <x v="317"/>
    <m/>
    <x v="0"/>
  </r>
  <r>
    <s v="X"/>
    <d v="2014-01-21T00:00:00"/>
    <x v="0"/>
    <x v="1448"/>
    <m/>
    <n v="52.64"/>
    <x v="317"/>
    <m/>
    <x v="0"/>
  </r>
  <r>
    <s v="X"/>
    <d v="2014-01-21T00:00:00"/>
    <x v="1"/>
    <x v="1449"/>
    <n v="642"/>
    <m/>
    <x v="115"/>
    <m/>
    <x v="49"/>
  </r>
  <r>
    <s v="X"/>
    <d v="2014-01-21T00:00:00"/>
    <x v="1"/>
    <x v="9"/>
    <n v="1000"/>
    <m/>
    <x v="309"/>
    <m/>
    <x v="49"/>
  </r>
  <r>
    <s v="X"/>
    <d v="2014-01-21T00:00:00"/>
    <x v="1"/>
    <x v="7"/>
    <n v="1000"/>
    <m/>
    <x v="316"/>
    <m/>
    <x v="49"/>
  </r>
  <r>
    <s v="X"/>
    <d v="2014-01-21T00:00:00"/>
    <x v="1"/>
    <x v="7"/>
    <n v="460"/>
    <m/>
    <x v="293"/>
    <m/>
    <x v="49"/>
  </r>
  <r>
    <s v="X"/>
    <d v="2014-01-21T00:00:00"/>
    <x v="1"/>
    <x v="7"/>
    <n v="50"/>
    <m/>
    <x v="135"/>
    <m/>
    <x v="49"/>
  </r>
  <r>
    <s v="X"/>
    <d v="2014-01-21T00:00:00"/>
    <x v="1"/>
    <x v="9"/>
    <n v="1500"/>
    <m/>
    <x v="306"/>
    <m/>
    <x v="49"/>
  </r>
  <r>
    <s v="X"/>
    <d v="2014-01-21T00:00:00"/>
    <x v="1"/>
    <x v="25"/>
    <n v="1500"/>
    <m/>
    <x v="309"/>
    <m/>
    <x v="49"/>
  </r>
  <r>
    <s v="X"/>
    <d v="2014-01-21T00:00:00"/>
    <x v="1"/>
    <x v="31"/>
    <n v="500"/>
    <m/>
    <x v="98"/>
    <m/>
    <x v="49"/>
  </r>
  <r>
    <s v="X"/>
    <d v="2014-01-21T00:00:00"/>
    <x v="1"/>
    <x v="31"/>
    <n v="2500"/>
    <m/>
    <x v="309"/>
    <m/>
    <x v="49"/>
  </r>
  <r>
    <s v="X"/>
    <d v="2014-01-21T00:00:00"/>
    <x v="1"/>
    <x v="214"/>
    <n v="600"/>
    <m/>
    <x v="309"/>
    <m/>
    <x v="49"/>
  </r>
  <r>
    <s v="X"/>
    <d v="2014-01-21T00:00:00"/>
    <x v="1"/>
    <x v="214"/>
    <n v="600"/>
    <m/>
    <x v="306"/>
    <m/>
    <x v="49"/>
  </r>
  <r>
    <s v="X"/>
    <d v="2014-01-21T00:00:00"/>
    <x v="1"/>
    <x v="214"/>
    <n v="150"/>
    <m/>
    <x v="118"/>
    <m/>
    <x v="49"/>
  </r>
  <r>
    <s v="X"/>
    <d v="2014-01-21T00:00:00"/>
    <x v="1"/>
    <x v="214"/>
    <n v="150"/>
    <m/>
    <x v="276"/>
    <m/>
    <x v="49"/>
  </r>
  <r>
    <s v="X"/>
    <d v="2014-01-21T00:00:00"/>
    <x v="1"/>
    <x v="214"/>
    <n v="2020"/>
    <m/>
    <x v="317"/>
    <m/>
    <x v="49"/>
  </r>
  <r>
    <s v="X"/>
    <d v="2014-01-22T00:00:00"/>
    <x v="0"/>
    <x v="1450"/>
    <m/>
    <n v="102.29"/>
    <x v="101"/>
    <m/>
    <x v="0"/>
  </r>
  <r>
    <s v="X"/>
    <d v="2014-01-23T00:00:00"/>
    <x v="0"/>
    <x v="1451"/>
    <m/>
    <n v="498.62"/>
    <x v="309"/>
    <m/>
    <x v="0"/>
  </r>
  <r>
    <s v="X"/>
    <d v="2014-01-23T00:00:00"/>
    <x v="0"/>
    <x v="1452"/>
    <m/>
    <n v="177.89"/>
    <x v="309"/>
    <m/>
    <x v="0"/>
  </r>
  <r>
    <s v="X"/>
    <d v="2014-01-24T00:00:00"/>
    <x v="0"/>
    <x v="1453"/>
    <m/>
    <n v="233.23"/>
    <x v="322"/>
    <m/>
    <x v="0"/>
  </r>
  <r>
    <s v="X"/>
    <d v="2014-01-24T00:00:00"/>
    <x v="0"/>
    <x v="1454"/>
    <m/>
    <n v="773.35"/>
    <x v="316"/>
    <m/>
    <x v="0"/>
  </r>
  <r>
    <s v="X"/>
    <d v="2014-01-27T00:00:00"/>
    <x v="0"/>
    <x v="1455"/>
    <m/>
    <n v="1724.65"/>
    <x v="322"/>
    <m/>
    <x v="0"/>
  </r>
  <r>
    <s v="X"/>
    <d v="2014-01-27T00:00:00"/>
    <x v="1"/>
    <x v="1456"/>
    <n v="-8000"/>
    <m/>
    <x v="323"/>
    <m/>
    <x v="50"/>
  </r>
  <r>
    <s v="X"/>
    <d v="2014-01-27T00:00:00"/>
    <x v="1"/>
    <x v="415"/>
    <n v="320"/>
    <m/>
    <x v="115"/>
    <m/>
    <x v="50"/>
  </r>
  <r>
    <s v="X"/>
    <d v="2014-01-27T00:00:00"/>
    <x v="1"/>
    <x v="415"/>
    <n v="320"/>
    <m/>
    <x v="115"/>
    <m/>
    <x v="50"/>
  </r>
  <r>
    <s v="X"/>
    <d v="2014-01-27T00:00:00"/>
    <x v="1"/>
    <x v="879"/>
    <n v="2850"/>
    <m/>
    <x v="306"/>
    <m/>
    <x v="50"/>
  </r>
  <r>
    <s v="X"/>
    <d v="2014-01-27T00:00:00"/>
    <x v="1"/>
    <x v="21"/>
    <n v="600"/>
    <m/>
    <x v="276"/>
    <m/>
    <x v="50"/>
  </r>
  <r>
    <s v="X"/>
    <d v="2014-01-28T00:00:00"/>
    <x v="1"/>
    <x v="1457"/>
    <n v="-40540.49"/>
    <m/>
    <x v="303"/>
    <m/>
    <x v="50"/>
  </r>
  <r>
    <s v="X"/>
    <d v="2014-01-28T00:00:00"/>
    <x v="1"/>
    <x v="8"/>
    <n v="565"/>
    <m/>
    <x v="317"/>
    <m/>
    <x v="50"/>
  </r>
  <r>
    <s v="X"/>
    <d v="2014-01-29T00:00:00"/>
    <x v="1"/>
    <x v="1"/>
    <n v="1800"/>
    <m/>
    <x v="317"/>
    <m/>
    <x v="50"/>
  </r>
  <r>
    <s v="X"/>
    <d v="2014-01-29T00:00:00"/>
    <x v="1"/>
    <x v="1"/>
    <n v="300"/>
    <m/>
    <x v="12"/>
    <m/>
    <x v="50"/>
  </r>
  <r>
    <s v="X"/>
    <d v="2014-01-29T00:00:00"/>
    <x v="1"/>
    <x v="1"/>
    <n v="75"/>
    <m/>
    <x v="184"/>
    <m/>
    <x v="50"/>
  </r>
  <r>
    <s v="X"/>
    <d v="2014-01-29T00:00:00"/>
    <x v="1"/>
    <x v="1"/>
    <n v="200"/>
    <m/>
    <x v="22"/>
    <m/>
    <x v="50"/>
  </r>
  <r>
    <s v="X"/>
    <d v="2014-01-29T00:00:00"/>
    <x v="1"/>
    <x v="1"/>
    <n v="50"/>
    <m/>
    <x v="42"/>
    <m/>
    <x v="50"/>
  </r>
  <r>
    <s v="X"/>
    <d v="2014-01-29T00:00:00"/>
    <x v="0"/>
    <x v="1458"/>
    <m/>
    <n v="392.17"/>
    <x v="316"/>
    <m/>
    <x v="0"/>
  </r>
  <r>
    <s v="X"/>
    <d v="2014-01-29T00:00:00"/>
    <x v="0"/>
    <x v="1459"/>
    <m/>
    <n v="590.94000000000005"/>
    <x v="276"/>
    <m/>
    <x v="0"/>
  </r>
  <r>
    <s v="X"/>
    <d v="2014-01-29T00:00:00"/>
    <x v="1"/>
    <x v="1"/>
    <m/>
    <m/>
    <x v="324"/>
    <m/>
    <x v="50"/>
  </r>
  <r>
    <s v="X"/>
    <d v="2014-01-29T00:00:00"/>
    <x v="1"/>
    <x v="13"/>
    <n v="2500"/>
    <m/>
    <x v="322"/>
    <m/>
    <x v="50"/>
  </r>
  <r>
    <s v="X"/>
    <d v="2014-01-30T00:00:00"/>
    <x v="0"/>
    <x v="1460"/>
    <m/>
    <n v="633.47"/>
    <x v="276"/>
    <m/>
    <x v="0"/>
  </r>
  <r>
    <s v="X"/>
    <d v="2014-01-30T00:00:00"/>
    <x v="0"/>
    <x v="1461"/>
    <m/>
    <n v="1389.17"/>
    <x v="316"/>
    <m/>
    <x v="0"/>
  </r>
  <r>
    <s v="X"/>
    <d v="2014-01-30T00:00:00"/>
    <x v="1"/>
    <x v="250"/>
    <n v="575.36"/>
    <m/>
    <x v="40"/>
    <m/>
    <x v="50"/>
  </r>
  <r>
    <s v="X"/>
    <d v="2014-01-31T00:00:00"/>
    <x v="1"/>
    <x v="9"/>
    <n v="2000"/>
    <m/>
    <x v="316"/>
    <m/>
    <x v="50"/>
  </r>
  <r>
    <s v="X"/>
    <d v="2014-01-31T00:00:00"/>
    <x v="0"/>
    <x v="1462"/>
    <m/>
    <n v="138.07"/>
    <x v="276"/>
    <m/>
    <x v="0"/>
  </r>
  <r>
    <s v="X"/>
    <d v="2014-01-31T00:00:00"/>
    <x v="0"/>
    <x v="1463"/>
    <m/>
    <n v="182.21"/>
    <x v="316"/>
    <m/>
    <x v="0"/>
  </r>
  <r>
    <s v="X"/>
    <d v="2014-01-31T00:00:00"/>
    <x v="0"/>
    <x v="1464"/>
    <m/>
    <n v="115.95"/>
    <x v="276"/>
    <m/>
    <x v="0"/>
  </r>
  <r>
    <s v="X"/>
    <d v="2014-01-31T00:00:00"/>
    <x v="1"/>
    <x v="1465"/>
    <n v="1000"/>
    <m/>
    <x v="325"/>
    <m/>
    <x v="50"/>
  </r>
  <r>
    <s v="X"/>
    <d v="2014-01-31T00:00:00"/>
    <x v="1"/>
    <x v="16"/>
    <n v="300"/>
    <m/>
    <x v="309"/>
    <m/>
    <x v="50"/>
  </r>
  <r>
    <s v="X"/>
    <d v="2014-02-03T00:00:00"/>
    <x v="1"/>
    <x v="879"/>
    <n v="2775"/>
    <m/>
    <x v="316"/>
    <m/>
    <x v="51"/>
  </r>
  <r>
    <s v="X"/>
    <d v="2014-02-03T00:00:00"/>
    <x v="1"/>
    <x v="7"/>
    <n v="2000"/>
    <m/>
    <x v="316"/>
    <m/>
    <x v="51"/>
  </r>
  <r>
    <s v="X"/>
    <d v="2014-02-03T00:00:00"/>
    <x v="1"/>
    <x v="25"/>
    <n v="1000"/>
    <m/>
    <x v="316"/>
    <m/>
    <x v="51"/>
  </r>
  <r>
    <s v="X"/>
    <d v="2014-02-03T00:00:00"/>
    <x v="1"/>
    <x v="7"/>
    <n v="370"/>
    <m/>
    <x v="276"/>
    <m/>
    <x v="51"/>
  </r>
  <r>
    <s v="X"/>
    <d v="2014-02-03T00:00:00"/>
    <x v="1"/>
    <x v="7"/>
    <n v="370"/>
    <m/>
    <x v="316"/>
    <m/>
    <x v="51"/>
  </r>
  <r>
    <s v="X"/>
    <d v="2014-02-03T00:00:00"/>
    <x v="1"/>
    <x v="9"/>
    <n v="1500"/>
    <m/>
    <x v="309"/>
    <m/>
    <x v="51"/>
  </r>
  <r>
    <s v="X"/>
    <d v="2014-02-03T00:00:00"/>
    <x v="1"/>
    <x v="36"/>
    <n v="900"/>
    <m/>
    <x v="276"/>
    <m/>
    <x v="51"/>
  </r>
  <r>
    <s v="X"/>
    <d v="2014-02-03T00:00:00"/>
    <x v="1"/>
    <x v="36"/>
    <n v="1000"/>
    <m/>
    <x v="326"/>
    <m/>
    <x v="51"/>
  </r>
  <r>
    <s v="X"/>
    <d v="2014-02-03T00:00:00"/>
    <x v="1"/>
    <x v="129"/>
    <n v="400"/>
    <m/>
    <x v="307"/>
    <m/>
    <x v="51"/>
  </r>
  <r>
    <s v="X"/>
    <d v="2014-02-03T00:00:00"/>
    <x v="1"/>
    <x v="129"/>
    <n v="400"/>
    <m/>
    <x v="327"/>
    <m/>
    <x v="51"/>
  </r>
  <r>
    <s v="X"/>
    <d v="2014-02-03T00:00:00"/>
    <x v="1"/>
    <x v="129"/>
    <n v="540"/>
    <m/>
    <x v="276"/>
    <m/>
    <x v="51"/>
  </r>
  <r>
    <s v="X"/>
    <d v="2014-02-03T00:00:00"/>
    <x v="1"/>
    <x v="541"/>
    <n v="100"/>
    <m/>
    <x v="317"/>
    <m/>
    <x v="51"/>
  </r>
  <r>
    <s v="X"/>
    <d v="2014-02-03T00:00:00"/>
    <x v="1"/>
    <x v="541"/>
    <n v="400"/>
    <m/>
    <x v="316"/>
    <m/>
    <x v="51"/>
  </r>
  <r>
    <s v="X"/>
    <d v="2014-02-03T00:00:00"/>
    <x v="1"/>
    <x v="13"/>
    <n v="2000"/>
    <m/>
    <x v="322"/>
    <m/>
    <x v="51"/>
  </r>
  <r>
    <s v="X"/>
    <d v="2014-02-03T00:00:00"/>
    <x v="0"/>
    <x v="1466"/>
    <m/>
    <n v="2575.12"/>
    <x v="328"/>
    <m/>
    <x v="0"/>
  </r>
  <r>
    <s v="X"/>
    <d v="2014-02-03T00:00:00"/>
    <x v="1"/>
    <x v="129"/>
    <n v="2200"/>
    <m/>
    <x v="298"/>
    <m/>
    <x v="51"/>
  </r>
  <r>
    <s v="X"/>
    <d v="2014-02-03T00:00:00"/>
    <x v="1"/>
    <x v="251"/>
    <n v="197.1"/>
    <m/>
    <x v="115"/>
    <m/>
    <x v="51"/>
  </r>
  <r>
    <s v="X"/>
    <d v="2014-02-04T00:00:00"/>
    <x v="1"/>
    <x v="1095"/>
    <n v="1200"/>
    <m/>
    <x v="276"/>
    <m/>
    <x v="51"/>
  </r>
  <r>
    <s v="X"/>
    <d v="2014-02-04T00:00:00"/>
    <x v="1"/>
    <x v="16"/>
    <n v="800"/>
    <m/>
    <x v="309"/>
    <m/>
    <x v="51"/>
  </r>
  <r>
    <s v="X"/>
    <d v="2014-02-05T00:00:00"/>
    <x v="1"/>
    <x v="1328"/>
    <n v="60"/>
    <m/>
    <x v="115"/>
    <m/>
    <x v="51"/>
  </r>
  <r>
    <s v="X"/>
    <d v="2014-02-05T00:00:00"/>
    <x v="1"/>
    <x v="1328"/>
    <n v="200.4"/>
    <m/>
    <x v="115"/>
    <m/>
    <x v="51"/>
  </r>
  <r>
    <s v="X"/>
    <d v="2014-02-05T00:00:00"/>
    <x v="1"/>
    <x v="1467"/>
    <n v="153.91999999999999"/>
    <m/>
    <x v="115"/>
    <m/>
    <x v="51"/>
  </r>
  <r>
    <s v="X"/>
    <d v="2014-02-05T00:00:00"/>
    <x v="1"/>
    <x v="1468"/>
    <n v="172.66"/>
    <m/>
    <x v="115"/>
    <m/>
    <x v="51"/>
  </r>
  <r>
    <s v="X"/>
    <d v="2014-02-05T00:00:00"/>
    <x v="1"/>
    <x v="1082"/>
    <n v="1575"/>
    <m/>
    <x v="322"/>
    <m/>
    <x v="51"/>
  </r>
  <r>
    <s v="X"/>
    <d v="2014-02-05T00:00:00"/>
    <x v="0"/>
    <x v="1469"/>
    <m/>
    <n v="49.86"/>
    <x v="309"/>
    <m/>
    <x v="0"/>
  </r>
  <r>
    <s v="X"/>
    <d v="2014-02-05T00:00:00"/>
    <x v="0"/>
    <x v="1470"/>
    <m/>
    <n v="372.69"/>
    <x v="329"/>
    <m/>
    <x v="0"/>
  </r>
  <r>
    <s v="X"/>
    <d v="2014-02-05T00:00:00"/>
    <x v="0"/>
    <x v="1471"/>
    <m/>
    <n v="42.17"/>
    <x v="309"/>
    <m/>
    <x v="0"/>
  </r>
  <r>
    <s v="X"/>
    <d v="2014-02-05T00:00:00"/>
    <x v="0"/>
    <x v="1472"/>
    <m/>
    <n v="93.48"/>
    <x v="110"/>
    <m/>
    <x v="0"/>
  </r>
  <r>
    <s v="X"/>
    <d v="2014-02-05T00:00:00"/>
    <x v="1"/>
    <x v="214"/>
    <n v="1800"/>
    <m/>
    <x v="22"/>
    <m/>
    <x v="51"/>
  </r>
  <r>
    <s v="X"/>
    <d v="2014-02-05T00:00:00"/>
    <x v="1"/>
    <x v="214"/>
    <n v="2050"/>
    <m/>
    <x v="316"/>
    <m/>
    <x v="51"/>
  </r>
  <r>
    <s v="X"/>
    <d v="2014-02-06T00:00:00"/>
    <x v="0"/>
    <x v="1473"/>
    <m/>
    <n v="190.9"/>
    <x v="322"/>
    <m/>
    <x v="0"/>
  </r>
  <r>
    <s v="X"/>
    <d v="2014-02-06T00:00:00"/>
    <x v="0"/>
    <x v="1474"/>
    <m/>
    <n v="95.57"/>
    <x v="322"/>
    <m/>
    <x v="0"/>
  </r>
  <r>
    <s v="X"/>
    <d v="2014-02-07T00:00:00"/>
    <x v="0"/>
    <x v="1475"/>
    <m/>
    <n v="742.52"/>
    <x v="330"/>
    <m/>
    <x v="0"/>
  </r>
  <r>
    <s v="X"/>
    <d v="2014-02-07T00:00:00"/>
    <x v="0"/>
    <x v="1476"/>
    <m/>
    <n v="372.95"/>
    <x v="329"/>
    <m/>
    <x v="0"/>
  </r>
  <r>
    <s v="X"/>
    <d v="2014-02-07T00:00:00"/>
    <x v="0"/>
    <x v="1477"/>
    <m/>
    <n v="239.8"/>
    <x v="276"/>
    <m/>
    <x v="0"/>
  </r>
  <r>
    <s v="X"/>
    <d v="2014-02-07T00:00:00"/>
    <x v="1"/>
    <x v="241"/>
    <n v="165"/>
    <m/>
    <x v="40"/>
    <m/>
    <x v="51"/>
  </r>
  <r>
    <s v="X"/>
    <d v="2014-02-07T00:00:00"/>
    <x v="1"/>
    <x v="241"/>
    <n v="165"/>
    <m/>
    <x v="40"/>
    <m/>
    <x v="51"/>
  </r>
  <r>
    <s v="X"/>
    <d v="2014-02-08T00:00:00"/>
    <x v="0"/>
    <x v="1478"/>
    <m/>
    <n v="872.11"/>
    <x v="330"/>
    <m/>
    <x v="0"/>
  </r>
  <r>
    <s v="X"/>
    <d v="2014-02-08T00:00:00"/>
    <x v="0"/>
    <x v="1479"/>
    <m/>
    <n v="1476.44"/>
    <x v="329"/>
    <m/>
    <x v="0"/>
  </r>
  <r>
    <s v="X"/>
    <d v="2014-02-08T00:00:00"/>
    <x v="0"/>
    <x v="1480"/>
    <m/>
    <n v="263.05"/>
    <x v="276"/>
    <m/>
    <x v="0"/>
  </r>
  <r>
    <s v="X"/>
    <d v="2014-02-10T00:00:00"/>
    <x v="1"/>
    <x v="1481"/>
    <n v="-20000"/>
    <m/>
    <x v="331"/>
    <m/>
    <x v="52"/>
  </r>
  <r>
    <s v="X"/>
    <d v="2014-02-10T00:00:00"/>
    <x v="1"/>
    <x v="1328"/>
    <n v="150"/>
    <m/>
    <x v="322"/>
    <m/>
    <x v="52"/>
  </r>
  <r>
    <s v="X"/>
    <d v="2014-02-10T00:00:00"/>
    <x v="1"/>
    <x v="1482"/>
    <n v="235"/>
    <m/>
    <x v="332"/>
    <m/>
    <x v="52"/>
  </r>
  <r>
    <s v="X"/>
    <d v="2014-02-10T00:00:00"/>
    <x v="1"/>
    <x v="112"/>
    <n v="140"/>
    <m/>
    <x v="298"/>
    <m/>
    <x v="52"/>
  </r>
  <r>
    <s v="X"/>
    <d v="2014-02-10T00:00:00"/>
    <x v="1"/>
    <x v="112"/>
    <n v="160"/>
    <m/>
    <x v="259"/>
    <m/>
    <x v="52"/>
  </r>
  <r>
    <s v="X"/>
    <d v="2014-02-10T00:00:00"/>
    <x v="1"/>
    <x v="112"/>
    <n v="120"/>
    <m/>
    <x v="307"/>
    <m/>
    <x v="52"/>
  </r>
  <r>
    <s v="X"/>
    <d v="2014-02-10T00:00:00"/>
    <x v="1"/>
    <x v="112"/>
    <n v="160"/>
    <m/>
    <x v="333"/>
    <m/>
    <x v="52"/>
  </r>
  <r>
    <s v="X"/>
    <d v="2014-02-10T00:00:00"/>
    <x v="1"/>
    <x v="112"/>
    <n v="160"/>
    <m/>
    <x v="53"/>
    <m/>
    <x v="52"/>
  </r>
  <r>
    <s v="X"/>
    <d v="2014-02-10T00:00:00"/>
    <x v="1"/>
    <x v="25"/>
    <n v="1410"/>
    <m/>
    <x v="309"/>
    <m/>
    <x v="52"/>
  </r>
  <r>
    <s v="X"/>
    <d v="2014-02-10T00:00:00"/>
    <x v="1"/>
    <x v="7"/>
    <n v="1000"/>
    <m/>
    <x v="306"/>
    <m/>
    <x v="52"/>
  </r>
  <r>
    <s v="X"/>
    <d v="2014-02-10T00:00:00"/>
    <x v="0"/>
    <x v="1483"/>
    <m/>
    <n v="322.23"/>
    <x v="330"/>
    <m/>
    <x v="0"/>
  </r>
  <r>
    <s v="X"/>
    <d v="2014-02-10T00:00:00"/>
    <x v="0"/>
    <x v="1484"/>
    <m/>
    <n v="201.28"/>
    <x v="316"/>
    <m/>
    <x v="0"/>
  </r>
  <r>
    <s v="X"/>
    <d v="2014-02-10T00:00:00"/>
    <x v="0"/>
    <x v="1485"/>
    <m/>
    <n v="22.2"/>
    <x v="330"/>
    <m/>
    <x v="0"/>
  </r>
  <r>
    <s v="X"/>
    <d v="2014-02-10T00:00:00"/>
    <x v="1"/>
    <x v="7"/>
    <n v="210"/>
    <m/>
    <x v="22"/>
    <m/>
    <x v="52"/>
  </r>
  <r>
    <s v="X"/>
    <d v="2014-02-10T00:00:00"/>
    <x v="1"/>
    <x v="7"/>
    <n v="200"/>
    <m/>
    <x v="313"/>
    <m/>
    <x v="52"/>
  </r>
  <r>
    <s v="X"/>
    <d v="2014-02-11T00:00:00"/>
    <x v="1"/>
    <x v="1328"/>
    <n v="150"/>
    <m/>
    <x v="322"/>
    <m/>
    <x v="52"/>
  </r>
  <r>
    <s v="X"/>
    <d v="2014-02-11T00:00:00"/>
    <x v="1"/>
    <x v="18"/>
    <n v="1400"/>
    <m/>
    <x v="276"/>
    <m/>
    <x v="52"/>
  </r>
  <r>
    <s v="X"/>
    <d v="2014-02-11T00:00:00"/>
    <x v="0"/>
    <x v="1486"/>
    <m/>
    <n v="19.64"/>
    <x v="322"/>
    <m/>
    <x v="0"/>
  </r>
  <r>
    <s v="X"/>
    <d v="2014-02-11T00:00:00"/>
    <x v="0"/>
    <x v="1487"/>
    <m/>
    <n v="245.9"/>
    <x v="316"/>
    <m/>
    <x v="0"/>
  </r>
  <r>
    <s v="X"/>
    <d v="2014-02-11T00:00:00"/>
    <x v="2"/>
    <x v="1488"/>
    <m/>
    <n v="32.81"/>
    <x v="276"/>
    <m/>
    <x v="0"/>
  </r>
  <r>
    <s v="X"/>
    <d v="2014-02-11T00:00:00"/>
    <x v="7"/>
    <x v="1489"/>
    <m/>
    <n v="131.88999999999999"/>
    <x v="276"/>
    <m/>
    <x v="0"/>
  </r>
  <r>
    <s v="X"/>
    <d v="2014-02-11T00:00:00"/>
    <x v="0"/>
    <x v="1490"/>
    <m/>
    <n v="209.53"/>
    <x v="276"/>
    <m/>
    <x v="0"/>
  </r>
  <r>
    <s v="X"/>
    <d v="2014-02-11T00:00:00"/>
    <x v="1"/>
    <x v="13"/>
    <n v="2000"/>
    <m/>
    <x v="322"/>
    <m/>
    <x v="52"/>
  </r>
  <r>
    <s v="X"/>
    <d v="2014-02-11T00:00:00"/>
    <x v="1"/>
    <x v="13"/>
    <n v="2000"/>
    <m/>
    <x v="330"/>
    <m/>
    <x v="52"/>
  </r>
  <r>
    <s v="X"/>
    <d v="2014-02-12T00:00:00"/>
    <x v="1"/>
    <x v="112"/>
    <n v="100"/>
    <m/>
    <x v="317"/>
    <m/>
    <x v="52"/>
  </r>
  <r>
    <s v="X"/>
    <d v="2014-02-12T00:00:00"/>
    <x v="1"/>
    <x v="112"/>
    <n v="90"/>
    <m/>
    <x v="313"/>
    <m/>
    <x v="52"/>
  </r>
  <r>
    <s v="X"/>
    <d v="2014-02-12T00:00:00"/>
    <x v="1"/>
    <x v="112"/>
    <n v="100"/>
    <m/>
    <x v="306"/>
    <m/>
    <x v="52"/>
  </r>
  <r>
    <s v="X"/>
    <d v="2014-02-12T00:00:00"/>
    <x v="0"/>
    <x v="1491"/>
    <m/>
    <n v="268.36"/>
    <x v="329"/>
    <m/>
    <x v="0"/>
  </r>
  <r>
    <s v="X"/>
    <d v="2014-02-12T00:00:00"/>
    <x v="0"/>
    <x v="1492"/>
    <m/>
    <n v="424.31"/>
    <x v="330"/>
    <m/>
    <x v="0"/>
  </r>
  <r>
    <s v="X"/>
    <d v="2014-02-12T00:00:00"/>
    <x v="0"/>
    <x v="1493"/>
    <m/>
    <n v="47.38"/>
    <x v="330"/>
    <m/>
    <x v="0"/>
  </r>
  <r>
    <s v="X"/>
    <d v="2014-02-12T00:00:00"/>
    <x v="0"/>
    <x v="1494"/>
    <m/>
    <n v="89.29"/>
    <x v="128"/>
    <m/>
    <x v="0"/>
  </r>
  <r>
    <s v="X"/>
    <d v="2014-02-12T00:00:00"/>
    <x v="0"/>
    <x v="1495"/>
    <m/>
    <n v="142.29"/>
    <x v="276"/>
    <m/>
    <x v="0"/>
  </r>
  <r>
    <s v="X"/>
    <d v="2014-02-12T00:00:00"/>
    <x v="0"/>
    <x v="1496"/>
    <m/>
    <n v="94.12"/>
    <x v="330"/>
    <m/>
    <x v="0"/>
  </r>
  <r>
    <s v="X"/>
    <d v="2014-02-12T00:00:00"/>
    <x v="0"/>
    <x v="1497"/>
    <m/>
    <n v="1047.71"/>
    <x v="316"/>
    <m/>
    <x v="0"/>
  </r>
  <r>
    <s v="X"/>
    <d v="2014-02-12T00:00:00"/>
    <x v="0"/>
    <x v="1498"/>
    <m/>
    <n v="960.92"/>
    <x v="329"/>
    <m/>
    <x v="0"/>
  </r>
  <r>
    <s v="X"/>
    <d v="2014-02-12T00:00:00"/>
    <x v="1"/>
    <x v="112"/>
    <n v="100"/>
    <m/>
    <x v="309"/>
    <m/>
    <x v="52"/>
  </r>
  <r>
    <s v="X"/>
    <d v="2014-02-12T00:00:00"/>
    <x v="1"/>
    <x v="112"/>
    <n v="160"/>
    <m/>
    <x v="276"/>
    <m/>
    <x v="52"/>
  </r>
  <r>
    <s v="X"/>
    <d v="2014-02-13T00:00:00"/>
    <x v="0"/>
    <x v="1499"/>
    <m/>
    <n v="151.16999999999999"/>
    <x v="329"/>
    <m/>
    <x v="0"/>
  </r>
  <r>
    <s v="X"/>
    <d v="2014-02-13T00:00:00"/>
    <x v="1"/>
    <x v="195"/>
    <n v="125"/>
    <m/>
    <x v="293"/>
    <m/>
    <x v="52"/>
  </r>
  <r>
    <s v="X"/>
    <d v="2014-02-13T00:00:00"/>
    <x v="1"/>
    <x v="1"/>
    <n v="2500"/>
    <m/>
    <x v="329"/>
    <m/>
    <x v="52"/>
  </r>
  <r>
    <s v="X"/>
    <d v="2014-02-14T00:00:00"/>
    <x v="0"/>
    <x v="1500"/>
    <m/>
    <n v="266.44"/>
    <x v="316"/>
    <m/>
    <x v="0"/>
  </r>
  <r>
    <s v="X"/>
    <d v="2014-02-14T00:00:00"/>
    <x v="1"/>
    <x v="16"/>
    <n v="125"/>
    <m/>
    <x v="276"/>
    <m/>
    <x v="52"/>
  </r>
  <r>
    <s v="X"/>
    <d v="2014-02-15T00:00:00"/>
    <x v="0"/>
    <x v="1501"/>
    <m/>
    <n v="274.45999999999998"/>
    <x v="316"/>
    <m/>
    <x v="0"/>
  </r>
  <r>
    <s v="X"/>
    <d v="2014-02-15T00:00:00"/>
    <x v="0"/>
    <x v="1502"/>
    <m/>
    <n v="162.97999999999999"/>
    <x v="329"/>
    <m/>
    <x v="0"/>
  </r>
  <r>
    <s v="X"/>
    <d v="2014-02-15T00:00:00"/>
    <x v="0"/>
    <x v="1503"/>
    <m/>
    <n v="316.2"/>
    <x v="316"/>
    <m/>
    <x v="0"/>
  </r>
  <r>
    <s v="X"/>
    <d v="2014-02-17T00:00:00"/>
    <x v="0"/>
    <x v="1504"/>
    <m/>
    <n v="326.19"/>
    <x v="136"/>
    <m/>
    <x v="0"/>
  </r>
  <r>
    <s v="X"/>
    <d v="2014-02-17T00:00:00"/>
    <x v="0"/>
    <x v="1505"/>
    <m/>
    <n v="9.34"/>
    <x v="136"/>
    <m/>
    <x v="0"/>
  </r>
  <r>
    <s v="X"/>
    <d v="2014-02-17T00:00:00"/>
    <x v="0"/>
    <x v="1506"/>
    <m/>
    <n v="107.99"/>
    <x v="115"/>
    <m/>
    <x v="0"/>
  </r>
  <r>
    <s v="X"/>
    <d v="2014-02-18T00:00:00"/>
    <x v="1"/>
    <x v="1507"/>
    <n v="-9000"/>
    <m/>
    <x v="331"/>
    <m/>
    <x v="53"/>
  </r>
  <r>
    <s v="X"/>
    <d v="2014-02-18T00:00:00"/>
    <x v="1"/>
    <x v="1508"/>
    <n v="-400"/>
    <m/>
    <x v="331"/>
    <m/>
    <x v="53"/>
  </r>
  <r>
    <s v="X"/>
    <d v="2014-02-18T00:00:00"/>
    <x v="1"/>
    <x v="1082"/>
    <n v="650"/>
    <m/>
    <x v="118"/>
    <m/>
    <x v="53"/>
  </r>
  <r>
    <s v="X"/>
    <d v="2014-02-18T00:00:00"/>
    <x v="1"/>
    <x v="959"/>
    <n v="175"/>
    <m/>
    <x v="98"/>
    <m/>
    <x v="53"/>
  </r>
  <r>
    <s v="X"/>
    <d v="2014-02-18T00:00:00"/>
    <x v="1"/>
    <x v="9"/>
    <n v="1500"/>
    <m/>
    <x v="316"/>
    <m/>
    <x v="53"/>
  </r>
  <r>
    <s v="X"/>
    <d v="2014-02-18T00:00:00"/>
    <x v="1"/>
    <x v="7"/>
    <n v="470"/>
    <m/>
    <x v="22"/>
    <m/>
    <x v="53"/>
  </r>
  <r>
    <s v="X"/>
    <d v="2014-02-18T00:00:00"/>
    <x v="0"/>
    <x v="1509"/>
    <m/>
    <n v="357.57"/>
    <x v="298"/>
    <m/>
    <x v="0"/>
  </r>
  <r>
    <s v="X"/>
    <d v="2014-02-18T00:00:00"/>
    <x v="1"/>
    <x v="7"/>
    <n v="260"/>
    <m/>
    <x v="53"/>
    <m/>
    <x v="53"/>
  </r>
  <r>
    <s v="X"/>
    <d v="2014-02-18T00:00:00"/>
    <x v="1"/>
    <x v="7"/>
    <n v="75"/>
    <m/>
    <x v="135"/>
    <m/>
    <x v="53"/>
  </r>
  <r>
    <s v="X"/>
    <d v="2014-02-19T00:00:00"/>
    <x v="1"/>
    <x v="1510"/>
    <n v="53437.5"/>
    <m/>
    <x v="303"/>
    <m/>
    <x v="53"/>
  </r>
  <r>
    <s v="X"/>
    <d v="2014-02-19T00:00:00"/>
    <x v="1"/>
    <x v="1507"/>
    <n v="-9000"/>
    <m/>
    <x v="331"/>
    <m/>
    <x v="53"/>
  </r>
  <r>
    <s v="X"/>
    <d v="2014-02-19T00:00:00"/>
    <x v="0"/>
    <x v="1511"/>
    <m/>
    <n v="225.07"/>
    <x v="322"/>
    <m/>
    <x v="0"/>
  </r>
  <r>
    <s v="X"/>
    <d v="2014-02-19T00:00:00"/>
    <x v="0"/>
    <x v="1512"/>
    <m/>
    <n v="73.17"/>
    <x v="298"/>
    <m/>
    <x v="0"/>
  </r>
  <r>
    <s v="X"/>
    <d v="2014-02-19T00:00:00"/>
    <x v="0"/>
    <x v="1513"/>
    <m/>
    <n v="24.47"/>
    <x v="298"/>
    <m/>
    <x v="0"/>
  </r>
  <r>
    <s v="X"/>
    <d v="2014-02-19T00:00:00"/>
    <x v="1"/>
    <x v="1328"/>
    <n v="150"/>
    <m/>
    <x v="330"/>
    <m/>
    <x v="53"/>
  </r>
  <r>
    <s v="X"/>
    <d v="2014-02-19T00:00:00"/>
    <x v="1"/>
    <x v="109"/>
    <n v="1700"/>
    <m/>
    <x v="317"/>
    <m/>
    <x v="53"/>
  </r>
  <r>
    <s v="X"/>
    <d v="2014-02-20T00:00:00"/>
    <x v="1"/>
    <x v="1507"/>
    <n v="-7000"/>
    <m/>
    <x v="331"/>
    <m/>
    <x v="53"/>
  </r>
  <r>
    <s v="X"/>
    <d v="2014-02-20T00:00:00"/>
    <x v="0"/>
    <x v="1514"/>
    <m/>
    <n v="14.79"/>
    <x v="135"/>
    <m/>
    <x v="0"/>
  </r>
  <r>
    <s v="X"/>
    <d v="2014-02-20T00:00:00"/>
    <x v="0"/>
    <x v="1515"/>
    <m/>
    <n v="70.31"/>
    <x v="322"/>
    <m/>
    <x v="0"/>
  </r>
  <r>
    <s v="X"/>
    <d v="2014-02-20T00:00:00"/>
    <x v="0"/>
    <x v="1516"/>
    <m/>
    <n v="16.53"/>
    <x v="322"/>
    <m/>
    <x v="0"/>
  </r>
  <r>
    <s v="X"/>
    <d v="2014-02-20T00:00:00"/>
    <x v="0"/>
    <x v="1517"/>
    <m/>
    <n v="621.33000000000004"/>
    <x v="322"/>
    <m/>
    <x v="0"/>
  </r>
  <r>
    <s v="X"/>
    <d v="2014-02-20T00:00:00"/>
    <x v="1"/>
    <x v="424"/>
    <n v="525"/>
    <m/>
    <x v="298"/>
    <m/>
    <x v="53"/>
  </r>
  <r>
    <s v="X"/>
    <d v="2014-02-20T00:00:00"/>
    <x v="1"/>
    <x v="684"/>
    <n v="2755"/>
    <m/>
    <x v="334"/>
    <m/>
    <x v="53"/>
  </r>
  <r>
    <s v="X"/>
    <d v="2014-02-21T00:00:00"/>
    <x v="0"/>
    <x v="1518"/>
    <m/>
    <n v="52.53"/>
    <x v="322"/>
    <m/>
    <x v="0"/>
  </r>
  <r>
    <s v="X"/>
    <d v="2014-02-21T00:00:00"/>
    <x v="1"/>
    <x v="1328"/>
    <n v="150"/>
    <m/>
    <x v="316"/>
    <m/>
    <x v="53"/>
  </r>
  <r>
    <s v="X"/>
    <d v="2014-02-22T00:00:00"/>
    <x v="0"/>
    <x v="1519"/>
    <m/>
    <n v="352.48"/>
    <x v="276"/>
    <m/>
    <x v="0"/>
  </r>
  <r>
    <s v="X"/>
    <d v="2014-02-22T00:00:00"/>
    <x v="0"/>
    <x v="1520"/>
    <m/>
    <n v="54.06"/>
    <x v="322"/>
    <m/>
    <x v="0"/>
  </r>
  <r>
    <s v="X"/>
    <d v="2014-02-24T00:00:00"/>
    <x v="1"/>
    <x v="1328"/>
    <n v="150"/>
    <m/>
    <x v="334"/>
    <m/>
    <x v="2"/>
  </r>
  <r>
    <s v="X"/>
    <d v="2014-02-24T00:00:00"/>
    <x v="1"/>
    <x v="13"/>
    <n v="260"/>
    <m/>
    <x v="136"/>
    <m/>
    <x v="2"/>
  </r>
  <r>
    <s v="X"/>
    <d v="2014-02-24T00:00:00"/>
    <x v="1"/>
    <x v="13"/>
    <n v="260"/>
    <m/>
    <x v="110"/>
    <m/>
    <x v="2"/>
  </r>
  <r>
    <s v="X"/>
    <d v="2014-02-24T00:00:00"/>
    <x v="1"/>
    <x v="13"/>
    <n v="120"/>
    <m/>
    <x v="128"/>
    <m/>
    <x v="2"/>
  </r>
  <r>
    <s v="X"/>
    <d v="2014-02-24T00:00:00"/>
    <x v="1"/>
    <x v="13"/>
    <n v="2000"/>
    <m/>
    <x v="330"/>
    <m/>
    <x v="2"/>
  </r>
  <r>
    <s v="X"/>
    <d v="2014-02-24T00:00:00"/>
    <x v="1"/>
    <x v="214"/>
    <n v="300"/>
    <m/>
    <x v="316"/>
    <m/>
    <x v="2"/>
  </r>
  <r>
    <s v="X"/>
    <d v="2014-02-24T00:00:00"/>
    <x v="1"/>
    <x v="214"/>
    <n v="2600"/>
    <m/>
    <x v="329"/>
    <m/>
    <x v="2"/>
  </r>
  <r>
    <s v="X"/>
    <d v="2014-02-24T00:00:00"/>
    <x v="1"/>
    <x v="214"/>
    <n v="2181"/>
    <m/>
    <x v="322"/>
    <m/>
    <x v="2"/>
  </r>
  <r>
    <s v="X"/>
    <d v="2014-02-24T00:00:00"/>
    <x v="0"/>
    <x v="1521"/>
    <m/>
    <n v="572.85"/>
    <x v="334"/>
    <m/>
    <x v="0"/>
  </r>
  <r>
    <s v="X"/>
    <d v="2014-02-24T00:00:00"/>
    <x v="0"/>
    <x v="1522"/>
    <m/>
    <n v="471.31"/>
    <x v="329"/>
    <m/>
    <x v="0"/>
  </r>
  <r>
    <s v="X"/>
    <d v="2014-02-24T00:00:00"/>
    <x v="1"/>
    <x v="541"/>
    <n v="300"/>
    <m/>
    <x v="322"/>
    <m/>
    <x v="2"/>
  </r>
  <r>
    <s v="X"/>
    <d v="2014-02-24T00:00:00"/>
    <x v="1"/>
    <x v="8"/>
    <n v="425"/>
    <m/>
    <x v="322"/>
    <m/>
    <x v="2"/>
  </r>
  <r>
    <s v="X"/>
    <d v="2014-02-25T00:00:00"/>
    <x v="1"/>
    <x v="7"/>
    <n v="260"/>
    <m/>
    <x v="53"/>
    <m/>
    <x v="2"/>
  </r>
  <r>
    <s v="X"/>
    <d v="2014-02-25T00:00:00"/>
    <x v="1"/>
    <x v="7"/>
    <n v="240"/>
    <m/>
    <x v="135"/>
    <m/>
    <x v="2"/>
  </r>
  <r>
    <s v="X"/>
    <d v="2014-02-25T00:00:00"/>
    <x v="1"/>
    <x v="7"/>
    <n v="720"/>
    <m/>
    <x v="298"/>
    <m/>
    <x v="2"/>
  </r>
  <r>
    <s v="X"/>
    <d v="2014-02-25T00:00:00"/>
    <x v="1"/>
    <x v="128"/>
    <n v="5550"/>
    <m/>
    <x v="276"/>
    <m/>
    <x v="2"/>
  </r>
  <r>
    <s v="X"/>
    <d v="2014-02-25T00:00:00"/>
    <x v="1"/>
    <x v="990"/>
    <n v="3000"/>
    <m/>
    <x v="316"/>
    <m/>
    <x v="2"/>
  </r>
  <r>
    <s v="X"/>
    <d v="2014-02-25T00:00:00"/>
    <x v="1"/>
    <x v="990"/>
    <n v="1485"/>
    <m/>
    <x v="317"/>
    <m/>
    <x v="2"/>
  </r>
  <r>
    <s v="X"/>
    <d v="2014-02-25T00:00:00"/>
    <x v="1"/>
    <x v="990"/>
    <n v="985"/>
    <m/>
    <x v="306"/>
    <m/>
    <x v="2"/>
  </r>
  <r>
    <s v="X"/>
    <d v="2014-02-25T00:00:00"/>
    <x v="1"/>
    <x v="990"/>
    <n v="1710"/>
    <m/>
    <x v="307"/>
    <m/>
    <x v="2"/>
  </r>
  <r>
    <s v="X"/>
    <d v="2014-02-25T00:00:00"/>
    <x v="1"/>
    <x v="990"/>
    <n v="1710"/>
    <m/>
    <x v="313"/>
    <m/>
    <x v="2"/>
  </r>
  <r>
    <s v="X"/>
    <d v="2014-02-25T00:00:00"/>
    <x v="1"/>
    <x v="990"/>
    <n v="1375"/>
    <m/>
    <x v="330"/>
    <m/>
    <x v="2"/>
  </r>
  <r>
    <s v="X"/>
    <d v="2014-02-25T00:00:00"/>
    <x v="1"/>
    <x v="990"/>
    <n v="2450"/>
    <m/>
    <x v="309"/>
    <m/>
    <x v="2"/>
  </r>
  <r>
    <s v="X"/>
    <d v="2014-02-25T00:00:00"/>
    <x v="1"/>
    <x v="990"/>
    <n v="1385"/>
    <m/>
    <x v="322"/>
    <m/>
    <x v="2"/>
  </r>
  <r>
    <s v="X"/>
    <d v="2014-02-25T00:00:00"/>
    <x v="1"/>
    <x v="129"/>
    <n v="800"/>
    <m/>
    <x v="276"/>
    <m/>
    <x v="2"/>
  </r>
  <r>
    <s v="X"/>
    <d v="2014-02-26T00:00:00"/>
    <x v="0"/>
    <x v="1523"/>
    <m/>
    <n v="297.67"/>
    <x v="53"/>
    <m/>
    <x v="0"/>
  </r>
  <r>
    <s v="X"/>
    <d v="2014-02-26T00:00:00"/>
    <x v="0"/>
    <x v="1524"/>
    <m/>
    <n v="255.17"/>
    <x v="53"/>
    <m/>
    <x v="0"/>
  </r>
  <r>
    <s v="X"/>
    <d v="2014-02-26T00:00:00"/>
    <x v="1"/>
    <x v="1328"/>
    <n v="180"/>
    <m/>
    <x v="334"/>
    <m/>
    <x v="2"/>
  </r>
  <r>
    <s v="X"/>
    <d v="2014-02-26T00:00:00"/>
    <x v="1"/>
    <x v="879"/>
    <n v="2065"/>
    <m/>
    <x v="53"/>
    <m/>
    <x v="2"/>
  </r>
  <r>
    <s v="X"/>
    <d v="2014-02-27T00:00:00"/>
    <x v="0"/>
    <x v="1525"/>
    <m/>
    <n v="829.61"/>
    <x v="330"/>
    <m/>
    <x v="0"/>
  </r>
  <r>
    <s v="X"/>
    <d v="2014-02-27T00:00:00"/>
    <x v="0"/>
    <x v="1526"/>
    <m/>
    <n v="427"/>
    <x v="293"/>
    <m/>
    <x v="0"/>
  </r>
  <r>
    <s v="X"/>
    <d v="2014-02-27T00:00:00"/>
    <x v="7"/>
    <x v="1527"/>
    <m/>
    <n v="85.23"/>
    <x v="186"/>
    <m/>
    <x v="0"/>
  </r>
  <r>
    <s v="X"/>
    <d v="2014-02-27T00:00:00"/>
    <x v="0"/>
    <x v="1528"/>
    <m/>
    <n v="2.12"/>
    <x v="322"/>
    <m/>
    <x v="0"/>
  </r>
  <r>
    <s v="X"/>
    <d v="2014-02-27T00:00:00"/>
    <x v="0"/>
    <x v="1529"/>
    <m/>
    <n v="354.47"/>
    <x v="293"/>
    <m/>
    <x v="0"/>
  </r>
  <r>
    <s v="X"/>
    <d v="2014-02-27T00:00:00"/>
    <x v="0"/>
    <x v="1530"/>
    <m/>
    <n v="44.4"/>
    <x v="120"/>
    <m/>
    <x v="0"/>
  </r>
  <r>
    <s v="X"/>
    <d v="2014-02-27T00:00:00"/>
    <x v="1"/>
    <x v="1507"/>
    <n v="9000"/>
    <m/>
    <x v="331"/>
    <m/>
    <x v="2"/>
  </r>
  <r>
    <s v="X"/>
    <d v="2014-02-28T00:00:00"/>
    <x v="0"/>
    <x v="32"/>
    <m/>
    <n v="399.7"/>
    <x v="334"/>
    <m/>
    <x v="0"/>
  </r>
  <r>
    <s v="X"/>
    <d v="2014-02-28T00:00:00"/>
    <x v="0"/>
    <x v="1531"/>
    <m/>
    <n v="319.16000000000003"/>
    <x v="330"/>
    <m/>
    <x v="0"/>
  </r>
  <r>
    <s v="X"/>
    <d v="2014-03-01T00:00:00"/>
    <x v="0"/>
    <x v="1532"/>
    <m/>
    <n v="270.72000000000003"/>
    <x v="330"/>
    <m/>
    <x v="0"/>
  </r>
  <r>
    <s v="X"/>
    <d v="2014-03-01T00:00:00"/>
    <x v="7"/>
    <x v="1533"/>
    <m/>
    <n v="79.12"/>
    <x v="115"/>
    <m/>
    <x v="0"/>
  </r>
  <r>
    <s v="X"/>
    <d v="2014-03-03T00:00:00"/>
    <x v="1"/>
    <x v="1507"/>
    <n v="9000"/>
    <m/>
    <x v="331"/>
    <m/>
    <x v="3"/>
  </r>
  <r>
    <s v="X"/>
    <d v="2014-03-03T00:00:00"/>
    <x v="1"/>
    <x v="1507"/>
    <n v="7000"/>
    <m/>
    <x v="331"/>
    <m/>
    <x v="3"/>
  </r>
  <r>
    <s v="X"/>
    <d v="2014-03-03T00:00:00"/>
    <x v="1"/>
    <x v="1054"/>
    <n v="30.47"/>
    <m/>
    <x v="34"/>
    <m/>
    <x v="3"/>
  </r>
  <r>
    <s v="X"/>
    <d v="2014-03-03T00:00:00"/>
    <x v="1"/>
    <x v="159"/>
    <n v="82.5"/>
    <m/>
    <x v="334"/>
    <m/>
    <x v="3"/>
  </r>
  <r>
    <s v="X"/>
    <d v="2014-03-03T00:00:00"/>
    <x v="1"/>
    <x v="415"/>
    <n v="300"/>
    <m/>
    <x v="277"/>
    <m/>
    <x v="3"/>
  </r>
  <r>
    <s v="X"/>
    <d v="2014-03-03T00:00:00"/>
    <x v="1"/>
    <x v="1"/>
    <n v="1700"/>
    <m/>
    <x v="329"/>
    <m/>
    <x v="3"/>
  </r>
  <r>
    <s v="X"/>
    <d v="2014-03-03T00:00:00"/>
    <x v="1"/>
    <x v="1"/>
    <n v="155"/>
    <m/>
    <x v="317"/>
    <m/>
    <x v="3"/>
  </r>
  <r>
    <s v="X"/>
    <d v="2014-03-03T00:00:00"/>
    <x v="1"/>
    <x v="1"/>
    <n v="250"/>
    <m/>
    <x v="53"/>
    <m/>
    <x v="3"/>
  </r>
  <r>
    <s v="X"/>
    <d v="2014-03-03T00:00:00"/>
    <x v="1"/>
    <x v="245"/>
    <n v="1800.71"/>
    <m/>
    <x v="276"/>
    <m/>
    <x v="3"/>
  </r>
  <r>
    <s v="X"/>
    <d v="2014-03-03T00:00:00"/>
    <x v="1"/>
    <x v="13"/>
    <n v="1000"/>
    <m/>
    <x v="330"/>
    <m/>
    <x v="3"/>
  </r>
  <r>
    <s v="X"/>
    <d v="2014-03-03T00:00:00"/>
    <x v="1"/>
    <x v="7"/>
    <n v="1000"/>
    <m/>
    <x v="334"/>
    <m/>
    <x v="3"/>
  </r>
  <r>
    <s v="X"/>
    <d v="2014-03-03T00:00:00"/>
    <x v="1"/>
    <x v="7"/>
    <n v="1000"/>
    <m/>
    <x v="334"/>
    <m/>
    <x v="3"/>
  </r>
  <r>
    <s v="X"/>
    <d v="2014-03-03T00:00:00"/>
    <x v="1"/>
    <x v="251"/>
    <n v="178.03"/>
    <m/>
    <x v="106"/>
    <m/>
    <x v="3"/>
  </r>
  <r>
    <s v="X"/>
    <d v="2014-03-04T00:00:00"/>
    <x v="1"/>
    <x v="25"/>
    <n v="2000"/>
    <m/>
    <x v="334"/>
    <m/>
    <x v="3"/>
  </r>
  <r>
    <s v="X"/>
    <d v="2014-03-04T00:00:00"/>
    <x v="1"/>
    <x v="9"/>
    <n v="1000"/>
    <m/>
    <x v="334"/>
    <m/>
    <x v="3"/>
  </r>
  <r>
    <s v="X"/>
    <d v="2014-03-04T00:00:00"/>
    <x v="1"/>
    <x v="9"/>
    <n v="240"/>
    <m/>
    <x v="329"/>
    <m/>
    <x v="3"/>
  </r>
  <r>
    <s v="X"/>
    <d v="2014-03-04T00:00:00"/>
    <x v="1"/>
    <x v="9"/>
    <n v="260"/>
    <m/>
    <x v="136"/>
    <m/>
    <x v="3"/>
  </r>
  <r>
    <s v="X"/>
    <d v="2014-03-04T00:00:00"/>
    <x v="1"/>
    <x v="9"/>
    <n v="220"/>
    <m/>
    <x v="293"/>
    <m/>
    <x v="3"/>
  </r>
  <r>
    <s v="X"/>
    <d v="2014-03-04T00:00:00"/>
    <x v="0"/>
    <x v="1534"/>
    <m/>
    <n v="251.07"/>
    <x v="322"/>
    <m/>
    <x v="0"/>
  </r>
  <r>
    <s v="X"/>
    <d v="2014-03-04T00:00:00"/>
    <x v="0"/>
    <x v="1535"/>
    <m/>
    <n v="79.12"/>
    <x v="330"/>
    <m/>
    <x v="0"/>
  </r>
  <r>
    <s v="X"/>
    <d v="2014-03-04T00:00:00"/>
    <x v="1"/>
    <x v="214"/>
    <n v="840"/>
    <m/>
    <x v="330"/>
    <m/>
    <x v="3"/>
  </r>
  <r>
    <s v="X"/>
    <d v="2014-03-04T00:00:00"/>
    <x v="1"/>
    <x v="250"/>
    <n v="528.91"/>
    <m/>
    <x v="40"/>
    <m/>
    <x v="3"/>
  </r>
  <r>
    <s v="X"/>
    <d v="2014-03-05T00:00:00"/>
    <x v="0"/>
    <x v="1536"/>
    <m/>
    <n v="47.09"/>
    <x v="322"/>
    <m/>
    <x v="0"/>
  </r>
  <r>
    <s v="X"/>
    <d v="2014-03-05T00:00:00"/>
    <x v="0"/>
    <x v="1537"/>
    <m/>
    <n v="156.08000000000001"/>
    <x v="322"/>
    <m/>
    <x v="0"/>
  </r>
  <r>
    <s v="X"/>
    <d v="2014-03-06T00:00:00"/>
    <x v="0"/>
    <x v="32"/>
    <m/>
    <n v="399.7"/>
    <x v="334"/>
    <m/>
    <x v="0"/>
  </r>
  <r>
    <s v="X"/>
    <d v="2014-03-06T00:00:00"/>
    <x v="0"/>
    <x v="32"/>
    <m/>
    <n v="344"/>
    <x v="334"/>
    <m/>
    <x v="0"/>
  </r>
  <r>
    <s v="X"/>
    <d v="2014-03-06T00:00:00"/>
    <x v="7"/>
    <x v="1538"/>
    <m/>
    <n v="189.81"/>
    <x v="330"/>
    <m/>
    <x v="0"/>
  </r>
  <r>
    <s v="X"/>
    <d v="2014-03-07T00:00:00"/>
    <x v="2"/>
    <x v="1539"/>
    <m/>
    <n v="436.19"/>
    <x v="106"/>
    <m/>
    <x v="0"/>
  </r>
  <r>
    <s v="X"/>
    <d v="2014-03-07T00:00:00"/>
    <x v="0"/>
    <x v="1540"/>
    <m/>
    <n v="321.75"/>
    <x v="334"/>
    <m/>
    <x v="0"/>
  </r>
  <r>
    <s v="X"/>
    <d v="2014-03-07T00:00:00"/>
    <x v="1"/>
    <x v="50"/>
    <n v="5000"/>
    <m/>
    <x v="334"/>
    <m/>
    <x v="3"/>
  </r>
  <r>
    <s v="X"/>
    <d v="2014-03-08T00:00:00"/>
    <x v="0"/>
    <x v="1541"/>
    <m/>
    <n v="2436.4"/>
    <x v="335"/>
    <m/>
    <x v="0"/>
  </r>
  <r>
    <s v="X"/>
    <d v="2014-03-08T00:00:00"/>
    <x v="8"/>
    <x v="1542"/>
    <m/>
    <n v="1147.79"/>
    <x v="106"/>
    <m/>
    <x v="0"/>
  </r>
  <r>
    <s v="X"/>
    <d v="2014-03-10T00:00:00"/>
    <x v="1"/>
    <x v="1095"/>
    <n v="1894"/>
    <m/>
    <x v="334"/>
    <m/>
    <x v="4"/>
  </r>
  <r>
    <s v="X"/>
    <d v="2014-03-10T00:00:00"/>
    <x v="1"/>
    <x v="13"/>
    <n v="620"/>
    <m/>
    <x v="322"/>
    <m/>
    <x v="4"/>
  </r>
  <r>
    <s v="X"/>
    <d v="2014-03-10T00:00:00"/>
    <x v="1"/>
    <x v="13"/>
    <n v="620"/>
    <m/>
    <x v="330"/>
    <m/>
    <x v="4"/>
  </r>
  <r>
    <s v="X"/>
    <d v="2014-03-11T00:00:00"/>
    <x v="1"/>
    <x v="959"/>
    <n v="400"/>
    <m/>
    <x v="27"/>
    <m/>
    <x v="4"/>
  </r>
  <r>
    <s v="X"/>
    <d v="2014-03-12T00:00:00"/>
    <x v="8"/>
    <x v="1543"/>
    <m/>
    <n v="593.67999999999995"/>
    <x v="336"/>
    <m/>
    <x v="0"/>
  </r>
  <r>
    <s v="X"/>
    <d v="2014-03-12T00:00:00"/>
    <x v="0"/>
    <x v="1544"/>
    <m/>
    <n v="2360.5500000000002"/>
    <x v="334"/>
    <m/>
    <x v="0"/>
  </r>
  <r>
    <s v="X"/>
    <d v="2014-03-12T00:00:00"/>
    <x v="0"/>
    <x v="32"/>
    <m/>
    <n v="340.7"/>
    <x v="334"/>
    <m/>
    <x v="0"/>
  </r>
  <r>
    <s v="X"/>
    <d v="2014-03-12T00:00:00"/>
    <x v="1"/>
    <x v="172"/>
    <n v="1200"/>
    <m/>
    <x v="334"/>
    <m/>
    <x v="4"/>
  </r>
  <r>
    <s v="X"/>
    <d v="2014-03-12T00:00:00"/>
    <x v="13"/>
    <x v="1545"/>
    <n v="2500"/>
    <m/>
    <x v="337"/>
    <m/>
    <x v="4"/>
  </r>
  <r>
    <s v="X"/>
    <d v="2014-03-13T00:00:00"/>
    <x v="5"/>
    <x v="1546"/>
    <m/>
    <n v="75.45"/>
    <x v="336"/>
    <m/>
    <x v="0"/>
  </r>
  <r>
    <s v="X"/>
    <d v="2014-03-13T00:00:00"/>
    <x v="5"/>
    <x v="32"/>
    <m/>
    <n v="19"/>
    <x v="336"/>
    <m/>
    <x v="0"/>
  </r>
  <r>
    <s v="X"/>
    <d v="2014-03-13T00:00:00"/>
    <x v="7"/>
    <x v="1547"/>
    <m/>
    <n v="21.02"/>
    <x v="106"/>
    <m/>
    <x v="0"/>
  </r>
  <r>
    <s v="X"/>
    <d v="2014-03-14T00:00:00"/>
    <x v="0"/>
    <x v="32"/>
    <m/>
    <n v="19"/>
    <x v="313"/>
    <m/>
    <x v="0"/>
  </r>
  <r>
    <s v="X"/>
    <d v="2014-03-14T00:00:00"/>
    <x v="8"/>
    <x v="1548"/>
    <m/>
    <n v="174.62"/>
    <x v="106"/>
    <m/>
    <x v="0"/>
  </r>
  <r>
    <s v="X"/>
    <d v="2014-03-14T00:00:00"/>
    <x v="0"/>
    <x v="1549"/>
    <m/>
    <n v="343.71"/>
    <x v="210"/>
    <m/>
    <x v="0"/>
  </r>
  <r>
    <s v="X"/>
    <d v="2014-03-14T00:00:00"/>
    <x v="0"/>
    <x v="1550"/>
    <m/>
    <n v="2132.0100000000002"/>
    <x v="313"/>
    <m/>
    <x v="0"/>
  </r>
  <r>
    <s v="X"/>
    <d v="2014-03-14T00:00:00"/>
    <x v="5"/>
    <x v="32"/>
    <m/>
    <n v="399.7"/>
    <x v="336"/>
    <m/>
    <x v="0"/>
  </r>
  <r>
    <s v="X"/>
    <d v="2014-03-14T00:00:00"/>
    <x v="5"/>
    <x v="1551"/>
    <m/>
    <n v="148.94"/>
    <x v="336"/>
    <m/>
    <x v="0"/>
  </r>
  <r>
    <s v="X"/>
    <d v="2014-03-14T00:00:00"/>
    <x v="1"/>
    <x v="111"/>
    <n v="320"/>
    <m/>
    <x v="14"/>
    <m/>
    <x v="4"/>
  </r>
  <r>
    <s v="X"/>
    <d v="2014-03-14T00:00:00"/>
    <x v="1"/>
    <x v="111"/>
    <n v="320"/>
    <m/>
    <x v="238"/>
    <m/>
    <x v="4"/>
  </r>
  <r>
    <s v="X"/>
    <d v="2014-03-15T00:00:00"/>
    <x v="0"/>
    <x v="1552"/>
    <m/>
    <n v="110.71"/>
    <x v="99"/>
    <m/>
    <x v="0"/>
  </r>
  <r>
    <s v="X"/>
    <d v="2014-03-15T00:00:00"/>
    <x v="0"/>
    <x v="1553"/>
    <m/>
    <n v="43.31"/>
    <x v="313"/>
    <m/>
    <x v="0"/>
  </r>
  <r>
    <s v="X"/>
    <d v="2014-03-15T00:00:00"/>
    <x v="0"/>
    <x v="1554"/>
    <m/>
    <n v="175.42"/>
    <x v="184"/>
    <m/>
    <x v="0"/>
  </r>
  <r>
    <s v="X"/>
    <d v="2014-03-17T00:00:00"/>
    <x v="1"/>
    <x v="9"/>
    <n v="1500"/>
    <m/>
    <x v="334"/>
    <m/>
    <x v="5"/>
  </r>
  <r>
    <s v="X"/>
    <d v="2014-03-17T00:00:00"/>
    <x v="1"/>
    <x v="684"/>
    <n v="1135"/>
    <m/>
    <x v="334"/>
    <m/>
    <x v="5"/>
  </r>
  <r>
    <s v="X"/>
    <d v="2014-03-17T00:00:00"/>
    <x v="1"/>
    <x v="1"/>
    <n v="200"/>
    <m/>
    <x v="329"/>
    <m/>
    <x v="5"/>
  </r>
  <r>
    <s v="X"/>
    <d v="2014-03-17T00:00:00"/>
    <x v="1"/>
    <x v="1"/>
    <n v="275"/>
    <m/>
    <x v="210"/>
    <m/>
    <x v="5"/>
  </r>
  <r>
    <s v="X"/>
    <d v="2014-03-17T00:00:00"/>
    <x v="0"/>
    <x v="1555"/>
    <m/>
    <n v="997.48"/>
    <x v="313"/>
    <m/>
    <x v="0"/>
  </r>
  <r>
    <s v="X"/>
    <d v="2014-03-17T00:00:00"/>
    <x v="1"/>
    <x v="1"/>
    <n v="275"/>
    <m/>
    <x v="184"/>
    <m/>
    <x v="5"/>
  </r>
  <r>
    <s v="X"/>
    <d v="2014-03-17T00:00:00"/>
    <x v="1"/>
    <x v="1556"/>
    <n v="2300"/>
    <m/>
    <x v="313"/>
    <m/>
    <x v="5"/>
  </r>
  <r>
    <s v="X"/>
    <d v="2014-03-17T00:00:00"/>
    <x v="13"/>
    <x v="13"/>
    <n v="2500"/>
    <m/>
    <x v="336"/>
    <m/>
    <x v="5"/>
  </r>
  <r>
    <s v="X"/>
    <d v="2014-03-18T00:00:00"/>
    <x v="1"/>
    <x v="111"/>
    <n v="1169.3"/>
    <m/>
    <x v="334"/>
    <m/>
    <x v="5"/>
  </r>
  <r>
    <s v="X"/>
    <d v="2014-03-18T00:00:00"/>
    <x v="1"/>
    <x v="8"/>
    <n v="280"/>
    <m/>
    <x v="330"/>
    <m/>
    <x v="5"/>
  </r>
  <r>
    <s v="X"/>
    <d v="2014-03-18T00:00:00"/>
    <x v="0"/>
    <x v="1557"/>
    <m/>
    <n v="77"/>
    <x v="313"/>
    <m/>
    <x v="0"/>
  </r>
  <r>
    <s v="X"/>
    <d v="2014-03-18T00:00:00"/>
    <x v="10"/>
    <x v="1558"/>
    <m/>
    <n v="385.35"/>
    <x v="106"/>
    <m/>
    <x v="0"/>
  </r>
  <r>
    <s v="X"/>
    <d v="2014-03-18T00:00:00"/>
    <x v="0"/>
    <x v="32"/>
    <m/>
    <n v="379"/>
    <x v="313"/>
    <m/>
    <x v="0"/>
  </r>
  <r>
    <s v="X"/>
    <d v="2014-03-18T00:00:00"/>
    <x v="7"/>
    <x v="1559"/>
    <m/>
    <n v="1303.76"/>
    <x v="313"/>
    <m/>
    <x v="0"/>
  </r>
  <r>
    <s v="X"/>
    <d v="2014-03-18T00:00:00"/>
    <x v="0"/>
    <x v="32"/>
    <m/>
    <n v="818.4"/>
    <x v="338"/>
    <m/>
    <x v="0"/>
  </r>
  <r>
    <s v="X"/>
    <d v="2014-03-18T00:00:00"/>
    <x v="1"/>
    <x v="1560"/>
    <n v="450"/>
    <m/>
    <x v="313"/>
    <m/>
    <x v="5"/>
  </r>
  <r>
    <s v="X"/>
    <d v="2014-03-18T00:00:00"/>
    <x v="1"/>
    <x v="36"/>
    <n v="125"/>
    <m/>
    <x v="79"/>
    <m/>
    <x v="5"/>
  </r>
  <r>
    <s v="X"/>
    <d v="2014-03-19T00:00:00"/>
    <x v="0"/>
    <x v="1561"/>
    <m/>
    <n v="153.78"/>
    <x v="338"/>
    <m/>
    <x v="0"/>
  </r>
  <r>
    <s v="X"/>
    <d v="2014-03-19T00:00:00"/>
    <x v="5"/>
    <x v="32"/>
    <m/>
    <n v="799.4"/>
    <x v="336"/>
    <m/>
    <x v="0"/>
  </r>
  <r>
    <s v="X"/>
    <d v="2014-03-19T00:00:00"/>
    <x v="1"/>
    <x v="1"/>
    <n v="850"/>
    <m/>
    <x v="313"/>
    <m/>
    <x v="5"/>
  </r>
  <r>
    <s v="X"/>
    <d v="2014-03-19T00:00:00"/>
    <x v="1"/>
    <x v="1562"/>
    <n v="525"/>
    <m/>
    <x v="313"/>
    <m/>
    <x v="5"/>
  </r>
  <r>
    <s v="X"/>
    <d v="2014-03-20T00:00:00"/>
    <x v="1"/>
    <x v="428"/>
    <n v="1.2"/>
    <m/>
    <x v="334"/>
    <m/>
    <x v="5"/>
  </r>
  <r>
    <s v="X"/>
    <d v="2014-03-20T00:00:00"/>
    <x v="8"/>
    <x v="1563"/>
    <m/>
    <n v="18"/>
    <x v="106"/>
    <m/>
    <x v="0"/>
  </r>
  <r>
    <s v="X"/>
    <d v="2014-03-20T00:00:00"/>
    <x v="10"/>
    <x v="1564"/>
    <m/>
    <n v="626.66"/>
    <x v="339"/>
    <m/>
    <x v="0"/>
  </r>
  <r>
    <s v="X"/>
    <d v="2014-03-20T00:00:00"/>
    <x v="0"/>
    <x v="32"/>
    <m/>
    <n v="399.7"/>
    <x v="338"/>
    <m/>
    <x v="0"/>
  </r>
  <r>
    <s v="X"/>
    <d v="2014-03-20T00:00:00"/>
    <x v="5"/>
    <x v="32"/>
    <m/>
    <n v="399.7"/>
    <x v="336"/>
    <m/>
    <x v="0"/>
  </r>
  <r>
    <s v="X"/>
    <d v="2014-03-20T00:00:00"/>
    <x v="0"/>
    <x v="1565"/>
    <m/>
    <n v="445.51"/>
    <x v="276"/>
    <m/>
    <x v="0"/>
  </r>
  <r>
    <s v="X"/>
    <d v="2014-03-20T00:00:00"/>
    <x v="1"/>
    <x v="1043"/>
    <n v="224.64"/>
    <m/>
    <x v="313"/>
    <m/>
    <x v="5"/>
  </r>
  <r>
    <s v="X"/>
    <d v="2014-03-20T00:00:00"/>
    <x v="1"/>
    <x v="1560"/>
    <n v="450"/>
    <m/>
    <x v="307"/>
    <m/>
    <x v="5"/>
  </r>
  <r>
    <s v="X"/>
    <d v="2014-03-21T00:00:00"/>
    <x v="1"/>
    <x v="25"/>
    <n v="2500"/>
    <m/>
    <x v="334"/>
    <m/>
    <x v="5"/>
  </r>
  <r>
    <s v="X"/>
    <d v="2014-03-21T00:00:00"/>
    <x v="1"/>
    <x v="7"/>
    <n v="125"/>
    <m/>
    <x v="307"/>
    <m/>
    <x v="5"/>
  </r>
  <r>
    <s v="X"/>
    <d v="2014-03-21T00:00:00"/>
    <x v="5"/>
    <x v="1566"/>
    <m/>
    <n v="296.18"/>
    <x v="339"/>
    <m/>
    <x v="0"/>
  </r>
  <r>
    <s v="X"/>
    <d v="2014-03-21T00:00:00"/>
    <x v="5"/>
    <x v="1567"/>
    <m/>
    <n v="27.46"/>
    <x v="338"/>
    <m/>
    <x v="0"/>
  </r>
  <r>
    <s v="X"/>
    <d v="2014-03-21T00:00:00"/>
    <x v="5"/>
    <x v="1568"/>
    <m/>
    <n v="81.99"/>
    <x v="339"/>
    <m/>
    <x v="0"/>
  </r>
  <r>
    <s v="X"/>
    <d v="2014-03-21T00:00:00"/>
    <x v="0"/>
    <x v="1569"/>
    <m/>
    <n v="372.54"/>
    <x v="307"/>
    <m/>
    <x v="0"/>
  </r>
  <r>
    <s v="X"/>
    <d v="2014-03-21T00:00:00"/>
    <x v="8"/>
    <x v="1570"/>
    <m/>
    <n v="498.08"/>
    <x v="106"/>
    <m/>
    <x v="0"/>
  </r>
  <r>
    <s v="X"/>
    <d v="2014-03-21T00:00:00"/>
    <x v="1"/>
    <x v="1571"/>
    <n v="75"/>
    <m/>
    <x v="322"/>
    <m/>
    <x v="5"/>
  </r>
  <r>
    <s v="X"/>
    <d v="2014-03-21T00:00:00"/>
    <x v="1"/>
    <x v="1571"/>
    <n v="75"/>
    <m/>
    <x v="101"/>
    <m/>
    <x v="5"/>
  </r>
  <r>
    <s v="X"/>
    <d v="2014-03-24T00:00:00"/>
    <x v="1"/>
    <x v="428"/>
    <n v="3"/>
    <m/>
    <x v="334"/>
    <m/>
    <x v="6"/>
  </r>
  <r>
    <s v="X"/>
    <d v="2014-03-24T00:00:00"/>
    <x v="0"/>
    <x v="1572"/>
    <m/>
    <n v="22.2"/>
    <x v="276"/>
    <m/>
    <x v="0"/>
  </r>
  <r>
    <s v="X"/>
    <d v="2014-03-24T00:00:00"/>
    <x v="0"/>
    <x v="1573"/>
    <m/>
    <n v="1403.95"/>
    <x v="276"/>
    <m/>
    <x v="0"/>
  </r>
  <r>
    <s v="X"/>
    <d v="2014-03-24T00:00:00"/>
    <x v="0"/>
    <x v="1574"/>
    <m/>
    <n v="31.4"/>
    <x v="307"/>
    <m/>
    <x v="0"/>
  </r>
  <r>
    <s v="X"/>
    <d v="2014-03-24T00:00:00"/>
    <x v="0"/>
    <x v="1575"/>
    <m/>
    <n v="40.700000000000003"/>
    <x v="307"/>
    <m/>
    <x v="0"/>
  </r>
  <r>
    <s v="X"/>
    <d v="2014-03-24T00:00:00"/>
    <x v="0"/>
    <x v="1576"/>
    <m/>
    <n v="58.03"/>
    <x v="307"/>
    <m/>
    <x v="0"/>
  </r>
  <r>
    <s v="X"/>
    <d v="2014-03-24T00:00:00"/>
    <x v="0"/>
    <x v="1577"/>
    <m/>
    <n v="727.59"/>
    <x v="334"/>
    <m/>
    <x v="0"/>
  </r>
  <r>
    <s v="X"/>
    <d v="2014-03-24T00:00:00"/>
    <x v="1"/>
    <x v="9"/>
    <n v="730"/>
    <m/>
    <x v="313"/>
    <m/>
    <x v="6"/>
  </r>
  <r>
    <s v="X"/>
    <d v="2014-03-24T00:00:00"/>
    <x v="1"/>
    <x v="129"/>
    <n v="450"/>
    <m/>
    <x v="276"/>
    <m/>
    <x v="6"/>
  </r>
  <r>
    <s v="X"/>
    <d v="2014-03-24T00:00:00"/>
    <x v="13"/>
    <x v="13"/>
    <n v="1500"/>
    <m/>
    <x v="336"/>
    <m/>
    <x v="6"/>
  </r>
  <r>
    <s v="X"/>
    <d v="2014-03-25T00:00:00"/>
    <x v="1"/>
    <x v="1578"/>
    <n v="50058.96"/>
    <m/>
    <x v="303"/>
    <m/>
    <x v="6"/>
  </r>
  <r>
    <s v="X"/>
    <d v="2014-03-25T00:00:00"/>
    <x v="0"/>
    <x v="1579"/>
    <m/>
    <n v="1168.0999999999999"/>
    <x v="334"/>
    <m/>
    <x v="0"/>
  </r>
  <r>
    <s v="X"/>
    <d v="2014-03-25T00:00:00"/>
    <x v="0"/>
    <x v="1580"/>
    <m/>
    <n v="565.48"/>
    <x v="334"/>
    <m/>
    <x v="0"/>
  </r>
  <r>
    <s v="X"/>
    <d v="2014-03-25T00:00:00"/>
    <x v="1"/>
    <x v="1581"/>
    <n v="650"/>
    <m/>
    <x v="276"/>
    <m/>
    <x v="6"/>
  </r>
  <r>
    <s v="X"/>
    <d v="2014-03-25T00:00:00"/>
    <x v="1"/>
    <x v="424"/>
    <n v="750"/>
    <m/>
    <x v="316"/>
    <m/>
    <x v="6"/>
  </r>
  <r>
    <s v="X"/>
    <d v="2014-03-25T00:00:00"/>
    <x v="13"/>
    <x v="25"/>
    <n v="1365"/>
    <m/>
    <x v="340"/>
    <m/>
    <x v="6"/>
  </r>
  <r>
    <s v="X"/>
    <d v="2014-03-26T00:00:00"/>
    <x v="0"/>
    <x v="32"/>
    <m/>
    <n v="40"/>
    <x v="338"/>
    <m/>
    <x v="0"/>
  </r>
  <r>
    <s v="X"/>
    <d v="2014-03-26T00:00:00"/>
    <x v="0"/>
    <x v="1582"/>
    <m/>
    <n v="1147.1500000000001"/>
    <x v="306"/>
    <m/>
    <x v="0"/>
  </r>
  <r>
    <s v="X"/>
    <d v="2014-03-26T00:00:00"/>
    <x v="0"/>
    <x v="1583"/>
    <m/>
    <n v="44.65"/>
    <x v="306"/>
    <m/>
    <x v="0"/>
  </r>
  <r>
    <s v="X"/>
    <d v="2014-03-26T00:00:00"/>
    <x v="1"/>
    <x v="61"/>
    <n v="15.9"/>
    <m/>
    <x v="306"/>
    <m/>
    <x v="6"/>
  </r>
  <r>
    <s v="X"/>
    <d v="2014-03-27T00:00:00"/>
    <x v="0"/>
    <x v="1584"/>
    <m/>
    <n v="782.23"/>
    <x v="10"/>
    <m/>
    <x v="0"/>
  </r>
  <r>
    <s v="X"/>
    <d v="2014-03-27T00:00:00"/>
    <x v="0"/>
    <x v="1585"/>
    <m/>
    <n v="325"/>
    <x v="306"/>
    <m/>
    <x v="0"/>
  </r>
  <r>
    <s v="X"/>
    <d v="2014-03-27T00:00:00"/>
    <x v="0"/>
    <x v="1586"/>
    <m/>
    <n v="66.69"/>
    <x v="317"/>
    <m/>
    <x v="0"/>
  </r>
  <r>
    <s v="X"/>
    <d v="2014-03-27T00:00:00"/>
    <x v="0"/>
    <x v="1587"/>
    <m/>
    <n v="89.53"/>
    <x v="306"/>
    <m/>
    <x v="0"/>
  </r>
  <r>
    <s v="X"/>
    <d v="2014-03-27T00:00:00"/>
    <x v="0"/>
    <x v="1588"/>
    <m/>
    <n v="10.34"/>
    <x v="247"/>
    <m/>
    <x v="0"/>
  </r>
  <r>
    <s v="X"/>
    <d v="2014-03-27T00:00:00"/>
    <x v="0"/>
    <x v="1589"/>
    <m/>
    <n v="23.83"/>
    <x v="306"/>
    <m/>
    <x v="0"/>
  </r>
  <r>
    <s v="X"/>
    <d v="2014-03-27T00:00:00"/>
    <x v="0"/>
    <x v="1590"/>
    <m/>
    <n v="66.150000000000006"/>
    <x v="247"/>
    <m/>
    <x v="0"/>
  </r>
  <r>
    <s v="X"/>
    <d v="2014-03-27T00:00:00"/>
    <x v="1"/>
    <x v="9"/>
    <n v="250"/>
    <m/>
    <x v="276"/>
    <m/>
    <x v="6"/>
  </r>
  <r>
    <s v="X"/>
    <d v="2014-03-27T00:00:00"/>
    <x v="1"/>
    <x v="1560"/>
    <n v="450"/>
    <m/>
    <x v="306"/>
    <m/>
    <x v="6"/>
  </r>
  <r>
    <s v="X"/>
    <d v="2014-03-28T00:00:00"/>
    <x v="0"/>
    <x v="1591"/>
    <m/>
    <n v="296.55"/>
    <x v="102"/>
    <m/>
    <x v="0"/>
  </r>
  <r>
    <s v="X"/>
    <d v="2014-03-28T00:00:00"/>
    <x v="0"/>
    <x v="1592"/>
    <m/>
    <n v="279.95999999999998"/>
    <x v="334"/>
    <m/>
    <x v="0"/>
  </r>
  <r>
    <s v="X"/>
    <d v="2014-03-28T00:00:00"/>
    <x v="0"/>
    <x v="1593"/>
    <m/>
    <n v="265.64999999999998"/>
    <x v="334"/>
    <m/>
    <x v="0"/>
  </r>
  <r>
    <s v="X"/>
    <d v="2014-03-28T00:00:00"/>
    <x v="1"/>
    <x v="50"/>
    <n v="5000"/>
    <m/>
    <x v="334"/>
    <m/>
    <x v="6"/>
  </r>
  <r>
    <s v="X"/>
    <d v="2014-03-28T00:00:00"/>
    <x v="1"/>
    <x v="1594"/>
    <n v="30"/>
    <m/>
    <x v="53"/>
    <m/>
    <x v="6"/>
  </r>
  <r>
    <s v="X"/>
    <d v="2014-03-29T00:00:00"/>
    <x v="0"/>
    <x v="1595"/>
    <m/>
    <n v="79.45"/>
    <x v="298"/>
    <m/>
    <x v="0"/>
  </r>
  <r>
    <s v="X"/>
    <d v="2014-03-31T00:00:00"/>
    <x v="10"/>
    <x v="1596"/>
    <m/>
    <n v="450.87"/>
    <x v="127"/>
    <m/>
    <x v="0"/>
  </r>
  <r>
    <s v="X"/>
    <d v="2014-03-31T00:00:00"/>
    <x v="0"/>
    <x v="1597"/>
    <m/>
    <n v="412.32"/>
    <x v="334"/>
    <m/>
    <x v="0"/>
  </r>
  <r>
    <s v="X"/>
    <d v="2014-03-31T00:00:00"/>
    <x v="1"/>
    <x v="9"/>
    <n v="2200"/>
    <m/>
    <x v="306"/>
    <m/>
    <x v="7"/>
  </r>
  <r>
    <s v="X"/>
    <d v="2014-03-31T00:00:00"/>
    <x v="1"/>
    <x v="424"/>
    <n v="700"/>
    <m/>
    <x v="316"/>
    <m/>
    <x v="7"/>
  </r>
  <r>
    <s v="X"/>
    <d v="2014-03-31T00:00:00"/>
    <x v="1"/>
    <x v="1598"/>
    <n v="22"/>
    <m/>
    <x v="184"/>
    <m/>
    <x v="7"/>
  </r>
  <r>
    <s v="X"/>
    <d v="2014-03-31T00:00:00"/>
    <x v="1"/>
    <x v="129"/>
    <n v="3500"/>
    <m/>
    <x v="334"/>
    <m/>
    <x v="7"/>
  </r>
  <r>
    <s v="X"/>
    <d v="2014-03-31T00:00:00"/>
    <x v="1"/>
    <x v="129"/>
    <n v="400"/>
    <m/>
    <x v="307"/>
    <m/>
    <x v="7"/>
  </r>
  <r>
    <s v="X"/>
    <d v="2014-03-31T00:00:00"/>
    <x v="1"/>
    <x v="129"/>
    <n v="400"/>
    <m/>
    <x v="276"/>
    <m/>
    <x v="7"/>
  </r>
  <r>
    <s v="X"/>
    <d v="2014-03-31T00:00:00"/>
    <x v="1"/>
    <x v="349"/>
    <n v="125"/>
    <m/>
    <x v="10"/>
    <m/>
    <x v="7"/>
  </r>
  <r>
    <s v="X"/>
    <d v="2014-03-31T00:00:00"/>
    <x v="1"/>
    <x v="349"/>
    <n v="125"/>
    <m/>
    <x v="317"/>
    <m/>
    <x v="7"/>
  </r>
  <r>
    <s v="X"/>
    <d v="2014-03-31T00:00:00"/>
    <x v="1"/>
    <x v="1594"/>
    <n v="30"/>
    <m/>
    <x v="184"/>
    <m/>
    <x v="7"/>
  </r>
  <r>
    <s v="X"/>
    <d v="2014-03-31T00:00:00"/>
    <x v="13"/>
    <x v="349"/>
    <n v="1000"/>
    <m/>
    <x v="341"/>
    <m/>
    <x v="7"/>
  </r>
  <r>
    <s v="X"/>
    <d v="2014-04-01T00:00:00"/>
    <x v="1"/>
    <x v="250"/>
    <n v="414.98"/>
    <m/>
    <x v="40"/>
    <m/>
    <x v="7"/>
  </r>
  <r>
    <s v="X"/>
    <d v="2014-04-01T00:00:00"/>
    <x v="0"/>
    <x v="1599"/>
    <m/>
    <n v="717.53"/>
    <x v="334"/>
    <m/>
    <x v="0"/>
  </r>
  <r>
    <s v="X"/>
    <d v="2014-04-01T00:00:00"/>
    <x v="0"/>
    <x v="1600"/>
    <m/>
    <n v="84.24"/>
    <x v="110"/>
    <m/>
    <x v="0"/>
  </r>
  <r>
    <s v="X"/>
    <d v="2014-04-01T00:00:00"/>
    <x v="5"/>
    <x v="1601"/>
    <m/>
    <n v="32.659999999999997"/>
    <x v="115"/>
    <m/>
    <x v="0"/>
  </r>
  <r>
    <s v="X"/>
    <d v="2014-04-01T00:00:00"/>
    <x v="0"/>
    <x v="1602"/>
    <m/>
    <n v="52.97"/>
    <x v="342"/>
    <m/>
    <x v="0"/>
  </r>
  <r>
    <s v="X"/>
    <d v="2014-04-02T00:00:00"/>
    <x v="1"/>
    <x v="251"/>
    <n v="197.1"/>
    <m/>
    <x v="106"/>
    <m/>
    <x v="7"/>
  </r>
  <r>
    <s v="X"/>
    <d v="2014-04-02T00:00:00"/>
    <x v="0"/>
    <x v="1603"/>
    <m/>
    <n v="1403.87"/>
    <x v="334"/>
    <m/>
    <x v="0"/>
  </r>
  <r>
    <s v="X"/>
    <d v="2014-04-03T00:00:00"/>
    <x v="1"/>
    <x v="1328"/>
    <n v="150"/>
    <m/>
    <x v="334"/>
    <m/>
    <x v="7"/>
  </r>
  <r>
    <s v="X"/>
    <d v="2014-04-03T00:00:00"/>
    <x v="0"/>
    <x v="1604"/>
    <m/>
    <n v="472.79"/>
    <x v="334"/>
    <m/>
    <x v="0"/>
  </r>
  <r>
    <s v="X"/>
    <d v="2014-04-03T00:00:00"/>
    <x v="5"/>
    <x v="1605"/>
    <m/>
    <n v="154.13999999999999"/>
    <x v="336"/>
    <m/>
    <x v="0"/>
  </r>
  <r>
    <s v="X"/>
    <d v="2014-04-04T00:00:00"/>
    <x v="1"/>
    <x v="1328"/>
    <n v="150"/>
    <m/>
    <x v="334"/>
    <m/>
    <x v="7"/>
  </r>
  <r>
    <s v="X"/>
    <d v="2014-04-04T00:00:00"/>
    <x v="1"/>
    <x v="1328"/>
    <n v="150"/>
    <m/>
    <x v="334"/>
    <m/>
    <x v="7"/>
  </r>
  <r>
    <s v="X"/>
    <d v="2014-04-04T00:00:00"/>
    <x v="1"/>
    <x v="1606"/>
    <n v="5"/>
    <m/>
    <x v="184"/>
    <m/>
    <x v="7"/>
  </r>
  <r>
    <s v="X"/>
    <d v="2014-04-04T00:00:00"/>
    <x v="0"/>
    <x v="1607"/>
    <m/>
    <n v="115.76"/>
    <x v="101"/>
    <m/>
    <x v="0"/>
  </r>
  <r>
    <s v="X"/>
    <d v="2014-04-04T00:00:00"/>
    <x v="1"/>
    <x v="1608"/>
    <n v="1412"/>
    <m/>
    <x v="53"/>
    <m/>
    <x v="7"/>
  </r>
  <r>
    <s v="X"/>
    <d v="2014-04-04T00:00:00"/>
    <x v="13"/>
    <x v="7"/>
    <n v="260"/>
    <m/>
    <x v="102"/>
    <m/>
    <x v="7"/>
  </r>
  <r>
    <s v="X"/>
    <d v="2014-04-04T00:00:00"/>
    <x v="13"/>
    <x v="7"/>
    <n v="440"/>
    <m/>
    <x v="127"/>
    <m/>
    <x v="7"/>
  </r>
  <r>
    <s v="X"/>
    <d v="2014-04-04T00:00:00"/>
    <x v="13"/>
    <x v="1609"/>
    <n v="1412"/>
    <m/>
    <x v="343"/>
    <m/>
    <x v="7"/>
  </r>
  <r>
    <s v="X"/>
    <d v="2014-04-04T00:00:00"/>
    <x v="13"/>
    <x v="7"/>
    <n v="3500"/>
    <m/>
    <x v="336"/>
    <m/>
    <x v="7"/>
  </r>
  <r>
    <s v="X"/>
    <d v="2014-04-05T00:00:00"/>
    <x v="5"/>
    <x v="1610"/>
    <m/>
    <n v="1745.8"/>
    <x v="336"/>
    <m/>
    <x v="0"/>
  </r>
  <r>
    <s v="X"/>
    <d v="2014-04-07T00:00:00"/>
    <x v="1"/>
    <x v="241"/>
    <n v="165"/>
    <m/>
    <x v="40"/>
    <m/>
    <x v="8"/>
  </r>
  <r>
    <s v="X"/>
    <d v="2014-04-07T00:00:00"/>
    <x v="0"/>
    <x v="1611"/>
    <m/>
    <n v="93.46"/>
    <x v="334"/>
    <m/>
    <x v="0"/>
  </r>
  <r>
    <s v="X"/>
    <d v="2014-04-07T00:00:00"/>
    <x v="1"/>
    <x v="129"/>
    <n v="3500"/>
    <m/>
    <x v="334"/>
    <m/>
    <x v="8"/>
  </r>
  <r>
    <s v="X"/>
    <d v="2014-04-07T00:00:00"/>
    <x v="1"/>
    <x v="31"/>
    <n v="3000"/>
    <m/>
    <x v="334"/>
    <m/>
    <x v="8"/>
  </r>
  <r>
    <s v="X"/>
    <d v="2014-04-07T00:00:00"/>
    <x v="13"/>
    <x v="31"/>
    <n v="3000"/>
    <m/>
    <x v="334"/>
    <m/>
    <x v="8"/>
  </r>
  <r>
    <s v="X"/>
    <d v="2014-04-07T00:00:00"/>
    <x v="13"/>
    <x v="129"/>
    <n v="3500"/>
    <m/>
    <x v="334"/>
    <m/>
    <x v="8"/>
  </r>
  <r>
    <s v="X"/>
    <d v="2014-04-07T00:00:00"/>
    <x v="13"/>
    <x v="13"/>
    <n v="120"/>
    <m/>
    <x v="247"/>
    <m/>
    <x v="8"/>
  </r>
  <r>
    <s v="X"/>
    <d v="2014-04-08T00:00:00"/>
    <x v="1"/>
    <x v="1612"/>
    <n v="-105179.17"/>
    <m/>
    <x v="303"/>
    <m/>
    <x v="8"/>
  </r>
  <r>
    <s v="X"/>
    <d v="2014-04-08T00:00:00"/>
    <x v="1"/>
    <x v="245"/>
    <n v="72"/>
    <m/>
    <x v="334"/>
    <m/>
    <x v="8"/>
  </r>
  <r>
    <s v="X"/>
    <d v="2014-04-08T00:00:00"/>
    <x v="2"/>
    <x v="1613"/>
    <m/>
    <n v="488.92"/>
    <x v="344"/>
    <m/>
    <x v="0"/>
  </r>
  <r>
    <s v="X"/>
    <d v="2014-04-08T00:00:00"/>
    <x v="0"/>
    <x v="1614"/>
    <m/>
    <n v="579.6"/>
    <x v="334"/>
    <m/>
    <x v="0"/>
  </r>
  <r>
    <s v="X"/>
    <d v="2014-04-09T00:00:00"/>
    <x v="10"/>
    <x v="1615"/>
    <m/>
    <n v="811.93"/>
    <x v="115"/>
    <m/>
    <x v="0"/>
  </r>
  <r>
    <s v="X"/>
    <d v="2014-04-10T00:00:00"/>
    <x v="1"/>
    <x v="1616"/>
    <n v="4"/>
    <m/>
    <x v="184"/>
    <m/>
    <x v="8"/>
  </r>
  <r>
    <s v="X"/>
    <d v="2014-04-10T00:00:00"/>
    <x v="1"/>
    <x v="1617"/>
    <n v="60"/>
    <m/>
    <x v="345"/>
    <m/>
    <x v="8"/>
  </r>
  <r>
    <s v="X"/>
    <d v="2014-04-10T00:00:00"/>
    <x v="7"/>
    <x v="1618"/>
    <m/>
    <n v="930.06"/>
    <x v="115"/>
    <m/>
    <x v="0"/>
  </r>
  <r>
    <s v="X"/>
    <d v="2014-04-10T00:00:00"/>
    <x v="0"/>
    <x v="1619"/>
    <m/>
    <n v="645.04999999999995"/>
    <x v="334"/>
    <m/>
    <x v="0"/>
  </r>
  <r>
    <s v="X"/>
    <d v="2014-04-11T00:00:00"/>
    <x v="1"/>
    <x v="195"/>
    <n v="195"/>
    <m/>
    <x v="150"/>
    <m/>
    <x v="8"/>
  </r>
  <r>
    <s v="X"/>
    <d v="2014-04-11T00:00:00"/>
    <x v="1"/>
    <x v="195"/>
    <n v="85"/>
    <m/>
    <x v="150"/>
    <m/>
    <x v="8"/>
  </r>
  <r>
    <s v="X"/>
    <d v="2014-04-11T00:00:00"/>
    <x v="1"/>
    <x v="1328"/>
    <n v="150"/>
    <m/>
    <x v="334"/>
    <m/>
    <x v="8"/>
  </r>
  <r>
    <s v="X"/>
    <d v="2014-04-11T00:00:00"/>
    <x v="1"/>
    <x v="250"/>
    <n v="55.9"/>
    <m/>
    <x v="40"/>
    <m/>
    <x v="8"/>
  </r>
  <r>
    <s v="X"/>
    <d v="2014-04-11T00:00:00"/>
    <x v="0"/>
    <x v="1620"/>
    <m/>
    <n v="82.47"/>
    <x v="84"/>
    <m/>
    <x v="0"/>
  </r>
  <r>
    <s v="X"/>
    <d v="2014-04-11T00:00:00"/>
    <x v="10"/>
    <x v="1621"/>
    <m/>
    <n v="688.42"/>
    <x v="346"/>
    <m/>
    <x v="0"/>
  </r>
  <r>
    <s v="X"/>
    <d v="2014-04-11T00:00:00"/>
    <x v="5"/>
    <x v="1622"/>
    <m/>
    <n v="426.35"/>
    <x v="336"/>
    <m/>
    <x v="0"/>
  </r>
  <r>
    <s v="X"/>
    <d v="2014-04-12T00:00:00"/>
    <x v="0"/>
    <x v="1623"/>
    <m/>
    <n v="304.02999999999997"/>
    <x v="334"/>
    <m/>
    <x v="0"/>
  </r>
  <r>
    <s v="X"/>
    <d v="2014-04-12T00:00:00"/>
    <x v="0"/>
    <x v="1624"/>
    <m/>
    <n v="701.18"/>
    <x v="316"/>
    <m/>
    <x v="0"/>
  </r>
  <r>
    <s v="X"/>
    <d v="2014-04-14T00:00:00"/>
    <x v="1"/>
    <x v="109"/>
    <n v="425"/>
    <m/>
    <x v="306"/>
    <m/>
    <x v="9"/>
  </r>
  <r>
    <s v="X"/>
    <d v="2014-04-14T00:00:00"/>
    <x v="1"/>
    <x v="109"/>
    <n v="630"/>
    <m/>
    <x v="316"/>
    <m/>
    <x v="9"/>
  </r>
  <r>
    <s v="X"/>
    <d v="2014-04-14T00:00:00"/>
    <x v="1"/>
    <x v="36"/>
    <n v="2500"/>
    <m/>
    <x v="334"/>
    <m/>
    <x v="9"/>
  </r>
  <r>
    <s v="X"/>
    <d v="2014-04-14T00:00:00"/>
    <x v="1"/>
    <x v="36"/>
    <n v="250"/>
    <m/>
    <x v="329"/>
    <m/>
    <x v="9"/>
  </r>
  <r>
    <s v="X"/>
    <d v="2014-04-14T00:00:00"/>
    <x v="7"/>
    <x v="1625"/>
    <m/>
    <n v="294.14999999999998"/>
    <x v="92"/>
    <m/>
    <x v="0"/>
  </r>
  <r>
    <s v="X"/>
    <d v="2014-04-14T00:00:00"/>
    <x v="0"/>
    <x v="1626"/>
    <m/>
    <n v="160.26"/>
    <x v="334"/>
    <m/>
    <x v="0"/>
  </r>
  <r>
    <s v="X"/>
    <d v="2014-04-14T00:00:00"/>
    <x v="13"/>
    <x v="13"/>
    <n v="600"/>
    <m/>
    <x v="336"/>
    <m/>
    <x v="9"/>
  </r>
  <r>
    <s v="X"/>
    <d v="2014-04-14T00:00:00"/>
    <x v="13"/>
    <x v="31"/>
    <n v="4500"/>
    <m/>
    <x v="336"/>
    <m/>
    <x v="9"/>
  </r>
  <r>
    <s v="X"/>
    <d v="2014-04-14T00:00:00"/>
    <x v="13"/>
    <x v="25"/>
    <n v="3500"/>
    <m/>
    <x v="336"/>
    <m/>
    <x v="9"/>
  </r>
  <r>
    <s v="X"/>
    <d v="2014-04-15T00:00:00"/>
    <x v="1"/>
    <x v="1627"/>
    <n v="25000"/>
    <m/>
    <x v="347"/>
    <m/>
    <x v="9"/>
  </r>
  <r>
    <s v="X"/>
    <d v="2014-04-15T00:00:00"/>
    <x v="1"/>
    <x v="1465"/>
    <n v="1000"/>
    <m/>
    <x v="277"/>
    <m/>
    <x v="9"/>
  </r>
  <r>
    <s v="X"/>
    <d v="2014-04-15T00:00:00"/>
    <x v="1"/>
    <x v="16"/>
    <n v="375"/>
    <m/>
    <x v="316"/>
    <m/>
    <x v="9"/>
  </r>
  <r>
    <s v="X"/>
    <d v="2014-04-15T00:00:00"/>
    <x v="1"/>
    <x v="129"/>
    <n v="3100"/>
    <m/>
    <x v="334"/>
    <m/>
    <x v="9"/>
  </r>
  <r>
    <s v="X"/>
    <d v="2014-04-15T00:00:00"/>
    <x v="1"/>
    <x v="959"/>
    <n v="150"/>
    <m/>
    <x v="98"/>
    <m/>
    <x v="9"/>
  </r>
  <r>
    <s v="X"/>
    <d v="2014-04-15T00:00:00"/>
    <x v="13"/>
    <x v="959"/>
    <n v="150"/>
    <m/>
    <x v="127"/>
    <m/>
    <x v="9"/>
  </r>
  <r>
    <s v="X"/>
    <d v="2014-04-15T00:00:00"/>
    <x v="13"/>
    <x v="959"/>
    <n v="150"/>
    <m/>
    <x v="141"/>
    <m/>
    <x v="9"/>
  </r>
  <r>
    <s v="X"/>
    <d v="2014-04-15T00:00:00"/>
    <x v="13"/>
    <x v="959"/>
    <n v="150"/>
    <m/>
    <x v="234"/>
    <m/>
    <x v="9"/>
  </r>
  <r>
    <s v="X"/>
    <d v="2014-04-15T00:00:00"/>
    <x v="13"/>
    <x v="13"/>
    <n v="400"/>
    <m/>
    <x v="348"/>
    <m/>
    <x v="9"/>
  </r>
  <r>
    <s v="X"/>
    <d v="2014-04-16T00:00:00"/>
    <x v="1"/>
    <x v="1465"/>
    <n v="5025"/>
    <m/>
    <x v="277"/>
    <m/>
    <x v="9"/>
  </r>
  <r>
    <s v="X"/>
    <d v="2014-04-16T00:00:00"/>
    <x v="0"/>
    <x v="1628"/>
    <m/>
    <n v="245.38"/>
    <x v="316"/>
    <m/>
    <x v="0"/>
  </r>
  <r>
    <s v="X"/>
    <d v="2014-04-16T00:00:00"/>
    <x v="8"/>
    <x v="1629"/>
    <m/>
    <n v="468.98"/>
    <x v="349"/>
    <m/>
    <x v="0"/>
  </r>
  <r>
    <s v="X"/>
    <d v="2014-04-17T00:00:00"/>
    <x v="1"/>
    <x v="50"/>
    <n v="6000"/>
    <m/>
    <x v="334"/>
    <m/>
    <x v="9"/>
  </r>
  <r>
    <s v="X"/>
    <d v="2014-04-17T00:00:00"/>
    <x v="1"/>
    <x v="434"/>
    <n v="15"/>
    <m/>
    <x v="196"/>
    <m/>
    <x v="9"/>
  </r>
  <r>
    <s v="X"/>
    <d v="2014-04-17T00:00:00"/>
    <x v="0"/>
    <x v="1630"/>
    <m/>
    <n v="763.55"/>
    <x v="334"/>
    <m/>
    <x v="0"/>
  </r>
  <r>
    <s v="X"/>
    <d v="2014-04-17T00:00:00"/>
    <x v="0"/>
    <x v="1631"/>
    <m/>
    <n v="159.41"/>
    <x v="316"/>
    <m/>
    <x v="0"/>
  </r>
  <r>
    <s v="X"/>
    <d v="2014-04-17T00:00:00"/>
    <x v="0"/>
    <x v="1632"/>
    <m/>
    <n v="494.7"/>
    <x v="334"/>
    <m/>
    <x v="0"/>
  </r>
  <r>
    <s v="X"/>
    <d v="2014-04-17T00:00:00"/>
    <x v="0"/>
    <x v="1633"/>
    <m/>
    <n v="21.94"/>
    <x v="150"/>
    <m/>
    <x v="0"/>
  </r>
  <r>
    <s v="X"/>
    <d v="2014-04-18T00:00:00"/>
    <x v="1"/>
    <x v="16"/>
    <n v="250"/>
    <m/>
    <x v="316"/>
    <m/>
    <x v="9"/>
  </r>
  <r>
    <s v="X"/>
    <d v="2014-04-18T00:00:00"/>
    <x v="1"/>
    <x v="1598"/>
    <n v="10"/>
    <m/>
    <x v="184"/>
    <m/>
    <x v="9"/>
  </r>
  <r>
    <s v="X"/>
    <d v="2014-04-18T00:00:00"/>
    <x v="10"/>
    <x v="1634"/>
    <m/>
    <n v="20.41"/>
    <x v="115"/>
    <m/>
    <x v="0"/>
  </r>
  <r>
    <s v="X"/>
    <d v="2014-04-18T00:00:00"/>
    <x v="13"/>
    <x v="31"/>
    <n v="500"/>
    <m/>
    <x v="336"/>
    <m/>
    <x v="9"/>
  </r>
  <r>
    <s v="X"/>
    <d v="2014-04-19T00:00:00"/>
    <x v="0"/>
    <x v="1635"/>
    <m/>
    <n v="143.12"/>
    <x v="334"/>
    <m/>
    <x v="0"/>
  </r>
  <r>
    <s v="X"/>
    <d v="2014-04-21T00:00:00"/>
    <x v="1"/>
    <x v="1636"/>
    <n v="-18075"/>
    <m/>
    <x v="350"/>
    <m/>
    <x v="10"/>
  </r>
  <r>
    <s v="X"/>
    <d v="2014-04-21T00:00:00"/>
    <x v="1"/>
    <x v="1637"/>
    <n v="5"/>
    <m/>
    <x v="184"/>
    <m/>
    <x v="10"/>
  </r>
  <r>
    <s v="X"/>
    <d v="2014-04-21T00:00:00"/>
    <x v="0"/>
    <x v="1638"/>
    <m/>
    <n v="405.7"/>
    <x v="334"/>
    <m/>
    <x v="0"/>
  </r>
  <r>
    <s v="X"/>
    <d v="2014-04-21T00:00:00"/>
    <x v="5"/>
    <x v="1639"/>
    <m/>
    <n v="685.8"/>
    <x v="336"/>
    <m/>
    <x v="0"/>
  </r>
  <r>
    <s v="X"/>
    <d v="2014-04-21T00:00:00"/>
    <x v="13"/>
    <x v="1640"/>
    <n v="25117"/>
    <m/>
    <x v="351"/>
    <m/>
    <x v="10"/>
  </r>
  <r>
    <s v="X"/>
    <d v="2014-04-22T00:00:00"/>
    <x v="1"/>
    <x v="7"/>
    <n v="2310"/>
    <m/>
    <x v="316"/>
    <m/>
    <x v="10"/>
  </r>
  <r>
    <s v="X"/>
    <d v="2014-04-22T00:00:00"/>
    <x v="1"/>
    <x v="25"/>
    <n v="135"/>
    <m/>
    <x v="316"/>
    <m/>
    <x v="10"/>
  </r>
  <r>
    <s v="X"/>
    <d v="2014-04-22T00:00:00"/>
    <x v="0"/>
    <x v="1641"/>
    <m/>
    <n v="347.79"/>
    <x v="334"/>
    <m/>
    <x v="0"/>
  </r>
  <r>
    <s v="X"/>
    <d v="2014-04-22T00:00:00"/>
    <x v="8"/>
    <x v="1642"/>
    <m/>
    <n v="68.239999999999995"/>
    <x v="352"/>
    <m/>
    <x v="0"/>
  </r>
  <r>
    <s v="X"/>
    <d v="2014-04-22T00:00:00"/>
    <x v="5"/>
    <x v="1643"/>
    <m/>
    <n v="387.18"/>
    <x v="99"/>
    <m/>
    <x v="0"/>
  </r>
  <r>
    <s v="X"/>
    <d v="2014-04-22T00:00:00"/>
    <x v="13"/>
    <x v="7"/>
    <n v="250"/>
    <m/>
    <x v="353"/>
    <m/>
    <x v="10"/>
  </r>
  <r>
    <s v="X"/>
    <d v="2014-04-22T00:00:00"/>
    <x v="13"/>
    <x v="9"/>
    <n v="1600"/>
    <m/>
    <x v="336"/>
    <m/>
    <x v="10"/>
  </r>
  <r>
    <s v="X"/>
    <d v="2014-04-23T00:00:00"/>
    <x v="1"/>
    <x v="129"/>
    <n v="3600"/>
    <m/>
    <x v="334"/>
    <m/>
    <x v="10"/>
  </r>
  <r>
    <s v="X"/>
    <d v="2014-04-23T00:00:00"/>
    <x v="0"/>
    <x v="1644"/>
    <m/>
    <n v="62.88"/>
    <x v="354"/>
    <m/>
    <x v="0"/>
  </r>
  <r>
    <s v="X"/>
    <d v="2014-04-23T00:00:00"/>
    <x v="5"/>
    <x v="1645"/>
    <m/>
    <n v="55.72"/>
    <x v="355"/>
    <m/>
    <x v="0"/>
  </r>
  <r>
    <s v="X"/>
    <d v="2014-04-23T00:00:00"/>
    <x v="0"/>
    <x v="1646"/>
    <m/>
    <n v="8.23"/>
    <x v="247"/>
    <m/>
    <x v="0"/>
  </r>
  <r>
    <s v="X"/>
    <d v="2014-04-23T00:00:00"/>
    <x v="0"/>
    <x v="1647"/>
    <m/>
    <n v="1333.57"/>
    <x v="334"/>
    <m/>
    <x v="0"/>
  </r>
  <r>
    <s v="X"/>
    <d v="2014-04-23T00:00:00"/>
    <x v="0"/>
    <x v="1648"/>
    <m/>
    <n v="123.29"/>
    <x v="334"/>
    <m/>
    <x v="0"/>
  </r>
  <r>
    <s v="X"/>
    <d v="2014-04-24T00:00:00"/>
    <x v="1"/>
    <x v="31"/>
    <n v="1500"/>
    <m/>
    <x v="334"/>
    <m/>
    <x v="10"/>
  </r>
  <r>
    <s v="X"/>
    <d v="2014-04-24T00:00:00"/>
    <x v="5"/>
    <x v="1649"/>
    <m/>
    <n v="710.32"/>
    <x v="354"/>
    <m/>
    <x v="0"/>
  </r>
  <r>
    <s v="X"/>
    <d v="2014-04-24T00:00:00"/>
    <x v="8"/>
    <x v="1650"/>
    <m/>
    <n v="311.23"/>
    <x v="356"/>
    <m/>
    <x v="0"/>
  </r>
  <r>
    <s v="X"/>
    <d v="2014-04-24T00:00:00"/>
    <x v="5"/>
    <x v="1651"/>
    <m/>
    <n v="389.26"/>
    <x v="99"/>
    <m/>
    <x v="0"/>
  </r>
  <r>
    <s v="X"/>
    <d v="2014-04-24T00:00:00"/>
    <x v="5"/>
    <x v="1652"/>
    <m/>
    <n v="1204.0899999999999"/>
    <x v="336"/>
    <m/>
    <x v="0"/>
  </r>
  <r>
    <s v="X"/>
    <d v="2014-04-24T00:00:00"/>
    <x v="10"/>
    <x v="1653"/>
    <m/>
    <n v="90.78"/>
    <x v="357"/>
    <m/>
    <x v="0"/>
  </r>
  <r>
    <s v="X"/>
    <d v="2014-04-25T00:00:00"/>
    <x v="1"/>
    <x v="16"/>
    <n v="1000"/>
    <m/>
    <x v="334"/>
    <m/>
    <x v="10"/>
  </r>
  <r>
    <s v="X"/>
    <d v="2014-04-25T00:00:00"/>
    <x v="0"/>
    <x v="1654"/>
    <m/>
    <n v="521.54"/>
    <x v="334"/>
    <m/>
    <x v="0"/>
  </r>
  <r>
    <s v="X"/>
    <d v="2014-04-26T00:00:00"/>
    <x v="8"/>
    <x v="1655"/>
    <m/>
    <n v="472.32"/>
    <x v="358"/>
    <m/>
    <x v="0"/>
  </r>
  <r>
    <s v="X"/>
    <d v="2014-04-26T00:00:00"/>
    <x v="5"/>
    <x v="1656"/>
    <m/>
    <n v="753.34"/>
    <x v="336"/>
    <m/>
    <x v="0"/>
  </r>
  <r>
    <s v="X"/>
    <d v="2014-04-28T00:00:00"/>
    <x v="8"/>
    <x v="1657"/>
    <m/>
    <n v="1166.75"/>
    <x v="352"/>
    <m/>
    <x v="0"/>
  </r>
  <r>
    <s v="X"/>
    <d v="2014-04-28T00:00:00"/>
    <x v="1"/>
    <x v="428"/>
    <n v="7.4"/>
    <m/>
    <x v="359"/>
    <m/>
    <x v="1"/>
  </r>
  <r>
    <s v="X"/>
    <d v="2014-04-28T00:00:00"/>
    <x v="1"/>
    <x v="1"/>
    <n v="335"/>
    <m/>
    <x v="322"/>
    <m/>
    <x v="1"/>
  </r>
  <r>
    <s v="X"/>
    <d v="2014-04-28T00:00:00"/>
    <x v="1"/>
    <x v="7"/>
    <n v="310"/>
    <m/>
    <x v="334"/>
    <m/>
    <x v="1"/>
  </r>
  <r>
    <s v="X"/>
    <d v="2014-04-28T00:00:00"/>
    <x v="1"/>
    <x v="120"/>
    <n v="40"/>
    <m/>
    <x v="184"/>
    <m/>
    <x v="1"/>
  </r>
  <r>
    <s v="X"/>
    <d v="2014-04-28T00:00:00"/>
    <x v="0"/>
    <x v="1658"/>
    <m/>
    <n v="1013.37"/>
    <x v="334"/>
    <m/>
    <x v="0"/>
  </r>
  <r>
    <s v="X"/>
    <d v="2014-04-28T00:00:00"/>
    <x v="13"/>
    <x v="1"/>
    <n v="450"/>
    <m/>
    <x v="99"/>
    <m/>
    <x v="1"/>
  </r>
  <r>
    <s v="X"/>
    <d v="2014-04-28T00:00:00"/>
    <x v="13"/>
    <x v="13"/>
    <n v="600"/>
    <m/>
    <x v="360"/>
    <m/>
    <x v="1"/>
  </r>
  <r>
    <s v="X"/>
    <d v="2014-04-28T00:00:00"/>
    <x v="13"/>
    <x v="13"/>
    <n v="650"/>
    <m/>
    <x v="361"/>
    <m/>
    <x v="1"/>
  </r>
  <r>
    <s v="X"/>
    <d v="2014-04-28T00:00:00"/>
    <x v="13"/>
    <x v="1659"/>
    <n v="1500"/>
    <m/>
    <x v="106"/>
    <m/>
    <x v="1"/>
  </r>
  <r>
    <s v="X"/>
    <d v="2014-04-28T00:00:00"/>
    <x v="13"/>
    <x v="7"/>
    <n v="270"/>
    <m/>
    <x v="99"/>
    <m/>
    <x v="1"/>
  </r>
  <r>
    <s v="X"/>
    <d v="2014-04-28T00:00:00"/>
    <x v="13"/>
    <x v="9"/>
    <n v="140"/>
    <m/>
    <x v="362"/>
    <m/>
    <x v="1"/>
  </r>
  <r>
    <s v="X"/>
    <d v="2014-04-28T00:00:00"/>
    <x v="13"/>
    <x v="9"/>
    <n v="3150"/>
    <m/>
    <x v="336"/>
    <m/>
    <x v="1"/>
  </r>
  <r>
    <s v="X"/>
    <d v="2014-04-29T00:00:00"/>
    <x v="1"/>
    <x v="1581"/>
    <n v="200"/>
    <m/>
    <x v="316"/>
    <m/>
    <x v="1"/>
  </r>
  <r>
    <s v="X"/>
    <d v="2014-04-29T00:00:00"/>
    <x v="1"/>
    <x v="1660"/>
    <n v="500"/>
    <m/>
    <x v="334"/>
    <m/>
    <x v="1"/>
  </r>
  <r>
    <s v="X"/>
    <d v="2014-04-29T00:00:00"/>
    <x v="0"/>
    <x v="1661"/>
    <m/>
    <n v="81.42"/>
    <x v="334"/>
    <m/>
    <x v="0"/>
  </r>
  <r>
    <s v="X"/>
    <d v="2014-04-29T00:00:00"/>
    <x v="5"/>
    <x v="1662"/>
    <m/>
    <n v="324.2"/>
    <x v="336"/>
    <m/>
    <x v="0"/>
  </r>
  <r>
    <s v="X"/>
    <d v="2014-04-29T00:00:00"/>
    <x v="13"/>
    <x v="50"/>
    <n v="6000"/>
    <m/>
    <x v="336"/>
    <m/>
    <x v="1"/>
  </r>
  <r>
    <s v="X"/>
    <d v="2014-04-30T00:00:00"/>
    <x v="1"/>
    <x v="250"/>
    <n v="512.24"/>
    <m/>
    <x v="40"/>
    <m/>
    <x v="1"/>
  </r>
  <r>
    <s v="X"/>
    <d v="2014-04-30T00:00:00"/>
    <x v="0"/>
    <x v="1663"/>
    <m/>
    <n v="671.97"/>
    <x v="363"/>
    <m/>
    <x v="0"/>
  </r>
  <r>
    <s v="X"/>
    <d v="2014-04-30T00:00:00"/>
    <x v="0"/>
    <x v="1664"/>
    <m/>
    <n v="884.86"/>
    <x v="334"/>
    <m/>
    <x v="0"/>
  </r>
  <r>
    <s v="X"/>
    <d v="2014-04-30T00:00:00"/>
    <x v="0"/>
    <x v="1665"/>
    <m/>
    <n v="36.130000000000003"/>
    <x v="363"/>
    <m/>
    <x v="0"/>
  </r>
  <r>
    <s v="X"/>
    <d v="2014-04-30T00:00:00"/>
    <x v="10"/>
    <x v="1666"/>
    <m/>
    <n v="633.34"/>
    <x v="364"/>
    <m/>
    <x v="0"/>
  </r>
  <r>
    <s v="X"/>
    <d v="2014-05-01T00:00:00"/>
    <x v="1"/>
    <x v="9"/>
    <n v="280"/>
    <m/>
    <x v="365"/>
    <m/>
    <x v="1"/>
  </r>
  <r>
    <s v="X"/>
    <d v="2014-05-01T00:00:00"/>
    <x v="0"/>
    <x v="1667"/>
    <m/>
    <n v="1186.3399999999999"/>
    <x v="334"/>
    <m/>
    <x v="0"/>
  </r>
  <r>
    <s v="X"/>
    <d v="2014-05-01T00:00:00"/>
    <x v="0"/>
    <x v="1668"/>
    <m/>
    <n v="67.81"/>
    <x v="363"/>
    <m/>
    <x v="0"/>
  </r>
  <r>
    <s v="X"/>
    <d v="2014-05-01T00:00:00"/>
    <x v="0"/>
    <x v="1669"/>
    <m/>
    <n v="155.02000000000001"/>
    <x v="2"/>
    <m/>
    <x v="0"/>
  </r>
  <r>
    <s v="X"/>
    <d v="2014-05-01T00:00:00"/>
    <x v="0"/>
    <x v="1670"/>
    <m/>
    <n v="360.99"/>
    <x v="334"/>
    <m/>
    <x v="0"/>
  </r>
  <r>
    <s v="X"/>
    <d v="2014-05-01T00:00:00"/>
    <x v="0"/>
    <x v="1671"/>
    <m/>
    <n v="369.62"/>
    <x v="42"/>
    <m/>
    <x v="0"/>
  </r>
  <r>
    <s v="X"/>
    <d v="2014-05-01T00:00:00"/>
    <x v="5"/>
    <x v="1672"/>
    <m/>
    <n v="269.32"/>
    <x v="336"/>
    <m/>
    <x v="0"/>
  </r>
  <r>
    <s v="X"/>
    <d v="2014-05-01T00:00:00"/>
    <x v="0"/>
    <x v="1673"/>
    <m/>
    <n v="626.09"/>
    <x v="334"/>
    <m/>
    <x v="0"/>
  </r>
  <r>
    <s v="X"/>
    <d v="2014-05-01T00:00:00"/>
    <x v="0"/>
    <x v="1674"/>
    <m/>
    <n v="101.49"/>
    <x v="334"/>
    <m/>
    <x v="0"/>
  </r>
  <r>
    <s v="X"/>
    <d v="2014-05-01T00:00:00"/>
    <x v="13"/>
    <x v="9"/>
    <n v="260"/>
    <m/>
    <x v="366"/>
    <m/>
    <x v="1"/>
  </r>
  <r>
    <s v="X"/>
    <d v="2014-05-01T00:00:00"/>
    <x v="13"/>
    <x v="1675"/>
    <n v="4949"/>
    <m/>
    <x v="367"/>
    <m/>
    <x v="1"/>
  </r>
  <r>
    <s v="X"/>
    <d v="2014-05-02T00:00:00"/>
    <x v="1"/>
    <x v="1676"/>
    <n v="-100"/>
    <m/>
    <x v="368"/>
    <m/>
    <x v="1"/>
  </r>
  <r>
    <s v="X"/>
    <d v="2014-05-02T00:00:00"/>
    <x v="1"/>
    <x v="251"/>
    <n v="190.74"/>
    <m/>
    <x v="106"/>
    <m/>
    <x v="1"/>
  </r>
  <r>
    <s v="X"/>
    <d v="2014-05-02T00:00:00"/>
    <x v="0"/>
    <x v="1677"/>
    <m/>
    <n v="219.87"/>
    <x v="363"/>
    <m/>
    <x v="0"/>
  </r>
  <r>
    <s v="X"/>
    <d v="2014-05-02T00:00:00"/>
    <x v="0"/>
    <x v="1678"/>
    <m/>
    <n v="652.78"/>
    <x v="334"/>
    <m/>
    <x v="0"/>
  </r>
  <r>
    <s v="X"/>
    <d v="2014-05-02T00:00:00"/>
    <x v="5"/>
    <x v="1679"/>
    <m/>
    <n v="222.19"/>
    <x v="302"/>
    <m/>
    <x v="0"/>
  </r>
  <r>
    <s v="X"/>
    <d v="2014-05-02T00:00:00"/>
    <x v="0"/>
    <x v="1680"/>
    <m/>
    <n v="221.57"/>
    <x v="334"/>
    <m/>
    <x v="0"/>
  </r>
  <r>
    <s v="X"/>
    <d v="2014-05-02T00:00:00"/>
    <x v="13"/>
    <x v="36"/>
    <n v="2000"/>
    <m/>
    <x v="336"/>
    <m/>
    <x v="1"/>
  </r>
  <r>
    <s v="X"/>
    <d v="2014-05-02T00:00:00"/>
    <x v="13"/>
    <x v="1681"/>
    <n v="1020"/>
    <m/>
    <x v="369"/>
    <m/>
    <x v="1"/>
  </r>
  <r>
    <s v="X"/>
    <d v="2014-05-03T00:00:00"/>
    <x v="5"/>
    <x v="1682"/>
    <m/>
    <n v="1374.38"/>
    <x v="336"/>
    <m/>
    <x v="0"/>
  </r>
  <r>
    <s v="X"/>
    <d v="2014-05-05T00:00:00"/>
    <x v="1"/>
    <x v="7"/>
    <n v="560"/>
    <m/>
    <x v="42"/>
    <m/>
    <x v="11"/>
  </r>
  <r>
    <s v="X"/>
    <d v="2014-05-05T00:00:00"/>
    <x v="1"/>
    <x v="129"/>
    <n v="4500"/>
    <m/>
    <x v="334"/>
    <m/>
    <x v="11"/>
  </r>
  <r>
    <s v="X"/>
    <d v="2014-05-05T00:00:00"/>
    <x v="1"/>
    <x v="13"/>
    <n v="2000"/>
    <m/>
    <x v="363"/>
    <m/>
    <x v="11"/>
  </r>
  <r>
    <s v="X"/>
    <d v="2014-05-05T00:00:00"/>
    <x v="0"/>
    <x v="1683"/>
    <m/>
    <n v="230.46"/>
    <x v="370"/>
    <m/>
    <x v="0"/>
  </r>
  <r>
    <s v="X"/>
    <d v="2014-05-05T00:00:00"/>
    <x v="0"/>
    <x v="1684"/>
    <m/>
    <n v="906.68"/>
    <x v="334"/>
    <m/>
    <x v="0"/>
  </r>
  <r>
    <s v="X"/>
    <d v="2014-05-05T00:00:00"/>
    <x v="13"/>
    <x v="9"/>
    <n v="2900"/>
    <m/>
    <x v="336"/>
    <m/>
    <x v="11"/>
  </r>
  <r>
    <s v="X"/>
    <d v="2014-05-06T00:00:00"/>
    <x v="1"/>
    <x v="1685"/>
    <n v="1650"/>
    <m/>
    <x v="371"/>
    <m/>
    <x v="11"/>
  </r>
  <r>
    <s v="X"/>
    <d v="2014-05-06T00:00:00"/>
    <x v="1"/>
    <x v="36"/>
    <n v="1500"/>
    <m/>
    <x v="334"/>
    <m/>
    <x v="11"/>
  </r>
  <r>
    <s v="X"/>
    <d v="2014-05-06T00:00:00"/>
    <x v="0"/>
    <x v="1686"/>
    <m/>
    <n v="154.29"/>
    <x v="330"/>
    <m/>
    <x v="0"/>
  </r>
  <r>
    <s v="X"/>
    <d v="2014-05-06T00:00:00"/>
    <x v="0"/>
    <x v="1687"/>
    <m/>
    <n v="4027.04"/>
    <x v="334"/>
    <m/>
    <x v="0"/>
  </r>
  <r>
    <s v="X"/>
    <d v="2014-05-06T00:00:00"/>
    <x v="8"/>
    <x v="1688"/>
    <m/>
    <n v="41.44"/>
    <x v="372"/>
    <m/>
    <x v="0"/>
  </r>
  <r>
    <s v="X"/>
    <d v="2014-05-06T00:00:00"/>
    <x v="0"/>
    <x v="1689"/>
    <m/>
    <n v="88.86"/>
    <x v="330"/>
    <m/>
    <x v="0"/>
  </r>
  <r>
    <s v="X"/>
    <d v="2014-05-06T00:00:00"/>
    <x v="0"/>
    <x v="1690"/>
    <m/>
    <n v="1172.6600000000001"/>
    <x v="363"/>
    <m/>
    <x v="0"/>
  </r>
  <r>
    <s v="X"/>
    <d v="2014-05-07T00:00:00"/>
    <x v="1"/>
    <x v="241"/>
    <n v="165"/>
    <m/>
    <x v="40"/>
    <m/>
    <x v="11"/>
  </r>
  <r>
    <s v="X"/>
    <d v="2014-05-07T00:00:00"/>
    <x v="0"/>
    <x v="1691"/>
    <m/>
    <n v="44.63"/>
    <x v="334"/>
    <m/>
    <x v="0"/>
  </r>
  <r>
    <s v="X"/>
    <d v="2014-05-07T00:00:00"/>
    <x v="0"/>
    <x v="1692"/>
    <m/>
    <n v="566.14"/>
    <x v="363"/>
    <m/>
    <x v="0"/>
  </r>
  <r>
    <s v="X"/>
    <d v="2014-05-07T00:00:00"/>
    <x v="13"/>
    <x v="1693"/>
    <n v="300"/>
    <m/>
    <x v="336"/>
    <m/>
    <x v="11"/>
  </r>
  <r>
    <s v="X"/>
    <d v="2014-05-08T00:00:00"/>
    <x v="1"/>
    <x v="61"/>
    <n v="180.2"/>
    <m/>
    <x v="330"/>
    <m/>
    <x v="11"/>
  </r>
  <r>
    <s v="X"/>
    <d v="2014-05-08T00:00:00"/>
    <x v="1"/>
    <x v="879"/>
    <n v="475"/>
    <m/>
    <x v="330"/>
    <m/>
    <x v="11"/>
  </r>
  <r>
    <s v="X"/>
    <d v="2014-05-08T00:00:00"/>
    <x v="0"/>
    <x v="1694"/>
    <m/>
    <n v="560.94000000000005"/>
    <x v="373"/>
    <m/>
    <x v="0"/>
  </r>
  <r>
    <s v="X"/>
    <d v="2014-05-08T00:00:00"/>
    <x v="0"/>
    <x v="1695"/>
    <m/>
    <n v="36.21"/>
    <x v="363"/>
    <m/>
    <x v="0"/>
  </r>
  <r>
    <s v="X"/>
    <d v="2014-05-08T00:00:00"/>
    <x v="0"/>
    <x v="1696"/>
    <m/>
    <n v="311.14999999999998"/>
    <x v="334"/>
    <m/>
    <x v="0"/>
  </r>
  <r>
    <s v="X"/>
    <d v="2014-05-08T00:00:00"/>
    <x v="5"/>
    <x v="1697"/>
    <m/>
    <n v="921.7"/>
    <x v="336"/>
    <m/>
    <x v="0"/>
  </r>
  <r>
    <s v="X"/>
    <d v="2014-05-08T00:00:00"/>
    <x v="13"/>
    <x v="214"/>
    <n v="850"/>
    <m/>
    <x v="374"/>
    <m/>
    <x v="11"/>
  </r>
  <r>
    <s v="X"/>
    <d v="2014-05-09T00:00:00"/>
    <x v="1"/>
    <x v="1328"/>
    <n v="150"/>
    <m/>
    <x v="334"/>
    <m/>
    <x v="11"/>
  </r>
  <r>
    <s v="X"/>
    <d v="2014-05-09T00:00:00"/>
    <x v="1"/>
    <x v="879"/>
    <n v="2350"/>
    <m/>
    <x v="53"/>
    <m/>
    <x v="11"/>
  </r>
  <r>
    <s v="X"/>
    <d v="2014-05-09T00:00:00"/>
    <x v="5"/>
    <x v="1698"/>
    <m/>
    <n v="1178.08"/>
    <x v="336"/>
    <m/>
    <x v="0"/>
  </r>
  <r>
    <s v="X"/>
    <d v="2014-05-09T00:00:00"/>
    <x v="5"/>
    <x v="1699"/>
    <m/>
    <n v="453.85"/>
    <x v="336"/>
    <m/>
    <x v="0"/>
  </r>
  <r>
    <s v="X"/>
    <d v="2014-05-09T00:00:00"/>
    <x v="0"/>
    <x v="1700"/>
    <m/>
    <n v="191.38"/>
    <x v="359"/>
    <m/>
    <x v="0"/>
  </r>
  <r>
    <s v="X"/>
    <d v="2014-05-09T00:00:00"/>
    <x v="8"/>
    <x v="1701"/>
    <m/>
    <n v="149.71"/>
    <x v="352"/>
    <m/>
    <x v="0"/>
  </r>
  <r>
    <s v="X"/>
    <d v="2014-05-09T00:00:00"/>
    <x v="0"/>
    <x v="1702"/>
    <m/>
    <n v="61.67"/>
    <x v="334"/>
    <m/>
    <x v="0"/>
  </r>
  <r>
    <s v="X"/>
    <d v="2014-05-12T00:00:00"/>
    <x v="1"/>
    <x v="849"/>
    <n v="-550"/>
    <m/>
    <x v="289"/>
    <m/>
    <x v="12"/>
  </r>
  <r>
    <s v="X"/>
    <d v="2014-05-12T00:00:00"/>
    <x v="1"/>
    <x v="1328"/>
    <n v="150"/>
    <m/>
    <x v="334"/>
    <m/>
    <x v="12"/>
  </r>
  <r>
    <s v="X"/>
    <d v="2014-05-12T00:00:00"/>
    <x v="1"/>
    <x v="1328"/>
    <n v="75"/>
    <m/>
    <x v="334"/>
    <m/>
    <x v="12"/>
  </r>
  <r>
    <s v="X"/>
    <d v="2014-05-12T00:00:00"/>
    <x v="1"/>
    <x v="13"/>
    <n v="2450"/>
    <m/>
    <x v="363"/>
    <m/>
    <x v="12"/>
  </r>
  <r>
    <s v="X"/>
    <d v="2014-05-12T00:00:00"/>
    <x v="1"/>
    <x v="7"/>
    <n v="800"/>
    <m/>
    <x v="334"/>
    <m/>
    <x v="12"/>
  </r>
  <r>
    <s v="X"/>
    <d v="2014-05-12T00:00:00"/>
    <x v="1"/>
    <x v="129"/>
    <n v="3400"/>
    <m/>
    <x v="334"/>
    <m/>
    <x v="12"/>
  </r>
  <r>
    <s v="X"/>
    <d v="2014-05-12T00:00:00"/>
    <x v="1"/>
    <x v="1703"/>
    <n v="3760"/>
    <m/>
    <x v="334"/>
    <m/>
    <x v="12"/>
  </r>
  <r>
    <s v="X"/>
    <d v="2014-05-12T00:00:00"/>
    <x v="1"/>
    <x v="1"/>
    <n v="1000"/>
    <m/>
    <x v="359"/>
    <m/>
    <x v="12"/>
  </r>
  <r>
    <s v="X"/>
    <d v="2014-05-12T00:00:00"/>
    <x v="1"/>
    <x v="1"/>
    <n v="500"/>
    <m/>
    <x v="53"/>
    <m/>
    <x v="12"/>
  </r>
  <r>
    <s v="X"/>
    <d v="2014-05-12T00:00:00"/>
    <x v="0"/>
    <x v="1704"/>
    <m/>
    <n v="73.83"/>
    <x v="363"/>
    <m/>
    <x v="0"/>
  </r>
  <r>
    <s v="X"/>
    <d v="2014-05-12T00:00:00"/>
    <x v="5"/>
    <x v="1705"/>
    <m/>
    <n v="588.27"/>
    <x v="336"/>
    <m/>
    <x v="0"/>
  </r>
  <r>
    <s v="X"/>
    <d v="2014-05-12T00:00:00"/>
    <x v="0"/>
    <x v="1706"/>
    <m/>
    <n v="109.9"/>
    <x v="334"/>
    <m/>
    <x v="0"/>
  </r>
  <r>
    <s v="X"/>
    <d v="2014-05-12T00:00:00"/>
    <x v="0"/>
    <x v="1707"/>
    <m/>
    <n v="219.58"/>
    <x v="359"/>
    <m/>
    <x v="0"/>
  </r>
  <r>
    <s v="X"/>
    <d v="2014-05-12T00:00:00"/>
    <x v="13"/>
    <x v="9"/>
    <n v="2150"/>
    <m/>
    <x v="336"/>
    <m/>
    <x v="12"/>
  </r>
  <r>
    <s v="X"/>
    <d v="2014-05-13T00:00:00"/>
    <x v="0"/>
    <x v="1708"/>
    <m/>
    <n v="587.08000000000004"/>
    <x v="363"/>
    <m/>
    <x v="0"/>
  </r>
  <r>
    <s v="X"/>
    <d v="2014-05-13T00:00:00"/>
    <x v="0"/>
    <x v="1709"/>
    <m/>
    <n v="299.14999999999998"/>
    <x v="309"/>
    <m/>
    <x v="0"/>
  </r>
  <r>
    <s v="X"/>
    <d v="2014-05-13T00:00:00"/>
    <x v="0"/>
    <x v="1710"/>
    <m/>
    <n v="59.06"/>
    <x v="363"/>
    <m/>
    <x v="0"/>
  </r>
  <r>
    <s v="X"/>
    <d v="2014-05-13T00:00:00"/>
    <x v="0"/>
    <x v="1711"/>
    <m/>
    <n v="656.04"/>
    <x v="359"/>
    <m/>
    <x v="0"/>
  </r>
  <r>
    <s v="X"/>
    <d v="2014-05-13T00:00:00"/>
    <x v="0"/>
    <x v="1712"/>
    <m/>
    <n v="2408.4699999999998"/>
    <x v="363"/>
    <m/>
    <x v="0"/>
  </r>
  <r>
    <s v="X"/>
    <d v="2014-05-13T00:00:00"/>
    <x v="0"/>
    <x v="1713"/>
    <m/>
    <n v="632.49"/>
    <x v="309"/>
    <m/>
    <x v="0"/>
  </r>
  <r>
    <s v="X"/>
    <d v="2014-05-13T00:00:00"/>
    <x v="13"/>
    <x v="1714"/>
    <n v="2500"/>
    <m/>
    <x v="92"/>
    <m/>
    <x v="12"/>
  </r>
  <r>
    <s v="X"/>
    <d v="2014-05-14T00:00:00"/>
    <x v="1"/>
    <x v="1715"/>
    <n v="-250"/>
    <m/>
    <x v="350"/>
    <m/>
    <x v="12"/>
  </r>
  <r>
    <s v="X"/>
    <d v="2014-05-14T00:00:00"/>
    <x v="1"/>
    <x v="428"/>
    <n v="1"/>
    <m/>
    <x v="359"/>
    <m/>
    <x v="12"/>
  </r>
  <r>
    <s v="X"/>
    <d v="2014-05-14T00:00:00"/>
    <x v="1"/>
    <x v="415"/>
    <n v="36.299999999999997"/>
    <m/>
    <x v="115"/>
    <m/>
    <x v="12"/>
  </r>
  <r>
    <s v="X"/>
    <d v="2014-05-14T00:00:00"/>
    <x v="1"/>
    <x v="159"/>
    <n v="82.5"/>
    <m/>
    <x v="359"/>
    <m/>
    <x v="12"/>
  </r>
  <r>
    <s v="X"/>
    <d v="2014-05-14T00:00:00"/>
    <x v="1"/>
    <x v="1716"/>
    <n v="1500"/>
    <m/>
    <x v="88"/>
    <m/>
    <x v="12"/>
  </r>
  <r>
    <s v="X"/>
    <d v="2014-05-14T00:00:00"/>
    <x v="1"/>
    <x v="1716"/>
    <n v="250"/>
    <m/>
    <x v="332"/>
    <m/>
    <x v="12"/>
  </r>
  <r>
    <s v="X"/>
    <d v="2014-05-14T00:00:00"/>
    <x v="0"/>
    <x v="1717"/>
    <m/>
    <n v="451.03"/>
    <x v="359"/>
    <m/>
    <x v="0"/>
  </r>
  <r>
    <s v="X"/>
    <d v="2014-05-14T00:00:00"/>
    <x v="0"/>
    <x v="1718"/>
    <m/>
    <n v="1498"/>
    <x v="363"/>
    <m/>
    <x v="0"/>
  </r>
  <r>
    <s v="X"/>
    <d v="2014-05-14T00:00:00"/>
    <x v="0"/>
    <x v="1719"/>
    <m/>
    <n v="29.09"/>
    <x v="363"/>
    <m/>
    <x v="0"/>
  </r>
  <r>
    <s v="X"/>
    <d v="2014-05-14T00:00:00"/>
    <x v="0"/>
    <x v="1720"/>
    <m/>
    <n v="48.86"/>
    <x v="363"/>
    <m/>
    <x v="0"/>
  </r>
  <r>
    <s v="X"/>
    <d v="2014-05-14T00:00:00"/>
    <x v="0"/>
    <x v="1721"/>
    <m/>
    <n v="295.14999999999998"/>
    <x v="363"/>
    <m/>
    <x v="0"/>
  </r>
  <r>
    <s v="X"/>
    <d v="2014-05-14T00:00:00"/>
    <x v="0"/>
    <x v="1722"/>
    <m/>
    <n v="453.21"/>
    <x v="309"/>
    <m/>
    <x v="0"/>
  </r>
  <r>
    <s v="X"/>
    <d v="2014-05-14T00:00:00"/>
    <x v="0"/>
    <x v="32"/>
    <m/>
    <n v="399.7"/>
    <x v="359"/>
    <m/>
    <x v="0"/>
  </r>
  <r>
    <s v="X"/>
    <d v="2014-05-15T00:00:00"/>
    <x v="1"/>
    <x v="879"/>
    <n v="500"/>
    <m/>
    <x v="118"/>
    <m/>
    <x v="12"/>
  </r>
  <r>
    <s v="X"/>
    <d v="2014-05-15T00:00:00"/>
    <x v="1"/>
    <x v="31"/>
    <n v="200"/>
    <m/>
    <x v="313"/>
    <m/>
    <x v="12"/>
  </r>
  <r>
    <s v="X"/>
    <d v="2014-05-15T00:00:00"/>
    <x v="1"/>
    <x v="31"/>
    <n v="250"/>
    <m/>
    <x v="363"/>
    <m/>
    <x v="12"/>
  </r>
  <r>
    <s v="X"/>
    <d v="2014-05-15T00:00:00"/>
    <x v="0"/>
    <x v="1723"/>
    <m/>
    <n v="142.59"/>
    <x v="359"/>
    <m/>
    <x v="0"/>
  </r>
  <r>
    <s v="X"/>
    <d v="2014-05-15T00:00:00"/>
    <x v="0"/>
    <x v="1724"/>
    <m/>
    <n v="99.57"/>
    <x v="363"/>
    <m/>
    <x v="0"/>
  </r>
  <r>
    <s v="X"/>
    <d v="2014-05-15T00:00:00"/>
    <x v="0"/>
    <x v="1725"/>
    <m/>
    <n v="90.06"/>
    <x v="28"/>
    <s v="JP"/>
    <x v="0"/>
  </r>
  <r>
    <s v="X"/>
    <d v="2014-05-16T00:00:00"/>
    <x v="0"/>
    <x v="32"/>
    <m/>
    <n v="399.7"/>
    <x v="359"/>
    <m/>
    <x v="0"/>
  </r>
  <r>
    <s v="X"/>
    <d v="2014-05-17T00:00:00"/>
    <x v="5"/>
    <x v="1726"/>
    <m/>
    <n v="303.89999999999998"/>
    <x v="336"/>
    <m/>
    <x v="0"/>
  </r>
  <r>
    <s v="X"/>
    <d v="2014-05-17T00:00:00"/>
    <x v="0"/>
    <x v="1727"/>
    <m/>
    <n v="204.97"/>
    <x v="363"/>
    <m/>
    <x v="0"/>
  </r>
  <r>
    <s v="X"/>
    <d v="2014-05-19T00:00:00"/>
    <x v="1"/>
    <x v="1"/>
    <n v="2500"/>
    <m/>
    <x v="359"/>
    <m/>
    <x v="13"/>
  </r>
  <r>
    <s v="X"/>
    <d v="2014-05-19T00:00:00"/>
    <x v="1"/>
    <x v="25"/>
    <n v="1200"/>
    <m/>
    <x v="309"/>
    <m/>
    <x v="13"/>
  </r>
  <r>
    <s v="X"/>
    <d v="2014-05-19T00:00:00"/>
    <x v="1"/>
    <x v="1728"/>
    <n v="75"/>
    <m/>
    <x v="88"/>
    <m/>
    <x v="13"/>
  </r>
  <r>
    <s v="X"/>
    <d v="2014-05-19T00:00:00"/>
    <x v="1"/>
    <x v="214"/>
    <n v="1800"/>
    <m/>
    <x v="363"/>
    <m/>
    <x v="13"/>
  </r>
  <r>
    <s v="X"/>
    <d v="2014-05-19T00:00:00"/>
    <x v="0"/>
    <x v="1729"/>
    <m/>
    <n v="508.49"/>
    <x v="363"/>
    <m/>
    <x v="0"/>
  </r>
  <r>
    <s v="X"/>
    <d v="2014-05-19T00:00:00"/>
    <x v="8"/>
    <x v="1730"/>
    <m/>
    <n v="257.31"/>
    <x v="115"/>
    <m/>
    <x v="0"/>
  </r>
  <r>
    <s v="X"/>
    <d v="2014-05-19T00:00:00"/>
    <x v="0"/>
    <x v="1731"/>
    <m/>
    <n v="1211.31"/>
    <x v="334"/>
    <m/>
    <x v="0"/>
  </r>
  <r>
    <s v="X"/>
    <d v="2014-05-19T00:00:00"/>
    <x v="0"/>
    <x v="1732"/>
    <m/>
    <n v="716.69"/>
    <x v="317"/>
    <m/>
    <x v="0"/>
  </r>
  <r>
    <s v="X"/>
    <d v="2014-05-19T00:00:00"/>
    <x v="0"/>
    <x v="1733"/>
    <m/>
    <n v="27.56"/>
    <x v="317"/>
    <m/>
    <x v="0"/>
  </r>
  <r>
    <s v="X"/>
    <d v="2014-05-19T00:00:00"/>
    <x v="0"/>
    <x v="1734"/>
    <m/>
    <n v="238.41"/>
    <x v="317"/>
    <m/>
    <x v="0"/>
  </r>
  <r>
    <s v="X"/>
    <d v="2014-05-19T00:00:00"/>
    <x v="13"/>
    <x v="1735"/>
    <n v="180"/>
    <m/>
    <x v="336"/>
    <m/>
    <x v="13"/>
  </r>
  <r>
    <s v="X"/>
    <d v="2014-05-19T00:00:00"/>
    <x v="13"/>
    <x v="9"/>
    <n v="2150"/>
    <m/>
    <x v="336"/>
    <m/>
    <x v="13"/>
  </r>
  <r>
    <s v="X"/>
    <d v="2014-05-20T00:00:00"/>
    <x v="5"/>
    <x v="1736"/>
    <m/>
    <n v="89.55"/>
    <x v="375"/>
    <m/>
    <x v="0"/>
  </r>
  <r>
    <s v="X"/>
    <d v="2014-05-20T00:00:00"/>
    <x v="0"/>
    <x v="1737"/>
    <m/>
    <n v="331.4"/>
    <x v="363"/>
    <m/>
    <x v="0"/>
  </r>
  <r>
    <s v="X"/>
    <d v="2014-05-20T00:00:00"/>
    <x v="0"/>
    <x v="1738"/>
    <m/>
    <n v="75.510000000000005"/>
    <x v="101"/>
    <m/>
    <x v="0"/>
  </r>
  <r>
    <s v="X"/>
    <d v="2014-05-20T00:00:00"/>
    <x v="0"/>
    <x v="1739"/>
    <m/>
    <n v="25.5"/>
    <x v="28"/>
    <s v="JP"/>
    <x v="0"/>
  </r>
  <r>
    <s v="X"/>
    <d v="2014-05-20T00:00:00"/>
    <x v="0"/>
    <x v="1740"/>
    <m/>
    <n v="351.99"/>
    <x v="101"/>
    <m/>
    <x v="0"/>
  </r>
  <r>
    <s v="X"/>
    <d v="2014-05-20T00:00:00"/>
    <x v="2"/>
    <x v="1741"/>
    <m/>
    <n v="38.450000000000003"/>
    <x v="101"/>
    <m/>
    <x v="0"/>
  </r>
  <r>
    <s v="X"/>
    <d v="2014-05-20T00:00:00"/>
    <x v="5"/>
    <x v="1742"/>
    <m/>
    <n v="196.39"/>
    <x v="375"/>
    <m/>
    <x v="0"/>
  </r>
  <r>
    <s v="X"/>
    <d v="2014-05-20T00:00:00"/>
    <x v="1"/>
    <x v="109"/>
    <n v="175"/>
    <m/>
    <x v="306"/>
    <m/>
    <x v="13"/>
  </r>
  <r>
    <s v="X"/>
    <d v="2014-05-20T00:00:00"/>
    <x v="1"/>
    <x v="13"/>
    <n v="1300"/>
    <m/>
    <x v="363"/>
    <m/>
    <x v="13"/>
  </r>
  <r>
    <s v="X"/>
    <d v="2014-05-20T00:00:00"/>
    <x v="1"/>
    <x v="13"/>
    <n v="1300"/>
    <m/>
    <x v="210"/>
    <m/>
    <x v="13"/>
  </r>
  <r>
    <s v="X"/>
    <d v="2014-05-20T00:00:00"/>
    <x v="13"/>
    <x v="879"/>
    <n v="600"/>
    <m/>
    <x v="336"/>
    <m/>
    <x v="13"/>
  </r>
  <r>
    <s v="X"/>
    <d v="2014-05-21T00:00:00"/>
    <x v="0"/>
    <x v="1743"/>
    <m/>
    <n v="174.42"/>
    <x v="363"/>
    <m/>
    <x v="0"/>
  </r>
  <r>
    <s v="X"/>
    <d v="2014-05-21T00:00:00"/>
    <x v="0"/>
    <x v="1744"/>
    <m/>
    <n v="171.92"/>
    <x v="363"/>
    <m/>
    <x v="0"/>
  </r>
  <r>
    <s v="X"/>
    <d v="2014-05-21T00:00:00"/>
    <x v="0"/>
    <x v="1745"/>
    <m/>
    <n v="355.07"/>
    <x v="363"/>
    <m/>
    <x v="0"/>
  </r>
  <r>
    <s v="X"/>
    <d v="2014-05-21T00:00:00"/>
    <x v="0"/>
    <x v="1746"/>
    <m/>
    <n v="136.35"/>
    <x v="359"/>
    <m/>
    <x v="0"/>
  </r>
  <r>
    <s v="X"/>
    <d v="2014-05-21T00:00:00"/>
    <x v="0"/>
    <x v="1747"/>
    <m/>
    <n v="125.25"/>
    <x v="334"/>
    <m/>
    <x v="0"/>
  </r>
  <r>
    <s v="X"/>
    <d v="2014-05-21T00:00:00"/>
    <x v="0"/>
    <x v="1748"/>
    <m/>
    <n v="139.47"/>
    <x v="363"/>
    <m/>
    <x v="0"/>
  </r>
  <r>
    <s v="X"/>
    <d v="2014-05-21T00:00:00"/>
    <x v="0"/>
    <x v="32"/>
    <m/>
    <n v="166.6"/>
    <x v="359"/>
    <m/>
    <x v="0"/>
  </r>
  <r>
    <s v="X"/>
    <d v="2014-05-22T00:00:00"/>
    <x v="5"/>
    <x v="1749"/>
    <m/>
    <n v="145.1"/>
    <x v="336"/>
    <m/>
    <x v="0"/>
  </r>
  <r>
    <s v="X"/>
    <d v="2014-05-22T00:00:00"/>
    <x v="0"/>
    <x v="1750"/>
    <m/>
    <n v="104.98"/>
    <x v="363"/>
    <m/>
    <x v="0"/>
  </r>
  <r>
    <s v="X"/>
    <d v="2014-05-22T00:00:00"/>
    <x v="0"/>
    <x v="32"/>
    <m/>
    <n v="399.7"/>
    <x v="359"/>
    <m/>
    <x v="0"/>
  </r>
  <r>
    <s v="X"/>
    <d v="2014-05-22T00:00:00"/>
    <x v="0"/>
    <x v="1751"/>
    <m/>
    <n v="191.66"/>
    <x v="363"/>
    <m/>
    <x v="0"/>
  </r>
  <r>
    <s v="X"/>
    <d v="2014-05-22T00:00:00"/>
    <x v="1"/>
    <x v="1752"/>
    <n v="250"/>
    <m/>
    <x v="332"/>
    <m/>
    <x v="13"/>
  </r>
  <r>
    <s v="X"/>
    <d v="2014-05-22T00:00:00"/>
    <x v="1"/>
    <x v="16"/>
    <n v="1500"/>
    <m/>
    <x v="334"/>
    <m/>
    <x v="13"/>
  </r>
  <r>
    <s v="X"/>
    <d v="2014-05-22T00:00:00"/>
    <x v="1"/>
    <x v="36"/>
    <n v="600"/>
    <m/>
    <x v="363"/>
    <m/>
    <x v="13"/>
  </r>
  <r>
    <s v="X"/>
    <d v="2014-05-22T00:00:00"/>
    <x v="13"/>
    <x v="36"/>
    <n v="150"/>
    <m/>
    <x v="10"/>
    <m/>
    <x v="13"/>
  </r>
  <r>
    <s v="X"/>
    <d v="2014-05-22T00:00:00"/>
    <x v="13"/>
    <x v="31"/>
    <n v="2000"/>
    <m/>
    <x v="336"/>
    <m/>
    <x v="13"/>
  </r>
  <r>
    <s v="X"/>
    <d v="2014-05-23T00:00:00"/>
    <x v="0"/>
    <x v="1753"/>
    <m/>
    <n v="9.26"/>
    <x v="363"/>
    <m/>
    <x v="0"/>
  </r>
  <r>
    <s v="X"/>
    <d v="2014-05-23T00:00:00"/>
    <x v="7"/>
    <x v="1754"/>
    <m/>
    <n v="177.58"/>
    <x v="363"/>
    <m/>
    <x v="0"/>
  </r>
  <r>
    <s v="X"/>
    <d v="2014-05-23T00:00:00"/>
    <x v="1"/>
    <x v="684"/>
    <n v="2470"/>
    <m/>
    <x v="359"/>
    <m/>
    <x v="13"/>
  </r>
  <r>
    <s v="X"/>
    <d v="2014-05-23T00:00:00"/>
    <x v="1"/>
    <x v="684"/>
    <n v="2470"/>
    <m/>
    <x v="359"/>
    <m/>
    <x v="13"/>
  </r>
  <r>
    <s v="X"/>
    <d v="2014-05-24T00:00:00"/>
    <x v="0"/>
    <x v="1755"/>
    <m/>
    <n v="543.17999999999995"/>
    <x v="115"/>
    <m/>
    <x v="0"/>
  </r>
  <r>
    <s v="X"/>
    <d v="2014-05-24T00:00:00"/>
    <x v="5"/>
    <x v="1756"/>
    <m/>
    <n v="359.5"/>
    <x v="336"/>
    <m/>
    <x v="0"/>
  </r>
  <r>
    <s v="X"/>
    <d v="2014-05-24T00:00:00"/>
    <x v="0"/>
    <x v="1757"/>
    <m/>
    <n v="204.46"/>
    <x v="334"/>
    <m/>
    <x v="0"/>
  </r>
  <r>
    <s v="X"/>
    <d v="2014-05-24T00:00:00"/>
    <x v="7"/>
    <x v="1758"/>
    <m/>
    <n v="31.69"/>
    <x v="279"/>
    <m/>
    <x v="0"/>
  </r>
  <r>
    <s v="X"/>
    <d v="2014-05-27T00:00:00"/>
    <x v="0"/>
    <x v="1759"/>
    <m/>
    <n v="121.27"/>
    <x v="130"/>
    <m/>
    <x v="0"/>
  </r>
  <r>
    <s v="X"/>
    <d v="2014-05-27T00:00:00"/>
    <x v="0"/>
    <x v="1760"/>
    <m/>
    <n v="105.35"/>
    <x v="136"/>
    <m/>
    <x v="0"/>
  </r>
  <r>
    <s v="X"/>
    <d v="2014-05-27T00:00:00"/>
    <x v="0"/>
    <x v="1761"/>
    <m/>
    <n v="87.74"/>
    <x v="130"/>
    <m/>
    <x v="0"/>
  </r>
  <r>
    <s v="X"/>
    <d v="2014-05-27T00:00:00"/>
    <x v="1"/>
    <x v="1328"/>
    <n v="150"/>
    <m/>
    <x v="334"/>
    <m/>
    <x v="14"/>
  </r>
  <r>
    <s v="X"/>
    <d v="2014-05-27T00:00:00"/>
    <x v="1"/>
    <x v="959"/>
    <n v="250"/>
    <m/>
    <x v="309"/>
    <m/>
    <x v="14"/>
  </r>
  <r>
    <s v="X"/>
    <d v="2014-05-27T00:00:00"/>
    <x v="1"/>
    <x v="959"/>
    <n v="150"/>
    <m/>
    <x v="128"/>
    <m/>
    <x v="14"/>
  </r>
  <r>
    <s v="X"/>
    <d v="2014-05-27T00:00:00"/>
    <x v="1"/>
    <x v="112"/>
    <n v="140"/>
    <m/>
    <x v="363"/>
    <m/>
    <x v="14"/>
  </r>
  <r>
    <s v="X"/>
    <d v="2014-05-27T00:00:00"/>
    <x v="1"/>
    <x v="112"/>
    <n v="160"/>
    <m/>
    <x v="316"/>
    <m/>
    <x v="14"/>
  </r>
  <r>
    <s v="X"/>
    <d v="2014-05-27T00:00:00"/>
    <x v="1"/>
    <x v="112"/>
    <n v="160"/>
    <m/>
    <x v="329"/>
    <m/>
    <x v="14"/>
  </r>
  <r>
    <s v="X"/>
    <d v="2014-05-27T00:00:00"/>
    <x v="1"/>
    <x v="112"/>
    <n v="140"/>
    <m/>
    <x v="307"/>
    <m/>
    <x v="14"/>
  </r>
  <r>
    <s v="X"/>
    <d v="2014-05-27T00:00:00"/>
    <x v="1"/>
    <x v="112"/>
    <n v="80"/>
    <m/>
    <x v="37"/>
    <m/>
    <x v="14"/>
  </r>
  <r>
    <s v="X"/>
    <d v="2014-05-27T00:00:00"/>
    <x v="1"/>
    <x v="13"/>
    <n v="2700"/>
    <m/>
    <x v="363"/>
    <m/>
    <x v="14"/>
  </r>
  <r>
    <s v="X"/>
    <d v="2014-05-27T00:00:00"/>
    <x v="13"/>
    <x v="9"/>
    <n v="2000"/>
    <m/>
    <x v="336"/>
    <m/>
    <x v="14"/>
  </r>
  <r>
    <s v="X"/>
    <d v="2014-05-27T00:00:00"/>
    <x v="13"/>
    <x v="214"/>
    <n v="880"/>
    <m/>
    <x v="336"/>
    <m/>
    <x v="14"/>
  </r>
  <r>
    <s v="X"/>
    <d v="2014-05-27T00:00:00"/>
    <x v="13"/>
    <x v="959"/>
    <n v="350"/>
    <m/>
    <x v="28"/>
    <s v="JP"/>
    <x v="14"/>
  </r>
  <r>
    <s v="X"/>
    <d v="2014-05-28T00:00:00"/>
    <x v="1"/>
    <x v="1"/>
    <n v="450"/>
    <m/>
    <x v="359"/>
    <m/>
    <x v="14"/>
  </r>
  <r>
    <s v="X"/>
    <d v="2014-05-28T00:00:00"/>
    <x v="1"/>
    <x v="1465"/>
    <n v="6025"/>
    <m/>
    <x v="277"/>
    <m/>
    <x v="14"/>
  </r>
  <r>
    <s v="X"/>
    <d v="2014-05-28T00:00:00"/>
    <x v="0"/>
    <x v="1762"/>
    <m/>
    <n v="121.85"/>
    <x v="2"/>
    <m/>
    <x v="0"/>
  </r>
  <r>
    <s v="X"/>
    <d v="2014-05-28T00:00:00"/>
    <x v="13"/>
    <x v="1"/>
    <n v="600"/>
    <m/>
    <x v="376"/>
    <m/>
    <x v="14"/>
  </r>
  <r>
    <s v="X"/>
    <d v="2014-05-29T00:00:00"/>
    <x v="0"/>
    <x v="1763"/>
    <m/>
    <n v="1529.19"/>
    <x v="359"/>
    <m/>
    <x v="0"/>
  </r>
  <r>
    <s v="X"/>
    <d v="2014-05-29T00:00:00"/>
    <x v="0"/>
    <x v="1764"/>
    <m/>
    <n v="5081.9399999999996"/>
    <x v="334"/>
    <m/>
    <x v="0"/>
  </r>
  <r>
    <s v="X"/>
    <d v="2014-05-29T00:00:00"/>
    <x v="0"/>
    <x v="1765"/>
    <m/>
    <n v="197.46"/>
    <x v="130"/>
    <m/>
    <x v="0"/>
  </r>
  <r>
    <s v="X"/>
    <d v="2014-05-29T00:00:00"/>
    <x v="0"/>
    <x v="1766"/>
    <m/>
    <n v="263.56"/>
    <x v="334"/>
    <m/>
    <x v="0"/>
  </r>
  <r>
    <s v="X"/>
    <d v="2014-05-29T00:00:00"/>
    <x v="0"/>
    <x v="1767"/>
    <m/>
    <n v="128.72999999999999"/>
    <x v="334"/>
    <m/>
    <x v="0"/>
  </r>
  <r>
    <s v="X"/>
    <d v="2014-05-29T00:00:00"/>
    <x v="0"/>
    <x v="32"/>
    <m/>
    <n v="145.80000000000001"/>
    <x v="359"/>
    <m/>
    <x v="0"/>
  </r>
  <r>
    <s v="X"/>
    <d v="2014-05-29T00:00:00"/>
    <x v="0"/>
    <x v="1768"/>
    <m/>
    <n v="22.37"/>
    <x v="377"/>
    <m/>
    <x v="0"/>
  </r>
  <r>
    <s v="X"/>
    <d v="2014-05-30T00:00:00"/>
    <x v="1"/>
    <x v="250"/>
    <n v="520.36"/>
    <m/>
    <x v="40"/>
    <m/>
    <x v="14"/>
  </r>
  <r>
    <s v="X"/>
    <d v="2014-05-30T00:00:00"/>
    <x v="0"/>
    <x v="1769"/>
    <m/>
    <n v="483.73"/>
    <x v="184"/>
    <m/>
    <x v="0"/>
  </r>
  <r>
    <s v="X"/>
    <d v="2014-05-30T00:00:00"/>
    <x v="0"/>
    <x v="1770"/>
    <m/>
    <n v="1670.89"/>
    <x v="334"/>
    <m/>
    <x v="0"/>
  </r>
  <r>
    <s v="X"/>
    <d v="2014-05-30T00:00:00"/>
    <x v="0"/>
    <x v="1771"/>
    <m/>
    <n v="79.400000000000006"/>
    <x v="99"/>
    <m/>
    <x v="0"/>
  </r>
  <r>
    <s v="X"/>
    <d v="2014-05-31T00:00:00"/>
    <x v="0"/>
    <x v="1772"/>
    <m/>
    <n v="95.81"/>
    <x v="184"/>
    <m/>
    <x v="0"/>
  </r>
  <r>
    <s v="X"/>
    <d v="2014-05-31T00:00:00"/>
    <x v="5"/>
    <x v="1773"/>
    <m/>
    <n v="566.67999999999995"/>
    <x v="336"/>
    <m/>
    <x v="0"/>
  </r>
  <r>
    <s v="X"/>
    <d v="2014-06-01T00:00:00"/>
    <x v="0"/>
    <x v="1774"/>
    <m/>
    <n v="411.65"/>
    <x v="334"/>
    <m/>
    <x v="0"/>
  </r>
  <r>
    <s v="X"/>
    <d v="2014-06-02T00:00:00"/>
    <x v="1"/>
    <x v="1"/>
    <n v="1000"/>
    <m/>
    <x v="359"/>
    <m/>
    <x v="15"/>
  </r>
  <r>
    <s v="X"/>
    <d v="2014-06-02T00:00:00"/>
    <x v="1"/>
    <x v="7"/>
    <n v="120"/>
    <m/>
    <x v="136"/>
    <m/>
    <x v="15"/>
  </r>
  <r>
    <s v="X"/>
    <d v="2014-06-02T00:00:00"/>
    <x v="1"/>
    <x v="7"/>
    <n v="390"/>
    <m/>
    <x v="334"/>
    <m/>
    <x v="15"/>
  </r>
  <r>
    <s v="X"/>
    <d v="2014-06-02T00:00:00"/>
    <x v="1"/>
    <x v="7"/>
    <n v="280"/>
    <m/>
    <x v="2"/>
    <m/>
    <x v="15"/>
  </r>
  <r>
    <s v="X"/>
    <d v="2014-06-02T00:00:00"/>
    <x v="1"/>
    <x v="251"/>
    <n v="197.1"/>
    <m/>
    <x v="106"/>
    <m/>
    <x v="15"/>
  </r>
  <r>
    <s v="X"/>
    <d v="2014-06-02T00:00:00"/>
    <x v="0"/>
    <x v="1775"/>
    <m/>
    <n v="69.12"/>
    <x v="184"/>
    <m/>
    <x v="0"/>
  </r>
  <r>
    <s v="X"/>
    <d v="2014-06-02T00:00:00"/>
    <x v="0"/>
    <x v="1776"/>
    <m/>
    <n v="83.83"/>
    <x v="184"/>
    <m/>
    <x v="0"/>
  </r>
  <r>
    <s v="X"/>
    <d v="2014-06-02T00:00:00"/>
    <x v="0"/>
    <x v="32"/>
    <m/>
    <n v="19"/>
    <x v="359"/>
    <m/>
    <x v="0"/>
  </r>
  <r>
    <s v="X"/>
    <d v="2014-06-02T00:00:00"/>
    <x v="13"/>
    <x v="25"/>
    <n v="2320"/>
    <m/>
    <x v="336"/>
    <m/>
    <x v="15"/>
  </r>
  <r>
    <s v="X"/>
    <d v="2014-06-02T00:00:00"/>
    <x v="13"/>
    <x v="1777"/>
    <n v="5800"/>
    <m/>
    <x v="106"/>
    <m/>
    <x v="15"/>
  </r>
  <r>
    <s v="X"/>
    <d v="2014-06-03T00:00:00"/>
    <x v="1"/>
    <x v="129"/>
    <n v="4600"/>
    <m/>
    <x v="334"/>
    <m/>
    <x v="15"/>
  </r>
  <r>
    <s v="X"/>
    <d v="2014-06-03T00:00:00"/>
    <x v="1"/>
    <x v="214"/>
    <n v="1780"/>
    <m/>
    <x v="363"/>
    <m/>
    <x v="15"/>
  </r>
  <r>
    <s v="X"/>
    <d v="2014-06-03T00:00:00"/>
    <x v="1"/>
    <x v="13"/>
    <n v="1390"/>
    <m/>
    <x v="130"/>
    <m/>
    <x v="15"/>
  </r>
  <r>
    <s v="X"/>
    <d v="2014-06-03T00:00:00"/>
    <x v="1"/>
    <x v="13"/>
    <n v="1070"/>
    <m/>
    <x v="184"/>
    <m/>
    <x v="15"/>
  </r>
  <r>
    <s v="X"/>
    <d v="2014-06-03T00:00:00"/>
    <x v="0"/>
    <x v="1778"/>
    <m/>
    <n v="710.55"/>
    <x v="359"/>
    <m/>
    <x v="0"/>
  </r>
  <r>
    <s v="X"/>
    <d v="2014-06-03T00:00:00"/>
    <x v="0"/>
    <x v="1779"/>
    <m/>
    <n v="561.38"/>
    <x v="99"/>
    <m/>
    <x v="0"/>
  </r>
  <r>
    <s v="X"/>
    <d v="2014-06-03T00:00:00"/>
    <x v="5"/>
    <x v="1780"/>
    <m/>
    <n v="214.04"/>
    <x v="336"/>
    <m/>
    <x v="0"/>
  </r>
  <r>
    <s v="X"/>
    <d v="2014-06-03T00:00:00"/>
    <x v="0"/>
    <x v="1781"/>
    <m/>
    <n v="464.95"/>
    <x v="334"/>
    <m/>
    <x v="0"/>
  </r>
  <r>
    <s v="X"/>
    <d v="2014-06-03T00:00:00"/>
    <x v="0"/>
    <x v="1782"/>
    <m/>
    <n v="37.700000000000003"/>
    <x v="378"/>
    <m/>
    <x v="0"/>
  </r>
  <r>
    <s v="X"/>
    <d v="2014-06-03T00:00:00"/>
    <x v="0"/>
    <x v="1783"/>
    <m/>
    <n v="207.74"/>
    <x v="359"/>
    <m/>
    <x v="0"/>
  </r>
  <r>
    <s v="X"/>
    <d v="2014-06-03T00:00:00"/>
    <x v="0"/>
    <x v="1784"/>
    <m/>
    <n v="185.52"/>
    <x v="184"/>
    <m/>
    <x v="0"/>
  </r>
  <r>
    <s v="X"/>
    <d v="2014-06-04T00:00:00"/>
    <x v="1"/>
    <x v="1785"/>
    <n v="30"/>
    <m/>
    <x v="317"/>
    <m/>
    <x v="15"/>
  </r>
  <r>
    <s v="X"/>
    <d v="2014-06-04T00:00:00"/>
    <x v="1"/>
    <x v="1786"/>
    <n v="190"/>
    <m/>
    <x v="184"/>
    <m/>
    <x v="15"/>
  </r>
  <r>
    <s v="X"/>
    <d v="2014-06-04T00:00:00"/>
    <x v="1"/>
    <x v="1787"/>
    <n v="1408"/>
    <m/>
    <x v="317"/>
    <m/>
    <x v="15"/>
  </r>
  <r>
    <s v="X"/>
    <d v="2014-06-04T00:00:00"/>
    <x v="0"/>
    <x v="32"/>
    <m/>
    <n v="688"/>
    <x v="277"/>
    <m/>
    <x v="0"/>
  </r>
  <r>
    <s v="X"/>
    <d v="2014-06-04T00:00:00"/>
    <x v="0"/>
    <x v="1788"/>
    <m/>
    <n v="425.48"/>
    <x v="135"/>
    <m/>
    <x v="0"/>
  </r>
  <r>
    <s v="X"/>
    <d v="2014-06-04T00:00:00"/>
    <x v="8"/>
    <x v="1789"/>
    <m/>
    <n v="84.83"/>
    <x v="379"/>
    <m/>
    <x v="0"/>
  </r>
  <r>
    <s v="X"/>
    <d v="2014-06-05T00:00:00"/>
    <x v="0"/>
    <x v="1790"/>
    <m/>
    <n v="136.83000000000001"/>
    <x v="135"/>
    <m/>
    <x v="0"/>
  </r>
  <r>
    <s v="X"/>
    <d v="2014-06-05T00:00:00"/>
    <x v="0"/>
    <x v="1791"/>
    <m/>
    <n v="1455.13"/>
    <x v="359"/>
    <m/>
    <x v="0"/>
  </r>
  <r>
    <s v="X"/>
    <d v="2014-06-05T00:00:00"/>
    <x v="0"/>
    <x v="1792"/>
    <m/>
    <n v="71.7"/>
    <x v="135"/>
    <m/>
    <x v="0"/>
  </r>
  <r>
    <s v="X"/>
    <d v="2014-06-05T00:00:00"/>
    <x v="0"/>
    <x v="1793"/>
    <m/>
    <n v="18.420000000000002"/>
    <x v="130"/>
    <m/>
    <x v="0"/>
  </r>
  <r>
    <s v="X"/>
    <d v="2014-06-05T00:00:00"/>
    <x v="0"/>
    <x v="1794"/>
    <m/>
    <n v="49.51"/>
    <x v="380"/>
    <m/>
    <x v="0"/>
  </r>
  <r>
    <s v="X"/>
    <d v="2014-06-05T00:00:00"/>
    <x v="1"/>
    <x v="1795"/>
    <n v="1500"/>
    <m/>
    <x v="359"/>
    <m/>
    <x v="15"/>
  </r>
  <r>
    <s v="X"/>
    <d v="2014-06-05T00:00:00"/>
    <x v="1"/>
    <x v="1796"/>
    <n v="100"/>
    <m/>
    <x v="130"/>
    <m/>
    <x v="15"/>
  </r>
  <r>
    <s v="X"/>
    <d v="2014-06-05T00:00:00"/>
    <x v="1"/>
    <x v="1796"/>
    <n v="110"/>
    <m/>
    <x v="135"/>
    <m/>
    <x v="15"/>
  </r>
  <r>
    <s v="X"/>
    <d v="2014-06-05T00:00:00"/>
    <x v="1"/>
    <x v="9"/>
    <n v="300"/>
    <m/>
    <x v="317"/>
    <m/>
    <x v="15"/>
  </r>
  <r>
    <s v="X"/>
    <d v="2014-06-05T00:00:00"/>
    <x v="1"/>
    <x v="9"/>
    <n v="300"/>
    <m/>
    <x v="363"/>
    <m/>
    <x v="15"/>
  </r>
  <r>
    <s v="X"/>
    <d v="2014-06-06T00:00:00"/>
    <x v="1"/>
    <x v="111"/>
    <n v="900"/>
    <m/>
    <x v="359"/>
    <m/>
    <x v="15"/>
  </r>
  <r>
    <s v="X"/>
    <d v="2014-06-06T00:00:00"/>
    <x v="1"/>
    <x v="111"/>
    <n v="1379.4"/>
    <m/>
    <x v="336"/>
    <m/>
    <x v="15"/>
  </r>
  <r>
    <s v="X"/>
    <d v="2014-06-06T00:00:00"/>
    <x v="0"/>
    <x v="1797"/>
    <m/>
    <n v="198.54"/>
    <x v="359"/>
    <m/>
    <x v="0"/>
  </r>
  <r>
    <s v="X"/>
    <d v="2014-06-06T00:00:00"/>
    <x v="0"/>
    <x v="1798"/>
    <m/>
    <n v="127.74"/>
    <x v="130"/>
    <m/>
    <x v="0"/>
  </r>
  <r>
    <s v="X"/>
    <d v="2014-06-06T00:00:00"/>
    <x v="0"/>
    <x v="1799"/>
    <m/>
    <n v="37.020000000000003"/>
    <x v="359"/>
    <m/>
    <x v="0"/>
  </r>
  <r>
    <s v="X"/>
    <d v="2014-06-06T00:00:00"/>
    <x v="0"/>
    <x v="1800"/>
    <m/>
    <n v="69.34"/>
    <x v="130"/>
    <m/>
    <x v="0"/>
  </r>
  <r>
    <s v="X"/>
    <d v="2014-06-07T00:00:00"/>
    <x v="0"/>
    <x v="1801"/>
    <m/>
    <n v="579.76"/>
    <x v="359"/>
    <m/>
    <x v="0"/>
  </r>
  <r>
    <s v="X"/>
    <d v="2014-06-07T00:00:00"/>
    <x v="0"/>
    <x v="1802"/>
    <m/>
    <n v="253.62"/>
    <x v="334"/>
    <m/>
    <x v="0"/>
  </r>
  <r>
    <s v="X"/>
    <d v="2014-06-07T00:00:00"/>
    <x v="0"/>
    <x v="1803"/>
    <m/>
    <n v="61.01"/>
    <x v="381"/>
    <m/>
    <x v="0"/>
  </r>
  <r>
    <s v="X"/>
    <d v="2014-06-07T00:00:00"/>
    <x v="0"/>
    <x v="1804"/>
    <m/>
    <n v="39.17"/>
    <x v="130"/>
    <m/>
    <x v="0"/>
  </r>
  <r>
    <s v="X"/>
    <d v="2014-06-09T00:00:00"/>
    <x v="1"/>
    <x v="1328"/>
    <n v="180"/>
    <m/>
    <x v="334"/>
    <m/>
    <x v="16"/>
  </r>
  <r>
    <s v="X"/>
    <d v="2014-06-09T00:00:00"/>
    <x v="1"/>
    <x v="241"/>
    <n v="165"/>
    <m/>
    <x v="40"/>
    <m/>
    <x v="16"/>
  </r>
  <r>
    <s v="X"/>
    <d v="2014-06-09T00:00:00"/>
    <x v="1"/>
    <x v="9"/>
    <n v="1200"/>
    <m/>
    <x v="130"/>
    <m/>
    <x v="16"/>
  </r>
  <r>
    <s v="X"/>
    <d v="2014-06-09T00:00:00"/>
    <x v="1"/>
    <x v="13"/>
    <n v="710"/>
    <m/>
    <x v="184"/>
    <m/>
    <x v="16"/>
  </r>
  <r>
    <s v="X"/>
    <d v="2014-06-09T00:00:00"/>
    <x v="1"/>
    <x v="13"/>
    <n v="710"/>
    <m/>
    <x v="135"/>
    <m/>
    <x v="16"/>
  </r>
  <r>
    <s v="X"/>
    <d v="2014-06-09T00:00:00"/>
    <x v="1"/>
    <x v="1"/>
    <n v="1000"/>
    <m/>
    <x v="359"/>
    <m/>
    <x v="16"/>
  </r>
  <r>
    <s v="X"/>
    <d v="2014-06-09T00:00:00"/>
    <x v="1"/>
    <x v="1"/>
    <n v="1800"/>
    <m/>
    <x v="359"/>
    <m/>
    <x v="16"/>
  </r>
  <r>
    <s v="X"/>
    <d v="2014-06-09T00:00:00"/>
    <x v="1"/>
    <x v="214"/>
    <n v="100"/>
    <m/>
    <x v="135"/>
    <m/>
    <x v="16"/>
  </r>
  <r>
    <s v="X"/>
    <d v="2014-06-09T00:00:00"/>
    <x v="1"/>
    <x v="214"/>
    <n v="1020"/>
    <m/>
    <x v="12"/>
    <m/>
    <x v="16"/>
  </r>
  <r>
    <s v="X"/>
    <d v="2014-06-09T00:00:00"/>
    <x v="0"/>
    <x v="1805"/>
    <m/>
    <n v="56.6"/>
    <x v="334"/>
    <m/>
    <x v="0"/>
  </r>
  <r>
    <s v="X"/>
    <d v="2014-06-09T00:00:00"/>
    <x v="0"/>
    <x v="1806"/>
    <m/>
    <n v="51.71"/>
    <x v="130"/>
    <m/>
    <x v="0"/>
  </r>
  <r>
    <s v="X"/>
    <d v="2014-06-09T00:00:00"/>
    <x v="0"/>
    <x v="1807"/>
    <m/>
    <n v="42.06"/>
    <x v="304"/>
    <m/>
    <x v="0"/>
  </r>
  <r>
    <s v="X"/>
    <d v="2014-06-09T00:00:00"/>
    <x v="0"/>
    <x v="1808"/>
    <m/>
    <n v="84.38"/>
    <x v="135"/>
    <m/>
    <x v="0"/>
  </r>
  <r>
    <s v="X"/>
    <d v="2014-06-09T00:00:00"/>
    <x v="13"/>
    <x v="13"/>
    <n v="690"/>
    <m/>
    <x v="382"/>
    <m/>
    <x v="16"/>
  </r>
  <r>
    <s v="X"/>
    <d v="2014-06-09T00:00:00"/>
    <x v="13"/>
    <x v="25"/>
    <n v="650"/>
    <m/>
    <x v="181"/>
    <m/>
    <x v="16"/>
  </r>
  <r>
    <s v="X"/>
    <d v="2014-06-09T00:00:00"/>
    <x v="13"/>
    <x v="25"/>
    <n v="1650"/>
    <m/>
    <x v="336"/>
    <m/>
    <x v="16"/>
  </r>
  <r>
    <s v="X"/>
    <d v="2014-06-10T00:00:00"/>
    <x v="1"/>
    <x v="8"/>
    <n v="150"/>
    <m/>
    <x v="12"/>
    <m/>
    <x v="16"/>
  </r>
  <r>
    <s v="X"/>
    <d v="2014-06-10T00:00:00"/>
    <x v="0"/>
    <x v="1809"/>
    <m/>
    <n v="301.27999999999997"/>
    <x v="359"/>
    <m/>
    <x v="0"/>
  </r>
  <r>
    <s v="X"/>
    <d v="2014-06-10T00:00:00"/>
    <x v="0"/>
    <x v="1810"/>
    <m/>
    <n v="50.28"/>
    <x v="135"/>
    <m/>
    <x v="0"/>
  </r>
  <r>
    <s v="X"/>
    <d v="2014-06-10T00:00:00"/>
    <x v="0"/>
    <x v="1811"/>
    <m/>
    <n v="1028"/>
    <x v="334"/>
    <m/>
    <x v="0"/>
  </r>
  <r>
    <s v="X"/>
    <d v="2014-06-10T00:00:00"/>
    <x v="0"/>
    <x v="1812"/>
    <m/>
    <n v="100.73"/>
    <x v="184"/>
    <m/>
    <x v="0"/>
  </r>
  <r>
    <s v="X"/>
    <d v="2014-06-10T00:00:00"/>
    <x v="13"/>
    <x v="36"/>
    <n v="2500"/>
    <m/>
    <x v="336"/>
    <m/>
    <x v="16"/>
  </r>
  <r>
    <s v="X"/>
    <d v="2014-06-11T00:00:00"/>
    <x v="1"/>
    <x v="1328"/>
    <n v="85"/>
    <m/>
    <x v="334"/>
    <m/>
    <x v="16"/>
  </r>
  <r>
    <s v="X"/>
    <d v="2014-06-11T00:00:00"/>
    <x v="1"/>
    <x v="1328"/>
    <n v="160"/>
    <m/>
    <x v="334"/>
    <m/>
    <x v="16"/>
  </r>
  <r>
    <s v="X"/>
    <d v="2014-06-11T00:00:00"/>
    <x v="1"/>
    <x v="1813"/>
    <n v="90"/>
    <m/>
    <x v="359"/>
    <m/>
    <x v="16"/>
  </r>
  <r>
    <s v="X"/>
    <d v="2014-06-11T00:00:00"/>
    <x v="1"/>
    <x v="1814"/>
    <n v="375"/>
    <m/>
    <x v="317"/>
    <m/>
    <x v="16"/>
  </r>
  <r>
    <s v="X"/>
    <d v="2014-06-11T00:00:00"/>
    <x v="1"/>
    <x v="428"/>
    <n v="1.25"/>
    <m/>
    <x v="359"/>
    <m/>
    <x v="16"/>
  </r>
  <r>
    <s v="X"/>
    <d v="2014-06-11T00:00:00"/>
    <x v="0"/>
    <x v="1815"/>
    <m/>
    <n v="771.95"/>
    <x v="359"/>
    <m/>
    <x v="0"/>
  </r>
  <r>
    <s v="X"/>
    <d v="2014-06-11T00:00:00"/>
    <x v="0"/>
    <x v="32"/>
    <m/>
    <n v="75"/>
    <x v="277"/>
    <m/>
    <x v="0"/>
  </r>
  <r>
    <s v="X"/>
    <d v="2014-06-11T00:00:00"/>
    <x v="0"/>
    <x v="1816"/>
    <m/>
    <n v="24.82"/>
    <x v="12"/>
    <m/>
    <x v="0"/>
  </r>
  <r>
    <s v="X"/>
    <d v="2014-06-11T00:00:00"/>
    <x v="0"/>
    <x v="32"/>
    <m/>
    <n v="399.7"/>
    <x v="359"/>
    <m/>
    <x v="0"/>
  </r>
  <r>
    <s v="X"/>
    <d v="2014-06-11T00:00:00"/>
    <x v="0"/>
    <x v="1817"/>
    <m/>
    <n v="365.05"/>
    <x v="359"/>
    <m/>
    <x v="0"/>
  </r>
  <r>
    <s v="X"/>
    <d v="2014-06-12T00:00:00"/>
    <x v="8"/>
    <x v="1818"/>
    <m/>
    <n v="745.18"/>
    <x v="181"/>
    <m/>
    <x v="0"/>
  </r>
  <r>
    <s v="X"/>
    <d v="2014-06-12T00:00:00"/>
    <x v="0"/>
    <x v="1819"/>
    <m/>
    <n v="136.16999999999999"/>
    <x v="334"/>
    <m/>
    <x v="0"/>
  </r>
  <r>
    <s v="X"/>
    <d v="2014-06-12T00:00:00"/>
    <x v="0"/>
    <x v="1820"/>
    <m/>
    <n v="1227.75"/>
    <x v="359"/>
    <m/>
    <x v="0"/>
  </r>
  <r>
    <s v="X"/>
    <d v="2014-06-12T00:00:00"/>
    <x v="0"/>
    <x v="1821"/>
    <m/>
    <n v="160.79"/>
    <x v="296"/>
    <m/>
    <x v="0"/>
  </r>
  <r>
    <s v="X"/>
    <d v="2014-06-12T00:00:00"/>
    <x v="0"/>
    <x v="1822"/>
    <m/>
    <n v="53.13"/>
    <x v="296"/>
    <m/>
    <x v="0"/>
  </r>
  <r>
    <s v="X"/>
    <d v="2014-06-14T00:00:00"/>
    <x v="0"/>
    <x v="1823"/>
    <m/>
    <n v="413.44"/>
    <x v="359"/>
    <m/>
    <x v="0"/>
  </r>
  <r>
    <s v="X"/>
    <d v="2014-06-14T00:00:00"/>
    <x v="0"/>
    <x v="1824"/>
    <m/>
    <n v="261.62"/>
    <x v="85"/>
    <m/>
    <x v="0"/>
  </r>
  <r>
    <s v="X"/>
    <d v="2014-06-14T00:00:00"/>
    <x v="0"/>
    <x v="1825"/>
    <m/>
    <n v="295.02"/>
    <x v="118"/>
    <m/>
    <x v="0"/>
  </r>
  <r>
    <s v="X"/>
    <d v="2014-06-14T00:00:00"/>
    <x v="0"/>
    <x v="1826"/>
    <m/>
    <n v="1217.74"/>
    <x v="334"/>
    <m/>
    <x v="0"/>
  </r>
  <r>
    <s v="X"/>
    <d v="2014-06-14T00:00:00"/>
    <x v="0"/>
    <x v="1827"/>
    <m/>
    <n v="166.87"/>
    <x v="118"/>
    <m/>
    <x v="0"/>
  </r>
  <r>
    <s v="X"/>
    <d v="2014-06-16T00:00:00"/>
    <x v="1"/>
    <x v="1"/>
    <n v="3200"/>
    <m/>
    <x v="359"/>
    <m/>
    <x v="17"/>
  </r>
  <r>
    <s v="X"/>
    <d v="2014-06-16T00:00:00"/>
    <x v="1"/>
    <x v="7"/>
    <n v="780"/>
    <m/>
    <x v="184"/>
    <m/>
    <x v="17"/>
  </r>
  <r>
    <s v="X"/>
    <d v="2014-06-16T00:00:00"/>
    <x v="0"/>
    <x v="1828"/>
    <m/>
    <n v="275.51"/>
    <x v="359"/>
    <m/>
    <x v="0"/>
  </r>
  <r>
    <s v="X"/>
    <d v="2014-06-16T00:00:00"/>
    <x v="0"/>
    <x v="1829"/>
    <m/>
    <n v="162.65"/>
    <x v="85"/>
    <m/>
    <x v="0"/>
  </r>
  <r>
    <s v="X"/>
    <d v="2014-06-16T00:00:00"/>
    <x v="0"/>
    <x v="1830"/>
    <m/>
    <n v="607.26"/>
    <x v="334"/>
    <m/>
    <x v="0"/>
  </r>
  <r>
    <s v="X"/>
    <d v="2014-06-16T00:00:00"/>
    <x v="0"/>
    <x v="1831"/>
    <m/>
    <n v="686.4"/>
    <x v="359"/>
    <m/>
    <x v="0"/>
  </r>
  <r>
    <s v="X"/>
    <d v="2014-06-16T00:00:00"/>
    <x v="0"/>
    <x v="1832"/>
    <m/>
    <n v="42.17"/>
    <x v="37"/>
    <m/>
    <x v="0"/>
  </r>
  <r>
    <s v="X"/>
    <d v="2014-06-16T00:00:00"/>
    <x v="13"/>
    <x v="7"/>
    <n v="1190"/>
    <m/>
    <x v="181"/>
    <m/>
    <x v="17"/>
  </r>
  <r>
    <s v="X"/>
    <d v="2014-06-17T00:00:00"/>
    <x v="1"/>
    <x v="1676"/>
    <n v="-1800"/>
    <m/>
    <x v="368"/>
    <m/>
    <x v="17"/>
  </r>
  <r>
    <s v="X"/>
    <d v="2014-06-17T00:00:00"/>
    <x v="1"/>
    <x v="1288"/>
    <n v="-600"/>
    <m/>
    <x v="383"/>
    <m/>
    <x v="17"/>
  </r>
  <r>
    <s v="X"/>
    <d v="2014-06-17T00:00:00"/>
    <x v="1"/>
    <x v="129"/>
    <n v="3400"/>
    <m/>
    <x v="334"/>
    <m/>
    <x v="17"/>
  </r>
  <r>
    <s v="X"/>
    <d v="2014-06-17T00:00:00"/>
    <x v="1"/>
    <x v="7"/>
    <n v="500"/>
    <m/>
    <x v="130"/>
    <m/>
    <x v="17"/>
  </r>
  <r>
    <s v="X"/>
    <d v="2014-06-17T00:00:00"/>
    <x v="1"/>
    <x v="7"/>
    <n v="500"/>
    <m/>
    <x v="135"/>
    <m/>
    <x v="17"/>
  </r>
  <r>
    <s v="X"/>
    <d v="2014-06-17T00:00:00"/>
    <x v="1"/>
    <x v="7"/>
    <n v="1000"/>
    <m/>
    <x v="296"/>
    <m/>
    <x v="17"/>
  </r>
  <r>
    <s v="X"/>
    <d v="2014-06-17T00:00:00"/>
    <x v="0"/>
    <x v="1833"/>
    <m/>
    <n v="155.11000000000001"/>
    <x v="85"/>
    <m/>
    <x v="0"/>
  </r>
  <r>
    <s v="X"/>
    <d v="2014-06-17T00:00:00"/>
    <x v="0"/>
    <x v="1834"/>
    <m/>
    <n v="78.33"/>
    <x v="85"/>
    <m/>
    <x v="0"/>
  </r>
  <r>
    <s v="X"/>
    <d v="2014-06-18T00:00:00"/>
    <x v="1"/>
    <x v="415"/>
    <n v="320"/>
    <m/>
    <x v="384"/>
    <m/>
    <x v="17"/>
  </r>
  <r>
    <s v="X"/>
    <d v="2014-06-18T00:00:00"/>
    <x v="1"/>
    <x v="415"/>
    <n v="320"/>
    <m/>
    <x v="385"/>
    <m/>
    <x v="17"/>
  </r>
  <r>
    <s v="X"/>
    <d v="2014-06-18T00:00:00"/>
    <x v="1"/>
    <x v="415"/>
    <n v="320"/>
    <m/>
    <x v="88"/>
    <m/>
    <x v="17"/>
  </r>
  <r>
    <s v="X"/>
    <d v="2014-06-18T00:00:00"/>
    <x v="1"/>
    <x v="61"/>
    <n v="259.7"/>
    <m/>
    <x v="334"/>
    <m/>
    <x v="17"/>
  </r>
  <r>
    <s v="X"/>
    <d v="2014-06-18T00:00:00"/>
    <x v="1"/>
    <x v="1835"/>
    <n v="551"/>
    <m/>
    <x v="385"/>
    <m/>
    <x v="17"/>
  </r>
  <r>
    <s v="X"/>
    <d v="2014-06-18T00:00:00"/>
    <x v="8"/>
    <x v="1836"/>
    <m/>
    <n v="479.53"/>
    <x v="181"/>
    <m/>
    <x v="0"/>
  </r>
  <r>
    <s v="X"/>
    <d v="2014-06-18T00:00:00"/>
    <x v="0"/>
    <x v="32"/>
    <m/>
    <n v="308.39999999999998"/>
    <x v="359"/>
    <m/>
    <x v="0"/>
  </r>
  <r>
    <s v="X"/>
    <d v="2014-06-18T00:00:00"/>
    <x v="0"/>
    <x v="1837"/>
    <m/>
    <n v="676.13"/>
    <x v="359"/>
    <m/>
    <x v="0"/>
  </r>
  <r>
    <s v="X"/>
    <d v="2014-06-18T00:00:00"/>
    <x v="13"/>
    <x v="13"/>
    <n v="1080"/>
    <m/>
    <x v="85"/>
    <m/>
    <x v="17"/>
  </r>
  <r>
    <s v="X"/>
    <d v="2014-06-18T00:00:00"/>
    <x v="13"/>
    <x v="959"/>
    <n v="175"/>
    <m/>
    <x v="386"/>
    <m/>
    <x v="17"/>
  </r>
  <r>
    <s v="X"/>
    <d v="2014-06-19T00:00:00"/>
    <x v="0"/>
    <x v="1838"/>
    <m/>
    <n v="40.880000000000003"/>
    <x v="85"/>
    <m/>
    <x v="0"/>
  </r>
  <r>
    <s v="X"/>
    <d v="2014-06-19T00:00:00"/>
    <x v="0"/>
    <x v="1839"/>
    <m/>
    <n v="791.51"/>
    <x v="334"/>
    <m/>
    <x v="0"/>
  </r>
  <r>
    <s v="X"/>
    <d v="2014-06-19T00:00:00"/>
    <x v="0"/>
    <x v="1840"/>
    <m/>
    <n v="107.63"/>
    <x v="128"/>
    <m/>
    <x v="0"/>
  </r>
  <r>
    <s v="X"/>
    <d v="2014-06-19T00:00:00"/>
    <x v="0"/>
    <x v="1841"/>
    <m/>
    <n v="216.88"/>
    <x v="85"/>
    <m/>
    <x v="0"/>
  </r>
  <r>
    <s v="X"/>
    <d v="2014-06-19T00:00:00"/>
    <x v="13"/>
    <x v="111"/>
    <n v="1029.5999999999999"/>
    <m/>
    <x v="277"/>
    <m/>
    <x v="17"/>
  </r>
  <r>
    <s v="X"/>
    <d v="2014-06-19T00:00:00"/>
    <x v="0"/>
    <x v="1842"/>
    <m/>
    <n v="12.99"/>
    <x v="85"/>
    <m/>
    <x v="0"/>
  </r>
  <r>
    <s v="X"/>
    <d v="2014-06-19T00:00:00"/>
    <x v="0"/>
    <x v="1843"/>
    <m/>
    <n v="256.48"/>
    <x v="128"/>
    <m/>
    <x v="0"/>
  </r>
  <r>
    <s v="X"/>
    <d v="2014-06-20T00:00:00"/>
    <x v="1"/>
    <x v="428"/>
    <n v="1"/>
    <m/>
    <x v="115"/>
    <m/>
    <x v="17"/>
  </r>
  <r>
    <s v="X"/>
    <d v="2014-06-20T00:00:00"/>
    <x v="1"/>
    <x v="111"/>
    <n v="50.6"/>
    <m/>
    <x v="277"/>
    <m/>
    <x v="17"/>
  </r>
  <r>
    <s v="X"/>
    <d v="2014-06-20T00:00:00"/>
    <x v="0"/>
    <x v="1844"/>
    <m/>
    <n v="752.99"/>
    <x v="359"/>
    <m/>
    <x v="0"/>
  </r>
  <r>
    <s v="X"/>
    <d v="2014-06-20T00:00:00"/>
    <x v="0"/>
    <x v="1845"/>
    <m/>
    <n v="27.06"/>
    <x v="85"/>
    <m/>
    <x v="0"/>
  </r>
  <r>
    <s v="X"/>
    <d v="2014-06-20T00:00:00"/>
    <x v="0"/>
    <x v="1846"/>
    <m/>
    <n v="145.59"/>
    <x v="181"/>
    <m/>
    <x v="0"/>
  </r>
  <r>
    <s v="X"/>
    <d v="2014-06-20T00:00:00"/>
    <x v="0"/>
    <x v="1847"/>
    <m/>
    <n v="554.54999999999995"/>
    <x v="181"/>
    <m/>
    <x v="0"/>
  </r>
  <r>
    <s v="X"/>
    <d v="2014-06-20T00:00:00"/>
    <x v="0"/>
    <x v="1848"/>
    <m/>
    <n v="63.95"/>
    <x v="128"/>
    <m/>
    <x v="0"/>
  </r>
  <r>
    <s v="X"/>
    <d v="2014-06-20T00:00:00"/>
    <x v="0"/>
    <x v="1849"/>
    <m/>
    <n v="276.45"/>
    <x v="181"/>
    <m/>
    <x v="0"/>
  </r>
  <r>
    <s v="X"/>
    <d v="2014-06-21T00:00:00"/>
    <x v="0"/>
    <x v="1850"/>
    <m/>
    <n v="66.83"/>
    <x v="128"/>
    <m/>
    <x v="0"/>
  </r>
  <r>
    <s v="X"/>
    <d v="2014-06-21T00:00:00"/>
    <x v="0"/>
    <x v="1851"/>
    <m/>
    <n v="33.9"/>
    <x v="387"/>
    <m/>
    <x v="0"/>
  </r>
  <r>
    <s v="X"/>
    <d v="2014-06-23T00:00:00"/>
    <x v="13"/>
    <x v="980"/>
    <n v="600"/>
    <m/>
    <x v="181"/>
    <m/>
    <x v="18"/>
  </r>
  <r>
    <s v="X"/>
    <d v="2014-06-23T00:00:00"/>
    <x v="13"/>
    <x v="13"/>
    <n v="770"/>
    <m/>
    <x v="85"/>
    <m/>
    <x v="18"/>
  </r>
  <r>
    <s v="X"/>
    <d v="2014-06-23T00:00:00"/>
    <x v="13"/>
    <x v="1852"/>
    <n v="575"/>
    <m/>
    <x v="128"/>
    <m/>
    <x v="18"/>
  </r>
  <r>
    <s v="X"/>
    <d v="2014-06-23T00:00:00"/>
    <x v="13"/>
    <x v="1852"/>
    <n v="1000"/>
    <m/>
    <x v="181"/>
    <m/>
    <x v="18"/>
  </r>
  <r>
    <s v="X"/>
    <d v="2014-06-23T00:00:00"/>
    <x v="13"/>
    <x v="9"/>
    <n v="1575"/>
    <m/>
    <x v="181"/>
    <m/>
    <x v="18"/>
  </r>
  <r>
    <s v="X"/>
    <d v="2014-06-23T00:00:00"/>
    <x v="1"/>
    <x v="36"/>
    <n v="600"/>
    <m/>
    <x v="334"/>
    <m/>
    <x v="18"/>
  </r>
  <r>
    <s v="X"/>
    <d v="2014-06-23T00:00:00"/>
    <x v="1"/>
    <x v="13"/>
    <n v="275"/>
    <m/>
    <x v="334"/>
    <m/>
    <x v="18"/>
  </r>
  <r>
    <s v="X"/>
    <d v="2014-06-23T00:00:00"/>
    <x v="1"/>
    <x v="178"/>
    <n v="1600"/>
    <m/>
    <x v="359"/>
    <m/>
    <x v="18"/>
  </r>
  <r>
    <s v="X"/>
    <d v="2014-06-23T00:00:00"/>
    <x v="0"/>
    <x v="1853"/>
    <m/>
    <n v="212.86"/>
    <x v="181"/>
    <m/>
    <x v="0"/>
  </r>
  <r>
    <s v="X"/>
    <d v="2014-06-23T00:00:00"/>
    <x v="0"/>
    <x v="1854"/>
    <m/>
    <n v="2317.19"/>
    <x v="334"/>
    <m/>
    <x v="0"/>
  </r>
  <r>
    <s v="X"/>
    <d v="2014-06-23T00:00:00"/>
    <x v="0"/>
    <x v="1855"/>
    <m/>
    <n v="10.76"/>
    <x v="128"/>
    <m/>
    <x v="0"/>
  </r>
  <r>
    <s v="X"/>
    <d v="2014-06-24T00:00:00"/>
    <x v="1"/>
    <x v="1366"/>
    <n v="2560"/>
    <m/>
    <x v="334"/>
    <m/>
    <x v="18"/>
  </r>
  <r>
    <s v="X"/>
    <d v="2014-06-24T00:00:00"/>
    <x v="0"/>
    <x v="1856"/>
    <m/>
    <n v="190.35"/>
    <x v="359"/>
    <m/>
    <x v="0"/>
  </r>
  <r>
    <s v="X"/>
    <d v="2014-06-24T00:00:00"/>
    <x v="0"/>
    <x v="1857"/>
    <m/>
    <n v="360.06"/>
    <x v="334"/>
    <m/>
    <x v="0"/>
  </r>
  <r>
    <s v="X"/>
    <d v="2014-06-24T00:00:00"/>
    <x v="5"/>
    <x v="1858"/>
    <m/>
    <n v="126.03"/>
    <x v="336"/>
    <m/>
    <x v="0"/>
  </r>
  <r>
    <s v="X"/>
    <d v="2014-06-24T00:00:00"/>
    <x v="0"/>
    <x v="1859"/>
    <m/>
    <n v="620.14"/>
    <x v="334"/>
    <m/>
    <x v="0"/>
  </r>
  <r>
    <s v="X"/>
    <d v="2014-06-25T00:00:00"/>
    <x v="1"/>
    <x v="36"/>
    <n v="2000"/>
    <m/>
    <x v="359"/>
    <m/>
    <x v="18"/>
  </r>
  <r>
    <s v="X"/>
    <d v="2014-06-25T00:00:00"/>
    <x v="0"/>
    <x v="1860"/>
    <m/>
    <n v="211.61"/>
    <x v="84"/>
    <m/>
    <x v="0"/>
  </r>
  <r>
    <s v="X"/>
    <d v="2014-06-25T00:00:00"/>
    <x v="0"/>
    <x v="1861"/>
    <m/>
    <n v="1137.71"/>
    <x v="334"/>
    <m/>
    <x v="0"/>
  </r>
  <r>
    <s v="X"/>
    <d v="2014-06-25T00:00:00"/>
    <x v="5"/>
    <x v="1862"/>
    <m/>
    <n v="504.65"/>
    <x v="336"/>
    <m/>
    <x v="0"/>
  </r>
  <r>
    <s v="X"/>
    <d v="2014-06-25T00:00:00"/>
    <x v="5"/>
    <x v="1863"/>
    <m/>
    <n v="17.84"/>
    <x v="336"/>
    <m/>
    <x v="0"/>
  </r>
  <r>
    <s v="X"/>
    <d v="2014-06-26T00:00:00"/>
    <x v="1"/>
    <x v="31"/>
    <n v="150"/>
    <m/>
    <x v="130"/>
    <m/>
    <x v="18"/>
  </r>
  <r>
    <s v="X"/>
    <d v="2014-06-26T00:00:00"/>
    <x v="1"/>
    <x v="31"/>
    <n v="150"/>
    <m/>
    <x v="118"/>
    <m/>
    <x v="18"/>
  </r>
  <r>
    <s v="X"/>
    <d v="2014-06-26T00:00:00"/>
    <x v="1"/>
    <x v="31"/>
    <n v="2000"/>
    <m/>
    <x v="359"/>
    <m/>
    <x v="18"/>
  </r>
  <r>
    <s v="X"/>
    <d v="2014-06-26T00:00:00"/>
    <x v="8"/>
    <x v="1864"/>
    <m/>
    <n v="445.08"/>
    <x v="115"/>
    <m/>
    <x v="0"/>
  </r>
  <r>
    <s v="X"/>
    <d v="2014-06-26T00:00:00"/>
    <x v="0"/>
    <x v="1865"/>
    <m/>
    <n v="529.82000000000005"/>
    <x v="278"/>
    <m/>
    <x v="0"/>
  </r>
  <r>
    <s v="X"/>
    <d v="2014-06-27T00:00:00"/>
    <x v="13"/>
    <x v="25"/>
    <n v="390"/>
    <m/>
    <x v="181"/>
    <m/>
    <x v="18"/>
  </r>
  <r>
    <s v="X"/>
    <d v="2014-06-27T00:00:00"/>
    <x v="13"/>
    <x v="25"/>
    <n v="1055"/>
    <m/>
    <x v="336"/>
    <m/>
    <x v="18"/>
  </r>
  <r>
    <s v="X"/>
    <d v="2014-06-27T00:00:00"/>
    <x v="13"/>
    <x v="25"/>
    <n v="1055"/>
    <m/>
    <x v="128"/>
    <m/>
    <x v="18"/>
  </r>
  <r>
    <s v="X"/>
    <d v="2014-06-27T00:00:00"/>
    <x v="1"/>
    <x v="1"/>
    <n v="3000"/>
    <m/>
    <x v="359"/>
    <m/>
    <x v="18"/>
  </r>
  <r>
    <s v="X"/>
    <d v="2014-06-27T00:00:00"/>
    <x v="1"/>
    <x v="16"/>
    <n v="500"/>
    <m/>
    <x v="334"/>
    <m/>
    <x v="18"/>
  </r>
  <r>
    <s v="X"/>
    <d v="2014-06-27T00:00:00"/>
    <x v="1"/>
    <x v="9"/>
    <n v="260"/>
    <m/>
    <x v="128"/>
    <m/>
    <x v="18"/>
  </r>
  <r>
    <s v="X"/>
    <d v="2014-06-27T00:00:00"/>
    <x v="5"/>
    <x v="1866"/>
    <m/>
    <n v="99.46"/>
    <x v="128"/>
    <m/>
    <x v="0"/>
  </r>
  <r>
    <s v="X"/>
    <d v="2014-06-27T00:00:00"/>
    <x v="0"/>
    <x v="1867"/>
    <m/>
    <n v="292.64"/>
    <x v="334"/>
    <m/>
    <x v="0"/>
  </r>
  <r>
    <s v="X"/>
    <d v="2014-06-27T00:00:00"/>
    <x v="0"/>
    <x v="1868"/>
    <m/>
    <n v="1421.58"/>
    <x v="359"/>
    <m/>
    <x v="0"/>
  </r>
  <r>
    <s v="X"/>
    <d v="2014-06-27T00:00:00"/>
    <x v="0"/>
    <x v="1869"/>
    <m/>
    <n v="134.02000000000001"/>
    <x v="359"/>
    <m/>
    <x v="0"/>
  </r>
  <r>
    <s v="X"/>
    <d v="2014-06-28T00:00:00"/>
    <x v="0"/>
    <x v="1870"/>
    <m/>
    <n v="103.27"/>
    <x v="42"/>
    <m/>
    <x v="0"/>
  </r>
  <r>
    <s v="X"/>
    <d v="2014-06-28T00:00:00"/>
    <x v="0"/>
    <x v="1871"/>
    <m/>
    <n v="340.02"/>
    <x v="334"/>
    <m/>
    <x v="0"/>
  </r>
  <r>
    <s v="X"/>
    <d v="2014-06-30T00:00:00"/>
    <x v="1"/>
    <x v="129"/>
    <n v="3500"/>
    <m/>
    <x v="334"/>
    <m/>
    <x v="19"/>
  </r>
  <r>
    <s v="X"/>
    <d v="2014-06-30T00:00:00"/>
    <x v="0"/>
    <x v="32"/>
    <m/>
    <n v="399.7"/>
    <x v="359"/>
    <m/>
    <x v="0"/>
  </r>
  <r>
    <s v="X"/>
    <d v="2014-06-30T00:00:00"/>
    <x v="0"/>
    <x v="1872"/>
    <m/>
    <n v="343.67"/>
    <x v="334"/>
    <m/>
    <x v="0"/>
  </r>
  <r>
    <s v="X"/>
    <d v="2014-06-30T00:00:00"/>
    <x v="0"/>
    <x v="1873"/>
    <m/>
    <n v="52.17"/>
    <x v="53"/>
    <m/>
    <x v="0"/>
  </r>
  <r>
    <s v="X"/>
    <d v="2014-06-30T00:00:00"/>
    <x v="0"/>
    <x v="1874"/>
    <m/>
    <n v="154.86000000000001"/>
    <x v="128"/>
    <m/>
    <x v="0"/>
  </r>
  <r>
    <s v="X"/>
    <d v="2014-06-30T00:00:00"/>
    <x v="13"/>
    <x v="214"/>
    <n v="900"/>
    <m/>
    <x v="181"/>
    <m/>
    <x v="19"/>
  </r>
  <r>
    <s v="X"/>
    <d v="2014-06-30T00:00:00"/>
    <x v="13"/>
    <x v="214"/>
    <n v="1400"/>
    <m/>
    <x v="85"/>
    <m/>
    <x v="19"/>
  </r>
  <r>
    <s v="X"/>
    <d v="2014-07-01T00:00:00"/>
    <x v="1"/>
    <x v="29"/>
    <n v="1500"/>
    <m/>
    <x v="334"/>
    <m/>
    <x v="19"/>
  </r>
  <r>
    <s v="X"/>
    <d v="2014-07-01T00:00:00"/>
    <x v="0"/>
    <x v="1875"/>
    <m/>
    <n v="470.25"/>
    <x v="359"/>
    <m/>
    <x v="0"/>
  </r>
  <r>
    <s v="X"/>
    <d v="2014-07-01T00:00:00"/>
    <x v="0"/>
    <x v="1876"/>
    <m/>
    <n v="865.47"/>
    <x v="334"/>
    <m/>
    <x v="0"/>
  </r>
  <r>
    <s v="X"/>
    <d v="2014-07-01T00:00:00"/>
    <x v="13"/>
    <x v="1796"/>
    <n v="100"/>
    <m/>
    <x v="128"/>
    <m/>
    <x v="19"/>
  </r>
  <r>
    <s v="X"/>
    <d v="2014-07-02T00:00:00"/>
    <x v="1"/>
    <x v="990"/>
    <n v="1440"/>
    <m/>
    <x v="363"/>
    <m/>
    <x v="19"/>
  </r>
  <r>
    <s v="X"/>
    <d v="2014-07-02T00:00:00"/>
    <x v="1"/>
    <x v="990"/>
    <n v="3965"/>
    <m/>
    <x v="334"/>
    <m/>
    <x v="19"/>
  </r>
  <r>
    <s v="X"/>
    <d v="2014-07-02T00:00:00"/>
    <x v="1"/>
    <x v="250"/>
    <n v="516.57000000000005"/>
    <m/>
    <x v="40"/>
    <m/>
    <x v="19"/>
  </r>
  <r>
    <s v="X"/>
    <d v="2014-07-02T00:00:00"/>
    <x v="1"/>
    <x v="251"/>
    <n v="190.74"/>
    <m/>
    <x v="106"/>
    <m/>
    <x v="19"/>
  </r>
  <r>
    <s v="X"/>
    <d v="2014-07-02T00:00:00"/>
    <x v="0"/>
    <x v="1877"/>
    <m/>
    <n v="377.81"/>
    <x v="359"/>
    <m/>
    <x v="0"/>
  </r>
  <r>
    <s v="X"/>
    <d v="2014-07-02T00:00:00"/>
    <x v="0"/>
    <x v="1878"/>
    <m/>
    <n v="143.85"/>
    <x v="334"/>
    <m/>
    <x v="0"/>
  </r>
  <r>
    <s v="X"/>
    <d v="2014-07-03T00:00:00"/>
    <x v="1"/>
    <x v="1"/>
    <n v="2000"/>
    <m/>
    <x v="359"/>
    <m/>
    <x v="19"/>
  </r>
  <r>
    <s v="X"/>
    <d v="2014-07-03T00:00:00"/>
    <x v="0"/>
    <x v="1879"/>
    <m/>
    <n v="73.599999999999994"/>
    <x v="359"/>
    <m/>
    <x v="0"/>
  </r>
  <r>
    <s v="X"/>
    <d v="2014-07-03T00:00:00"/>
    <x v="5"/>
    <x v="1880"/>
    <m/>
    <n v="218.56"/>
    <x v="388"/>
    <m/>
    <x v="0"/>
  </r>
  <r>
    <s v="X"/>
    <d v="2014-07-03T00:00:00"/>
    <x v="0"/>
    <x v="1881"/>
    <m/>
    <n v="789.08"/>
    <x v="334"/>
    <m/>
    <x v="0"/>
  </r>
  <r>
    <s v="X"/>
    <d v="2014-07-03T00:00:00"/>
    <x v="0"/>
    <x v="1882"/>
    <m/>
    <n v="577.89"/>
    <x v="334"/>
    <m/>
    <x v="0"/>
  </r>
  <r>
    <s v="X"/>
    <d v="2014-07-03T00:00:00"/>
    <x v="0"/>
    <x v="1883"/>
    <m/>
    <n v="1415.53"/>
    <x v="389"/>
    <m/>
    <x v="0"/>
  </r>
  <r>
    <s v="X"/>
    <d v="2014-07-07T00:00:00"/>
    <x v="1"/>
    <x v="1884"/>
    <n v="2"/>
    <m/>
    <x v="106"/>
    <m/>
    <x v="20"/>
  </r>
  <r>
    <s v="X"/>
    <d v="2014-07-07T00:00:00"/>
    <x v="1"/>
    <x v="241"/>
    <n v="165"/>
    <m/>
    <x v="40"/>
    <m/>
    <x v="20"/>
  </r>
  <r>
    <s v="X"/>
    <d v="2014-07-07T00:00:00"/>
    <x v="1"/>
    <x v="1465"/>
    <n v="6025"/>
    <m/>
    <x v="277"/>
    <m/>
    <x v="20"/>
  </r>
  <r>
    <s v="X"/>
    <d v="2014-07-07T00:00:00"/>
    <x v="1"/>
    <x v="31"/>
    <n v="1000"/>
    <m/>
    <x v="334"/>
    <m/>
    <x v="20"/>
  </r>
  <r>
    <s v="X"/>
    <d v="2014-07-07T00:00:00"/>
    <x v="1"/>
    <x v="31"/>
    <n v="275"/>
    <m/>
    <x v="84"/>
    <m/>
    <x v="20"/>
  </r>
  <r>
    <s v="X"/>
    <d v="2014-07-07T00:00:00"/>
    <x v="1"/>
    <x v="9"/>
    <n v="260"/>
    <m/>
    <x v="53"/>
    <m/>
    <x v="20"/>
  </r>
  <r>
    <s v="X"/>
    <d v="2014-07-07T00:00:00"/>
    <x v="1"/>
    <x v="9"/>
    <n v="1530"/>
    <m/>
    <x v="334"/>
    <m/>
    <x v="20"/>
  </r>
  <r>
    <s v="X"/>
    <d v="2014-07-07T00:00:00"/>
    <x v="0"/>
    <x v="1885"/>
    <m/>
    <n v="680.24"/>
    <x v="334"/>
    <m/>
    <x v="0"/>
  </r>
  <r>
    <s v="X"/>
    <d v="2014-07-08T00:00:00"/>
    <x v="0"/>
    <x v="1886"/>
    <m/>
    <n v="368.32"/>
    <x v="334"/>
    <m/>
    <x v="0"/>
  </r>
  <r>
    <s v="X"/>
    <d v="2014-07-08T00:00:00"/>
    <x v="0"/>
    <x v="1887"/>
    <m/>
    <n v="891.45"/>
    <x v="384"/>
    <m/>
    <x v="0"/>
  </r>
  <r>
    <s v="X"/>
    <d v="2014-07-08T00:00:00"/>
    <x v="0"/>
    <x v="1888"/>
    <m/>
    <n v="761.24"/>
    <x v="359"/>
    <m/>
    <x v="0"/>
  </r>
  <r>
    <s v="X"/>
    <d v="2014-07-08T00:00:00"/>
    <x v="0"/>
    <x v="1889"/>
    <m/>
    <n v="234.99"/>
    <x v="334"/>
    <m/>
    <x v="0"/>
  </r>
  <r>
    <s v="X"/>
    <d v="2014-07-08T00:00:00"/>
    <x v="1"/>
    <x v="1890"/>
    <n v="-218"/>
    <m/>
    <x v="390"/>
    <m/>
    <x v="20"/>
  </r>
  <r>
    <s v="X"/>
    <d v="2014-07-08T00:00:00"/>
    <x v="1"/>
    <x v="1891"/>
    <n v="-113240.1"/>
    <m/>
    <x v="303"/>
    <m/>
    <x v="20"/>
  </r>
  <r>
    <s v="X"/>
    <d v="2014-07-09T00:00:00"/>
    <x v="0"/>
    <x v="1892"/>
    <m/>
    <n v="321.58"/>
    <x v="359"/>
    <m/>
    <x v="0"/>
  </r>
  <r>
    <s v="X"/>
    <d v="2014-07-09T00:00:00"/>
    <x v="0"/>
    <x v="1893"/>
    <m/>
    <n v="118.69"/>
    <x v="384"/>
    <m/>
    <x v="0"/>
  </r>
  <r>
    <s v="X"/>
    <d v="2014-07-09T00:00:00"/>
    <x v="0"/>
    <x v="1894"/>
    <m/>
    <n v="408.23"/>
    <x v="334"/>
    <m/>
    <x v="0"/>
  </r>
  <r>
    <s v="X"/>
    <d v="2014-07-09T00:00:00"/>
    <x v="0"/>
    <x v="1895"/>
    <m/>
    <n v="330.3"/>
    <x v="334"/>
    <m/>
    <x v="0"/>
  </r>
  <r>
    <s v="X"/>
    <d v="2014-07-09T00:00:00"/>
    <x v="0"/>
    <x v="1896"/>
    <m/>
    <n v="138.19"/>
    <x v="391"/>
    <m/>
    <x v="0"/>
  </r>
  <r>
    <s v="X"/>
    <d v="2014-07-09T00:00:00"/>
    <x v="13"/>
    <x v="31"/>
    <n v="1500"/>
    <m/>
    <x v="359"/>
    <m/>
    <x v="20"/>
  </r>
  <r>
    <s v="X"/>
    <d v="2014-07-10T00:00:00"/>
    <x v="0"/>
    <x v="1897"/>
    <m/>
    <n v="172.9"/>
    <x v="384"/>
    <m/>
    <x v="0"/>
  </r>
  <r>
    <s v="X"/>
    <d v="2014-07-10T00:00:00"/>
    <x v="0"/>
    <x v="1898"/>
    <m/>
    <n v="166.09"/>
    <x v="184"/>
    <m/>
    <x v="0"/>
  </r>
  <r>
    <s v="X"/>
    <d v="2014-07-10T00:00:00"/>
    <x v="0"/>
    <x v="1899"/>
    <m/>
    <n v="197.87"/>
    <x v="334"/>
    <m/>
    <x v="0"/>
  </r>
  <r>
    <s v="X"/>
    <d v="2014-07-10T00:00:00"/>
    <x v="1"/>
    <x v="1900"/>
    <n v="75"/>
    <m/>
    <x v="135"/>
    <m/>
    <x v="20"/>
  </r>
  <r>
    <s v="X"/>
    <d v="2014-07-11T00:00:00"/>
    <x v="0"/>
    <x v="1901"/>
    <m/>
    <n v="205.76"/>
    <x v="392"/>
    <m/>
    <x v="0"/>
  </r>
  <r>
    <s v="X"/>
    <d v="2014-07-11T00:00:00"/>
    <x v="0"/>
    <x v="1902"/>
    <m/>
    <n v="449.22"/>
    <x v="393"/>
    <m/>
    <x v="0"/>
  </r>
  <r>
    <s v="X"/>
    <d v="2014-07-11T00:00:00"/>
    <x v="0"/>
    <x v="1903"/>
    <m/>
    <n v="126.64"/>
    <x v="334"/>
    <m/>
    <x v="0"/>
  </r>
  <r>
    <s v="X"/>
    <d v="2014-07-11T00:00:00"/>
    <x v="0"/>
    <x v="1904"/>
    <m/>
    <n v="289.93"/>
    <x v="334"/>
    <m/>
    <x v="0"/>
  </r>
  <r>
    <s v="X"/>
    <d v="2014-07-11T00:00:00"/>
    <x v="0"/>
    <x v="1905"/>
    <m/>
    <n v="458.14"/>
    <x v="334"/>
    <m/>
    <x v="0"/>
  </r>
  <r>
    <s v="X"/>
    <d v="2014-07-11T00:00:00"/>
    <x v="1"/>
    <x v="1"/>
    <n v="3000"/>
    <m/>
    <x v="359"/>
    <m/>
    <x v="20"/>
  </r>
  <r>
    <s v="X"/>
    <d v="2014-07-12T00:00:00"/>
    <x v="0"/>
    <x v="1906"/>
    <m/>
    <n v="194.69"/>
    <x v="384"/>
    <m/>
    <x v="0"/>
  </r>
  <r>
    <s v="X"/>
    <d v="2014-07-12T00:00:00"/>
    <x v="5"/>
    <x v="1907"/>
    <m/>
    <n v="101.99"/>
    <x v="278"/>
    <m/>
    <x v="0"/>
  </r>
  <r>
    <s v="X"/>
    <d v="2014-07-14T00:00:00"/>
    <x v="8"/>
    <x v="1908"/>
    <m/>
    <n v="1663.61"/>
    <x v="394"/>
    <m/>
    <x v="0"/>
  </r>
  <r>
    <s v="X"/>
    <d v="2014-07-14T00:00:00"/>
    <x v="0"/>
    <x v="39"/>
    <m/>
    <n v="500"/>
    <x v="395"/>
    <m/>
    <x v="0"/>
  </r>
  <r>
    <s v="X"/>
    <d v="2014-07-14T00:00:00"/>
    <x v="0"/>
    <x v="1909"/>
    <m/>
    <n v="226.44"/>
    <x v="334"/>
    <m/>
    <x v="0"/>
  </r>
  <r>
    <s v="X"/>
    <d v="2014-07-14T00:00:00"/>
    <x v="1"/>
    <x v="25"/>
    <n v="3100"/>
    <m/>
    <x v="334"/>
    <m/>
    <x v="21"/>
  </r>
  <r>
    <s v="X"/>
    <d v="2014-07-14T00:00:00"/>
    <x v="1"/>
    <x v="1910"/>
    <n v="600"/>
    <m/>
    <x v="334"/>
    <m/>
    <x v="21"/>
  </r>
  <r>
    <s v="X"/>
    <d v="2014-07-14T00:00:00"/>
    <x v="1"/>
    <x v="1911"/>
    <n v="1500"/>
    <m/>
    <x v="396"/>
    <m/>
    <x v="21"/>
  </r>
  <r>
    <s v="X"/>
    <d v="2014-07-14T00:00:00"/>
    <x v="1"/>
    <x v="7"/>
    <n v="600"/>
    <m/>
    <x v="184"/>
    <m/>
    <x v="21"/>
  </r>
  <r>
    <s v="X"/>
    <d v="2014-07-14T00:00:00"/>
    <x v="1"/>
    <x v="7"/>
    <n v="200"/>
    <m/>
    <x v="42"/>
    <m/>
    <x v="21"/>
  </r>
  <r>
    <s v="X"/>
    <d v="2014-07-14T00:00:00"/>
    <x v="1"/>
    <x v="8"/>
    <n v="200"/>
    <m/>
    <x v="184"/>
    <m/>
    <x v="21"/>
  </r>
  <r>
    <s v="X"/>
    <d v="2014-07-14T00:00:00"/>
    <x v="13"/>
    <x v="13"/>
    <n v="2500"/>
    <m/>
    <x v="384"/>
    <m/>
    <x v="21"/>
  </r>
  <r>
    <s v="X"/>
    <d v="2014-07-15T00:00:00"/>
    <x v="0"/>
    <x v="1912"/>
    <m/>
    <n v="706.37"/>
    <x v="359"/>
    <m/>
    <x v="0"/>
  </r>
  <r>
    <s v="X"/>
    <d v="2014-07-15T00:00:00"/>
    <x v="5"/>
    <x v="1913"/>
    <m/>
    <n v="679.55"/>
    <x v="278"/>
    <m/>
    <x v="0"/>
  </r>
  <r>
    <s v="X"/>
    <d v="2014-07-15T00:00:00"/>
    <x v="0"/>
    <x v="1914"/>
    <m/>
    <n v="284.45"/>
    <x v="334"/>
    <m/>
    <x v="0"/>
  </r>
  <r>
    <s v="X"/>
    <d v="2014-07-16T00:00:00"/>
    <x v="0"/>
    <x v="1915"/>
    <m/>
    <n v="280.77999999999997"/>
    <x v="359"/>
    <m/>
    <x v="0"/>
  </r>
  <r>
    <s v="X"/>
    <d v="2014-07-16T00:00:00"/>
    <x v="0"/>
    <x v="1916"/>
    <m/>
    <n v="411.84"/>
    <x v="334"/>
    <m/>
    <x v="0"/>
  </r>
  <r>
    <s v="X"/>
    <d v="2014-07-16T00:00:00"/>
    <x v="1"/>
    <x v="158"/>
    <n v="3300"/>
    <m/>
    <x v="334"/>
    <m/>
    <x v="21"/>
  </r>
  <r>
    <s v="X"/>
    <d v="2014-07-17T00:00:00"/>
    <x v="0"/>
    <x v="1917"/>
    <m/>
    <n v="1625.74"/>
    <x v="359"/>
    <m/>
    <x v="0"/>
  </r>
  <r>
    <s v="X"/>
    <d v="2014-07-17T00:00:00"/>
    <x v="0"/>
    <x v="1667"/>
    <m/>
    <n v="218.97"/>
    <x v="359"/>
    <m/>
    <x v="0"/>
  </r>
  <r>
    <s v="X"/>
    <d v="2014-07-17T00:00:00"/>
    <x v="0"/>
    <x v="1918"/>
    <m/>
    <n v="88.97"/>
    <x v="334"/>
    <m/>
    <x v="0"/>
  </r>
  <r>
    <s v="X"/>
    <d v="2014-07-17T00:00:00"/>
    <x v="0"/>
    <x v="1919"/>
    <m/>
    <n v="62.42"/>
    <x v="359"/>
    <m/>
    <x v="0"/>
  </r>
  <r>
    <s v="X"/>
    <d v="2014-07-17T00:00:00"/>
    <x v="7"/>
    <x v="1920"/>
    <m/>
    <n v="354.66"/>
    <x v="278"/>
    <m/>
    <x v="0"/>
  </r>
  <r>
    <s v="X"/>
    <d v="2014-07-17T00:00:00"/>
    <x v="13"/>
    <x v="1921"/>
    <n v="500"/>
    <m/>
    <x v="397"/>
    <m/>
    <x v="21"/>
  </r>
  <r>
    <s v="X"/>
    <d v="2014-07-18T00:00:00"/>
    <x v="0"/>
    <x v="1922"/>
    <m/>
    <n v="102.42"/>
    <x v="184"/>
    <m/>
    <x v="0"/>
  </r>
  <r>
    <s v="X"/>
    <d v="2014-07-18T00:00:00"/>
    <x v="0"/>
    <x v="1923"/>
    <m/>
    <n v="8.43"/>
    <x v="184"/>
    <m/>
    <x v="0"/>
  </r>
  <r>
    <s v="X"/>
    <d v="2014-07-18T00:00:00"/>
    <x v="0"/>
    <x v="1924"/>
    <m/>
    <n v="220.07"/>
    <x v="363"/>
    <m/>
    <x v="0"/>
  </r>
  <r>
    <s v="X"/>
    <d v="2014-07-18T00:00:00"/>
    <x v="0"/>
    <x v="1925"/>
    <m/>
    <n v="77.78"/>
    <x v="359"/>
    <m/>
    <x v="0"/>
  </r>
  <r>
    <s v="X"/>
    <d v="2014-07-18T00:00:00"/>
    <x v="13"/>
    <x v="129"/>
    <n v="3000"/>
    <m/>
    <x v="334"/>
    <m/>
    <x v="21"/>
  </r>
  <r>
    <s v="X"/>
    <d v="2014-07-18T00:00:00"/>
    <x v="1"/>
    <x v="195"/>
    <n v="195"/>
    <m/>
    <x v="184"/>
    <m/>
    <x v="21"/>
  </r>
  <r>
    <s v="X"/>
    <d v="2014-07-18T00:00:00"/>
    <x v="1"/>
    <x v="684"/>
    <n v="2500"/>
    <m/>
    <x v="398"/>
    <m/>
    <x v="21"/>
  </r>
  <r>
    <s v="X"/>
    <d v="2014-07-19T00:00:00"/>
    <x v="5"/>
    <x v="1926"/>
    <m/>
    <n v="317.56"/>
    <x v="278"/>
    <m/>
    <x v="0"/>
  </r>
  <r>
    <s v="X"/>
    <d v="2014-07-21T00:00:00"/>
    <x v="0"/>
    <x v="1927"/>
    <m/>
    <n v="261.37"/>
    <x v="359"/>
    <m/>
    <x v="0"/>
  </r>
  <r>
    <s v="X"/>
    <d v="2014-07-21T00:00:00"/>
    <x v="2"/>
    <x v="1928"/>
    <m/>
    <n v="106"/>
    <x v="115"/>
    <m/>
    <x v="0"/>
  </r>
  <r>
    <s v="X"/>
    <d v="2014-07-21T00:00:00"/>
    <x v="5"/>
    <x v="1929"/>
    <m/>
    <n v="419.18"/>
    <x v="336"/>
    <m/>
    <x v="0"/>
  </r>
  <r>
    <s v="X"/>
    <d v="2014-07-21T00:00:00"/>
    <x v="13"/>
    <x v="7"/>
    <n v="2260"/>
    <m/>
    <x v="336"/>
    <m/>
    <x v="22"/>
  </r>
  <r>
    <s v="X"/>
    <d v="2014-07-21T00:00:00"/>
    <x v="1"/>
    <x v="1"/>
    <n v="2700"/>
    <m/>
    <x v="359"/>
    <m/>
    <x v="22"/>
  </r>
  <r>
    <s v="X"/>
    <d v="2014-07-21T00:00:00"/>
    <x v="1"/>
    <x v="129"/>
    <n v="2400"/>
    <m/>
    <x v="359"/>
    <m/>
    <x v="22"/>
  </r>
  <r>
    <s v="X"/>
    <d v="2014-07-21T00:00:00"/>
    <x v="1"/>
    <x v="7"/>
    <n v="360"/>
    <m/>
    <x v="184"/>
    <m/>
    <x v="22"/>
  </r>
  <r>
    <s v="X"/>
    <d v="2014-07-21T00:00:00"/>
    <x v="1"/>
    <x v="9"/>
    <n v="180"/>
    <m/>
    <x v="150"/>
    <m/>
    <x v="22"/>
  </r>
  <r>
    <s v="X"/>
    <d v="2014-07-21T00:00:00"/>
    <x v="1"/>
    <x v="1930"/>
    <n v="2800"/>
    <m/>
    <x v="359"/>
    <m/>
    <x v="22"/>
  </r>
  <r>
    <s v="X"/>
    <d v="2014-07-22T00:00:00"/>
    <x v="0"/>
    <x v="1931"/>
    <m/>
    <n v="291.91000000000003"/>
    <x v="334"/>
    <m/>
    <x v="0"/>
  </r>
  <r>
    <s v="X"/>
    <d v="2014-07-23T00:00:00"/>
    <x v="0"/>
    <x v="1932"/>
    <m/>
    <n v="147.51"/>
    <x v="359"/>
    <m/>
    <x v="0"/>
  </r>
  <r>
    <s v="X"/>
    <d v="2014-07-24T00:00:00"/>
    <x v="0"/>
    <x v="1933"/>
    <m/>
    <n v="63.92"/>
    <x v="359"/>
    <m/>
    <x v="0"/>
  </r>
  <r>
    <s v="X"/>
    <d v="2014-07-24T00:00:00"/>
    <x v="0"/>
    <x v="32"/>
    <m/>
    <n v="399.7"/>
    <x v="359"/>
    <m/>
    <x v="0"/>
  </r>
  <r>
    <s v="X"/>
    <d v="2014-07-24T00:00:00"/>
    <x v="5"/>
    <x v="1934"/>
    <m/>
    <n v="73.69"/>
    <x v="336"/>
    <m/>
    <x v="0"/>
  </r>
  <r>
    <s v="X"/>
    <d v="2014-07-24T00:00:00"/>
    <x v="5"/>
    <x v="1935"/>
    <m/>
    <n v="64"/>
    <x v="336"/>
    <m/>
    <x v="0"/>
  </r>
  <r>
    <s v="X"/>
    <d v="2014-07-24T00:00:00"/>
    <x v="0"/>
    <x v="1936"/>
    <m/>
    <n v="2374.81"/>
    <x v="359"/>
    <m/>
    <x v="0"/>
  </r>
  <r>
    <s v="X"/>
    <d v="2014-07-24T00:00:00"/>
    <x v="5"/>
    <x v="1937"/>
    <m/>
    <n v="139.13999999999999"/>
    <x v="278"/>
    <m/>
    <x v="0"/>
  </r>
  <r>
    <s v="X"/>
    <d v="2014-07-24T00:00:00"/>
    <x v="5"/>
    <x v="1938"/>
    <m/>
    <n v="73.989999999999995"/>
    <x v="336"/>
    <m/>
    <x v="0"/>
  </r>
  <r>
    <s v="X"/>
    <d v="2014-07-24T00:00:00"/>
    <x v="13"/>
    <x v="36"/>
    <n v="1000"/>
    <m/>
    <x v="334"/>
    <m/>
    <x v="22"/>
  </r>
  <r>
    <s v="X"/>
    <d v="2014-07-24T00:00:00"/>
    <x v="1"/>
    <x v="1939"/>
    <n v="885"/>
    <m/>
    <x v="385"/>
    <m/>
    <x v="22"/>
  </r>
  <r>
    <s v="X"/>
    <d v="2014-07-24T00:00:00"/>
    <x v="1"/>
    <x v="1939"/>
    <n v="551"/>
    <m/>
    <x v="385"/>
    <m/>
    <x v="22"/>
  </r>
  <r>
    <s v="X"/>
    <d v="2014-07-25T00:00:00"/>
    <x v="0"/>
    <x v="1940"/>
    <m/>
    <n v="1362.52"/>
    <x v="359"/>
    <m/>
    <x v="0"/>
  </r>
  <r>
    <s v="X"/>
    <d v="2014-07-25T00:00:00"/>
    <x v="5"/>
    <x v="1941"/>
    <m/>
    <n v="56.7"/>
    <x v="278"/>
    <m/>
    <x v="0"/>
  </r>
  <r>
    <s v="X"/>
    <d v="2014-07-25T00:00:00"/>
    <x v="0"/>
    <x v="1942"/>
    <m/>
    <n v="197.11"/>
    <x v="363"/>
    <m/>
    <x v="0"/>
  </r>
  <r>
    <s v="X"/>
    <d v="2014-07-25T00:00:00"/>
    <x v="0"/>
    <x v="1943"/>
    <m/>
    <n v="135.58000000000001"/>
    <x v="363"/>
    <m/>
    <x v="0"/>
  </r>
  <r>
    <s v="X"/>
    <d v="2014-07-25T00:00:00"/>
    <x v="13"/>
    <x v="36"/>
    <n v="1500"/>
    <m/>
    <x v="336"/>
    <m/>
    <x v="22"/>
  </r>
  <r>
    <s v="X"/>
    <d v="2014-07-25T00:00:00"/>
    <x v="1"/>
    <x v="29"/>
    <n v="3800"/>
    <m/>
    <x v="359"/>
    <m/>
    <x v="22"/>
  </r>
  <r>
    <s v="X"/>
    <d v="2014-07-26T00:00:00"/>
    <x v="0"/>
    <x v="1944"/>
    <m/>
    <n v="23.1"/>
    <x v="363"/>
    <m/>
    <x v="0"/>
  </r>
  <r>
    <s v="X"/>
    <d v="2014-07-26T00:00:00"/>
    <x v="0"/>
    <x v="1945"/>
    <m/>
    <n v="213.45"/>
    <x v="363"/>
    <m/>
    <x v="0"/>
  </r>
  <r>
    <s v="X"/>
    <d v="2014-07-27T00:00:00"/>
    <x v="5"/>
    <x v="1946"/>
    <m/>
    <n v="110.72"/>
    <x v="278"/>
    <m/>
    <x v="0"/>
  </r>
  <r>
    <s v="X"/>
    <d v="2014-07-28T00:00:00"/>
    <x v="0"/>
    <x v="1947"/>
    <m/>
    <n v="103.11"/>
    <x v="399"/>
    <m/>
    <x v="0"/>
  </r>
  <r>
    <s v="X"/>
    <d v="2014-07-28T00:00:00"/>
    <x v="5"/>
    <x v="1948"/>
    <m/>
    <n v="301.82"/>
    <x v="400"/>
    <m/>
    <x v="0"/>
  </r>
  <r>
    <s v="X"/>
    <d v="2014-07-28T00:00:00"/>
    <x v="0"/>
    <x v="1949"/>
    <m/>
    <n v="247.61"/>
    <x v="359"/>
    <m/>
    <x v="0"/>
  </r>
  <r>
    <s v="X"/>
    <d v="2014-07-28T00:00:00"/>
    <x v="13"/>
    <x v="1950"/>
    <n v="100"/>
    <m/>
    <x v="128"/>
    <m/>
    <x v="23"/>
  </r>
  <r>
    <s v="X"/>
    <d v="2014-07-28T00:00:00"/>
    <x v="1"/>
    <x v="245"/>
    <n v="1800.71"/>
    <m/>
    <x v="334"/>
    <m/>
    <x v="23"/>
  </r>
  <r>
    <s v="X"/>
    <d v="2014-07-29T00:00:00"/>
    <x v="5"/>
    <x v="1951"/>
    <m/>
    <n v="258.70999999999998"/>
    <x v="400"/>
    <m/>
    <x v="0"/>
  </r>
  <r>
    <s v="X"/>
    <d v="2014-07-29T00:00:00"/>
    <x v="5"/>
    <x v="1952"/>
    <m/>
    <n v="3461.78"/>
    <x v="336"/>
    <m/>
    <x v="0"/>
  </r>
  <r>
    <s v="X"/>
    <d v="2014-07-29T00:00:00"/>
    <x v="0"/>
    <x v="1953"/>
    <m/>
    <n v="128.71"/>
    <x v="75"/>
    <m/>
    <x v="0"/>
  </r>
  <r>
    <s v="X"/>
    <d v="2014-07-29T00:00:00"/>
    <x v="13"/>
    <x v="9"/>
    <n v="2020"/>
    <m/>
    <x v="336"/>
    <m/>
    <x v="23"/>
  </r>
  <r>
    <s v="X"/>
    <d v="2014-07-29T00:00:00"/>
    <x v="1"/>
    <x v="1910"/>
    <n v="150"/>
    <m/>
    <x v="363"/>
    <m/>
    <x v="23"/>
  </r>
  <r>
    <s v="X"/>
    <d v="2014-07-29T00:00:00"/>
    <x v="1"/>
    <x v="7"/>
    <n v="770"/>
    <m/>
    <x v="363"/>
    <m/>
    <x v="23"/>
  </r>
  <r>
    <s v="X"/>
    <d v="2014-07-29T00:00:00"/>
    <x v="1"/>
    <x v="1"/>
    <n v="1500"/>
    <m/>
    <x v="359"/>
    <m/>
    <x v="23"/>
  </r>
  <r>
    <s v="X"/>
    <d v="2014-07-30T00:00:00"/>
    <x v="8"/>
    <x v="1954"/>
    <m/>
    <n v="218.75"/>
    <x v="336"/>
    <m/>
    <x v="0"/>
  </r>
  <r>
    <s v="X"/>
    <d v="2014-07-30T00:00:00"/>
    <x v="5"/>
    <x v="1955"/>
    <m/>
    <n v="59"/>
    <x v="278"/>
    <m/>
    <x v="0"/>
  </r>
  <r>
    <s v="X"/>
    <d v="2014-07-30T00:00:00"/>
    <x v="0"/>
    <x v="1956"/>
    <m/>
    <n v="921.97"/>
    <x v="27"/>
    <m/>
    <x v="0"/>
  </r>
  <r>
    <s v="X"/>
    <d v="2014-07-30T00:00:00"/>
    <x v="1"/>
    <x v="9"/>
    <n v="75"/>
    <m/>
    <x v="120"/>
    <m/>
    <x v="23"/>
  </r>
  <r>
    <s v="X"/>
    <d v="2014-07-30T00:00:00"/>
    <x v="1"/>
    <x v="9"/>
    <n v="75"/>
    <m/>
    <x v="150"/>
    <m/>
    <x v="23"/>
  </r>
  <r>
    <s v="X"/>
    <d v="2014-07-30T00:00:00"/>
    <x v="1"/>
    <x v="9"/>
    <n v="250"/>
    <m/>
    <x v="363"/>
    <m/>
    <x v="23"/>
  </r>
  <r>
    <s v="X"/>
    <d v="2014-07-30T00:00:00"/>
    <x v="1"/>
    <x v="250"/>
    <n v="516.57000000000005"/>
    <m/>
    <x v="40"/>
    <m/>
    <x v="23"/>
  </r>
  <r>
    <s v="X"/>
    <d v="2014-07-31T00:00:00"/>
    <x v="0"/>
    <x v="1957"/>
    <m/>
    <n v="387.91"/>
    <x v="27"/>
    <m/>
    <x v="0"/>
  </r>
  <r>
    <s v="X"/>
    <d v="2014-07-31T00:00:00"/>
    <x v="0"/>
    <x v="1958"/>
    <m/>
    <n v="198.02"/>
    <x v="27"/>
    <m/>
    <x v="0"/>
  </r>
  <r>
    <s v="X"/>
    <d v="2014-08-01T00:00:00"/>
    <x v="5"/>
    <x v="1959"/>
    <m/>
    <n v="941.9"/>
    <x v="401"/>
    <m/>
    <x v="0"/>
  </r>
  <r>
    <s v="X"/>
    <d v="2014-08-01T00:00:00"/>
    <x v="1"/>
    <x v="31"/>
    <n v="150"/>
    <m/>
    <x v="185"/>
    <m/>
    <x v="23"/>
  </r>
  <r>
    <s v="X"/>
    <d v="2014-08-01T00:00:00"/>
    <x v="1"/>
    <x v="31"/>
    <n v="500"/>
    <m/>
    <x v="27"/>
    <m/>
    <x v="23"/>
  </r>
  <r>
    <s v="X"/>
    <d v="2014-08-01T00:00:00"/>
    <x v="13"/>
    <x v="1960"/>
    <n v="2500"/>
    <m/>
    <x v="336"/>
    <m/>
    <x v="23"/>
  </r>
  <r>
    <s v="X"/>
    <d v="2014-08-04T00:00:00"/>
    <x v="0"/>
    <x v="1961"/>
    <m/>
    <n v="662.16"/>
    <x v="359"/>
    <m/>
    <x v="0"/>
  </r>
  <r>
    <s v="X"/>
    <d v="2014-08-04T00:00:00"/>
    <x v="8"/>
    <x v="1962"/>
    <m/>
    <n v="209.47"/>
    <x v="277"/>
    <m/>
    <x v="0"/>
  </r>
  <r>
    <s v="X"/>
    <d v="2014-08-04T00:00:00"/>
    <x v="7"/>
    <x v="1963"/>
    <m/>
    <n v="96.45"/>
    <x v="115"/>
    <m/>
    <x v="0"/>
  </r>
  <r>
    <s v="X"/>
    <d v="2014-08-04T00:00:00"/>
    <x v="1"/>
    <x v="25"/>
    <n v="350"/>
    <m/>
    <x v="363"/>
    <m/>
    <x v="24"/>
  </r>
  <r>
    <s v="X"/>
    <d v="2014-08-04T00:00:00"/>
    <x v="1"/>
    <x v="25"/>
    <n v="260"/>
    <m/>
    <x v="184"/>
    <m/>
    <x v="24"/>
  </r>
  <r>
    <s v="X"/>
    <d v="2014-08-04T00:00:00"/>
    <x v="1"/>
    <x v="25"/>
    <n v="1190"/>
    <m/>
    <x v="27"/>
    <m/>
    <x v="24"/>
  </r>
  <r>
    <s v="X"/>
    <d v="2014-08-04T00:00:00"/>
    <x v="1"/>
    <x v="25"/>
    <n v="230"/>
    <m/>
    <x v="75"/>
    <m/>
    <x v="24"/>
  </r>
  <r>
    <s v="X"/>
    <d v="2014-08-04T00:00:00"/>
    <x v="1"/>
    <x v="1964"/>
    <n v="2000"/>
    <m/>
    <x v="88"/>
    <m/>
    <x v="24"/>
  </r>
  <r>
    <s v="X"/>
    <d v="2014-08-04T00:00:00"/>
    <x v="1"/>
    <x v="1965"/>
    <n v="597.70000000000005"/>
    <m/>
    <x v="385"/>
    <m/>
    <x v="24"/>
  </r>
  <r>
    <s v="X"/>
    <d v="2014-08-04T00:00:00"/>
    <x v="1"/>
    <x v="9"/>
    <n v="430"/>
    <m/>
    <x v="27"/>
    <m/>
    <x v="24"/>
  </r>
  <r>
    <s v="X"/>
    <d v="2014-08-04T00:00:00"/>
    <x v="1"/>
    <x v="1"/>
    <n v="1450"/>
    <m/>
    <x v="359"/>
    <m/>
    <x v="24"/>
  </r>
  <r>
    <s v="X"/>
    <d v="2014-08-04T00:00:00"/>
    <x v="1"/>
    <x v="1"/>
    <n v="1450"/>
    <m/>
    <x v="359"/>
    <m/>
    <x v="24"/>
  </r>
  <r>
    <s v="X"/>
    <d v="2014-08-04T00:00:00"/>
    <x v="1"/>
    <x v="251"/>
    <n v="197.11"/>
    <m/>
    <x v="106"/>
    <m/>
    <x v="24"/>
  </r>
  <r>
    <s v="X"/>
    <d v="2014-08-04T00:00:00"/>
    <x v="13"/>
    <x v="25"/>
    <n v="880"/>
    <m/>
    <x v="400"/>
    <m/>
    <x v="24"/>
  </r>
  <r>
    <s v="X"/>
    <d v="2014-08-04T00:00:00"/>
    <x v="1"/>
    <x v="1852"/>
    <n v="230"/>
    <m/>
    <x v="336"/>
    <m/>
    <x v="24"/>
  </r>
  <r>
    <s v="X"/>
    <d v="2014-08-05T00:00:00"/>
    <x v="7"/>
    <x v="1966"/>
    <m/>
    <n v="659"/>
    <x v="90"/>
    <m/>
    <x v="0"/>
  </r>
  <r>
    <s v="X"/>
    <d v="2014-08-05T00:00:00"/>
    <x v="0"/>
    <x v="1967"/>
    <m/>
    <n v="1556.31"/>
    <x v="359"/>
    <m/>
    <x v="0"/>
  </r>
  <r>
    <s v="X"/>
    <d v="2014-08-06T00:00:00"/>
    <x v="0"/>
    <x v="1968"/>
    <m/>
    <n v="94.33"/>
    <x v="12"/>
    <m/>
    <x v="0"/>
  </r>
  <r>
    <s v="X"/>
    <d v="2014-08-06T00:00:00"/>
    <x v="5"/>
    <x v="1969"/>
    <m/>
    <n v="120.42"/>
    <x v="400"/>
    <m/>
    <x v="0"/>
  </r>
  <r>
    <s v="X"/>
    <d v="2014-08-07T00:00:00"/>
    <x v="5"/>
    <x v="1970"/>
    <m/>
    <n v="99.86"/>
    <x v="85"/>
    <m/>
    <x v="0"/>
  </r>
  <r>
    <s v="X"/>
    <d v="2014-08-07T00:00:00"/>
    <x v="0"/>
    <x v="1971"/>
    <m/>
    <n v="221.32"/>
    <x v="12"/>
    <m/>
    <x v="0"/>
  </r>
  <r>
    <s v="X"/>
    <d v="2014-08-07T00:00:00"/>
    <x v="1"/>
    <x v="241"/>
    <n v="165"/>
    <m/>
    <x v="40"/>
    <m/>
    <x v="24"/>
  </r>
  <r>
    <s v="X"/>
    <d v="2014-08-07T00:00:00"/>
    <x v="1"/>
    <x v="959"/>
    <n v="300"/>
    <m/>
    <x v="27"/>
    <m/>
    <x v="24"/>
  </r>
  <r>
    <s v="X"/>
    <d v="2014-08-08T00:00:00"/>
    <x v="1"/>
    <x v="1972"/>
    <n v="344.5"/>
    <m/>
    <x v="12"/>
    <m/>
    <x v="24"/>
  </r>
  <r>
    <s v="X"/>
    <d v="2014-08-08T00:00:00"/>
    <x v="1"/>
    <x v="1973"/>
    <n v="2313"/>
    <m/>
    <x v="385"/>
    <m/>
    <x v="24"/>
  </r>
  <r>
    <s v="X"/>
    <d v="2014-08-08T00:00:00"/>
    <x v="1"/>
    <x v="1609"/>
    <n v="937"/>
    <m/>
    <x v="184"/>
    <m/>
    <x v="24"/>
  </r>
  <r>
    <s v="X"/>
    <d v="2014-08-09T00:00:00"/>
    <x v="0"/>
    <x v="1974"/>
    <m/>
    <n v="786.23"/>
    <x v="359"/>
    <m/>
    <x v="0"/>
  </r>
  <r>
    <s v="X"/>
    <d v="2014-08-09T00:00:00"/>
    <x v="5"/>
    <x v="1975"/>
    <m/>
    <n v="113.82"/>
    <x v="402"/>
    <m/>
    <x v="0"/>
  </r>
  <r>
    <s v="X"/>
    <d v="2014-08-11T00:00:00"/>
    <x v="5"/>
    <x v="1976"/>
    <m/>
    <n v="12.14"/>
    <x v="400"/>
    <m/>
    <x v="0"/>
  </r>
  <r>
    <s v="X"/>
    <d v="2014-08-11T00:00:00"/>
    <x v="5"/>
    <x v="1977"/>
    <m/>
    <n v="692.99"/>
    <x v="336"/>
    <m/>
    <x v="0"/>
  </r>
  <r>
    <s v="X"/>
    <d v="2014-08-11T00:00:00"/>
    <x v="5"/>
    <x v="1978"/>
    <m/>
    <n v="98.73"/>
    <x v="336"/>
    <m/>
    <x v="0"/>
  </r>
  <r>
    <s v="X"/>
    <d v="2014-08-11T00:00:00"/>
    <x v="5"/>
    <x v="1979"/>
    <m/>
    <n v="13.72"/>
    <x v="400"/>
    <m/>
    <x v="0"/>
  </r>
  <r>
    <s v="X"/>
    <d v="2014-08-11T00:00:00"/>
    <x v="1"/>
    <x v="1980"/>
    <n v="503.25"/>
    <m/>
    <x v="363"/>
    <m/>
    <x v="25"/>
  </r>
  <r>
    <s v="X"/>
    <d v="2014-08-11T00:00:00"/>
    <x v="1"/>
    <x v="1980"/>
    <n v="2.5"/>
    <m/>
    <x v="403"/>
    <m/>
    <x v="25"/>
  </r>
  <r>
    <s v="X"/>
    <d v="2014-08-11T00:00:00"/>
    <x v="13"/>
    <x v="1960"/>
    <n v="2139.59"/>
    <m/>
    <x v="336"/>
    <m/>
    <x v="25"/>
  </r>
  <r>
    <s v="X"/>
    <d v="2014-08-11T00:00:00"/>
    <x v="13"/>
    <x v="1"/>
    <n v="2400"/>
    <m/>
    <x v="359"/>
    <m/>
    <x v="25"/>
  </r>
  <r>
    <s v="X"/>
    <d v="2014-08-11T00:00:00"/>
    <x v="13"/>
    <x v="1"/>
    <n v="240"/>
    <m/>
    <x v="376"/>
    <m/>
    <x v="25"/>
  </r>
  <r>
    <s v="X"/>
    <d v="2014-08-11T00:00:00"/>
    <x v="13"/>
    <x v="1852"/>
    <n v="260"/>
    <m/>
    <x v="336"/>
    <m/>
    <x v="25"/>
  </r>
  <r>
    <s v="X"/>
    <d v="2014-08-11T00:00:00"/>
    <x v="1"/>
    <x v="1852"/>
    <n v="830"/>
    <m/>
    <x v="12"/>
    <m/>
    <x v="25"/>
  </r>
  <r>
    <s v="X"/>
    <d v="2014-08-11T00:00:00"/>
    <x v="13"/>
    <x v="1852"/>
    <n v="500"/>
    <m/>
    <x v="181"/>
    <m/>
    <x v="25"/>
  </r>
  <r>
    <s v="X"/>
    <d v="2014-08-11T00:00:00"/>
    <x v="13"/>
    <x v="980"/>
    <n v="930"/>
    <m/>
    <x v="404"/>
    <m/>
    <x v="25"/>
  </r>
  <r>
    <s v="X"/>
    <d v="2014-08-11T00:00:00"/>
    <x v="13"/>
    <x v="980"/>
    <n v="540"/>
    <m/>
    <x v="385"/>
    <m/>
    <x v="25"/>
  </r>
  <r>
    <s v="X"/>
    <d v="2014-08-11T00:00:00"/>
    <x v="13"/>
    <x v="980"/>
    <n v="360"/>
    <m/>
    <x v="400"/>
    <m/>
    <x v="25"/>
  </r>
  <r>
    <s v="X"/>
    <d v="2014-08-11T00:00:00"/>
    <x v="13"/>
    <x v="9"/>
    <n v="60"/>
    <m/>
    <x v="385"/>
    <m/>
    <x v="25"/>
  </r>
  <r>
    <s v="X"/>
    <d v="2014-08-12T00:00:00"/>
    <x v="0"/>
    <x v="1981"/>
    <m/>
    <n v="273.27"/>
    <x v="363"/>
    <m/>
    <x v="0"/>
  </r>
  <r>
    <s v="X"/>
    <d v="2014-08-12T00:00:00"/>
    <x v="0"/>
    <x v="1982"/>
    <m/>
    <n v="253.32"/>
    <x v="75"/>
    <m/>
    <x v="0"/>
  </r>
  <r>
    <s v="X"/>
    <d v="2014-08-12T00:00:00"/>
    <x v="13"/>
    <x v="282"/>
    <n v="75"/>
    <m/>
    <x v="128"/>
    <m/>
    <x v="25"/>
  </r>
  <r>
    <s v="X"/>
    <d v="2014-08-13T00:00:00"/>
    <x v="5"/>
    <x v="1983"/>
    <m/>
    <n v="637.22"/>
    <x v="402"/>
    <m/>
    <x v="0"/>
  </r>
  <r>
    <s v="X"/>
    <d v="2014-08-13T00:00:00"/>
    <x v="5"/>
    <x v="1984"/>
    <m/>
    <n v="80.709999999999994"/>
    <x v="181"/>
    <m/>
    <x v="0"/>
  </r>
  <r>
    <s v="X"/>
    <d v="2014-08-13T00:00:00"/>
    <x v="5"/>
    <x v="1985"/>
    <m/>
    <n v="896.94"/>
    <x v="336"/>
    <m/>
    <x v="0"/>
  </r>
  <r>
    <s v="X"/>
    <d v="2014-08-13T00:00:00"/>
    <x v="1"/>
    <x v="1676"/>
    <n v="-76.14"/>
    <m/>
    <x v="368"/>
    <m/>
    <x v="25"/>
  </r>
  <r>
    <s v="X"/>
    <d v="2014-08-13T00:00:00"/>
    <x v="1"/>
    <x v="36"/>
    <n v="1500"/>
    <m/>
    <x v="359"/>
    <m/>
    <x v="25"/>
  </r>
  <r>
    <s v="X"/>
    <d v="2014-08-13T00:00:00"/>
    <x v="1"/>
    <x v="214"/>
    <n v="1100"/>
    <m/>
    <x v="184"/>
    <m/>
    <x v="25"/>
  </r>
  <r>
    <s v="X"/>
    <d v="2014-08-13T00:00:00"/>
    <x v="13"/>
    <x v="214"/>
    <n v="900"/>
    <m/>
    <x v="400"/>
    <m/>
    <x v="25"/>
  </r>
  <r>
    <s v="X"/>
    <d v="2014-08-15T00:00:00"/>
    <x v="0"/>
    <x v="1986"/>
    <m/>
    <n v="52.21"/>
    <x v="363"/>
    <m/>
    <x v="0"/>
  </r>
  <r>
    <s v="X"/>
    <d v="2014-08-15T00:00:00"/>
    <x v="1"/>
    <x v="31"/>
    <n v="1000"/>
    <m/>
    <x v="359"/>
    <m/>
    <x v="25"/>
  </r>
  <r>
    <s v="X"/>
    <d v="2014-08-15T00:00:00"/>
    <x v="13"/>
    <x v="1910"/>
    <n v="175"/>
    <m/>
    <x v="277"/>
    <m/>
    <x v="25"/>
  </r>
  <r>
    <s v="X"/>
    <d v="2014-08-15T00:00:00"/>
    <x v="13"/>
    <x v="31"/>
    <n v="350"/>
    <m/>
    <x v="404"/>
    <m/>
    <x v="25"/>
  </r>
  <r>
    <s v="X"/>
    <d v="2014-08-18T00:00:00"/>
    <x v="5"/>
    <x v="1987"/>
    <m/>
    <n v="560.27"/>
    <x v="336"/>
    <m/>
    <x v="0"/>
  </r>
  <r>
    <s v="X"/>
    <d v="2014-08-18T00:00:00"/>
    <x v="13"/>
    <x v="1852"/>
    <n v="500"/>
    <m/>
    <x v="181"/>
    <m/>
    <x v="26"/>
  </r>
  <r>
    <s v="X"/>
    <d v="2014-08-18T00:00:00"/>
    <x v="13"/>
    <x v="1"/>
    <n v="2000"/>
    <m/>
    <x v="336"/>
    <m/>
    <x v="26"/>
  </r>
  <r>
    <s v="X"/>
    <d v="2014-08-18T00:00:00"/>
    <x v="1"/>
    <x v="1852"/>
    <n v="500"/>
    <m/>
    <x v="363"/>
    <m/>
    <x v="26"/>
  </r>
  <r>
    <s v="X"/>
    <d v="2014-08-18T00:00:00"/>
    <x v="1"/>
    <x v="1852"/>
    <n v="130"/>
    <m/>
    <x v="184"/>
    <m/>
    <x v="26"/>
  </r>
  <r>
    <s v="X"/>
    <d v="2014-08-18T00:00:00"/>
    <x v="1"/>
    <x v="1852"/>
    <n v="120"/>
    <m/>
    <x v="42"/>
    <m/>
    <x v="26"/>
  </r>
  <r>
    <s v="X"/>
    <d v="2014-08-19T00:00:00"/>
    <x v="5"/>
    <x v="1988"/>
    <m/>
    <n v="1917.31"/>
    <x v="336"/>
    <m/>
    <x v="0"/>
  </r>
  <r>
    <s v="X"/>
    <d v="2014-08-19T00:00:00"/>
    <x v="0"/>
    <x v="32"/>
    <m/>
    <n v="431.43"/>
    <x v="359"/>
    <m/>
    <x v="0"/>
  </r>
  <r>
    <s v="X"/>
    <d v="2014-08-20T00:00:00"/>
    <x v="0"/>
    <x v="1989"/>
    <m/>
    <n v="171.31"/>
    <x v="359"/>
    <m/>
    <x v="0"/>
  </r>
  <r>
    <s v="X"/>
    <d v="2014-08-21T00:00:00"/>
    <x v="8"/>
    <x v="1990"/>
    <m/>
    <n v="58.19"/>
    <x v="181"/>
    <m/>
    <x v="0"/>
  </r>
  <r>
    <s v="X"/>
    <d v="2014-08-21T00:00:00"/>
    <x v="1"/>
    <x v="1991"/>
    <n v="1463"/>
    <m/>
    <x v="124"/>
    <m/>
    <x v="26"/>
  </r>
  <r>
    <s v="X"/>
    <d v="2014-08-22T00:00:00"/>
    <x v="5"/>
    <x v="1992"/>
    <m/>
    <n v="259.92"/>
    <x v="85"/>
    <m/>
    <x v="0"/>
  </r>
  <r>
    <s v="X"/>
    <d v="2014-08-22T00:00:00"/>
    <x v="0"/>
    <x v="1993"/>
    <m/>
    <n v="965.39"/>
    <x v="359"/>
    <m/>
    <x v="0"/>
  </r>
  <r>
    <s v="X"/>
    <d v="2014-08-23T00:00:00"/>
    <x v="7"/>
    <x v="1994"/>
    <m/>
    <n v="90.12"/>
    <x v="359"/>
    <m/>
    <x v="0"/>
  </r>
  <r>
    <s v="X"/>
    <d v="2014-08-23T00:00:00"/>
    <x v="5"/>
    <x v="1995"/>
    <m/>
    <n v="1413.56"/>
    <x v="85"/>
    <m/>
    <x v="0"/>
  </r>
  <r>
    <s v="X"/>
    <d v="2014-08-24T00:00:00"/>
    <x v="5"/>
    <x v="1996"/>
    <m/>
    <n v="162.06"/>
    <x v="85"/>
    <m/>
    <x v="0"/>
  </r>
  <r>
    <s v="X"/>
    <d v="2014-08-24T00:00:00"/>
    <x v="5"/>
    <x v="1997"/>
    <m/>
    <n v="522.54999999999995"/>
    <x v="85"/>
    <m/>
    <x v="0"/>
  </r>
  <r>
    <s v="X"/>
    <d v="2014-08-25T00:00:00"/>
    <x v="0"/>
    <x v="1998"/>
    <m/>
    <n v="76.16"/>
    <x v="359"/>
    <m/>
    <x v="0"/>
  </r>
  <r>
    <s v="X"/>
    <d v="2014-08-25T00:00:00"/>
    <x v="7"/>
    <x v="1999"/>
    <m/>
    <n v="242.79"/>
    <x v="400"/>
    <m/>
    <x v="0"/>
  </r>
  <r>
    <s v="X"/>
    <d v="2014-08-25T00:00:00"/>
    <x v="1"/>
    <x v="1"/>
    <n v="2600"/>
    <m/>
    <x v="359"/>
    <m/>
    <x v="27"/>
  </r>
  <r>
    <s v="X"/>
    <d v="2014-08-25T00:00:00"/>
    <x v="1"/>
    <x v="959"/>
    <n v="200"/>
    <m/>
    <x v="98"/>
    <m/>
    <x v="27"/>
  </r>
  <r>
    <s v="X"/>
    <d v="2014-08-25T00:00:00"/>
    <x v="1"/>
    <x v="959"/>
    <n v="50"/>
    <m/>
    <x v="79"/>
    <m/>
    <x v="27"/>
  </r>
  <r>
    <s v="X"/>
    <d v="2014-08-25T00:00:00"/>
    <x v="1"/>
    <x v="959"/>
    <n v="150"/>
    <m/>
    <x v="135"/>
    <m/>
    <x v="27"/>
  </r>
  <r>
    <s v="X"/>
    <d v="2014-08-25T00:00:00"/>
    <x v="1"/>
    <x v="9"/>
    <n v="300"/>
    <m/>
    <x v="363"/>
    <m/>
    <x v="27"/>
  </r>
  <r>
    <s v="X"/>
    <d v="2014-08-25T00:00:00"/>
    <x v="1"/>
    <x v="31"/>
    <n v="450"/>
    <m/>
    <x v="130"/>
    <m/>
    <x v="27"/>
  </r>
  <r>
    <s v="X"/>
    <d v="2014-08-25T00:00:00"/>
    <x v="1"/>
    <x v="879"/>
    <n v="129"/>
    <m/>
    <x v="184"/>
    <m/>
    <x v="27"/>
  </r>
  <r>
    <s v="X"/>
    <d v="2014-08-25T00:00:00"/>
    <x v="1"/>
    <x v="879"/>
    <n v="403"/>
    <m/>
    <x v="2"/>
    <m/>
    <x v="27"/>
  </r>
  <r>
    <s v="X"/>
    <d v="2014-08-25T00:00:00"/>
    <x v="1"/>
    <x v="879"/>
    <n v="455"/>
    <m/>
    <x v="317"/>
    <m/>
    <x v="27"/>
  </r>
  <r>
    <s v="X"/>
    <d v="2014-08-25T00:00:00"/>
    <x v="13"/>
    <x v="9"/>
    <n v="260"/>
    <m/>
    <x v="405"/>
    <m/>
    <x v="27"/>
  </r>
  <r>
    <s v="X"/>
    <d v="2014-08-25T00:00:00"/>
    <x v="13"/>
    <x v="9"/>
    <n v="260"/>
    <m/>
    <x v="311"/>
    <m/>
    <x v="27"/>
  </r>
  <r>
    <s v="X"/>
    <d v="2014-08-25T00:00:00"/>
    <x v="13"/>
    <x v="9"/>
    <n v="200"/>
    <m/>
    <x v="85"/>
    <m/>
    <x v="27"/>
  </r>
  <r>
    <s v="X"/>
    <d v="2014-08-25T00:00:00"/>
    <x v="13"/>
    <x v="31"/>
    <n v="900"/>
    <m/>
    <x v="37"/>
    <m/>
    <x v="27"/>
  </r>
  <r>
    <s v="X"/>
    <d v="2014-08-25T00:00:00"/>
    <x v="13"/>
    <x v="1852"/>
    <n v="1570"/>
    <m/>
    <x v="336"/>
    <m/>
    <x v="27"/>
  </r>
  <r>
    <s v="X"/>
    <d v="2014-08-26T00:00:00"/>
    <x v="0"/>
    <x v="32"/>
    <m/>
    <n v="19"/>
    <x v="406"/>
    <m/>
    <x v="0"/>
  </r>
  <r>
    <s v="X"/>
    <d v="2014-08-26T00:00:00"/>
    <x v="5"/>
    <x v="2000"/>
    <m/>
    <n v="939.11"/>
    <x v="407"/>
    <m/>
    <x v="0"/>
  </r>
  <r>
    <s v="X"/>
    <d v="2014-08-26T00:00:00"/>
    <x v="13"/>
    <x v="129"/>
    <n v="2100"/>
    <m/>
    <x v="408"/>
    <m/>
    <x v="27"/>
  </r>
  <r>
    <s v="X"/>
    <d v="2014-08-27T00:00:00"/>
    <x v="0"/>
    <x v="2001"/>
    <m/>
    <n v="120.71"/>
    <x v="359"/>
    <m/>
    <x v="0"/>
  </r>
  <r>
    <s v="X"/>
    <d v="2014-08-27T00:00:00"/>
    <x v="5"/>
    <x v="2002"/>
    <m/>
    <n v="230.01"/>
    <x v="407"/>
    <m/>
    <x v="0"/>
  </r>
  <r>
    <s v="X"/>
    <d v="2014-08-27T00:00:00"/>
    <x v="0"/>
    <x v="32"/>
    <m/>
    <n v="26"/>
    <x v="359"/>
    <m/>
    <x v="0"/>
  </r>
  <r>
    <s v="X"/>
    <d v="2014-08-28T00:00:00"/>
    <x v="0"/>
    <x v="32"/>
    <m/>
    <n v="1235.31"/>
    <x v="384"/>
    <m/>
    <x v="0"/>
  </r>
  <r>
    <s v="X"/>
    <d v="2014-08-28T00:00:00"/>
    <x v="5"/>
    <x v="2003"/>
    <m/>
    <n v="615.95000000000005"/>
    <x v="409"/>
    <m/>
    <x v="0"/>
  </r>
  <r>
    <s v="X"/>
    <d v="2014-08-28T00:00:00"/>
    <x v="5"/>
    <x v="2004"/>
    <m/>
    <n v="683.07"/>
    <x v="407"/>
    <m/>
    <x v="0"/>
  </r>
  <r>
    <s v="X"/>
    <d v="2014-08-28T00:00:00"/>
    <x v="5"/>
    <x v="2005"/>
    <m/>
    <n v="129.07"/>
    <x v="99"/>
    <m/>
    <x v="0"/>
  </r>
  <r>
    <s v="X"/>
    <d v="2014-08-29T00:00:00"/>
    <x v="0"/>
    <x v="2006"/>
    <m/>
    <n v="92.39"/>
    <x v="130"/>
    <m/>
    <x v="0"/>
  </r>
  <r>
    <s v="X"/>
    <d v="2014-08-29T00:00:00"/>
    <x v="5"/>
    <x v="2007"/>
    <m/>
    <n v="183.07"/>
    <x v="336"/>
    <m/>
    <x v="0"/>
  </r>
  <r>
    <s v="X"/>
    <d v="2014-08-29T00:00:00"/>
    <x v="0"/>
    <x v="2008"/>
    <m/>
    <n v="405.89"/>
    <x v="406"/>
    <m/>
    <x v="0"/>
  </r>
  <r>
    <s v="X"/>
    <d v="2014-08-29T00:00:00"/>
    <x v="0"/>
    <x v="2009"/>
    <m/>
    <n v="2596.59"/>
    <x v="406"/>
    <m/>
    <x v="0"/>
  </r>
  <r>
    <s v="X"/>
    <d v="2014-08-29T00:00:00"/>
    <x v="13"/>
    <x v="36"/>
    <n v="500"/>
    <m/>
    <x v="407"/>
    <m/>
    <x v="27"/>
  </r>
  <r>
    <s v="X"/>
    <d v="2014-08-29T00:00:00"/>
    <x v="13"/>
    <x v="36"/>
    <n v="2000"/>
    <m/>
    <x v="359"/>
    <m/>
    <x v="27"/>
  </r>
  <r>
    <s v="X"/>
    <d v="2014-08-30T00:00:00"/>
    <x v="5"/>
    <x v="2010"/>
    <m/>
    <n v="223.11"/>
    <x v="115"/>
    <m/>
    <x v="0"/>
  </r>
  <r>
    <s v="X"/>
    <d v="2014-08-30T00:00:00"/>
    <x v="0"/>
    <x v="2011"/>
    <m/>
    <n v="796.91"/>
    <x v="359"/>
    <m/>
    <x v="0"/>
  </r>
  <r>
    <s v="X"/>
    <d v="2014-08-30T00:00:00"/>
    <x v="5"/>
    <x v="2012"/>
    <m/>
    <n v="476.21"/>
    <x v="407"/>
    <m/>
    <x v="0"/>
  </r>
  <r>
    <s v="X"/>
    <d v="2014-09-01T00:00:00"/>
    <x v="7"/>
    <x v="2013"/>
    <m/>
    <n v="373.85"/>
    <x v="410"/>
    <m/>
    <x v="0"/>
  </r>
  <r>
    <s v="X"/>
    <d v="2014-09-02T00:00:00"/>
    <x v="5"/>
    <x v="2014"/>
    <m/>
    <n v="52.71"/>
    <x v="115"/>
    <m/>
    <x v="0"/>
  </r>
  <r>
    <s v="X"/>
    <d v="2014-09-02T00:00:00"/>
    <x v="1"/>
    <x v="9"/>
    <n v="665"/>
    <m/>
    <x v="406"/>
    <m/>
    <x v="28"/>
  </r>
  <r>
    <s v="X"/>
    <d v="2014-09-02T00:00:00"/>
    <x v="1"/>
    <x v="9"/>
    <n v="130"/>
    <m/>
    <x v="130"/>
    <m/>
    <x v="28"/>
  </r>
  <r>
    <s v="X"/>
    <d v="2014-09-02T00:00:00"/>
    <x v="1"/>
    <x v="9"/>
    <n v="65"/>
    <m/>
    <x v="150"/>
    <m/>
    <x v="28"/>
  </r>
  <r>
    <s v="X"/>
    <d v="2014-09-02T00:00:00"/>
    <x v="1"/>
    <x v="1"/>
    <n v="800"/>
    <m/>
    <x v="359"/>
    <m/>
    <x v="28"/>
  </r>
  <r>
    <s v="X"/>
    <d v="2014-09-02T00:00:00"/>
    <x v="1"/>
    <x v="349"/>
    <n v="1900"/>
    <m/>
    <x v="359"/>
    <m/>
    <x v="28"/>
  </r>
  <r>
    <s v="X"/>
    <d v="2014-09-02T00:00:00"/>
    <x v="1"/>
    <x v="250"/>
    <n v="361.03"/>
    <m/>
    <x v="40"/>
    <m/>
    <x v="28"/>
  </r>
  <r>
    <s v="X"/>
    <d v="2014-09-02T00:00:00"/>
    <x v="1"/>
    <x v="251"/>
    <n v="197.1"/>
    <m/>
    <x v="106"/>
    <m/>
    <x v="28"/>
  </r>
  <r>
    <s v="X"/>
    <d v="2014-09-02T00:00:00"/>
    <x v="13"/>
    <x v="21"/>
    <n v="1790"/>
    <m/>
    <x v="407"/>
    <m/>
    <x v="28"/>
  </r>
  <r>
    <s v="X"/>
    <d v="2014-09-02T00:00:00"/>
    <x v="13"/>
    <x v="21"/>
    <n v="130"/>
    <m/>
    <x v="99"/>
    <m/>
    <x v="28"/>
  </r>
  <r>
    <s v="X"/>
    <d v="2014-09-02T00:00:00"/>
    <x v="13"/>
    <x v="129"/>
    <n v="2100"/>
    <m/>
    <x v="411"/>
    <m/>
    <x v="28"/>
  </r>
  <r>
    <s v="X"/>
    <d v="2014-09-02T00:00:00"/>
    <x v="13"/>
    <x v="13"/>
    <n v="1000"/>
    <m/>
    <x v="412"/>
    <m/>
    <x v="28"/>
  </r>
  <r>
    <s v="X"/>
    <d v="2014-09-02T00:00:00"/>
    <x v="13"/>
    <x v="1852"/>
    <n v="1340"/>
    <m/>
    <x v="336"/>
    <m/>
    <x v="28"/>
  </r>
  <r>
    <s v="X"/>
    <d v="2014-09-03T00:00:00"/>
    <x v="0"/>
    <x v="2015"/>
    <m/>
    <n v="877.17"/>
    <x v="359"/>
    <m/>
    <x v="0"/>
  </r>
  <r>
    <s v="X"/>
    <d v="2014-09-03T00:00:00"/>
    <x v="0"/>
    <x v="2016"/>
    <m/>
    <n v="39.92"/>
    <x v="118"/>
    <m/>
    <x v="0"/>
  </r>
  <r>
    <s v="X"/>
    <d v="2014-09-03T00:00:00"/>
    <x v="5"/>
    <x v="2017"/>
    <m/>
    <n v="211.14"/>
    <x v="409"/>
    <m/>
    <x v="0"/>
  </r>
  <r>
    <s v="X"/>
    <d v="2014-09-03T00:00:00"/>
    <x v="5"/>
    <x v="2018"/>
    <m/>
    <n v="19.670000000000002"/>
    <x v="85"/>
    <m/>
    <x v="0"/>
  </r>
  <r>
    <s v="X"/>
    <d v="2014-09-03T00:00:00"/>
    <x v="1"/>
    <x v="2019"/>
    <n v="200.95"/>
    <m/>
    <x v="115"/>
    <m/>
    <x v="28"/>
  </r>
  <r>
    <s v="X"/>
    <d v="2014-09-03T00:00:00"/>
    <x v="13"/>
    <x v="214"/>
    <n v="675"/>
    <m/>
    <x v="247"/>
    <m/>
    <x v="28"/>
  </r>
  <r>
    <s v="X"/>
    <d v="2014-09-04T00:00:00"/>
    <x v="0"/>
    <x v="2020"/>
    <m/>
    <n v="561.21"/>
    <x v="359"/>
    <m/>
    <x v="0"/>
  </r>
  <r>
    <s v="X"/>
    <d v="2014-09-04T00:00:00"/>
    <x v="5"/>
    <x v="2021"/>
    <m/>
    <n v="277.81"/>
    <x v="407"/>
    <m/>
    <x v="0"/>
  </r>
  <r>
    <s v="X"/>
    <d v="2014-09-04T00:00:00"/>
    <x v="0"/>
    <x v="2022"/>
    <m/>
    <n v="535.89"/>
    <x v="406"/>
    <m/>
    <x v="0"/>
  </r>
  <r>
    <s v="X"/>
    <d v="2014-09-04T00:00:00"/>
    <x v="5"/>
    <x v="2023"/>
    <m/>
    <n v="107.38"/>
    <x v="336"/>
    <m/>
    <x v="0"/>
  </r>
  <r>
    <s v="X"/>
    <d v="2014-09-04T00:00:00"/>
    <x v="5"/>
    <x v="2024"/>
    <m/>
    <n v="2681.72"/>
    <x v="407"/>
    <m/>
    <x v="0"/>
  </r>
  <r>
    <s v="X"/>
    <d v="2014-09-04T00:00:00"/>
    <x v="1"/>
    <x v="1222"/>
    <n v="320"/>
    <m/>
    <x v="278"/>
    <m/>
    <x v="28"/>
  </r>
  <r>
    <s v="X"/>
    <d v="2014-09-05T00:00:00"/>
    <x v="5"/>
    <x v="2025"/>
    <m/>
    <n v="1020.71"/>
    <x v="407"/>
    <m/>
    <x v="0"/>
  </r>
  <r>
    <s v="X"/>
    <d v="2014-09-05T00:00:00"/>
    <x v="1"/>
    <x v="1676"/>
    <n v="-5425"/>
    <m/>
    <x v="368"/>
    <m/>
    <x v="28"/>
  </r>
  <r>
    <s v="X"/>
    <d v="2014-09-06T00:00:00"/>
    <x v="0"/>
    <x v="2026"/>
    <m/>
    <n v="101.32"/>
    <x v="278"/>
    <m/>
    <x v="0"/>
  </r>
  <r>
    <s v="X"/>
    <d v="2014-09-06T00:00:00"/>
    <x v="0"/>
    <x v="2027"/>
    <m/>
    <n v="474.04"/>
    <x v="359"/>
    <m/>
    <x v="0"/>
  </r>
  <r>
    <s v="X"/>
    <d v="2014-09-08T00:00:00"/>
    <x v="0"/>
    <x v="2028"/>
    <m/>
    <n v="235.51"/>
    <x v="359"/>
    <m/>
    <x v="0"/>
  </r>
  <r>
    <s v="X"/>
    <d v="2014-09-08T00:00:00"/>
    <x v="8"/>
    <x v="2029"/>
    <m/>
    <n v="430.72"/>
    <x v="115"/>
    <m/>
    <x v="0"/>
  </r>
  <r>
    <s v="X"/>
    <d v="2014-09-08T00:00:00"/>
    <x v="8"/>
    <x v="2030"/>
    <m/>
    <n v="467.39"/>
    <x v="115"/>
    <m/>
    <x v="0"/>
  </r>
  <r>
    <s v="X"/>
    <d v="2014-09-08T00:00:00"/>
    <x v="1"/>
    <x v="1676"/>
    <n v="-5425"/>
    <m/>
    <x v="368"/>
    <m/>
    <x v="29"/>
  </r>
  <r>
    <s v="X"/>
    <d v="2014-09-08T00:00:00"/>
    <x v="1"/>
    <x v="1222"/>
    <n v="320"/>
    <m/>
    <x v="413"/>
    <m/>
    <x v="29"/>
  </r>
  <r>
    <s v="X"/>
    <d v="2014-09-08T00:00:00"/>
    <x v="1"/>
    <x v="241"/>
    <n v="165"/>
    <m/>
    <x v="40"/>
    <m/>
    <x v="29"/>
  </r>
  <r>
    <s v="X"/>
    <d v="2014-09-08T00:00:00"/>
    <x v="1"/>
    <x v="13"/>
    <n v="390"/>
    <m/>
    <x v="278"/>
    <m/>
    <x v="29"/>
  </r>
  <r>
    <s v="X"/>
    <d v="2014-09-08T00:00:00"/>
    <x v="1"/>
    <x v="25"/>
    <n v="600"/>
    <m/>
    <x v="406"/>
    <m/>
    <x v="29"/>
  </r>
  <r>
    <s v="X"/>
    <d v="2014-09-08T00:00:00"/>
    <x v="1"/>
    <x v="25"/>
    <n v="400"/>
    <m/>
    <x v="118"/>
    <m/>
    <x v="29"/>
  </r>
  <r>
    <s v="X"/>
    <d v="2014-09-08T00:00:00"/>
    <x v="1"/>
    <x v="349"/>
    <n v="1800"/>
    <m/>
    <x v="359"/>
    <m/>
    <x v="29"/>
  </r>
  <r>
    <s v="X"/>
    <d v="2014-09-08T00:00:00"/>
    <x v="1"/>
    <x v="1"/>
    <n v="700"/>
    <m/>
    <x v="359"/>
    <m/>
    <x v="29"/>
  </r>
  <r>
    <s v="X"/>
    <d v="2014-09-08T00:00:00"/>
    <x v="1"/>
    <x v="21"/>
    <n v="120"/>
    <m/>
    <x v="406"/>
    <m/>
    <x v="29"/>
  </r>
  <r>
    <s v="X"/>
    <d v="2014-09-08T00:00:00"/>
    <x v="13"/>
    <x v="1814"/>
    <n v="300"/>
    <m/>
    <x v="414"/>
    <m/>
    <x v="29"/>
  </r>
  <r>
    <s v="X"/>
    <d v="2014-09-08T00:00:00"/>
    <x v="13"/>
    <x v="1852"/>
    <n v="1750"/>
    <m/>
    <x v="336"/>
    <m/>
    <x v="29"/>
  </r>
  <r>
    <s v="X"/>
    <d v="2014-09-08T00:00:00"/>
    <x v="13"/>
    <x v="21"/>
    <n v="240"/>
    <m/>
    <x v="407"/>
    <m/>
    <x v="29"/>
  </r>
  <r>
    <s v="X"/>
    <d v="2014-09-08T00:00:00"/>
    <x v="13"/>
    <x v="13"/>
    <n v="1110"/>
    <m/>
    <x v="409"/>
    <m/>
    <x v="29"/>
  </r>
  <r>
    <s v="X"/>
    <d v="2014-09-08T00:00:00"/>
    <x v="13"/>
    <x v="9"/>
    <n v="1920"/>
    <m/>
    <x v="407"/>
    <m/>
    <x v="29"/>
  </r>
  <r>
    <s v="X"/>
    <d v="2014-09-09T00:00:00"/>
    <x v="0"/>
    <x v="2031"/>
    <m/>
    <n v="997.52"/>
    <x v="359"/>
    <m/>
    <x v="0"/>
  </r>
  <r>
    <s v="X"/>
    <d v="2014-09-09T00:00:00"/>
    <x v="0"/>
    <x v="32"/>
    <m/>
    <n v="405.5"/>
    <x v="406"/>
    <m/>
    <x v="0"/>
  </r>
  <r>
    <s v="X"/>
    <d v="2014-09-09T00:00:00"/>
    <x v="8"/>
    <x v="2032"/>
    <m/>
    <n v="141.71"/>
    <x v="115"/>
    <m/>
    <x v="0"/>
  </r>
  <r>
    <s v="X"/>
    <d v="2014-09-10T00:00:00"/>
    <x v="0"/>
    <x v="2033"/>
    <m/>
    <n v="977.49"/>
    <x v="406"/>
    <m/>
    <x v="0"/>
  </r>
  <r>
    <s v="X"/>
    <d v="2014-09-10T00:00:00"/>
    <x v="5"/>
    <x v="2034"/>
    <m/>
    <n v="125"/>
    <x v="407"/>
    <m/>
    <x v="0"/>
  </r>
  <r>
    <s v="X"/>
    <d v="2014-09-10T00:00:00"/>
    <x v="0"/>
    <x v="2035"/>
    <m/>
    <n v="513.21"/>
    <x v="115"/>
    <m/>
    <x v="0"/>
  </r>
  <r>
    <s v="X"/>
    <d v="2014-09-10T00:00:00"/>
    <x v="0"/>
    <x v="2036"/>
    <m/>
    <n v="123.04"/>
    <x v="278"/>
    <m/>
    <x v="0"/>
  </r>
  <r>
    <s v="X"/>
    <d v="2014-09-10T00:00:00"/>
    <x v="5"/>
    <x v="2037"/>
    <m/>
    <n v="1655.43"/>
    <x v="336"/>
    <m/>
    <x v="0"/>
  </r>
  <r>
    <s v="X"/>
    <d v="2014-09-10T00:00:00"/>
    <x v="0"/>
    <x v="2038"/>
    <m/>
    <n v="1071.51"/>
    <x v="359"/>
    <m/>
    <x v="0"/>
  </r>
  <r>
    <s v="X"/>
    <d v="2014-09-11T00:00:00"/>
    <x v="0"/>
    <x v="2039"/>
    <m/>
    <n v="46.02"/>
    <x v="278"/>
    <m/>
    <x v="0"/>
  </r>
  <r>
    <s v="X"/>
    <d v="2014-09-11T00:00:00"/>
    <x v="5"/>
    <x v="2040"/>
    <m/>
    <n v="831.69"/>
    <x v="407"/>
    <m/>
    <x v="0"/>
  </r>
  <r>
    <s v="X"/>
    <d v="2014-09-11T00:00:00"/>
    <x v="0"/>
    <x v="2041"/>
    <m/>
    <n v="95.38"/>
    <x v="406"/>
    <m/>
    <x v="0"/>
  </r>
  <r>
    <s v="X"/>
    <d v="2014-09-11T00:00:00"/>
    <x v="0"/>
    <x v="2042"/>
    <m/>
    <n v="1104.1099999999999"/>
    <x v="278"/>
    <m/>
    <x v="0"/>
  </r>
  <r>
    <s v="X"/>
    <d v="2014-09-11T00:00:00"/>
    <x v="5"/>
    <x v="2043"/>
    <m/>
    <n v="965.62"/>
    <x v="407"/>
    <m/>
    <x v="0"/>
  </r>
  <r>
    <s v="X"/>
    <d v="2014-09-11T00:00:00"/>
    <x v="0"/>
    <x v="2044"/>
    <m/>
    <n v="149.58000000000001"/>
    <x v="415"/>
    <m/>
    <x v="0"/>
  </r>
  <r>
    <s v="X"/>
    <d v="2014-09-11T00:00:00"/>
    <x v="5"/>
    <x v="2045"/>
    <m/>
    <n v="269.97000000000003"/>
    <x v="407"/>
    <m/>
    <x v="0"/>
  </r>
  <r>
    <s v="X"/>
    <d v="2014-09-11T00:00:00"/>
    <x v="1"/>
    <x v="2046"/>
    <n v="400"/>
    <m/>
    <x v="278"/>
    <m/>
    <x v="29"/>
  </r>
  <r>
    <s v="X"/>
    <d v="2014-09-12T00:00:00"/>
    <x v="0"/>
    <x v="2047"/>
    <m/>
    <n v="273.93"/>
    <x v="278"/>
    <m/>
    <x v="0"/>
  </r>
  <r>
    <s v="X"/>
    <d v="2014-09-12T00:00:00"/>
    <x v="5"/>
    <x v="2048"/>
    <m/>
    <n v="478.13"/>
    <x v="336"/>
    <m/>
    <x v="0"/>
  </r>
  <r>
    <s v="X"/>
    <d v="2014-09-12T00:00:00"/>
    <x v="5"/>
    <x v="2049"/>
    <m/>
    <n v="97.97"/>
    <x v="407"/>
    <m/>
    <x v="0"/>
  </r>
  <r>
    <s v="X"/>
    <d v="2014-09-12T00:00:00"/>
    <x v="0"/>
    <x v="2050"/>
    <m/>
    <n v="349.07"/>
    <x v="278"/>
    <m/>
    <x v="0"/>
  </r>
  <r>
    <s v="X"/>
    <d v="2014-09-12T00:00:00"/>
    <x v="5"/>
    <x v="2051"/>
    <m/>
    <n v="49.49"/>
    <x v="407"/>
    <m/>
    <x v="0"/>
  </r>
  <r>
    <s v="X"/>
    <d v="2014-09-12T00:00:00"/>
    <x v="10"/>
    <x v="2052"/>
    <m/>
    <n v="216.59"/>
    <x v="407"/>
    <m/>
    <x v="0"/>
  </r>
  <r>
    <s v="X"/>
    <d v="2014-09-12T00:00:00"/>
    <x v="1"/>
    <x v="36"/>
    <n v="800"/>
    <m/>
    <x v="406"/>
    <m/>
    <x v="29"/>
  </r>
  <r>
    <s v="X"/>
    <d v="2014-09-12T00:00:00"/>
    <x v="1"/>
    <x v="2046"/>
    <n v="200"/>
    <m/>
    <x v="278"/>
    <m/>
    <x v="29"/>
  </r>
  <r>
    <s v="X"/>
    <d v="2014-09-12T00:00:00"/>
    <x v="13"/>
    <x v="36"/>
    <n v="1000"/>
    <m/>
    <x v="407"/>
    <m/>
    <x v="29"/>
  </r>
  <r>
    <s v="X"/>
    <d v="2014-09-12T00:00:00"/>
    <x v="13"/>
    <x v="36"/>
    <n v="490"/>
    <m/>
    <x v="416"/>
    <m/>
    <x v="29"/>
  </r>
  <r>
    <s v="X"/>
    <d v="2014-09-13T00:00:00"/>
    <x v="0"/>
    <x v="2053"/>
    <m/>
    <n v="697.33"/>
    <x v="278"/>
    <m/>
    <x v="0"/>
  </r>
  <r>
    <s v="X"/>
    <d v="2014-09-13T00:00:00"/>
    <x v="0"/>
    <x v="2054"/>
    <m/>
    <n v="513.5"/>
    <x v="359"/>
    <m/>
    <x v="0"/>
  </r>
  <r>
    <s v="X"/>
    <d v="2014-09-13T00:00:00"/>
    <x v="0"/>
    <x v="2055"/>
    <m/>
    <n v="308.12"/>
    <x v="278"/>
    <m/>
    <x v="0"/>
  </r>
  <r>
    <s v="X"/>
    <d v="2014-09-15T00:00:00"/>
    <x v="0"/>
    <x v="32"/>
    <m/>
    <n v="405.5"/>
    <x v="406"/>
    <m/>
    <x v="0"/>
  </r>
  <r>
    <s v="X"/>
    <d v="2014-09-15T00:00:00"/>
    <x v="2"/>
    <x v="2056"/>
    <m/>
    <n v="103.59"/>
    <x v="278"/>
    <m/>
    <x v="0"/>
  </r>
  <r>
    <s v="X"/>
    <d v="2014-09-15T00:00:00"/>
    <x v="7"/>
    <x v="2057"/>
    <m/>
    <n v="73.98"/>
    <x v="79"/>
    <m/>
    <x v="0"/>
  </r>
  <r>
    <s v="X"/>
    <d v="2014-09-15T00:00:00"/>
    <x v="0"/>
    <x v="2058"/>
    <m/>
    <n v="215.67"/>
    <x v="278"/>
    <m/>
    <x v="0"/>
  </r>
  <r>
    <s v="X"/>
    <d v="2014-09-15T00:00:00"/>
    <x v="1"/>
    <x v="2059"/>
    <n v="-10000"/>
    <m/>
    <x v="274"/>
    <m/>
    <x v="30"/>
  </r>
  <r>
    <s v="X"/>
    <d v="2014-09-15T00:00:00"/>
    <x v="1"/>
    <x v="21"/>
    <n v="2015"/>
    <m/>
    <x v="406"/>
    <m/>
    <x v="30"/>
  </r>
  <r>
    <s v="X"/>
    <d v="2014-09-15T00:00:00"/>
    <x v="1"/>
    <x v="21"/>
    <n v="100"/>
    <m/>
    <x v="53"/>
    <m/>
    <x v="30"/>
  </r>
  <r>
    <s v="X"/>
    <d v="2014-09-15T00:00:00"/>
    <x v="1"/>
    <x v="21"/>
    <n v="60"/>
    <m/>
    <x v="130"/>
    <m/>
    <x v="30"/>
  </r>
  <r>
    <s v="X"/>
    <d v="2014-09-15T00:00:00"/>
    <x v="1"/>
    <x v="13"/>
    <n v="1900"/>
    <m/>
    <x v="278"/>
    <m/>
    <x v="30"/>
  </r>
  <r>
    <s v="X"/>
    <d v="2014-09-15T00:00:00"/>
    <x v="13"/>
    <x v="9"/>
    <n v="1475"/>
    <m/>
    <x v="407"/>
    <m/>
    <x v="30"/>
  </r>
  <r>
    <s v="X"/>
    <d v="2014-09-15T00:00:00"/>
    <x v="13"/>
    <x v="7"/>
    <n v="1050"/>
    <m/>
    <x v="417"/>
    <m/>
    <x v="30"/>
  </r>
  <r>
    <s v="X"/>
    <d v="2014-09-15T00:00:00"/>
    <x v="13"/>
    <x v="7"/>
    <n v="690"/>
    <m/>
    <x v="336"/>
    <m/>
    <x v="30"/>
  </r>
  <r>
    <s v="X"/>
    <d v="2014-09-16T00:00:00"/>
    <x v="0"/>
    <x v="2060"/>
    <m/>
    <n v="245.48"/>
    <x v="359"/>
    <m/>
    <x v="0"/>
  </r>
  <r>
    <s v="X"/>
    <d v="2014-09-16T00:00:00"/>
    <x v="0"/>
    <x v="2061"/>
    <m/>
    <n v="525.19000000000005"/>
    <x v="278"/>
    <m/>
    <x v="0"/>
  </r>
  <r>
    <s v="X"/>
    <d v="2014-09-16T00:00:00"/>
    <x v="0"/>
    <x v="32"/>
    <m/>
    <n v="405.5"/>
    <x v="406"/>
    <m/>
    <x v="0"/>
  </r>
  <r>
    <s v="X"/>
    <d v="2014-09-16T00:00:00"/>
    <x v="0"/>
    <x v="2062"/>
    <m/>
    <n v="237.03"/>
    <x v="406"/>
    <m/>
    <x v="0"/>
  </r>
  <r>
    <s v="X"/>
    <d v="2014-09-16T00:00:00"/>
    <x v="10"/>
    <x v="2063"/>
    <m/>
    <n v="284.52999999999997"/>
    <x v="336"/>
    <m/>
    <x v="0"/>
  </r>
  <r>
    <s v="X"/>
    <d v="2014-09-16T00:00:00"/>
    <x v="1"/>
    <x v="2064"/>
    <n v="-51575.45"/>
    <m/>
    <x v="303"/>
    <m/>
    <x v="30"/>
  </r>
  <r>
    <s v="X"/>
    <d v="2014-09-16T00:00:00"/>
    <x v="1"/>
    <x v="1"/>
    <n v="2200"/>
    <m/>
    <x v="359"/>
    <m/>
    <x v="30"/>
  </r>
  <r>
    <s v="X"/>
    <d v="2014-09-16T00:00:00"/>
    <x v="1"/>
    <x v="2065"/>
    <n v="850"/>
    <m/>
    <x v="359"/>
    <m/>
    <x v="30"/>
  </r>
  <r>
    <s v="X"/>
    <d v="2014-09-16T00:00:00"/>
    <x v="1"/>
    <x v="2046"/>
    <n v="300"/>
    <m/>
    <x v="278"/>
    <m/>
    <x v="30"/>
  </r>
  <r>
    <s v="X"/>
    <d v="2014-09-17T00:00:00"/>
    <x v="10"/>
    <x v="2066"/>
    <m/>
    <n v="230.1"/>
    <x v="357"/>
    <m/>
    <x v="0"/>
  </r>
  <r>
    <s v="X"/>
    <d v="2014-09-17T00:00:00"/>
    <x v="0"/>
    <x v="2067"/>
    <m/>
    <n v="118.01"/>
    <x v="359"/>
    <m/>
    <x v="0"/>
  </r>
  <r>
    <s v="X"/>
    <d v="2014-09-17T00:00:00"/>
    <x v="5"/>
    <x v="2068"/>
    <m/>
    <n v="266.08"/>
    <x v="336"/>
    <m/>
    <x v="0"/>
  </r>
  <r>
    <s v="X"/>
    <d v="2014-09-17T00:00:00"/>
    <x v="0"/>
    <x v="2069"/>
    <m/>
    <n v="876.14"/>
    <x v="359"/>
    <m/>
    <x v="0"/>
  </r>
  <r>
    <s v="X"/>
    <d v="2014-09-17T00:00:00"/>
    <x v="0"/>
    <x v="2070"/>
    <m/>
    <n v="414.41"/>
    <x v="278"/>
    <m/>
    <x v="0"/>
  </r>
  <r>
    <s v="X"/>
    <d v="2014-09-17T00:00:00"/>
    <x v="1"/>
    <x v="2071"/>
    <n v="513.84"/>
    <m/>
    <x v="406"/>
    <m/>
    <x v="30"/>
  </r>
  <r>
    <s v="X"/>
    <d v="2014-09-17T00:00:00"/>
    <x v="1"/>
    <x v="2072"/>
    <n v="120"/>
    <m/>
    <x v="181"/>
    <m/>
    <x v="30"/>
  </r>
  <r>
    <s v="X"/>
    <d v="2014-09-17T00:00:00"/>
    <x v="13"/>
    <x v="16"/>
    <n v="800"/>
    <m/>
    <x v="336"/>
    <m/>
    <x v="30"/>
  </r>
  <r>
    <s v="X"/>
    <d v="2014-09-17T00:00:00"/>
    <x v="13"/>
    <x v="214"/>
    <n v="780"/>
    <m/>
    <x v="407"/>
    <m/>
    <x v="30"/>
  </r>
  <r>
    <s v="X"/>
    <d v="2014-09-17T00:00:00"/>
    <x v="13"/>
    <x v="214"/>
    <n v="1560"/>
    <m/>
    <x v="409"/>
    <m/>
    <x v="30"/>
  </r>
  <r>
    <s v="X"/>
    <d v="2014-09-18T00:00:00"/>
    <x v="5"/>
    <x v="2073"/>
    <m/>
    <n v="313.7"/>
    <x v="409"/>
    <m/>
    <x v="0"/>
  </r>
  <r>
    <s v="X"/>
    <d v="2014-09-18T00:00:00"/>
    <x v="1"/>
    <x v="31"/>
    <n v="2000"/>
    <m/>
    <x v="278"/>
    <m/>
    <x v="30"/>
  </r>
  <r>
    <s v="X"/>
    <d v="2014-09-18T00:00:00"/>
    <x v="1"/>
    <x v="31"/>
    <n v="700"/>
    <m/>
    <x v="359"/>
    <m/>
    <x v="30"/>
  </r>
  <r>
    <s v="X"/>
    <d v="2014-09-19T00:00:00"/>
    <x v="0"/>
    <x v="2074"/>
    <m/>
    <n v="112.51"/>
    <x v="336"/>
    <m/>
    <x v="0"/>
  </r>
  <r>
    <s v="X"/>
    <d v="2014-09-19T00:00:00"/>
    <x v="0"/>
    <x v="2075"/>
    <m/>
    <n v="852.7"/>
    <x v="278"/>
    <m/>
    <x v="0"/>
  </r>
  <r>
    <s v="X"/>
    <d v="2014-09-19T00:00:00"/>
    <x v="1"/>
    <x v="13"/>
    <n v="2440"/>
    <m/>
    <x v="278"/>
    <m/>
    <x v="30"/>
  </r>
  <r>
    <s v="X"/>
    <d v="2014-09-19T00:00:00"/>
    <x v="13"/>
    <x v="7"/>
    <n v="2220"/>
    <m/>
    <x v="336"/>
    <m/>
    <x v="30"/>
  </r>
  <r>
    <s v="X"/>
    <d v="2014-09-22T00:00:00"/>
    <x v="1"/>
    <x v="9"/>
    <n v="3430"/>
    <m/>
    <x v="406"/>
    <m/>
    <x v="31"/>
  </r>
  <r>
    <s v="X"/>
    <d v="2014-09-22T00:00:00"/>
    <x v="1"/>
    <x v="1"/>
    <n v="1200"/>
    <m/>
    <x v="359"/>
    <m/>
    <x v="31"/>
  </r>
  <r>
    <s v="X"/>
    <d v="2014-09-23T00:00:00"/>
    <x v="0"/>
    <x v="2076"/>
    <m/>
    <n v="349.96"/>
    <x v="108"/>
    <m/>
    <x v="0"/>
  </r>
  <r>
    <s v="X"/>
    <d v="2014-09-23T00:00:00"/>
    <x v="0"/>
    <x v="32"/>
    <m/>
    <n v="427.93"/>
    <x v="359"/>
    <m/>
    <x v="0"/>
  </r>
  <r>
    <s v="X"/>
    <d v="2014-09-23T00:00:00"/>
    <x v="13"/>
    <x v="245"/>
    <n v="1800.71"/>
    <m/>
    <x v="336"/>
    <m/>
    <x v="31"/>
  </r>
  <r>
    <s v="X"/>
    <d v="2014-09-24T00:00:00"/>
    <x v="0"/>
    <x v="61"/>
    <m/>
    <n v="496.38"/>
    <x v="406"/>
    <m/>
    <x v="0"/>
  </r>
  <r>
    <s v="X"/>
    <d v="2014-09-24T00:00:00"/>
    <x v="1"/>
    <x v="111"/>
    <n v="1152.8"/>
    <m/>
    <x v="384"/>
    <m/>
    <x v="31"/>
  </r>
  <r>
    <s v="X"/>
    <d v="2014-09-24T00:00:00"/>
    <x v="13"/>
    <x v="25"/>
    <n v="230"/>
    <m/>
    <x v="400"/>
    <m/>
    <x v="31"/>
  </r>
  <r>
    <s v="X"/>
    <d v="2014-09-24T00:00:00"/>
    <x v="0"/>
    <x v="2077"/>
    <m/>
    <n v="3264.86"/>
    <x v="406"/>
    <m/>
    <x v="0"/>
  </r>
  <r>
    <s v="X"/>
    <d v="2014-09-25T00:00:00"/>
    <x v="0"/>
    <x v="32"/>
    <m/>
    <n v="421"/>
    <x v="406"/>
    <m/>
    <x v="0"/>
  </r>
  <r>
    <s v="X"/>
    <d v="2014-09-25T00:00:00"/>
    <x v="1"/>
    <x v="36"/>
    <n v="1500"/>
    <m/>
    <x v="359"/>
    <m/>
    <x v="31"/>
  </r>
  <r>
    <s v="X"/>
    <d v="2014-09-25T00:00:00"/>
    <x v="1"/>
    <x v="31"/>
    <n v="1900"/>
    <m/>
    <x v="278"/>
    <m/>
    <x v="31"/>
  </r>
  <r>
    <s v="X"/>
    <d v="2014-09-25T00:00:00"/>
    <x v="1"/>
    <x v="2046"/>
    <n v="300"/>
    <m/>
    <x v="278"/>
    <m/>
    <x v="31"/>
  </r>
  <r>
    <s v="X"/>
    <d v="2014-09-25T00:00:00"/>
    <x v="1"/>
    <x v="2078"/>
    <n v="400"/>
    <m/>
    <x v="278"/>
    <m/>
    <x v="31"/>
  </r>
  <r>
    <s v="X"/>
    <d v="2014-09-26T00:00:00"/>
    <x v="0"/>
    <x v="2079"/>
    <m/>
    <n v="136.56"/>
    <x v="278"/>
    <m/>
    <x v="0"/>
  </r>
  <r>
    <s v="X"/>
    <d v="2014-09-26T00:00:00"/>
    <x v="0"/>
    <x v="2080"/>
    <m/>
    <n v="624.49"/>
    <x v="406"/>
    <m/>
    <x v="0"/>
  </r>
  <r>
    <s v="X"/>
    <d v="2014-09-26T00:00:00"/>
    <x v="1"/>
    <x v="1"/>
    <n v="1800"/>
    <m/>
    <x v="359"/>
    <m/>
    <x v="31"/>
  </r>
  <r>
    <s v="X"/>
    <d v="2014-09-26T00:00:00"/>
    <x v="1"/>
    <x v="2046"/>
    <n v="300"/>
    <m/>
    <x v="406"/>
    <m/>
    <x v="31"/>
  </r>
  <r>
    <s v="X"/>
    <d v="2014-09-26T00:00:00"/>
    <x v="5"/>
    <x v="2081"/>
    <m/>
    <n v="180.28"/>
    <x v="85"/>
    <m/>
    <x v="0"/>
  </r>
  <r>
    <s v="X"/>
    <d v="2014-09-27T00:00:00"/>
    <x v="0"/>
    <x v="2082"/>
    <m/>
    <n v="458.23"/>
    <x v="359"/>
    <m/>
    <x v="0"/>
  </r>
  <r>
    <s v="X"/>
    <d v="2014-09-27T00:00:00"/>
    <x v="0"/>
    <x v="2083"/>
    <m/>
    <n v="2560.21"/>
    <x v="406"/>
    <m/>
    <x v="0"/>
  </r>
  <r>
    <s v="X"/>
    <d v="2014-09-29T00:00:00"/>
    <x v="1"/>
    <x v="1222"/>
    <n v="320"/>
    <m/>
    <x v="418"/>
    <m/>
    <x v="32"/>
  </r>
  <r>
    <s v="X"/>
    <d v="2014-09-29T00:00:00"/>
    <x v="1"/>
    <x v="9"/>
    <n v="3300"/>
    <m/>
    <x v="406"/>
    <m/>
    <x v="32"/>
  </r>
  <r>
    <s v="X"/>
    <d v="2014-09-29T00:00:00"/>
    <x v="1"/>
    <x v="2084"/>
    <n v="400"/>
    <m/>
    <x v="27"/>
    <m/>
    <x v="32"/>
  </r>
  <r>
    <s v="X"/>
    <d v="2014-09-29T00:00:00"/>
    <x v="1"/>
    <x v="13"/>
    <n v="3640"/>
    <m/>
    <x v="278"/>
    <m/>
    <x v="32"/>
  </r>
  <r>
    <s v="X"/>
    <d v="2014-09-29T00:00:00"/>
    <x v="1"/>
    <x v="1852"/>
    <n v="520"/>
    <m/>
    <x v="419"/>
    <m/>
    <x v="32"/>
  </r>
  <r>
    <s v="X"/>
    <d v="2014-09-29T00:00:00"/>
    <x v="1"/>
    <x v="1852"/>
    <n v="164"/>
    <m/>
    <x v="120"/>
    <m/>
    <x v="32"/>
  </r>
  <r>
    <s v="X"/>
    <d v="2014-09-29T00:00:00"/>
    <x v="1"/>
    <x v="1852"/>
    <n v="242"/>
    <m/>
    <x v="79"/>
    <m/>
    <x v="32"/>
  </r>
  <r>
    <s v="X"/>
    <d v="2014-09-29T00:00:00"/>
    <x v="1"/>
    <x v="1852"/>
    <n v="550"/>
    <m/>
    <x v="420"/>
    <m/>
    <x v="32"/>
  </r>
  <r>
    <s v="X"/>
    <d v="2014-09-29T00:00:00"/>
    <x v="0"/>
    <x v="2085"/>
    <m/>
    <n v="426.39"/>
    <x v="278"/>
    <m/>
    <x v="0"/>
  </r>
  <r>
    <s v="X"/>
    <d v="2014-09-29T00:00:00"/>
    <x v="0"/>
    <x v="2086"/>
    <m/>
    <n v="463.65"/>
    <x v="115"/>
    <m/>
    <x v="0"/>
  </r>
  <r>
    <s v="X"/>
    <d v="2014-09-30T00:00:00"/>
    <x v="1"/>
    <x v="214"/>
    <n v="1560"/>
    <m/>
    <x v="406"/>
    <m/>
    <x v="32"/>
  </r>
  <r>
    <s v="X"/>
    <d v="2014-09-30T00:00:00"/>
    <x v="13"/>
    <x v="214"/>
    <n v="720"/>
    <m/>
    <x v="28"/>
    <s v="JP"/>
    <x v="32"/>
  </r>
  <r>
    <s v="X"/>
    <d v="2014-09-30T00:00:00"/>
    <x v="13"/>
    <x v="1852"/>
    <n v="1880"/>
    <m/>
    <x v="336"/>
    <m/>
    <x v="32"/>
  </r>
  <r>
    <s v="X"/>
    <d v="2014-09-30T00:00:00"/>
    <x v="0"/>
    <x v="2087"/>
    <m/>
    <n v="448.41"/>
    <x v="359"/>
    <m/>
    <x v="0"/>
  </r>
  <r>
    <s v="X"/>
    <d v="2014-10-01T00:00:00"/>
    <x v="1"/>
    <x v="2071"/>
    <n v="23.32"/>
    <m/>
    <x v="406"/>
    <m/>
    <x v="32"/>
  </r>
  <r>
    <s v="X"/>
    <d v="2014-10-01T00:00:00"/>
    <x v="1"/>
    <x v="2071"/>
    <n v="114.48"/>
    <m/>
    <x v="406"/>
    <m/>
    <x v="32"/>
  </r>
  <r>
    <s v="X"/>
    <d v="2014-10-01T00:00:00"/>
    <x v="1"/>
    <x v="195"/>
    <n v="255"/>
    <m/>
    <x v="10"/>
    <m/>
    <x v="32"/>
  </r>
  <r>
    <s v="X"/>
    <d v="2014-10-01T00:00:00"/>
    <x v="1"/>
    <x v="1328"/>
    <n v="95"/>
    <m/>
    <x v="278"/>
    <m/>
    <x v="32"/>
  </r>
  <r>
    <s v="X"/>
    <d v="2014-10-01T00:00:00"/>
    <x v="1"/>
    <x v="250"/>
    <n v="458.4"/>
    <m/>
    <x v="40"/>
    <m/>
    <x v="32"/>
  </r>
  <r>
    <s v="X"/>
    <d v="2014-10-01T00:00:00"/>
    <x v="0"/>
    <x v="2088"/>
    <m/>
    <n v="668.55"/>
    <x v="406"/>
    <m/>
    <x v="0"/>
  </r>
  <r>
    <s v="X"/>
    <d v="2014-10-01T00:00:00"/>
    <x v="0"/>
    <x v="2077"/>
    <m/>
    <n v="655.66"/>
    <x v="406"/>
    <m/>
    <x v="0"/>
  </r>
  <r>
    <s v="X"/>
    <d v="2014-10-02T00:00:00"/>
    <x v="1"/>
    <x v="251"/>
    <n v="190.74"/>
    <m/>
    <x v="106"/>
    <m/>
    <x v="32"/>
  </r>
  <r>
    <s v="X"/>
    <d v="2014-10-02T00:00:00"/>
    <x v="13"/>
    <x v="29"/>
    <n v="1050"/>
    <m/>
    <x v="336"/>
    <m/>
    <x v="32"/>
  </r>
  <r>
    <s v="X"/>
    <d v="2014-10-02T00:00:00"/>
    <x v="0"/>
    <x v="2089"/>
    <m/>
    <n v="110.3"/>
    <x v="406"/>
    <m/>
    <x v="0"/>
  </r>
  <r>
    <s v="X"/>
    <d v="2014-10-02T00:00:00"/>
    <x v="0"/>
    <x v="2090"/>
    <m/>
    <n v="895.64"/>
    <x v="406"/>
    <m/>
    <x v="0"/>
  </r>
  <r>
    <s v="X"/>
    <d v="2014-10-03T00:00:00"/>
    <x v="1"/>
    <x v="2091"/>
    <n v="200"/>
    <m/>
    <x v="406"/>
    <m/>
    <x v="32"/>
  </r>
  <r>
    <s v="X"/>
    <d v="2014-10-03T00:00:00"/>
    <x v="1"/>
    <x v="2091"/>
    <n v="200"/>
    <m/>
    <x v="359"/>
    <m/>
    <x v="32"/>
  </r>
  <r>
    <s v="X"/>
    <d v="2014-10-03T00:00:00"/>
    <x v="1"/>
    <x v="1852"/>
    <n v="253"/>
    <m/>
    <x v="419"/>
    <m/>
    <x v="32"/>
  </r>
  <r>
    <s v="X"/>
    <d v="2014-10-03T00:00:00"/>
    <x v="13"/>
    <x v="1852"/>
    <n v="2340"/>
    <m/>
    <x v="336"/>
    <m/>
    <x v="32"/>
  </r>
  <r>
    <s v="X"/>
    <d v="2014-10-03T00:00:00"/>
    <x v="0"/>
    <x v="32"/>
    <m/>
    <n v="78"/>
    <x v="359"/>
    <m/>
    <x v="0"/>
  </r>
  <r>
    <s v="X"/>
    <d v="2014-10-03T00:00:00"/>
    <x v="0"/>
    <x v="2092"/>
    <m/>
    <n v="1175.58"/>
    <x v="278"/>
    <m/>
    <x v="0"/>
  </r>
  <r>
    <s v="X"/>
    <d v="2014-10-03T00:00:00"/>
    <x v="0"/>
    <x v="2093"/>
    <m/>
    <n v="140.25"/>
    <x v="406"/>
    <m/>
    <x v="0"/>
  </r>
  <r>
    <s v="X"/>
    <d v="2014-10-03T00:00:00"/>
    <x v="7"/>
    <x v="2094"/>
    <m/>
    <n v="17.920000000000002"/>
    <x v="359"/>
    <m/>
    <x v="0"/>
  </r>
  <r>
    <s v="X"/>
    <d v="2014-10-04T00:00:00"/>
    <x v="0"/>
    <x v="2095"/>
    <m/>
    <n v="279.35000000000002"/>
    <x v="278"/>
    <m/>
    <x v="0"/>
  </r>
  <r>
    <s v="X"/>
    <d v="2014-10-06T00:00:00"/>
    <x v="1"/>
    <x v="1328"/>
    <n v="95"/>
    <m/>
    <x v="278"/>
    <m/>
    <x v="33"/>
  </r>
  <r>
    <s v="X"/>
    <d v="2014-10-06T00:00:00"/>
    <x v="1"/>
    <x v="1328"/>
    <n v="102"/>
    <m/>
    <x v="278"/>
    <m/>
    <x v="33"/>
  </r>
  <r>
    <s v="X"/>
    <d v="2014-10-06T00:00:00"/>
    <x v="1"/>
    <x v="9"/>
    <n v="2400"/>
    <m/>
    <x v="421"/>
    <m/>
    <x v="33"/>
  </r>
  <r>
    <s v="X"/>
    <d v="2014-10-06T00:00:00"/>
    <x v="1"/>
    <x v="36"/>
    <n v="1500"/>
    <m/>
    <x v="406"/>
    <m/>
    <x v="33"/>
  </r>
  <r>
    <s v="X"/>
    <d v="2014-10-06T00:00:00"/>
    <x v="1"/>
    <x v="1366"/>
    <n v="1360"/>
    <m/>
    <x v="359"/>
    <m/>
    <x v="33"/>
  </r>
  <r>
    <s v="X"/>
    <d v="2014-10-06T00:00:00"/>
    <x v="1"/>
    <x v="13"/>
    <n v="3640"/>
    <m/>
    <x v="278"/>
    <m/>
    <x v="33"/>
  </r>
  <r>
    <s v="X"/>
    <d v="2014-10-06T00:00:00"/>
    <x v="1"/>
    <x v="1"/>
    <n v="2000"/>
    <m/>
    <x v="359"/>
    <m/>
    <x v="33"/>
  </r>
  <r>
    <s v="X"/>
    <d v="2014-10-06T00:00:00"/>
    <x v="13"/>
    <x v="16"/>
    <n v="1500"/>
    <m/>
    <x v="336"/>
    <m/>
    <x v="33"/>
  </r>
  <r>
    <s v="X"/>
    <d v="2014-10-06T00:00:00"/>
    <x v="13"/>
    <x v="36"/>
    <n v="2000"/>
    <m/>
    <x v="336"/>
    <m/>
    <x v="33"/>
  </r>
  <r>
    <s v="X"/>
    <d v="2014-10-06T00:00:00"/>
    <x v="5"/>
    <x v="2096"/>
    <m/>
    <n v="1649.59"/>
    <x v="336"/>
    <m/>
    <x v="0"/>
  </r>
  <r>
    <s v="X"/>
    <d v="2014-10-07T00:00:00"/>
    <x v="1"/>
    <x v="241"/>
    <n v="165"/>
    <m/>
    <x v="40"/>
    <m/>
    <x v="33"/>
  </r>
  <r>
    <s v="X"/>
    <d v="2014-10-07T00:00:00"/>
    <x v="0"/>
    <x v="2097"/>
    <m/>
    <n v="217.01"/>
    <x v="278"/>
    <m/>
    <x v="0"/>
  </r>
  <r>
    <s v="X"/>
    <d v="2014-10-07T00:00:00"/>
    <x v="5"/>
    <x v="2098"/>
    <m/>
    <n v="51.5"/>
    <x v="422"/>
    <m/>
    <x v="0"/>
  </r>
  <r>
    <s v="X"/>
    <d v="2014-10-08T00:00:00"/>
    <x v="1"/>
    <x v="2099"/>
    <n v="283"/>
    <m/>
    <x v="277"/>
    <m/>
    <x v="33"/>
  </r>
  <r>
    <s v="X"/>
    <d v="2014-10-08T00:00:00"/>
    <x v="1"/>
    <x v="1328"/>
    <n v="95"/>
    <m/>
    <x v="278"/>
    <m/>
    <x v="33"/>
  </r>
  <r>
    <s v="X"/>
    <d v="2014-10-08T00:00:00"/>
    <x v="7"/>
    <x v="2100"/>
    <m/>
    <n v="711.05"/>
    <x v="336"/>
    <m/>
    <x v="0"/>
  </r>
  <r>
    <s v="X"/>
    <d v="2014-10-08T00:00:00"/>
    <x v="0"/>
    <x v="2101"/>
    <m/>
    <n v="566.94000000000005"/>
    <x v="278"/>
    <m/>
    <x v="0"/>
  </r>
  <r>
    <s v="X"/>
    <d v="2014-10-09T00:00:00"/>
    <x v="5"/>
    <x v="2102"/>
    <m/>
    <n v="1959.91"/>
    <x v="336"/>
    <m/>
    <x v="0"/>
  </r>
  <r>
    <s v="X"/>
    <d v="2014-10-10T00:00:00"/>
    <x v="1"/>
    <x v="172"/>
    <n v="300"/>
    <m/>
    <x v="423"/>
    <m/>
    <x v="33"/>
  </r>
  <r>
    <s v="X"/>
    <d v="2014-10-10T00:00:00"/>
    <x v="1"/>
    <x v="2091"/>
    <n v="100"/>
    <m/>
    <x v="278"/>
    <m/>
    <x v="33"/>
  </r>
  <r>
    <s v="X"/>
    <d v="2014-10-10T00:00:00"/>
    <x v="1"/>
    <x v="2091"/>
    <n v="240"/>
    <m/>
    <x v="277"/>
    <m/>
    <x v="33"/>
  </r>
  <r>
    <s v="X"/>
    <d v="2014-10-10T00:00:00"/>
    <x v="1"/>
    <x v="959"/>
    <n v="200"/>
    <m/>
    <x v="98"/>
    <m/>
    <x v="33"/>
  </r>
  <r>
    <s v="X"/>
    <d v="2014-10-10T00:00:00"/>
    <x v="1"/>
    <x v="959"/>
    <n v="150"/>
    <m/>
    <x v="150"/>
    <m/>
    <x v="33"/>
  </r>
  <r>
    <s v="X"/>
    <d v="2014-10-10T00:00:00"/>
    <x v="1"/>
    <x v="2103"/>
    <n v="2950"/>
    <m/>
    <x v="278"/>
    <m/>
    <x v="33"/>
  </r>
  <r>
    <s v="X"/>
    <d v="2014-10-10T00:00:00"/>
    <x v="1"/>
    <x v="2104"/>
    <n v="1000"/>
    <m/>
    <x v="278"/>
    <m/>
    <x v="33"/>
  </r>
  <r>
    <s v="X"/>
    <d v="2014-10-10T00:00:00"/>
    <x v="13"/>
    <x v="1852"/>
    <n v="3090"/>
    <m/>
    <x v="336"/>
    <m/>
    <x v="33"/>
  </r>
  <r>
    <s v="X"/>
    <d v="2014-10-10T00:00:00"/>
    <x v="13"/>
    <x v="2091"/>
    <n v="100"/>
    <m/>
    <x v="336"/>
    <m/>
    <x v="33"/>
  </r>
  <r>
    <s v="X"/>
    <d v="2014-10-11T00:00:00"/>
    <x v="7"/>
    <x v="2105"/>
    <m/>
    <n v="89.74"/>
    <x v="423"/>
    <m/>
    <x v="0"/>
  </r>
  <r>
    <s v="X"/>
    <d v="2014-10-13T00:00:00"/>
    <x v="0"/>
    <x v="2106"/>
    <m/>
    <n v="118.33"/>
    <x v="79"/>
    <m/>
    <x v="0"/>
  </r>
  <r>
    <s v="X"/>
    <d v="2014-10-14T00:00:00"/>
    <x v="1"/>
    <x v="1222"/>
    <n v="36.299999999999997"/>
    <m/>
    <x v="423"/>
    <m/>
    <x v="34"/>
  </r>
  <r>
    <s v="X"/>
    <d v="2014-10-14T00:00:00"/>
    <x v="1"/>
    <x v="2107"/>
    <n v="600"/>
    <m/>
    <x v="115"/>
    <m/>
    <x v="34"/>
  </r>
  <r>
    <s v="X"/>
    <d v="2014-10-14T00:00:00"/>
    <x v="1"/>
    <x v="13"/>
    <n v="2000"/>
    <m/>
    <x v="423"/>
    <m/>
    <x v="34"/>
  </r>
  <r>
    <s v="X"/>
    <d v="2014-10-14T00:00:00"/>
    <x v="1"/>
    <x v="13"/>
    <n v="1140"/>
    <m/>
    <x v="278"/>
    <m/>
    <x v="34"/>
  </r>
  <r>
    <s v="X"/>
    <d v="2014-10-14T00:00:00"/>
    <x v="1"/>
    <x v="9"/>
    <n v="965"/>
    <m/>
    <x v="277"/>
    <m/>
    <x v="34"/>
  </r>
  <r>
    <s v="X"/>
    <d v="2014-10-14T00:00:00"/>
    <x v="1"/>
    <x v="214"/>
    <n v="2200"/>
    <m/>
    <x v="278"/>
    <m/>
    <x v="34"/>
  </r>
  <r>
    <s v="X"/>
    <d v="2014-10-14T00:00:00"/>
    <x v="1"/>
    <x v="214"/>
    <n v="500"/>
    <m/>
    <x v="278"/>
    <m/>
    <x v="34"/>
  </r>
  <r>
    <s v="X"/>
    <d v="2014-10-14T00:00:00"/>
    <x v="13"/>
    <x v="9"/>
    <n v="260"/>
    <m/>
    <x v="400"/>
    <m/>
    <x v="34"/>
  </r>
  <r>
    <s v="X"/>
    <d v="2014-10-14T00:00:00"/>
    <x v="0"/>
    <x v="2108"/>
    <m/>
    <n v="186.9"/>
    <x v="298"/>
    <m/>
    <x v="0"/>
  </r>
  <r>
    <s v="X"/>
    <d v="2014-10-15T00:00:00"/>
    <x v="13"/>
    <x v="1930"/>
    <n v="1200"/>
    <m/>
    <x v="336"/>
    <m/>
    <x v="34"/>
  </r>
  <r>
    <s v="X"/>
    <d v="2014-10-15T00:00:00"/>
    <x v="0"/>
    <x v="2109"/>
    <m/>
    <n v="255.89"/>
    <x v="278"/>
    <m/>
    <x v="0"/>
  </r>
  <r>
    <s v="X"/>
    <d v="2014-10-15T00:00:00"/>
    <x v="0"/>
    <x v="801"/>
    <m/>
    <n v="2960.24"/>
    <x v="406"/>
    <m/>
    <x v="0"/>
  </r>
  <r>
    <s v="X"/>
    <d v="2014-10-16T00:00:00"/>
    <x v="1"/>
    <x v="31"/>
    <n v="500"/>
    <m/>
    <x v="406"/>
    <m/>
    <x v="34"/>
  </r>
  <r>
    <s v="X"/>
    <d v="2014-10-16T00:00:00"/>
    <x v="1"/>
    <x v="2046"/>
    <n v="150"/>
    <m/>
    <x v="278"/>
    <m/>
    <x v="34"/>
  </r>
  <r>
    <s v="X"/>
    <d v="2014-10-16T00:00:00"/>
    <x v="13"/>
    <x v="31"/>
    <n v="2250"/>
    <m/>
    <x v="336"/>
    <m/>
    <x v="34"/>
  </r>
  <r>
    <s v="X"/>
    <d v="2014-10-16T00:00:00"/>
    <x v="13"/>
    <x v="31"/>
    <n v="250"/>
    <m/>
    <x v="28"/>
    <s v="JP"/>
    <x v="34"/>
  </r>
  <r>
    <s v="X"/>
    <d v="2014-10-16T00:00:00"/>
    <x v="13"/>
    <x v="2046"/>
    <n v="1650"/>
    <m/>
    <x v="336"/>
    <m/>
    <x v="34"/>
  </r>
  <r>
    <s v="X"/>
    <d v="2014-10-16T00:00:00"/>
    <x v="5"/>
    <x v="2110"/>
    <m/>
    <n v="999.55"/>
    <x v="424"/>
    <m/>
    <x v="0"/>
  </r>
  <r>
    <s v="X"/>
    <d v="2014-10-16T00:00:00"/>
    <x v="0"/>
    <x v="2111"/>
    <m/>
    <n v="39.14"/>
    <x v="98"/>
    <m/>
    <x v="0"/>
  </r>
  <r>
    <s v="X"/>
    <d v="2014-10-17T00:00:00"/>
    <x v="1"/>
    <x v="1222"/>
    <n v="320"/>
    <m/>
    <x v="425"/>
    <m/>
    <x v="34"/>
  </r>
  <r>
    <s v="X"/>
    <d v="2014-10-17T00:00:00"/>
    <x v="1"/>
    <x v="1222"/>
    <n v="300"/>
    <m/>
    <x v="418"/>
    <m/>
    <x v="34"/>
  </r>
  <r>
    <s v="X"/>
    <d v="2014-10-17T00:00:00"/>
    <x v="13"/>
    <x v="2112"/>
    <n v="800"/>
    <m/>
    <x v="426"/>
    <m/>
    <x v="34"/>
  </r>
  <r>
    <s v="X"/>
    <d v="2014-10-17T00:00:00"/>
    <x v="13"/>
    <x v="128"/>
    <n v="700"/>
    <m/>
    <x v="400"/>
    <m/>
    <x v="34"/>
  </r>
  <r>
    <s v="X"/>
    <d v="2014-10-20T00:00:00"/>
    <x v="1"/>
    <x v="1852"/>
    <n v="380"/>
    <m/>
    <x v="298"/>
    <m/>
    <x v="35"/>
  </r>
  <r>
    <s v="X"/>
    <d v="2014-10-20T00:00:00"/>
    <x v="1"/>
    <x v="13"/>
    <n v="2500"/>
    <m/>
    <x v="278"/>
    <m/>
    <x v="35"/>
  </r>
  <r>
    <s v="X"/>
    <d v="2014-10-20T00:00:00"/>
    <x v="1"/>
    <x v="13"/>
    <n v="2000"/>
    <m/>
    <x v="423"/>
    <m/>
    <x v="35"/>
  </r>
  <r>
    <s v="X"/>
    <d v="2014-10-20T00:00:00"/>
    <x v="13"/>
    <x v="2113"/>
    <n v="1560"/>
    <m/>
    <x v="427"/>
    <m/>
    <x v="35"/>
  </r>
  <r>
    <s v="X"/>
    <d v="2014-10-20T00:00:00"/>
    <x v="13"/>
    <x v="1852"/>
    <n v="3270"/>
    <m/>
    <x v="336"/>
    <m/>
    <x v="35"/>
  </r>
  <r>
    <s v="X"/>
    <d v="2014-10-20T00:00:00"/>
    <x v="0"/>
    <x v="2114"/>
    <m/>
    <n v="11.64"/>
    <x v="136"/>
    <m/>
    <x v="0"/>
  </r>
  <r>
    <s v="X"/>
    <d v="2014-10-20T00:00:00"/>
    <x v="10"/>
    <x v="2115"/>
    <m/>
    <n v="75.739999999999995"/>
    <x v="27"/>
    <m/>
    <x v="0"/>
  </r>
  <r>
    <s v="X"/>
    <d v="2014-10-20T00:00:00"/>
    <x v="8"/>
    <x v="2116"/>
    <n v="979"/>
    <m/>
    <x v="418"/>
    <m/>
    <x v="0"/>
  </r>
  <r>
    <s v="X"/>
    <d v="2014-10-21T00:00:00"/>
    <x v="5"/>
    <x v="2117"/>
    <m/>
    <n v="108.08"/>
    <x v="10"/>
    <m/>
    <x v="0"/>
  </r>
  <r>
    <s v="X"/>
    <d v="2014-10-23T00:00:00"/>
    <x v="13"/>
    <x v="2046"/>
    <n v="1500.1"/>
    <m/>
    <x v="336"/>
    <m/>
    <x v="35"/>
  </r>
  <r>
    <s v="X"/>
    <d v="2014-10-24T00:00:00"/>
    <x v="1"/>
    <x v="1910"/>
    <n v="300"/>
    <m/>
    <x v="278"/>
    <m/>
    <x v="35"/>
  </r>
  <r>
    <s v="X"/>
    <d v="2014-10-24T00:00:00"/>
    <x v="14"/>
    <x v="32"/>
    <m/>
    <n v="15.5"/>
    <x v="418"/>
    <m/>
    <x v="0"/>
  </r>
  <r>
    <s v="X"/>
    <d v="2014-10-27T00:00:00"/>
    <x v="1"/>
    <x v="129"/>
    <n v="800"/>
    <m/>
    <x v="278"/>
    <m/>
    <x v="36"/>
  </r>
  <r>
    <s v="X"/>
    <d v="2014-10-27T00:00:00"/>
    <x v="1"/>
    <x v="13"/>
    <n v="250"/>
    <m/>
    <x v="278"/>
    <m/>
    <x v="36"/>
  </r>
  <r>
    <s v="X"/>
    <d v="2014-10-27T00:00:00"/>
    <x v="1"/>
    <x v="1852"/>
    <n v="750"/>
    <m/>
    <x v="278"/>
    <m/>
    <x v="36"/>
  </r>
  <r>
    <s v="X"/>
    <d v="2014-10-27T00:00:00"/>
    <x v="1"/>
    <x v="1852"/>
    <n v="430"/>
    <m/>
    <x v="27"/>
    <m/>
    <x v="36"/>
  </r>
  <r>
    <s v="X"/>
    <d v="2014-10-27T00:00:00"/>
    <x v="1"/>
    <x v="684"/>
    <n v="2638"/>
    <m/>
    <x v="423"/>
    <m/>
    <x v="36"/>
  </r>
  <r>
    <s v="X"/>
    <d v="2014-10-27T00:00:00"/>
    <x v="13"/>
    <x v="9"/>
    <n v="230"/>
    <m/>
    <x v="10"/>
    <m/>
    <x v="36"/>
  </r>
  <r>
    <s v="X"/>
    <d v="2014-10-27T00:00:00"/>
    <x v="13"/>
    <x v="1852"/>
    <n v="260"/>
    <m/>
    <x v="10"/>
    <m/>
    <x v="36"/>
  </r>
  <r>
    <s v="X"/>
    <d v="2014-10-27T00:00:00"/>
    <x v="1"/>
    <x v="13"/>
    <n v="2000"/>
    <m/>
    <x v="418"/>
    <m/>
    <x v="36"/>
  </r>
  <r>
    <s v="X"/>
    <d v="2014-10-27T00:00:00"/>
    <x v="14"/>
    <x v="32"/>
    <m/>
    <n v="433.21"/>
    <x v="418"/>
    <m/>
    <x v="0"/>
  </r>
  <r>
    <s v="X"/>
    <d v="2014-10-28T00:00:00"/>
    <x v="1"/>
    <x v="2118"/>
    <n v="83.94"/>
    <m/>
    <x v="406"/>
    <m/>
    <x v="36"/>
  </r>
  <r>
    <s v="X"/>
    <d v="2014-10-28T00:00:00"/>
    <x v="5"/>
    <x v="2119"/>
    <m/>
    <n v="548.34"/>
    <x v="336"/>
    <m/>
    <x v="0"/>
  </r>
  <r>
    <s v="X"/>
    <d v="2014-10-29T00:00:00"/>
    <x v="8"/>
    <x v="2120"/>
    <m/>
    <n v="270.11"/>
    <x v="428"/>
    <m/>
    <x v="0"/>
  </r>
  <r>
    <s v="X"/>
    <d v="2014-10-29T00:00:00"/>
    <x v="1"/>
    <x v="849"/>
    <n v="1000"/>
    <m/>
    <x v="289"/>
    <m/>
    <x v="36"/>
  </r>
  <r>
    <s v="X"/>
    <d v="2014-10-30T00:00:00"/>
    <x v="0"/>
    <x v="2121"/>
    <m/>
    <n v="594.34"/>
    <x v="423"/>
    <m/>
    <x v="0"/>
  </r>
  <r>
    <s v="X"/>
    <d v="2014-10-30T00:00:00"/>
    <x v="1"/>
    <x v="959"/>
    <n v="300"/>
    <m/>
    <x v="278"/>
    <m/>
    <x v="36"/>
  </r>
  <r>
    <s v="X"/>
    <d v="2014-10-30T00:00:00"/>
    <x v="1"/>
    <x v="959"/>
    <n v="300"/>
    <m/>
    <x v="185"/>
    <m/>
    <x v="36"/>
  </r>
  <r>
    <s v="X"/>
    <d v="2014-10-30T00:00:00"/>
    <x v="1"/>
    <x v="250"/>
    <n v="458.4"/>
    <m/>
    <x v="40"/>
    <m/>
    <x v="36"/>
  </r>
  <r>
    <s v="X"/>
    <d v="2014-10-30T00:00:00"/>
    <x v="15"/>
    <x v="2122"/>
    <n v="-20000"/>
    <m/>
    <x v="418"/>
    <m/>
    <x v="0"/>
  </r>
  <r>
    <s v="X"/>
    <d v="2014-10-31T00:00:00"/>
    <x v="1"/>
    <x v="849"/>
    <n v="1000"/>
    <m/>
    <x v="289"/>
    <m/>
    <x v="36"/>
  </r>
  <r>
    <s v="X"/>
    <d v="2014-10-31T00:00:00"/>
    <x v="1"/>
    <x v="50"/>
    <n v="5000"/>
    <m/>
    <x v="423"/>
    <m/>
    <x v="36"/>
  </r>
  <r>
    <s v="X"/>
    <d v="2014-10-31T00:00:00"/>
    <x v="1"/>
    <x v="250"/>
    <n v="57.05"/>
    <m/>
    <x v="40"/>
    <m/>
    <x v="36"/>
  </r>
  <r>
    <s v="X"/>
    <d v="2014-10-31T00:00:00"/>
    <x v="13"/>
    <x v="2122"/>
    <n v="20000"/>
    <m/>
    <x v="418"/>
    <m/>
    <x v="36"/>
  </r>
  <r>
    <s v="X"/>
    <d v="2014-11-03T00:00:00"/>
    <x v="1"/>
    <x v="214"/>
    <n v="2970"/>
    <m/>
    <x v="429"/>
    <m/>
    <x v="37"/>
  </r>
  <r>
    <s v="X"/>
    <d v="2014-11-03T00:00:00"/>
    <x v="1"/>
    <x v="1930"/>
    <n v="1500"/>
    <m/>
    <x v="278"/>
    <m/>
    <x v="37"/>
  </r>
  <r>
    <s v="X"/>
    <d v="2014-11-03T00:00:00"/>
    <x v="1"/>
    <x v="9"/>
    <n v="2211"/>
    <m/>
    <x v="429"/>
    <m/>
    <x v="37"/>
  </r>
  <r>
    <s v="X"/>
    <d v="2014-11-03T00:00:00"/>
    <x v="1"/>
    <x v="36"/>
    <n v="200"/>
    <m/>
    <x v="150"/>
    <m/>
    <x v="37"/>
  </r>
  <r>
    <s v="X"/>
    <d v="2014-11-03T00:00:00"/>
    <x v="1"/>
    <x v="36"/>
    <n v="150"/>
    <m/>
    <x v="278"/>
    <m/>
    <x v="37"/>
  </r>
  <r>
    <s v="X"/>
    <d v="2014-11-03T00:00:00"/>
    <x v="1"/>
    <x v="8"/>
    <n v="997"/>
    <m/>
    <x v="278"/>
    <m/>
    <x v="37"/>
  </r>
  <r>
    <s v="X"/>
    <d v="2014-11-03T00:00:00"/>
    <x v="1"/>
    <x v="8"/>
    <n v="70"/>
    <m/>
    <x v="110"/>
    <m/>
    <x v="37"/>
  </r>
  <r>
    <s v="X"/>
    <d v="2014-11-03T00:00:00"/>
    <x v="1"/>
    <x v="251"/>
    <n v="197.1"/>
    <m/>
    <x v="106"/>
    <m/>
    <x v="37"/>
  </r>
  <r>
    <s v="X"/>
    <d v="2014-11-03T00:00:00"/>
    <x v="13"/>
    <x v="2091"/>
    <n v="475"/>
    <m/>
    <x v="336"/>
    <m/>
    <x v="37"/>
  </r>
  <r>
    <s v="X"/>
    <d v="2014-11-03T00:00:00"/>
    <x v="13"/>
    <x v="214"/>
    <n v="120"/>
    <m/>
    <x v="28"/>
    <s v="JP"/>
    <x v="37"/>
  </r>
  <r>
    <s v="X"/>
    <d v="2014-11-03T00:00:00"/>
    <x v="14"/>
    <x v="32"/>
    <m/>
    <n v="433.21"/>
    <x v="418"/>
    <m/>
    <x v="0"/>
  </r>
  <r>
    <s v="X"/>
    <d v="2014-11-04T00:00:00"/>
    <x v="0"/>
    <x v="2123"/>
    <m/>
    <n v="408.73"/>
    <x v="206"/>
    <m/>
    <x v="0"/>
  </r>
  <r>
    <s v="X"/>
    <d v="2014-11-04T00:00:00"/>
    <x v="1"/>
    <x v="2124"/>
    <n v="-20000"/>
    <m/>
    <x v="336"/>
    <m/>
    <x v="37"/>
  </r>
  <r>
    <s v="X"/>
    <d v="2014-11-04T00:00:00"/>
    <x v="13"/>
    <x v="1852"/>
    <n v="2110"/>
    <m/>
    <x v="336"/>
    <m/>
    <x v="37"/>
  </r>
  <r>
    <s v="X"/>
    <d v="2014-11-04T00:00:00"/>
    <x v="13"/>
    <x v="1852"/>
    <n v="450"/>
    <m/>
    <x v="336"/>
    <m/>
    <x v="37"/>
  </r>
  <r>
    <s v="X"/>
    <d v="2014-11-04T00:00:00"/>
    <x v="0"/>
    <x v="2125"/>
    <m/>
    <n v="1503.64"/>
    <x v="423"/>
    <m/>
    <x v="0"/>
  </r>
  <r>
    <s v="X"/>
    <d v="2014-11-04T00:00:00"/>
    <x v="13"/>
    <x v="50"/>
    <n v="5000"/>
    <m/>
    <x v="418"/>
    <m/>
    <x v="37"/>
  </r>
  <r>
    <s v="X"/>
    <d v="2014-11-05T00:00:00"/>
    <x v="0"/>
    <x v="2126"/>
    <m/>
    <n v="155.62"/>
    <x v="98"/>
    <m/>
    <x v="0"/>
  </r>
  <r>
    <s v="X"/>
    <d v="2014-11-05T00:00:00"/>
    <x v="1"/>
    <x v="9"/>
    <n v="380"/>
    <m/>
    <x v="423"/>
    <m/>
    <x v="37"/>
  </r>
  <r>
    <s v="X"/>
    <d v="2014-11-05T00:00:00"/>
    <x v="1"/>
    <x v="36"/>
    <n v="75"/>
    <m/>
    <x v="206"/>
    <m/>
    <x v="37"/>
  </r>
  <r>
    <s v="X"/>
    <d v="2014-11-05T00:00:00"/>
    <x v="13"/>
    <x v="1366"/>
    <n v="1360"/>
    <m/>
    <x v="336"/>
    <m/>
    <x v="37"/>
  </r>
  <r>
    <s v="X"/>
    <d v="2014-11-05T00:00:00"/>
    <x v="13"/>
    <x v="36"/>
    <n v="1500"/>
    <m/>
    <x v="336"/>
    <m/>
    <x v="37"/>
  </r>
  <r>
    <s v="X"/>
    <d v="2014-11-05T00:00:00"/>
    <x v="0"/>
    <x v="2126"/>
    <m/>
    <n v="155.62"/>
    <x v="98"/>
    <m/>
    <x v="0"/>
  </r>
  <r>
    <s v="X"/>
    <d v="2014-11-05T00:00:00"/>
    <x v="13"/>
    <x v="13"/>
    <n v="2000"/>
    <m/>
    <x v="418"/>
    <m/>
    <x v="37"/>
  </r>
  <r>
    <s v="X"/>
    <d v="2014-11-07T00:00:00"/>
    <x v="1"/>
    <x v="241"/>
    <n v="165"/>
    <m/>
    <x v="40"/>
    <m/>
    <x v="37"/>
  </r>
  <r>
    <s v="X"/>
    <d v="2014-11-08T00:00:00"/>
    <x v="5"/>
    <x v="2127"/>
    <m/>
    <n v="94.75"/>
    <x v="336"/>
    <m/>
    <x v="0"/>
  </r>
  <r>
    <s v="X"/>
    <d v="2014-11-08T00:00:00"/>
    <x v="0"/>
    <x v="2128"/>
    <m/>
    <n v="285.27999999999997"/>
    <x v="423"/>
    <m/>
    <x v="0"/>
  </r>
  <r>
    <s v="X"/>
    <d v="2014-11-10T00:00:00"/>
    <x v="13"/>
    <x v="2091"/>
    <n v="350"/>
    <m/>
    <x v="336"/>
    <m/>
    <x v="38"/>
  </r>
  <r>
    <s v="X"/>
    <d v="2014-11-10T00:00:00"/>
    <x v="0"/>
    <x v="2129"/>
    <m/>
    <n v="96.51"/>
    <x v="423"/>
    <m/>
    <x v="0"/>
  </r>
  <r>
    <s v="X"/>
    <d v="2014-11-10T00:00:00"/>
    <x v="0"/>
    <x v="2130"/>
    <m/>
    <n v="298.79000000000002"/>
    <x v="423"/>
    <m/>
    <x v="0"/>
  </r>
  <r>
    <s v="X"/>
    <d v="2014-11-11T00:00:00"/>
    <x v="0"/>
    <x v="2131"/>
    <m/>
    <n v="218.82"/>
    <x v="423"/>
    <m/>
    <x v="0"/>
  </r>
  <r>
    <s v="X"/>
    <d v="2014-11-11T00:00:00"/>
    <x v="14"/>
    <x v="32"/>
    <m/>
    <n v="52"/>
    <x v="418"/>
    <m/>
    <x v="0"/>
  </r>
  <r>
    <s v="X"/>
    <d v="2014-11-11T00:00:00"/>
    <x v="14"/>
    <x v="32"/>
    <m/>
    <n v="133.26"/>
    <x v="418"/>
    <m/>
    <x v="0"/>
  </r>
  <r>
    <s v="X"/>
    <d v="2014-11-12T00:00:00"/>
    <x v="13"/>
    <x v="1852"/>
    <n v="1080"/>
    <m/>
    <x v="336"/>
    <m/>
    <x v="38"/>
  </r>
  <r>
    <s v="X"/>
    <d v="2014-11-12T00:00:00"/>
    <x v="1"/>
    <x v="13"/>
    <n v="2100"/>
    <m/>
    <x v="423"/>
    <m/>
    <x v="38"/>
  </r>
  <r>
    <s v="X"/>
    <d v="2014-11-12T00:00:00"/>
    <x v="1"/>
    <x v="9"/>
    <n v="470"/>
    <m/>
    <x v="206"/>
    <m/>
    <x v="38"/>
  </r>
  <r>
    <s v="X"/>
    <d v="2014-11-12T00:00:00"/>
    <x v="1"/>
    <x v="9"/>
    <n v="350"/>
    <m/>
    <x v="278"/>
    <m/>
    <x v="38"/>
  </r>
  <r>
    <s v="X"/>
    <d v="2014-11-12T00:00:00"/>
    <x v="0"/>
    <x v="2132"/>
    <m/>
    <n v="203.6"/>
    <x v="359"/>
    <m/>
    <x v="0"/>
  </r>
  <r>
    <s v="X"/>
    <d v="2014-11-12T00:00:00"/>
    <x v="0"/>
    <x v="2133"/>
    <m/>
    <n v="886.23"/>
    <x v="423"/>
    <m/>
    <x v="0"/>
  </r>
  <r>
    <s v="X"/>
    <d v="2014-11-13T00:00:00"/>
    <x v="1"/>
    <x v="1560"/>
    <n v="350"/>
    <m/>
    <x v="359"/>
    <m/>
    <x v="38"/>
  </r>
  <r>
    <s v="X"/>
    <d v="2014-11-13T00:00:00"/>
    <x v="1"/>
    <x v="1222"/>
    <n v="320"/>
    <m/>
    <x v="430"/>
    <m/>
    <x v="38"/>
  </r>
  <r>
    <s v="X"/>
    <d v="2014-11-13T00:00:00"/>
    <x v="0"/>
    <x v="2134"/>
    <m/>
    <n v="48.16"/>
    <x v="37"/>
    <m/>
    <x v="0"/>
  </r>
  <r>
    <s v="X"/>
    <d v="2014-11-14T00:00:00"/>
    <x v="5"/>
    <x v="2135"/>
    <m/>
    <n v="289.33"/>
    <x v="277"/>
    <m/>
    <x v="0"/>
  </r>
  <r>
    <s v="X"/>
    <d v="2014-11-14T00:00:00"/>
    <x v="0"/>
    <x v="2136"/>
    <m/>
    <n v="62.12"/>
    <x v="193"/>
    <m/>
    <x v="0"/>
  </r>
  <r>
    <s v="X"/>
    <d v="2014-11-14T00:00:00"/>
    <x v="5"/>
    <x v="2137"/>
    <m/>
    <n v="56.84"/>
    <x v="28"/>
    <s v="JP"/>
    <x v="0"/>
  </r>
  <r>
    <s v="X"/>
    <d v="2014-11-14T00:00:00"/>
    <x v="5"/>
    <x v="2138"/>
    <m/>
    <n v="31.3"/>
    <x v="99"/>
    <m/>
    <x v="0"/>
  </r>
  <r>
    <s v="X"/>
    <d v="2014-11-14T00:00:00"/>
    <x v="5"/>
    <x v="2139"/>
    <m/>
    <n v="34.42"/>
    <x v="28"/>
    <s v="JP"/>
    <x v="0"/>
  </r>
  <r>
    <s v="X"/>
    <d v="2014-11-15T00:00:00"/>
    <x v="0"/>
    <x v="2140"/>
    <m/>
    <n v="99.05"/>
    <x v="128"/>
    <m/>
    <x v="0"/>
  </r>
  <r>
    <s v="X"/>
    <d v="2014-11-17T00:00:00"/>
    <x v="13"/>
    <x v="9"/>
    <n v="760"/>
    <m/>
    <x v="409"/>
    <m/>
    <x v="39"/>
  </r>
  <r>
    <s v="X"/>
    <d v="2014-11-17T00:00:00"/>
    <x v="1"/>
    <x v="1328"/>
    <n v="95"/>
    <m/>
    <x v="423"/>
    <m/>
    <x v="39"/>
  </r>
  <r>
    <s v="X"/>
    <d v="2014-11-17T00:00:00"/>
    <x v="1"/>
    <x v="172"/>
    <n v="600"/>
    <m/>
    <x v="423"/>
    <m/>
    <x v="39"/>
  </r>
  <r>
    <s v="X"/>
    <d v="2014-11-17T00:00:00"/>
    <x v="1"/>
    <x v="879"/>
    <n v="1375"/>
    <m/>
    <x v="298"/>
    <m/>
    <x v="39"/>
  </r>
  <r>
    <s v="X"/>
    <d v="2014-11-17T00:00:00"/>
    <x v="1"/>
    <x v="13"/>
    <n v="2430"/>
    <m/>
    <x v="423"/>
    <m/>
    <x v="39"/>
  </r>
  <r>
    <s v="X"/>
    <d v="2014-11-17T00:00:00"/>
    <x v="1"/>
    <x v="9"/>
    <n v="1080"/>
    <m/>
    <x v="359"/>
    <m/>
    <x v="39"/>
  </r>
  <r>
    <s v="X"/>
    <d v="2014-11-17T00:00:00"/>
    <x v="1"/>
    <x v="7"/>
    <n v="250"/>
    <m/>
    <x v="76"/>
    <m/>
    <x v="39"/>
  </r>
  <r>
    <s v="X"/>
    <d v="2014-11-17T00:00:00"/>
    <x v="1"/>
    <x v="7"/>
    <n v="250"/>
    <m/>
    <x v="128"/>
    <m/>
    <x v="39"/>
  </r>
  <r>
    <s v="X"/>
    <d v="2014-11-17T00:00:00"/>
    <x v="1"/>
    <x v="7"/>
    <n v="370"/>
    <m/>
    <x v="359"/>
    <m/>
    <x v="39"/>
  </r>
  <r>
    <s v="X"/>
    <d v="2014-11-17T00:00:00"/>
    <x v="1"/>
    <x v="1930"/>
    <n v="400"/>
    <m/>
    <x v="423"/>
    <m/>
    <x v="39"/>
  </r>
  <r>
    <s v="X"/>
    <d v="2014-11-17T00:00:00"/>
    <x v="0"/>
    <x v="2141"/>
    <m/>
    <n v="2659.76"/>
    <x v="423"/>
    <m/>
    <x v="0"/>
  </r>
  <r>
    <s v="X"/>
    <d v="2014-11-17T00:00:00"/>
    <x v="13"/>
    <x v="13"/>
    <n v="500"/>
    <m/>
    <x v="418"/>
    <m/>
    <x v="39"/>
  </r>
  <r>
    <s v="X"/>
    <d v="2014-11-17T00:00:00"/>
    <x v="13"/>
    <x v="9"/>
    <n v="1080"/>
    <m/>
    <x v="418"/>
    <m/>
    <x v="39"/>
  </r>
  <r>
    <s v="X"/>
    <d v="2014-11-18T00:00:00"/>
    <x v="0"/>
    <x v="2142"/>
    <m/>
    <n v="240.08"/>
    <x v="423"/>
    <m/>
    <x v="0"/>
  </r>
  <r>
    <s v="X"/>
    <d v="2014-11-18T00:00:00"/>
    <x v="14"/>
    <x v="32"/>
    <m/>
    <n v="54.6"/>
    <x v="418"/>
    <m/>
    <x v="0"/>
  </r>
  <r>
    <s v="X"/>
    <d v="2014-11-19T00:00:00"/>
    <x v="1"/>
    <x v="36"/>
    <n v="1000"/>
    <m/>
    <x v="423"/>
    <m/>
    <x v="39"/>
  </r>
  <r>
    <s v="X"/>
    <d v="2014-11-19T00:00:00"/>
    <x v="5"/>
    <x v="2143"/>
    <m/>
    <n v="398.57"/>
    <x v="336"/>
    <m/>
    <x v="0"/>
  </r>
  <r>
    <s v="X"/>
    <d v="2014-11-19T00:00:00"/>
    <x v="5"/>
    <x v="2144"/>
    <m/>
    <n v="450.29"/>
    <x v="418"/>
    <m/>
    <x v="0"/>
  </r>
  <r>
    <s v="X"/>
    <d v="2014-11-20T00:00:00"/>
    <x v="0"/>
    <x v="2145"/>
    <m/>
    <n v="350.63"/>
    <x v="359"/>
    <m/>
    <x v="0"/>
  </r>
  <r>
    <s v="X"/>
    <d v="2014-11-20T00:00:00"/>
    <x v="0"/>
    <x v="2146"/>
    <m/>
    <n v="871.58"/>
    <x v="423"/>
    <m/>
    <x v="0"/>
  </r>
  <r>
    <s v="X"/>
    <d v="2014-11-20T00:00:00"/>
    <x v="0"/>
    <x v="2147"/>
    <m/>
    <n v="337.15"/>
    <x v="334"/>
    <m/>
    <x v="0"/>
  </r>
  <r>
    <s v="X"/>
    <d v="2014-11-21T00:00:00"/>
    <x v="13"/>
    <x v="31"/>
    <n v="1300"/>
    <m/>
    <x v="336"/>
    <m/>
    <x v="39"/>
  </r>
  <r>
    <s v="X"/>
    <d v="2014-11-21T00:00:00"/>
    <x v="1"/>
    <x v="13"/>
    <n v="480"/>
    <m/>
    <x v="423"/>
    <m/>
    <x v="39"/>
  </r>
  <r>
    <s v="X"/>
    <d v="2014-11-21T00:00:00"/>
    <x v="0"/>
    <x v="2148"/>
    <m/>
    <n v="100.2"/>
    <x v="101"/>
    <m/>
    <x v="0"/>
  </r>
  <r>
    <s v="X"/>
    <d v="2014-11-21T00:00:00"/>
    <x v="0"/>
    <x v="2149"/>
    <m/>
    <n v="26.13"/>
    <x v="334"/>
    <m/>
    <x v="0"/>
  </r>
  <r>
    <s v="X"/>
    <d v="2014-11-21T00:00:00"/>
    <x v="0"/>
    <x v="2150"/>
    <m/>
    <n v="72.099999999999994"/>
    <x v="101"/>
    <m/>
    <x v="0"/>
  </r>
  <r>
    <s v="X"/>
    <d v="2014-11-21T00:00:00"/>
    <x v="0"/>
    <x v="2151"/>
    <m/>
    <n v="347.89"/>
    <x v="130"/>
    <m/>
    <x v="0"/>
  </r>
  <r>
    <s v="X"/>
    <d v="2014-11-22T00:00:00"/>
    <x v="0"/>
    <x v="2152"/>
    <m/>
    <n v="44.19"/>
    <x v="84"/>
    <m/>
    <x v="0"/>
  </r>
  <r>
    <s v="X"/>
    <d v="2014-11-24T00:00:00"/>
    <x v="1"/>
    <x v="13"/>
    <n v="2235"/>
    <m/>
    <x v="423"/>
    <m/>
    <x v="40"/>
  </r>
  <r>
    <s v="X"/>
    <d v="2014-11-24T00:00:00"/>
    <x v="1"/>
    <x v="9"/>
    <n v="470"/>
    <m/>
    <x v="359"/>
    <m/>
    <x v="40"/>
  </r>
  <r>
    <s v="X"/>
    <d v="2014-11-24T00:00:00"/>
    <x v="1"/>
    <x v="9"/>
    <n v="736"/>
    <m/>
    <x v="334"/>
    <m/>
    <x v="40"/>
  </r>
  <r>
    <s v="X"/>
    <d v="2014-11-24T00:00:00"/>
    <x v="1"/>
    <x v="9"/>
    <n v="500"/>
    <m/>
    <x v="101"/>
    <m/>
    <x v="40"/>
  </r>
  <r>
    <s v="X"/>
    <d v="2014-11-24T00:00:00"/>
    <x v="1"/>
    <x v="9"/>
    <n v="494"/>
    <m/>
    <x v="130"/>
    <m/>
    <x v="40"/>
  </r>
  <r>
    <s v="X"/>
    <d v="2014-11-24T00:00:00"/>
    <x v="1"/>
    <x v="9"/>
    <n v="350"/>
    <m/>
    <x v="103"/>
    <m/>
    <x v="40"/>
  </r>
  <r>
    <s v="X"/>
    <d v="2014-11-24T00:00:00"/>
    <x v="1"/>
    <x v="9"/>
    <n v="134"/>
    <m/>
    <x v="419"/>
    <m/>
    <x v="40"/>
  </r>
  <r>
    <s v="X"/>
    <d v="2014-11-24T00:00:00"/>
    <x v="0"/>
    <x v="2153"/>
    <m/>
    <n v="96.9"/>
    <x v="334"/>
    <m/>
    <x v="0"/>
  </r>
  <r>
    <s v="X"/>
    <d v="2014-11-24T00:00:00"/>
    <x v="0"/>
    <x v="2154"/>
    <m/>
    <n v="92.63"/>
    <x v="130"/>
    <m/>
    <x v="0"/>
  </r>
  <r>
    <s v="X"/>
    <d v="2014-11-24T00:00:00"/>
    <x v="13"/>
    <x v="1852"/>
    <n v="1330"/>
    <m/>
    <x v="418"/>
    <m/>
    <x v="40"/>
  </r>
  <r>
    <s v="X"/>
    <d v="2014-11-25T00:00:00"/>
    <x v="1"/>
    <x v="879"/>
    <n v="149"/>
    <m/>
    <x v="10"/>
    <m/>
    <x v="40"/>
  </r>
  <r>
    <s v="X"/>
    <d v="2014-11-25T00:00:00"/>
    <x v="1"/>
    <x v="36"/>
    <n v="1000"/>
    <m/>
    <x v="130"/>
    <m/>
    <x v="40"/>
  </r>
  <r>
    <s v="X"/>
    <d v="2014-11-25T00:00:00"/>
    <x v="1"/>
    <x v="250"/>
    <n v="35.840000000000003"/>
    <m/>
    <x v="40"/>
    <m/>
    <x v="40"/>
  </r>
  <r>
    <s v="X"/>
    <d v="2014-11-25T00:00:00"/>
    <x v="0"/>
    <x v="2155"/>
    <m/>
    <n v="159.69"/>
    <x v="130"/>
    <m/>
    <x v="0"/>
  </r>
  <r>
    <s v="X"/>
    <d v="2014-11-25T00:00:00"/>
    <x v="5"/>
    <x v="2156"/>
    <m/>
    <n v="168.31"/>
    <x v="336"/>
    <m/>
    <x v="0"/>
  </r>
  <r>
    <s v="X"/>
    <d v="2014-11-26T00:00:00"/>
    <x v="1"/>
    <x v="1222"/>
    <n v="400"/>
    <m/>
    <x v="334"/>
    <m/>
    <x v="40"/>
  </r>
  <r>
    <s v="X"/>
    <d v="2014-11-26T00:00:00"/>
    <x v="1"/>
    <x v="1222"/>
    <n v="400"/>
    <m/>
    <x v="334"/>
    <m/>
    <x v="40"/>
  </r>
  <r>
    <s v="X"/>
    <d v="2014-11-26T00:00:00"/>
    <x v="1"/>
    <x v="1328"/>
    <n v="95"/>
    <m/>
    <x v="423"/>
    <m/>
    <x v="40"/>
  </r>
  <r>
    <s v="X"/>
    <d v="2014-11-26T00:00:00"/>
    <x v="1"/>
    <x v="879"/>
    <n v="1970"/>
    <m/>
    <x v="130"/>
    <m/>
    <x v="40"/>
  </r>
  <r>
    <s v="X"/>
    <d v="2014-11-26T00:00:00"/>
    <x v="1"/>
    <x v="2091"/>
    <n v="200"/>
    <m/>
    <x v="130"/>
    <m/>
    <x v="40"/>
  </r>
  <r>
    <s v="X"/>
    <d v="2014-11-26T00:00:00"/>
    <x v="1"/>
    <x v="2091"/>
    <n v="150"/>
    <m/>
    <x v="359"/>
    <m/>
    <x v="40"/>
  </r>
  <r>
    <s v="X"/>
    <d v="2014-11-26T00:00:00"/>
    <x v="1"/>
    <x v="2091"/>
    <n v="400"/>
    <m/>
    <x v="423"/>
    <m/>
    <x v="40"/>
  </r>
  <r>
    <s v="X"/>
    <d v="2014-11-26T00:00:00"/>
    <x v="1"/>
    <x v="36"/>
    <n v="1800"/>
    <m/>
    <x v="423"/>
    <m/>
    <x v="40"/>
  </r>
  <r>
    <s v="X"/>
    <d v="2014-11-27T00:00:00"/>
    <x v="0"/>
    <x v="2157"/>
    <m/>
    <n v="1600"/>
    <x v="130"/>
    <m/>
    <x v="0"/>
  </r>
  <r>
    <s v="X"/>
    <d v="2014-11-28T00:00:00"/>
    <x v="1"/>
    <x v="1222"/>
    <n v="320"/>
    <m/>
    <x v="431"/>
    <m/>
    <x v="40"/>
  </r>
  <r>
    <s v="X"/>
    <d v="2014-11-28T00:00:00"/>
    <x v="13"/>
    <x v="50"/>
    <n v="10000"/>
    <m/>
    <x v="418"/>
    <m/>
    <x v="40"/>
  </r>
  <r>
    <s v="X"/>
    <d v="2014-11-29T00:00:00"/>
    <x v="0"/>
    <x v="2158"/>
    <m/>
    <n v="52.57"/>
    <x v="406"/>
    <m/>
    <x v="0"/>
  </r>
  <r>
    <s v="X"/>
    <d v="2014-12-01T00:00:00"/>
    <x v="1"/>
    <x v="849"/>
    <n v="-250"/>
    <m/>
    <x v="289"/>
    <m/>
    <x v="41"/>
  </r>
  <r>
    <s v="X"/>
    <d v="2014-12-01T00:00:00"/>
    <x v="1"/>
    <x v="241"/>
    <n v="199"/>
    <m/>
    <x v="40"/>
    <m/>
    <x v="41"/>
  </r>
  <r>
    <s v="X"/>
    <d v="2014-12-01T00:00:00"/>
    <x v="1"/>
    <x v="1"/>
    <n v="200"/>
    <m/>
    <x v="108"/>
    <m/>
    <x v="41"/>
  </r>
  <r>
    <s v="X"/>
    <d v="2014-12-01T00:00:00"/>
    <x v="1"/>
    <x v="1"/>
    <n v="150"/>
    <m/>
    <x v="10"/>
    <m/>
    <x v="41"/>
  </r>
  <r>
    <s v="X"/>
    <d v="2014-12-01T00:00:00"/>
    <x v="1"/>
    <x v="1"/>
    <n v="200"/>
    <m/>
    <x v="317"/>
    <m/>
    <x v="41"/>
  </r>
  <r>
    <s v="X"/>
    <d v="2014-12-01T00:00:00"/>
    <x v="1"/>
    <x v="959"/>
    <n v="200"/>
    <m/>
    <x v="135"/>
    <m/>
    <x v="41"/>
  </r>
  <r>
    <s v="X"/>
    <d v="2014-12-01T00:00:00"/>
    <x v="1"/>
    <x v="959"/>
    <n v="25"/>
    <m/>
    <x v="278"/>
    <m/>
    <x v="41"/>
  </r>
  <r>
    <s v="X"/>
    <d v="2014-12-01T00:00:00"/>
    <x v="1"/>
    <x v="9"/>
    <n v="430"/>
    <m/>
    <x v="130"/>
    <m/>
    <x v="41"/>
  </r>
  <r>
    <s v="X"/>
    <d v="2014-12-01T00:00:00"/>
    <x v="1"/>
    <x v="9"/>
    <n v="380"/>
    <m/>
    <x v="406"/>
    <m/>
    <x v="41"/>
  </r>
  <r>
    <s v="X"/>
    <d v="2014-12-01T00:00:00"/>
    <x v="1"/>
    <x v="9"/>
    <n v="385"/>
    <m/>
    <x v="334"/>
    <m/>
    <x v="41"/>
  </r>
  <r>
    <s v="X"/>
    <d v="2014-12-01T00:00:00"/>
    <x v="1"/>
    <x v="13"/>
    <n v="1900"/>
    <m/>
    <x v="423"/>
    <m/>
    <x v="41"/>
  </r>
  <r>
    <s v="X"/>
    <d v="2014-12-01T00:00:00"/>
    <x v="1"/>
    <x v="31"/>
    <n v="1000"/>
    <m/>
    <x v="423"/>
    <m/>
    <x v="41"/>
  </r>
  <r>
    <s v="X"/>
    <d v="2014-12-01T00:00:00"/>
    <x v="0"/>
    <x v="2159"/>
    <m/>
    <n v="1112.69"/>
    <x v="425"/>
    <m/>
    <x v="0"/>
  </r>
  <r>
    <s v="X"/>
    <d v="2014-12-01T00:00:00"/>
    <x v="13"/>
    <x v="1852"/>
    <n v="1470"/>
    <m/>
    <x v="418"/>
    <m/>
    <x v="41"/>
  </r>
  <r>
    <s v="X"/>
    <d v="2014-12-02T00:00:00"/>
    <x v="8"/>
    <x v="2160"/>
    <m/>
    <n v="265"/>
    <x v="27"/>
    <m/>
    <x v="0"/>
  </r>
  <r>
    <s v="X"/>
    <d v="2014-12-02T00:00:00"/>
    <x v="13"/>
    <x v="111"/>
    <n v="1156.0999999999999"/>
    <m/>
    <x v="423"/>
    <m/>
    <x v="41"/>
  </r>
  <r>
    <s v="X"/>
    <d v="2014-12-02T00:00:00"/>
    <x v="1"/>
    <x v="2161"/>
    <n v="-122105.42"/>
    <m/>
    <x v="303"/>
    <m/>
    <x v="41"/>
  </r>
  <r>
    <s v="X"/>
    <d v="2014-12-02T00:00:00"/>
    <x v="1"/>
    <x v="1328"/>
    <n v="95"/>
    <m/>
    <x v="425"/>
    <m/>
    <x v="41"/>
  </r>
  <r>
    <s v="X"/>
    <d v="2014-12-02T00:00:00"/>
    <x v="1"/>
    <x v="251"/>
    <n v="190.74"/>
    <m/>
    <x v="106"/>
    <m/>
    <x v="41"/>
  </r>
  <r>
    <s v="X"/>
    <d v="2014-12-02T00:00:00"/>
    <x v="13"/>
    <x v="111"/>
    <n v="1346.4"/>
    <m/>
    <x v="418"/>
    <m/>
    <x v="41"/>
  </r>
  <r>
    <s v="X"/>
    <d v="2014-12-02T00:00:00"/>
    <x v="5"/>
    <x v="2162"/>
    <m/>
    <n v="353.23"/>
    <x v="418"/>
    <m/>
    <x v="0"/>
  </r>
  <r>
    <s v="X"/>
    <d v="2014-12-03T00:00:00"/>
    <x v="1"/>
    <x v="9"/>
    <n v="200"/>
    <m/>
    <x v="130"/>
    <m/>
    <x v="41"/>
  </r>
  <r>
    <s v="X"/>
    <d v="2014-12-03T00:00:00"/>
    <x v="1"/>
    <x v="250"/>
    <n v="523.09"/>
    <m/>
    <x v="40"/>
    <m/>
    <x v="41"/>
  </r>
  <r>
    <s v="X"/>
    <d v="2014-12-03T00:00:00"/>
    <x v="5"/>
    <x v="2163"/>
    <m/>
    <n v="137.51"/>
    <x v="115"/>
    <m/>
    <x v="0"/>
  </r>
  <r>
    <s v="X"/>
    <d v="2014-12-03T00:00:00"/>
    <x v="0"/>
    <x v="2164"/>
    <m/>
    <n v="336.44"/>
    <x v="423"/>
    <m/>
    <x v="0"/>
  </r>
  <r>
    <s v="X"/>
    <d v="2014-12-03T00:00:00"/>
    <x v="5"/>
    <x v="2165"/>
    <m/>
    <n v="362.48"/>
    <x v="418"/>
    <m/>
    <x v="0"/>
  </r>
  <r>
    <s v="X"/>
    <d v="2014-12-03T00:00:00"/>
    <x v="14"/>
    <x v="32"/>
    <m/>
    <n v="15.5"/>
    <x v="418"/>
    <m/>
    <x v="0"/>
  </r>
  <r>
    <s v="X"/>
    <d v="2014-12-03T00:00:00"/>
    <x v="15"/>
    <x v="2122"/>
    <n v="-40000"/>
    <m/>
    <x v="418"/>
    <m/>
    <x v="0"/>
  </r>
  <r>
    <s v="X"/>
    <d v="2014-12-03T00:00:00"/>
    <x v="13"/>
    <x v="2122"/>
    <n v="40000"/>
    <m/>
    <x v="418"/>
    <m/>
    <x v="41"/>
  </r>
  <r>
    <s v="X"/>
    <d v="2014-12-04T00:00:00"/>
    <x v="1"/>
    <x v="44"/>
    <n v="1300"/>
    <m/>
    <x v="406"/>
    <m/>
    <x v="41"/>
  </r>
  <r>
    <s v="X"/>
    <d v="2014-12-04T00:00:00"/>
    <x v="5"/>
    <x v="2166"/>
    <m/>
    <n v="406.92"/>
    <x v="28"/>
    <s v="JP"/>
    <x v="0"/>
  </r>
  <r>
    <s v="X"/>
    <d v="2014-12-04T00:00:00"/>
    <x v="0"/>
    <x v="2167"/>
    <m/>
    <n v="294.05"/>
    <x v="423"/>
    <m/>
    <x v="0"/>
  </r>
  <r>
    <s v="X"/>
    <d v="2014-12-04T00:00:00"/>
    <x v="0"/>
    <x v="2168"/>
    <m/>
    <n v="48.71"/>
    <x v="28"/>
    <s v="JP"/>
    <x v="0"/>
  </r>
  <r>
    <s v="X"/>
    <d v="2014-12-04T00:00:00"/>
    <x v="13"/>
    <x v="684"/>
    <n v="3140"/>
    <m/>
    <x v="418"/>
    <m/>
    <x v="41"/>
  </r>
  <r>
    <s v="X"/>
    <d v="2014-12-04T00:00:00"/>
    <x v="5"/>
    <x v="2169"/>
    <m/>
    <n v="139.44"/>
    <x v="418"/>
    <m/>
    <x v="0"/>
  </r>
  <r>
    <s v="X"/>
    <d v="2014-12-04T00:00:00"/>
    <x v="14"/>
    <x v="2170"/>
    <m/>
    <n v="916.23"/>
    <x v="418"/>
    <m/>
    <x v="0"/>
  </r>
  <r>
    <s v="X"/>
    <d v="2014-12-05T00:00:00"/>
    <x v="1"/>
    <x v="50"/>
    <n v="5000"/>
    <m/>
    <x v="423"/>
    <m/>
    <x v="41"/>
  </r>
  <r>
    <s v="X"/>
    <d v="2014-12-05T00:00:00"/>
    <x v="0"/>
    <x v="2171"/>
    <m/>
    <n v="351.63"/>
    <x v="425"/>
    <m/>
    <x v="0"/>
  </r>
  <r>
    <s v="X"/>
    <d v="2014-12-05T00:00:00"/>
    <x v="14"/>
    <x v="2172"/>
    <m/>
    <n v="1001.16"/>
    <x v="418"/>
    <m/>
    <x v="0"/>
  </r>
  <r>
    <s v="X"/>
    <d v="2014-12-06T00:00:00"/>
    <x v="5"/>
    <x v="2173"/>
    <m/>
    <n v="45.01"/>
    <x v="336"/>
    <m/>
    <x v="0"/>
  </r>
  <r>
    <s v="X"/>
    <d v="2014-12-08T00:00:00"/>
    <x v="1"/>
    <x v="128"/>
    <n v="1900"/>
    <m/>
    <x v="278"/>
    <m/>
    <x v="42"/>
  </r>
  <r>
    <s v="X"/>
    <d v="2014-12-08T00:00:00"/>
    <x v="1"/>
    <x v="990"/>
    <n v="2790"/>
    <m/>
    <x v="359"/>
    <m/>
    <x v="42"/>
  </r>
  <r>
    <s v="X"/>
    <d v="2014-12-08T00:00:00"/>
    <x v="1"/>
    <x v="13"/>
    <n v="2600"/>
    <m/>
    <x v="423"/>
    <m/>
    <x v="42"/>
  </r>
  <r>
    <s v="X"/>
    <d v="2014-12-08T00:00:00"/>
    <x v="1"/>
    <x v="9"/>
    <n v="3320"/>
    <m/>
    <x v="425"/>
    <m/>
    <x v="42"/>
  </r>
  <r>
    <s v="X"/>
    <d v="2014-12-08T00:00:00"/>
    <x v="1"/>
    <x v="1"/>
    <n v="400"/>
    <m/>
    <x v="98"/>
    <m/>
    <x v="42"/>
  </r>
  <r>
    <s v="X"/>
    <d v="2014-12-08T00:00:00"/>
    <x v="1"/>
    <x v="1"/>
    <n v="500"/>
    <m/>
    <x v="210"/>
    <m/>
    <x v="42"/>
  </r>
  <r>
    <s v="X"/>
    <d v="2014-12-08T00:00:00"/>
    <x v="13"/>
    <x v="990"/>
    <n v="4675"/>
    <m/>
    <x v="336"/>
    <m/>
    <x v="42"/>
  </r>
  <r>
    <s v="X"/>
    <d v="2014-12-08T00:00:00"/>
    <x v="13"/>
    <x v="990"/>
    <n v="3620"/>
    <m/>
    <x v="407"/>
    <m/>
    <x v="42"/>
  </r>
  <r>
    <s v="X"/>
    <d v="2014-12-08T00:00:00"/>
    <x v="13"/>
    <x v="21"/>
    <n v="870"/>
    <m/>
    <x v="336"/>
    <m/>
    <x v="42"/>
  </r>
  <r>
    <s v="X"/>
    <d v="2014-12-08T00:00:00"/>
    <x v="0"/>
    <x v="2174"/>
    <m/>
    <n v="41.22"/>
    <x v="423"/>
    <m/>
    <x v="0"/>
  </r>
  <r>
    <s v="X"/>
    <d v="2014-12-08T00:00:00"/>
    <x v="1"/>
    <x v="1"/>
    <n v="1000"/>
    <m/>
    <x v="418"/>
    <m/>
    <x v="42"/>
  </r>
  <r>
    <s v="X"/>
    <d v="2014-12-08T00:00:00"/>
    <x v="13"/>
    <x v="21"/>
    <n v="750"/>
    <m/>
    <x v="418"/>
    <m/>
    <x v="42"/>
  </r>
  <r>
    <s v="X"/>
    <d v="2014-12-08T00:00:00"/>
    <x v="14"/>
    <x v="32"/>
    <m/>
    <n v="433.21"/>
    <x v="418"/>
    <m/>
    <x v="0"/>
  </r>
  <r>
    <s v="X"/>
    <d v="2014-12-09T00:00:00"/>
    <x v="0"/>
    <x v="2175"/>
    <m/>
    <n v="128.65"/>
    <x v="277"/>
    <m/>
    <x v="0"/>
  </r>
  <r>
    <s v="X"/>
    <d v="2014-12-10T00:00:00"/>
    <x v="0"/>
    <x v="2176"/>
    <m/>
    <n v="459.06"/>
    <x v="425"/>
    <m/>
    <x v="0"/>
  </r>
  <r>
    <s v="X"/>
    <d v="2014-12-11T00:00:00"/>
    <x v="0"/>
    <x v="2177"/>
    <m/>
    <n v="174.54"/>
    <x v="423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0"/>
    <x v="2178"/>
    <m/>
    <n v="118.28"/>
    <x v="359"/>
    <m/>
    <x v="0"/>
  </r>
  <r>
    <s v="X"/>
    <d v="2014-12-12T00:00:00"/>
    <x v="0"/>
    <x v="2179"/>
    <m/>
    <n v="88.38"/>
    <x v="423"/>
    <m/>
    <x v="0"/>
  </r>
  <r>
    <s v="X"/>
    <d v="2014-12-12T00:00:00"/>
    <x v="0"/>
    <x v="2180"/>
    <m/>
    <n v="52.77"/>
    <x v="359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13"/>
    <x v="1"/>
    <n v="2100"/>
    <m/>
    <x v="418"/>
    <m/>
    <x v="42"/>
  </r>
  <r>
    <s v="X"/>
    <d v="2014-12-15T00:00:00"/>
    <x v="13"/>
    <x v="24"/>
    <n v="250"/>
    <m/>
    <x v="85"/>
    <m/>
    <x v="43"/>
  </r>
  <r>
    <s v="X"/>
    <d v="2014-12-15T00:00:00"/>
    <x v="1"/>
    <x v="128"/>
    <n v="2500"/>
    <m/>
    <x v="406"/>
    <m/>
    <x v="43"/>
  </r>
  <r>
    <s v="X"/>
    <d v="2014-12-15T00:00:00"/>
    <x v="1"/>
    <x v="9"/>
    <n v="1650"/>
    <m/>
    <x v="406"/>
    <m/>
    <x v="43"/>
  </r>
  <r>
    <s v="X"/>
    <d v="2014-12-15T00:00:00"/>
    <x v="1"/>
    <x v="13"/>
    <n v="2045"/>
    <m/>
    <x v="423"/>
    <m/>
    <x v="43"/>
  </r>
  <r>
    <s v="X"/>
    <d v="2014-12-15T00:00:00"/>
    <x v="1"/>
    <x v="9"/>
    <n v="750"/>
    <m/>
    <x v="277"/>
    <m/>
    <x v="43"/>
  </r>
  <r>
    <s v="X"/>
    <d v="2014-12-15T00:00:00"/>
    <x v="1"/>
    <x v="214"/>
    <n v="2000"/>
    <m/>
    <x v="425"/>
    <m/>
    <x v="43"/>
  </r>
  <r>
    <s v="X"/>
    <d v="2014-12-15T00:00:00"/>
    <x v="13"/>
    <x v="1852"/>
    <n v="2550"/>
    <m/>
    <x v="418"/>
    <m/>
    <x v="43"/>
  </r>
  <r>
    <s v="X"/>
    <d v="2014-12-15T00:00:00"/>
    <x v="5"/>
    <x v="2181"/>
    <m/>
    <n v="1298.3900000000001"/>
    <x v="418"/>
    <m/>
    <x v="0"/>
  </r>
  <r>
    <s v="X"/>
    <d v="2014-12-16T00:00:00"/>
    <x v="1"/>
    <x v="1288"/>
    <n v="-275"/>
    <m/>
    <x v="383"/>
    <m/>
    <x v="43"/>
  </r>
  <r>
    <s v="X"/>
    <d v="2014-12-16T00:00:00"/>
    <x v="1"/>
    <x v="1"/>
    <n v="800"/>
    <m/>
    <x v="359"/>
    <m/>
    <x v="43"/>
  </r>
  <r>
    <s v="X"/>
    <d v="2014-12-16T00:00:00"/>
    <x v="1"/>
    <x v="959"/>
    <n v="200"/>
    <m/>
    <x v="185"/>
    <m/>
    <x v="43"/>
  </r>
  <r>
    <s v="X"/>
    <d v="2014-12-16T00:00:00"/>
    <x v="1"/>
    <x v="959"/>
    <n v="400"/>
    <m/>
    <x v="359"/>
    <m/>
    <x v="43"/>
  </r>
  <r>
    <s v="X"/>
    <d v="2014-12-16T00:00:00"/>
    <x v="5"/>
    <x v="2182"/>
    <m/>
    <n v="444.53"/>
    <x v="418"/>
    <m/>
    <x v="0"/>
  </r>
  <r>
    <s v="X"/>
    <d v="2014-12-18T00:00:00"/>
    <x v="1"/>
    <x v="424"/>
    <n v="1000"/>
    <m/>
    <x v="278"/>
    <m/>
    <x v="43"/>
  </r>
  <r>
    <s v="X"/>
    <d v="2014-12-18T00:00:00"/>
    <x v="0"/>
    <x v="2183"/>
    <m/>
    <n v="138.22999999999999"/>
    <x v="423"/>
    <m/>
    <x v="0"/>
  </r>
  <r>
    <s v="X"/>
    <d v="2014-12-18T00:00:00"/>
    <x v="5"/>
    <x v="2184"/>
    <m/>
    <n v="81.03"/>
    <x v="124"/>
    <m/>
    <x v="0"/>
  </r>
  <r>
    <s v="X"/>
    <d v="2014-12-18T00:00:00"/>
    <x v="0"/>
    <x v="2077"/>
    <m/>
    <n v="581.58000000000004"/>
    <x v="278"/>
    <m/>
    <x v="0"/>
  </r>
  <r>
    <s v="X"/>
    <d v="2014-12-18T00:00:00"/>
    <x v="13"/>
    <x v="36"/>
    <n v="2000"/>
    <m/>
    <x v="418"/>
    <m/>
    <x v="43"/>
  </r>
  <r>
    <s v="X"/>
    <d v="2014-12-18T00:00:00"/>
    <x v="5"/>
    <x v="2185"/>
    <m/>
    <n v="309.23"/>
    <x v="418"/>
    <m/>
    <x v="0"/>
  </r>
  <r>
    <s v="X"/>
    <d v="2014-12-18T00:00:00"/>
    <x v="5"/>
    <x v="2186"/>
    <m/>
    <n v="1094.19"/>
    <x v="418"/>
    <m/>
    <x v="0"/>
  </r>
  <r>
    <s v="X"/>
    <d v="2014-12-20T00:00:00"/>
    <x v="0"/>
    <x v="2187"/>
    <m/>
    <n v="2564"/>
    <x v="278"/>
    <m/>
    <x v="0"/>
  </r>
  <r>
    <s v="X"/>
    <d v="2014-12-22T00:00:00"/>
    <x v="1"/>
    <x v="2188"/>
    <n v="147.9"/>
    <m/>
    <x v="115"/>
    <m/>
    <x v="44"/>
  </r>
  <r>
    <s v="X"/>
    <d v="2014-12-22T00:00:00"/>
    <x v="1"/>
    <x v="1852"/>
    <n v="500"/>
    <m/>
    <x v="425"/>
    <m/>
    <x v="44"/>
  </r>
  <r>
    <s v="X"/>
    <d v="2014-12-22T00:00:00"/>
    <x v="1"/>
    <x v="129"/>
    <n v="1600"/>
    <m/>
    <x v="423"/>
    <m/>
    <x v="44"/>
  </r>
  <r>
    <s v="X"/>
    <d v="2014-12-22T00:00:00"/>
    <x v="13"/>
    <x v="1930"/>
    <n v="500"/>
    <m/>
    <x v="418"/>
    <m/>
    <x v="44"/>
  </r>
  <r>
    <s v="X"/>
    <d v="2014-12-22T00:00:00"/>
    <x v="13"/>
    <x v="1852"/>
    <n v="1750"/>
    <m/>
    <x v="418"/>
    <m/>
    <x v="44"/>
  </r>
  <r>
    <s v="X"/>
    <d v="2014-12-22T00:00:00"/>
    <x v="13"/>
    <x v="9"/>
    <n v="1500"/>
    <m/>
    <x v="418"/>
    <m/>
    <x v="44"/>
  </r>
  <r>
    <s v="X"/>
    <d v="2014-12-23T00:00:00"/>
    <x v="1"/>
    <x v="2189"/>
    <n v="3500"/>
    <m/>
    <x v="115"/>
    <m/>
    <x v="44"/>
  </r>
  <r>
    <s v="X"/>
    <d v="2014-12-23T00:00:00"/>
    <x v="0"/>
    <x v="2190"/>
    <m/>
    <n v="69.599999999999994"/>
    <x v="12"/>
    <m/>
    <x v="0"/>
  </r>
  <r>
    <s v="X"/>
    <d v="2014-12-23T00:00:00"/>
    <x v="0"/>
    <x v="2191"/>
    <m/>
    <n v="201.27"/>
    <x v="115"/>
    <m/>
    <x v="0"/>
  </r>
  <r>
    <s v="X"/>
    <d v="2014-12-23T00:00:00"/>
    <x v="13"/>
    <x v="16"/>
    <n v="1600"/>
    <m/>
    <x v="418"/>
    <m/>
    <x v="44"/>
  </r>
  <r>
    <s v="X"/>
    <d v="2014-12-24T00:00:00"/>
    <x v="0"/>
    <x v="2192"/>
    <m/>
    <n v="25.58"/>
    <x v="407"/>
    <m/>
    <x v="0"/>
  </r>
  <r>
    <s v="X"/>
    <d v="2014-12-24T00:00:00"/>
    <x v="1"/>
    <x v="424"/>
    <n v="850"/>
    <m/>
    <x v="278"/>
    <m/>
    <x v="44"/>
  </r>
  <r>
    <s v="X"/>
    <d v="2014-12-26T00:00:00"/>
    <x v="1"/>
    <x v="2193"/>
    <n v="550"/>
    <m/>
    <x v="407"/>
    <m/>
    <x v="44"/>
  </r>
  <r>
    <s v="X"/>
    <d v="2014-12-26T00:00:00"/>
    <x v="0"/>
    <x v="2194"/>
    <m/>
    <n v="107.94"/>
    <x v="278"/>
    <m/>
    <x v="0"/>
  </r>
  <r>
    <s v="X"/>
    <d v="2014-12-26T00:00:00"/>
    <x v="0"/>
    <x v="2195"/>
    <m/>
    <n v="295.51"/>
    <x v="278"/>
    <m/>
    <x v="0"/>
  </r>
  <r>
    <s v="X"/>
    <d v="2014-12-30T00:00:00"/>
    <x v="1"/>
    <x v="9"/>
    <n v="380"/>
    <m/>
    <x v="130"/>
    <m/>
    <x v="45"/>
  </r>
  <r>
    <s v="X"/>
    <d v="2014-12-30T00:00:00"/>
    <x v="1"/>
    <x v="9"/>
    <n v="190"/>
    <m/>
    <x v="110"/>
    <m/>
    <x v="45"/>
  </r>
  <r>
    <s v="X"/>
    <d v="2014-12-30T00:00:00"/>
    <x v="1"/>
    <x v="9"/>
    <n v="140"/>
    <m/>
    <x v="423"/>
    <m/>
    <x v="45"/>
  </r>
  <r>
    <s v="X"/>
    <d v="2014-12-30T00:00:00"/>
    <x v="1"/>
    <x v="9"/>
    <n v="260"/>
    <m/>
    <x v="12"/>
    <m/>
    <x v="45"/>
  </r>
  <r>
    <s v="X"/>
    <d v="2014-12-30T00:00:00"/>
    <x v="1"/>
    <x v="9"/>
    <n v="980"/>
    <m/>
    <x v="278"/>
    <m/>
    <x v="45"/>
  </r>
  <r>
    <s v="X"/>
    <d v="2014-12-30T00:00:00"/>
    <x v="13"/>
    <x v="9"/>
    <n v="570"/>
    <m/>
    <x v="407"/>
    <m/>
    <x v="45"/>
  </r>
  <r>
    <s v="X"/>
    <d v="2014-12-30T00:00:00"/>
    <x v="0"/>
    <x v="2196"/>
    <m/>
    <n v="263.11"/>
    <x v="130"/>
    <m/>
    <x v="0"/>
  </r>
  <r>
    <s v="X"/>
    <d v="2014-12-30T00:00:00"/>
    <x v="0"/>
    <x v="2077"/>
    <m/>
    <n v="3264.86"/>
    <x v="278"/>
    <m/>
    <x v="0"/>
  </r>
  <r>
    <s v="X"/>
    <d v="2014-12-30T00:00:00"/>
    <x v="1"/>
    <x v="1910"/>
    <n v="180"/>
    <m/>
    <x v="418"/>
    <m/>
    <x v="45"/>
  </r>
  <r>
    <s v="X"/>
    <d v="2014-12-30T00:00:00"/>
    <x v="13"/>
    <x v="9"/>
    <n v="700"/>
    <m/>
    <x v="418"/>
    <m/>
    <x v="45"/>
  </r>
  <r>
    <s v="X"/>
    <d v="2014-12-31T00:00:00"/>
    <x v="1"/>
    <x v="250"/>
    <n v="479.62"/>
    <m/>
    <x v="40"/>
    <m/>
    <x v="45"/>
  </r>
  <r>
    <s v="X"/>
    <d v="2015-01-02T00:00:00"/>
    <x v="1"/>
    <x v="50"/>
    <n v="10000"/>
    <m/>
    <x v="423"/>
    <m/>
    <x v="46"/>
  </r>
  <r>
    <s v="X"/>
    <d v="2015-01-02T00:00:00"/>
    <x v="1"/>
    <x v="251"/>
    <n v="197.1"/>
    <m/>
    <x v="106"/>
    <m/>
    <x v="46"/>
  </r>
  <r>
    <s v="X"/>
    <d v="2015-01-02T00:00:00"/>
    <x v="0"/>
    <x v="2197"/>
    <m/>
    <n v="55.33"/>
    <x v="130"/>
    <m/>
    <x v="0"/>
  </r>
  <r>
    <s v="X"/>
    <d v="2015-01-02T00:00:00"/>
    <x v="0"/>
    <x v="2198"/>
    <m/>
    <n v="87.95"/>
    <x v="423"/>
    <m/>
    <x v="0"/>
  </r>
  <r>
    <s v="X"/>
    <d v="2015-01-02T00:00:00"/>
    <x v="5"/>
    <x v="2199"/>
    <m/>
    <n v="607.04"/>
    <x v="181"/>
    <m/>
    <x v="0"/>
  </r>
  <r>
    <s v="X"/>
    <d v="2015-01-02T00:00:00"/>
    <x v="0"/>
    <x v="2200"/>
    <m/>
    <n v="87.95"/>
    <x v="423"/>
    <m/>
    <x v="0"/>
  </r>
  <r>
    <s v="X"/>
    <d v="2015-01-02T00:00:00"/>
    <x v="0"/>
    <x v="2201"/>
    <m/>
    <n v="586.20000000000005"/>
    <x v="423"/>
    <m/>
    <x v="0"/>
  </r>
  <r>
    <s v="X"/>
    <d v="2015-01-03T00:00:00"/>
    <x v="0"/>
    <x v="2202"/>
    <m/>
    <n v="270.79000000000002"/>
    <x v="120"/>
    <m/>
    <x v="0"/>
  </r>
  <r>
    <s v="X"/>
    <d v="2015-01-03T00:00:00"/>
    <x v="0"/>
    <x v="2203"/>
    <m/>
    <n v="51.58"/>
    <x v="120"/>
    <m/>
    <x v="0"/>
  </r>
  <r>
    <s v="X"/>
    <d v="2015-01-03T00:00:00"/>
    <x v="0"/>
    <x v="2204"/>
    <m/>
    <n v="270.79000000000002"/>
    <x v="120"/>
    <m/>
    <x v="0"/>
  </r>
  <r>
    <s v="X"/>
    <d v="2015-01-03T00:00:00"/>
    <x v="0"/>
    <x v="2205"/>
    <m/>
    <n v="51.58"/>
    <x v="120"/>
    <m/>
    <x v="0"/>
  </r>
  <r>
    <s v="X"/>
    <d v="2015-01-06T00:00:00"/>
    <x v="13"/>
    <x v="7"/>
    <n v="750"/>
    <m/>
    <x v="423"/>
    <m/>
    <x v="47"/>
  </r>
  <r>
    <s v="X"/>
    <d v="2015-01-06T00:00:00"/>
    <x v="13"/>
    <x v="7"/>
    <n v="545"/>
    <m/>
    <x v="120"/>
    <m/>
    <x v="47"/>
  </r>
  <r>
    <s v="X"/>
    <d v="2015-01-06T00:00:00"/>
    <x v="1"/>
    <x v="1676"/>
    <n v="-707"/>
    <m/>
    <x v="368"/>
    <m/>
    <x v="47"/>
  </r>
  <r>
    <s v="X"/>
    <d v="2015-01-06T00:00:00"/>
    <x v="10"/>
    <x v="2206"/>
    <m/>
    <n v="144.12"/>
    <x v="115"/>
    <m/>
    <x v="0"/>
  </r>
  <r>
    <s v="X"/>
    <d v="2015-01-06T00:00:00"/>
    <x v="0"/>
    <x v="2207"/>
    <m/>
    <n v="658.31"/>
    <x v="278"/>
    <m/>
    <x v="0"/>
  </r>
  <r>
    <s v="X"/>
    <d v="2015-01-06T00:00:00"/>
    <x v="0"/>
    <x v="2208"/>
    <m/>
    <n v="-3.66"/>
    <x v="296"/>
    <m/>
    <x v="0"/>
  </r>
  <r>
    <s v="X"/>
    <d v="2015-01-06T00:00:00"/>
    <x v="0"/>
    <x v="2209"/>
    <m/>
    <n v="71.13"/>
    <x v="296"/>
    <m/>
    <x v="0"/>
  </r>
  <r>
    <s v="X"/>
    <d v="2015-01-07T00:00:00"/>
    <x v="0"/>
    <x v="2210"/>
    <m/>
    <n v="345.15"/>
    <x v="278"/>
    <m/>
    <x v="0"/>
  </r>
  <r>
    <s v="X"/>
    <d v="2015-01-07T00:00:00"/>
    <x v="0"/>
    <x v="2211"/>
    <m/>
    <n v="345.15"/>
    <x v="278"/>
    <m/>
    <x v="0"/>
  </r>
  <r>
    <s v="X"/>
    <d v="2015-01-07T00:00:00"/>
    <x v="0"/>
    <x v="2212"/>
    <m/>
    <n v="55.24"/>
    <x v="432"/>
    <m/>
    <x v="0"/>
  </r>
  <r>
    <s v="X"/>
    <d v="2015-01-07T00:00:00"/>
    <x v="0"/>
    <x v="2213"/>
    <m/>
    <n v="868.69"/>
    <x v="423"/>
    <m/>
    <x v="0"/>
  </r>
  <r>
    <s v="X"/>
    <d v="2015-01-08T00:00:00"/>
    <x v="1"/>
    <x v="849"/>
    <n v="-200"/>
    <m/>
    <x v="289"/>
    <m/>
    <x v="47"/>
  </r>
  <r>
    <s v="X"/>
    <d v="2015-01-08T00:00:00"/>
    <x v="1"/>
    <x v="241"/>
    <n v="226.29"/>
    <m/>
    <x v="40"/>
    <m/>
    <x v="47"/>
  </r>
  <r>
    <s v="X"/>
    <d v="2015-01-08T00:00:00"/>
    <x v="0"/>
    <x v="2214"/>
    <m/>
    <n v="586.52"/>
    <x v="423"/>
    <m/>
    <x v="0"/>
  </r>
  <r>
    <s v="X"/>
    <d v="2015-01-09T00:00:00"/>
    <x v="1"/>
    <x v="36"/>
    <n v="230"/>
    <m/>
    <x v="278"/>
    <m/>
    <x v="47"/>
  </r>
  <r>
    <s v="X"/>
    <d v="2015-01-09T00:00:00"/>
    <x v="1"/>
    <x v="36"/>
    <n v="900"/>
    <m/>
    <x v="130"/>
    <m/>
    <x v="47"/>
  </r>
  <r>
    <s v="X"/>
    <d v="2015-01-09T00:00:00"/>
    <x v="1"/>
    <x v="36"/>
    <n v="205"/>
    <m/>
    <x v="425"/>
    <m/>
    <x v="47"/>
  </r>
  <r>
    <s v="X"/>
    <d v="2015-01-09T00:00:00"/>
    <x v="0"/>
    <x v="2215"/>
    <m/>
    <n v="509.36"/>
    <x v="423"/>
    <m/>
    <x v="0"/>
  </r>
  <r>
    <s v="X"/>
    <d v="2015-01-09T00:00:00"/>
    <x v="0"/>
    <x v="2216"/>
    <m/>
    <n v="685.38"/>
    <x v="130"/>
    <m/>
    <x v="0"/>
  </r>
  <r>
    <s v="X"/>
    <d v="2015-01-09T00:00:00"/>
    <x v="5"/>
    <x v="2217"/>
    <m/>
    <n v="199.72"/>
    <x v="433"/>
    <m/>
    <x v="0"/>
  </r>
  <r>
    <s v="X"/>
    <d v="2015-01-09T00:00:00"/>
    <x v="0"/>
    <x v="2218"/>
    <m/>
    <n v="509.36"/>
    <x v="423"/>
    <m/>
    <x v="0"/>
  </r>
  <r>
    <s v="X"/>
    <d v="2015-01-10T00:00:00"/>
    <x v="0"/>
    <x v="2219"/>
    <m/>
    <n v="385.74"/>
    <x v="423"/>
    <m/>
    <x v="0"/>
  </r>
  <r>
    <s v="X"/>
    <d v="2015-01-10T00:00:00"/>
    <x v="0"/>
    <x v="2220"/>
    <m/>
    <n v="75.38"/>
    <x v="130"/>
    <m/>
    <x v="0"/>
  </r>
  <r>
    <s v="X"/>
    <d v="2015-01-10T00:00:00"/>
    <x v="0"/>
    <x v="2221"/>
    <m/>
    <n v="385.74"/>
    <x v="423"/>
    <m/>
    <x v="0"/>
  </r>
  <r>
    <s v="X"/>
    <d v="2015-01-12T00:00:00"/>
    <x v="1"/>
    <x v="1"/>
    <n v="2500"/>
    <m/>
    <x v="423"/>
    <m/>
    <x v="48"/>
  </r>
  <r>
    <s v="X"/>
    <d v="2015-01-12T00:00:00"/>
    <x v="1"/>
    <x v="31"/>
    <n v="275"/>
    <m/>
    <x v="118"/>
    <m/>
    <x v="48"/>
  </r>
  <r>
    <s v="X"/>
    <d v="2015-01-12T00:00:00"/>
    <x v="1"/>
    <x v="31"/>
    <n v="1000"/>
    <m/>
    <x v="423"/>
    <m/>
    <x v="48"/>
  </r>
  <r>
    <s v="X"/>
    <d v="2015-01-12T00:00:00"/>
    <x v="1"/>
    <x v="31"/>
    <n v="1500"/>
    <m/>
    <x v="278"/>
    <m/>
    <x v="48"/>
  </r>
  <r>
    <s v="X"/>
    <d v="2015-01-12T00:00:00"/>
    <x v="1"/>
    <x v="9"/>
    <n v="1130"/>
    <m/>
    <x v="278"/>
    <m/>
    <x v="48"/>
  </r>
  <r>
    <s v="X"/>
    <d v="2015-01-12T00:00:00"/>
    <x v="1"/>
    <x v="7"/>
    <n v="750"/>
    <m/>
    <x v="130"/>
    <m/>
    <x v="48"/>
  </r>
  <r>
    <s v="X"/>
    <d v="2015-01-12T00:00:00"/>
    <x v="1"/>
    <x v="7"/>
    <n v="500"/>
    <m/>
    <x v="296"/>
    <m/>
    <x v="48"/>
  </r>
  <r>
    <s v="X"/>
    <d v="2015-01-12T00:00:00"/>
    <x v="0"/>
    <x v="2222"/>
    <m/>
    <n v="915.17"/>
    <x v="423"/>
    <m/>
    <x v="0"/>
  </r>
  <r>
    <s v="X"/>
    <d v="2015-01-12T00:00:00"/>
    <x v="13"/>
    <x v="7"/>
    <n v="2655"/>
    <m/>
    <x v="418"/>
    <m/>
    <x v="48"/>
  </r>
  <r>
    <s v="X"/>
    <d v="2015-01-13T00:00:00"/>
    <x v="1"/>
    <x v="1910"/>
    <n v="275"/>
    <m/>
    <x v="278"/>
    <m/>
    <x v="48"/>
  </r>
  <r>
    <s v="X"/>
    <d v="2015-01-13T00:00:00"/>
    <x v="0"/>
    <x v="2223"/>
    <m/>
    <n v="1110.82"/>
    <x v="434"/>
    <m/>
    <x v="0"/>
  </r>
  <r>
    <s v="X"/>
    <d v="2015-01-13T00:00:00"/>
    <x v="0"/>
    <x v="2224"/>
    <m/>
    <n v="100.81"/>
    <x v="42"/>
    <m/>
    <x v="0"/>
  </r>
  <r>
    <s v="X"/>
    <d v="2015-01-13T00:00:00"/>
    <x v="0"/>
    <x v="2225"/>
    <m/>
    <n v="100.81"/>
    <x v="42"/>
    <m/>
    <x v="0"/>
  </r>
  <r>
    <s v="X"/>
    <d v="2015-01-13T00:00:00"/>
    <x v="14"/>
    <x v="32"/>
    <m/>
    <n v="429.71"/>
    <x v="418"/>
    <m/>
    <x v="0"/>
  </r>
  <r>
    <s v="X"/>
    <d v="2015-01-13T00:00:00"/>
    <x v="5"/>
    <x v="2226"/>
    <m/>
    <n v="541.94000000000005"/>
    <x v="418"/>
    <m/>
    <x v="0"/>
  </r>
  <r>
    <s v="X"/>
    <d v="2015-01-14T00:00:00"/>
    <x v="0"/>
    <x v="2227"/>
    <m/>
    <n v="134.47"/>
    <x v="434"/>
    <m/>
    <x v="0"/>
  </r>
  <r>
    <s v="X"/>
    <d v="2015-01-14T00:00:00"/>
    <x v="0"/>
    <x v="2228"/>
    <m/>
    <n v="160.55000000000001"/>
    <x v="278"/>
    <m/>
    <x v="0"/>
  </r>
  <r>
    <s v="X"/>
    <d v="2015-01-14T00:00:00"/>
    <x v="0"/>
    <x v="2229"/>
    <m/>
    <n v="132.22999999999999"/>
    <x v="434"/>
    <m/>
    <x v="0"/>
  </r>
  <r>
    <s v="X"/>
    <d v="2015-01-14T00:00:00"/>
    <x v="0"/>
    <x v="2230"/>
    <m/>
    <n v="160.55000000000001"/>
    <x v="278"/>
    <m/>
    <x v="0"/>
  </r>
  <r>
    <s v="X"/>
    <d v="2015-01-14T00:00:00"/>
    <x v="0"/>
    <x v="2231"/>
    <m/>
    <n v="280.41000000000003"/>
    <x v="423"/>
    <m/>
    <x v="0"/>
  </r>
  <r>
    <s v="X"/>
    <d v="2015-01-14T00:00:00"/>
    <x v="13"/>
    <x v="16"/>
    <n v="1200"/>
    <m/>
    <x v="418"/>
    <m/>
    <x v="48"/>
  </r>
  <r>
    <s v="X"/>
    <d v="2015-01-14T00:00:00"/>
    <x v="5"/>
    <x v="2232"/>
    <m/>
    <n v="307.91000000000003"/>
    <x v="418"/>
    <m/>
    <x v="0"/>
  </r>
  <r>
    <s v="X"/>
    <d v="2015-01-15T00:00:00"/>
    <x v="1"/>
    <x v="2233"/>
    <n v="17500"/>
    <m/>
    <x v="435"/>
    <m/>
    <x v="48"/>
  </r>
  <r>
    <s v="X"/>
    <d v="2015-01-15T00:00:00"/>
    <x v="0"/>
    <x v="2234"/>
    <m/>
    <n v="43.86"/>
    <x v="278"/>
    <m/>
    <x v="0"/>
  </r>
  <r>
    <s v="X"/>
    <d v="2015-01-16T00:00:00"/>
    <x v="0"/>
    <x v="2235"/>
    <m/>
    <n v="512.26"/>
    <x v="423"/>
    <m/>
    <x v="0"/>
  </r>
  <r>
    <s v="X"/>
    <d v="2015-01-16T00:00:00"/>
    <x v="1"/>
    <x v="21"/>
    <n v="420"/>
    <m/>
    <x v="278"/>
    <m/>
    <x v="48"/>
  </r>
  <r>
    <s v="X"/>
    <d v="2015-01-16T00:00:00"/>
    <x v="1"/>
    <x v="21"/>
    <n v="270"/>
    <m/>
    <x v="42"/>
    <m/>
    <x v="48"/>
  </r>
  <r>
    <s v="X"/>
    <d v="2015-01-16T00:00:00"/>
    <x v="0"/>
    <x v="2236"/>
    <m/>
    <n v="512.26"/>
    <x v="423"/>
    <m/>
    <x v="0"/>
  </r>
  <r>
    <s v="X"/>
    <d v="2015-01-16T00:00:00"/>
    <x v="0"/>
    <x v="2237"/>
    <m/>
    <n v="292.06"/>
    <x v="434"/>
    <m/>
    <x v="0"/>
  </r>
  <r>
    <s v="X"/>
    <d v="2015-01-16T00:00:00"/>
    <x v="0"/>
    <x v="2238"/>
    <m/>
    <n v="360.4"/>
    <x v="434"/>
    <m/>
    <x v="0"/>
  </r>
  <r>
    <s v="X"/>
    <d v="2015-01-16T00:00:00"/>
    <x v="0"/>
    <x v="2239"/>
    <m/>
    <n v="2820.16"/>
    <x v="434"/>
    <m/>
    <x v="0"/>
  </r>
  <r>
    <s v="X"/>
    <d v="2015-01-17T00:00:00"/>
    <x v="0"/>
    <x v="2240"/>
    <m/>
    <n v="243.48"/>
    <x v="434"/>
    <m/>
    <x v="0"/>
  </r>
  <r>
    <s v="X"/>
    <d v="2015-01-17T00:00:00"/>
    <x v="5"/>
    <x v="2241"/>
    <m/>
    <n v="462.8"/>
    <x v="418"/>
    <m/>
    <x v="0"/>
  </r>
  <r>
    <s v="X"/>
    <d v="2015-01-20T00:00:00"/>
    <x v="1"/>
    <x v="1222"/>
    <n v="50"/>
    <m/>
    <x v="278"/>
    <m/>
    <x v="49"/>
  </r>
  <r>
    <s v="X"/>
    <d v="2015-01-20T00:00:00"/>
    <x v="1"/>
    <x v="36"/>
    <n v="2000"/>
    <m/>
    <x v="423"/>
    <m/>
    <x v="49"/>
  </r>
  <r>
    <s v="X"/>
    <d v="2015-01-20T00:00:00"/>
    <x v="1"/>
    <x v="2091"/>
    <n v="150"/>
    <m/>
    <x v="10"/>
    <m/>
    <x v="49"/>
  </r>
  <r>
    <s v="X"/>
    <d v="2015-01-20T00:00:00"/>
    <x v="1"/>
    <x v="2091"/>
    <n v="150"/>
    <m/>
    <x v="434"/>
    <m/>
    <x v="49"/>
  </r>
  <r>
    <s v="X"/>
    <d v="2015-01-20T00:00:00"/>
    <x v="1"/>
    <x v="214"/>
    <n v="300"/>
    <m/>
    <x v="130"/>
    <m/>
    <x v="49"/>
  </r>
  <r>
    <s v="X"/>
    <d v="2015-01-20T00:00:00"/>
    <x v="1"/>
    <x v="13"/>
    <n v="1900"/>
    <m/>
    <x v="434"/>
    <m/>
    <x v="49"/>
  </r>
  <r>
    <s v="X"/>
    <d v="2015-01-20T00:00:00"/>
    <x v="5"/>
    <x v="2242"/>
    <m/>
    <n v="391.51"/>
    <x v="436"/>
    <m/>
    <x v="0"/>
  </r>
  <r>
    <s v="X"/>
    <d v="2015-01-20T00:00:00"/>
    <x v="0"/>
    <x v="2243"/>
    <m/>
    <n v="66.7"/>
    <x v="423"/>
    <m/>
    <x v="0"/>
  </r>
  <r>
    <s v="X"/>
    <d v="2015-01-20T00:00:00"/>
    <x v="0"/>
    <x v="2244"/>
    <m/>
    <n v="156.25"/>
    <x v="423"/>
    <m/>
    <x v="0"/>
  </r>
  <r>
    <s v="X"/>
    <d v="2015-01-20T00:00:00"/>
    <x v="13"/>
    <x v="7"/>
    <n v="3910"/>
    <m/>
    <x v="418"/>
    <m/>
    <x v="49"/>
  </r>
  <r>
    <s v="X"/>
    <d v="2015-01-20T00:00:00"/>
    <x v="13"/>
    <x v="31"/>
    <n v="3400"/>
    <m/>
    <x v="418"/>
    <m/>
    <x v="49"/>
  </r>
  <r>
    <s v="X"/>
    <d v="2015-01-20T00:00:00"/>
    <x v="14"/>
    <x v="32"/>
    <m/>
    <n v="29.25"/>
    <x v="418"/>
    <m/>
    <x v="0"/>
  </r>
  <r>
    <s v="X"/>
    <d v="2015-01-21T00:00:00"/>
    <x v="1"/>
    <x v="1"/>
    <n v="2200"/>
    <m/>
    <x v="423"/>
    <m/>
    <x v="49"/>
  </r>
  <r>
    <s v="X"/>
    <d v="2015-01-21T00:00:00"/>
    <x v="0"/>
    <x v="2245"/>
    <m/>
    <n v="923"/>
    <x v="423"/>
    <m/>
    <x v="0"/>
  </r>
  <r>
    <s v="X"/>
    <d v="2015-01-21T00:00:00"/>
    <x v="0"/>
    <x v="2246"/>
    <m/>
    <n v="335.48"/>
    <x v="434"/>
    <m/>
    <x v="0"/>
  </r>
  <r>
    <s v="X"/>
    <d v="2015-01-21T00:00:00"/>
    <x v="5"/>
    <x v="2247"/>
    <m/>
    <n v="576.91999999999996"/>
    <x v="418"/>
    <m/>
    <x v="0"/>
  </r>
  <r>
    <s v="X"/>
    <d v="2015-01-22T00:00:00"/>
    <x v="1"/>
    <x v="2248"/>
    <m/>
    <n v="265"/>
    <x v="10"/>
    <m/>
    <x v="49"/>
  </r>
  <r>
    <s v="X"/>
    <d v="2015-01-22T00:00:00"/>
    <x v="1"/>
    <x v="2249"/>
    <n v="540"/>
    <m/>
    <x v="437"/>
    <m/>
    <x v="49"/>
  </r>
  <r>
    <s v="X"/>
    <d v="2015-01-22T00:00:00"/>
    <x v="0"/>
    <x v="2250"/>
    <m/>
    <n v="97.39"/>
    <x v="12"/>
    <m/>
    <x v="0"/>
  </r>
  <r>
    <s v="X"/>
    <d v="2015-01-22T00:00:00"/>
    <x v="0"/>
    <x v="2251"/>
    <m/>
    <n v="97.39"/>
    <x v="12"/>
    <m/>
    <x v="0"/>
  </r>
  <r>
    <s v="X"/>
    <d v="2015-01-22T00:00:00"/>
    <x v="0"/>
    <x v="2252"/>
    <m/>
    <n v="410.62"/>
    <x v="434"/>
    <m/>
    <x v="0"/>
  </r>
  <r>
    <s v="X"/>
    <d v="2015-01-23T00:00:00"/>
    <x v="0"/>
    <x v="2253"/>
    <m/>
    <n v="353.63"/>
    <x v="434"/>
    <m/>
    <x v="0"/>
  </r>
  <r>
    <s v="X"/>
    <d v="2015-01-23T00:00:00"/>
    <x v="0"/>
    <x v="2254"/>
    <m/>
    <n v="31.74"/>
    <x v="438"/>
    <m/>
    <x v="0"/>
  </r>
  <r>
    <s v="X"/>
    <d v="2015-01-24T00:00:00"/>
    <x v="0"/>
    <x v="2255"/>
    <m/>
    <n v="266.08"/>
    <x v="434"/>
    <m/>
    <x v="0"/>
  </r>
  <r>
    <s v="X"/>
    <d v="2015-01-26T00:00:00"/>
    <x v="1"/>
    <x v="9"/>
    <n v="500"/>
    <m/>
    <x v="436"/>
    <m/>
    <x v="50"/>
  </r>
  <r>
    <s v="X"/>
    <d v="2015-01-26T00:00:00"/>
    <x v="1"/>
    <x v="9"/>
    <n v="250"/>
    <m/>
    <x v="12"/>
    <m/>
    <x v="50"/>
  </r>
  <r>
    <s v="X"/>
    <d v="2015-01-26T00:00:00"/>
    <x v="1"/>
    <x v="214"/>
    <n v="3200"/>
    <m/>
    <x v="434"/>
    <m/>
    <x v="50"/>
  </r>
  <r>
    <s v="X"/>
    <d v="2015-01-26T00:00:00"/>
    <x v="1"/>
    <x v="13"/>
    <n v="2280"/>
    <m/>
    <x v="434"/>
    <m/>
    <x v="50"/>
  </r>
  <r>
    <s v="X"/>
    <d v="2015-01-26T00:00:00"/>
    <x v="0"/>
    <x v="2256"/>
    <m/>
    <n v="47.64"/>
    <x v="130"/>
    <m/>
    <x v="0"/>
  </r>
  <r>
    <s v="X"/>
    <d v="2015-01-26T00:00:00"/>
    <x v="0"/>
    <x v="2257"/>
    <m/>
    <n v="148.62"/>
    <x v="423"/>
    <m/>
    <x v="0"/>
  </r>
  <r>
    <s v="X"/>
    <d v="2015-01-26T00:00:00"/>
    <x v="0"/>
    <x v="2258"/>
    <m/>
    <n v="171.35"/>
    <x v="434"/>
    <m/>
    <x v="0"/>
  </r>
  <r>
    <s v="X"/>
    <d v="2015-01-26T00:00:00"/>
    <x v="1"/>
    <x v="9"/>
    <n v="1280"/>
    <m/>
    <x v="418"/>
    <m/>
    <x v="50"/>
  </r>
  <r>
    <s v="X"/>
    <d v="2015-01-27T00:00:00"/>
    <x v="5"/>
    <x v="2259"/>
    <m/>
    <n v="54.93"/>
    <x v="418"/>
    <m/>
    <x v="0"/>
  </r>
  <r>
    <s v="X"/>
    <d v="2015-01-28T00:00:00"/>
    <x v="1"/>
    <x v="1930"/>
    <n v="400"/>
    <m/>
    <x v="434"/>
    <m/>
    <x v="50"/>
  </r>
  <r>
    <s v="X"/>
    <d v="2015-01-28T00:00:00"/>
    <x v="1"/>
    <x v="1930"/>
    <n v="350"/>
    <m/>
    <x v="423"/>
    <m/>
    <x v="50"/>
  </r>
  <r>
    <s v="X"/>
    <d v="2015-01-28T00:00:00"/>
    <x v="0"/>
    <x v="2260"/>
    <m/>
    <n v="500"/>
    <x v="423"/>
    <m/>
    <x v="0"/>
  </r>
  <r>
    <s v="X"/>
    <d v="2015-01-28T00:00:00"/>
    <x v="0"/>
    <x v="2261"/>
    <m/>
    <n v="4267.71"/>
    <x v="439"/>
    <m/>
    <x v="0"/>
  </r>
  <r>
    <s v="X"/>
    <d v="2015-01-28T00:00:00"/>
    <x v="0"/>
    <x v="2262"/>
    <m/>
    <n v="96.36"/>
    <x v="434"/>
    <m/>
    <x v="0"/>
  </r>
  <r>
    <s v="X"/>
    <d v="2015-01-28T00:00:00"/>
    <x v="0"/>
    <x v="2263"/>
    <m/>
    <n v="355.3"/>
    <x v="434"/>
    <m/>
    <x v="0"/>
  </r>
  <r>
    <s v="X"/>
    <d v="2015-01-28T00:00:00"/>
    <x v="0"/>
    <x v="2264"/>
    <m/>
    <n v="-76.33"/>
    <x v="80"/>
    <m/>
    <x v="0"/>
  </r>
  <r>
    <s v="X"/>
    <d v="2015-01-28T00:00:00"/>
    <x v="0"/>
    <x v="2265"/>
    <m/>
    <n v="4267.71"/>
    <x v="439"/>
    <m/>
    <x v="0"/>
  </r>
  <r>
    <s v="X"/>
    <d v="2015-01-29T00:00:00"/>
    <x v="1"/>
    <x v="1328"/>
    <n v="95"/>
    <m/>
    <x v="439"/>
    <m/>
    <x v="50"/>
  </r>
  <r>
    <s v="X"/>
    <d v="2015-01-29T00:00:00"/>
    <x v="1"/>
    <x v="1328"/>
    <n v="95"/>
    <m/>
    <x v="439"/>
    <m/>
    <x v="50"/>
  </r>
  <r>
    <s v="X"/>
    <d v="2015-01-29T00:00:00"/>
    <x v="0"/>
    <x v="2266"/>
    <m/>
    <n v="689.92"/>
    <x v="118"/>
    <m/>
    <x v="0"/>
  </r>
  <r>
    <s v="X"/>
    <d v="2015-01-29T00:00:00"/>
    <x v="0"/>
    <x v="2267"/>
    <m/>
    <n v="2649.77"/>
    <x v="423"/>
    <m/>
    <x v="0"/>
  </r>
  <r>
    <s v="X"/>
    <d v="2015-01-29T00:00:00"/>
    <x v="0"/>
    <x v="2268"/>
    <m/>
    <n v="53.77"/>
    <x v="423"/>
    <m/>
    <x v="0"/>
  </r>
  <r>
    <s v="X"/>
    <d v="2015-01-29T00:00:00"/>
    <x v="0"/>
    <x v="2269"/>
    <m/>
    <n v="53.77"/>
    <x v="423"/>
    <m/>
    <x v="0"/>
  </r>
  <r>
    <s v="X"/>
    <d v="2015-01-29T00:00:00"/>
    <x v="0"/>
    <x v="2270"/>
    <m/>
    <n v="432.78"/>
    <x v="439"/>
    <m/>
    <x v="0"/>
  </r>
  <r>
    <s v="X"/>
    <d v="2015-01-29T00:00:00"/>
    <x v="0"/>
    <x v="2271"/>
    <m/>
    <n v="689.92"/>
    <x v="118"/>
    <m/>
    <x v="0"/>
  </r>
  <r>
    <s v="X"/>
    <d v="2015-01-29T00:00:00"/>
    <x v="0"/>
    <x v="2272"/>
    <m/>
    <n v="2649.77"/>
    <x v="423"/>
    <m/>
    <x v="0"/>
  </r>
  <r>
    <s v="X"/>
    <d v="2015-01-30T00:00:00"/>
    <x v="1"/>
    <x v="1676"/>
    <n v="-1000"/>
    <m/>
    <x v="368"/>
    <m/>
    <x v="50"/>
  </r>
  <r>
    <s v="X"/>
    <d v="2015-01-30T00:00:00"/>
    <x v="1"/>
    <x v="2273"/>
    <n v="150"/>
    <m/>
    <x v="130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250"/>
    <n v="449.97"/>
    <m/>
    <x v="40"/>
    <m/>
    <x v="50"/>
  </r>
  <r>
    <s v="X"/>
    <d v="2015-01-30T00:00:00"/>
    <x v="1"/>
    <x v="2274"/>
    <n v="324.48"/>
    <m/>
    <x v="278"/>
    <m/>
    <x v="50"/>
  </r>
  <r>
    <s v="X"/>
    <d v="2015-01-30T00:00:00"/>
    <x v="0"/>
    <x v="2275"/>
    <m/>
    <n v="450.6"/>
    <x v="434"/>
    <m/>
    <x v="0"/>
  </r>
  <r>
    <s v="X"/>
    <d v="2015-01-30T00:00:00"/>
    <x v="0"/>
    <x v="2276"/>
    <m/>
    <n v="135.54"/>
    <x v="76"/>
    <m/>
    <x v="0"/>
  </r>
  <r>
    <s v="X"/>
    <d v="2015-01-30T00:00:00"/>
    <x v="14"/>
    <x v="2277"/>
    <m/>
    <n v="253.23"/>
    <x v="418"/>
    <m/>
    <x v="0"/>
  </r>
  <r>
    <s v="X"/>
    <d v="2015-01-31T00:00:00"/>
    <x v="0"/>
    <x v="2278"/>
    <m/>
    <n v="368.42"/>
    <x v="434"/>
    <m/>
    <x v="0"/>
  </r>
  <r>
    <s v="X"/>
    <d v="2015-01-31T00:00:00"/>
    <x v="2"/>
    <x v="2279"/>
    <m/>
    <n v="609.1"/>
    <x v="440"/>
    <m/>
    <x v="0"/>
  </r>
  <r>
    <s v="X"/>
    <d v="2015-02-02T00:00:00"/>
    <x v="1"/>
    <x v="9"/>
    <n v="320"/>
    <m/>
    <x v="130"/>
    <m/>
    <x v="51"/>
  </r>
  <r>
    <s v="X"/>
    <d v="2015-02-02T00:00:00"/>
    <x v="1"/>
    <x v="9"/>
    <n v="3465"/>
    <m/>
    <x v="439"/>
    <m/>
    <x v="51"/>
  </r>
  <r>
    <s v="X"/>
    <d v="2015-02-02T00:00:00"/>
    <x v="1"/>
    <x v="1"/>
    <n v="1800"/>
    <m/>
    <x v="423"/>
    <m/>
    <x v="51"/>
  </r>
  <r>
    <s v="X"/>
    <d v="2015-02-02T00:00:00"/>
    <x v="1"/>
    <x v="13"/>
    <n v="1950"/>
    <m/>
    <x v="434"/>
    <m/>
    <x v="51"/>
  </r>
  <r>
    <s v="X"/>
    <d v="2015-02-02T00:00:00"/>
    <x v="1"/>
    <x v="251"/>
    <n v="197.1"/>
    <m/>
    <x v="106"/>
    <m/>
    <x v="51"/>
  </r>
  <r>
    <s v="X"/>
    <d v="2015-02-02T00:00:00"/>
    <x v="0"/>
    <x v="2280"/>
    <m/>
    <n v="352.89"/>
    <x v="10"/>
    <m/>
    <x v="0"/>
  </r>
  <r>
    <s v="X"/>
    <d v="2015-02-02T00:00:00"/>
    <x v="0"/>
    <x v="2281"/>
    <m/>
    <n v="352.89"/>
    <x v="10"/>
    <m/>
    <x v="0"/>
  </r>
  <r>
    <s v="X"/>
    <d v="2015-02-02T00:00:00"/>
    <x v="0"/>
    <x v="2282"/>
    <m/>
    <n v="208.44"/>
    <x v="22"/>
    <m/>
    <x v="0"/>
  </r>
  <r>
    <s v="X"/>
    <d v="2015-02-02T00:00:00"/>
    <x v="0"/>
    <x v="2283"/>
    <m/>
    <n v="250.51"/>
    <x v="423"/>
    <m/>
    <x v="0"/>
  </r>
  <r>
    <s v="X"/>
    <d v="2015-02-02T00:00:00"/>
    <x v="0"/>
    <x v="2284"/>
    <m/>
    <n v="872.15"/>
    <x v="439"/>
    <m/>
    <x v="0"/>
  </r>
  <r>
    <s v="X"/>
    <d v="2015-02-02T00:00:00"/>
    <x v="0"/>
    <x v="2285"/>
    <m/>
    <n v="75.010000000000005"/>
    <x v="37"/>
    <m/>
    <x v="0"/>
  </r>
  <r>
    <s v="X"/>
    <d v="2015-02-02T00:00:00"/>
    <x v="1"/>
    <x v="9"/>
    <n v="530"/>
    <m/>
    <x v="418"/>
    <m/>
    <x v="51"/>
  </r>
  <r>
    <s v="X"/>
    <d v="2015-02-03T00:00:00"/>
    <x v="0"/>
    <x v="2286"/>
    <m/>
    <n v="76.36"/>
    <x v="434"/>
    <m/>
    <x v="0"/>
  </r>
  <r>
    <s v="X"/>
    <d v="2015-02-03T00:00:00"/>
    <x v="0"/>
    <x v="2287"/>
    <m/>
    <n v="854.07"/>
    <x v="423"/>
    <m/>
    <x v="0"/>
  </r>
  <r>
    <s v="X"/>
    <d v="2015-02-03T00:00:00"/>
    <x v="0"/>
    <x v="2288"/>
    <m/>
    <n v="101.08"/>
    <x v="130"/>
    <m/>
    <x v="0"/>
  </r>
  <r>
    <s v="X"/>
    <d v="2015-02-03T00:00:00"/>
    <x v="0"/>
    <x v="2289"/>
    <m/>
    <n v="22.22"/>
    <x v="434"/>
    <m/>
    <x v="0"/>
  </r>
  <r>
    <s v="X"/>
    <d v="2015-02-03T00:00:00"/>
    <x v="0"/>
    <x v="2290"/>
    <m/>
    <n v="854.07"/>
    <x v="423"/>
    <m/>
    <x v="0"/>
  </r>
  <r>
    <s v="X"/>
    <d v="2015-02-03T00:00:00"/>
    <x v="0"/>
    <x v="2291"/>
    <m/>
    <n v="117.98"/>
    <x v="434"/>
    <m/>
    <x v="0"/>
  </r>
  <r>
    <s v="X"/>
    <d v="2015-02-03T00:00:00"/>
    <x v="0"/>
    <x v="2292"/>
    <m/>
    <n v="607.02"/>
    <x v="439"/>
    <m/>
    <x v="0"/>
  </r>
  <r>
    <s v="X"/>
    <d v="2015-02-03T00:00:00"/>
    <x v="0"/>
    <x v="2293"/>
    <m/>
    <n v="76.36"/>
    <x v="434"/>
    <m/>
    <x v="0"/>
  </r>
  <r>
    <s v="X"/>
    <d v="2015-02-03T00:00:00"/>
    <x v="0"/>
    <x v="2294"/>
    <m/>
    <n v="130.34"/>
    <x v="423"/>
    <m/>
    <x v="0"/>
  </r>
  <r>
    <s v="X"/>
    <d v="2015-02-04T00:00:00"/>
    <x v="1"/>
    <x v="849"/>
    <n v="-250"/>
    <m/>
    <x v="289"/>
    <m/>
    <x v="51"/>
  </r>
  <r>
    <s v="X"/>
    <d v="2015-02-04T00:00:00"/>
    <x v="1"/>
    <x v="31"/>
    <n v="250"/>
    <m/>
    <x v="130"/>
    <m/>
    <x v="51"/>
  </r>
  <r>
    <s v="X"/>
    <d v="2015-02-04T00:00:00"/>
    <x v="1"/>
    <x v="31"/>
    <n v="2000"/>
    <m/>
    <x v="423"/>
    <m/>
    <x v="51"/>
  </r>
  <r>
    <s v="X"/>
    <d v="2015-02-04T00:00:00"/>
    <x v="1"/>
    <x v="36"/>
    <n v="2300"/>
    <m/>
    <x v="423"/>
    <m/>
    <x v="51"/>
  </r>
  <r>
    <s v="X"/>
    <d v="2015-02-04T00:00:00"/>
    <x v="0"/>
    <x v="2295"/>
    <m/>
    <n v="1144.1600000000001"/>
    <x v="423"/>
    <m/>
    <x v="0"/>
  </r>
  <r>
    <s v="X"/>
    <d v="2015-02-04T00:00:00"/>
    <x v="0"/>
    <x v="2296"/>
    <m/>
    <n v="79.31"/>
    <x v="434"/>
    <m/>
    <x v="0"/>
  </r>
  <r>
    <s v="X"/>
    <d v="2015-02-04T00:00:00"/>
    <x v="0"/>
    <x v="2297"/>
    <m/>
    <n v="606.26"/>
    <x v="434"/>
    <m/>
    <x v="0"/>
  </r>
  <r>
    <s v="X"/>
    <d v="2015-02-04T00:00:00"/>
    <x v="0"/>
    <x v="2298"/>
    <m/>
    <n v="74.040000000000006"/>
    <x v="150"/>
    <m/>
    <x v="0"/>
  </r>
  <r>
    <s v="X"/>
    <d v="2015-02-04T00:00:00"/>
    <x v="0"/>
    <x v="2299"/>
    <m/>
    <n v="1144.1600000000001"/>
    <x v="423"/>
    <m/>
    <x v="0"/>
  </r>
  <r>
    <s v="X"/>
    <d v="2015-02-04T00:00:00"/>
    <x v="0"/>
    <x v="2300"/>
    <m/>
    <n v="518.91999999999996"/>
    <x v="423"/>
    <m/>
    <x v="0"/>
  </r>
  <r>
    <s v="X"/>
    <d v="2015-02-04T00:00:00"/>
    <x v="0"/>
    <x v="2301"/>
    <m/>
    <n v="143.97999999999999"/>
    <x v="434"/>
    <m/>
    <x v="0"/>
  </r>
  <r>
    <s v="X"/>
    <d v="2015-02-04T00:00:00"/>
    <x v="0"/>
    <x v="2302"/>
    <m/>
    <n v="74.040000000000006"/>
    <x v="150"/>
    <m/>
    <x v="0"/>
  </r>
  <r>
    <s v="X"/>
    <d v="2015-02-04T00:00:00"/>
    <x v="0"/>
    <x v="2303"/>
    <m/>
    <n v="79.31"/>
    <x v="434"/>
    <m/>
    <x v="0"/>
  </r>
  <r>
    <s v="X"/>
    <d v="2015-02-04T00:00:00"/>
    <x v="1"/>
    <x v="36"/>
    <n v="1000"/>
    <m/>
    <x v="418"/>
    <m/>
    <x v="51"/>
  </r>
  <r>
    <s v="X"/>
    <d v="2015-02-04T00:00:00"/>
    <x v="1"/>
    <x v="31"/>
    <n v="3400"/>
    <m/>
    <x v="418"/>
    <m/>
    <x v="51"/>
  </r>
  <r>
    <s v="X"/>
    <d v="2015-02-05T00:00:00"/>
    <x v="1"/>
    <x v="1328"/>
    <n v="95"/>
    <m/>
    <x v="439"/>
    <m/>
    <x v="51"/>
  </r>
  <r>
    <s v="X"/>
    <d v="2015-02-05T00:00:00"/>
    <x v="1"/>
    <x v="16"/>
    <n v="600"/>
    <m/>
    <x v="439"/>
    <m/>
    <x v="51"/>
  </r>
  <r>
    <s v="X"/>
    <d v="2015-02-05T00:00:00"/>
    <x v="0"/>
    <x v="2304"/>
    <m/>
    <n v="491.58"/>
    <x v="423"/>
    <m/>
    <x v="0"/>
  </r>
  <r>
    <s v="X"/>
    <d v="2015-02-05T00:00:00"/>
    <x v="0"/>
    <x v="2305"/>
    <m/>
    <n v="738.4"/>
    <x v="80"/>
    <m/>
    <x v="0"/>
  </r>
  <r>
    <s v="X"/>
    <d v="2015-02-06T00:00:00"/>
    <x v="1"/>
    <x v="1222"/>
    <n v="320"/>
    <m/>
    <x v="441"/>
    <m/>
    <x v="51"/>
  </r>
  <r>
    <s v="X"/>
    <d v="2015-02-06T00:00:00"/>
    <x v="1"/>
    <x v="879"/>
    <n v="2450"/>
    <m/>
    <x v="439"/>
    <m/>
    <x v="51"/>
  </r>
  <r>
    <s v="X"/>
    <d v="2015-02-06T00:00:00"/>
    <x v="0"/>
    <x v="2306"/>
    <m/>
    <n v="347.48"/>
    <x v="434"/>
    <m/>
    <x v="0"/>
  </r>
  <r>
    <s v="X"/>
    <d v="2015-02-06T00:00:00"/>
    <x v="0"/>
    <x v="2307"/>
    <m/>
    <n v="35.18"/>
    <x v="102"/>
    <m/>
    <x v="0"/>
  </r>
  <r>
    <s v="X"/>
    <d v="2015-02-06T00:00:00"/>
    <x v="0"/>
    <x v="2308"/>
    <m/>
    <n v="337.01"/>
    <x v="434"/>
    <m/>
    <x v="0"/>
  </r>
  <r>
    <s v="X"/>
    <d v="2015-02-06T00:00:00"/>
    <x v="5"/>
    <x v="2309"/>
    <m/>
    <n v="206.73"/>
    <x v="418"/>
    <m/>
    <x v="0"/>
  </r>
  <r>
    <s v="X"/>
    <d v="2015-02-07T00:00:00"/>
    <x v="0"/>
    <x v="2310"/>
    <m/>
    <n v="90.25"/>
    <x v="423"/>
    <m/>
    <x v="0"/>
  </r>
  <r>
    <s v="X"/>
    <d v="2015-02-07T00:00:00"/>
    <x v="0"/>
    <x v="2311"/>
    <m/>
    <n v="90.25"/>
    <x v="423"/>
    <m/>
    <x v="0"/>
  </r>
  <r>
    <s v="X"/>
    <d v="2015-02-09T00:00:00"/>
    <x v="1"/>
    <x v="241"/>
    <n v="226.29"/>
    <m/>
    <x v="40"/>
    <m/>
    <x v="52"/>
  </r>
  <r>
    <s v="X"/>
    <d v="2015-02-09T00:00:00"/>
    <x v="1"/>
    <x v="1"/>
    <n v="2800"/>
    <m/>
    <x v="423"/>
    <m/>
    <x v="52"/>
  </r>
  <r>
    <s v="X"/>
    <d v="2015-02-09T00:00:00"/>
    <x v="1"/>
    <x v="1"/>
    <n v="500"/>
    <m/>
    <x v="423"/>
    <m/>
    <x v="52"/>
  </r>
  <r>
    <s v="X"/>
    <d v="2015-02-09T00:00:00"/>
    <x v="1"/>
    <x v="13"/>
    <n v="1520"/>
    <m/>
    <x v="434"/>
    <m/>
    <x v="52"/>
  </r>
  <r>
    <s v="X"/>
    <d v="2015-02-09T00:00:00"/>
    <x v="1"/>
    <x v="1852"/>
    <n v="265"/>
    <m/>
    <x v="102"/>
    <m/>
    <x v="52"/>
  </r>
  <r>
    <s v="X"/>
    <d v="2015-02-09T00:00:00"/>
    <x v="1"/>
    <x v="1852"/>
    <n v="265"/>
    <m/>
    <x v="136"/>
    <m/>
    <x v="52"/>
  </r>
  <r>
    <s v="X"/>
    <d v="2015-02-09T00:00:00"/>
    <x v="1"/>
    <x v="1852"/>
    <n v="265"/>
    <m/>
    <x v="10"/>
    <m/>
    <x v="52"/>
  </r>
  <r>
    <s v="X"/>
    <d v="2015-02-09T00:00:00"/>
    <x v="1"/>
    <x v="1852"/>
    <n v="265"/>
    <m/>
    <x v="22"/>
    <m/>
    <x v="52"/>
  </r>
  <r>
    <s v="X"/>
    <d v="2015-02-09T00:00:00"/>
    <x v="1"/>
    <x v="9"/>
    <n v="3800"/>
    <m/>
    <x v="439"/>
    <m/>
    <x v="52"/>
  </r>
  <r>
    <s v="X"/>
    <d v="2015-02-09T00:00:00"/>
    <x v="5"/>
    <x v="2312"/>
    <m/>
    <n v="25.4"/>
    <x v="442"/>
    <m/>
    <x v="0"/>
  </r>
  <r>
    <s v="X"/>
    <d v="2015-02-09T00:00:00"/>
    <x v="0"/>
    <x v="2313"/>
    <m/>
    <n v="471.76"/>
    <x v="439"/>
    <m/>
    <x v="0"/>
  </r>
  <r>
    <s v="X"/>
    <d v="2015-02-09T00:00:00"/>
    <x v="0"/>
    <x v="2314"/>
    <m/>
    <n v="401.11"/>
    <x v="22"/>
    <m/>
    <x v="0"/>
  </r>
  <r>
    <s v="X"/>
    <d v="2015-02-09T00:00:00"/>
    <x v="0"/>
    <x v="2315"/>
    <m/>
    <n v="354.55"/>
    <x v="423"/>
    <m/>
    <x v="0"/>
  </r>
  <r>
    <s v="X"/>
    <d v="2015-02-09T00:00:00"/>
    <x v="0"/>
    <x v="2316"/>
    <m/>
    <n v="471.76"/>
    <x v="439"/>
    <m/>
    <x v="0"/>
  </r>
  <r>
    <s v="X"/>
    <d v="2015-02-09T00:00:00"/>
    <x v="1"/>
    <x v="1852"/>
    <n v="850"/>
    <m/>
    <x v="418"/>
    <m/>
    <x v="52"/>
  </r>
  <r>
    <s v="X"/>
    <d v="2015-02-10T00:00:00"/>
    <x v="0"/>
    <x v="2317"/>
    <m/>
    <n v="167.75"/>
    <x v="423"/>
    <m/>
    <x v="0"/>
  </r>
  <r>
    <s v="X"/>
    <d v="2015-02-10T00:00:00"/>
    <x v="5"/>
    <x v="2318"/>
    <m/>
    <n v="1331.67"/>
    <x v="418"/>
    <m/>
    <x v="0"/>
  </r>
  <r>
    <s v="X"/>
    <d v="2015-02-11T00:00:00"/>
    <x v="1"/>
    <x v="36"/>
    <n v="1500"/>
    <m/>
    <x v="439"/>
    <m/>
    <x v="52"/>
  </r>
  <r>
    <s v="X"/>
    <d v="2015-02-11T00:00:00"/>
    <x v="1"/>
    <x v="1598"/>
    <n v="22"/>
    <m/>
    <x v="22"/>
    <m/>
    <x v="52"/>
  </r>
  <r>
    <s v="X"/>
    <d v="2015-02-11T00:00:00"/>
    <x v="0"/>
    <x v="2319"/>
    <m/>
    <n v="706.68"/>
    <x v="439"/>
    <m/>
    <x v="0"/>
  </r>
  <r>
    <s v="X"/>
    <d v="2015-02-11T00:00:00"/>
    <x v="5"/>
    <x v="2320"/>
    <m/>
    <n v="90.8"/>
    <x v="442"/>
    <m/>
    <x v="0"/>
  </r>
  <r>
    <s v="X"/>
    <d v="2015-02-11T00:00:00"/>
    <x v="5"/>
    <x v="2321"/>
    <m/>
    <n v="780.91"/>
    <x v="442"/>
    <m/>
    <x v="0"/>
  </r>
  <r>
    <s v="X"/>
    <d v="2015-02-11T00:00:00"/>
    <x v="0"/>
    <x v="2322"/>
    <m/>
    <n v="706.68"/>
    <x v="439"/>
    <m/>
    <x v="0"/>
  </r>
  <r>
    <s v="X"/>
    <d v="2015-02-11T00:00:00"/>
    <x v="8"/>
    <x v="2323"/>
    <m/>
    <n v="5369.82"/>
    <x v="418"/>
    <m/>
    <x v="0"/>
  </r>
  <r>
    <s v="X"/>
    <d v="2015-02-11T00:00:00"/>
    <x v="15"/>
    <x v="2122"/>
    <n v="-40000"/>
    <m/>
    <x v="418"/>
    <m/>
    <x v="0"/>
  </r>
  <r>
    <s v="X"/>
    <d v="2015-02-11T00:00:00"/>
    <x v="13"/>
    <x v="2122"/>
    <n v="40000"/>
    <m/>
    <x v="418"/>
    <m/>
    <x v="52"/>
  </r>
  <r>
    <s v="X"/>
    <d v="2015-02-12T00:00:00"/>
    <x v="0"/>
    <x v="2324"/>
    <m/>
    <n v="2154.94"/>
    <x v="423"/>
    <m/>
    <x v="0"/>
  </r>
  <r>
    <s v="X"/>
    <d v="2015-02-12T00:00:00"/>
    <x v="0"/>
    <x v="2325"/>
    <m/>
    <n v="60.33"/>
    <x v="423"/>
    <m/>
    <x v="0"/>
  </r>
  <r>
    <s v="X"/>
    <d v="2015-02-12T00:00:00"/>
    <x v="0"/>
    <x v="2326"/>
    <m/>
    <n v="2154.94"/>
    <x v="423"/>
    <m/>
    <x v="0"/>
  </r>
  <r>
    <s v="X"/>
    <d v="2015-02-12T00:00:00"/>
    <x v="5"/>
    <x v="32"/>
    <m/>
    <n v="429.71"/>
    <x v="418"/>
    <m/>
    <x v="0"/>
  </r>
  <r>
    <s v="X"/>
    <d v="2015-02-12T00:00:00"/>
    <x v="8"/>
    <x v="1667"/>
    <m/>
    <n v="2093.1"/>
    <x v="418"/>
    <m/>
    <x v="0"/>
  </r>
  <r>
    <s v="X"/>
    <d v="2015-02-13T00:00:00"/>
    <x v="1"/>
    <x v="2273"/>
    <n v="245"/>
    <m/>
    <x v="443"/>
    <m/>
    <x v="52"/>
  </r>
  <r>
    <s v="X"/>
    <d v="2015-02-13T00:00:00"/>
    <x v="1"/>
    <x v="16"/>
    <n v="450"/>
    <m/>
    <x v="439"/>
    <m/>
    <x v="52"/>
  </r>
  <r>
    <s v="X"/>
    <d v="2015-02-13T00:00:00"/>
    <x v="1"/>
    <x v="2091"/>
    <n v="400"/>
    <m/>
    <x v="439"/>
    <m/>
    <x v="52"/>
  </r>
  <r>
    <s v="X"/>
    <d v="2015-02-13T00:00:00"/>
    <x v="1"/>
    <x v="2091"/>
    <n v="400"/>
    <m/>
    <x v="434"/>
    <m/>
    <x v="52"/>
  </r>
  <r>
    <s v="X"/>
    <d v="2015-02-13T00:00:00"/>
    <x v="0"/>
    <x v="2327"/>
    <m/>
    <n v="216.35"/>
    <x v="423"/>
    <m/>
    <x v="0"/>
  </r>
  <r>
    <s v="X"/>
    <d v="2015-02-13T00:00:00"/>
    <x v="0"/>
    <x v="2328"/>
    <m/>
    <n v="348.95"/>
    <x v="439"/>
    <m/>
    <x v="0"/>
  </r>
  <r>
    <s v="X"/>
    <d v="2015-02-13T00:00:00"/>
    <x v="0"/>
    <x v="2329"/>
    <m/>
    <n v="348.95"/>
    <x v="439"/>
    <m/>
    <x v="0"/>
  </r>
  <r>
    <s v="X"/>
    <d v="2015-02-13T00:00:00"/>
    <x v="0"/>
    <x v="2330"/>
    <m/>
    <n v="216.35"/>
    <x v="423"/>
    <m/>
    <x v="0"/>
  </r>
  <r>
    <s v="X"/>
    <d v="2015-02-14T00:00:00"/>
    <x v="0"/>
    <x v="2331"/>
    <m/>
    <n v="229.75"/>
    <x v="439"/>
    <m/>
    <x v="0"/>
  </r>
  <r>
    <s v="X"/>
    <d v="2015-02-14T00:00:00"/>
    <x v="0"/>
    <x v="2332"/>
    <m/>
    <n v="399.17"/>
    <x v="423"/>
    <m/>
    <x v="0"/>
  </r>
  <r>
    <s v="X"/>
    <d v="2015-02-14T00:00:00"/>
    <x v="0"/>
    <x v="2333"/>
    <m/>
    <n v="229.75"/>
    <x v="439"/>
    <m/>
    <x v="0"/>
  </r>
  <r>
    <s v="X"/>
    <d v="2015-02-16T00:00:00"/>
    <x v="0"/>
    <x v="2334"/>
    <m/>
    <n v="905.03"/>
    <x v="439"/>
    <m/>
    <x v="0"/>
  </r>
  <r>
    <s v="X"/>
    <d v="2015-02-16T00:00:00"/>
    <x v="0"/>
    <x v="2335"/>
    <m/>
    <n v="905.03"/>
    <x v="439"/>
    <m/>
    <x v="0"/>
  </r>
  <r>
    <s v="X"/>
    <d v="2015-02-17T00:00:00"/>
    <x v="1"/>
    <x v="2336"/>
    <n v="61892.22"/>
    <m/>
    <x v="303"/>
    <m/>
    <x v="53"/>
  </r>
  <r>
    <s v="X"/>
    <d v="2015-02-17T00:00:00"/>
    <x v="1"/>
    <x v="1"/>
    <n v="3000"/>
    <m/>
    <x v="423"/>
    <m/>
    <x v="53"/>
  </r>
  <r>
    <s v="X"/>
    <d v="2015-02-17T00:00:00"/>
    <x v="1"/>
    <x v="14"/>
    <n v="1200"/>
    <m/>
    <x v="423"/>
    <m/>
    <x v="53"/>
  </r>
  <r>
    <s v="X"/>
    <d v="2015-02-17T00:00:00"/>
    <x v="1"/>
    <x v="7"/>
    <n v="400"/>
    <m/>
    <x v="22"/>
    <m/>
    <x v="53"/>
  </r>
  <r>
    <s v="X"/>
    <d v="2015-02-17T00:00:00"/>
    <x v="1"/>
    <x v="7"/>
    <n v="150"/>
    <m/>
    <x v="2"/>
    <m/>
    <x v="53"/>
  </r>
  <r>
    <s v="X"/>
    <d v="2015-02-17T00:00:00"/>
    <x v="1"/>
    <x v="21"/>
    <n v="1760"/>
    <m/>
    <x v="439"/>
    <m/>
    <x v="53"/>
  </r>
  <r>
    <s v="X"/>
    <d v="2015-02-17T00:00:00"/>
    <x v="1"/>
    <x v="21"/>
    <n v="120"/>
    <m/>
    <x v="444"/>
    <m/>
    <x v="53"/>
  </r>
  <r>
    <s v="X"/>
    <d v="2015-02-17T00:00:00"/>
    <x v="0"/>
    <x v="2337"/>
    <m/>
    <n v="789.07"/>
    <x v="439"/>
    <m/>
    <x v="0"/>
  </r>
  <r>
    <s v="X"/>
    <d v="2015-02-17T00:00:00"/>
    <x v="1"/>
    <x v="7"/>
    <n v="2050"/>
    <m/>
    <x v="418"/>
    <m/>
    <x v="53"/>
  </r>
  <r>
    <s v="X"/>
    <d v="2015-02-17T00:00:00"/>
    <x v="1"/>
    <x v="1960"/>
    <n v="2060"/>
    <m/>
    <x v="418"/>
    <m/>
    <x v="53"/>
  </r>
  <r>
    <s v="X"/>
    <d v="2015-02-18T00:00:00"/>
    <x v="0"/>
    <x v="2338"/>
    <m/>
    <n v="296.58"/>
    <x v="445"/>
    <m/>
    <x v="0"/>
  </r>
  <r>
    <s v="X"/>
    <d v="2015-02-18T00:00:00"/>
    <x v="0"/>
    <x v="2339"/>
    <m/>
    <n v="59.08"/>
    <x v="423"/>
    <m/>
    <x v="0"/>
  </r>
  <r>
    <s v="X"/>
    <d v="2015-02-18T00:00:00"/>
    <x v="0"/>
    <x v="2340"/>
    <m/>
    <n v="86.25"/>
    <x v="439"/>
    <m/>
    <x v="0"/>
  </r>
  <r>
    <s v="X"/>
    <d v="2015-02-18T00:00:00"/>
    <x v="0"/>
    <x v="2341"/>
    <m/>
    <n v="2595.58"/>
    <x v="80"/>
    <m/>
    <x v="0"/>
  </r>
  <r>
    <s v="X"/>
    <d v="2015-02-18T00:00:00"/>
    <x v="0"/>
    <x v="2342"/>
    <m/>
    <n v="296.58"/>
    <x v="446"/>
    <m/>
    <x v="0"/>
  </r>
  <r>
    <s v="X"/>
    <d v="2015-02-18T00:00:00"/>
    <x v="0"/>
    <x v="2343"/>
    <m/>
    <n v="92.62"/>
    <x v="423"/>
    <m/>
    <x v="0"/>
  </r>
  <r>
    <s v="X"/>
    <d v="2015-02-18T00:00:00"/>
    <x v="1"/>
    <x v="1328"/>
    <n v="95"/>
    <m/>
    <x v="418"/>
    <m/>
    <x v="53"/>
  </r>
  <r>
    <s v="X"/>
    <d v="2015-02-19T00:00:00"/>
    <x v="0"/>
    <x v="2344"/>
    <m/>
    <n v="292.16000000000003"/>
    <x v="423"/>
    <m/>
    <x v="0"/>
  </r>
  <r>
    <s v="X"/>
    <d v="2015-02-19T00:00:00"/>
    <x v="0"/>
    <x v="2345"/>
    <m/>
    <n v="14.27"/>
    <x v="423"/>
    <m/>
    <x v="0"/>
  </r>
  <r>
    <s v="X"/>
    <d v="2015-02-20T00:00:00"/>
    <x v="1"/>
    <x v="16"/>
    <n v="600"/>
    <m/>
    <x v="423"/>
    <m/>
    <x v="53"/>
  </r>
  <r>
    <s v="X"/>
    <d v="2015-02-20T00:00:00"/>
    <x v="1"/>
    <x v="120"/>
    <n v="5"/>
    <m/>
    <x v="22"/>
    <m/>
    <x v="53"/>
  </r>
  <r>
    <s v="X"/>
    <d v="2015-02-20T00:00:00"/>
    <x v="7"/>
    <x v="2346"/>
    <m/>
    <n v="67.72"/>
    <x v="423"/>
    <m/>
    <x v="0"/>
  </r>
  <r>
    <s v="X"/>
    <d v="2015-02-20T00:00:00"/>
    <x v="0"/>
    <x v="2347"/>
    <m/>
    <n v="151.12"/>
    <x v="423"/>
    <m/>
    <x v="0"/>
  </r>
  <r>
    <s v="X"/>
    <d v="2015-02-20T00:00:00"/>
    <x v="0"/>
    <x v="2348"/>
    <m/>
    <n v="259.87"/>
    <x v="439"/>
    <m/>
    <x v="0"/>
  </r>
  <r>
    <s v="X"/>
    <d v="2015-02-20T00:00:00"/>
    <x v="0"/>
    <x v="2349"/>
    <m/>
    <n v="711.85"/>
    <x v="439"/>
    <m/>
    <x v="0"/>
  </r>
  <r>
    <s v="X"/>
    <d v="2015-02-23T00:00:00"/>
    <x v="1"/>
    <x v="1"/>
    <n v="3000"/>
    <m/>
    <x v="423"/>
    <m/>
    <x v="2"/>
  </r>
  <r>
    <s v="X"/>
    <d v="2015-02-23T00:00:00"/>
    <x v="1"/>
    <x v="1852"/>
    <n v="2640"/>
    <m/>
    <x v="439"/>
    <m/>
    <x v="2"/>
  </r>
  <r>
    <s v="X"/>
    <d v="2015-02-23T00:00:00"/>
    <x v="1"/>
    <x v="9"/>
    <n v="2640"/>
    <m/>
    <x v="439"/>
    <m/>
    <x v="2"/>
  </r>
  <r>
    <s v="X"/>
    <d v="2015-02-23T00:00:00"/>
    <x v="5"/>
    <x v="2350"/>
    <m/>
    <n v="187.14"/>
    <x v="418"/>
    <m/>
    <x v="0"/>
  </r>
  <r>
    <s v="X"/>
    <d v="2015-02-24T00:00:00"/>
    <x v="0"/>
    <x v="2351"/>
    <m/>
    <n v="158.27000000000001"/>
    <x v="439"/>
    <m/>
    <x v="0"/>
  </r>
  <r>
    <s v="X"/>
    <d v="2015-02-24T00:00:00"/>
    <x v="0"/>
    <x v="2352"/>
    <m/>
    <n v="201.81"/>
    <x v="423"/>
    <m/>
    <x v="0"/>
  </r>
  <r>
    <s v="X"/>
    <d v="2015-02-25T00:00:00"/>
    <x v="0"/>
    <x v="2353"/>
    <m/>
    <n v="572.54999999999995"/>
    <x v="439"/>
    <m/>
    <x v="0"/>
  </r>
  <r>
    <s v="X"/>
    <d v="2015-02-25T00:00:00"/>
    <x v="5"/>
    <x v="2354"/>
    <m/>
    <n v="116.35"/>
    <x v="418"/>
    <m/>
    <x v="0"/>
  </r>
  <r>
    <s v="X"/>
    <d v="2015-02-25T00:00:00"/>
    <x v="5"/>
    <x v="2355"/>
    <m/>
    <n v="246.27"/>
    <x v="418"/>
    <m/>
    <x v="0"/>
  </r>
  <r>
    <s v="X"/>
    <d v="2015-02-26T00:00:00"/>
    <x v="1"/>
    <x v="61"/>
    <n v="1421.46"/>
    <m/>
    <x v="423"/>
    <m/>
    <x v="2"/>
  </r>
  <r>
    <s v="X"/>
    <d v="2015-02-26T00:00:00"/>
    <x v="0"/>
    <x v="2356"/>
    <m/>
    <n v="247.53"/>
    <x v="439"/>
    <m/>
    <x v="0"/>
  </r>
  <r>
    <s v="X"/>
    <d v="2015-02-26T00:00:00"/>
    <x v="1"/>
    <x v="1960"/>
    <n v="1000"/>
    <m/>
    <x v="418"/>
    <m/>
    <x v="2"/>
  </r>
  <r>
    <s v="X"/>
    <d v="2015-02-27T00:00:00"/>
    <x v="1"/>
    <x v="1222"/>
    <n v="320"/>
    <m/>
    <x v="447"/>
    <m/>
    <x v="2"/>
  </r>
  <r>
    <s v="X"/>
    <d v="2015-02-27T00:00:00"/>
    <x v="5"/>
    <x v="2357"/>
    <m/>
    <n v="188.41"/>
    <x v="336"/>
    <m/>
    <x v="0"/>
  </r>
  <r>
    <s v="X"/>
    <d v="2015-02-27T00:00:00"/>
    <x v="5"/>
    <x v="2358"/>
    <m/>
    <n v="179.36"/>
    <x v="418"/>
    <m/>
    <x v="0"/>
  </r>
  <r>
    <s v="X"/>
    <d v="2015-02-28T00:00:00"/>
    <x v="0"/>
    <x v="2359"/>
    <m/>
    <n v="123.98"/>
    <x v="423"/>
    <m/>
    <x v="0"/>
  </r>
  <r>
    <s v="X"/>
    <d v="2015-02-28T00:00:00"/>
    <x v="5"/>
    <x v="2360"/>
    <m/>
    <n v="58.54"/>
    <x v="302"/>
    <m/>
    <x v="0"/>
  </r>
  <r>
    <s v="X"/>
    <d v="2015-03-01T00:00:00"/>
    <x v="16"/>
    <x v="2361"/>
    <m/>
    <n v="20.77"/>
    <x v="115"/>
    <m/>
    <x v="0"/>
  </r>
  <r>
    <s v="X"/>
    <d v="2015-03-02T00:00:00"/>
    <x v="1"/>
    <x v="1328"/>
    <n v="110"/>
    <m/>
    <x v="439"/>
    <m/>
    <x v="3"/>
  </r>
  <r>
    <s v="X"/>
    <d v="2015-03-02T00:00:00"/>
    <x v="1"/>
    <x v="1852"/>
    <n v="2190"/>
    <m/>
    <x v="439"/>
    <m/>
    <x v="3"/>
  </r>
  <r>
    <s v="X"/>
    <d v="2015-03-02T00:00:00"/>
    <x v="1"/>
    <x v="9"/>
    <n v="620"/>
    <m/>
    <x v="336"/>
    <m/>
    <x v="3"/>
  </r>
  <r>
    <s v="X"/>
    <d v="2015-03-02T00:00:00"/>
    <x v="1"/>
    <x v="9"/>
    <n v="430"/>
    <m/>
    <x v="10"/>
    <m/>
    <x v="3"/>
  </r>
  <r>
    <s v="X"/>
    <d v="2015-03-02T00:00:00"/>
    <x v="1"/>
    <x v="16"/>
    <n v="950"/>
    <m/>
    <x v="423"/>
    <m/>
    <x v="3"/>
  </r>
  <r>
    <s v="X"/>
    <d v="2015-03-02T00:00:00"/>
    <x v="1"/>
    <x v="1"/>
    <n v="1600"/>
    <m/>
    <x v="423"/>
    <m/>
    <x v="3"/>
  </r>
  <r>
    <s v="X"/>
    <d v="2015-03-02T00:00:00"/>
    <x v="1"/>
    <x v="251"/>
    <n v="178.03"/>
    <m/>
    <x v="106"/>
    <m/>
    <x v="3"/>
  </r>
  <r>
    <s v="X"/>
    <d v="2015-03-02T00:00:00"/>
    <x v="0"/>
    <x v="2362"/>
    <m/>
    <n v="287.33"/>
    <x v="423"/>
    <m/>
    <x v="0"/>
  </r>
  <r>
    <s v="X"/>
    <d v="2015-03-02T00:00:00"/>
    <x v="16"/>
    <x v="2363"/>
    <m/>
    <n v="229.86"/>
    <x v="115"/>
    <m/>
    <x v="0"/>
  </r>
  <r>
    <s v="X"/>
    <d v="2015-03-02T00:00:00"/>
    <x v="5"/>
    <x v="2120"/>
    <m/>
    <n v="168.97"/>
    <x v="336"/>
    <m/>
    <x v="0"/>
  </r>
  <r>
    <s v="X"/>
    <d v="2015-03-02T00:00:00"/>
    <x v="0"/>
    <x v="2364"/>
    <m/>
    <n v="598.67999999999995"/>
    <x v="439"/>
    <m/>
    <x v="0"/>
  </r>
  <r>
    <s v="X"/>
    <d v="2015-03-02T00:00:00"/>
    <x v="1"/>
    <x v="129"/>
    <n v="2800"/>
    <m/>
    <x v="418"/>
    <m/>
    <x v="3"/>
  </r>
  <r>
    <s v="X"/>
    <d v="2015-03-02T00:00:00"/>
    <x v="5"/>
    <x v="2365"/>
    <m/>
    <n v="138.06"/>
    <x v="418"/>
    <m/>
    <x v="0"/>
  </r>
  <r>
    <s v="X"/>
    <d v="2015-03-02T00:00:00"/>
    <x v="5"/>
    <x v="2318"/>
    <m/>
    <n v="-142.12"/>
    <x v="418"/>
    <m/>
    <x v="0"/>
  </r>
  <r>
    <s v="X"/>
    <d v="2015-03-02T00:00:00"/>
    <x v="14"/>
    <x v="2366"/>
    <m/>
    <n v="135.97999999999999"/>
    <x v="418"/>
    <m/>
    <x v="0"/>
  </r>
  <r>
    <s v="X"/>
    <d v="2015-03-02T00:00:00"/>
    <x v="14"/>
    <x v="2367"/>
    <m/>
    <n v="5077.16"/>
    <x v="418"/>
    <m/>
    <x v="0"/>
  </r>
  <r>
    <s v="X"/>
    <d v="2015-03-02T00:00:00"/>
    <x v="8"/>
    <x v="2323"/>
    <m/>
    <n v="4939.97"/>
    <x v="418"/>
    <m/>
    <x v="0"/>
  </r>
  <r>
    <s v="X"/>
    <d v="2015-03-03T00:00:00"/>
    <x v="5"/>
    <x v="2368"/>
    <m/>
    <n v="1304.4100000000001"/>
    <x v="448"/>
    <m/>
    <x v="0"/>
  </r>
  <r>
    <s v="X"/>
    <d v="2015-03-03T00:00:00"/>
    <x v="5"/>
    <x v="2368"/>
    <m/>
    <n v="-449.54"/>
    <x v="448"/>
    <m/>
    <x v="0"/>
  </r>
  <r>
    <s v="X"/>
    <d v="2015-03-03T00:00:00"/>
    <x v="5"/>
    <x v="2368"/>
    <m/>
    <n v="748.79"/>
    <x v="448"/>
    <m/>
    <x v="0"/>
  </r>
  <r>
    <s v="X"/>
    <d v="2015-03-04T00:00:00"/>
    <x v="1"/>
    <x v="250"/>
    <n v="455"/>
    <m/>
    <x v="40"/>
    <m/>
    <x v="3"/>
  </r>
  <r>
    <s v="X"/>
    <d v="2015-03-04T00:00:00"/>
    <x v="16"/>
    <x v="0"/>
    <m/>
    <n v="17.079999999999998"/>
    <x v="115"/>
    <m/>
    <x v="0"/>
  </r>
  <r>
    <s v="X"/>
    <d v="2015-03-04T00:00:00"/>
    <x v="0"/>
    <x v="0"/>
    <m/>
    <n v="11.99"/>
    <x v="115"/>
    <m/>
    <x v="0"/>
  </r>
  <r>
    <s v="X"/>
    <d v="2015-03-05T00:00:00"/>
    <x v="1"/>
    <x v="61"/>
    <n v="358.28"/>
    <m/>
    <x v="423"/>
    <m/>
    <x v="3"/>
  </r>
  <r>
    <s v="X"/>
    <d v="2015-03-05T00:00:00"/>
    <x v="0"/>
    <x v="2369"/>
    <m/>
    <n v="789.23"/>
    <x v="423"/>
    <m/>
    <x v="0"/>
  </r>
  <r>
    <s v="X"/>
    <d v="2015-03-06T00:00:00"/>
    <x v="5"/>
    <x v="2242"/>
    <m/>
    <n v="-252.48"/>
    <x v="449"/>
    <m/>
    <x v="0"/>
  </r>
  <r>
    <s v="X"/>
    <d v="2015-03-06T00:00:00"/>
    <x v="0"/>
    <x v="2370"/>
    <m/>
    <n v="505.42"/>
    <x v="423"/>
    <m/>
    <x v="0"/>
  </r>
  <r>
    <s v="X"/>
    <d v="2015-03-07T00:00:00"/>
    <x v="16"/>
    <x v="0"/>
    <m/>
    <n v="26.11"/>
    <x v="115"/>
    <m/>
    <x v="0"/>
  </r>
  <r>
    <s v="X"/>
    <d v="2015-03-07T00:00:00"/>
    <x v="0"/>
    <x v="2371"/>
    <m/>
    <n v="1062.43"/>
    <x v="423"/>
    <m/>
    <x v="0"/>
  </r>
  <r>
    <s v="X"/>
    <d v="2015-03-09T00:00:00"/>
    <x v="1"/>
    <x v="241"/>
    <n v="226.29"/>
    <m/>
    <x v="40"/>
    <m/>
    <x v="4"/>
  </r>
  <r>
    <s v="X"/>
    <d v="2015-03-09T00:00:00"/>
    <x v="1"/>
    <x v="1"/>
    <n v="2800"/>
    <m/>
    <x v="423"/>
    <m/>
    <x v="4"/>
  </r>
  <r>
    <s v="X"/>
    <d v="2015-03-09T00:00:00"/>
    <x v="1"/>
    <x v="1835"/>
    <n v="1000"/>
    <m/>
    <x v="57"/>
    <m/>
    <x v="4"/>
  </r>
  <r>
    <s v="X"/>
    <d v="2015-03-09T00:00:00"/>
    <x v="1"/>
    <x v="2372"/>
    <n v="10"/>
    <m/>
    <x v="22"/>
    <m/>
    <x v="4"/>
  </r>
  <r>
    <s v="X"/>
    <d v="2015-03-09T00:00:00"/>
    <x v="1"/>
    <x v="214"/>
    <n v="940"/>
    <m/>
    <x v="439"/>
    <m/>
    <x v="4"/>
  </r>
  <r>
    <s v="X"/>
    <d v="2015-03-09T00:00:00"/>
    <x v="1"/>
    <x v="9"/>
    <n v="650"/>
    <m/>
    <x v="439"/>
    <m/>
    <x v="4"/>
  </r>
  <r>
    <s v="X"/>
    <d v="2015-03-09T00:00:00"/>
    <x v="1"/>
    <x v="9"/>
    <n v="650"/>
    <m/>
    <x v="37"/>
    <m/>
    <x v="4"/>
  </r>
  <r>
    <s v="X"/>
    <d v="2015-03-09T00:00:00"/>
    <x v="1"/>
    <x v="9"/>
    <n v="200"/>
    <m/>
    <x v="10"/>
    <m/>
    <x v="4"/>
  </r>
  <r>
    <s v="X"/>
    <d v="2015-03-09T00:00:00"/>
    <x v="0"/>
    <x v="2373"/>
    <m/>
    <n v="946.42"/>
    <x v="439"/>
    <m/>
    <x v="0"/>
  </r>
  <r>
    <s v="X"/>
    <d v="2015-03-09T00:00:00"/>
    <x v="0"/>
    <x v="2373"/>
    <m/>
    <n v="-263.94"/>
    <x v="439"/>
    <m/>
    <x v="0"/>
  </r>
  <r>
    <s v="X"/>
    <d v="2015-03-09T00:00:00"/>
    <x v="0"/>
    <x v="2373"/>
    <m/>
    <n v="341.64"/>
    <x v="439"/>
    <m/>
    <x v="0"/>
  </r>
  <r>
    <s v="X"/>
    <d v="2015-03-09T00:00:00"/>
    <x v="0"/>
    <x v="2374"/>
    <m/>
    <n v="478.89"/>
    <x v="206"/>
    <m/>
    <x v="0"/>
  </r>
  <r>
    <s v="X"/>
    <d v="2015-03-09T00:00:00"/>
    <x v="0"/>
    <x v="2375"/>
    <m/>
    <n v="55.59"/>
    <x v="206"/>
    <m/>
    <x v="0"/>
  </r>
  <r>
    <s v="X"/>
    <d v="2015-03-09T00:00:00"/>
    <x v="0"/>
    <x v="0"/>
    <m/>
    <n v="68.75"/>
    <x v="365"/>
    <m/>
    <x v="0"/>
  </r>
  <r>
    <s v="X"/>
    <d v="2015-03-09T00:00:00"/>
    <x v="5"/>
    <x v="2376"/>
    <m/>
    <n v="1661.19"/>
    <x v="450"/>
    <m/>
    <x v="0"/>
  </r>
  <r>
    <s v="X"/>
    <d v="2015-03-09T00:00:00"/>
    <x v="13"/>
    <x v="1960"/>
    <n v="1000"/>
    <m/>
    <x v="418"/>
    <m/>
    <x v="4"/>
  </r>
  <r>
    <s v="X"/>
    <d v="2015-03-09T00:00:00"/>
    <x v="1"/>
    <x v="9"/>
    <n v="650"/>
    <m/>
    <x v="418"/>
    <m/>
    <x v="4"/>
  </r>
  <r>
    <s v="X"/>
    <d v="2015-03-10T00:00:00"/>
    <x v="1"/>
    <x v="990"/>
    <n v="2500"/>
    <m/>
    <x v="439"/>
    <m/>
    <x v="4"/>
  </r>
  <r>
    <s v="X"/>
    <d v="2015-03-10T00:00:00"/>
    <x v="0"/>
    <x v="2377"/>
    <m/>
    <n v="33.630000000000003"/>
    <x v="451"/>
    <m/>
    <x v="0"/>
  </r>
  <r>
    <s v="X"/>
    <d v="2015-03-11T00:00:00"/>
    <x v="1"/>
    <x v="879"/>
    <n v="2525"/>
    <m/>
    <x v="439"/>
    <m/>
    <x v="4"/>
  </r>
  <r>
    <s v="X"/>
    <d v="2015-03-11T00:00:00"/>
    <x v="1"/>
    <x v="879"/>
    <n v="275"/>
    <m/>
    <x v="443"/>
    <m/>
    <x v="4"/>
  </r>
  <r>
    <s v="X"/>
    <d v="2015-03-11T00:00:00"/>
    <x v="1"/>
    <x v="879"/>
    <n v="125"/>
    <m/>
    <x v="27"/>
    <m/>
    <x v="4"/>
  </r>
  <r>
    <s v="X"/>
    <d v="2015-03-11T00:00:00"/>
    <x v="0"/>
    <x v="2378"/>
    <m/>
    <n v="103.13"/>
    <x v="136"/>
    <m/>
    <x v="0"/>
  </r>
  <r>
    <s v="X"/>
    <d v="2015-03-11T00:00:00"/>
    <x v="0"/>
    <x v="2379"/>
    <m/>
    <n v="397.85"/>
    <x v="439"/>
    <m/>
    <x v="0"/>
  </r>
  <r>
    <s v="X"/>
    <d v="2015-03-11T00:00:00"/>
    <x v="0"/>
    <x v="2380"/>
    <m/>
    <n v="154.51"/>
    <x v="439"/>
    <m/>
    <x v="0"/>
  </r>
  <r>
    <s v="X"/>
    <d v="2015-03-11T00:00:00"/>
    <x v="0"/>
    <x v="2381"/>
    <m/>
    <n v="393.13"/>
    <x v="439"/>
    <m/>
    <x v="0"/>
  </r>
  <r>
    <s v="X"/>
    <d v="2015-03-11T00:00:00"/>
    <x v="8"/>
    <x v="1667"/>
    <m/>
    <n v="186.96"/>
    <x v="418"/>
    <m/>
    <x v="0"/>
  </r>
  <r>
    <s v="X"/>
    <d v="2015-03-12T00:00:00"/>
    <x v="1"/>
    <x v="1222"/>
    <n v="320"/>
    <m/>
    <x v="439"/>
    <m/>
    <x v="4"/>
  </r>
  <r>
    <s v="X"/>
    <d v="2015-03-12T00:00:00"/>
    <x v="1"/>
    <x v="1328"/>
    <n v="95"/>
    <m/>
    <x v="439"/>
    <m/>
    <x v="4"/>
  </r>
  <r>
    <s v="X"/>
    <d v="2015-03-12T00:00:00"/>
    <x v="1"/>
    <x v="36"/>
    <n v="2000"/>
    <m/>
    <x v="439"/>
    <m/>
    <x v="4"/>
  </r>
  <r>
    <s v="X"/>
    <d v="2015-03-12T00:00:00"/>
    <x v="5"/>
    <x v="2382"/>
    <m/>
    <n v="529.4"/>
    <x v="450"/>
    <m/>
    <x v="0"/>
  </r>
  <r>
    <s v="X"/>
    <d v="2015-03-12T00:00:00"/>
    <x v="0"/>
    <x v="2383"/>
    <m/>
    <n v="620.52"/>
    <x v="423"/>
    <m/>
    <x v="0"/>
  </r>
  <r>
    <s v="X"/>
    <d v="2015-03-12T00:00:00"/>
    <x v="0"/>
    <x v="2384"/>
    <m/>
    <n v="68"/>
    <x v="423"/>
    <m/>
    <x v="0"/>
  </r>
  <r>
    <s v="X"/>
    <d v="2015-03-13T00:00:00"/>
    <x v="0"/>
    <x v="2385"/>
    <m/>
    <n v="370.53"/>
    <x v="439"/>
    <m/>
    <x v="0"/>
  </r>
  <r>
    <s v="X"/>
    <d v="2015-03-13T00:00:00"/>
    <x v="5"/>
    <x v="2386"/>
    <m/>
    <n v="384.65"/>
    <x v="452"/>
    <m/>
    <x v="0"/>
  </r>
  <r>
    <s v="X"/>
    <d v="2015-03-13T00:00:00"/>
    <x v="0"/>
    <x v="2387"/>
    <m/>
    <n v="48.49"/>
    <x v="439"/>
    <m/>
    <x v="0"/>
  </r>
  <r>
    <s v="X"/>
    <d v="2015-03-13T00:00:00"/>
    <x v="0"/>
    <x v="2387"/>
    <m/>
    <n v="-42.4"/>
    <x v="439"/>
    <m/>
    <x v="0"/>
  </r>
  <r>
    <s v="X"/>
    <d v="2015-03-13T00:00:00"/>
    <x v="0"/>
    <x v="2388"/>
    <m/>
    <n v="443"/>
    <x v="423"/>
    <m/>
    <x v="0"/>
  </r>
  <r>
    <s v="X"/>
    <d v="2015-03-13T00:00:00"/>
    <x v="0"/>
    <x v="2389"/>
    <m/>
    <n v="146.28"/>
    <x v="439"/>
    <m/>
    <x v="0"/>
  </r>
  <r>
    <s v="X"/>
    <d v="2015-03-14T00:00:00"/>
    <x v="0"/>
    <x v="2390"/>
    <m/>
    <n v="139.16"/>
    <x v="439"/>
    <m/>
    <x v="0"/>
  </r>
  <r>
    <s v="X"/>
    <d v="2015-03-14T00:00:00"/>
    <x v="0"/>
    <x v="2391"/>
    <m/>
    <n v="167.81"/>
    <x v="2"/>
    <m/>
    <x v="0"/>
  </r>
  <r>
    <s v="X"/>
    <d v="2015-03-14T00:00:00"/>
    <x v="8"/>
    <x v="0"/>
    <m/>
    <n v="68.48"/>
    <x v="115"/>
    <m/>
    <x v="0"/>
  </r>
  <r>
    <s v="X"/>
    <d v="2015-03-14T00:00:00"/>
    <x v="0"/>
    <x v="2392"/>
    <m/>
    <n v="1677.21"/>
    <x v="423"/>
    <m/>
    <x v="0"/>
  </r>
  <r>
    <s v="X"/>
    <d v="2015-03-16T00:00:00"/>
    <x v="1"/>
    <x v="1328"/>
    <n v="95"/>
    <m/>
    <x v="439"/>
    <m/>
    <x v="5"/>
  </r>
  <r>
    <s v="X"/>
    <d v="2015-03-16T00:00:00"/>
    <x v="1"/>
    <x v="1"/>
    <n v="2800"/>
    <m/>
    <x v="423"/>
    <m/>
    <x v="5"/>
  </r>
  <r>
    <s v="X"/>
    <d v="2015-03-16T00:00:00"/>
    <x v="1"/>
    <x v="1852"/>
    <n v="3640"/>
    <m/>
    <x v="439"/>
    <m/>
    <x v="5"/>
  </r>
  <r>
    <s v="X"/>
    <d v="2015-03-16T00:00:00"/>
    <x v="1"/>
    <x v="2393"/>
    <n v="38"/>
    <m/>
    <x v="53"/>
    <m/>
    <x v="5"/>
  </r>
  <r>
    <s v="X"/>
    <d v="2015-03-16T00:00:00"/>
    <x v="1"/>
    <x v="9"/>
    <n v="570"/>
    <m/>
    <x v="2"/>
    <m/>
    <x v="5"/>
  </r>
  <r>
    <s v="X"/>
    <d v="2015-03-16T00:00:00"/>
    <x v="1"/>
    <x v="9"/>
    <n v="620"/>
    <m/>
    <x v="136"/>
    <m/>
    <x v="5"/>
  </r>
  <r>
    <s v="X"/>
    <d v="2015-03-16T00:00:00"/>
    <x v="1"/>
    <x v="9"/>
    <n v="135"/>
    <m/>
    <x v="206"/>
    <m/>
    <x v="5"/>
  </r>
  <r>
    <s v="X"/>
    <d v="2015-03-16T00:00:00"/>
    <x v="5"/>
    <x v="2394"/>
    <m/>
    <n v="38.42"/>
    <x v="452"/>
    <m/>
    <x v="0"/>
  </r>
  <r>
    <s v="X"/>
    <d v="2015-03-16T00:00:00"/>
    <x v="0"/>
    <x v="2395"/>
    <m/>
    <n v="73.02"/>
    <x v="423"/>
    <m/>
    <x v="0"/>
  </r>
  <r>
    <s v="X"/>
    <d v="2015-03-16T00:00:00"/>
    <x v="0"/>
    <x v="2396"/>
    <m/>
    <n v="266.89999999999998"/>
    <x v="453"/>
    <m/>
    <x v="0"/>
  </r>
  <r>
    <s v="X"/>
    <d v="2015-03-16T00:00:00"/>
    <x v="5"/>
    <x v="2397"/>
    <m/>
    <n v="1664.85"/>
    <x v="454"/>
    <m/>
    <x v="0"/>
  </r>
  <r>
    <s v="X"/>
    <d v="2015-03-16T00:00:00"/>
    <x v="5"/>
    <x v="2398"/>
    <m/>
    <n v="222.29"/>
    <x v="450"/>
    <m/>
    <x v="0"/>
  </r>
  <r>
    <s v="X"/>
    <d v="2015-03-16T00:00:00"/>
    <x v="1"/>
    <x v="9"/>
    <n v="1180"/>
    <m/>
    <x v="418"/>
    <m/>
    <x v="5"/>
  </r>
  <r>
    <s v="X"/>
    <d v="2015-03-17T00:00:00"/>
    <x v="5"/>
    <x v="2399"/>
    <m/>
    <n v="84.51"/>
    <x v="442"/>
    <m/>
    <x v="0"/>
  </r>
  <r>
    <s v="X"/>
    <d v="2015-03-17T00:00:00"/>
    <x v="5"/>
    <x v="2400"/>
    <m/>
    <n v="373.59"/>
    <x v="450"/>
    <m/>
    <x v="0"/>
  </r>
  <r>
    <s v="X"/>
    <d v="2015-03-17T00:00:00"/>
    <x v="5"/>
    <x v="2401"/>
    <m/>
    <n v="343.37"/>
    <x v="450"/>
    <m/>
    <x v="0"/>
  </r>
  <r>
    <s v="X"/>
    <d v="2015-03-17T00:00:00"/>
    <x v="0"/>
    <x v="2402"/>
    <m/>
    <n v="696.82"/>
    <x v="423"/>
    <m/>
    <x v="0"/>
  </r>
  <r>
    <s v="X"/>
    <d v="2015-03-18T00:00:00"/>
    <x v="0"/>
    <x v="2403"/>
    <m/>
    <n v="244.76"/>
    <x v="140"/>
    <m/>
    <x v="0"/>
  </r>
  <r>
    <s v="X"/>
    <d v="2015-03-18T00:00:00"/>
    <x v="5"/>
    <x v="2404"/>
    <m/>
    <n v="77.66"/>
    <x v="450"/>
    <m/>
    <x v="0"/>
  </r>
  <r>
    <s v="X"/>
    <d v="2015-03-18T00:00:00"/>
    <x v="5"/>
    <x v="2405"/>
    <m/>
    <n v="166.1"/>
    <x v="450"/>
    <m/>
    <x v="0"/>
  </r>
  <r>
    <s v="X"/>
    <d v="2015-03-18T00:00:00"/>
    <x v="0"/>
    <x v="2406"/>
    <m/>
    <n v="116.89"/>
    <x v="423"/>
    <m/>
    <x v="0"/>
  </r>
  <r>
    <s v="X"/>
    <d v="2015-03-18T00:00:00"/>
    <x v="0"/>
    <x v="2364"/>
    <m/>
    <n v="-93.19"/>
    <x v="439"/>
    <m/>
    <x v="0"/>
  </r>
  <r>
    <s v="X"/>
    <d v="2015-03-18T00:00:00"/>
    <x v="5"/>
    <x v="2407"/>
    <m/>
    <n v="1161.8800000000001"/>
    <x v="450"/>
    <m/>
    <x v="0"/>
  </r>
  <r>
    <s v="X"/>
    <d v="2015-03-18T00:00:00"/>
    <x v="5"/>
    <x v="2408"/>
    <m/>
    <n v="1231.99"/>
    <x v="418"/>
    <m/>
    <x v="0"/>
  </r>
  <r>
    <s v="X"/>
    <d v="2015-03-19T00:00:00"/>
    <x v="5"/>
    <x v="2409"/>
    <m/>
    <n v="78.95"/>
    <x v="452"/>
    <m/>
    <x v="0"/>
  </r>
  <r>
    <s v="X"/>
    <d v="2015-03-19T00:00:00"/>
    <x v="5"/>
    <x v="2410"/>
    <m/>
    <n v="120.82"/>
    <x v="455"/>
    <m/>
    <x v="0"/>
  </r>
  <r>
    <s v="X"/>
    <d v="2015-03-19T00:00:00"/>
    <x v="5"/>
    <x v="32"/>
    <m/>
    <n v="429.71"/>
    <x v="418"/>
    <m/>
    <x v="0"/>
  </r>
  <r>
    <s v="X"/>
    <d v="2015-03-20T00:00:00"/>
    <x v="1"/>
    <x v="1222"/>
    <n v="320"/>
    <m/>
    <x v="456"/>
    <m/>
    <x v="5"/>
  </r>
  <r>
    <s v="X"/>
    <d v="2015-03-20T00:00:00"/>
    <x v="1"/>
    <x v="120"/>
    <n v="40"/>
    <m/>
    <x v="22"/>
    <m/>
    <x v="5"/>
  </r>
  <r>
    <s v="X"/>
    <d v="2015-03-20T00:00:00"/>
    <x v="0"/>
    <x v="2411"/>
    <m/>
    <n v="562.66"/>
    <x v="423"/>
    <m/>
    <x v="0"/>
  </r>
  <r>
    <s v="X"/>
    <d v="2015-03-20T00:00:00"/>
    <x v="16"/>
    <x v="0"/>
    <m/>
    <n v="13.75"/>
    <x v="115"/>
    <m/>
    <x v="0"/>
  </r>
  <r>
    <s v="X"/>
    <d v="2015-03-20T00:00:00"/>
    <x v="0"/>
    <x v="2412"/>
    <m/>
    <n v="18.63"/>
    <x v="457"/>
    <m/>
    <x v="0"/>
  </r>
  <r>
    <s v="X"/>
    <d v="2015-03-20T00:00:00"/>
    <x v="8"/>
    <x v="2323"/>
    <m/>
    <n v="7262.58"/>
    <x v="418"/>
    <m/>
    <x v="0"/>
  </r>
  <r>
    <s v="X"/>
    <d v="2015-03-21T00:00:00"/>
    <x v="0"/>
    <x v="2413"/>
    <m/>
    <n v="90.23"/>
    <x v="423"/>
    <m/>
    <x v="0"/>
  </r>
  <r>
    <s v="X"/>
    <d v="2015-03-21T00:00:00"/>
    <x v="5"/>
    <x v="2414"/>
    <m/>
    <n v="208.21"/>
    <x v="450"/>
    <m/>
    <x v="0"/>
  </r>
  <r>
    <s v="X"/>
    <d v="2015-03-21T00:00:00"/>
    <x v="5"/>
    <x v="2415"/>
    <m/>
    <n v="234.15"/>
    <x v="450"/>
    <m/>
    <x v="0"/>
  </r>
  <r>
    <s v="X"/>
    <d v="2015-03-21T00:00:00"/>
    <x v="5"/>
    <x v="2416"/>
    <m/>
    <n v="147.28"/>
    <x v="302"/>
    <m/>
    <x v="0"/>
  </r>
  <r>
    <s v="X"/>
    <d v="2015-03-23T00:00:00"/>
    <x v="1"/>
    <x v="1930"/>
    <n v="650"/>
    <m/>
    <x v="423"/>
    <m/>
    <x v="6"/>
  </r>
  <r>
    <s v="X"/>
    <d v="2015-03-23T00:00:00"/>
    <x v="1"/>
    <x v="13"/>
    <n v="1900"/>
    <m/>
    <x v="450"/>
    <m/>
    <x v="6"/>
  </r>
  <r>
    <s v="X"/>
    <d v="2015-03-23T00:00:00"/>
    <x v="5"/>
    <x v="2417"/>
    <m/>
    <n v="64.180000000000007"/>
    <x v="458"/>
    <m/>
    <x v="0"/>
  </r>
  <r>
    <s v="X"/>
    <d v="2015-03-23T00:00:00"/>
    <x v="5"/>
    <x v="2418"/>
    <m/>
    <n v="18.64"/>
    <x v="458"/>
    <m/>
    <x v="0"/>
  </r>
  <r>
    <s v="X"/>
    <d v="2015-03-23T00:00:00"/>
    <x v="5"/>
    <x v="2419"/>
    <m/>
    <n v="184.74"/>
    <x v="450"/>
    <m/>
    <x v="0"/>
  </r>
  <r>
    <s v="X"/>
    <d v="2015-03-23T00:00:00"/>
    <x v="16"/>
    <x v="0"/>
    <m/>
    <n v="8.2100000000000009"/>
    <x v="115"/>
    <m/>
    <x v="0"/>
  </r>
  <r>
    <s v="X"/>
    <d v="2015-03-23T00:00:00"/>
    <x v="1"/>
    <x v="112"/>
    <n v="560"/>
    <m/>
    <x v="448"/>
    <m/>
    <x v="6"/>
  </r>
  <r>
    <s v="X"/>
    <d v="2015-03-23T00:00:00"/>
    <x v="1"/>
    <x v="112"/>
    <n v="130"/>
    <m/>
    <x v="298"/>
    <m/>
    <x v="6"/>
  </r>
  <r>
    <s v="X"/>
    <d v="2015-03-23T00:00:00"/>
    <x v="1"/>
    <x v="112"/>
    <n v="110"/>
    <m/>
    <x v="407"/>
    <m/>
    <x v="6"/>
  </r>
  <r>
    <s v="X"/>
    <d v="2015-03-23T00:00:00"/>
    <x v="1"/>
    <x v="112"/>
    <n v="130"/>
    <m/>
    <x v="406"/>
    <m/>
    <x v="6"/>
  </r>
  <r>
    <s v="X"/>
    <d v="2015-03-23T00:00:00"/>
    <x v="1"/>
    <x v="112"/>
    <n v="150"/>
    <m/>
    <x v="359"/>
    <m/>
    <x v="6"/>
  </r>
  <r>
    <s v="X"/>
    <d v="2015-03-23T00:00:00"/>
    <x v="1"/>
    <x v="112"/>
    <n v="260"/>
    <m/>
    <x v="278"/>
    <m/>
    <x v="6"/>
  </r>
  <r>
    <s v="X"/>
    <d v="2015-03-23T00:00:00"/>
    <x v="1"/>
    <x v="112"/>
    <n v="140"/>
    <m/>
    <x v="37"/>
    <m/>
    <x v="6"/>
  </r>
  <r>
    <s v="X"/>
    <d v="2015-03-23T00:00:00"/>
    <x v="1"/>
    <x v="112"/>
    <n v="120"/>
    <m/>
    <x v="130"/>
    <m/>
    <x v="6"/>
  </r>
  <r>
    <s v="X"/>
    <d v="2015-03-23T00:00:00"/>
    <x v="1"/>
    <x v="112"/>
    <n v="150"/>
    <m/>
    <x v="439"/>
    <m/>
    <x v="6"/>
  </r>
  <r>
    <s v="X"/>
    <d v="2015-03-23T00:00:00"/>
    <x v="8"/>
    <x v="2323"/>
    <m/>
    <n v="643.72"/>
    <x v="418"/>
    <m/>
    <x v="0"/>
  </r>
  <r>
    <s v="X"/>
    <d v="2015-03-24T00:00:00"/>
    <x v="13"/>
    <x v="2420"/>
    <n v="375"/>
    <m/>
    <x v="450"/>
    <m/>
    <x v="6"/>
  </r>
  <r>
    <s v="X"/>
    <d v="2015-03-24T00:00:00"/>
    <x v="13"/>
    <x v="2420"/>
    <n v="135"/>
    <m/>
    <x v="247"/>
    <m/>
    <x v="6"/>
  </r>
  <r>
    <s v="X"/>
    <d v="2015-03-24T00:00:00"/>
    <x v="5"/>
    <x v="2421"/>
    <m/>
    <n v="727.72"/>
    <x v="459"/>
    <m/>
    <x v="0"/>
  </r>
  <r>
    <s v="X"/>
    <d v="2015-03-24T00:00:00"/>
    <x v="5"/>
    <x v="2422"/>
    <m/>
    <n v="448"/>
    <x v="450"/>
    <m/>
    <x v="0"/>
  </r>
  <r>
    <s v="X"/>
    <d v="2015-03-24T00:00:00"/>
    <x v="5"/>
    <x v="2423"/>
    <m/>
    <n v="24.58"/>
    <x v="450"/>
    <m/>
    <x v="0"/>
  </r>
  <r>
    <s v="X"/>
    <d v="2015-03-24T00:00:00"/>
    <x v="0"/>
    <x v="2424"/>
    <m/>
    <n v="250"/>
    <x v="115"/>
    <m/>
    <x v="0"/>
  </r>
  <r>
    <s v="X"/>
    <d v="2015-03-24T00:00:00"/>
    <x v="0"/>
    <x v="0"/>
    <m/>
    <n v="-179.35"/>
    <x v="439"/>
    <m/>
    <x v="0"/>
  </r>
  <r>
    <s v="X"/>
    <d v="2015-03-24T00:00:00"/>
    <x v="0"/>
    <x v="2425"/>
    <m/>
    <n v="2279.38"/>
    <x v="423"/>
    <m/>
    <x v="0"/>
  </r>
  <r>
    <s v="X"/>
    <d v="2015-03-24T00:00:00"/>
    <x v="0"/>
    <x v="2426"/>
    <m/>
    <n v="48.11"/>
    <x v="423"/>
    <m/>
    <x v="0"/>
  </r>
  <r>
    <s v="X"/>
    <d v="2015-03-24T00:00:00"/>
    <x v="0"/>
    <x v="2427"/>
    <m/>
    <n v="532.6"/>
    <x v="439"/>
    <m/>
    <x v="0"/>
  </r>
  <r>
    <s v="X"/>
    <d v="2015-03-24T00:00:00"/>
    <x v="1"/>
    <x v="1"/>
    <n v="2240"/>
    <m/>
    <x v="423"/>
    <m/>
    <x v="6"/>
  </r>
  <r>
    <s v="X"/>
    <d v="2015-03-24T00:00:00"/>
    <x v="1"/>
    <x v="684"/>
    <n v="2400"/>
    <m/>
    <x v="447"/>
    <m/>
    <x v="6"/>
  </r>
  <r>
    <s v="X"/>
    <d v="2015-03-24T00:00:00"/>
    <x v="1"/>
    <x v="1852"/>
    <n v="240"/>
    <m/>
    <x v="460"/>
    <m/>
    <x v="6"/>
  </r>
  <r>
    <s v="X"/>
    <d v="2015-03-24T00:00:00"/>
    <x v="1"/>
    <x v="1852"/>
    <n v="1050"/>
    <m/>
    <x v="461"/>
    <m/>
    <x v="6"/>
  </r>
  <r>
    <s v="X"/>
    <d v="2015-03-24T00:00:00"/>
    <x v="1"/>
    <x v="1852"/>
    <n v="415"/>
    <m/>
    <x v="462"/>
    <m/>
    <x v="6"/>
  </r>
  <r>
    <s v="X"/>
    <d v="2015-03-24T00:00:00"/>
    <x v="1"/>
    <x v="1852"/>
    <n v="770"/>
    <m/>
    <x v="10"/>
    <m/>
    <x v="6"/>
  </r>
  <r>
    <s v="X"/>
    <d v="2015-03-24T00:00:00"/>
    <x v="1"/>
    <x v="21"/>
    <n v="760"/>
    <m/>
    <x v="463"/>
    <m/>
    <x v="6"/>
  </r>
  <r>
    <s v="X"/>
    <d v="2015-03-24T00:00:00"/>
    <x v="1"/>
    <x v="9"/>
    <n v="2760"/>
    <m/>
    <x v="418"/>
    <m/>
    <x v="6"/>
  </r>
  <r>
    <s v="X"/>
    <d v="2015-03-25T00:00:00"/>
    <x v="13"/>
    <x v="36"/>
    <n v="800"/>
    <m/>
    <x v="464"/>
    <m/>
    <x v="6"/>
  </r>
  <r>
    <s v="X"/>
    <d v="2015-03-25T00:00:00"/>
    <x v="5"/>
    <x v="2428"/>
    <m/>
    <n v="198.54"/>
    <x v="450"/>
    <m/>
    <x v="0"/>
  </r>
  <r>
    <s v="X"/>
    <d v="2015-03-25T00:00:00"/>
    <x v="0"/>
    <x v="2429"/>
    <m/>
    <n v="604.17999999999995"/>
    <x v="423"/>
    <m/>
    <x v="0"/>
  </r>
  <r>
    <s v="X"/>
    <d v="2015-03-25T00:00:00"/>
    <x v="5"/>
    <x v="2430"/>
    <m/>
    <n v="296.5"/>
    <x v="450"/>
    <m/>
    <x v="0"/>
  </r>
  <r>
    <s v="X"/>
    <d v="2015-03-25T00:00:00"/>
    <x v="5"/>
    <x v="2431"/>
    <m/>
    <n v="482.21"/>
    <x v="336"/>
    <m/>
    <x v="0"/>
  </r>
  <r>
    <s v="X"/>
    <d v="2015-03-25T00:00:00"/>
    <x v="0"/>
    <x v="2432"/>
    <m/>
    <n v="526.37"/>
    <x v="423"/>
    <m/>
    <x v="0"/>
  </r>
  <r>
    <s v="X"/>
    <d v="2015-03-25T00:00:00"/>
    <x v="1"/>
    <x v="1560"/>
    <n v="450"/>
    <m/>
    <x v="439"/>
    <m/>
    <x v="6"/>
  </r>
  <r>
    <s v="X"/>
    <d v="2015-03-26T00:00:00"/>
    <x v="5"/>
    <x v="2433"/>
    <m/>
    <n v="463.75"/>
    <x v="459"/>
    <m/>
    <x v="0"/>
  </r>
  <r>
    <s v="X"/>
    <d v="2015-03-26T00:00:00"/>
    <x v="0"/>
    <x v="2434"/>
    <m/>
    <n v="573.77"/>
    <x v="447"/>
    <m/>
    <x v="0"/>
  </r>
  <r>
    <s v="X"/>
    <d v="2015-03-26T00:00:00"/>
    <x v="0"/>
    <x v="2435"/>
    <m/>
    <n v="345.33"/>
    <x v="423"/>
    <m/>
    <x v="0"/>
  </r>
  <r>
    <s v="X"/>
    <d v="2015-03-26T00:00:00"/>
    <x v="1"/>
    <x v="214"/>
    <n v="650"/>
    <m/>
    <x v="10"/>
    <m/>
    <x v="6"/>
  </r>
  <r>
    <s v="X"/>
    <d v="2015-03-26T00:00:00"/>
    <x v="1"/>
    <x v="214"/>
    <n v="1040"/>
    <m/>
    <x v="450"/>
    <m/>
    <x v="6"/>
  </r>
  <r>
    <s v="X"/>
    <d v="2015-03-26T00:00:00"/>
    <x v="5"/>
    <x v="2436"/>
    <m/>
    <n v="1105.81"/>
    <x v="418"/>
    <m/>
    <x v="0"/>
  </r>
  <r>
    <s v="X"/>
    <d v="2015-03-27T00:00:00"/>
    <x v="5"/>
    <x v="2437"/>
    <m/>
    <n v="133.08000000000001"/>
    <x v="459"/>
    <m/>
    <x v="0"/>
  </r>
  <r>
    <s v="X"/>
    <d v="2015-03-27T00:00:00"/>
    <x v="5"/>
    <x v="0"/>
    <m/>
    <n v="21.41"/>
    <x v="115"/>
    <m/>
    <x v="0"/>
  </r>
  <r>
    <s v="X"/>
    <d v="2015-03-27T00:00:00"/>
    <x v="5"/>
    <x v="2438"/>
    <m/>
    <n v="84.64"/>
    <x v="465"/>
    <m/>
    <x v="0"/>
  </r>
  <r>
    <s v="X"/>
    <d v="2015-03-27T00:00:00"/>
    <x v="0"/>
    <x v="2439"/>
    <m/>
    <n v="27.97"/>
    <x v="54"/>
    <m/>
    <x v="0"/>
  </r>
  <r>
    <s v="X"/>
    <d v="2015-03-27T00:00:00"/>
    <x v="0"/>
    <x v="2440"/>
    <m/>
    <n v="321.8"/>
    <x v="423"/>
    <m/>
    <x v="0"/>
  </r>
  <r>
    <s v="X"/>
    <d v="2015-03-27T00:00:00"/>
    <x v="5"/>
    <x v="2441"/>
    <m/>
    <n v="63.35"/>
    <x v="336"/>
    <m/>
    <x v="0"/>
  </r>
  <r>
    <s v="X"/>
    <d v="2015-03-27T00:00:00"/>
    <x v="5"/>
    <x v="2442"/>
    <m/>
    <n v="49.1"/>
    <x v="336"/>
    <m/>
    <x v="0"/>
  </r>
  <r>
    <s v="X"/>
    <d v="2015-03-27T00:00:00"/>
    <x v="1"/>
    <x v="120"/>
    <n v="40"/>
    <m/>
    <x v="53"/>
    <m/>
    <x v="6"/>
  </r>
  <r>
    <s v="X"/>
    <d v="2015-03-27T00:00:00"/>
    <x v="8"/>
    <x v="2443"/>
    <n v="2474.59"/>
    <m/>
    <x v="418"/>
    <m/>
    <x v="0"/>
  </r>
  <r>
    <s v="X"/>
    <d v="2015-03-28T00:00:00"/>
    <x v="5"/>
    <x v="2444"/>
    <m/>
    <n v="117.29"/>
    <x v="459"/>
    <m/>
    <x v="0"/>
  </r>
  <r>
    <s v="X"/>
    <d v="2015-03-28T00:00:00"/>
    <x v="0"/>
    <x v="2445"/>
    <m/>
    <n v="129.43"/>
    <x v="423"/>
    <m/>
    <x v="0"/>
  </r>
  <r>
    <s v="X"/>
    <d v="2015-03-28T00:00:00"/>
    <x v="8"/>
    <x v="2323"/>
    <m/>
    <n v="1213.83"/>
    <x v="418"/>
    <m/>
    <x v="0"/>
  </r>
  <r>
    <s v="X"/>
    <d v="2015-03-30T00:00:00"/>
    <x v="13"/>
    <x v="7"/>
    <n v="1080"/>
    <m/>
    <x v="336"/>
    <m/>
    <x v="7"/>
  </r>
  <r>
    <s v="X"/>
    <d v="2015-03-30T00:00:00"/>
    <x v="13"/>
    <x v="21"/>
    <n v="1110"/>
    <m/>
    <x v="456"/>
    <m/>
    <x v="7"/>
  </r>
  <r>
    <s v="X"/>
    <d v="2015-03-30T00:00:00"/>
    <x v="13"/>
    <x v="21"/>
    <n v="370"/>
    <m/>
    <x v="439"/>
    <m/>
    <x v="7"/>
  </r>
  <r>
    <s v="X"/>
    <d v="2015-03-30T00:00:00"/>
    <x v="5"/>
    <x v="2446"/>
    <m/>
    <n v="237.49"/>
    <x v="459"/>
    <m/>
    <x v="0"/>
  </r>
  <r>
    <s v="X"/>
    <d v="2015-03-30T00:00:00"/>
    <x v="5"/>
    <x v="2447"/>
    <m/>
    <n v="172.99"/>
    <x v="459"/>
    <m/>
    <x v="0"/>
  </r>
  <r>
    <s v="X"/>
    <d v="2015-03-30T00:00:00"/>
    <x v="0"/>
    <x v="2448"/>
    <m/>
    <n v="121.11"/>
    <x v="423"/>
    <m/>
    <x v="0"/>
  </r>
  <r>
    <s v="X"/>
    <d v="2015-03-30T00:00:00"/>
    <x v="0"/>
    <x v="2449"/>
    <m/>
    <n v="226.38"/>
    <x v="447"/>
    <m/>
    <x v="0"/>
  </r>
  <r>
    <s v="X"/>
    <d v="2015-03-30T00:00:00"/>
    <x v="5"/>
    <x v="32"/>
    <m/>
    <n v="12"/>
    <x v="447"/>
    <m/>
    <x v="0"/>
  </r>
  <r>
    <s v="X"/>
    <d v="2015-03-30T00:00:00"/>
    <x v="1"/>
    <x v="2450"/>
    <n v="700"/>
    <m/>
    <x v="447"/>
    <m/>
    <x v="7"/>
  </r>
  <r>
    <s v="X"/>
    <d v="2015-03-30T00:00:00"/>
    <x v="1"/>
    <x v="1930"/>
    <n v="700"/>
    <m/>
    <x v="463"/>
    <m/>
    <x v="7"/>
  </r>
  <r>
    <s v="X"/>
    <d v="2015-03-30T00:00:00"/>
    <x v="1"/>
    <x v="1930"/>
    <n v="225"/>
    <m/>
    <x v="423"/>
    <m/>
    <x v="7"/>
  </r>
  <r>
    <s v="X"/>
    <d v="2015-03-30T00:00:00"/>
    <x v="13"/>
    <x v="9"/>
    <n v="3840"/>
    <m/>
    <x v="418"/>
    <m/>
    <x v="7"/>
  </r>
  <r>
    <s v="X"/>
    <d v="2015-03-31T00:00:00"/>
    <x v="13"/>
    <x v="1"/>
    <n v="2600"/>
    <m/>
    <x v="423"/>
    <m/>
    <x v="7"/>
  </r>
  <r>
    <s v="X"/>
    <d v="2015-03-31T00:00:00"/>
    <x v="13"/>
    <x v="13"/>
    <n v="1380"/>
    <m/>
    <x v="464"/>
    <m/>
    <x v="7"/>
  </r>
  <r>
    <s v="X"/>
    <d v="2015-03-31T00:00:00"/>
    <x v="0"/>
    <x v="2451"/>
    <m/>
    <n v="672.53"/>
    <x v="141"/>
    <m/>
    <x v="0"/>
  </r>
  <r>
    <s v="X"/>
    <d v="2015-03-31T00:00:00"/>
    <x v="5"/>
    <x v="2452"/>
    <m/>
    <n v="132.74"/>
    <x v="459"/>
    <m/>
    <x v="0"/>
  </r>
  <r>
    <s v="X"/>
    <d v="2015-03-31T00:00:00"/>
    <x v="0"/>
    <x v="2453"/>
    <m/>
    <n v="652.04"/>
    <x v="466"/>
    <m/>
    <x v="0"/>
  </r>
  <r>
    <s v="X"/>
    <d v="2015-03-31T00:00:00"/>
    <x v="0"/>
    <x v="2453"/>
    <m/>
    <n v="-464.16"/>
    <x v="466"/>
    <m/>
    <x v="0"/>
  </r>
  <r>
    <s v="X"/>
    <d v="2015-03-31T00:00:00"/>
    <x v="5"/>
    <x v="32"/>
    <m/>
    <n v="12"/>
    <x v="467"/>
    <m/>
    <x v="0"/>
  </r>
  <r>
    <s v="X"/>
    <d v="2015-03-31T00:00:00"/>
    <x v="1"/>
    <x v="13"/>
    <n v="2220"/>
    <m/>
    <x v="447"/>
    <m/>
    <x v="7"/>
  </r>
  <r>
    <s v="X"/>
    <d v="2015-03-31T00:00:00"/>
    <x v="8"/>
    <x v="2323"/>
    <m/>
    <n v="632.52"/>
    <x v="418"/>
    <m/>
    <x v="0"/>
  </r>
  <r>
    <s v="X"/>
    <d v="2015-04-01T00:00:00"/>
    <x v="0"/>
    <x v="2454"/>
    <m/>
    <n v="632.13"/>
    <x v="141"/>
    <m/>
    <x v="0"/>
  </r>
  <r>
    <s v="X"/>
    <d v="2015-04-01T00:00:00"/>
    <x v="5"/>
    <x v="2455"/>
    <m/>
    <n v="99.51"/>
    <x v="459"/>
    <m/>
    <x v="0"/>
  </r>
  <r>
    <s v="X"/>
    <d v="2015-04-01T00:00:00"/>
    <x v="5"/>
    <x v="2456"/>
    <m/>
    <n v="134.85"/>
    <x v="424"/>
    <m/>
    <x v="0"/>
  </r>
  <r>
    <s v="X"/>
    <d v="2015-04-01T00:00:00"/>
    <x v="0"/>
    <x v="2457"/>
    <m/>
    <n v="95.1"/>
    <x v="140"/>
    <m/>
    <x v="0"/>
  </r>
  <r>
    <s v="X"/>
    <d v="2015-04-01T00:00:00"/>
    <x v="1"/>
    <x v="684"/>
    <n v="2704.5"/>
    <m/>
    <x v="456"/>
    <m/>
    <x v="7"/>
  </r>
  <r>
    <s v="X"/>
    <d v="2015-04-01T00:00:00"/>
    <x v="1"/>
    <x v="684"/>
    <n v="1954.5"/>
    <m/>
    <x v="463"/>
    <m/>
    <x v="7"/>
  </r>
  <r>
    <s v="X"/>
    <d v="2015-04-01T00:00:00"/>
    <x v="1"/>
    <x v="250"/>
    <n v="476.46"/>
    <m/>
    <x v="40"/>
    <m/>
    <x v="7"/>
  </r>
  <r>
    <s v="X"/>
    <d v="2015-04-01T00:00:00"/>
    <x v="13"/>
    <x v="1910"/>
    <n v="450"/>
    <m/>
    <x v="418"/>
    <m/>
    <x v="7"/>
  </r>
  <r>
    <s v="X"/>
    <d v="2015-04-02T00:00:00"/>
    <x v="13"/>
    <x v="2450"/>
    <n v="350"/>
    <m/>
    <x v="459"/>
    <m/>
    <x v="7"/>
  </r>
  <r>
    <s v="X"/>
    <d v="2015-04-02T00:00:00"/>
    <x v="0"/>
    <x v="2458"/>
    <m/>
    <n v="221.99"/>
    <x v="141"/>
    <m/>
    <x v="0"/>
  </r>
  <r>
    <s v="X"/>
    <d v="2015-04-02T00:00:00"/>
    <x v="0"/>
    <x v="2459"/>
    <m/>
    <n v="585.70000000000005"/>
    <x v="423"/>
    <m/>
    <x v="0"/>
  </r>
  <r>
    <s v="X"/>
    <d v="2015-04-02T00:00:00"/>
    <x v="0"/>
    <x v="2453"/>
    <m/>
    <n v="-94.52"/>
    <x v="466"/>
    <m/>
    <x v="0"/>
  </r>
  <r>
    <s v="X"/>
    <d v="2015-04-02T00:00:00"/>
    <x v="0"/>
    <x v="0"/>
    <m/>
    <n v="99"/>
    <x v="115"/>
    <m/>
    <x v="0"/>
  </r>
  <r>
    <s v="X"/>
    <d v="2015-04-02T00:00:00"/>
    <x v="0"/>
    <x v="0"/>
    <m/>
    <n v="50"/>
    <x v="115"/>
    <m/>
    <x v="0"/>
  </r>
  <r>
    <s v="X"/>
    <d v="2015-04-02T00:00:00"/>
    <x v="0"/>
    <x v="2460"/>
    <m/>
    <n v="1140.3399999999999"/>
    <x v="463"/>
    <m/>
    <x v="0"/>
  </r>
  <r>
    <s v="X"/>
    <d v="2015-04-02T00:00:00"/>
    <x v="0"/>
    <x v="2461"/>
    <m/>
    <n v="1215.93"/>
    <x v="456"/>
    <m/>
    <x v="0"/>
  </r>
  <r>
    <s v="X"/>
    <d v="2015-04-02T00:00:00"/>
    <x v="0"/>
    <x v="2462"/>
    <m/>
    <n v="224.42"/>
    <x v="468"/>
    <m/>
    <x v="0"/>
  </r>
  <r>
    <s v="X"/>
    <d v="2015-04-02T00:00:00"/>
    <x v="0"/>
    <x v="2463"/>
    <m/>
    <n v="224.29"/>
    <x v="439"/>
    <m/>
    <x v="0"/>
  </r>
  <r>
    <s v="X"/>
    <d v="2015-04-02T00:00:00"/>
    <x v="0"/>
    <x v="2464"/>
    <m/>
    <n v="424.58"/>
    <x v="466"/>
    <m/>
    <x v="0"/>
  </r>
  <r>
    <s v="X"/>
    <d v="2015-04-02T00:00:00"/>
    <x v="1"/>
    <x v="2450"/>
    <n v="1050"/>
    <m/>
    <x v="447"/>
    <m/>
    <x v="7"/>
  </r>
  <r>
    <s v="X"/>
    <d v="2015-04-02T00:00:00"/>
    <x v="1"/>
    <x v="251"/>
    <n v="197.1"/>
    <m/>
    <x v="106"/>
    <m/>
    <x v="7"/>
  </r>
  <r>
    <s v="X"/>
    <d v="2015-04-03T00:00:00"/>
    <x v="13"/>
    <x v="129"/>
    <n v="3500"/>
    <m/>
    <x v="459"/>
    <m/>
    <x v="7"/>
  </r>
  <r>
    <s v="X"/>
    <d v="2015-04-03T00:00:00"/>
    <x v="5"/>
    <x v="2465"/>
    <m/>
    <n v="470.81"/>
    <x v="459"/>
    <m/>
    <x v="0"/>
  </r>
  <r>
    <s v="X"/>
    <d v="2015-04-03T00:00:00"/>
    <x v="0"/>
    <x v="2466"/>
    <m/>
    <n v="773.2"/>
    <x v="447"/>
    <m/>
    <x v="0"/>
  </r>
  <r>
    <s v="X"/>
    <d v="2015-04-03T00:00:00"/>
    <x v="5"/>
    <x v="32"/>
    <m/>
    <n v="407"/>
    <x v="467"/>
    <m/>
    <x v="0"/>
  </r>
  <r>
    <s v="X"/>
    <d v="2015-04-03T00:00:00"/>
    <x v="1"/>
    <x v="434"/>
    <n v="15"/>
    <m/>
    <x v="196"/>
    <m/>
    <x v="7"/>
  </r>
  <r>
    <s v="X"/>
    <d v="2015-04-04T00:00:00"/>
    <x v="5"/>
    <x v="2467"/>
    <m/>
    <n v="99.99"/>
    <x v="459"/>
    <m/>
    <x v="0"/>
  </r>
  <r>
    <s v="X"/>
    <d v="2015-04-04T00:00:00"/>
    <x v="0"/>
    <x v="2468"/>
    <m/>
    <n v="617.73"/>
    <x v="463"/>
    <m/>
    <x v="0"/>
  </r>
  <r>
    <s v="X"/>
    <d v="2015-04-04T00:00:00"/>
    <x v="0"/>
    <x v="2469"/>
    <m/>
    <n v="813.49"/>
    <x v="456"/>
    <m/>
    <x v="0"/>
  </r>
  <r>
    <s v="X"/>
    <d v="2015-04-05T00:00:00"/>
    <x v="14"/>
    <x v="2470"/>
    <m/>
    <n v="282.37"/>
    <x v="459"/>
    <m/>
    <x v="0"/>
  </r>
  <r>
    <s v="X"/>
    <d v="2015-04-06T00:00:00"/>
    <x v="0"/>
    <x v="2471"/>
    <m/>
    <n v="926.65"/>
    <x v="459"/>
    <m/>
    <x v="0"/>
  </r>
  <r>
    <s v="X"/>
    <d v="2015-04-06T00:00:00"/>
    <x v="0"/>
    <x v="2472"/>
    <m/>
    <n v="277.51"/>
    <x v="459"/>
    <m/>
    <x v="0"/>
  </r>
  <r>
    <s v="X"/>
    <d v="2015-04-06T00:00:00"/>
    <x v="0"/>
    <x v="2473"/>
    <m/>
    <n v="16.760000000000002"/>
    <x v="447"/>
    <m/>
    <x v="0"/>
  </r>
  <r>
    <s v="X"/>
    <d v="2015-04-06T00:00:00"/>
    <x v="0"/>
    <x v="2474"/>
    <m/>
    <n v="311.14"/>
    <x v="423"/>
    <m/>
    <x v="0"/>
  </r>
  <r>
    <s v="X"/>
    <d v="2015-04-06T00:00:00"/>
    <x v="0"/>
    <x v="2475"/>
    <m/>
    <n v="294.07"/>
    <x v="463"/>
    <m/>
    <x v="0"/>
  </r>
  <r>
    <s v="X"/>
    <d v="2015-04-06T00:00:00"/>
    <x v="5"/>
    <x v="32"/>
    <m/>
    <n v="407"/>
    <x v="467"/>
    <m/>
    <x v="0"/>
  </r>
  <r>
    <s v="X"/>
    <d v="2015-04-06T00:00:00"/>
    <x v="1"/>
    <x v="2476"/>
    <n v="36111.19"/>
    <m/>
    <x v="303"/>
    <m/>
    <x v="8"/>
  </r>
  <r>
    <s v="X"/>
    <d v="2015-04-06T00:00:00"/>
    <x v="1"/>
    <x v="1288"/>
    <n v="-1000"/>
    <m/>
    <x v="383"/>
    <m/>
    <x v="8"/>
  </r>
  <r>
    <s v="X"/>
    <d v="2015-04-06T00:00:00"/>
    <x v="1"/>
    <x v="2477"/>
    <n v="2522.8000000000002"/>
    <m/>
    <x v="447"/>
    <m/>
    <x v="8"/>
  </r>
  <r>
    <s v="X"/>
    <d v="2015-04-06T00:00:00"/>
    <x v="1"/>
    <x v="9"/>
    <n v="1720"/>
    <m/>
    <x v="456"/>
    <m/>
    <x v="8"/>
  </r>
  <r>
    <s v="X"/>
    <d v="2015-04-06T00:00:00"/>
    <x v="1"/>
    <x v="9"/>
    <n v="1720"/>
    <m/>
    <x v="463"/>
    <m/>
    <x v="8"/>
  </r>
  <r>
    <s v="X"/>
    <d v="2015-04-06T00:00:00"/>
    <x v="1"/>
    <x v="13"/>
    <n v="2750"/>
    <m/>
    <x v="447"/>
    <m/>
    <x v="8"/>
  </r>
  <r>
    <s v="X"/>
    <d v="2015-04-06T00:00:00"/>
    <x v="13"/>
    <x v="1852"/>
    <n v="2920"/>
    <m/>
    <x v="418"/>
    <m/>
    <x v="8"/>
  </r>
  <r>
    <s v="X"/>
    <d v="2015-04-07T00:00:00"/>
    <x v="14"/>
    <x v="2478"/>
    <m/>
    <n v="424.57"/>
    <x v="459"/>
    <m/>
    <x v="0"/>
  </r>
  <r>
    <s v="X"/>
    <d v="2015-04-07T00:00:00"/>
    <x v="0"/>
    <x v="2479"/>
    <m/>
    <n v="612.88"/>
    <x v="423"/>
    <m/>
    <x v="0"/>
  </r>
  <r>
    <s v="X"/>
    <d v="2015-04-07T00:00:00"/>
    <x v="0"/>
    <x v="2480"/>
    <m/>
    <n v="426.69"/>
    <x v="456"/>
    <m/>
    <x v="0"/>
  </r>
  <r>
    <s v="X"/>
    <d v="2015-04-07T00:00:00"/>
    <x v="0"/>
    <x v="2481"/>
    <m/>
    <n v="586.57000000000005"/>
    <x v="463"/>
    <m/>
    <x v="0"/>
  </r>
  <r>
    <s v="X"/>
    <d v="2015-04-07T00:00:00"/>
    <x v="5"/>
    <x v="32"/>
    <m/>
    <n v="407"/>
    <x v="467"/>
    <m/>
    <x v="0"/>
  </r>
  <r>
    <s v="X"/>
    <d v="2015-04-07T00:00:00"/>
    <x v="1"/>
    <x v="241"/>
    <n v="226.29"/>
    <m/>
    <x v="40"/>
    <m/>
    <x v="8"/>
  </r>
  <r>
    <s v="X"/>
    <d v="2015-04-07T00:00:00"/>
    <x v="1"/>
    <x v="1"/>
    <n v="2000"/>
    <m/>
    <x v="423"/>
    <m/>
    <x v="8"/>
  </r>
  <r>
    <s v="X"/>
    <d v="2015-04-07T00:00:00"/>
    <x v="1"/>
    <x v="424"/>
    <n v="360"/>
    <m/>
    <x v="423"/>
    <m/>
    <x v="8"/>
  </r>
  <r>
    <s v="X"/>
    <d v="2015-04-07T00:00:00"/>
    <x v="13"/>
    <x v="2482"/>
    <n v="1500"/>
    <m/>
    <x v="467"/>
    <m/>
    <x v="8"/>
  </r>
  <r>
    <s v="X"/>
    <d v="2015-04-08T00:00:00"/>
    <x v="0"/>
    <x v="2483"/>
    <m/>
    <n v="256.22000000000003"/>
    <x v="459"/>
    <m/>
    <x v="0"/>
  </r>
  <r>
    <s v="X"/>
    <d v="2015-04-08T00:00:00"/>
    <x v="0"/>
    <x v="2484"/>
    <m/>
    <n v="86.21"/>
    <x v="423"/>
    <m/>
    <x v="0"/>
  </r>
  <r>
    <s v="X"/>
    <d v="2015-04-08T00:00:00"/>
    <x v="0"/>
    <x v="2485"/>
    <m/>
    <n v="48.69"/>
    <x v="469"/>
    <m/>
    <x v="0"/>
  </r>
  <r>
    <s v="X"/>
    <d v="2015-04-08T00:00:00"/>
    <x v="0"/>
    <x v="2486"/>
    <m/>
    <n v="51.54"/>
    <x v="22"/>
    <m/>
    <x v="0"/>
  </r>
  <r>
    <s v="X"/>
    <d v="2015-04-08T00:00:00"/>
    <x v="8"/>
    <x v="2487"/>
    <n v="7408.51"/>
    <m/>
    <x v="418"/>
    <m/>
    <x v="0"/>
  </r>
  <r>
    <s v="X"/>
    <d v="2015-04-09T00:00:00"/>
    <x v="13"/>
    <x v="36"/>
    <n v="1800"/>
    <m/>
    <x v="459"/>
    <m/>
    <x v="8"/>
  </r>
  <r>
    <s v="X"/>
    <d v="2015-04-09T00:00:00"/>
    <x v="0"/>
    <x v="2488"/>
    <m/>
    <n v="125.61"/>
    <x v="322"/>
    <m/>
    <x v="0"/>
  </r>
  <r>
    <s v="X"/>
    <d v="2015-04-09T00:00:00"/>
    <x v="0"/>
    <x v="2489"/>
    <m/>
    <n v="57.12"/>
    <x v="322"/>
    <m/>
    <x v="0"/>
  </r>
  <r>
    <s v="X"/>
    <d v="2015-04-09T00:00:00"/>
    <x v="0"/>
    <x v="2490"/>
    <m/>
    <n v="652.17999999999995"/>
    <x v="423"/>
    <m/>
    <x v="0"/>
  </r>
  <r>
    <s v="X"/>
    <d v="2015-04-09T00:00:00"/>
    <x v="0"/>
    <x v="2491"/>
    <m/>
    <n v="489.58"/>
    <x v="336"/>
    <m/>
    <x v="0"/>
  </r>
  <r>
    <s v="X"/>
    <d v="2015-04-09T00:00:00"/>
    <x v="5"/>
    <x v="2492"/>
    <m/>
    <n v="423.96"/>
    <x v="463"/>
    <m/>
    <x v="0"/>
  </r>
  <r>
    <s v="X"/>
    <d v="2015-04-09T00:00:00"/>
    <x v="5"/>
    <x v="2493"/>
    <m/>
    <n v="423.96"/>
    <x v="456"/>
    <m/>
    <x v="0"/>
  </r>
  <r>
    <s v="X"/>
    <d v="2015-04-09T00:00:00"/>
    <x v="1"/>
    <x v="959"/>
    <n v="400"/>
    <m/>
    <x v="439"/>
    <m/>
    <x v="8"/>
  </r>
  <r>
    <s v="X"/>
    <d v="2015-04-09T00:00:00"/>
    <x v="13"/>
    <x v="2482"/>
    <n v="1500"/>
    <m/>
    <x v="467"/>
    <m/>
    <x v="8"/>
  </r>
  <r>
    <s v="X"/>
    <d v="2015-04-10T00:00:00"/>
    <x v="0"/>
    <x v="2494"/>
    <m/>
    <n v="120.31"/>
    <x v="459"/>
    <m/>
    <x v="0"/>
  </r>
  <r>
    <s v="X"/>
    <d v="2015-04-10T00:00:00"/>
    <x v="0"/>
    <x v="2495"/>
    <m/>
    <n v="348.8"/>
    <x v="447"/>
    <m/>
    <x v="0"/>
  </r>
  <r>
    <s v="X"/>
    <d v="2015-04-11T00:00:00"/>
    <x v="0"/>
    <x v="2496"/>
    <m/>
    <n v="698.97"/>
    <x v="447"/>
    <m/>
    <x v="0"/>
  </r>
  <r>
    <s v="X"/>
    <d v="2015-04-11T00:00:00"/>
    <x v="5"/>
    <x v="2497"/>
    <m/>
    <n v="108.84"/>
    <x v="336"/>
    <m/>
    <x v="0"/>
  </r>
  <r>
    <s v="X"/>
    <d v="2015-04-13T00:00:00"/>
    <x v="0"/>
    <x v="2498"/>
    <m/>
    <n v="148.74"/>
    <x v="459"/>
    <m/>
    <x v="0"/>
  </r>
  <r>
    <s v="X"/>
    <d v="2015-04-13T00:00:00"/>
    <x v="0"/>
    <x v="2499"/>
    <m/>
    <n v="94.41"/>
    <x v="447"/>
    <m/>
    <x v="0"/>
  </r>
  <r>
    <s v="X"/>
    <d v="2015-04-13T00:00:00"/>
    <x v="5"/>
    <x v="2500"/>
    <m/>
    <n v="1333.97"/>
    <x v="463"/>
    <m/>
    <x v="0"/>
  </r>
  <r>
    <s v="X"/>
    <d v="2015-04-13T00:00:00"/>
    <x v="5"/>
    <x v="2501"/>
    <m/>
    <n v="1486.64"/>
    <x v="456"/>
    <m/>
    <x v="0"/>
  </r>
  <r>
    <s v="X"/>
    <d v="2015-04-13T00:00:00"/>
    <x v="1"/>
    <x v="9"/>
    <n v="2900"/>
    <m/>
    <x v="456"/>
    <m/>
    <x v="9"/>
  </r>
  <r>
    <s v="X"/>
    <d v="2015-04-13T00:00:00"/>
    <x v="1"/>
    <x v="9"/>
    <n v="310"/>
    <m/>
    <x v="463"/>
    <m/>
    <x v="9"/>
  </r>
  <r>
    <s v="X"/>
    <d v="2015-04-13T00:00:00"/>
    <x v="1"/>
    <x v="13"/>
    <n v="2400"/>
    <m/>
    <x v="447"/>
    <m/>
    <x v="9"/>
  </r>
  <r>
    <s v="X"/>
    <d v="2015-04-13T00:00:00"/>
    <x v="8"/>
    <x v="2502"/>
    <m/>
    <n v="6500"/>
    <x v="418"/>
    <m/>
    <x v="0"/>
  </r>
  <r>
    <s v="X"/>
    <d v="2015-04-14T00:00:00"/>
    <x v="14"/>
    <x v="2503"/>
    <m/>
    <n v="103.16"/>
    <x v="459"/>
    <m/>
    <x v="0"/>
  </r>
  <r>
    <s v="X"/>
    <d v="2015-04-14T00:00:00"/>
    <x v="0"/>
    <x v="2504"/>
    <m/>
    <n v="52.91"/>
    <x v="447"/>
    <m/>
    <x v="0"/>
  </r>
  <r>
    <s v="X"/>
    <d v="2015-04-14T00:00:00"/>
    <x v="0"/>
    <x v="2505"/>
    <m/>
    <n v="2562.17"/>
    <x v="447"/>
    <m/>
    <x v="0"/>
  </r>
  <r>
    <s v="X"/>
    <d v="2015-04-14T00:00:00"/>
    <x v="0"/>
    <x v="2506"/>
    <m/>
    <n v="533.51"/>
    <x v="423"/>
    <m/>
    <x v="0"/>
  </r>
  <r>
    <s v="X"/>
    <d v="2015-04-14T00:00:00"/>
    <x v="0"/>
    <x v="2507"/>
    <m/>
    <n v="33.979999999999997"/>
    <x v="423"/>
    <m/>
    <x v="0"/>
  </r>
  <r>
    <s v="X"/>
    <d v="2015-04-14T00:00:00"/>
    <x v="0"/>
    <x v="2508"/>
    <m/>
    <n v="174.85"/>
    <x v="470"/>
    <m/>
    <x v="0"/>
  </r>
  <r>
    <s v="X"/>
    <d v="2015-04-14T00:00:00"/>
    <x v="13"/>
    <x v="2450"/>
    <n v="350"/>
    <m/>
    <x v="459"/>
    <m/>
    <x v="9"/>
  </r>
  <r>
    <s v="X"/>
    <d v="2015-04-14T00:00:00"/>
    <x v="13"/>
    <x v="1852"/>
    <n v="760"/>
    <m/>
    <x v="336"/>
    <m/>
    <x v="9"/>
  </r>
  <r>
    <s v="X"/>
    <d v="2015-04-14T00:00:00"/>
    <x v="13"/>
    <x v="2509"/>
    <n v="2500"/>
    <m/>
    <x v="448"/>
    <m/>
    <x v="9"/>
  </r>
  <r>
    <s v="X"/>
    <d v="2015-04-14T00:00:00"/>
    <x v="1"/>
    <x v="879"/>
    <n v="2200"/>
    <m/>
    <x v="456"/>
    <m/>
    <x v="9"/>
  </r>
  <r>
    <s v="X"/>
    <d v="2015-04-14T00:00:00"/>
    <x v="1"/>
    <x v="879"/>
    <n v="2200"/>
    <m/>
    <x v="463"/>
    <m/>
    <x v="9"/>
  </r>
  <r>
    <s v="X"/>
    <d v="2015-04-14T00:00:00"/>
    <x v="1"/>
    <x v="1852"/>
    <n v="2900"/>
    <m/>
    <x v="463"/>
    <m/>
    <x v="9"/>
  </r>
  <r>
    <s v="X"/>
    <d v="2015-04-14T00:00:00"/>
    <x v="1"/>
    <x v="2393"/>
    <n v="10"/>
    <m/>
    <x v="22"/>
    <m/>
    <x v="9"/>
  </r>
  <r>
    <s v="X"/>
    <d v="2015-04-14T00:00:00"/>
    <x v="1"/>
    <x v="1930"/>
    <n v="750"/>
    <m/>
    <x v="463"/>
    <m/>
    <x v="9"/>
  </r>
  <r>
    <s v="X"/>
    <d v="2015-04-14T00:00:00"/>
    <x v="1"/>
    <x v="2450"/>
    <n v="1350"/>
    <m/>
    <x v="447"/>
    <m/>
    <x v="9"/>
  </r>
  <r>
    <s v="X"/>
    <d v="2015-04-14T00:00:00"/>
    <x v="1"/>
    <x v="2450"/>
    <n v="1750"/>
    <m/>
    <x v="463"/>
    <m/>
    <x v="9"/>
  </r>
  <r>
    <s v="X"/>
    <d v="2015-04-14T00:00:00"/>
    <x v="13"/>
    <x v="2450"/>
    <n v="700"/>
    <m/>
    <x v="418"/>
    <m/>
    <x v="9"/>
  </r>
  <r>
    <s v="X"/>
    <d v="2015-04-14T00:00:00"/>
    <x v="13"/>
    <x v="1852"/>
    <n v="310"/>
    <m/>
    <x v="418"/>
    <m/>
    <x v="9"/>
  </r>
  <r>
    <s v="X"/>
    <d v="2015-04-15T00:00:00"/>
    <x v="0"/>
    <x v="2510"/>
    <m/>
    <n v="199.98"/>
    <x v="459"/>
    <m/>
    <x v="0"/>
  </r>
  <r>
    <s v="X"/>
    <d v="2015-04-15T00:00:00"/>
    <x v="0"/>
    <x v="2511"/>
    <m/>
    <n v="598.12"/>
    <x v="136"/>
    <m/>
    <x v="0"/>
  </r>
  <r>
    <s v="X"/>
    <d v="2015-04-15T00:00:00"/>
    <x v="14"/>
    <x v="2512"/>
    <m/>
    <n v="9.84"/>
    <x v="452"/>
    <m/>
    <x v="0"/>
  </r>
  <r>
    <s v="X"/>
    <d v="2015-04-15T00:00:00"/>
    <x v="14"/>
    <x v="2513"/>
    <m/>
    <n v="807.38"/>
    <x v="418"/>
    <m/>
    <x v="0"/>
  </r>
  <r>
    <s v="X"/>
    <d v="2015-04-16T00:00:00"/>
    <x v="1"/>
    <x v="1288"/>
    <n v="-250"/>
    <m/>
    <x v="383"/>
    <m/>
    <x v="9"/>
  </r>
  <r>
    <s v="X"/>
    <d v="2015-04-16T00:00:00"/>
    <x v="1"/>
    <x v="36"/>
    <n v="2000"/>
    <m/>
    <x v="463"/>
    <m/>
    <x v="9"/>
  </r>
  <r>
    <s v="X"/>
    <d v="2015-04-16T00:00:00"/>
    <x v="1"/>
    <x v="36"/>
    <n v="2000"/>
    <m/>
    <x v="456"/>
    <m/>
    <x v="9"/>
  </r>
  <r>
    <s v="X"/>
    <d v="2015-04-16T00:00:00"/>
    <x v="0"/>
    <x v="2514"/>
    <m/>
    <n v="172.15"/>
    <x v="423"/>
    <m/>
    <x v="0"/>
  </r>
  <r>
    <s v="X"/>
    <d v="2015-04-16T00:00:00"/>
    <x v="0"/>
    <x v="2515"/>
    <m/>
    <n v="39.06"/>
    <x v="27"/>
    <m/>
    <x v="0"/>
  </r>
  <r>
    <s v="X"/>
    <d v="2015-04-16T00:00:00"/>
    <x v="14"/>
    <x v="2516"/>
    <m/>
    <n v="592.69000000000005"/>
    <x v="459"/>
    <m/>
    <x v="0"/>
  </r>
  <r>
    <s v="X"/>
    <d v="2015-04-16T00:00:00"/>
    <x v="13"/>
    <x v="36"/>
    <n v="2100"/>
    <m/>
    <x v="418"/>
    <m/>
    <x v="9"/>
  </r>
  <r>
    <s v="X"/>
    <d v="2015-04-16T00:00:00"/>
    <x v="14"/>
    <x v="2517"/>
    <m/>
    <n v="1061.5899999999999"/>
    <x v="418"/>
    <m/>
    <x v="0"/>
  </r>
  <r>
    <s v="X"/>
    <d v="2015-04-17T00:00:00"/>
    <x v="13"/>
    <x v="31"/>
    <n v="975"/>
    <m/>
    <x v="336"/>
    <m/>
    <x v="9"/>
  </r>
  <r>
    <s v="X"/>
    <d v="2015-04-17T00:00:00"/>
    <x v="1"/>
    <x v="31"/>
    <n v="250"/>
    <m/>
    <x v="79"/>
    <m/>
    <x v="9"/>
  </r>
  <r>
    <s v="X"/>
    <d v="2015-04-17T00:00:00"/>
    <x v="1"/>
    <x v="2046"/>
    <n v="1200"/>
    <m/>
    <x v="423"/>
    <m/>
    <x v="9"/>
  </r>
  <r>
    <s v="X"/>
    <d v="2015-04-17T00:00:00"/>
    <x v="14"/>
    <x v="2518"/>
    <m/>
    <n v="183.5"/>
    <x v="459"/>
    <m/>
    <x v="0"/>
  </r>
  <r>
    <s v="X"/>
    <d v="2015-04-17T00:00:00"/>
    <x v="14"/>
    <x v="2519"/>
    <m/>
    <n v="147.96"/>
    <x v="471"/>
    <m/>
    <x v="0"/>
  </r>
  <r>
    <s v="X"/>
    <d v="2015-04-17T00:00:00"/>
    <x v="5"/>
    <x v="32"/>
    <m/>
    <n v="407"/>
    <x v="472"/>
    <m/>
    <x v="0"/>
  </r>
  <r>
    <s v="X"/>
    <d v="2015-04-17T00:00:00"/>
    <x v="13"/>
    <x v="31"/>
    <n v="1700"/>
    <m/>
    <x v="418"/>
    <m/>
    <x v="9"/>
  </r>
  <r>
    <s v="X"/>
    <d v="2015-04-18T00:00:00"/>
    <x v="14"/>
    <x v="2520"/>
    <m/>
    <n v="227.45"/>
    <x v="459"/>
    <m/>
    <x v="0"/>
  </r>
  <r>
    <s v="X"/>
    <d v="2015-04-18T00:00:00"/>
    <x v="0"/>
    <x v="2521"/>
    <m/>
    <n v="284.10000000000002"/>
    <x v="136"/>
    <m/>
    <x v="0"/>
  </r>
  <r>
    <s v="X"/>
    <d v="2015-04-18T00:00:00"/>
    <x v="0"/>
    <x v="2522"/>
    <m/>
    <n v="256.76"/>
    <x v="423"/>
    <m/>
    <x v="0"/>
  </r>
  <r>
    <s v="X"/>
    <d v="2015-04-18T00:00:00"/>
    <x v="0"/>
    <x v="2523"/>
    <m/>
    <n v="93.71"/>
    <x v="423"/>
    <m/>
    <x v="0"/>
  </r>
  <r>
    <s v="X"/>
    <d v="2015-04-18T00:00:00"/>
    <x v="0"/>
    <x v="2524"/>
    <m/>
    <n v="373.98"/>
    <x v="447"/>
    <m/>
    <x v="0"/>
  </r>
  <r>
    <s v="X"/>
    <d v="2015-04-18T00:00:00"/>
    <x v="0"/>
    <x v="2525"/>
    <m/>
    <n v="244.35"/>
    <x v="473"/>
    <m/>
    <x v="0"/>
  </r>
  <r>
    <s v="X"/>
    <d v="2015-04-18T00:00:00"/>
    <x v="14"/>
    <x v="2526"/>
    <m/>
    <n v="920.88"/>
    <x v="418"/>
    <m/>
    <x v="0"/>
  </r>
  <r>
    <s v="X"/>
    <d v="2015-04-19T00:00:00"/>
    <x v="0"/>
    <x v="2527"/>
    <m/>
    <n v="434.54"/>
    <x v="447"/>
    <m/>
    <x v="0"/>
  </r>
  <r>
    <s v="X"/>
    <d v="2015-04-20T00:00:00"/>
    <x v="13"/>
    <x v="1852"/>
    <n v="120"/>
    <m/>
    <x v="452"/>
    <m/>
    <x v="10"/>
  </r>
  <r>
    <s v="X"/>
    <d v="2015-04-20T00:00:00"/>
    <x v="1"/>
    <x v="9"/>
    <n v="1220"/>
    <m/>
    <x v="463"/>
    <m/>
    <x v="10"/>
  </r>
  <r>
    <s v="X"/>
    <d v="2015-04-20T00:00:00"/>
    <x v="1"/>
    <x v="9"/>
    <n v="1380"/>
    <m/>
    <x v="456"/>
    <m/>
    <x v="10"/>
  </r>
  <r>
    <s v="X"/>
    <d v="2015-04-20T00:00:00"/>
    <x v="1"/>
    <x v="9"/>
    <n v="150"/>
    <m/>
    <x v="27"/>
    <m/>
    <x v="10"/>
  </r>
  <r>
    <s v="X"/>
    <d v="2015-04-20T00:00:00"/>
    <x v="1"/>
    <x v="9"/>
    <n v="150"/>
    <m/>
    <x v="22"/>
    <m/>
    <x v="10"/>
  </r>
  <r>
    <s v="X"/>
    <d v="2015-04-20T00:00:00"/>
    <x v="1"/>
    <x v="9"/>
    <n v="100"/>
    <m/>
    <x v="317"/>
    <m/>
    <x v="10"/>
  </r>
  <r>
    <s v="X"/>
    <d v="2015-04-20T00:00:00"/>
    <x v="1"/>
    <x v="1852"/>
    <n v="1440"/>
    <m/>
    <x v="136"/>
    <m/>
    <x v="10"/>
  </r>
  <r>
    <s v="X"/>
    <d v="2015-04-20T00:00:00"/>
    <x v="1"/>
    <x v="13"/>
    <n v="2400"/>
    <m/>
    <x v="447"/>
    <m/>
    <x v="10"/>
  </r>
  <r>
    <s v="X"/>
    <d v="2015-04-20T00:00:00"/>
    <x v="0"/>
    <x v="2528"/>
    <m/>
    <n v="811.67"/>
    <x v="178"/>
    <m/>
    <x v="0"/>
  </r>
  <r>
    <s v="X"/>
    <d v="2015-04-20T00:00:00"/>
    <x v="14"/>
    <x v="2529"/>
    <m/>
    <n v="551.78"/>
    <x v="459"/>
    <m/>
    <x v="0"/>
  </r>
  <r>
    <s v="X"/>
    <d v="2015-04-20T00:00:00"/>
    <x v="0"/>
    <x v="2530"/>
    <m/>
    <n v="56.42"/>
    <x v="120"/>
    <m/>
    <x v="0"/>
  </r>
  <r>
    <s v="X"/>
    <d v="2015-04-20T00:00:00"/>
    <x v="13"/>
    <x v="1852"/>
    <n v="2890"/>
    <m/>
    <x v="418"/>
    <m/>
    <x v="10"/>
  </r>
  <r>
    <s v="X"/>
    <d v="2015-04-20T00:00:00"/>
    <x v="5"/>
    <x v="32"/>
    <m/>
    <n v="429.71"/>
    <x v="418"/>
    <m/>
    <x v="0"/>
  </r>
  <r>
    <s v="X"/>
    <d v="2015-04-21T00:00:00"/>
    <x v="13"/>
    <x v="1930"/>
    <n v="800"/>
    <m/>
    <x v="448"/>
    <m/>
    <x v="10"/>
  </r>
  <r>
    <s v="X"/>
    <d v="2015-04-21T00:00:00"/>
    <x v="13"/>
    <x v="129"/>
    <n v="3000"/>
    <m/>
    <x v="459"/>
    <m/>
    <x v="10"/>
  </r>
  <r>
    <s v="X"/>
    <d v="2015-04-21T00:00:00"/>
    <x v="14"/>
    <x v="2531"/>
    <m/>
    <n v="145.1"/>
    <x v="467"/>
    <m/>
    <x v="0"/>
  </r>
  <r>
    <s v="X"/>
    <d v="2015-04-21T00:00:00"/>
    <x v="0"/>
    <x v="2532"/>
    <m/>
    <n v="156.74"/>
    <x v="447"/>
    <m/>
    <x v="0"/>
  </r>
  <r>
    <s v="X"/>
    <d v="2015-04-21T00:00:00"/>
    <x v="0"/>
    <x v="2533"/>
    <m/>
    <n v="96.44"/>
    <x v="423"/>
    <m/>
    <x v="0"/>
  </r>
  <r>
    <s v="X"/>
    <d v="2015-04-21T00:00:00"/>
    <x v="14"/>
    <x v="2534"/>
    <m/>
    <n v="413.51"/>
    <x v="459"/>
    <m/>
    <x v="0"/>
  </r>
  <r>
    <s v="X"/>
    <d v="2015-04-21T00:00:00"/>
    <x v="14"/>
    <x v="2535"/>
    <m/>
    <n v="1828.05"/>
    <x v="418"/>
    <m/>
    <x v="0"/>
  </r>
  <r>
    <s v="X"/>
    <d v="2015-04-22T00:00:00"/>
    <x v="13"/>
    <x v="2536"/>
    <n v="700"/>
    <m/>
    <x v="459"/>
    <m/>
    <x v="10"/>
  </r>
  <r>
    <s v="X"/>
    <d v="2015-04-22T00:00:00"/>
    <x v="1"/>
    <x v="2537"/>
    <n v="1500"/>
    <m/>
    <x v="447"/>
    <m/>
    <x v="10"/>
  </r>
  <r>
    <s v="X"/>
    <d v="2015-04-22T00:00:00"/>
    <x v="1"/>
    <x v="959"/>
    <n v="500"/>
    <m/>
    <x v="27"/>
    <m/>
    <x v="10"/>
  </r>
  <r>
    <s v="X"/>
    <d v="2015-04-22T00:00:00"/>
    <x v="1"/>
    <x v="879"/>
    <n v="250"/>
    <m/>
    <x v="79"/>
    <m/>
    <x v="10"/>
  </r>
  <r>
    <s v="X"/>
    <d v="2015-04-22T00:00:00"/>
    <x v="1"/>
    <x v="120"/>
    <n v="40"/>
    <m/>
    <x v="22"/>
    <m/>
    <x v="10"/>
  </r>
  <r>
    <s v="X"/>
    <d v="2015-04-22T00:00:00"/>
    <x v="1"/>
    <x v="2393"/>
    <n v="10"/>
    <m/>
    <x v="53"/>
    <m/>
    <x v="10"/>
  </r>
  <r>
    <s v="X"/>
    <d v="2015-04-22T00:00:00"/>
    <x v="1"/>
    <x v="2046"/>
    <n v="1100"/>
    <m/>
    <x v="423"/>
    <m/>
    <x v="10"/>
  </r>
  <r>
    <s v="X"/>
    <d v="2015-04-22T00:00:00"/>
    <x v="0"/>
    <x v="2538"/>
    <m/>
    <n v="390.34"/>
    <x v="439"/>
    <m/>
    <x v="0"/>
  </r>
  <r>
    <s v="X"/>
    <d v="2015-04-22T00:00:00"/>
    <x v="0"/>
    <x v="2539"/>
    <m/>
    <n v="1803.66"/>
    <x v="447"/>
    <m/>
    <x v="0"/>
  </r>
  <r>
    <s v="X"/>
    <d v="2015-04-22T00:00:00"/>
    <x v="0"/>
    <x v="2540"/>
    <m/>
    <n v="161.74"/>
    <x v="474"/>
    <m/>
    <x v="0"/>
  </r>
  <r>
    <s v="X"/>
    <d v="2015-04-22T00:00:00"/>
    <x v="0"/>
    <x v="2541"/>
    <m/>
    <n v="301.10000000000002"/>
    <x v="443"/>
    <m/>
    <x v="0"/>
  </r>
  <r>
    <s v="X"/>
    <d v="2015-04-22T00:00:00"/>
    <x v="5"/>
    <x v="32"/>
    <m/>
    <n v="44.85"/>
    <x v="472"/>
    <m/>
    <x v="0"/>
  </r>
  <r>
    <s v="X"/>
    <d v="2015-04-22T00:00:00"/>
    <x v="13"/>
    <x v="2046"/>
    <n v="1300"/>
    <m/>
    <x v="418"/>
    <m/>
    <x v="10"/>
  </r>
  <r>
    <s v="X"/>
    <d v="2015-04-22T00:00:00"/>
    <x v="5"/>
    <x v="32"/>
    <m/>
    <n v="0.65"/>
    <x v="418"/>
    <m/>
    <x v="0"/>
  </r>
  <r>
    <s v="X"/>
    <d v="2015-04-23T00:00:00"/>
    <x v="1"/>
    <x v="2542"/>
    <n v="-15000"/>
    <m/>
    <x v="323"/>
    <m/>
    <x v="10"/>
  </r>
  <r>
    <s v="X"/>
    <d v="2015-04-23T00:00:00"/>
    <x v="14"/>
    <x v="2543"/>
    <m/>
    <n v="110.12"/>
    <x v="467"/>
    <m/>
    <x v="0"/>
  </r>
  <r>
    <s v="X"/>
    <d v="2015-04-23T00:00:00"/>
    <x v="0"/>
    <x v="2544"/>
    <m/>
    <n v="289.24"/>
    <x v="447"/>
    <m/>
    <x v="0"/>
  </r>
  <r>
    <s v="X"/>
    <d v="2015-04-23T00:00:00"/>
    <x v="0"/>
    <x v="2545"/>
    <m/>
    <n v="829.38"/>
    <x v="474"/>
    <m/>
    <x v="0"/>
  </r>
  <r>
    <s v="X"/>
    <d v="2015-04-23T00:00:00"/>
    <x v="14"/>
    <x v="2546"/>
    <m/>
    <n v="161.86000000000001"/>
    <x v="459"/>
    <m/>
    <x v="0"/>
  </r>
  <r>
    <s v="X"/>
    <d v="2015-04-23T00:00:00"/>
    <x v="0"/>
    <x v="2547"/>
    <m/>
    <n v="277.62"/>
    <x v="463"/>
    <m/>
    <x v="0"/>
  </r>
  <r>
    <s v="X"/>
    <d v="2015-04-23T00:00:00"/>
    <x v="0"/>
    <x v="2548"/>
    <m/>
    <n v="279.88"/>
    <x v="456"/>
    <m/>
    <x v="0"/>
  </r>
  <r>
    <s v="X"/>
    <d v="2015-04-23T00:00:00"/>
    <x v="13"/>
    <x v="2549"/>
    <n v="-15000"/>
    <m/>
    <x v="475"/>
    <m/>
    <x v="10"/>
  </r>
  <r>
    <s v="X"/>
    <d v="2015-04-23T00:00:00"/>
    <x v="14"/>
    <x v="2550"/>
    <m/>
    <n v="745.63"/>
    <x v="418"/>
    <m/>
    <x v="0"/>
  </r>
  <r>
    <s v="X"/>
    <d v="2015-04-24T00:00:00"/>
    <x v="1"/>
    <x v="2551"/>
    <n v="900"/>
    <m/>
    <x v="456"/>
    <m/>
    <x v="10"/>
  </r>
  <r>
    <s v="X"/>
    <d v="2015-04-24T00:00:00"/>
    <x v="1"/>
    <x v="2551"/>
    <n v="900"/>
    <m/>
    <x v="463"/>
    <m/>
    <x v="10"/>
  </r>
  <r>
    <s v="X"/>
    <d v="2015-04-24T00:00:00"/>
    <x v="1"/>
    <x v="2551"/>
    <n v="900"/>
    <m/>
    <x v="447"/>
    <m/>
    <x v="10"/>
  </r>
  <r>
    <s v="X"/>
    <d v="2015-04-24T00:00:00"/>
    <x v="14"/>
    <x v="2552"/>
    <m/>
    <n v="465.9"/>
    <x v="467"/>
    <m/>
    <x v="0"/>
  </r>
  <r>
    <s v="X"/>
    <d v="2015-04-24T00:00:00"/>
    <x v="14"/>
    <x v="2553"/>
    <m/>
    <n v="765.32"/>
    <x v="467"/>
    <m/>
    <x v="0"/>
  </r>
  <r>
    <s v="X"/>
    <d v="2015-04-24T00:00:00"/>
    <x v="14"/>
    <x v="2554"/>
    <m/>
    <n v="346.3"/>
    <x v="459"/>
    <m/>
    <x v="0"/>
  </r>
  <r>
    <s v="X"/>
    <d v="2015-04-24T00:00:00"/>
    <x v="0"/>
    <x v="2555"/>
    <m/>
    <n v="941.25"/>
    <x v="447"/>
    <m/>
    <x v="0"/>
  </r>
  <r>
    <s v="X"/>
    <d v="2015-04-24T00:00:00"/>
    <x v="0"/>
    <x v="2556"/>
    <m/>
    <n v="58.72"/>
    <x v="178"/>
    <m/>
    <x v="0"/>
  </r>
  <r>
    <s v="X"/>
    <d v="2015-04-24T00:00:00"/>
    <x v="5"/>
    <x v="32"/>
    <m/>
    <n v="407"/>
    <x v="467"/>
    <m/>
    <x v="0"/>
  </r>
  <r>
    <s v="X"/>
    <d v="2015-04-24T00:00:00"/>
    <x v="13"/>
    <x v="2509"/>
    <n v="2600"/>
    <m/>
    <x v="418"/>
    <m/>
    <x v="10"/>
  </r>
  <r>
    <s v="X"/>
    <d v="2015-04-25T00:00:00"/>
    <x v="0"/>
    <x v="2557"/>
    <m/>
    <n v="350.05"/>
    <x v="423"/>
    <m/>
    <x v="0"/>
  </r>
  <r>
    <s v="X"/>
    <d v="2015-04-25T00:00:00"/>
    <x v="0"/>
    <x v="2558"/>
    <m/>
    <n v="212.23"/>
    <x v="456"/>
    <m/>
    <x v="0"/>
  </r>
  <r>
    <s v="X"/>
    <d v="2015-04-25T00:00:00"/>
    <x v="8"/>
    <x v="2323"/>
    <m/>
    <n v="1180.3499999999999"/>
    <x v="418"/>
    <m/>
    <x v="0"/>
  </r>
  <r>
    <s v="X"/>
    <d v="2015-04-25T00:00:00"/>
    <x v="8"/>
    <x v="2323"/>
    <m/>
    <n v="213.13"/>
    <x v="418"/>
    <m/>
    <x v="0"/>
  </r>
  <r>
    <s v="X"/>
    <d v="2015-04-27T00:00:00"/>
    <x v="0"/>
    <x v="2559"/>
    <m/>
    <n v="40.32"/>
    <x v="423"/>
    <m/>
    <x v="0"/>
  </r>
  <r>
    <s v="X"/>
    <d v="2015-04-27T00:00:00"/>
    <x v="1"/>
    <x v="2560"/>
    <n v="71.25"/>
    <m/>
    <x v="429"/>
    <m/>
    <x v="1"/>
  </r>
  <r>
    <s v="X"/>
    <d v="2015-04-27T00:00:00"/>
    <x v="1"/>
    <x v="111"/>
    <n v="1445.95"/>
    <m/>
    <x v="447"/>
    <m/>
    <x v="1"/>
  </r>
  <r>
    <s v="X"/>
    <d v="2015-04-27T00:00:00"/>
    <x v="1"/>
    <x v="111"/>
    <n v="1445.95"/>
    <m/>
    <x v="463"/>
    <m/>
    <x v="1"/>
  </r>
  <r>
    <s v="X"/>
    <d v="2015-04-27T00:00:00"/>
    <x v="1"/>
    <x v="45"/>
    <n v="250"/>
    <m/>
    <x v="439"/>
    <m/>
    <x v="1"/>
  </r>
  <r>
    <s v="X"/>
    <d v="2015-04-27T00:00:00"/>
    <x v="13"/>
    <x v="1852"/>
    <n v="2280"/>
    <m/>
    <x v="178"/>
    <m/>
    <x v="1"/>
  </r>
  <r>
    <s v="X"/>
    <d v="2015-04-27T00:00:00"/>
    <x v="14"/>
    <x v="2561"/>
    <m/>
    <n v="459.58"/>
    <x v="418"/>
    <m/>
    <x v="0"/>
  </r>
  <r>
    <s v="X"/>
    <d v="2015-04-27T00:00:00"/>
    <x v="13"/>
    <x v="1852"/>
    <n v="2660"/>
    <m/>
    <x v="418"/>
    <m/>
    <x v="1"/>
  </r>
  <r>
    <s v="X"/>
    <d v="2015-04-28T00:00:00"/>
    <x v="1"/>
    <x v="9"/>
    <n v="350"/>
    <m/>
    <x v="136"/>
    <m/>
    <x v="1"/>
  </r>
  <r>
    <s v="X"/>
    <d v="2015-04-28T00:00:00"/>
    <x v="1"/>
    <x v="9"/>
    <n v="855"/>
    <m/>
    <x v="456"/>
    <m/>
    <x v="1"/>
  </r>
  <r>
    <s v="X"/>
    <d v="2015-04-28T00:00:00"/>
    <x v="1"/>
    <x v="9"/>
    <n v="1065"/>
    <m/>
    <x v="463"/>
    <m/>
    <x v="1"/>
  </r>
  <r>
    <s v="X"/>
    <d v="2015-04-28T00:00:00"/>
    <x v="1"/>
    <x v="9"/>
    <n v="590"/>
    <m/>
    <x v="439"/>
    <m/>
    <x v="1"/>
  </r>
  <r>
    <s v="X"/>
    <d v="2015-04-28T00:00:00"/>
    <x v="1"/>
    <x v="1"/>
    <n v="2500"/>
    <m/>
    <x v="423"/>
    <m/>
    <x v="1"/>
  </r>
  <r>
    <s v="X"/>
    <d v="2015-04-28T00:00:00"/>
    <x v="1"/>
    <x v="16"/>
    <n v="1000"/>
    <m/>
    <x v="447"/>
    <m/>
    <x v="1"/>
  </r>
  <r>
    <s v="X"/>
    <d v="2015-04-28T00:00:00"/>
    <x v="1"/>
    <x v="13"/>
    <n v="3650"/>
    <m/>
    <x v="447"/>
    <m/>
    <x v="1"/>
  </r>
  <r>
    <s v="X"/>
    <d v="2015-04-28T00:00:00"/>
    <x v="14"/>
    <x v="2562"/>
    <m/>
    <n v="195.23"/>
    <x v="467"/>
    <m/>
    <x v="0"/>
  </r>
  <r>
    <s v="X"/>
    <d v="2015-04-28T00:00:00"/>
    <x v="14"/>
    <x v="2563"/>
    <m/>
    <n v="671.02"/>
    <x v="467"/>
    <m/>
    <x v="0"/>
  </r>
  <r>
    <s v="X"/>
    <d v="2015-04-28T00:00:00"/>
    <x v="14"/>
    <x v="2564"/>
    <m/>
    <n v="376.8"/>
    <x v="459"/>
    <m/>
    <x v="0"/>
  </r>
  <r>
    <s v="X"/>
    <d v="2015-04-28T00:00:00"/>
    <x v="14"/>
    <x v="2565"/>
    <m/>
    <n v="218.49"/>
    <x v="459"/>
    <m/>
    <x v="0"/>
  </r>
  <r>
    <s v="X"/>
    <d v="2015-04-28T00:00:00"/>
    <x v="14"/>
    <x v="2566"/>
    <m/>
    <n v="161.21"/>
    <x v="476"/>
    <m/>
    <x v="0"/>
  </r>
  <r>
    <s v="X"/>
    <d v="2015-04-28T00:00:00"/>
    <x v="0"/>
    <x v="2567"/>
    <m/>
    <n v="674.26"/>
    <x v="474"/>
    <m/>
    <x v="0"/>
  </r>
  <r>
    <s v="X"/>
    <d v="2015-04-28T00:00:00"/>
    <x v="14"/>
    <x v="2568"/>
    <m/>
    <n v="392.31"/>
    <x v="328"/>
    <m/>
    <x v="0"/>
  </r>
  <r>
    <s v="X"/>
    <d v="2015-04-28T00:00:00"/>
    <x v="0"/>
    <x v="2569"/>
    <m/>
    <n v="356.03"/>
    <x v="467"/>
    <m/>
    <x v="0"/>
  </r>
  <r>
    <s v="X"/>
    <d v="2015-04-28T00:00:00"/>
    <x v="0"/>
    <x v="61"/>
    <m/>
    <n v="2201.62"/>
    <x v="474"/>
    <m/>
    <x v="0"/>
  </r>
  <r>
    <s v="X"/>
    <d v="2015-04-28T00:00:00"/>
    <x v="14"/>
    <x v="2570"/>
    <m/>
    <n v="926.32"/>
    <x v="418"/>
    <m/>
    <x v="0"/>
  </r>
  <r>
    <s v="X"/>
    <d v="2015-04-28T00:00:00"/>
    <x v="14"/>
    <x v="2571"/>
    <m/>
    <n v="327.39"/>
    <x v="418"/>
    <m/>
    <x v="0"/>
  </r>
  <r>
    <s v="X"/>
    <d v="2015-04-29T00:00:00"/>
    <x v="1"/>
    <x v="1"/>
    <n v="2000"/>
    <m/>
    <x v="474"/>
    <m/>
    <x v="1"/>
  </r>
  <r>
    <s v="X"/>
    <d v="2015-04-29T00:00:00"/>
    <x v="14"/>
    <x v="2572"/>
    <m/>
    <n v="418.76"/>
    <x v="459"/>
    <m/>
    <x v="0"/>
  </r>
  <r>
    <s v="X"/>
    <d v="2015-04-29T00:00:00"/>
    <x v="0"/>
    <x v="2573"/>
    <m/>
    <n v="397.92"/>
    <x v="423"/>
    <m/>
    <x v="0"/>
  </r>
  <r>
    <s v="X"/>
    <d v="2015-04-29T00:00:00"/>
    <x v="0"/>
    <x v="2574"/>
    <m/>
    <n v="73.56"/>
    <x v="423"/>
    <m/>
    <x v="0"/>
  </r>
  <r>
    <s v="X"/>
    <d v="2015-04-29T00:00:00"/>
    <x v="0"/>
    <x v="2575"/>
    <m/>
    <n v="65.3"/>
    <x v="423"/>
    <m/>
    <x v="0"/>
  </r>
  <r>
    <s v="X"/>
    <d v="2015-04-29T00:00:00"/>
    <x v="0"/>
    <x v="2576"/>
    <m/>
    <n v="380.04"/>
    <x v="456"/>
    <m/>
    <x v="0"/>
  </r>
  <r>
    <s v="X"/>
    <d v="2015-04-29T00:00:00"/>
    <x v="0"/>
    <x v="2577"/>
    <m/>
    <n v="374.59"/>
    <x v="463"/>
    <m/>
    <x v="0"/>
  </r>
  <r>
    <s v="X"/>
    <d v="2015-04-29T00:00:00"/>
    <x v="0"/>
    <x v="2578"/>
    <m/>
    <n v="5.71"/>
    <x v="423"/>
    <m/>
    <x v="0"/>
  </r>
  <r>
    <s v="X"/>
    <d v="2015-04-29T00:00:00"/>
    <x v="5"/>
    <x v="32"/>
    <m/>
    <n v="4.55"/>
    <x v="467"/>
    <m/>
    <x v="0"/>
  </r>
  <r>
    <s v="X"/>
    <d v="2015-04-29T00:00:00"/>
    <x v="17"/>
    <x v="2579"/>
    <n v="30000"/>
    <m/>
    <x v="456"/>
    <m/>
    <x v="0"/>
  </r>
  <r>
    <s v="X"/>
    <d v="2015-04-29T00:00:00"/>
    <x v="13"/>
    <x v="2580"/>
    <n v="-30000"/>
    <m/>
    <x v="456"/>
    <m/>
    <x v="1"/>
  </r>
  <r>
    <s v="X"/>
    <d v="2015-04-30T00:00:00"/>
    <x v="1"/>
    <x v="250"/>
    <n v="611.32000000000005"/>
    <m/>
    <x v="40"/>
    <m/>
    <x v="1"/>
  </r>
  <r>
    <s v="X"/>
    <d v="2015-04-30T00:00:00"/>
    <x v="13"/>
    <x v="2549"/>
    <n v="-8000"/>
    <m/>
    <x v="475"/>
    <m/>
    <x v="1"/>
  </r>
  <r>
    <s v="X"/>
    <d v="2015-04-30T00:00:00"/>
    <x v="13"/>
    <x v="2450"/>
    <n v="350"/>
    <m/>
    <x v="459"/>
    <m/>
    <x v="1"/>
  </r>
  <r>
    <s v="X"/>
    <d v="2015-04-30T00:00:00"/>
    <x v="13"/>
    <x v="2450"/>
    <n v="350"/>
    <m/>
    <x v="467"/>
    <m/>
    <x v="1"/>
  </r>
  <r>
    <s v="X"/>
    <d v="2015-04-30T00:00:00"/>
    <x v="13"/>
    <x v="2581"/>
    <n v="1250"/>
    <m/>
    <x v="467"/>
    <m/>
    <x v="1"/>
  </r>
  <r>
    <s v="X"/>
    <d v="2015-04-30T00:00:00"/>
    <x v="14"/>
    <x v="2582"/>
    <m/>
    <n v="181.34"/>
    <x v="467"/>
    <m/>
    <x v="0"/>
  </r>
  <r>
    <s v="X"/>
    <d v="2015-04-30T00:00:00"/>
    <x v="14"/>
    <x v="2583"/>
    <m/>
    <n v="84.5"/>
    <x v="477"/>
    <m/>
    <x v="0"/>
  </r>
  <r>
    <s v="X"/>
    <d v="2015-04-30T00:00:00"/>
    <x v="14"/>
    <x v="2584"/>
    <m/>
    <n v="109.18"/>
    <x v="459"/>
    <m/>
    <x v="0"/>
  </r>
  <r>
    <s v="X"/>
    <d v="2015-04-30T00:00:00"/>
    <x v="0"/>
    <x v="2585"/>
    <m/>
    <n v="249.34"/>
    <x v="463"/>
    <m/>
    <x v="0"/>
  </r>
  <r>
    <s v="X"/>
    <d v="2015-04-30T00:00:00"/>
    <x v="0"/>
    <x v="2586"/>
    <m/>
    <n v="170.62"/>
    <x v="456"/>
    <m/>
    <x v="0"/>
  </r>
  <r>
    <s v="X"/>
    <d v="2015-04-30T00:00:00"/>
    <x v="0"/>
    <x v="2587"/>
    <m/>
    <n v="420.94"/>
    <x v="474"/>
    <m/>
    <x v="0"/>
  </r>
  <r>
    <s v="X"/>
    <d v="2015-04-30T00:00:00"/>
    <x v="0"/>
    <x v="2588"/>
    <m/>
    <n v="393.4"/>
    <x v="474"/>
    <m/>
    <x v="0"/>
  </r>
  <r>
    <s v="X"/>
    <d v="2015-04-30T00:00:00"/>
    <x v="13"/>
    <x v="2450"/>
    <n v="350"/>
    <m/>
    <x v="418"/>
    <m/>
    <x v="1"/>
  </r>
  <r>
    <s v="X"/>
    <d v="2015-05-01T00:00:00"/>
    <x v="1"/>
    <x v="2450"/>
    <n v="350"/>
    <m/>
    <x v="423"/>
    <m/>
    <x v="1"/>
  </r>
  <r>
    <s v="X"/>
    <d v="2015-05-01T00:00:00"/>
    <x v="1"/>
    <x v="2450"/>
    <n v="1520"/>
    <m/>
    <x v="447"/>
    <m/>
    <x v="1"/>
  </r>
  <r>
    <s v="X"/>
    <d v="2015-05-01T00:00:00"/>
    <x v="1"/>
    <x v="2450"/>
    <n v="350"/>
    <m/>
    <x v="136"/>
    <m/>
    <x v="1"/>
  </r>
  <r>
    <s v="X"/>
    <d v="2015-05-01T00:00:00"/>
    <x v="13"/>
    <x v="129"/>
    <n v="2500"/>
    <m/>
    <x v="459"/>
    <m/>
    <x v="1"/>
  </r>
  <r>
    <s v="X"/>
    <d v="2015-05-01T00:00:00"/>
    <x v="14"/>
    <x v="2589"/>
    <m/>
    <n v="345.7"/>
    <x v="467"/>
    <m/>
    <x v="0"/>
  </r>
  <r>
    <s v="X"/>
    <d v="2015-05-01T00:00:00"/>
    <x v="0"/>
    <x v="2590"/>
    <m/>
    <n v="511.16"/>
    <x v="474"/>
    <m/>
    <x v="0"/>
  </r>
  <r>
    <s v="X"/>
    <d v="2015-05-01T00:00:00"/>
    <x v="14"/>
    <x v="2591"/>
    <m/>
    <n v="702.66"/>
    <x v="418"/>
    <m/>
    <x v="0"/>
  </r>
  <r>
    <s v="X"/>
    <d v="2015-05-02T00:00:00"/>
    <x v="14"/>
    <x v="2592"/>
    <m/>
    <n v="33.85"/>
    <x v="478"/>
    <m/>
    <x v="0"/>
  </r>
  <r>
    <s v="X"/>
    <d v="2015-05-02T00:00:00"/>
    <x v="0"/>
    <x v="2593"/>
    <m/>
    <n v="724.42"/>
    <x v="447"/>
    <m/>
    <x v="0"/>
  </r>
  <r>
    <s v="X"/>
    <d v="2015-05-02T00:00:00"/>
    <x v="14"/>
    <x v="2594"/>
    <m/>
    <n v="1944.81"/>
    <x v="418"/>
    <m/>
    <x v="0"/>
  </r>
  <r>
    <s v="X"/>
    <d v="2015-05-04T00:00:00"/>
    <x v="1"/>
    <x v="1852"/>
    <n v="550"/>
    <m/>
    <x v="185"/>
    <m/>
    <x v="11"/>
  </r>
  <r>
    <s v="X"/>
    <d v="2015-05-04T00:00:00"/>
    <x v="1"/>
    <x v="1852"/>
    <n v="400"/>
    <m/>
    <x v="463"/>
    <m/>
    <x v="11"/>
  </r>
  <r>
    <s v="X"/>
    <d v="2015-05-04T00:00:00"/>
    <x v="1"/>
    <x v="1852"/>
    <n v="175"/>
    <m/>
    <x v="136"/>
    <m/>
    <x v="11"/>
  </r>
  <r>
    <s v="X"/>
    <d v="2015-05-04T00:00:00"/>
    <x v="1"/>
    <x v="1910"/>
    <n v="350"/>
    <m/>
    <x v="423"/>
    <m/>
    <x v="11"/>
  </r>
  <r>
    <s v="X"/>
    <d v="2015-05-04T00:00:00"/>
    <x v="1"/>
    <x v="2595"/>
    <n v="100"/>
    <m/>
    <x v="423"/>
    <m/>
    <x v="11"/>
  </r>
  <r>
    <s v="X"/>
    <d v="2015-05-04T00:00:00"/>
    <x v="1"/>
    <x v="1"/>
    <n v="3500"/>
    <m/>
    <x v="474"/>
    <m/>
    <x v="11"/>
  </r>
  <r>
    <s v="X"/>
    <d v="2015-05-04T00:00:00"/>
    <x v="13"/>
    <x v="2549"/>
    <n v="-8000"/>
    <m/>
    <x v="475"/>
    <m/>
    <x v="11"/>
  </r>
  <r>
    <s v="X"/>
    <d v="2015-05-04T00:00:00"/>
    <x v="13"/>
    <x v="1852"/>
    <n v="980"/>
    <m/>
    <x v="456"/>
    <m/>
    <x v="11"/>
  </r>
  <r>
    <s v="X"/>
    <d v="2015-05-04T00:00:00"/>
    <x v="0"/>
    <x v="2596"/>
    <m/>
    <n v="3391.64"/>
    <x v="474"/>
    <m/>
    <x v="0"/>
  </r>
  <r>
    <s v="X"/>
    <d v="2015-05-04T00:00:00"/>
    <x v="0"/>
    <x v="2597"/>
    <m/>
    <n v="119.85"/>
    <x v="474"/>
    <m/>
    <x v="0"/>
  </r>
  <r>
    <s v="X"/>
    <d v="2015-05-04T00:00:00"/>
    <x v="13"/>
    <x v="9"/>
    <n v="4395"/>
    <m/>
    <x v="418"/>
    <m/>
    <x v="11"/>
  </r>
  <r>
    <s v="X"/>
    <d v="2015-05-04T00:00:00"/>
    <x v="13"/>
    <x v="1910"/>
    <n v="800"/>
    <m/>
    <x v="418"/>
    <m/>
    <x v="11"/>
  </r>
  <r>
    <s v="X"/>
    <d v="2015-05-04T00:00:00"/>
    <x v="13"/>
    <x v="2595"/>
    <n v="100"/>
    <m/>
    <x v="418"/>
    <m/>
    <x v="11"/>
  </r>
  <r>
    <s v="X"/>
    <d v="2015-05-04T00:00:00"/>
    <x v="14"/>
    <x v="2598"/>
    <m/>
    <n v="970.15"/>
    <x v="418"/>
    <m/>
    <x v="0"/>
  </r>
  <r>
    <s v="X"/>
    <d v="2015-05-05T00:00:00"/>
    <x v="1"/>
    <x v="251"/>
    <n v="190.74"/>
    <m/>
    <x v="106"/>
    <m/>
    <x v="11"/>
  </r>
  <r>
    <s v="X"/>
    <d v="2015-05-05T00:00:00"/>
    <x v="1"/>
    <x v="13"/>
    <n v="2010"/>
    <m/>
    <x v="447"/>
    <m/>
    <x v="11"/>
  </r>
  <r>
    <s v="X"/>
    <d v="2015-05-05T00:00:00"/>
    <x v="14"/>
    <x v="2599"/>
    <m/>
    <n v="622.09"/>
    <x v="467"/>
    <m/>
    <x v="0"/>
  </r>
  <r>
    <s v="X"/>
    <d v="2015-05-05T00:00:00"/>
    <x v="14"/>
    <x v="2600"/>
    <m/>
    <n v="529.95000000000005"/>
    <x v="467"/>
    <m/>
    <x v="0"/>
  </r>
  <r>
    <s v="X"/>
    <d v="2015-05-05T00:00:00"/>
    <x v="0"/>
    <x v="2601"/>
    <m/>
    <n v="240.68"/>
    <x v="447"/>
    <m/>
    <x v="0"/>
  </r>
  <r>
    <s v="X"/>
    <d v="2015-05-05T00:00:00"/>
    <x v="0"/>
    <x v="2602"/>
    <m/>
    <n v="229.11"/>
    <x v="423"/>
    <m/>
    <x v="0"/>
  </r>
  <r>
    <s v="X"/>
    <d v="2015-05-05T00:00:00"/>
    <x v="0"/>
    <x v="2603"/>
    <m/>
    <n v="409.98"/>
    <x v="463"/>
    <m/>
    <x v="0"/>
  </r>
  <r>
    <s v="X"/>
    <d v="2015-05-05T00:00:00"/>
    <x v="14"/>
    <x v="2604"/>
    <m/>
    <n v="406.47"/>
    <x v="456"/>
    <m/>
    <x v="0"/>
  </r>
  <r>
    <s v="X"/>
    <d v="2015-05-05T00:00:00"/>
    <x v="0"/>
    <x v="2605"/>
    <m/>
    <n v="105.21"/>
    <x v="474"/>
    <m/>
    <x v="0"/>
  </r>
  <r>
    <s v="X"/>
    <d v="2015-05-05T00:00:00"/>
    <x v="8"/>
    <x v="2606"/>
    <m/>
    <n v="484.93"/>
    <x v="418"/>
    <m/>
    <x v="0"/>
  </r>
  <r>
    <s v="X"/>
    <d v="2015-05-05T00:00:00"/>
    <x v="8"/>
    <x v="2606"/>
    <m/>
    <n v="406.47"/>
    <x v="418"/>
    <m/>
    <x v="0"/>
  </r>
  <r>
    <s v="X"/>
    <d v="2015-05-06T00:00:00"/>
    <x v="14"/>
    <x v="2607"/>
    <m/>
    <n v="122.75"/>
    <x v="186"/>
    <m/>
    <x v="0"/>
  </r>
  <r>
    <s v="X"/>
    <d v="2015-05-06T00:00:00"/>
    <x v="5"/>
    <x v="2608"/>
    <m/>
    <n v="-270.12"/>
    <x v="450"/>
    <m/>
    <x v="0"/>
  </r>
  <r>
    <s v="X"/>
    <d v="2015-05-06T00:00:00"/>
    <x v="0"/>
    <x v="2609"/>
    <m/>
    <n v="124.41"/>
    <x v="474"/>
    <m/>
    <x v="0"/>
  </r>
  <r>
    <s v="X"/>
    <d v="2015-05-06T00:00:00"/>
    <x v="5"/>
    <x v="32"/>
    <m/>
    <n v="12"/>
    <x v="474"/>
    <m/>
    <x v="0"/>
  </r>
  <r>
    <s v="X"/>
    <d v="2015-05-07T00:00:00"/>
    <x v="1"/>
    <x v="2610"/>
    <n v="-715"/>
    <m/>
    <x v="336"/>
    <m/>
    <x v="11"/>
  </r>
  <r>
    <s v="X"/>
    <d v="2015-05-07T00:00:00"/>
    <x v="1"/>
    <x v="2611"/>
    <n v="-95599.35"/>
    <m/>
    <x v="303"/>
    <m/>
    <x v="11"/>
  </r>
  <r>
    <s v="X"/>
    <d v="2015-05-07T00:00:00"/>
    <x v="1"/>
    <x v="241"/>
    <n v="89.84"/>
    <m/>
    <x v="40"/>
    <m/>
    <x v="11"/>
  </r>
  <r>
    <s v="X"/>
    <d v="2015-05-07T00:00:00"/>
    <x v="1"/>
    <x v="129"/>
    <n v="1800"/>
    <m/>
    <x v="447"/>
    <m/>
    <x v="11"/>
  </r>
  <r>
    <s v="X"/>
    <d v="2015-05-07T00:00:00"/>
    <x v="14"/>
    <x v="2612"/>
    <m/>
    <n v="630.15"/>
    <x v="467"/>
    <m/>
    <x v="0"/>
  </r>
  <r>
    <s v="X"/>
    <d v="2015-05-07T00:00:00"/>
    <x v="14"/>
    <x v="2613"/>
    <m/>
    <n v="203.66"/>
    <x v="479"/>
    <m/>
    <x v="0"/>
  </r>
  <r>
    <s v="X"/>
    <d v="2015-05-07T00:00:00"/>
    <x v="0"/>
    <x v="2614"/>
    <m/>
    <n v="527.13"/>
    <x v="447"/>
    <m/>
    <x v="0"/>
  </r>
  <r>
    <s v="X"/>
    <d v="2015-05-07T00:00:00"/>
    <x v="0"/>
    <x v="2615"/>
    <m/>
    <n v="1407.61"/>
    <x v="474"/>
    <m/>
    <x v="0"/>
  </r>
  <r>
    <s v="X"/>
    <d v="2015-05-07T00:00:00"/>
    <x v="0"/>
    <x v="2616"/>
    <m/>
    <n v="60.83"/>
    <x v="474"/>
    <m/>
    <x v="0"/>
  </r>
  <r>
    <s v="X"/>
    <d v="2015-05-07T00:00:00"/>
    <x v="5"/>
    <x v="32"/>
    <m/>
    <n v="407"/>
    <x v="474"/>
    <m/>
    <x v="0"/>
  </r>
  <r>
    <s v="X"/>
    <d v="2015-05-07T00:00:00"/>
    <x v="13"/>
    <x v="2482"/>
    <n v="5000"/>
    <m/>
    <x v="467"/>
    <m/>
    <x v="11"/>
  </r>
  <r>
    <s v="X"/>
    <d v="2015-05-07T00:00:00"/>
    <x v="8"/>
    <x v="2323"/>
    <m/>
    <n v="274.61"/>
    <x v="418"/>
    <m/>
    <x v="0"/>
  </r>
  <r>
    <s v="X"/>
    <d v="2015-05-07T00:00:00"/>
    <x v="8"/>
    <x v="2090"/>
    <m/>
    <n v="436.49"/>
    <x v="418"/>
    <m/>
    <x v="0"/>
  </r>
  <r>
    <s v="X"/>
    <d v="2015-05-08T00:00:00"/>
    <x v="14"/>
    <x v="2617"/>
    <m/>
    <n v="84.7"/>
    <x v="467"/>
    <m/>
    <x v="0"/>
  </r>
  <r>
    <s v="X"/>
    <d v="2015-05-08T00:00:00"/>
    <x v="14"/>
    <x v="2608"/>
    <m/>
    <n v="-98.28"/>
    <x v="467"/>
    <m/>
    <x v="0"/>
  </r>
  <r>
    <s v="X"/>
    <d v="2015-05-08T00:00:00"/>
    <x v="5"/>
    <x v="0"/>
    <m/>
    <n v="3.69"/>
    <x v="467"/>
    <m/>
    <x v="0"/>
  </r>
  <r>
    <s v="X"/>
    <d v="2015-05-08T00:00:00"/>
    <x v="14"/>
    <x v="2618"/>
    <m/>
    <n v="1161.6400000000001"/>
    <x v="467"/>
    <m/>
    <x v="0"/>
  </r>
  <r>
    <s v="X"/>
    <d v="2015-05-08T00:00:00"/>
    <x v="14"/>
    <x v="2619"/>
    <m/>
    <n v="179.02"/>
    <x v="459"/>
    <m/>
    <x v="0"/>
  </r>
  <r>
    <s v="X"/>
    <d v="2015-05-08T00:00:00"/>
    <x v="0"/>
    <x v="2620"/>
    <m/>
    <n v="734.49"/>
    <x v="474"/>
    <m/>
    <x v="0"/>
  </r>
  <r>
    <s v="X"/>
    <d v="2015-05-08T00:00:00"/>
    <x v="0"/>
    <x v="2621"/>
    <m/>
    <n v="71.11"/>
    <x v="210"/>
    <m/>
    <x v="0"/>
  </r>
  <r>
    <s v="X"/>
    <d v="2015-05-08T00:00:00"/>
    <x v="0"/>
    <x v="2622"/>
    <m/>
    <n v="93.4"/>
    <x v="447"/>
    <m/>
    <x v="0"/>
  </r>
  <r>
    <s v="X"/>
    <d v="2015-05-08T00:00:00"/>
    <x v="0"/>
    <x v="2623"/>
    <m/>
    <n v="712.14"/>
    <x v="463"/>
    <m/>
    <x v="0"/>
  </r>
  <r>
    <s v="X"/>
    <d v="2015-05-08T00:00:00"/>
    <x v="0"/>
    <x v="2624"/>
    <m/>
    <n v="649.22"/>
    <x v="456"/>
    <m/>
    <x v="0"/>
  </r>
  <r>
    <s v="X"/>
    <d v="2015-05-09T00:00:00"/>
    <x v="0"/>
    <x v="2625"/>
    <m/>
    <n v="614.59"/>
    <x v="456"/>
    <m/>
    <x v="0"/>
  </r>
  <r>
    <s v="X"/>
    <d v="2015-05-09T00:00:00"/>
    <x v="0"/>
    <x v="2626"/>
    <m/>
    <n v="192.85"/>
    <x v="319"/>
    <m/>
    <x v="0"/>
  </r>
  <r>
    <s v="X"/>
    <d v="2015-05-09T00:00:00"/>
    <x v="14"/>
    <x v="2627"/>
    <m/>
    <n v="2131.91"/>
    <x v="418"/>
    <m/>
    <x v="0"/>
  </r>
  <r>
    <s v="X"/>
    <d v="2015-05-11T00:00:00"/>
    <x v="1"/>
    <x v="31"/>
    <n v="800"/>
    <m/>
    <x v="423"/>
    <m/>
    <x v="12"/>
  </r>
  <r>
    <s v="X"/>
    <d v="2015-05-11T00:00:00"/>
    <x v="1"/>
    <x v="1"/>
    <n v="1500"/>
    <m/>
    <x v="474"/>
    <m/>
    <x v="12"/>
  </r>
  <r>
    <s v="X"/>
    <d v="2015-05-11T00:00:00"/>
    <x v="1"/>
    <x v="1"/>
    <n v="3000"/>
    <m/>
    <x v="474"/>
    <m/>
    <x v="12"/>
  </r>
  <r>
    <s v="X"/>
    <d v="2015-05-11T00:00:00"/>
    <x v="0"/>
    <x v="2628"/>
    <m/>
    <n v="31.41"/>
    <x v="447"/>
    <m/>
    <x v="0"/>
  </r>
  <r>
    <s v="X"/>
    <d v="2015-05-11T00:00:00"/>
    <x v="14"/>
    <x v="2629"/>
    <m/>
    <n v="87.18"/>
    <x v="480"/>
    <m/>
    <x v="0"/>
  </r>
  <r>
    <s v="X"/>
    <d v="2015-05-11T00:00:00"/>
    <x v="0"/>
    <x v="2630"/>
    <m/>
    <n v="677.22"/>
    <x v="474"/>
    <m/>
    <x v="0"/>
  </r>
  <r>
    <s v="X"/>
    <d v="2015-05-11T00:00:00"/>
    <x v="0"/>
    <x v="2630"/>
    <m/>
    <n v="-171.51"/>
    <x v="474"/>
    <m/>
    <x v="0"/>
  </r>
  <r>
    <s v="X"/>
    <d v="2015-05-11T00:00:00"/>
    <x v="0"/>
    <x v="2630"/>
    <m/>
    <n v="207.76"/>
    <x v="474"/>
    <m/>
    <x v="0"/>
  </r>
  <r>
    <s v="X"/>
    <d v="2015-05-11T00:00:00"/>
    <x v="0"/>
    <x v="2631"/>
    <m/>
    <n v="486.41"/>
    <x v="474"/>
    <m/>
    <x v="0"/>
  </r>
  <r>
    <s v="X"/>
    <d v="2015-05-11T00:00:00"/>
    <x v="13"/>
    <x v="2046"/>
    <n v="1000"/>
    <m/>
    <x v="418"/>
    <m/>
    <x v="12"/>
  </r>
  <r>
    <s v="X"/>
    <d v="2015-05-12T00:00:00"/>
    <x v="1"/>
    <x v="9"/>
    <n v="160"/>
    <m/>
    <x v="75"/>
    <m/>
    <x v="12"/>
  </r>
  <r>
    <s v="X"/>
    <d v="2015-05-12T00:00:00"/>
    <x v="1"/>
    <x v="9"/>
    <n v="280"/>
    <m/>
    <x v="319"/>
    <m/>
    <x v="12"/>
  </r>
  <r>
    <s v="X"/>
    <d v="2015-05-12T00:00:00"/>
    <x v="1"/>
    <x v="9"/>
    <n v="1180"/>
    <m/>
    <x v="463"/>
    <m/>
    <x v="12"/>
  </r>
  <r>
    <s v="X"/>
    <d v="2015-05-12T00:00:00"/>
    <x v="13"/>
    <x v="1852"/>
    <n v="1100"/>
    <m/>
    <x v="456"/>
    <m/>
    <x v="12"/>
  </r>
  <r>
    <s v="X"/>
    <d v="2015-05-12T00:00:00"/>
    <x v="0"/>
    <x v="2632"/>
    <m/>
    <n v="181.41"/>
    <x v="319"/>
    <m/>
    <x v="0"/>
  </r>
  <r>
    <s v="X"/>
    <d v="2015-05-12T00:00:00"/>
    <x v="14"/>
    <x v="2633"/>
    <m/>
    <n v="518.79"/>
    <x v="481"/>
    <m/>
    <x v="0"/>
  </r>
  <r>
    <s v="X"/>
    <d v="2015-05-12T00:00:00"/>
    <x v="0"/>
    <x v="2634"/>
    <m/>
    <n v="706.38"/>
    <x v="474"/>
    <m/>
    <x v="0"/>
  </r>
  <r>
    <s v="X"/>
    <d v="2015-05-12T00:00:00"/>
    <x v="14"/>
    <x v="2635"/>
    <m/>
    <n v="286.01"/>
    <x v="115"/>
    <m/>
    <x v="0"/>
  </r>
  <r>
    <s v="X"/>
    <d v="2015-05-12T00:00:00"/>
    <x v="13"/>
    <x v="1852"/>
    <n v="1640"/>
    <m/>
    <x v="418"/>
    <m/>
    <x v="12"/>
  </r>
  <r>
    <s v="X"/>
    <d v="2015-05-12T00:00:00"/>
    <x v="14"/>
    <x v="2636"/>
    <m/>
    <n v="164.94"/>
    <x v="418"/>
    <m/>
    <x v="0"/>
  </r>
  <r>
    <s v="X"/>
    <d v="2015-05-13T00:00:00"/>
    <x v="1"/>
    <x v="16"/>
    <n v="900"/>
    <m/>
    <x v="447"/>
    <m/>
    <x v="12"/>
  </r>
  <r>
    <s v="X"/>
    <d v="2015-05-13T00:00:00"/>
    <x v="1"/>
    <x v="214"/>
    <n v="1560"/>
    <m/>
    <x v="136"/>
    <m/>
    <x v="12"/>
  </r>
  <r>
    <s v="X"/>
    <d v="2015-05-13T00:00:00"/>
    <x v="1"/>
    <x v="214"/>
    <n v="125"/>
    <m/>
    <x v="423"/>
    <m/>
    <x v="12"/>
  </r>
  <r>
    <s v="X"/>
    <d v="2015-05-13T00:00:00"/>
    <x v="1"/>
    <x v="2091"/>
    <n v="300"/>
    <m/>
    <x v="482"/>
    <m/>
    <x v="12"/>
  </r>
  <r>
    <s v="X"/>
    <d v="2015-05-13T00:00:00"/>
    <x v="13"/>
    <x v="214"/>
    <n v="1630"/>
    <m/>
    <x v="459"/>
    <m/>
    <x v="12"/>
  </r>
  <r>
    <s v="X"/>
    <d v="2015-05-13T00:00:00"/>
    <x v="13"/>
    <x v="214"/>
    <n v="1000"/>
    <m/>
    <x v="449"/>
    <m/>
    <x v="12"/>
  </r>
  <r>
    <s v="X"/>
    <d v="2015-05-13T00:00:00"/>
    <x v="14"/>
    <x v="2637"/>
    <m/>
    <n v="295.77"/>
    <x v="467"/>
    <m/>
    <x v="0"/>
  </r>
  <r>
    <s v="X"/>
    <d v="2015-05-13T00:00:00"/>
    <x v="0"/>
    <x v="2638"/>
    <m/>
    <n v="77.319999999999993"/>
    <x v="447"/>
    <m/>
    <x v="0"/>
  </r>
  <r>
    <s v="X"/>
    <d v="2015-05-13T00:00:00"/>
    <x v="0"/>
    <x v="2639"/>
    <m/>
    <n v="127.69"/>
    <x v="319"/>
    <m/>
    <x v="0"/>
  </r>
  <r>
    <s v="X"/>
    <d v="2015-05-13T00:00:00"/>
    <x v="0"/>
    <x v="2640"/>
    <m/>
    <n v="85.76"/>
    <x v="210"/>
    <m/>
    <x v="0"/>
  </r>
  <r>
    <s v="X"/>
    <d v="2015-05-13T00:00:00"/>
    <x v="0"/>
    <x v="2641"/>
    <m/>
    <n v="236.63"/>
    <x v="463"/>
    <m/>
    <x v="0"/>
  </r>
  <r>
    <s v="X"/>
    <d v="2015-05-13T00:00:00"/>
    <x v="14"/>
    <x v="2642"/>
    <m/>
    <n v="1449.22"/>
    <x v="467"/>
    <m/>
    <x v="0"/>
  </r>
  <r>
    <s v="X"/>
    <d v="2015-05-13T00:00:00"/>
    <x v="13"/>
    <x v="214"/>
    <n v="175"/>
    <m/>
    <x v="418"/>
    <m/>
    <x v="12"/>
  </r>
  <r>
    <s v="X"/>
    <d v="2015-05-14T00:00:00"/>
    <x v="1"/>
    <x v="2643"/>
    <n v="1000"/>
    <m/>
    <x v="463"/>
    <m/>
    <x v="12"/>
  </r>
  <r>
    <s v="X"/>
    <d v="2015-05-14T00:00:00"/>
    <x v="1"/>
    <x v="2643"/>
    <n v="1000"/>
    <m/>
    <x v="456"/>
    <m/>
    <x v="12"/>
  </r>
  <r>
    <s v="X"/>
    <d v="2015-05-14T00:00:00"/>
    <x v="1"/>
    <x v="120"/>
    <n v="40"/>
    <m/>
    <x v="53"/>
    <m/>
    <x v="12"/>
  </r>
  <r>
    <s v="X"/>
    <d v="2015-05-14T00:00:00"/>
    <x v="13"/>
    <x v="2091"/>
    <n v="300"/>
    <m/>
    <x v="459"/>
    <m/>
    <x v="12"/>
  </r>
  <r>
    <s v="X"/>
    <d v="2015-05-14T00:00:00"/>
    <x v="13"/>
    <x v="2091"/>
    <n v="300"/>
    <m/>
    <x v="467"/>
    <m/>
    <x v="12"/>
  </r>
  <r>
    <s v="X"/>
    <d v="2015-05-14T00:00:00"/>
    <x v="0"/>
    <x v="2644"/>
    <m/>
    <n v="651.55999999999995"/>
    <x v="2"/>
    <m/>
    <x v="0"/>
  </r>
  <r>
    <s v="X"/>
    <d v="2015-05-14T00:00:00"/>
    <x v="0"/>
    <x v="2644"/>
    <m/>
    <n v="-413.09"/>
    <x v="2"/>
    <m/>
    <x v="0"/>
  </r>
  <r>
    <s v="X"/>
    <d v="2015-05-14T00:00:00"/>
    <x v="0"/>
    <x v="2644"/>
    <m/>
    <n v="396.44"/>
    <x v="2"/>
    <m/>
    <x v="0"/>
  </r>
  <r>
    <s v="X"/>
    <d v="2015-05-14T00:00:00"/>
    <x v="0"/>
    <x v="2645"/>
    <m/>
    <n v="564.92999999999995"/>
    <x v="27"/>
    <m/>
    <x v="0"/>
  </r>
  <r>
    <s v="X"/>
    <d v="2015-05-14T00:00:00"/>
    <x v="0"/>
    <x v="2646"/>
    <m/>
    <n v="2441.9699999999998"/>
    <x v="456"/>
    <m/>
    <x v="0"/>
  </r>
  <r>
    <s v="X"/>
    <d v="2015-05-14T00:00:00"/>
    <x v="14"/>
    <x v="2647"/>
    <m/>
    <n v="2471.5700000000002"/>
    <x v="456"/>
    <m/>
    <x v="0"/>
  </r>
  <r>
    <s v="X"/>
    <d v="2015-05-14T00:00:00"/>
    <x v="14"/>
    <x v="2648"/>
    <m/>
    <n v="664.08"/>
    <x v="418"/>
    <m/>
    <x v="0"/>
  </r>
  <r>
    <s v="X"/>
    <d v="2015-05-14T00:00:00"/>
    <x v="17"/>
    <x v="981"/>
    <m/>
    <n v="664.08"/>
    <x v="456"/>
    <m/>
    <x v="0"/>
  </r>
  <r>
    <s v="X"/>
    <d v="2015-05-14T00:00:00"/>
    <x v="17"/>
    <x v="981"/>
    <m/>
    <n v="2471.5700000000002"/>
    <x v="456"/>
    <m/>
    <x v="0"/>
  </r>
  <r>
    <s v="X"/>
    <d v="2015-05-15T00:00:00"/>
    <x v="14"/>
    <x v="2649"/>
    <m/>
    <n v="163.26"/>
    <x v="467"/>
    <m/>
    <x v="0"/>
  </r>
  <r>
    <s v="X"/>
    <d v="2015-05-15T00:00:00"/>
    <x v="14"/>
    <x v="2650"/>
    <m/>
    <n v="5183.53"/>
    <x v="467"/>
    <m/>
    <x v="0"/>
  </r>
  <r>
    <s v="X"/>
    <d v="2015-05-15T00:00:00"/>
    <x v="13"/>
    <x v="31"/>
    <n v="1750"/>
    <m/>
    <x v="418"/>
    <m/>
    <x v="12"/>
  </r>
  <r>
    <s v="X"/>
    <d v="2015-05-15T00:00:00"/>
    <x v="14"/>
    <x v="2651"/>
    <m/>
    <n v="369.18"/>
    <x v="418"/>
    <m/>
    <x v="0"/>
  </r>
  <r>
    <s v="X"/>
    <d v="2015-05-16T00:00:00"/>
    <x v="0"/>
    <x v="2596"/>
    <m/>
    <n v="-211.6"/>
    <x v="474"/>
    <m/>
    <x v="0"/>
  </r>
  <r>
    <s v="X"/>
    <d v="2015-05-16T00:00:00"/>
    <x v="0"/>
    <x v="2652"/>
    <m/>
    <n v="104.11"/>
    <x v="482"/>
    <m/>
    <x v="0"/>
  </r>
  <r>
    <s v="X"/>
    <d v="2015-05-16T00:00:00"/>
    <x v="0"/>
    <x v="2653"/>
    <m/>
    <n v="1019.93"/>
    <x v="319"/>
    <m/>
    <x v="0"/>
  </r>
  <r>
    <s v="X"/>
    <d v="2015-05-16T00:00:00"/>
    <x v="0"/>
    <x v="2654"/>
    <m/>
    <n v="785.27"/>
    <x v="474"/>
    <m/>
    <x v="0"/>
  </r>
  <r>
    <s v="X"/>
    <d v="2015-05-18T00:00:00"/>
    <x v="1"/>
    <x v="1"/>
    <n v="300"/>
    <m/>
    <x v="2"/>
    <m/>
    <x v="13"/>
  </r>
  <r>
    <s v="X"/>
    <d v="2015-05-18T00:00:00"/>
    <x v="1"/>
    <x v="1"/>
    <n v="3000"/>
    <m/>
    <x v="474"/>
    <m/>
    <x v="13"/>
  </r>
  <r>
    <s v="X"/>
    <d v="2015-05-18T00:00:00"/>
    <x v="1"/>
    <x v="959"/>
    <n v="150"/>
    <m/>
    <x v="2"/>
    <m/>
    <x v="13"/>
  </r>
  <r>
    <s v="X"/>
    <d v="2015-05-18T00:00:00"/>
    <x v="1"/>
    <x v="959"/>
    <n v="200"/>
    <m/>
    <x v="322"/>
    <m/>
    <x v="13"/>
  </r>
  <r>
    <s v="X"/>
    <d v="2015-05-18T00:00:00"/>
    <x v="1"/>
    <x v="36"/>
    <n v="1000"/>
    <m/>
    <x v="463"/>
    <m/>
    <x v="13"/>
  </r>
  <r>
    <s v="X"/>
    <d v="2015-05-18T00:00:00"/>
    <x v="1"/>
    <x v="36"/>
    <n v="1000"/>
    <m/>
    <x v="456"/>
    <m/>
    <x v="13"/>
  </r>
  <r>
    <s v="X"/>
    <d v="2015-05-18T00:00:00"/>
    <x v="1"/>
    <x v="13"/>
    <n v="1140"/>
    <m/>
    <x v="447"/>
    <m/>
    <x v="13"/>
  </r>
  <r>
    <s v="X"/>
    <d v="2015-05-18T00:00:00"/>
    <x v="1"/>
    <x v="13"/>
    <n v="250"/>
    <m/>
    <x v="210"/>
    <m/>
    <x v="13"/>
  </r>
  <r>
    <s v="X"/>
    <d v="2015-05-18T00:00:00"/>
    <x v="1"/>
    <x v="13"/>
    <n v="760"/>
    <m/>
    <x v="482"/>
    <m/>
    <x v="13"/>
  </r>
  <r>
    <s v="X"/>
    <d v="2015-05-18T00:00:00"/>
    <x v="13"/>
    <x v="36"/>
    <n v="400"/>
    <m/>
    <x v="459"/>
    <m/>
    <x v="13"/>
  </r>
  <r>
    <s v="X"/>
    <d v="2015-05-18T00:00:00"/>
    <x v="14"/>
    <x v="2655"/>
    <m/>
    <n v="449.83"/>
    <x v="467"/>
    <m/>
    <x v="0"/>
  </r>
  <r>
    <s v="X"/>
    <d v="2015-05-18T00:00:00"/>
    <x v="0"/>
    <x v="0"/>
    <m/>
    <n v="31.74"/>
    <x v="53"/>
    <m/>
    <x v="0"/>
  </r>
  <r>
    <s v="X"/>
    <d v="2015-05-18T00:00:00"/>
    <x v="0"/>
    <x v="2656"/>
    <m/>
    <n v="264.25"/>
    <x v="474"/>
    <m/>
    <x v="0"/>
  </r>
  <r>
    <s v="X"/>
    <d v="2015-05-18T00:00:00"/>
    <x v="13"/>
    <x v="2482"/>
    <n v="5000"/>
    <m/>
    <x v="467"/>
    <m/>
    <x v="13"/>
  </r>
  <r>
    <s v="X"/>
    <d v="2015-05-18T00:00:00"/>
    <x v="13"/>
    <x v="2046"/>
    <n v="500"/>
    <m/>
    <x v="418"/>
    <m/>
    <x v="13"/>
  </r>
  <r>
    <s v="X"/>
    <d v="2015-05-19T00:00:00"/>
    <x v="1"/>
    <x v="1328"/>
    <n v="160"/>
    <m/>
    <x v="474"/>
    <m/>
    <x v="13"/>
  </r>
  <r>
    <s v="X"/>
    <d v="2015-05-19T00:00:00"/>
    <x v="1"/>
    <x v="1328"/>
    <n v="174.2"/>
    <m/>
    <x v="22"/>
    <m/>
    <x v="13"/>
  </r>
  <r>
    <s v="X"/>
    <d v="2015-05-19T00:00:00"/>
    <x v="1"/>
    <x v="16"/>
    <n v="500"/>
    <m/>
    <x v="447"/>
    <m/>
    <x v="13"/>
  </r>
  <r>
    <s v="X"/>
    <d v="2015-05-19T00:00:00"/>
    <x v="1"/>
    <x v="9"/>
    <n v="1320"/>
    <m/>
    <x v="319"/>
    <m/>
    <x v="13"/>
  </r>
  <r>
    <s v="X"/>
    <d v="2015-05-19T00:00:00"/>
    <x v="1"/>
    <x v="9"/>
    <n v="940"/>
    <m/>
    <x v="463"/>
    <m/>
    <x v="13"/>
  </r>
  <r>
    <s v="X"/>
    <d v="2015-05-19T00:00:00"/>
    <x v="1"/>
    <x v="9"/>
    <n v="670"/>
    <m/>
    <x v="27"/>
    <m/>
    <x v="13"/>
  </r>
  <r>
    <s v="X"/>
    <d v="2015-05-19T00:00:00"/>
    <x v="1"/>
    <x v="9"/>
    <n v="100"/>
    <m/>
    <x v="22"/>
    <m/>
    <x v="13"/>
  </r>
  <r>
    <s v="X"/>
    <d v="2015-05-19T00:00:00"/>
    <x v="14"/>
    <x v="2657"/>
    <m/>
    <m/>
    <x v="467"/>
    <m/>
    <x v="0"/>
  </r>
  <r>
    <s v="X"/>
    <d v="2015-05-19T00:00:00"/>
    <x v="0"/>
    <x v="2658"/>
    <m/>
    <m/>
    <x v="482"/>
    <m/>
    <x v="0"/>
  </r>
  <r>
    <s v="X"/>
    <d v="2015-05-19T00:00:00"/>
    <x v="0"/>
    <x v="2659"/>
    <m/>
    <m/>
    <x v="319"/>
    <m/>
    <x v="0"/>
  </r>
  <r>
    <s v="X"/>
    <d v="2015-05-19T00:00:00"/>
    <x v="0"/>
    <x v="2660"/>
    <m/>
    <m/>
    <x v="482"/>
    <m/>
    <x v="0"/>
  </r>
  <r>
    <s v="X"/>
    <d v="2015-05-19T00:00:00"/>
    <x v="0"/>
    <x v="2661"/>
    <m/>
    <m/>
    <x v="447"/>
    <m/>
    <x v="0"/>
  </r>
  <r>
    <s v="X"/>
    <d v="2015-05-19T00:00:00"/>
    <x v="5"/>
    <x v="32"/>
    <m/>
    <m/>
    <x v="482"/>
    <m/>
    <x v="0"/>
  </r>
  <r>
    <s v="X"/>
    <d v="2015-05-19T00:00:00"/>
    <x v="13"/>
    <x v="7"/>
    <n v="2820"/>
    <m/>
    <x v="418"/>
    <m/>
    <x v="13"/>
  </r>
  <r>
    <s v="X"/>
    <d v="2015-05-20T00:00:00"/>
    <x v="1"/>
    <x v="1328"/>
    <m/>
    <n v="223.6"/>
    <x v="22"/>
    <m/>
    <x v="13"/>
  </r>
  <r>
    <s v="X"/>
    <d v="2015-05-20T00:00:00"/>
    <x v="1"/>
    <x v="2662"/>
    <m/>
    <n v="10000"/>
    <x v="347"/>
    <m/>
    <x v="13"/>
  </r>
  <r>
    <s v="X"/>
    <d v="2015-05-20T00:00:00"/>
    <x v="1"/>
    <x v="1960"/>
    <m/>
    <n v="1343.25"/>
    <x v="456"/>
    <m/>
    <x v="13"/>
  </r>
  <r>
    <s v="X"/>
    <d v="2015-05-20T00:00:00"/>
    <x v="1"/>
    <x v="1960"/>
    <m/>
    <n v="1343.25"/>
    <x v="463"/>
    <m/>
    <x v="13"/>
  </r>
  <r>
    <s v="X"/>
    <d v="2015-05-20T00:00:00"/>
    <x v="0"/>
    <x v="2663"/>
    <m/>
    <m/>
    <x v="482"/>
    <m/>
    <x v="0"/>
  </r>
  <r>
    <s v="X"/>
    <d v="2015-05-20T00:00:00"/>
    <x v="0"/>
    <x v="2664"/>
    <m/>
    <m/>
    <x v="423"/>
    <m/>
    <x v="0"/>
  </r>
  <r>
    <s v="X"/>
    <d v="2015-05-20T00:00:00"/>
    <x v="0"/>
    <x v="2665"/>
    <m/>
    <m/>
    <x v="423"/>
    <m/>
    <x v="0"/>
  </r>
  <r>
    <s v="X"/>
    <d v="2015-05-20T00:00:00"/>
    <x v="0"/>
    <x v="2666"/>
    <m/>
    <n v="165.58"/>
    <x v="447"/>
    <m/>
    <x v="0"/>
  </r>
  <r>
    <s v="X"/>
    <d v="2015-05-20T00:00:00"/>
    <x v="5"/>
    <x v="32"/>
    <m/>
    <n v="407"/>
    <x v="482"/>
    <m/>
    <x v="0"/>
  </r>
  <r>
    <s v="X"/>
    <d v="2015-05-20T00:00:00"/>
    <x v="14"/>
    <x v="2667"/>
    <m/>
    <n v="550.98"/>
    <x v="418"/>
    <m/>
    <x v="0"/>
  </r>
  <r>
    <s v="X"/>
    <d v="2015-05-21T00:00:00"/>
    <x v="1"/>
    <x v="1328"/>
    <n v="190"/>
    <m/>
    <x v="463"/>
    <m/>
    <x v="13"/>
  </r>
  <r>
    <s v="X"/>
    <d v="2015-05-21T00:00:00"/>
    <x v="13"/>
    <x v="2668"/>
    <n v="8000"/>
    <m/>
    <x v="434"/>
    <m/>
    <x v="13"/>
  </r>
  <r>
    <s v="X"/>
    <d v="2015-05-21T00:00:00"/>
    <x v="14"/>
    <x v="2669"/>
    <m/>
    <n v="452.81"/>
    <x v="467"/>
    <m/>
    <x v="0"/>
  </r>
  <r>
    <s v="X"/>
    <d v="2015-05-21T00:00:00"/>
    <x v="0"/>
    <x v="2670"/>
    <m/>
    <n v="210.9"/>
    <x v="423"/>
    <m/>
    <x v="0"/>
  </r>
  <r>
    <s v="X"/>
    <d v="2015-05-21T00:00:00"/>
    <x v="0"/>
    <x v="2661"/>
    <m/>
    <n v="-249.58"/>
    <x v="447"/>
    <m/>
    <x v="0"/>
  </r>
  <r>
    <s v="X"/>
    <d v="2015-05-22T00:00:00"/>
    <x v="14"/>
    <x v="2671"/>
    <m/>
    <n v="180.69"/>
    <x v="467"/>
    <m/>
    <x v="0"/>
  </r>
  <r>
    <s v="X"/>
    <d v="2015-05-22T00:00:00"/>
    <x v="0"/>
    <x v="2672"/>
    <m/>
    <n v="334.2"/>
    <x v="482"/>
    <m/>
    <x v="0"/>
  </r>
  <r>
    <s v="X"/>
    <d v="2015-05-22T00:00:00"/>
    <x v="0"/>
    <x v="2673"/>
    <m/>
    <n v="229.65"/>
    <x v="447"/>
    <m/>
    <x v="0"/>
  </r>
  <r>
    <s v="X"/>
    <d v="2015-05-22T00:00:00"/>
    <x v="0"/>
    <x v="2674"/>
    <m/>
    <n v="160.47999999999999"/>
    <x v="423"/>
    <m/>
    <x v="0"/>
  </r>
  <r>
    <s v="X"/>
    <d v="2015-05-22T00:00:00"/>
    <x v="0"/>
    <x v="2675"/>
    <m/>
    <n v="62.47"/>
    <x v="423"/>
    <m/>
    <x v="0"/>
  </r>
  <r>
    <s v="X"/>
    <d v="2015-05-23T00:00:00"/>
    <x v="0"/>
    <x v="2676"/>
    <m/>
    <n v="84.76"/>
    <x v="482"/>
    <m/>
    <x v="0"/>
  </r>
  <r>
    <s v="X"/>
    <d v="2015-05-26T00:00:00"/>
    <x v="1"/>
    <x v="2677"/>
    <n v="2500"/>
    <m/>
    <x v="474"/>
    <m/>
    <x v="14"/>
  </r>
  <r>
    <s v="X"/>
    <d v="2015-05-26T00:00:00"/>
    <x v="1"/>
    <x v="36"/>
    <n v="2500"/>
    <m/>
    <x v="447"/>
    <m/>
    <x v="14"/>
  </r>
  <r>
    <s v="X"/>
    <d v="2015-05-26T00:00:00"/>
    <x v="14"/>
    <x v="2678"/>
    <m/>
    <n v="456.68"/>
    <x v="467"/>
    <m/>
    <x v="0"/>
  </r>
  <r>
    <s v="X"/>
    <d v="2015-05-26T00:00:00"/>
    <x v="0"/>
    <x v="2679"/>
    <m/>
    <n v="205.93"/>
    <x v="447"/>
    <m/>
    <x v="0"/>
  </r>
  <r>
    <s v="X"/>
    <d v="2015-05-26T00:00:00"/>
    <x v="0"/>
    <x v="2680"/>
    <m/>
    <n v="391.67"/>
    <x v="22"/>
    <m/>
    <x v="0"/>
  </r>
  <r>
    <s v="X"/>
    <d v="2015-05-26T00:00:00"/>
    <x v="0"/>
    <x v="2681"/>
    <m/>
    <n v="2244.11"/>
    <x v="463"/>
    <m/>
    <x v="0"/>
  </r>
  <r>
    <s v="X"/>
    <d v="2015-05-26T00:00:00"/>
    <x v="14"/>
    <x v="2682"/>
    <m/>
    <n v="2545.56"/>
    <x v="456"/>
    <m/>
    <x v="0"/>
  </r>
  <r>
    <s v="X"/>
    <d v="2015-05-26T00:00:00"/>
    <x v="0"/>
    <x v="2683"/>
    <m/>
    <n v="178.47"/>
    <x v="474"/>
    <m/>
    <x v="0"/>
  </r>
  <r>
    <s v="X"/>
    <d v="2015-05-26T00:00:00"/>
    <x v="14"/>
    <x v="2684"/>
    <m/>
    <n v="869.28"/>
    <x v="434"/>
    <m/>
    <x v="0"/>
  </r>
  <r>
    <s v="X"/>
    <d v="2015-05-26T00:00:00"/>
    <x v="17"/>
    <x v="981"/>
    <m/>
    <n v="2545.56"/>
    <x v="456"/>
    <m/>
    <x v="0"/>
  </r>
  <r>
    <s v="X"/>
    <d v="2015-05-27T00:00:00"/>
    <x v="1"/>
    <x v="13"/>
    <n v="2280"/>
    <m/>
    <x v="482"/>
    <m/>
    <x v="14"/>
  </r>
  <r>
    <s v="X"/>
    <d v="2015-05-27T00:00:00"/>
    <x v="1"/>
    <x v="1852"/>
    <n v="570"/>
    <m/>
    <x v="456"/>
    <m/>
    <x v="14"/>
  </r>
  <r>
    <s v="X"/>
    <d v="2015-05-27T00:00:00"/>
    <x v="1"/>
    <x v="1852"/>
    <n v="1495"/>
    <m/>
    <x v="463"/>
    <m/>
    <x v="14"/>
  </r>
  <r>
    <s v="X"/>
    <d v="2015-05-27T00:00:00"/>
    <x v="1"/>
    <x v="7"/>
    <n v="375"/>
    <m/>
    <x v="22"/>
    <m/>
    <x v="14"/>
  </r>
  <r>
    <s v="X"/>
    <d v="2015-05-27T00:00:00"/>
    <x v="13"/>
    <x v="1852"/>
    <n v="300"/>
    <m/>
    <x v="63"/>
    <m/>
    <x v="14"/>
  </r>
  <r>
    <s v="X"/>
    <d v="2015-05-27T00:00:00"/>
    <x v="0"/>
    <x v="2685"/>
    <m/>
    <n v="143.59"/>
    <x v="22"/>
    <m/>
    <x v="0"/>
  </r>
  <r>
    <s v="X"/>
    <d v="2015-05-27T00:00:00"/>
    <x v="0"/>
    <x v="2686"/>
    <m/>
    <n v="1063.57"/>
    <x v="474"/>
    <m/>
    <x v="0"/>
  </r>
  <r>
    <s v="X"/>
    <d v="2015-05-27T00:00:00"/>
    <x v="14"/>
    <x v="2684"/>
    <m/>
    <n v="-794.28"/>
    <x v="434"/>
    <m/>
    <x v="0"/>
  </r>
  <r>
    <s v="X"/>
    <d v="2015-05-27T00:00:00"/>
    <x v="0"/>
    <x v="2686"/>
    <m/>
    <n v="-99.6"/>
    <x v="474"/>
    <m/>
    <x v="0"/>
  </r>
  <r>
    <s v="X"/>
    <d v="2015-05-27T00:00:00"/>
    <x v="0"/>
    <x v="2686"/>
    <m/>
    <n v="215.41"/>
    <x v="474"/>
    <m/>
    <x v="0"/>
  </r>
  <r>
    <s v="X"/>
    <d v="2015-05-27T00:00:00"/>
    <x v="13"/>
    <x v="1852"/>
    <n v="510"/>
    <m/>
    <x v="418"/>
    <m/>
    <x v="14"/>
  </r>
  <r>
    <s v="X"/>
    <d v="2015-05-28T00:00:00"/>
    <x v="1"/>
    <x v="1222"/>
    <n v="400"/>
    <m/>
    <x v="425"/>
    <m/>
    <x v="14"/>
  </r>
  <r>
    <s v="X"/>
    <d v="2015-05-28T00:00:00"/>
    <x v="1"/>
    <x v="1222"/>
    <n v="50"/>
    <m/>
    <x v="425"/>
    <m/>
    <x v="14"/>
  </r>
  <r>
    <s v="X"/>
    <d v="2015-05-28T00:00:00"/>
    <x v="1"/>
    <x v="61"/>
    <n v="159"/>
    <m/>
    <x v="53"/>
    <m/>
    <x v="14"/>
  </r>
  <r>
    <s v="X"/>
    <d v="2015-05-28T00:00:00"/>
    <x v="1"/>
    <x v="1960"/>
    <n v="1343"/>
    <m/>
    <x v="456"/>
    <m/>
    <x v="14"/>
  </r>
  <r>
    <s v="X"/>
    <d v="2015-05-28T00:00:00"/>
    <x v="1"/>
    <x v="1960"/>
    <n v="1344"/>
    <m/>
    <x v="463"/>
    <m/>
    <x v="14"/>
  </r>
  <r>
    <s v="X"/>
    <d v="2015-05-28T00:00:00"/>
    <x v="1"/>
    <x v="129"/>
    <n v="2000"/>
    <m/>
    <x v="447"/>
    <m/>
    <x v="14"/>
  </r>
  <r>
    <s v="X"/>
    <d v="2015-05-28T00:00:00"/>
    <x v="0"/>
    <x v="0"/>
    <m/>
    <n v="82.05"/>
    <x v="474"/>
    <m/>
    <x v="0"/>
  </r>
  <r>
    <s v="X"/>
    <d v="2015-05-28T00:00:00"/>
    <x v="0"/>
    <x v="2687"/>
    <m/>
    <n v="1099.96"/>
    <x v="447"/>
    <m/>
    <x v="0"/>
  </r>
  <r>
    <s v="X"/>
    <d v="2015-05-28T00:00:00"/>
    <x v="0"/>
    <x v="2688"/>
    <m/>
    <n v="593.30999999999995"/>
    <x v="434"/>
    <m/>
    <x v="0"/>
  </r>
  <r>
    <s v="X"/>
    <d v="2015-05-28T00:00:00"/>
    <x v="0"/>
    <x v="2689"/>
    <m/>
    <n v="109.55"/>
    <x v="22"/>
    <m/>
    <x v="0"/>
  </r>
  <r>
    <s v="X"/>
    <d v="2015-05-28T00:00:00"/>
    <x v="0"/>
    <x v="2690"/>
    <m/>
    <n v="323.33999999999997"/>
    <x v="483"/>
    <m/>
    <x v="0"/>
  </r>
  <r>
    <s v="X"/>
    <d v="2015-05-28T00:00:00"/>
    <x v="0"/>
    <x v="2691"/>
    <m/>
    <n v="304"/>
    <x v="463"/>
    <m/>
    <x v="0"/>
  </r>
  <r>
    <s v="X"/>
    <d v="2015-05-28T00:00:00"/>
    <x v="0"/>
    <x v="2692"/>
    <m/>
    <n v="1631.27"/>
    <x v="474"/>
    <m/>
    <x v="0"/>
  </r>
  <r>
    <s v="X"/>
    <d v="2015-05-28T00:00:00"/>
    <x v="0"/>
    <x v="2692"/>
    <m/>
    <n v="-100.62"/>
    <x v="474"/>
    <m/>
    <x v="0"/>
  </r>
  <r>
    <s v="X"/>
    <d v="2015-05-28T00:00:00"/>
    <x v="17"/>
    <x v="2693"/>
    <m/>
    <n v="1440.4"/>
    <x v="456"/>
    <m/>
    <x v="0"/>
  </r>
  <r>
    <s v="X"/>
    <d v="2015-05-28T00:00:00"/>
    <x v="17"/>
    <x v="981"/>
    <m/>
    <n v="333.48"/>
    <x v="456"/>
    <m/>
    <x v="0"/>
  </r>
  <r>
    <s v="X"/>
    <d v="2015-05-29T00:00:00"/>
    <x v="1"/>
    <x v="879"/>
    <n v="825"/>
    <m/>
    <x v="110"/>
    <m/>
    <x v="14"/>
  </r>
  <r>
    <s v="X"/>
    <d v="2015-05-29T00:00:00"/>
    <x v="1"/>
    <x v="879"/>
    <n v="190"/>
    <m/>
    <x v="150"/>
    <m/>
    <x v="14"/>
  </r>
  <r>
    <s v="X"/>
    <d v="2015-05-29T00:00:00"/>
    <x v="13"/>
    <x v="879"/>
    <n v="175"/>
    <m/>
    <x v="484"/>
    <m/>
    <x v="14"/>
  </r>
  <r>
    <s v="X"/>
    <d v="2015-05-29T00:00:00"/>
    <x v="13"/>
    <x v="879"/>
    <n v="100"/>
    <m/>
    <x v="459"/>
    <m/>
    <x v="14"/>
  </r>
  <r>
    <s v="X"/>
    <d v="2015-05-29T00:00:00"/>
    <x v="14"/>
    <x v="2694"/>
    <m/>
    <n v="147.63"/>
    <x v="485"/>
    <m/>
    <x v="0"/>
  </r>
  <r>
    <s v="X"/>
    <d v="2015-05-29T00:00:00"/>
    <x v="0"/>
    <x v="2687"/>
    <m/>
    <n v="-281.49"/>
    <x v="447"/>
    <m/>
    <x v="0"/>
  </r>
  <r>
    <s v="X"/>
    <d v="2015-05-29T00:00:00"/>
    <x v="14"/>
    <x v="2695"/>
    <m/>
    <n v="237.41"/>
    <x v="434"/>
    <m/>
    <x v="0"/>
  </r>
  <r>
    <s v="X"/>
    <d v="2015-05-29T00:00:00"/>
    <x v="0"/>
    <x v="2696"/>
    <m/>
    <n v="494.3"/>
    <x v="447"/>
    <m/>
    <x v="0"/>
  </r>
  <r>
    <s v="X"/>
    <d v="2015-05-29T00:00:00"/>
    <x v="0"/>
    <x v="2697"/>
    <m/>
    <n v="768.81"/>
    <x v="53"/>
    <m/>
    <x v="0"/>
  </r>
  <r>
    <s v="X"/>
    <d v="2015-05-29T00:00:00"/>
    <x v="14"/>
    <x v="2698"/>
    <m/>
    <n v="482.61"/>
    <x v="53"/>
    <m/>
    <x v="0"/>
  </r>
  <r>
    <s v="X"/>
    <d v="2015-05-29T00:00:00"/>
    <x v="0"/>
    <x v="2699"/>
    <m/>
    <n v="173.37"/>
    <x v="22"/>
    <m/>
    <x v="0"/>
  </r>
  <r>
    <s v="X"/>
    <d v="2015-05-29T00:00:00"/>
    <x v="14"/>
    <x v="2700"/>
    <m/>
    <n v="255.91"/>
    <x v="178"/>
    <m/>
    <x v="0"/>
  </r>
  <r>
    <s v="X"/>
    <d v="2015-05-29T00:00:00"/>
    <x v="0"/>
    <x v="2701"/>
    <m/>
    <n v="581.45000000000005"/>
    <x v="53"/>
    <m/>
    <x v="0"/>
  </r>
  <r>
    <s v="X"/>
    <d v="2015-05-29T00:00:00"/>
    <x v="0"/>
    <x v="2702"/>
    <m/>
    <n v="472.19"/>
    <x v="463"/>
    <m/>
    <x v="0"/>
  </r>
  <r>
    <s v="X"/>
    <d v="2015-05-29T00:00:00"/>
    <x v="14"/>
    <x v="2703"/>
    <m/>
    <n v="599.36"/>
    <x v="456"/>
    <m/>
    <x v="0"/>
  </r>
  <r>
    <s v="X"/>
    <d v="2015-05-29T00:00:00"/>
    <x v="17"/>
    <x v="981"/>
    <m/>
    <n v="599.36"/>
    <x v="456"/>
    <m/>
    <x v="0"/>
  </r>
  <r>
    <s v="X"/>
    <d v="2015-05-30T00:00:00"/>
    <x v="14"/>
    <x v="2704"/>
    <m/>
    <n v="226.08"/>
    <x v="178"/>
    <m/>
    <x v="0"/>
  </r>
  <r>
    <s v="X"/>
    <d v="2015-05-30T00:00:00"/>
    <x v="14"/>
    <x v="2705"/>
    <m/>
    <n v="180.63"/>
    <x v="10"/>
    <m/>
    <x v="0"/>
  </r>
  <r>
    <s v="X"/>
    <d v="2015-05-30T00:00:00"/>
    <x v="0"/>
    <x v="2706"/>
    <m/>
    <n v="368.14"/>
    <x v="456"/>
    <m/>
    <x v="0"/>
  </r>
  <r>
    <s v="X"/>
    <d v="2015-05-30T00:00:00"/>
    <x v="0"/>
    <x v="2707"/>
    <m/>
    <n v="346.26"/>
    <x v="474"/>
    <m/>
    <x v="0"/>
  </r>
  <r>
    <s v="X"/>
    <d v="2015-06-01T00:00:00"/>
    <x v="1"/>
    <x v="2482"/>
    <n v="2500"/>
    <m/>
    <x v="53"/>
    <m/>
    <x v="15"/>
  </r>
  <r>
    <s v="X"/>
    <d v="2015-06-01T00:00:00"/>
    <x v="1"/>
    <x v="61"/>
    <n v="79.5"/>
    <m/>
    <x v="135"/>
    <m/>
    <x v="15"/>
  </r>
  <r>
    <s v="X"/>
    <d v="2015-06-01T00:00:00"/>
    <x v="1"/>
    <x v="16"/>
    <n v="425"/>
    <m/>
    <x v="447"/>
    <m/>
    <x v="15"/>
  </r>
  <r>
    <s v="X"/>
    <d v="2015-06-01T00:00:00"/>
    <x v="1"/>
    <x v="13"/>
    <n v="1100"/>
    <m/>
    <x v="482"/>
    <m/>
    <x v="15"/>
  </r>
  <r>
    <s v="X"/>
    <d v="2015-06-01T00:00:00"/>
    <x v="1"/>
    <x v="13"/>
    <n v="1280"/>
    <m/>
    <x v="434"/>
    <m/>
    <x v="15"/>
  </r>
  <r>
    <s v="X"/>
    <d v="2015-06-01T00:00:00"/>
    <x v="1"/>
    <x v="250"/>
    <n v="586.88"/>
    <m/>
    <x v="40"/>
    <m/>
    <x v="15"/>
  </r>
  <r>
    <s v="X"/>
    <d v="2015-06-01T00:00:00"/>
    <x v="0"/>
    <x v="2708"/>
    <m/>
    <n v="494.58"/>
    <x v="483"/>
    <m/>
    <x v="0"/>
  </r>
  <r>
    <s v="X"/>
    <d v="2015-06-01T00:00:00"/>
    <x v="0"/>
    <x v="2709"/>
    <m/>
    <n v="466.32"/>
    <x v="463"/>
    <m/>
    <x v="0"/>
  </r>
  <r>
    <s v="X"/>
    <d v="2015-06-01T00:00:00"/>
    <x v="0"/>
    <x v="2710"/>
    <m/>
    <n v="65.290000000000006"/>
    <x v="110"/>
    <m/>
    <x v="0"/>
  </r>
  <r>
    <s v="X"/>
    <d v="2015-06-01T00:00:00"/>
    <x v="0"/>
    <x v="2711"/>
    <m/>
    <n v="135.47"/>
    <x v="483"/>
    <m/>
    <x v="0"/>
  </r>
  <r>
    <s v="X"/>
    <d v="2015-06-01T00:00:00"/>
    <x v="0"/>
    <x v="2712"/>
    <m/>
    <n v="121.83"/>
    <x v="474"/>
    <m/>
    <x v="0"/>
  </r>
  <r>
    <s v="X"/>
    <d v="2015-06-01T00:00:00"/>
    <x v="0"/>
    <x v="2712"/>
    <m/>
    <n v="-70.28"/>
    <x v="474"/>
    <m/>
    <x v="0"/>
  </r>
  <r>
    <s v="X"/>
    <d v="2015-06-01T00:00:00"/>
    <x v="1"/>
    <x v="214"/>
    <n v="1550"/>
    <m/>
    <x v="483"/>
    <m/>
    <x v="15"/>
  </r>
  <r>
    <s v="X"/>
    <d v="2015-06-01T00:00:00"/>
    <x v="1"/>
    <x v="214"/>
    <n v="1005"/>
    <m/>
    <x v="474"/>
    <m/>
    <x v="15"/>
  </r>
  <r>
    <s v="X"/>
    <d v="2015-06-01T00:00:00"/>
    <x v="1"/>
    <x v="214"/>
    <n v="475"/>
    <m/>
    <x v="434"/>
    <m/>
    <x v="15"/>
  </r>
  <r>
    <s v="X"/>
    <d v="2015-06-01T00:00:00"/>
    <x v="1"/>
    <x v="2482"/>
    <n v="2500"/>
    <m/>
    <x v="483"/>
    <m/>
    <x v="15"/>
  </r>
  <r>
    <s v="X"/>
    <d v="2015-06-01T00:00:00"/>
    <x v="13"/>
    <x v="2482"/>
    <n v="6000"/>
    <m/>
    <x v="467"/>
    <m/>
    <x v="15"/>
  </r>
  <r>
    <s v="X"/>
    <d v="2015-06-01T00:00:00"/>
    <x v="17"/>
    <x v="981"/>
    <m/>
    <n v="387"/>
    <x v="456"/>
    <m/>
    <x v="0"/>
  </r>
  <r>
    <s v="X"/>
    <d v="2015-06-02T00:00:00"/>
    <x v="1"/>
    <x v="9"/>
    <n v="1600"/>
    <m/>
    <x v="463"/>
    <m/>
    <x v="15"/>
  </r>
  <r>
    <s v="X"/>
    <d v="2015-06-02T00:00:00"/>
    <x v="1"/>
    <x v="9"/>
    <n v="1600"/>
    <m/>
    <x v="456"/>
    <m/>
    <x v="15"/>
  </r>
  <r>
    <s v="X"/>
    <d v="2015-06-02T00:00:00"/>
    <x v="1"/>
    <x v="2450"/>
    <n v="780"/>
    <m/>
    <x v="467"/>
    <m/>
    <x v="15"/>
  </r>
  <r>
    <s v="X"/>
    <d v="2015-06-02T00:00:00"/>
    <x v="1"/>
    <x v="1960"/>
    <n v="300"/>
    <m/>
    <x v="463"/>
    <m/>
    <x v="15"/>
  </r>
  <r>
    <s v="X"/>
    <d v="2015-06-02T00:00:00"/>
    <x v="1"/>
    <x v="1960"/>
    <n v="300"/>
    <m/>
    <x v="456"/>
    <m/>
    <x v="15"/>
  </r>
  <r>
    <s v="X"/>
    <d v="2015-06-02T00:00:00"/>
    <x v="1"/>
    <x v="9"/>
    <n v="960"/>
    <m/>
    <x v="449"/>
    <m/>
    <x v="15"/>
  </r>
  <r>
    <s v="X"/>
    <d v="2015-06-02T00:00:00"/>
    <x v="1"/>
    <x v="9"/>
    <n v="1460"/>
    <m/>
    <x v="22"/>
    <m/>
    <x v="15"/>
  </r>
  <r>
    <s v="X"/>
    <d v="2015-06-02T00:00:00"/>
    <x v="1"/>
    <x v="9"/>
    <n v="400"/>
    <m/>
    <x v="486"/>
    <m/>
    <x v="15"/>
  </r>
  <r>
    <s v="X"/>
    <d v="2015-06-02T00:00:00"/>
    <x v="1"/>
    <x v="251"/>
    <n v="197.1"/>
    <m/>
    <x v="106"/>
    <m/>
    <x v="15"/>
  </r>
  <r>
    <s v="X"/>
    <d v="2015-06-02T00:00:00"/>
    <x v="14"/>
    <x v="2713"/>
    <m/>
    <n v="398.87"/>
    <x v="467"/>
    <m/>
    <x v="0"/>
  </r>
  <r>
    <s v="X"/>
    <d v="2015-06-02T00:00:00"/>
    <x v="14"/>
    <x v="2714"/>
    <m/>
    <n v="506.39"/>
    <x v="467"/>
    <m/>
    <x v="0"/>
  </r>
  <r>
    <s v="X"/>
    <d v="2015-06-02T00:00:00"/>
    <x v="0"/>
    <x v="2710"/>
    <m/>
    <n v="-45.52"/>
    <x v="110"/>
    <m/>
    <x v="0"/>
  </r>
  <r>
    <s v="X"/>
    <d v="2015-06-02T00:00:00"/>
    <x v="14"/>
    <x v="2710"/>
    <m/>
    <n v="7.91"/>
    <x v="110"/>
    <m/>
    <x v="0"/>
  </r>
  <r>
    <s v="X"/>
    <d v="2015-06-02T00:00:00"/>
    <x v="0"/>
    <x v="2715"/>
    <m/>
    <n v="24.34"/>
    <x v="98"/>
    <m/>
    <x v="0"/>
  </r>
  <r>
    <s v="X"/>
    <d v="2015-06-02T00:00:00"/>
    <x v="0"/>
    <x v="2716"/>
    <m/>
    <n v="1115.58"/>
    <x v="463"/>
    <m/>
    <x v="0"/>
  </r>
  <r>
    <s v="X"/>
    <d v="2015-06-02T00:00:00"/>
    <x v="0"/>
    <x v="2717"/>
    <m/>
    <n v="3324.49"/>
    <x v="463"/>
    <m/>
    <x v="0"/>
  </r>
  <r>
    <s v="X"/>
    <d v="2015-06-02T00:00:00"/>
    <x v="14"/>
    <x v="2718"/>
    <m/>
    <n v="-2274.71"/>
    <x v="456"/>
    <m/>
    <x v="0"/>
  </r>
  <r>
    <s v="X"/>
    <d v="2015-06-02T00:00:00"/>
    <x v="0"/>
    <x v="2719"/>
    <m/>
    <n v="943.52"/>
    <x v="474"/>
    <m/>
    <x v="0"/>
  </r>
  <r>
    <s v="X"/>
    <d v="2015-06-02T00:00:00"/>
    <x v="14"/>
    <x v="2720"/>
    <m/>
    <n v="522.79999999999995"/>
    <x v="467"/>
    <m/>
    <x v="0"/>
  </r>
  <r>
    <s v="X"/>
    <d v="2015-06-02T00:00:00"/>
    <x v="0"/>
    <x v="2717"/>
    <m/>
    <n v="2274.71"/>
    <x v="463"/>
    <m/>
    <x v="0"/>
  </r>
  <r>
    <s v="X"/>
    <d v="2015-06-02T00:00:00"/>
    <x v="14"/>
    <x v="2718"/>
    <m/>
    <n v="2274.71"/>
    <x v="456"/>
    <m/>
    <x v="0"/>
  </r>
  <r>
    <s v="X"/>
    <d v="2015-06-02T00:00:00"/>
    <x v="0"/>
    <x v="2717"/>
    <m/>
    <n v="-2274.71"/>
    <x v="463"/>
    <m/>
    <x v="0"/>
  </r>
  <r>
    <s v="X"/>
    <d v="2015-06-02T00:00:00"/>
    <x v="0"/>
    <x v="2721"/>
    <m/>
    <n v="342.71"/>
    <x v="463"/>
    <m/>
    <x v="0"/>
  </r>
  <r>
    <s v="X"/>
    <d v="2015-06-02T00:00:00"/>
    <x v="1"/>
    <x v="2450"/>
    <n v="750"/>
    <m/>
    <x v="418"/>
    <m/>
    <x v="15"/>
  </r>
  <r>
    <s v="X"/>
    <d v="2015-06-03T00:00:00"/>
    <x v="14"/>
    <x v="2722"/>
    <m/>
    <n v="258.95999999999998"/>
    <x v="467"/>
    <m/>
    <x v="0"/>
  </r>
  <r>
    <s v="X"/>
    <d v="2015-06-03T00:00:00"/>
    <x v="0"/>
    <x v="2723"/>
    <m/>
    <n v="1192.6300000000001"/>
    <x v="487"/>
    <m/>
    <x v="0"/>
  </r>
  <r>
    <s v="X"/>
    <d v="2015-06-03T00:00:00"/>
    <x v="0"/>
    <x v="2724"/>
    <m/>
    <n v="25.88"/>
    <x v="482"/>
    <m/>
    <x v="0"/>
  </r>
  <r>
    <s v="X"/>
    <d v="2015-06-03T00:00:00"/>
    <x v="0"/>
    <x v="2725"/>
    <m/>
    <n v="34.090000000000003"/>
    <x v="434"/>
    <m/>
    <x v="0"/>
  </r>
  <r>
    <s v="X"/>
    <d v="2015-06-03T00:00:00"/>
    <x v="0"/>
    <x v="2726"/>
    <m/>
    <n v="81.31"/>
    <x v="456"/>
    <m/>
    <x v="0"/>
  </r>
  <r>
    <s v="X"/>
    <d v="2015-06-03T00:00:00"/>
    <x v="0"/>
    <x v="2727"/>
    <m/>
    <n v="289.36"/>
    <x v="12"/>
    <m/>
    <x v="0"/>
  </r>
  <r>
    <s v="X"/>
    <d v="2015-06-03T00:00:00"/>
    <x v="0"/>
    <x v="2728"/>
    <m/>
    <n v="433.83"/>
    <x v="483"/>
    <m/>
    <x v="0"/>
  </r>
  <r>
    <s v="X"/>
    <d v="2015-06-03T00:00:00"/>
    <x v="0"/>
    <x v="2729"/>
    <m/>
    <n v="306.54000000000002"/>
    <x v="474"/>
    <m/>
    <x v="0"/>
  </r>
  <r>
    <s v="X"/>
    <d v="2015-06-04T00:00:00"/>
    <x v="0"/>
    <x v="2730"/>
    <m/>
    <n v="76.569999999999993"/>
    <x v="488"/>
    <m/>
    <x v="0"/>
  </r>
  <r>
    <s v="X"/>
    <d v="2015-06-04T00:00:00"/>
    <x v="0"/>
    <x v="2660"/>
    <m/>
    <n v="-142.04"/>
    <x v="482"/>
    <m/>
    <x v="0"/>
  </r>
  <r>
    <s v="X"/>
    <d v="2015-06-04T00:00:00"/>
    <x v="0"/>
    <x v="2660"/>
    <m/>
    <n v="153.69999999999999"/>
    <x v="482"/>
    <m/>
    <x v="0"/>
  </r>
  <r>
    <s v="X"/>
    <d v="2015-06-04T00:00:00"/>
    <x v="0"/>
    <x v="2731"/>
    <m/>
    <n v="68.069999999999993"/>
    <x v="482"/>
    <m/>
    <x v="0"/>
  </r>
  <r>
    <s v="X"/>
    <d v="2015-06-04T00:00:00"/>
    <x v="0"/>
    <x v="2732"/>
    <m/>
    <n v="540.88"/>
    <x v="443"/>
    <m/>
    <x v="0"/>
  </r>
  <r>
    <s v="X"/>
    <d v="2015-06-04T00:00:00"/>
    <x v="0"/>
    <x v="2733"/>
    <m/>
    <n v="149.85"/>
    <x v="483"/>
    <m/>
    <x v="0"/>
  </r>
  <r>
    <s v="X"/>
    <d v="2015-06-04T00:00:00"/>
    <x v="0"/>
    <x v="2734"/>
    <m/>
    <n v="207.34"/>
    <x v="474"/>
    <m/>
    <x v="0"/>
  </r>
  <r>
    <s v="X"/>
    <d v="2015-06-04T00:00:00"/>
    <x v="1"/>
    <x v="1328"/>
    <n v="95"/>
    <m/>
    <x v="487"/>
    <m/>
    <x v="15"/>
  </r>
  <r>
    <s v="X"/>
    <d v="2015-06-04T00:00:00"/>
    <x v="14"/>
    <x v="2735"/>
    <m/>
    <n v="112.97"/>
    <x v="418"/>
    <m/>
    <x v="0"/>
  </r>
  <r>
    <s v="X"/>
    <d v="2015-06-04T00:00:00"/>
    <x v="17"/>
    <x v="981"/>
    <m/>
    <n v="1075.96"/>
    <x v="456"/>
    <m/>
    <x v="0"/>
  </r>
  <r>
    <s v="X"/>
    <d v="2015-06-04T00:00:00"/>
    <x v="17"/>
    <x v="981"/>
    <m/>
    <n v="2274.71"/>
    <x v="456"/>
    <m/>
    <x v="0"/>
  </r>
  <r>
    <s v="X"/>
    <d v="2015-06-04T00:00:00"/>
    <x v="17"/>
    <x v="981"/>
    <m/>
    <n v="1115.58"/>
    <x v="456"/>
    <m/>
    <x v="0"/>
  </r>
  <r>
    <s v="X"/>
    <d v="2015-06-05T00:00:00"/>
    <x v="1"/>
    <x v="1"/>
    <n v="3000"/>
    <m/>
    <x v="474"/>
    <m/>
    <x v="15"/>
  </r>
  <r>
    <s v="X"/>
    <d v="2015-06-05T00:00:00"/>
    <x v="0"/>
    <x v="2736"/>
    <m/>
    <n v="580.6"/>
    <x v="474"/>
    <m/>
    <x v="0"/>
  </r>
  <r>
    <s v="X"/>
    <d v="2015-06-05T00:00:00"/>
    <x v="0"/>
    <x v="2737"/>
    <m/>
    <n v="1098.97"/>
    <x v="482"/>
    <m/>
    <x v="0"/>
  </r>
  <r>
    <s v="X"/>
    <d v="2015-06-05T00:00:00"/>
    <x v="0"/>
    <x v="2738"/>
    <m/>
    <n v="894.6"/>
    <x v="487"/>
    <m/>
    <x v="0"/>
  </r>
  <r>
    <s v="X"/>
    <d v="2015-06-05T00:00:00"/>
    <x v="0"/>
    <x v="2739"/>
    <m/>
    <n v="285.58"/>
    <x v="467"/>
    <m/>
    <x v="0"/>
  </r>
  <r>
    <s v="X"/>
    <d v="2015-06-05T00:00:00"/>
    <x v="17"/>
    <x v="2443"/>
    <m/>
    <n v="252.94"/>
    <x v="456"/>
    <m/>
    <x v="0"/>
  </r>
  <r>
    <s v="X"/>
    <d v="2015-06-06T00:00:00"/>
    <x v="0"/>
    <x v="2740"/>
    <m/>
    <n v="1032.3"/>
    <x v="487"/>
    <m/>
    <x v="0"/>
  </r>
  <r>
    <s v="X"/>
    <d v="2015-06-07T00:00:00"/>
    <x v="0"/>
    <x v="2741"/>
    <m/>
    <n v="888.78"/>
    <x v="447"/>
    <m/>
    <x v="0"/>
  </r>
  <r>
    <s v="X"/>
    <d v="2015-06-08T00:00:00"/>
    <x v="1"/>
    <x v="241"/>
    <n v="226.29"/>
    <m/>
    <x v="40"/>
    <m/>
    <x v="16"/>
  </r>
  <r>
    <s v="X"/>
    <d v="2015-06-08T00:00:00"/>
    <x v="1"/>
    <x v="128"/>
    <n v="4000"/>
    <m/>
    <x v="474"/>
    <m/>
    <x v="16"/>
  </r>
  <r>
    <s v="X"/>
    <d v="2015-06-08T00:00:00"/>
    <x v="1"/>
    <x v="7"/>
    <n v="1200"/>
    <m/>
    <x v="487"/>
    <m/>
    <x v="16"/>
  </r>
  <r>
    <s v="X"/>
    <d v="2015-06-08T00:00:00"/>
    <x v="1"/>
    <x v="7"/>
    <n v="2200"/>
    <m/>
    <x v="463"/>
    <m/>
    <x v="16"/>
  </r>
  <r>
    <s v="X"/>
    <d v="2015-06-08T00:00:00"/>
    <x v="1"/>
    <x v="128"/>
    <n v="1560"/>
    <m/>
    <x v="459"/>
    <m/>
    <x v="16"/>
  </r>
  <r>
    <s v="X"/>
    <d v="2015-06-08T00:00:00"/>
    <x v="1"/>
    <x v="7"/>
    <n v="270"/>
    <m/>
    <x v="110"/>
    <m/>
    <x v="16"/>
  </r>
  <r>
    <s v="X"/>
    <d v="2015-06-08T00:00:00"/>
    <x v="1"/>
    <x v="7"/>
    <n v="400"/>
    <m/>
    <x v="443"/>
    <m/>
    <x v="16"/>
  </r>
  <r>
    <s v="X"/>
    <d v="2015-06-08T00:00:00"/>
    <x v="1"/>
    <x v="7"/>
    <n v="150"/>
    <m/>
    <x v="434"/>
    <m/>
    <x v="16"/>
  </r>
  <r>
    <s v="X"/>
    <d v="2015-06-08T00:00:00"/>
    <x v="1"/>
    <x v="7"/>
    <n v="200"/>
    <m/>
    <x v="12"/>
    <m/>
    <x v="16"/>
  </r>
  <r>
    <s v="X"/>
    <d v="2015-06-08T00:00:00"/>
    <x v="1"/>
    <x v="13"/>
    <n v="1855"/>
    <m/>
    <x v="482"/>
    <m/>
    <x v="16"/>
  </r>
  <r>
    <s v="X"/>
    <d v="2015-06-08T00:00:00"/>
    <x v="0"/>
    <x v="2742"/>
    <m/>
    <n v="932.74"/>
    <x v="474"/>
    <m/>
    <x v="0"/>
  </r>
  <r>
    <s v="X"/>
    <d v="2015-06-08T00:00:00"/>
    <x v="0"/>
    <x v="2743"/>
    <m/>
    <n v="458.18"/>
    <x v="463"/>
    <m/>
    <x v="0"/>
  </r>
  <r>
    <s v="X"/>
    <d v="2015-06-08T00:00:00"/>
    <x v="8"/>
    <x v="2744"/>
    <m/>
    <n v="542.41"/>
    <x v="456"/>
    <m/>
    <x v="0"/>
  </r>
  <r>
    <s v="X"/>
    <d v="2015-06-08T00:00:00"/>
    <x v="0"/>
    <x v="2745"/>
    <m/>
    <n v="446.04"/>
    <x v="136"/>
    <m/>
    <x v="0"/>
  </r>
  <r>
    <s v="X"/>
    <d v="2015-06-08T00:00:00"/>
    <x v="13"/>
    <x v="7"/>
    <n v="2200"/>
    <m/>
    <x v="456"/>
    <m/>
    <x v="16"/>
  </r>
  <r>
    <s v="X"/>
    <d v="2015-06-08T00:00:00"/>
    <x v="13"/>
    <x v="128"/>
    <n v="1900"/>
    <m/>
    <x v="467"/>
    <m/>
    <x v="16"/>
  </r>
  <r>
    <s v="X"/>
    <d v="2015-06-08T00:00:00"/>
    <x v="13"/>
    <x v="7"/>
    <n v="400"/>
    <m/>
    <x v="418"/>
    <m/>
    <x v="16"/>
  </r>
  <r>
    <s v="X"/>
    <d v="2015-06-08T00:00:00"/>
    <x v="17"/>
    <x v="981"/>
    <m/>
    <n v="998.51"/>
    <x v="456"/>
    <m/>
    <x v="0"/>
  </r>
  <r>
    <s v="X"/>
    <d v="2015-06-09T00:00:00"/>
    <x v="1"/>
    <x v="849"/>
    <n v="-500"/>
    <m/>
    <x v="289"/>
    <m/>
    <x v="16"/>
  </r>
  <r>
    <s v="X"/>
    <d v="2015-06-09T00:00:00"/>
    <x v="1"/>
    <x v="2746"/>
    <n v="84.8"/>
    <m/>
    <x v="486"/>
    <m/>
    <x v="16"/>
  </r>
  <r>
    <s v="X"/>
    <d v="2015-06-09T00:00:00"/>
    <x v="1"/>
    <x v="990"/>
    <n v="3500"/>
    <m/>
    <x v="423"/>
    <m/>
    <x v="16"/>
  </r>
  <r>
    <s v="X"/>
    <d v="2015-06-09T00:00:00"/>
    <x v="0"/>
    <x v="2747"/>
    <m/>
    <n v="202.88"/>
    <x v="482"/>
    <m/>
    <x v="0"/>
  </r>
  <r>
    <s v="X"/>
    <d v="2015-06-09T00:00:00"/>
    <x v="0"/>
    <x v="2748"/>
    <m/>
    <n v="127.97"/>
    <x v="474"/>
    <m/>
    <x v="0"/>
  </r>
  <r>
    <s v="X"/>
    <d v="2015-06-09T00:00:00"/>
    <x v="8"/>
    <x v="2749"/>
    <m/>
    <n v="281.27"/>
    <x v="489"/>
    <m/>
    <x v="0"/>
  </r>
  <r>
    <s v="X"/>
    <d v="2015-06-09T00:00:00"/>
    <x v="0"/>
    <x v="2750"/>
    <m/>
    <n v="249.83"/>
    <x v="467"/>
    <m/>
    <x v="0"/>
  </r>
  <r>
    <s v="X"/>
    <d v="2015-06-09T00:00:00"/>
    <x v="0"/>
    <x v="2751"/>
    <m/>
    <n v="52.7"/>
    <x v="467"/>
    <m/>
    <x v="0"/>
  </r>
  <r>
    <s v="X"/>
    <d v="2015-06-10T00:00:00"/>
    <x v="0"/>
    <x v="2752"/>
    <m/>
    <n v="599.15"/>
    <x v="115"/>
    <m/>
    <x v="0"/>
  </r>
  <r>
    <s v="X"/>
    <d v="2015-06-10T00:00:00"/>
    <x v="0"/>
    <x v="2753"/>
    <m/>
    <n v="124.97"/>
    <x v="447"/>
    <m/>
    <x v="0"/>
  </r>
  <r>
    <s v="X"/>
    <d v="2015-06-10T00:00:00"/>
    <x v="0"/>
    <x v="2754"/>
    <m/>
    <n v="553.47"/>
    <x v="490"/>
    <m/>
    <x v="0"/>
  </r>
  <r>
    <s v="X"/>
    <d v="2015-06-10T00:00:00"/>
    <x v="0"/>
    <x v="2755"/>
    <m/>
    <n v="1508.11"/>
    <x v="491"/>
    <m/>
    <x v="0"/>
  </r>
  <r>
    <s v="X"/>
    <d v="2015-06-10T00:00:00"/>
    <x v="0"/>
    <x v="2756"/>
    <m/>
    <n v="16.28"/>
    <x v="483"/>
    <m/>
    <x v="0"/>
  </r>
  <r>
    <s v="X"/>
    <d v="2015-06-10T00:00:00"/>
    <x v="0"/>
    <x v="2757"/>
    <m/>
    <n v="246.32"/>
    <x v="487"/>
    <m/>
    <x v="0"/>
  </r>
  <r>
    <s v="X"/>
    <d v="2015-06-10T00:00:00"/>
    <x v="0"/>
    <x v="2758"/>
    <m/>
    <n v="208.91"/>
    <x v="136"/>
    <m/>
    <x v="0"/>
  </r>
  <r>
    <s v="X"/>
    <d v="2015-06-10T00:00:00"/>
    <x v="0"/>
    <x v="2759"/>
    <m/>
    <n v="4.09"/>
    <x v="482"/>
    <m/>
    <x v="0"/>
  </r>
  <r>
    <s v="X"/>
    <d v="2015-06-10T00:00:00"/>
    <x v="0"/>
    <x v="2760"/>
    <m/>
    <n v="70.349999999999994"/>
    <x v="136"/>
    <m/>
    <x v="0"/>
  </r>
  <r>
    <s v="X"/>
    <d v="2015-06-10T00:00:00"/>
    <x v="13"/>
    <x v="128"/>
    <n v="4895"/>
    <m/>
    <x v="418"/>
    <m/>
    <x v="16"/>
  </r>
  <r>
    <s v="X"/>
    <d v="2015-06-10T00:00:00"/>
    <x v="17"/>
    <x v="981"/>
    <m/>
    <n v="542.41"/>
    <x v="456"/>
    <m/>
    <x v="0"/>
  </r>
  <r>
    <s v="X"/>
    <d v="2015-06-11T00:00:00"/>
    <x v="1"/>
    <x v="2761"/>
    <n v="-8000"/>
    <m/>
    <x v="323"/>
    <m/>
    <x v="16"/>
  </r>
  <r>
    <s v="X"/>
    <d v="2015-06-11T00:00:00"/>
    <x v="1"/>
    <x v="214"/>
    <n v="1700"/>
    <m/>
    <x v="22"/>
    <m/>
    <x v="16"/>
  </r>
  <r>
    <s v="X"/>
    <d v="2015-06-11T00:00:00"/>
    <x v="1"/>
    <x v="214"/>
    <n v="1835"/>
    <m/>
    <x v="483"/>
    <m/>
    <x v="16"/>
  </r>
  <r>
    <s v="X"/>
    <d v="2015-06-11T00:00:00"/>
    <x v="1"/>
    <x v="214"/>
    <n v="265"/>
    <m/>
    <x v="53"/>
    <m/>
    <x v="16"/>
  </r>
  <r>
    <s v="X"/>
    <d v="2015-06-11T00:00:00"/>
    <x v="0"/>
    <x v="2762"/>
    <m/>
    <n v="759.17"/>
    <x v="491"/>
    <m/>
    <x v="0"/>
  </r>
  <r>
    <s v="X"/>
    <d v="2015-06-11T00:00:00"/>
    <x v="0"/>
    <x v="2763"/>
    <m/>
    <n v="361.33"/>
    <x v="483"/>
    <m/>
    <x v="0"/>
  </r>
  <r>
    <s v="X"/>
    <d v="2015-06-11T00:00:00"/>
    <x v="0"/>
    <x v="2764"/>
    <m/>
    <n v="227.41"/>
    <x v="467"/>
    <m/>
    <x v="0"/>
  </r>
  <r>
    <s v="X"/>
    <d v="2015-06-11T00:00:00"/>
    <x v="0"/>
    <x v="2194"/>
    <m/>
    <n v="20.93"/>
    <x v="482"/>
    <m/>
    <x v="0"/>
  </r>
  <r>
    <s v="X"/>
    <d v="2015-06-11T00:00:00"/>
    <x v="0"/>
    <x v="2765"/>
    <m/>
    <n v="36.07"/>
    <x v="136"/>
    <m/>
    <x v="0"/>
  </r>
  <r>
    <s v="X"/>
    <d v="2015-06-11T00:00:00"/>
    <x v="0"/>
    <x v="2766"/>
    <m/>
    <n v="78.430000000000007"/>
    <x v="467"/>
    <m/>
    <x v="0"/>
  </r>
  <r>
    <s v="X"/>
    <d v="2015-06-11T00:00:00"/>
    <x v="13"/>
    <x v="214"/>
    <n v="500"/>
    <m/>
    <x v="434"/>
    <m/>
    <x v="16"/>
  </r>
  <r>
    <s v="X"/>
    <d v="2015-06-11T00:00:00"/>
    <x v="13"/>
    <x v="214"/>
    <n v="1050"/>
    <m/>
    <x v="467"/>
    <m/>
    <x v="16"/>
  </r>
  <r>
    <s v="X"/>
    <d v="2015-06-11T00:00:00"/>
    <x v="1"/>
    <x v="2482"/>
    <n v="3000"/>
    <m/>
    <x v="483"/>
    <m/>
    <x v="16"/>
  </r>
  <r>
    <s v="X"/>
    <d v="2015-06-11T00:00:00"/>
    <x v="1"/>
    <x v="2482"/>
    <n v="2000"/>
    <m/>
    <x v="492"/>
    <m/>
    <x v="16"/>
  </r>
  <r>
    <s v="X"/>
    <d v="2015-06-11T00:00:00"/>
    <x v="13"/>
    <x v="2482"/>
    <n v="4000"/>
    <m/>
    <x v="467"/>
    <m/>
    <x v="16"/>
  </r>
  <r>
    <s v="X"/>
    <d v="2015-06-12T00:00:00"/>
    <x v="1"/>
    <x v="36"/>
    <n v="2000"/>
    <m/>
    <x v="447"/>
    <m/>
    <x v="16"/>
  </r>
  <r>
    <s v="X"/>
    <d v="2015-06-12T00:00:00"/>
    <x v="1"/>
    <x v="36"/>
    <n v="1000"/>
    <m/>
    <x v="482"/>
    <m/>
    <x v="16"/>
  </r>
  <r>
    <s v="X"/>
    <d v="2015-06-12T00:00:00"/>
    <x v="1"/>
    <x v="36"/>
    <n v="1200"/>
    <m/>
    <x v="487"/>
    <m/>
    <x v="16"/>
  </r>
  <r>
    <s v="X"/>
    <d v="2015-06-12T00:00:00"/>
    <x v="1"/>
    <x v="8"/>
    <n v="1250"/>
    <m/>
    <x v="474"/>
    <m/>
    <x v="16"/>
  </r>
  <r>
    <s v="X"/>
    <d v="2015-06-12T00:00:00"/>
    <x v="0"/>
    <x v="2767"/>
    <m/>
    <n v="1185.56"/>
    <x v="492"/>
    <m/>
    <x v="0"/>
  </r>
  <r>
    <s v="X"/>
    <d v="2015-06-12T00:00:00"/>
    <x v="0"/>
    <x v="2768"/>
    <m/>
    <n v="97.04"/>
    <x v="110"/>
    <m/>
    <x v="0"/>
  </r>
  <r>
    <s v="X"/>
    <d v="2015-06-12T00:00:00"/>
    <x v="8"/>
    <x v="2769"/>
    <m/>
    <n v="143.62"/>
    <x v="467"/>
    <m/>
    <x v="0"/>
  </r>
  <r>
    <s v="X"/>
    <d v="2015-06-12T00:00:00"/>
    <x v="0"/>
    <x v="2770"/>
    <m/>
    <n v="535.08000000000004"/>
    <x v="491"/>
    <m/>
    <x v="0"/>
  </r>
  <r>
    <s v="X"/>
    <d v="2015-06-12T00:00:00"/>
    <x v="0"/>
    <x v="2771"/>
    <m/>
    <n v="178.43"/>
    <x v="467"/>
    <m/>
    <x v="0"/>
  </r>
  <r>
    <s v="X"/>
    <d v="2015-06-12T00:00:00"/>
    <x v="13"/>
    <x v="2668"/>
    <n v="2000"/>
    <m/>
    <x v="434"/>
    <m/>
    <x v="16"/>
  </r>
  <r>
    <s v="X"/>
    <d v="2015-06-13T00:00:00"/>
    <x v="0"/>
    <x v="2772"/>
    <m/>
    <n v="453.65"/>
    <x v="491"/>
    <m/>
    <x v="0"/>
  </r>
  <r>
    <s v="X"/>
    <d v="2015-06-15T00:00:00"/>
    <x v="1"/>
    <x v="2761"/>
    <n v="-5000"/>
    <m/>
    <x v="323"/>
    <m/>
    <x v="17"/>
  </r>
  <r>
    <s v="X"/>
    <d v="2015-06-15T00:00:00"/>
    <x v="1"/>
    <x v="2773"/>
    <n v="-5000"/>
    <m/>
    <x v="331"/>
    <m/>
    <x v="17"/>
  </r>
  <r>
    <s v="X"/>
    <d v="2015-06-15T00:00:00"/>
    <x v="1"/>
    <x v="9"/>
    <n v="3000"/>
    <m/>
    <x v="463"/>
    <m/>
    <x v="17"/>
  </r>
  <r>
    <s v="X"/>
    <d v="2015-06-15T00:00:00"/>
    <x v="1"/>
    <x v="9"/>
    <n v="3000"/>
    <m/>
    <x v="456"/>
    <m/>
    <x v="17"/>
  </r>
  <r>
    <s v="X"/>
    <d v="2015-06-15T00:00:00"/>
    <x v="1"/>
    <x v="2677"/>
    <n v="500"/>
    <m/>
    <x v="474"/>
    <m/>
    <x v="17"/>
  </r>
  <r>
    <s v="X"/>
    <d v="2015-06-15T00:00:00"/>
    <x v="1"/>
    <x v="2677"/>
    <n v="2000"/>
    <m/>
    <x v="491"/>
    <m/>
    <x v="17"/>
  </r>
  <r>
    <s v="X"/>
    <d v="2015-06-15T00:00:00"/>
    <x v="1"/>
    <x v="293"/>
    <n v="2000"/>
    <m/>
    <x v="487"/>
    <m/>
    <x v="17"/>
  </r>
  <r>
    <s v="X"/>
    <d v="2015-06-15T00:00:00"/>
    <x v="1"/>
    <x v="1960"/>
    <n v="400"/>
    <m/>
    <x v="463"/>
    <m/>
    <x v="17"/>
  </r>
  <r>
    <s v="X"/>
    <d v="2015-06-15T00:00:00"/>
    <x v="0"/>
    <x v="2774"/>
    <m/>
    <n v="495.33"/>
    <x v="478"/>
    <m/>
    <x v="0"/>
  </r>
  <r>
    <s v="X"/>
    <d v="2015-06-15T00:00:00"/>
    <x v="0"/>
    <x v="2775"/>
    <m/>
    <n v="570.36"/>
    <x v="492"/>
    <m/>
    <x v="0"/>
  </r>
  <r>
    <s v="X"/>
    <d v="2015-06-15T00:00:00"/>
    <x v="0"/>
    <x v="2776"/>
    <m/>
    <n v="519.85"/>
    <x v="490"/>
    <m/>
    <x v="0"/>
  </r>
  <r>
    <s v="X"/>
    <d v="2015-06-15T00:00:00"/>
    <x v="0"/>
    <x v="2777"/>
    <m/>
    <n v="43.68"/>
    <x v="478"/>
    <m/>
    <x v="0"/>
  </r>
  <r>
    <s v="X"/>
    <d v="2015-06-15T00:00:00"/>
    <x v="0"/>
    <x v="2778"/>
    <m/>
    <n v="1214.3399999999999"/>
    <x v="482"/>
    <m/>
    <x v="0"/>
  </r>
  <r>
    <s v="X"/>
    <d v="2015-06-15T00:00:00"/>
    <x v="0"/>
    <x v="2779"/>
    <m/>
    <n v="220.04"/>
    <x v="491"/>
    <m/>
    <x v="0"/>
  </r>
  <r>
    <s v="X"/>
    <d v="2015-06-15T00:00:00"/>
    <x v="0"/>
    <x v="2780"/>
    <m/>
    <n v="558.5"/>
    <x v="492"/>
    <m/>
    <x v="0"/>
  </r>
  <r>
    <s v="X"/>
    <d v="2015-06-15T00:00:00"/>
    <x v="17"/>
    <x v="981"/>
    <m/>
    <n v="2039.14"/>
    <x v="456"/>
    <m/>
    <x v="0"/>
  </r>
  <r>
    <s v="X"/>
    <d v="2015-06-16T00:00:00"/>
    <x v="1"/>
    <x v="2761"/>
    <n v="-10000"/>
    <m/>
    <x v="323"/>
    <m/>
    <x v="17"/>
  </r>
  <r>
    <s v="X"/>
    <d v="2015-06-16T00:00:00"/>
    <x v="0"/>
    <x v="2781"/>
    <m/>
    <n v="282.24"/>
    <x v="474"/>
    <m/>
    <x v="0"/>
  </r>
  <r>
    <s v="X"/>
    <d v="2015-06-16T00:00:00"/>
    <x v="0"/>
    <x v="2782"/>
    <m/>
    <n v="3243.36"/>
    <x v="447"/>
    <m/>
    <x v="0"/>
  </r>
  <r>
    <s v="X"/>
    <d v="2015-06-16T00:00:00"/>
    <x v="0"/>
    <x v="2783"/>
    <m/>
    <n v="101.71"/>
    <x v="482"/>
    <m/>
    <x v="0"/>
  </r>
  <r>
    <s v="X"/>
    <d v="2015-06-16T00:00:00"/>
    <x v="0"/>
    <x v="2784"/>
    <m/>
    <n v="104"/>
    <x v="467"/>
    <m/>
    <x v="0"/>
  </r>
  <r>
    <s v="X"/>
    <d v="2015-06-16T00:00:00"/>
    <x v="0"/>
    <x v="2785"/>
    <m/>
    <n v="356.24"/>
    <x v="474"/>
    <m/>
    <x v="0"/>
  </r>
  <r>
    <s v="X"/>
    <d v="2015-06-16T00:00:00"/>
    <x v="0"/>
    <x v="2786"/>
    <m/>
    <n v="126.14"/>
    <x v="447"/>
    <m/>
    <x v="0"/>
  </r>
  <r>
    <s v="X"/>
    <d v="2015-06-17T00:00:00"/>
    <x v="1"/>
    <x v="2787"/>
    <n v="-76465.64"/>
    <m/>
    <x v="303"/>
    <m/>
    <x v="17"/>
  </r>
  <r>
    <s v="X"/>
    <d v="2015-06-17T00:00:00"/>
    <x v="1"/>
    <x v="1328"/>
    <n v="110"/>
    <m/>
    <x v="447"/>
    <m/>
    <x v="17"/>
  </r>
  <r>
    <s v="X"/>
    <d v="2015-06-17T00:00:00"/>
    <x v="1"/>
    <x v="879"/>
    <n v="2600"/>
    <m/>
    <x v="2"/>
    <m/>
    <x v="17"/>
  </r>
  <r>
    <s v="X"/>
    <d v="2015-06-17T00:00:00"/>
    <x v="1"/>
    <x v="2091"/>
    <n v="350"/>
    <m/>
    <x v="487"/>
    <m/>
    <x v="17"/>
  </r>
  <r>
    <s v="X"/>
    <d v="2015-06-17T00:00:00"/>
    <x v="1"/>
    <x v="2091"/>
    <n v="200"/>
    <m/>
    <x v="482"/>
    <m/>
    <x v="17"/>
  </r>
  <r>
    <s v="X"/>
    <d v="2015-06-17T00:00:00"/>
    <x v="1"/>
    <x v="2091"/>
    <n v="200"/>
    <m/>
    <x v="474"/>
    <m/>
    <x v="17"/>
  </r>
  <r>
    <s v="X"/>
    <d v="2015-06-17T00:00:00"/>
    <x v="1"/>
    <x v="541"/>
    <n v="120"/>
    <m/>
    <x v="474"/>
    <m/>
    <x v="17"/>
  </r>
  <r>
    <s v="X"/>
    <d v="2015-06-17T00:00:00"/>
    <x v="1"/>
    <x v="541"/>
    <n v="100"/>
    <m/>
    <x v="482"/>
    <m/>
    <x v="17"/>
  </r>
  <r>
    <s v="X"/>
    <d v="2015-06-17T00:00:00"/>
    <x v="0"/>
    <x v="2788"/>
    <m/>
    <n v="36.04"/>
    <x v="490"/>
    <m/>
    <x v="0"/>
  </r>
  <r>
    <s v="X"/>
    <d v="2015-06-17T00:00:00"/>
    <x v="0"/>
    <x v="2789"/>
    <m/>
    <n v="233.12"/>
    <x v="483"/>
    <m/>
    <x v="0"/>
  </r>
  <r>
    <s v="X"/>
    <d v="2015-06-17T00:00:00"/>
    <x v="0"/>
    <x v="2790"/>
    <m/>
    <n v="57.44"/>
    <x v="482"/>
    <m/>
    <x v="0"/>
  </r>
  <r>
    <s v="X"/>
    <d v="2015-06-17T00:00:00"/>
    <x v="0"/>
    <x v="2791"/>
    <m/>
    <n v="47.32"/>
    <x v="467"/>
    <m/>
    <x v="0"/>
  </r>
  <r>
    <s v="X"/>
    <d v="2015-06-17T00:00:00"/>
    <x v="13"/>
    <x v="2091"/>
    <n v="450"/>
    <m/>
    <x v="467"/>
    <m/>
    <x v="17"/>
  </r>
  <r>
    <s v="X"/>
    <d v="2015-06-17T00:00:00"/>
    <x v="13"/>
    <x v="2091"/>
    <n v="80"/>
    <m/>
    <x v="434"/>
    <m/>
    <x v="17"/>
  </r>
  <r>
    <s v="X"/>
    <d v="2015-06-17T00:00:00"/>
    <x v="17"/>
    <x v="981"/>
    <m/>
    <n v="1660.69"/>
    <x v="456"/>
    <m/>
    <x v="0"/>
  </r>
  <r>
    <s v="X"/>
    <d v="2015-06-18T00:00:00"/>
    <x v="1"/>
    <x v="50"/>
    <n v="2500"/>
    <m/>
    <x v="456"/>
    <m/>
    <x v="17"/>
  </r>
  <r>
    <s v="X"/>
    <d v="2015-06-18T00:00:00"/>
    <x v="1"/>
    <x v="13"/>
    <n v="1950"/>
    <m/>
    <x v="482"/>
    <m/>
    <x v="17"/>
  </r>
  <r>
    <s v="X"/>
    <d v="2015-06-18T00:00:00"/>
    <x v="0"/>
    <x v="2792"/>
    <m/>
    <n v="184.86"/>
    <x v="492"/>
    <m/>
    <x v="0"/>
  </r>
  <r>
    <s v="X"/>
    <d v="2015-06-19T00:00:00"/>
    <x v="0"/>
    <x v="2793"/>
    <m/>
    <n v="91.91"/>
    <x v="482"/>
    <m/>
    <x v="0"/>
  </r>
  <r>
    <s v="X"/>
    <d v="2015-06-19T00:00:00"/>
    <x v="0"/>
    <x v="2794"/>
    <m/>
    <n v="135.04"/>
    <x v="487"/>
    <m/>
    <x v="0"/>
  </r>
  <r>
    <s v="X"/>
    <d v="2015-06-19T00:00:00"/>
    <x v="0"/>
    <x v="2795"/>
    <m/>
    <n v="3187.6"/>
    <x v="492"/>
    <m/>
    <x v="0"/>
  </r>
  <r>
    <s v="X"/>
    <d v="2015-06-19T00:00:00"/>
    <x v="0"/>
    <x v="2796"/>
    <m/>
    <n v="2935.16"/>
    <x v="490"/>
    <m/>
    <x v="0"/>
  </r>
  <r>
    <s v="X"/>
    <d v="2015-06-19T00:00:00"/>
    <x v="0"/>
    <x v="2797"/>
    <m/>
    <n v="395.64"/>
    <x v="491"/>
    <m/>
    <x v="0"/>
  </r>
  <r>
    <s v="X"/>
    <d v="2015-06-19T00:00:00"/>
    <x v="0"/>
    <x v="2798"/>
    <m/>
    <n v="738.15"/>
    <x v="483"/>
    <m/>
    <x v="0"/>
  </r>
  <r>
    <s v="X"/>
    <d v="2015-06-19T00:00:00"/>
    <x v="0"/>
    <x v="2799"/>
    <m/>
    <n v="595.29999999999995"/>
    <x v="487"/>
    <m/>
    <x v="0"/>
  </r>
  <r>
    <s v="X"/>
    <d v="2015-06-22T00:00:00"/>
    <x v="1"/>
    <x v="1288"/>
    <n v="-1000"/>
    <m/>
    <x v="383"/>
    <m/>
    <x v="18"/>
  </r>
  <r>
    <s v="X"/>
    <d v="2015-06-22T00:00:00"/>
    <x v="1"/>
    <x v="2677"/>
    <n v="2500"/>
    <m/>
    <x v="491"/>
    <m/>
    <x v="18"/>
  </r>
  <r>
    <s v="X"/>
    <d v="2015-06-22T00:00:00"/>
    <x v="1"/>
    <x v="2677"/>
    <n v="500"/>
    <m/>
    <x v="474"/>
    <m/>
    <x v="18"/>
  </r>
  <r>
    <s v="X"/>
    <d v="2015-06-22T00:00:00"/>
    <x v="1"/>
    <x v="2537"/>
    <n v="1250"/>
    <m/>
    <x v="482"/>
    <m/>
    <x v="18"/>
  </r>
  <r>
    <s v="X"/>
    <d v="2015-06-22T00:00:00"/>
    <x v="1"/>
    <x v="2668"/>
    <n v="3200"/>
    <m/>
    <x v="429"/>
    <m/>
    <x v="18"/>
  </r>
  <r>
    <s v="X"/>
    <d v="2015-06-22T00:00:00"/>
    <x v="1"/>
    <x v="2668"/>
    <n v="1700"/>
    <m/>
    <x v="434"/>
    <m/>
    <x v="18"/>
  </r>
  <r>
    <s v="X"/>
    <d v="2015-06-22T00:00:00"/>
    <x v="1"/>
    <x v="2643"/>
    <n v="1250"/>
    <m/>
    <x v="447"/>
    <m/>
    <x v="18"/>
  </r>
  <r>
    <s v="X"/>
    <d v="2015-06-22T00:00:00"/>
    <x v="1"/>
    <x v="1852"/>
    <n v="2000"/>
    <m/>
    <x v="487"/>
    <m/>
    <x v="18"/>
  </r>
  <r>
    <s v="X"/>
    <d v="2015-06-22T00:00:00"/>
    <x v="1"/>
    <x v="9"/>
    <n v="2300"/>
    <m/>
    <x v="463"/>
    <m/>
    <x v="18"/>
  </r>
  <r>
    <s v="X"/>
    <d v="2015-06-22T00:00:00"/>
    <x v="1"/>
    <x v="9"/>
    <n v="2300"/>
    <m/>
    <x v="456"/>
    <m/>
    <x v="18"/>
  </r>
  <r>
    <s v="X"/>
    <d v="2015-06-22T00:00:00"/>
    <x v="1"/>
    <x v="9"/>
    <n v="540"/>
    <m/>
    <x v="454"/>
    <m/>
    <x v="18"/>
  </r>
  <r>
    <s v="X"/>
    <d v="2015-06-22T00:00:00"/>
    <x v="1"/>
    <x v="13"/>
    <n v="2470"/>
    <m/>
    <x v="482"/>
    <m/>
    <x v="18"/>
  </r>
  <r>
    <s v="X"/>
    <d v="2015-06-22T00:00:00"/>
    <x v="1"/>
    <x v="129"/>
    <n v="3200"/>
    <m/>
    <x v="447"/>
    <m/>
    <x v="18"/>
  </r>
  <r>
    <s v="X"/>
    <d v="2015-06-22T00:00:00"/>
    <x v="0"/>
    <x v="2800"/>
    <m/>
    <n v="213.58"/>
    <x v="491"/>
    <m/>
    <x v="0"/>
  </r>
  <r>
    <s v="X"/>
    <d v="2015-06-23T00:00:00"/>
    <x v="1"/>
    <x v="2482"/>
    <n v="2000"/>
    <m/>
    <x v="490"/>
    <m/>
    <x v="18"/>
  </r>
  <r>
    <s v="X"/>
    <d v="2015-06-23T00:00:00"/>
    <x v="1"/>
    <x v="1571"/>
    <n v="75"/>
    <m/>
    <x v="136"/>
    <m/>
    <x v="18"/>
  </r>
  <r>
    <s v="X"/>
    <d v="2015-06-23T00:00:00"/>
    <x v="0"/>
    <x v="2801"/>
    <m/>
    <n v="165.97"/>
    <x v="490"/>
    <m/>
    <x v="0"/>
  </r>
  <r>
    <s v="X"/>
    <d v="2015-06-23T00:00:00"/>
    <x v="0"/>
    <x v="2802"/>
    <m/>
    <n v="399.6"/>
    <x v="491"/>
    <m/>
    <x v="0"/>
  </r>
  <r>
    <s v="X"/>
    <d v="2015-06-23T00:00:00"/>
    <x v="0"/>
    <x v="2803"/>
    <m/>
    <n v="183.48"/>
    <x v="492"/>
    <m/>
    <x v="0"/>
  </r>
  <r>
    <s v="X"/>
    <d v="2015-06-23T00:00:00"/>
    <x v="0"/>
    <x v="2804"/>
    <m/>
    <n v="394.94"/>
    <x v="22"/>
    <m/>
    <x v="0"/>
  </r>
  <r>
    <s v="X"/>
    <d v="2015-06-23T00:00:00"/>
    <x v="1"/>
    <x v="2482"/>
    <n v="2000"/>
    <m/>
    <x v="492"/>
    <m/>
    <x v="18"/>
  </r>
  <r>
    <s v="X"/>
    <d v="2015-06-23T00:00:00"/>
    <x v="1"/>
    <x v="2482"/>
    <n v="1000"/>
    <m/>
    <x v="492"/>
    <m/>
    <x v="18"/>
  </r>
  <r>
    <s v="X"/>
    <d v="2015-06-24T00:00:00"/>
    <x v="1"/>
    <x v="1328"/>
    <n v="95"/>
    <m/>
    <x v="482"/>
    <m/>
    <x v="18"/>
  </r>
  <r>
    <s v="X"/>
    <d v="2015-06-24T00:00:00"/>
    <x v="1"/>
    <x v="2805"/>
    <n v="15000"/>
    <m/>
    <x v="347"/>
    <m/>
    <x v="18"/>
  </r>
  <r>
    <s v="X"/>
    <d v="2015-06-24T00:00:00"/>
    <x v="1"/>
    <x v="1082"/>
    <n v="300"/>
    <m/>
    <x v="447"/>
    <m/>
    <x v="18"/>
  </r>
  <r>
    <s v="X"/>
    <d v="2015-06-24T00:00:00"/>
    <x v="1"/>
    <x v="1082"/>
    <n v="185"/>
    <m/>
    <x v="110"/>
    <m/>
    <x v="18"/>
  </r>
  <r>
    <s v="X"/>
    <d v="2015-06-24T00:00:00"/>
    <x v="0"/>
    <x v="2806"/>
    <m/>
    <n v="6.09"/>
    <x v="135"/>
    <m/>
    <x v="0"/>
  </r>
  <r>
    <s v="X"/>
    <d v="2015-06-24T00:00:00"/>
    <x v="0"/>
    <x v="2807"/>
    <m/>
    <n v="269.33999999999997"/>
    <x v="491"/>
    <m/>
    <x v="0"/>
  </r>
  <r>
    <s v="X"/>
    <d v="2015-06-24T00:00:00"/>
    <x v="0"/>
    <x v="2808"/>
    <m/>
    <n v="736.66"/>
    <x v="490"/>
    <m/>
    <x v="0"/>
  </r>
  <r>
    <s v="X"/>
    <d v="2015-06-24T00:00:00"/>
    <x v="17"/>
    <x v="981"/>
    <m/>
    <n v="495.78"/>
    <x v="456"/>
    <m/>
    <x v="0"/>
  </r>
  <r>
    <s v="X"/>
    <d v="2015-06-25T00:00:00"/>
    <x v="1"/>
    <x v="1328"/>
    <n v="111.22"/>
    <m/>
    <x v="463"/>
    <m/>
    <x v="18"/>
  </r>
  <r>
    <s v="X"/>
    <d v="2015-06-25T00:00:00"/>
    <x v="0"/>
    <x v="2809"/>
    <m/>
    <n v="781.88"/>
    <x v="493"/>
    <m/>
    <x v="0"/>
  </r>
  <r>
    <s v="X"/>
    <d v="2015-06-25T00:00:00"/>
    <x v="0"/>
    <x v="2810"/>
    <m/>
    <n v="751.12"/>
    <x v="491"/>
    <m/>
    <x v="0"/>
  </r>
  <r>
    <s v="X"/>
    <d v="2015-06-25T00:00:00"/>
    <x v="0"/>
    <x v="2811"/>
    <m/>
    <n v="109.78"/>
    <x v="467"/>
    <m/>
    <x v="0"/>
  </r>
  <r>
    <s v="X"/>
    <d v="2015-06-25T00:00:00"/>
    <x v="0"/>
    <x v="2812"/>
    <m/>
    <n v="152.24"/>
    <x v="459"/>
    <m/>
    <x v="0"/>
  </r>
  <r>
    <s v="X"/>
    <d v="2015-06-26T00:00:00"/>
    <x v="1"/>
    <x v="2482"/>
    <n v="600"/>
    <m/>
    <x v="22"/>
    <m/>
    <x v="18"/>
  </r>
  <r>
    <s v="X"/>
    <d v="2015-06-26T00:00:00"/>
    <x v="1"/>
    <x v="2482"/>
    <n v="2000"/>
    <m/>
    <x v="490"/>
    <m/>
    <x v="18"/>
  </r>
  <r>
    <s v="X"/>
    <d v="2015-06-26T00:00:00"/>
    <x v="1"/>
    <x v="2482"/>
    <n v="400"/>
    <m/>
    <x v="317"/>
    <m/>
    <x v="18"/>
  </r>
  <r>
    <s v="X"/>
    <d v="2015-06-26T00:00:00"/>
    <x v="1"/>
    <x v="2091"/>
    <n v="300"/>
    <m/>
    <x v="447"/>
    <m/>
    <x v="18"/>
  </r>
  <r>
    <s v="X"/>
    <d v="2015-06-26T00:00:00"/>
    <x v="1"/>
    <x v="2091"/>
    <n v="200"/>
    <m/>
    <x v="482"/>
    <m/>
    <x v="18"/>
  </r>
  <r>
    <s v="X"/>
    <d v="2015-06-26T00:00:00"/>
    <x v="1"/>
    <x v="2091"/>
    <n v="200"/>
    <m/>
    <x v="487"/>
    <m/>
    <x v="18"/>
  </r>
  <r>
    <s v="X"/>
    <d v="2015-06-26T00:00:00"/>
    <x v="0"/>
    <x v="2813"/>
    <m/>
    <n v="435.82"/>
    <x v="490"/>
    <m/>
    <x v="0"/>
  </r>
  <r>
    <s v="X"/>
    <d v="2015-06-26T00:00:00"/>
    <x v="0"/>
    <x v="2814"/>
    <m/>
    <n v="773.26"/>
    <x v="487"/>
    <m/>
    <x v="0"/>
  </r>
  <r>
    <s v="X"/>
    <d v="2015-06-26T00:00:00"/>
    <x v="0"/>
    <x v="2815"/>
    <m/>
    <n v="232"/>
    <x v="136"/>
    <m/>
    <x v="0"/>
  </r>
  <r>
    <s v="X"/>
    <d v="2015-06-26T00:00:00"/>
    <x v="0"/>
    <x v="2816"/>
    <m/>
    <n v="182.34"/>
    <x v="487"/>
    <m/>
    <x v="0"/>
  </r>
  <r>
    <s v="X"/>
    <d v="2015-06-26T00:00:00"/>
    <x v="0"/>
    <x v="2817"/>
    <m/>
    <n v="7"/>
    <x v="487"/>
    <m/>
    <x v="0"/>
  </r>
  <r>
    <s v="X"/>
    <d v="2015-06-26T00:00:00"/>
    <x v="0"/>
    <x v="2818"/>
    <m/>
    <n v="19"/>
    <x v="136"/>
    <m/>
    <x v="0"/>
  </r>
  <r>
    <s v="X"/>
    <d v="2015-06-26T00:00:00"/>
    <x v="1"/>
    <x v="2482"/>
    <n v="2000"/>
    <m/>
    <x v="492"/>
    <m/>
    <x v="18"/>
  </r>
  <r>
    <s v="X"/>
    <d v="2015-06-26T00:00:00"/>
    <x v="1"/>
    <x v="2482"/>
    <n v="1400"/>
    <m/>
    <x v="467"/>
    <m/>
    <x v="18"/>
  </r>
  <r>
    <s v="X"/>
    <d v="2015-06-27T00:00:00"/>
    <x v="0"/>
    <x v="2819"/>
    <m/>
    <n v="831.55"/>
    <x v="319"/>
    <m/>
    <x v="0"/>
  </r>
  <r>
    <s v="X"/>
    <d v="2015-06-27T00:00:00"/>
    <x v="0"/>
    <x v="2820"/>
    <m/>
    <n v="113.41"/>
    <x v="491"/>
    <m/>
    <x v="0"/>
  </r>
  <r>
    <s v="X"/>
    <d v="2015-06-27T00:00:00"/>
    <x v="7"/>
    <x v="2821"/>
    <m/>
    <n v="62.78"/>
    <x v="492"/>
    <m/>
    <x v="0"/>
  </r>
  <r>
    <s v="X"/>
    <d v="2015-06-29T00:00:00"/>
    <x v="1"/>
    <x v="9"/>
    <n v="2000"/>
    <m/>
    <x v="463"/>
    <m/>
    <x v="19"/>
  </r>
  <r>
    <s v="X"/>
    <d v="2015-06-29T00:00:00"/>
    <x v="1"/>
    <x v="9"/>
    <n v="400"/>
    <m/>
    <x v="491"/>
    <m/>
    <x v="19"/>
  </r>
  <r>
    <s v="X"/>
    <d v="2015-06-29T00:00:00"/>
    <x v="1"/>
    <x v="9"/>
    <n v="870"/>
    <m/>
    <x v="447"/>
    <m/>
    <x v="19"/>
  </r>
  <r>
    <s v="X"/>
    <d v="2015-06-29T00:00:00"/>
    <x v="1"/>
    <x v="2677"/>
    <n v="1500"/>
    <m/>
    <x v="491"/>
    <m/>
    <x v="19"/>
  </r>
  <r>
    <s v="X"/>
    <d v="2015-06-29T00:00:00"/>
    <x v="1"/>
    <x v="2677"/>
    <n v="1500"/>
    <m/>
    <x v="491"/>
    <m/>
    <x v="19"/>
  </r>
  <r>
    <s v="X"/>
    <d v="2015-06-29T00:00:00"/>
    <x v="1"/>
    <x v="1960"/>
    <n v="2500"/>
    <m/>
    <x v="447"/>
    <m/>
    <x v="19"/>
  </r>
  <r>
    <s v="X"/>
    <d v="2015-06-29T00:00:00"/>
    <x v="0"/>
    <x v="2822"/>
    <m/>
    <n v="118.06"/>
    <x v="319"/>
    <m/>
    <x v="0"/>
  </r>
  <r>
    <s v="X"/>
    <d v="2015-06-29T00:00:00"/>
    <x v="0"/>
    <x v="2823"/>
    <m/>
    <n v="386.34"/>
    <x v="492"/>
    <m/>
    <x v="0"/>
  </r>
  <r>
    <s v="X"/>
    <d v="2015-06-29T00:00:00"/>
    <x v="0"/>
    <x v="2824"/>
    <m/>
    <n v="386.66"/>
    <x v="490"/>
    <m/>
    <x v="0"/>
  </r>
  <r>
    <s v="X"/>
    <d v="2015-06-30T00:00:00"/>
    <x v="1"/>
    <x v="7"/>
    <n v="1300"/>
    <m/>
    <x v="474"/>
    <m/>
    <x v="19"/>
  </r>
  <r>
    <s v="X"/>
    <d v="2015-06-30T00:00:00"/>
    <x v="1"/>
    <x v="7"/>
    <n v="330"/>
    <m/>
    <x v="319"/>
    <m/>
    <x v="19"/>
  </r>
  <r>
    <s v="X"/>
    <d v="2015-06-30T00:00:00"/>
    <x v="1"/>
    <x v="7"/>
    <n v="930"/>
    <m/>
    <x v="136"/>
    <m/>
    <x v="19"/>
  </r>
  <r>
    <s v="X"/>
    <d v="2015-06-30T00:00:00"/>
    <x v="1"/>
    <x v="36"/>
    <n v="2000"/>
    <m/>
    <x v="463"/>
    <m/>
    <x v="19"/>
  </r>
  <r>
    <s v="X"/>
    <d v="2015-06-30T00:00:00"/>
    <x v="1"/>
    <x v="36"/>
    <n v="800"/>
    <m/>
    <x v="494"/>
    <m/>
    <x v="19"/>
  </r>
  <r>
    <s v="X"/>
    <d v="2015-06-30T00:00:00"/>
    <x v="0"/>
    <x v="2825"/>
    <m/>
    <n v="368.27"/>
    <x v="492"/>
    <m/>
    <x v="0"/>
  </r>
  <r>
    <s v="X"/>
    <d v="2015-06-30T00:00:00"/>
    <x v="0"/>
    <x v="2826"/>
    <m/>
    <n v="424.29"/>
    <x v="491"/>
    <m/>
    <x v="0"/>
  </r>
  <r>
    <s v="X"/>
    <d v="2015-06-30T00:00:00"/>
    <x v="0"/>
    <x v="2827"/>
    <m/>
    <n v="542"/>
    <x v="490"/>
    <m/>
    <x v="0"/>
  </r>
  <r>
    <s v="X"/>
    <d v="2015-06-30T00:00:00"/>
    <x v="0"/>
    <x v="2741"/>
    <m/>
    <n v="161.16999999999999"/>
    <x v="492"/>
    <m/>
    <x v="0"/>
  </r>
  <r>
    <s v="X"/>
    <d v="2015-06-30T00:00:00"/>
    <x v="0"/>
    <x v="2828"/>
    <m/>
    <n v="1300.18"/>
    <x v="494"/>
    <m/>
    <x v="0"/>
  </r>
  <r>
    <s v="X"/>
    <d v="2015-06-30T00:00:00"/>
    <x v="17"/>
    <x v="2829"/>
    <m/>
    <n v="3638.33"/>
    <x v="456"/>
    <m/>
    <x v="0"/>
  </r>
  <r>
    <s v="X"/>
    <d v="2015-07-01T00:00:00"/>
    <x v="1"/>
    <x v="879"/>
    <n v="1300"/>
    <m/>
    <x v="22"/>
    <m/>
    <x v="19"/>
  </r>
  <r>
    <s v="X"/>
    <d v="2015-07-01T00:00:00"/>
    <x v="1"/>
    <x v="250"/>
    <n v="524.76"/>
    <m/>
    <x v="40"/>
    <m/>
    <x v="19"/>
  </r>
  <r>
    <s v="X"/>
    <d v="2015-07-01T00:00:00"/>
    <x v="0"/>
    <x v="2830"/>
    <m/>
    <n v="486.45"/>
    <x v="492"/>
    <m/>
    <x v="0"/>
  </r>
  <r>
    <s v="X"/>
    <d v="2015-07-01T00:00:00"/>
    <x v="0"/>
    <x v="2831"/>
    <m/>
    <n v="225.19"/>
    <x v="491"/>
    <m/>
    <x v="0"/>
  </r>
  <r>
    <s v="X"/>
    <d v="2015-07-01T00:00:00"/>
    <x v="0"/>
    <x v="2832"/>
    <m/>
    <n v="1004.69"/>
    <x v="482"/>
    <m/>
    <x v="0"/>
  </r>
  <r>
    <s v="X"/>
    <d v="2015-07-02T00:00:00"/>
    <x v="1"/>
    <x v="2761"/>
    <n v="-8000"/>
    <m/>
    <x v="323"/>
    <m/>
    <x v="19"/>
  </r>
  <r>
    <s v="X"/>
    <d v="2015-07-02T00:00:00"/>
    <x v="1"/>
    <x v="2091"/>
    <n v="200"/>
    <m/>
    <x v="483"/>
    <m/>
    <x v="19"/>
  </r>
  <r>
    <s v="X"/>
    <d v="2015-07-02T00:00:00"/>
    <x v="1"/>
    <x v="2091"/>
    <n v="50"/>
    <m/>
    <x v="423"/>
    <m/>
    <x v="19"/>
  </r>
  <r>
    <s v="X"/>
    <d v="2015-07-02T00:00:00"/>
    <x v="1"/>
    <x v="2091"/>
    <n v="250"/>
    <m/>
    <x v="447"/>
    <m/>
    <x v="19"/>
  </r>
  <r>
    <s v="X"/>
    <d v="2015-07-02T00:00:00"/>
    <x v="1"/>
    <x v="214"/>
    <n v="800"/>
    <m/>
    <x v="491"/>
    <m/>
    <x v="19"/>
  </r>
  <r>
    <s v="X"/>
    <d v="2015-07-02T00:00:00"/>
    <x v="1"/>
    <x v="214"/>
    <n v="300"/>
    <m/>
    <x v="37"/>
    <m/>
    <x v="19"/>
  </r>
  <r>
    <s v="X"/>
    <d v="2015-07-02T00:00:00"/>
    <x v="1"/>
    <x v="251"/>
    <n v="190.75"/>
    <m/>
    <x v="106"/>
    <m/>
    <x v="19"/>
  </r>
  <r>
    <s v="X"/>
    <d v="2015-07-02T00:00:00"/>
    <x v="0"/>
    <x v="2833"/>
    <m/>
    <n v="78.05"/>
    <x v="491"/>
    <m/>
    <x v="0"/>
  </r>
  <r>
    <s v="X"/>
    <d v="2015-07-02T00:00:00"/>
    <x v="0"/>
    <x v="2834"/>
    <m/>
    <n v="609.35"/>
    <x v="482"/>
    <m/>
    <x v="0"/>
  </r>
  <r>
    <s v="X"/>
    <d v="2015-07-03T00:00:00"/>
    <x v="1"/>
    <x v="2482"/>
    <n v="3000"/>
    <m/>
    <x v="490"/>
    <m/>
    <x v="19"/>
  </r>
  <r>
    <s v="X"/>
    <d v="2015-07-03T00:00:00"/>
    <x v="1"/>
    <x v="9"/>
    <n v="2000"/>
    <m/>
    <x v="482"/>
    <m/>
    <x v="19"/>
  </r>
  <r>
    <s v="X"/>
    <d v="2015-07-03T00:00:00"/>
    <x v="0"/>
    <x v="2835"/>
    <m/>
    <n v="215.31"/>
    <x v="492"/>
    <m/>
    <x v="0"/>
  </r>
  <r>
    <s v="X"/>
    <d v="2015-07-03T00:00:00"/>
    <x v="0"/>
    <x v="2836"/>
    <m/>
    <n v="181.03"/>
    <x v="495"/>
    <m/>
    <x v="0"/>
  </r>
  <r>
    <s v="X"/>
    <d v="2015-07-03T00:00:00"/>
    <x v="1"/>
    <x v="2482"/>
    <n v="3000"/>
    <m/>
    <x v="492"/>
    <m/>
    <x v="19"/>
  </r>
  <r>
    <s v="X"/>
    <d v="2015-07-06T00:00:00"/>
    <x v="1"/>
    <x v="2677"/>
    <n v="2500"/>
    <m/>
    <x v="491"/>
    <m/>
    <x v="20"/>
  </r>
  <r>
    <s v="X"/>
    <d v="2015-07-06T00:00:00"/>
    <x v="1"/>
    <x v="1852"/>
    <n v="2000"/>
    <m/>
    <x v="494"/>
    <m/>
    <x v="20"/>
  </r>
  <r>
    <s v="X"/>
    <d v="2015-07-06T00:00:00"/>
    <x v="0"/>
    <x v="2837"/>
    <m/>
    <n v="99.1"/>
    <x v="491"/>
    <m/>
    <x v="0"/>
  </r>
  <r>
    <s v="X"/>
    <d v="2015-07-06T00:00:00"/>
    <x v="0"/>
    <x v="32"/>
    <m/>
    <n v="419"/>
    <x v="472"/>
    <m/>
    <x v="0"/>
  </r>
  <r>
    <s v="X"/>
    <d v="2015-07-07T00:00:00"/>
    <x v="0"/>
    <x v="2838"/>
    <m/>
    <n v="1670.7"/>
    <x v="491"/>
    <m/>
    <x v="0"/>
  </r>
  <r>
    <s v="X"/>
    <d v="2015-07-07T00:00:00"/>
    <x v="0"/>
    <x v="2839"/>
    <m/>
    <n v="66.98"/>
    <x v="492"/>
    <m/>
    <x v="0"/>
  </r>
  <r>
    <s v="X"/>
    <d v="2015-07-07T00:00:00"/>
    <x v="0"/>
    <x v="2840"/>
    <m/>
    <n v="339.59"/>
    <x v="487"/>
    <m/>
    <x v="0"/>
  </r>
  <r>
    <s v="X"/>
    <d v="2015-07-07T00:00:00"/>
    <x v="0"/>
    <x v="2841"/>
    <m/>
    <n v="760.86"/>
    <x v="491"/>
    <m/>
    <x v="0"/>
  </r>
  <r>
    <s v="X"/>
    <d v="2015-07-07T00:00:00"/>
    <x v="0"/>
    <x v="2842"/>
    <m/>
    <n v="351.59"/>
    <x v="492"/>
    <m/>
    <x v="0"/>
  </r>
  <r>
    <s v="X"/>
    <d v="2015-07-07T00:00:00"/>
    <x v="1"/>
    <x v="1328"/>
    <n v="95"/>
    <m/>
    <x v="487"/>
    <m/>
    <x v="20"/>
  </r>
  <r>
    <s v="X"/>
    <d v="2015-07-07T00:00:00"/>
    <x v="1"/>
    <x v="241"/>
    <n v="226.29"/>
    <m/>
    <x v="40"/>
    <m/>
    <x v="20"/>
  </r>
  <r>
    <s v="X"/>
    <d v="2015-07-07T00:00:00"/>
    <x v="1"/>
    <x v="879"/>
    <n v="3450"/>
    <m/>
    <x v="492"/>
    <m/>
    <x v="20"/>
  </r>
  <r>
    <s v="X"/>
    <d v="2015-07-07T00:00:00"/>
    <x v="1"/>
    <x v="214"/>
    <n v="600"/>
    <m/>
    <x v="98"/>
    <m/>
    <x v="20"/>
  </r>
  <r>
    <s v="X"/>
    <d v="2015-07-08T00:00:00"/>
    <x v="0"/>
    <x v="2843"/>
    <m/>
    <n v="300.5"/>
    <x v="490"/>
    <m/>
    <x v="0"/>
  </r>
  <r>
    <s v="X"/>
    <d v="2015-07-08T00:00:00"/>
    <x v="0"/>
    <x v="2844"/>
    <m/>
    <n v="797.47"/>
    <x v="487"/>
    <m/>
    <x v="0"/>
  </r>
  <r>
    <s v="X"/>
    <d v="2015-07-08T00:00:00"/>
    <x v="0"/>
    <x v="2845"/>
    <m/>
    <n v="55.84"/>
    <x v="494"/>
    <m/>
    <x v="0"/>
  </r>
  <r>
    <s v="X"/>
    <d v="2015-07-08T00:00:00"/>
    <x v="0"/>
    <x v="2846"/>
    <m/>
    <n v="260.95999999999998"/>
    <x v="492"/>
    <m/>
    <x v="0"/>
  </r>
  <r>
    <s v="X"/>
    <d v="2015-07-08T00:00:00"/>
    <x v="1"/>
    <x v="1814"/>
    <n v="340"/>
    <m/>
    <x v="496"/>
    <m/>
    <x v="20"/>
  </r>
  <r>
    <s v="X"/>
    <d v="2015-07-09T00:00:00"/>
    <x v="0"/>
    <x v="2847"/>
    <m/>
    <n v="57.29"/>
    <x v="490"/>
    <m/>
    <x v="0"/>
  </r>
  <r>
    <s v="X"/>
    <d v="2015-07-09T00:00:00"/>
    <x v="0"/>
    <x v="2848"/>
    <m/>
    <n v="534.51"/>
    <x v="491"/>
    <m/>
    <x v="0"/>
  </r>
  <r>
    <s v="X"/>
    <d v="2015-07-09T00:00:00"/>
    <x v="0"/>
    <x v="2849"/>
    <m/>
    <n v="1174"/>
    <x v="447"/>
    <m/>
    <x v="0"/>
  </r>
  <r>
    <s v="X"/>
    <d v="2015-07-09T00:00:00"/>
    <x v="0"/>
    <x v="2850"/>
    <m/>
    <n v="438.91"/>
    <x v="447"/>
    <m/>
    <x v="0"/>
  </r>
  <r>
    <s v="X"/>
    <d v="2015-07-09T00:00:00"/>
    <x v="1"/>
    <x v="2805"/>
    <n v="10000"/>
    <m/>
    <x v="347"/>
    <m/>
    <x v="20"/>
  </r>
  <r>
    <s v="X"/>
    <d v="2015-07-09T00:00:00"/>
    <x v="1"/>
    <x v="1328"/>
    <n v="95"/>
    <m/>
    <x v="447"/>
    <m/>
    <x v="20"/>
  </r>
  <r>
    <s v="X"/>
    <d v="2015-07-09T00:00:00"/>
    <x v="1"/>
    <x v="1960"/>
    <n v="1415"/>
    <m/>
    <x v="447"/>
    <m/>
    <x v="20"/>
  </r>
  <r>
    <s v="X"/>
    <d v="2015-07-10T00:00:00"/>
    <x v="0"/>
    <x v="2851"/>
    <m/>
    <n v="535.78"/>
    <x v="491"/>
    <m/>
    <x v="0"/>
  </r>
  <r>
    <s v="X"/>
    <d v="2015-07-10T00:00:00"/>
    <x v="0"/>
    <x v="2852"/>
    <m/>
    <n v="176.64"/>
    <x v="494"/>
    <m/>
    <x v="0"/>
  </r>
  <r>
    <s v="X"/>
    <d v="2015-07-10T00:00:00"/>
    <x v="1"/>
    <x v="1328"/>
    <n v="95"/>
    <m/>
    <x v="447"/>
    <m/>
    <x v="20"/>
  </r>
  <r>
    <s v="X"/>
    <d v="2015-07-10T00:00:00"/>
    <x v="1"/>
    <x v="1328"/>
    <n v="95"/>
    <m/>
    <x v="491"/>
    <m/>
    <x v="20"/>
  </r>
  <r>
    <s v="X"/>
    <d v="2015-07-10T00:00:00"/>
    <x v="1"/>
    <x v="36"/>
    <n v="1400"/>
    <m/>
    <x v="487"/>
    <m/>
    <x v="20"/>
  </r>
  <r>
    <s v="X"/>
    <d v="2015-07-10T00:00:00"/>
    <x v="1"/>
    <x v="129"/>
    <n v="1800"/>
    <m/>
    <x v="447"/>
    <m/>
    <x v="20"/>
  </r>
  <r>
    <s v="X"/>
    <d v="2015-07-11T00:00:00"/>
    <x v="0"/>
    <x v="2853"/>
    <m/>
    <n v="97.5"/>
    <x v="447"/>
    <m/>
    <x v="0"/>
  </r>
  <r>
    <s v="X"/>
    <d v="2015-07-11T00:00:00"/>
    <x v="0"/>
    <x v="2854"/>
    <m/>
    <n v="342.86"/>
    <x v="491"/>
    <m/>
    <x v="0"/>
  </r>
  <r>
    <s v="X"/>
    <d v="2015-07-13T00:00:00"/>
    <x v="1"/>
    <x v="2482"/>
    <n v="2000"/>
    <m/>
    <x v="490"/>
    <m/>
    <x v="21"/>
  </r>
  <r>
    <s v="X"/>
    <d v="2015-07-13T00:00:00"/>
    <x v="0"/>
    <x v="2855"/>
    <m/>
    <n v="1100.1300000000001"/>
    <x v="491"/>
    <m/>
    <x v="0"/>
  </r>
  <r>
    <s v="X"/>
    <d v="2015-07-13T00:00:00"/>
    <x v="0"/>
    <x v="2856"/>
    <m/>
    <n v="356.88"/>
    <x v="494"/>
    <m/>
    <x v="0"/>
  </r>
  <r>
    <s v="X"/>
    <d v="2015-07-13T00:00:00"/>
    <x v="0"/>
    <x v="2857"/>
    <m/>
    <n v="80.010000000000005"/>
    <x v="490"/>
    <m/>
    <x v="0"/>
  </r>
  <r>
    <s v="X"/>
    <d v="2015-07-13T00:00:00"/>
    <x v="1"/>
    <x v="2761"/>
    <n v="-3000"/>
    <m/>
    <x v="323"/>
    <m/>
    <x v="21"/>
  </r>
  <r>
    <s v="X"/>
    <d v="2015-07-13T00:00:00"/>
    <x v="1"/>
    <x v="2858"/>
    <n v="1176.52"/>
    <m/>
    <x v="323"/>
    <m/>
    <x v="21"/>
  </r>
  <r>
    <s v="X"/>
    <d v="2015-07-13T00:00:00"/>
    <x v="1"/>
    <x v="1328"/>
    <n v="95"/>
    <m/>
    <x v="487"/>
    <m/>
    <x v="21"/>
  </r>
  <r>
    <s v="X"/>
    <d v="2015-07-13T00:00:00"/>
    <x v="1"/>
    <x v="879"/>
    <n v="2700"/>
    <m/>
    <x v="487"/>
    <m/>
    <x v="21"/>
  </r>
  <r>
    <s v="X"/>
    <d v="2015-07-13T00:00:00"/>
    <x v="1"/>
    <x v="2091"/>
    <n v="250"/>
    <m/>
    <x v="447"/>
    <m/>
    <x v="21"/>
  </r>
  <r>
    <s v="X"/>
    <d v="2015-07-13T00:00:00"/>
    <x v="1"/>
    <x v="2091"/>
    <n v="250"/>
    <m/>
    <x v="487"/>
    <m/>
    <x v="21"/>
  </r>
  <r>
    <s v="X"/>
    <d v="2015-07-13T00:00:00"/>
    <x v="1"/>
    <x v="245"/>
    <n v="72"/>
    <m/>
    <x v="447"/>
    <m/>
    <x v="21"/>
  </r>
  <r>
    <s v="X"/>
    <d v="2015-07-13T00:00:00"/>
    <x v="1"/>
    <x v="1852"/>
    <n v="1200"/>
    <m/>
    <x v="456"/>
    <m/>
    <x v="21"/>
  </r>
  <r>
    <s v="X"/>
    <d v="2015-07-13T00:00:00"/>
    <x v="1"/>
    <x v="1852"/>
    <n v="1200"/>
    <m/>
    <x v="463"/>
    <m/>
    <x v="21"/>
  </r>
  <r>
    <s v="X"/>
    <d v="2015-07-13T00:00:00"/>
    <x v="1"/>
    <x v="9"/>
    <n v="1850"/>
    <m/>
    <x v="487"/>
    <m/>
    <x v="21"/>
  </r>
  <r>
    <s v="X"/>
    <d v="2015-07-13T00:00:00"/>
    <x v="1"/>
    <x v="293"/>
    <n v="1610"/>
    <m/>
    <x v="494"/>
    <m/>
    <x v="21"/>
  </r>
  <r>
    <s v="X"/>
    <d v="2015-07-13T00:00:00"/>
    <x v="1"/>
    <x v="1852"/>
    <n v="1210"/>
    <m/>
    <x v="482"/>
    <m/>
    <x v="21"/>
  </r>
  <r>
    <s v="X"/>
    <d v="2015-07-13T00:00:00"/>
    <x v="0"/>
    <x v="2859"/>
    <m/>
    <n v="715.17"/>
    <x v="482"/>
    <m/>
    <x v="0"/>
  </r>
  <r>
    <s v="X"/>
    <d v="2015-07-13T00:00:00"/>
    <x v="1"/>
    <x v="2482"/>
    <n v="2000"/>
    <m/>
    <x v="492"/>
    <m/>
    <x v="21"/>
  </r>
  <r>
    <s v="X"/>
    <d v="2015-07-14T00:00:00"/>
    <x v="1"/>
    <x v="2549"/>
    <n v="-7000"/>
    <m/>
    <x v="323"/>
    <m/>
    <x v="21"/>
  </r>
  <r>
    <s v="X"/>
    <d v="2015-07-14T00:00:00"/>
    <x v="1"/>
    <x v="2761"/>
    <n v="-3000"/>
    <m/>
    <x v="323"/>
    <m/>
    <x v="21"/>
  </r>
  <r>
    <s v="X"/>
    <d v="2015-07-14T00:00:00"/>
    <x v="1"/>
    <x v="2091"/>
    <n v="300"/>
    <m/>
    <x v="492"/>
    <m/>
    <x v="21"/>
  </r>
  <r>
    <s v="X"/>
    <d v="2015-07-14T00:00:00"/>
    <x v="1"/>
    <x v="2091"/>
    <n v="300"/>
    <m/>
    <x v="490"/>
    <m/>
    <x v="21"/>
  </r>
  <r>
    <s v="X"/>
    <d v="2015-07-14T00:00:00"/>
    <x v="0"/>
    <x v="2860"/>
    <m/>
    <n v="437.81"/>
    <x v="53"/>
    <m/>
    <x v="0"/>
  </r>
  <r>
    <s v="X"/>
    <d v="2015-07-14T00:00:00"/>
    <x v="0"/>
    <x v="2861"/>
    <m/>
    <n v="956.05"/>
    <x v="491"/>
    <m/>
    <x v="0"/>
  </r>
  <r>
    <s v="X"/>
    <d v="2015-07-14T00:00:00"/>
    <x v="0"/>
    <x v="2862"/>
    <m/>
    <n v="338.99"/>
    <x v="487"/>
    <m/>
    <x v="0"/>
  </r>
  <r>
    <s v="X"/>
    <d v="2015-07-14T00:00:00"/>
    <x v="0"/>
    <x v="2863"/>
    <m/>
    <n v="633.48"/>
    <x v="482"/>
    <m/>
    <x v="0"/>
  </r>
  <r>
    <s v="X"/>
    <d v="2015-07-14T00:00:00"/>
    <x v="0"/>
    <x v="2864"/>
    <m/>
    <n v="638.11"/>
    <x v="483"/>
    <m/>
    <x v="0"/>
  </r>
  <r>
    <s v="X"/>
    <d v="2015-07-14T00:00:00"/>
    <x v="17"/>
    <x v="801"/>
    <m/>
    <n v="3900"/>
    <x v="456"/>
    <m/>
    <x v="0"/>
  </r>
  <r>
    <s v="X"/>
    <d v="2015-07-15T00:00:00"/>
    <x v="1"/>
    <x v="2677"/>
    <n v="2800"/>
    <m/>
    <x v="491"/>
    <m/>
    <x v="21"/>
  </r>
  <r>
    <s v="X"/>
    <d v="2015-07-15T00:00:00"/>
    <x v="0"/>
    <x v="2865"/>
    <m/>
    <n v="1709.33"/>
    <x v="490"/>
    <m/>
    <x v="0"/>
  </r>
  <r>
    <s v="X"/>
    <d v="2015-07-15T00:00:00"/>
    <x v="0"/>
    <x v="2866"/>
    <m/>
    <n v="919.79"/>
    <x v="490"/>
    <m/>
    <x v="0"/>
  </r>
  <r>
    <s v="X"/>
    <d v="2015-07-15T00:00:00"/>
    <x v="0"/>
    <x v="2867"/>
    <m/>
    <n v="1172.68"/>
    <x v="491"/>
    <m/>
    <x v="0"/>
  </r>
  <r>
    <s v="X"/>
    <d v="2015-07-15T00:00:00"/>
    <x v="0"/>
    <x v="2868"/>
    <m/>
    <n v="715.46"/>
    <x v="494"/>
    <m/>
    <x v="0"/>
  </r>
  <r>
    <s v="X"/>
    <d v="2015-07-16T00:00:00"/>
    <x v="1"/>
    <x v="1676"/>
    <n v="-840"/>
    <m/>
    <x v="368"/>
    <m/>
    <x v="21"/>
  </r>
  <r>
    <s v="X"/>
    <d v="2015-07-16T00:00:00"/>
    <x v="0"/>
    <x v="2869"/>
    <m/>
    <n v="1791.62"/>
    <x v="491"/>
    <m/>
    <x v="0"/>
  </r>
  <r>
    <s v="X"/>
    <d v="2015-07-16T00:00:00"/>
    <x v="0"/>
    <x v="2870"/>
    <m/>
    <n v="431.23"/>
    <x v="456"/>
    <m/>
    <x v="0"/>
  </r>
  <r>
    <s v="X"/>
    <d v="2015-07-16T00:00:00"/>
    <x v="0"/>
    <x v="2871"/>
    <m/>
    <n v="582.89"/>
    <x v="483"/>
    <m/>
    <x v="0"/>
  </r>
  <r>
    <s v="X"/>
    <d v="2015-07-17T00:00:00"/>
    <x v="1"/>
    <x v="2872"/>
    <n v="-17309.8"/>
    <m/>
    <x v="303"/>
    <m/>
    <x v="21"/>
  </r>
  <r>
    <s v="X"/>
    <d v="2015-07-17T00:00:00"/>
    <x v="1"/>
    <x v="2873"/>
    <n v="-86064.89"/>
    <m/>
    <x v="303"/>
    <m/>
    <x v="21"/>
  </r>
  <r>
    <s v="X"/>
    <d v="2015-07-17T00:00:00"/>
    <x v="1"/>
    <x v="2677"/>
    <n v="3300"/>
    <m/>
    <x v="491"/>
    <m/>
    <x v="21"/>
  </r>
  <r>
    <s v="X"/>
    <d v="2015-07-17T00:00:00"/>
    <x v="1"/>
    <x v="16"/>
    <n v="500"/>
    <m/>
    <x v="456"/>
    <m/>
    <x v="21"/>
  </r>
  <r>
    <s v="X"/>
    <d v="2015-07-17T00:00:00"/>
    <x v="1"/>
    <x v="16"/>
    <n v="550"/>
    <m/>
    <x v="487"/>
    <m/>
    <x v="21"/>
  </r>
  <r>
    <s v="X"/>
    <d v="2015-07-17T00:00:00"/>
    <x v="0"/>
    <x v="2874"/>
    <m/>
    <n v="452.94"/>
    <x v="494"/>
    <m/>
    <x v="0"/>
  </r>
  <r>
    <s v="X"/>
    <d v="2015-07-17T00:00:00"/>
    <x v="0"/>
    <x v="2875"/>
    <m/>
    <n v="340.48"/>
    <x v="482"/>
    <m/>
    <x v="0"/>
  </r>
  <r>
    <s v="X"/>
    <d v="2015-07-17T00:00:00"/>
    <x v="0"/>
    <x v="2876"/>
    <m/>
    <n v="863.08"/>
    <x v="491"/>
    <m/>
    <x v="0"/>
  </r>
  <r>
    <s v="X"/>
    <d v="2015-07-17T00:00:00"/>
    <x v="0"/>
    <x v="2877"/>
    <m/>
    <n v="454.09"/>
    <x v="483"/>
    <m/>
    <x v="0"/>
  </r>
  <r>
    <s v="X"/>
    <d v="2015-07-17T00:00:00"/>
    <x v="0"/>
    <x v="2878"/>
    <m/>
    <n v="299.75"/>
    <x v="494"/>
    <m/>
    <x v="0"/>
  </r>
  <r>
    <s v="X"/>
    <d v="2015-07-18T00:00:00"/>
    <x v="0"/>
    <x v="2879"/>
    <m/>
    <n v="79.819999999999993"/>
    <x v="494"/>
    <m/>
    <x v="0"/>
  </r>
  <r>
    <s v="X"/>
    <d v="2015-07-20T00:00:00"/>
    <x v="1"/>
    <x v="2482"/>
    <n v="1500"/>
    <m/>
    <x v="53"/>
    <m/>
    <x v="22"/>
  </r>
  <r>
    <s v="X"/>
    <d v="2015-07-20T00:00:00"/>
    <x v="1"/>
    <x v="2482"/>
    <n v="2000"/>
    <m/>
    <x v="490"/>
    <m/>
    <x v="22"/>
  </r>
  <r>
    <s v="X"/>
    <d v="2015-07-20T00:00:00"/>
    <x v="1"/>
    <x v="2482"/>
    <n v="1500"/>
    <m/>
    <x v="483"/>
    <m/>
    <x v="22"/>
  </r>
  <r>
    <s v="X"/>
    <d v="2015-07-20T00:00:00"/>
    <x v="1"/>
    <x v="2482"/>
    <n v="2000"/>
    <m/>
    <x v="492"/>
    <m/>
    <x v="22"/>
  </r>
  <r>
    <s v="X"/>
    <d v="2015-07-20T00:00:00"/>
    <x v="1"/>
    <x v="879"/>
    <n v="2500"/>
    <m/>
    <x v="456"/>
    <m/>
    <x v="22"/>
  </r>
  <r>
    <s v="X"/>
    <d v="2015-07-20T00:00:00"/>
    <x v="1"/>
    <x v="879"/>
    <n v="2500"/>
    <m/>
    <x v="463"/>
    <m/>
    <x v="22"/>
  </r>
  <r>
    <s v="X"/>
    <d v="2015-07-20T00:00:00"/>
    <x v="1"/>
    <x v="879"/>
    <n v="175"/>
    <m/>
    <x v="128"/>
    <m/>
    <x v="22"/>
  </r>
  <r>
    <s v="X"/>
    <d v="2015-07-20T00:00:00"/>
    <x v="1"/>
    <x v="9"/>
    <n v="470"/>
    <m/>
    <x v="459"/>
    <m/>
    <x v="22"/>
  </r>
  <r>
    <s v="X"/>
    <d v="2015-07-20T00:00:00"/>
    <x v="1"/>
    <x v="9"/>
    <n v="350"/>
    <m/>
    <x v="319"/>
    <m/>
    <x v="22"/>
  </r>
  <r>
    <s v="X"/>
    <d v="2015-07-20T00:00:00"/>
    <x v="1"/>
    <x v="9"/>
    <n v="2000"/>
    <m/>
    <x v="456"/>
    <m/>
    <x v="22"/>
  </r>
  <r>
    <s v="X"/>
    <d v="2015-07-20T00:00:00"/>
    <x v="1"/>
    <x v="9"/>
    <n v="1000"/>
    <m/>
    <x v="487"/>
    <m/>
    <x v="22"/>
  </r>
  <r>
    <s v="X"/>
    <d v="2015-07-20T00:00:00"/>
    <x v="1"/>
    <x v="1852"/>
    <n v="2130"/>
    <m/>
    <x v="494"/>
    <m/>
    <x v="22"/>
  </r>
  <r>
    <s v="X"/>
    <d v="2015-07-20T00:00:00"/>
    <x v="1"/>
    <x v="21"/>
    <n v="2560"/>
    <m/>
    <x v="482"/>
    <m/>
    <x v="22"/>
  </r>
  <r>
    <s v="X"/>
    <d v="2015-07-20T00:00:00"/>
    <x v="1"/>
    <x v="9"/>
    <n v="1440"/>
    <m/>
    <x v="487"/>
    <m/>
    <x v="22"/>
  </r>
  <r>
    <s v="X"/>
    <d v="2015-07-20T00:00:00"/>
    <x v="1"/>
    <x v="9"/>
    <n v="1350"/>
    <m/>
    <x v="456"/>
    <m/>
    <x v="22"/>
  </r>
  <r>
    <s v="X"/>
    <d v="2015-07-20T00:00:00"/>
    <x v="1"/>
    <x v="9"/>
    <n v="1350"/>
    <m/>
    <x v="463"/>
    <m/>
    <x v="22"/>
  </r>
  <r>
    <s v="X"/>
    <d v="2015-07-20T00:00:00"/>
    <x v="0"/>
    <x v="2880"/>
    <m/>
    <n v="46.64"/>
    <x v="494"/>
    <m/>
    <x v="0"/>
  </r>
  <r>
    <s v="X"/>
    <d v="2015-07-20T00:00:00"/>
    <x v="0"/>
    <x v="2881"/>
    <m/>
    <n v="80.709999999999994"/>
    <x v="490"/>
    <m/>
    <x v="0"/>
  </r>
  <r>
    <s v="X"/>
    <d v="2015-07-20T00:00:00"/>
    <x v="0"/>
    <x v="2882"/>
    <m/>
    <n v="2564.25"/>
    <x v="487"/>
    <m/>
    <x v="0"/>
  </r>
  <r>
    <s v="X"/>
    <d v="2015-07-20T00:00:00"/>
    <x v="0"/>
    <x v="2883"/>
    <m/>
    <n v="66.92"/>
    <x v="53"/>
    <m/>
    <x v="0"/>
  </r>
  <r>
    <s v="X"/>
    <d v="2015-07-20T00:00:00"/>
    <x v="0"/>
    <x v="2884"/>
    <m/>
    <n v="73.819999999999993"/>
    <x v="494"/>
    <m/>
    <x v="0"/>
  </r>
  <r>
    <s v="X"/>
    <d v="2015-07-20T00:00:00"/>
    <x v="0"/>
    <x v="2885"/>
    <m/>
    <n v="75.22"/>
    <x v="53"/>
    <m/>
    <x v="0"/>
  </r>
  <r>
    <s v="X"/>
    <d v="2015-07-20T00:00:00"/>
    <x v="0"/>
    <x v="2886"/>
    <m/>
    <n v="126.25"/>
    <x v="463"/>
    <m/>
    <x v="0"/>
  </r>
  <r>
    <s v="X"/>
    <d v="2015-07-20T00:00:00"/>
    <x v="0"/>
    <x v="2887"/>
    <m/>
    <n v="332.2"/>
    <x v="487"/>
    <m/>
    <x v="0"/>
  </r>
  <r>
    <s v="X"/>
    <d v="2015-07-20T00:00:00"/>
    <x v="0"/>
    <x v="2888"/>
    <m/>
    <n v="196.03"/>
    <x v="456"/>
    <m/>
    <x v="0"/>
  </r>
  <r>
    <s v="X"/>
    <d v="2015-07-20T00:00:00"/>
    <x v="0"/>
    <x v="2889"/>
    <m/>
    <n v="374.07"/>
    <x v="53"/>
    <m/>
    <x v="0"/>
  </r>
  <r>
    <s v="X"/>
    <d v="2015-07-21T00:00:00"/>
    <x v="1"/>
    <x v="245"/>
    <n v="3427"/>
    <m/>
    <x v="474"/>
    <m/>
    <x v="22"/>
  </r>
  <r>
    <s v="X"/>
    <d v="2015-07-21T00:00:00"/>
    <x v="10"/>
    <x v="2890"/>
    <m/>
    <n v="347.65"/>
    <x v="491"/>
    <m/>
    <x v="0"/>
  </r>
  <r>
    <s v="X"/>
    <d v="2015-07-21T00:00:00"/>
    <x v="0"/>
    <x v="2891"/>
    <m/>
    <n v="180.13"/>
    <x v="487"/>
    <m/>
    <x v="0"/>
  </r>
  <r>
    <s v="X"/>
    <d v="2015-07-21T00:00:00"/>
    <x v="0"/>
    <x v="2187"/>
    <m/>
    <n v="2100"/>
    <x v="483"/>
    <m/>
    <x v="0"/>
  </r>
  <r>
    <s v="X"/>
    <d v="2015-07-21T00:00:00"/>
    <x v="0"/>
    <x v="2187"/>
    <m/>
    <n v="3600"/>
    <x v="492"/>
    <m/>
    <x v="0"/>
  </r>
  <r>
    <s v="X"/>
    <d v="2015-07-21T00:00:00"/>
    <x v="0"/>
    <x v="2187"/>
    <m/>
    <n v="3600"/>
    <x v="490"/>
    <m/>
    <x v="0"/>
  </r>
  <r>
    <s v="X"/>
    <d v="2015-07-21T00:00:00"/>
    <x v="0"/>
    <x v="2187"/>
    <m/>
    <n v="3600"/>
    <x v="482"/>
    <m/>
    <x v="0"/>
  </r>
  <r>
    <s v="X"/>
    <d v="2015-07-21T00:00:00"/>
    <x v="0"/>
    <x v="2187"/>
    <m/>
    <n v="3600"/>
    <x v="487"/>
    <m/>
    <x v="0"/>
  </r>
  <r>
    <s v="X"/>
    <d v="2015-07-21T00:00:00"/>
    <x v="0"/>
    <x v="2187"/>
    <m/>
    <n v="4900"/>
    <x v="491"/>
    <m/>
    <x v="0"/>
  </r>
  <r>
    <s v="X"/>
    <d v="2015-07-21T00:00:00"/>
    <x v="2"/>
    <x v="2892"/>
    <m/>
    <n v="231.49"/>
    <x v="490"/>
    <m/>
    <x v="0"/>
  </r>
  <r>
    <s v="X"/>
    <d v="2015-07-21T00:00:00"/>
    <x v="5"/>
    <x v="32"/>
    <m/>
    <n v="203.68"/>
    <x v="472"/>
    <m/>
    <x v="0"/>
  </r>
  <r>
    <s v="X"/>
    <d v="2015-07-22T00:00:00"/>
    <x v="1"/>
    <x v="2046"/>
    <n v="1400"/>
    <m/>
    <x v="463"/>
    <m/>
    <x v="22"/>
  </r>
  <r>
    <s v="X"/>
    <d v="2015-07-22T00:00:00"/>
    <x v="0"/>
    <x v="2893"/>
    <m/>
    <n v="186.29"/>
    <x v="22"/>
    <m/>
    <x v="0"/>
  </r>
  <r>
    <s v="X"/>
    <d v="2015-07-22T00:00:00"/>
    <x v="0"/>
    <x v="2894"/>
    <m/>
    <n v="365.37"/>
    <x v="483"/>
    <m/>
    <x v="0"/>
  </r>
  <r>
    <s v="X"/>
    <d v="2015-07-22T00:00:00"/>
    <x v="0"/>
    <x v="2895"/>
    <m/>
    <n v="960.98"/>
    <x v="491"/>
    <m/>
    <x v="0"/>
  </r>
  <r>
    <s v="X"/>
    <d v="2015-07-22T00:00:00"/>
    <x v="0"/>
    <x v="2896"/>
    <m/>
    <n v="543.03"/>
    <x v="487"/>
    <m/>
    <x v="0"/>
  </r>
  <r>
    <s v="X"/>
    <d v="2015-07-22T00:00:00"/>
    <x v="0"/>
    <x v="2897"/>
    <m/>
    <n v="86.85"/>
    <x v="483"/>
    <m/>
    <x v="0"/>
  </r>
  <r>
    <s v="X"/>
    <d v="2015-07-23T00:00:00"/>
    <x v="0"/>
    <x v="2898"/>
    <m/>
    <n v="465.27"/>
    <x v="53"/>
    <m/>
    <x v="0"/>
  </r>
  <r>
    <s v="X"/>
    <d v="2015-07-24T00:00:00"/>
    <x v="1"/>
    <x v="2899"/>
    <n v="-143"/>
    <m/>
    <x v="497"/>
    <m/>
    <x v="22"/>
  </r>
  <r>
    <s v="X"/>
    <d v="2015-07-24T00:00:00"/>
    <x v="1"/>
    <x v="879"/>
    <n v="250"/>
    <m/>
    <x v="27"/>
    <m/>
    <x v="22"/>
  </r>
  <r>
    <s v="X"/>
    <d v="2015-07-24T00:00:00"/>
    <x v="1"/>
    <x v="879"/>
    <n v="150"/>
    <m/>
    <x v="317"/>
    <m/>
    <x v="22"/>
  </r>
  <r>
    <s v="X"/>
    <d v="2015-07-24T00:00:00"/>
    <x v="0"/>
    <x v="2900"/>
    <m/>
    <n v="2854.91"/>
    <x v="447"/>
    <m/>
    <x v="0"/>
  </r>
  <r>
    <s v="X"/>
    <d v="2015-07-24T00:00:00"/>
    <x v="0"/>
    <x v="2901"/>
    <m/>
    <n v="1122.46"/>
    <x v="492"/>
    <m/>
    <x v="0"/>
  </r>
  <r>
    <s v="X"/>
    <d v="2015-07-24T00:00:00"/>
    <x v="0"/>
    <x v="2902"/>
    <m/>
    <n v="216.24"/>
    <x v="490"/>
    <m/>
    <x v="0"/>
  </r>
  <r>
    <s v="X"/>
    <d v="2015-07-26T00:00:00"/>
    <x v="0"/>
    <x v="2903"/>
    <m/>
    <n v="70.930000000000007"/>
    <x v="491"/>
    <m/>
    <x v="0"/>
  </r>
  <r>
    <s v="X"/>
    <d v="2015-07-27T00:00:00"/>
    <x v="1"/>
    <x v="2482"/>
    <n v="500"/>
    <m/>
    <x v="53"/>
    <m/>
    <x v="23"/>
  </r>
  <r>
    <s v="X"/>
    <d v="2015-07-27T00:00:00"/>
    <x v="1"/>
    <x v="2482"/>
    <n v="900"/>
    <m/>
    <x v="498"/>
    <m/>
    <x v="23"/>
  </r>
  <r>
    <s v="X"/>
    <d v="2015-07-27T00:00:00"/>
    <x v="1"/>
    <x v="2482"/>
    <n v="500"/>
    <m/>
    <x v="22"/>
    <m/>
    <x v="23"/>
  </r>
  <r>
    <s v="X"/>
    <d v="2015-07-27T00:00:00"/>
    <x v="1"/>
    <x v="2482"/>
    <n v="600"/>
    <m/>
    <x v="483"/>
    <m/>
    <x v="23"/>
  </r>
  <r>
    <s v="X"/>
    <d v="2015-07-27T00:00:00"/>
    <x v="1"/>
    <x v="2071"/>
    <n v="50"/>
    <m/>
    <x v="499"/>
    <m/>
    <x v="23"/>
  </r>
  <r>
    <s v="X"/>
    <d v="2015-07-27T00:00:00"/>
    <x v="1"/>
    <x v="2805"/>
    <n v="15000"/>
    <m/>
    <x v="347"/>
    <m/>
    <x v="23"/>
  </r>
  <r>
    <s v="X"/>
    <d v="2015-07-27T00:00:00"/>
    <x v="1"/>
    <x v="2677"/>
    <n v="2400"/>
    <m/>
    <x v="491"/>
    <m/>
    <x v="23"/>
  </r>
  <r>
    <s v="X"/>
    <d v="2015-07-27T00:00:00"/>
    <x v="1"/>
    <x v="2677"/>
    <n v="400"/>
    <m/>
    <x v="491"/>
    <m/>
    <x v="23"/>
  </r>
  <r>
    <s v="X"/>
    <d v="2015-07-27T00:00:00"/>
    <x v="1"/>
    <x v="1930"/>
    <n v="600"/>
    <m/>
    <x v="494"/>
    <m/>
    <x v="23"/>
  </r>
  <r>
    <s v="X"/>
    <d v="2015-07-27T00:00:00"/>
    <x v="1"/>
    <x v="2046"/>
    <n v="600"/>
    <m/>
    <x v="463"/>
    <m/>
    <x v="23"/>
  </r>
  <r>
    <s v="X"/>
    <d v="2015-07-27T00:00:00"/>
    <x v="1"/>
    <x v="2046"/>
    <n v="600"/>
    <m/>
    <x v="456"/>
    <m/>
    <x v="23"/>
  </r>
  <r>
    <s v="X"/>
    <d v="2015-07-27T00:00:00"/>
    <x v="1"/>
    <x v="2904"/>
    <n v="750"/>
    <m/>
    <x v="500"/>
    <s v="F"/>
    <x v="23"/>
  </r>
  <r>
    <s v="X"/>
    <d v="2015-07-27T00:00:00"/>
    <x v="1"/>
    <x v="1852"/>
    <n v="2000"/>
    <m/>
    <x v="456"/>
    <m/>
    <x v="23"/>
  </r>
  <r>
    <s v="X"/>
    <d v="2015-07-27T00:00:00"/>
    <x v="1"/>
    <x v="1852"/>
    <n v="1000"/>
    <m/>
    <x v="456"/>
    <m/>
    <x v="23"/>
  </r>
  <r>
    <s v="X"/>
    <d v="2015-07-27T00:00:00"/>
    <x v="1"/>
    <x v="1852"/>
    <n v="1000"/>
    <m/>
    <x v="463"/>
    <m/>
    <x v="23"/>
  </r>
  <r>
    <s v="X"/>
    <d v="2015-07-27T00:00:00"/>
    <x v="1"/>
    <x v="21"/>
    <n v="2000"/>
    <m/>
    <x v="463"/>
    <m/>
    <x v="23"/>
  </r>
  <r>
    <s v="X"/>
    <d v="2015-07-27T00:00:00"/>
    <x v="1"/>
    <x v="9"/>
    <n v="370"/>
    <m/>
    <x v="463"/>
    <m/>
    <x v="23"/>
  </r>
  <r>
    <s v="X"/>
    <d v="2015-07-27T00:00:00"/>
    <x v="1"/>
    <x v="9"/>
    <n v="975"/>
    <m/>
    <x v="487"/>
    <m/>
    <x v="23"/>
  </r>
  <r>
    <s v="X"/>
    <d v="2015-07-27T00:00:00"/>
    <x v="1"/>
    <x v="9"/>
    <n v="345"/>
    <m/>
    <x v="494"/>
    <m/>
    <x v="23"/>
  </r>
  <r>
    <s v="X"/>
    <d v="2015-07-27T00:00:00"/>
    <x v="1"/>
    <x v="9"/>
    <n v="350"/>
    <m/>
    <x v="482"/>
    <m/>
    <x v="23"/>
  </r>
  <r>
    <s v="X"/>
    <d v="2015-07-27T00:00:00"/>
    <x v="1"/>
    <x v="9"/>
    <n v="100"/>
    <m/>
    <x v="501"/>
    <m/>
    <x v="23"/>
  </r>
  <r>
    <s v="X"/>
    <d v="2015-07-27T00:00:00"/>
    <x v="1"/>
    <x v="9"/>
    <n v="65"/>
    <m/>
    <x v="456"/>
    <m/>
    <x v="23"/>
  </r>
  <r>
    <s v="X"/>
    <d v="2015-07-27T00:00:00"/>
    <x v="1"/>
    <x v="2668"/>
    <n v="225"/>
    <m/>
    <x v="474"/>
    <m/>
    <x v="23"/>
  </r>
  <r>
    <s v="X"/>
    <d v="2015-07-27T00:00:00"/>
    <x v="0"/>
    <x v="2905"/>
    <m/>
    <n v="636.34"/>
    <x v="447"/>
    <m/>
    <x v="0"/>
  </r>
  <r>
    <s v="X"/>
    <d v="2015-07-27T00:00:00"/>
    <x v="0"/>
    <x v="2906"/>
    <m/>
    <n v="124.41"/>
    <x v="501"/>
    <m/>
    <x v="0"/>
  </r>
  <r>
    <s v="X"/>
    <d v="2015-07-27T00:00:00"/>
    <x v="0"/>
    <x v="2907"/>
    <m/>
    <n v="336.61"/>
    <x v="491"/>
    <m/>
    <x v="0"/>
  </r>
  <r>
    <s v="X"/>
    <d v="2015-07-27T00:00:00"/>
    <x v="0"/>
    <x v="2908"/>
    <m/>
    <n v="44.99"/>
    <x v="492"/>
    <m/>
    <x v="0"/>
  </r>
  <r>
    <s v="X"/>
    <d v="2015-07-27T00:00:00"/>
    <x v="17"/>
    <x v="2909"/>
    <m/>
    <n v="692.9"/>
    <x v="456"/>
    <m/>
    <x v="0"/>
  </r>
  <r>
    <s v="X"/>
    <d v="2015-07-28T00:00:00"/>
    <x v="1"/>
    <x v="1328"/>
    <n v="95"/>
    <m/>
    <x v="474"/>
    <m/>
    <x v="23"/>
  </r>
  <r>
    <s v="X"/>
    <d v="2015-07-28T00:00:00"/>
    <x v="1"/>
    <x v="1328"/>
    <n v="95"/>
    <m/>
    <x v="474"/>
    <m/>
    <x v="23"/>
  </r>
  <r>
    <s v="X"/>
    <d v="2015-07-28T00:00:00"/>
    <x v="1"/>
    <x v="2450"/>
    <n v="700"/>
    <m/>
    <x v="474"/>
    <m/>
    <x v="23"/>
  </r>
  <r>
    <s v="X"/>
    <d v="2015-07-28T00:00:00"/>
    <x v="1"/>
    <x v="2450"/>
    <n v="1400"/>
    <m/>
    <x v="456"/>
    <m/>
    <x v="23"/>
  </r>
  <r>
    <s v="X"/>
    <d v="2015-07-28T00:00:00"/>
    <x v="1"/>
    <x v="2450"/>
    <n v="1400"/>
    <m/>
    <x v="491"/>
    <m/>
    <x v="23"/>
  </r>
  <r>
    <s v="X"/>
    <d v="2015-07-28T00:00:00"/>
    <x v="1"/>
    <x v="2450"/>
    <n v="700"/>
    <m/>
    <x v="492"/>
    <m/>
    <x v="23"/>
  </r>
  <r>
    <s v="X"/>
    <d v="2015-07-28T00:00:00"/>
    <x v="1"/>
    <x v="2091"/>
    <n v="250"/>
    <m/>
    <x v="482"/>
    <m/>
    <x v="23"/>
  </r>
  <r>
    <s v="X"/>
    <d v="2015-07-28T00:00:00"/>
    <x v="1"/>
    <x v="2091"/>
    <n v="250"/>
    <m/>
    <x v="487"/>
    <m/>
    <x v="23"/>
  </r>
  <r>
    <s v="X"/>
    <d v="2015-07-28T00:00:00"/>
    <x v="1"/>
    <x v="129"/>
    <n v="5000"/>
    <m/>
    <x v="447"/>
    <m/>
    <x v="23"/>
  </r>
  <r>
    <s v="X"/>
    <d v="2015-07-28T00:00:00"/>
    <x v="1"/>
    <x v="36"/>
    <n v="1300"/>
    <m/>
    <x v="494"/>
    <m/>
    <x v="23"/>
  </r>
  <r>
    <s v="X"/>
    <d v="2015-07-28T00:00:00"/>
    <x v="1"/>
    <x v="36"/>
    <n v="1500"/>
    <m/>
    <x v="456"/>
    <m/>
    <x v="23"/>
  </r>
  <r>
    <s v="X"/>
    <d v="2015-07-28T00:00:00"/>
    <x v="0"/>
    <x v="2910"/>
    <m/>
    <n v="181.51"/>
    <x v="115"/>
    <m/>
    <x v="0"/>
  </r>
  <r>
    <s v="X"/>
    <d v="2015-07-28T00:00:00"/>
    <x v="0"/>
    <x v="2911"/>
    <m/>
    <n v="69.84"/>
    <x v="490"/>
    <m/>
    <x v="0"/>
  </r>
  <r>
    <s v="X"/>
    <d v="2015-07-28T00:00:00"/>
    <x v="17"/>
    <x v="2909"/>
    <m/>
    <n v="278.31"/>
    <x v="456"/>
    <m/>
    <x v="0"/>
  </r>
  <r>
    <s v="X"/>
    <d v="2015-07-28T00:00:00"/>
    <x v="17"/>
    <x v="2909"/>
    <m/>
    <n v="185.22"/>
    <x v="456"/>
    <m/>
    <x v="0"/>
  </r>
  <r>
    <s v="X"/>
    <d v="2015-07-29T00:00:00"/>
    <x v="1"/>
    <x v="36"/>
    <n v="600"/>
    <m/>
    <x v="482"/>
    <m/>
    <x v="23"/>
  </r>
  <r>
    <s v="X"/>
    <d v="2015-07-29T00:00:00"/>
    <x v="1"/>
    <x v="36"/>
    <n v="600"/>
    <m/>
    <x v="487"/>
    <m/>
    <x v="54"/>
  </r>
  <r>
    <s v="X"/>
    <d v="2015-07-29T00:00:00"/>
    <x v="1"/>
    <x v="29"/>
    <n v="5150"/>
    <m/>
    <x v="482"/>
    <m/>
    <x v="54"/>
  </r>
  <r>
    <s v="X"/>
    <d v="2015-07-29T00:00:00"/>
    <x v="0"/>
    <x v="2912"/>
    <m/>
    <n v="374.5"/>
    <x v="491"/>
    <m/>
    <x v="0"/>
  </r>
  <r>
    <s v="X"/>
    <d v="2015-07-29T00:00:00"/>
    <x v="0"/>
    <x v="2913"/>
    <m/>
    <n v="1187.96"/>
    <x v="482"/>
    <m/>
    <x v="0"/>
  </r>
  <r>
    <s v="X"/>
    <d v="2015-07-29T00:00:00"/>
    <x v="0"/>
    <x v="2914"/>
    <m/>
    <n v="69.739999999999995"/>
    <x v="482"/>
    <m/>
    <x v="0"/>
  </r>
  <r>
    <s v="X"/>
    <d v="2015-07-29T00:00:00"/>
    <x v="0"/>
    <x v="2915"/>
    <m/>
    <n v="1085.19"/>
    <x v="490"/>
    <m/>
    <x v="0"/>
  </r>
  <r>
    <s v="X"/>
    <d v="2015-07-30T00:00:00"/>
    <x v="1"/>
    <x v="2071"/>
    <n v="79.5"/>
    <m/>
    <x v="474"/>
    <m/>
    <x v="54"/>
  </r>
  <r>
    <s v="X"/>
    <d v="2015-07-30T00:00:00"/>
    <x v="1"/>
    <x v="2273"/>
    <n v="185"/>
    <m/>
    <x v="150"/>
    <m/>
    <x v="54"/>
  </r>
  <r>
    <s v="X"/>
    <d v="2015-07-30T00:00:00"/>
    <x v="1"/>
    <x v="250"/>
    <n v="524.73"/>
    <m/>
    <x v="40"/>
    <m/>
    <x v="54"/>
  </r>
  <r>
    <s v="X"/>
    <d v="2015-07-30T00:00:00"/>
    <x v="0"/>
    <x v="2916"/>
    <m/>
    <n v="1094.72"/>
    <x v="492"/>
    <m/>
    <x v="0"/>
  </r>
  <r>
    <s v="X"/>
    <d v="2015-07-30T00:00:00"/>
    <x v="0"/>
    <x v="2917"/>
    <m/>
    <n v="983.33"/>
    <x v="490"/>
    <m/>
    <x v="0"/>
  </r>
  <r>
    <s v="X"/>
    <d v="2015-07-30T00:00:00"/>
    <x v="0"/>
    <x v="2918"/>
    <m/>
    <n v="706.93"/>
    <x v="491"/>
    <m/>
    <x v="0"/>
  </r>
  <r>
    <s v="X"/>
    <d v="2015-07-30T00:00:00"/>
    <x v="0"/>
    <x v="2919"/>
    <m/>
    <n v="678.34"/>
    <x v="447"/>
    <m/>
    <x v="0"/>
  </r>
  <r>
    <s v="X"/>
    <d v="2015-07-31T00:00:00"/>
    <x v="1"/>
    <x v="2920"/>
    <n v="600"/>
    <m/>
    <x v="447"/>
    <m/>
    <x v="54"/>
  </r>
  <r>
    <s v="X"/>
    <d v="2015-07-31T00:00:00"/>
    <x v="1"/>
    <x v="45"/>
    <n v="200"/>
    <m/>
    <x v="474"/>
    <m/>
    <x v="54"/>
  </r>
  <r>
    <s v="X"/>
    <d v="2015-07-31T00:00:00"/>
    <x v="1"/>
    <x v="129"/>
    <n v="3000"/>
    <m/>
    <x v="502"/>
    <m/>
    <x v="54"/>
  </r>
  <r>
    <s v="X"/>
    <d v="2015-07-31T00:00:00"/>
    <x v="0"/>
    <x v="2921"/>
    <m/>
    <n v="803.24"/>
    <x v="503"/>
    <m/>
    <x v="0"/>
  </r>
  <r>
    <s v="X"/>
    <d v="2015-07-31T00:00:00"/>
    <x v="0"/>
    <x v="2922"/>
    <m/>
    <n v="321.64999999999998"/>
    <x v="99"/>
    <m/>
    <x v="0"/>
  </r>
  <r>
    <s v="X"/>
    <d v="2015-07-31T00:00:00"/>
    <x v="0"/>
    <x v="2923"/>
    <m/>
    <n v="287.36"/>
    <x v="492"/>
    <m/>
    <x v="0"/>
  </r>
  <r>
    <s v="X"/>
    <d v="2015-08-03T00:00:00"/>
    <x v="1"/>
    <x v="1609"/>
    <n v="1199"/>
    <m/>
    <x v="22"/>
    <m/>
    <x v="55"/>
  </r>
  <r>
    <s v="X"/>
    <d v="2015-08-03T00:00:00"/>
    <x v="1"/>
    <x v="9"/>
    <n v="1300"/>
    <m/>
    <x v="463"/>
    <m/>
    <x v="55"/>
  </r>
  <r>
    <s v="X"/>
    <d v="2015-08-03T00:00:00"/>
    <x v="1"/>
    <x v="9"/>
    <n v="270"/>
    <m/>
    <x v="81"/>
    <m/>
    <x v="55"/>
  </r>
  <r>
    <s v="X"/>
    <d v="2015-08-03T00:00:00"/>
    <x v="1"/>
    <x v="9"/>
    <n v="1300"/>
    <m/>
    <x v="456"/>
    <m/>
    <x v="55"/>
  </r>
  <r>
    <s v="X"/>
    <d v="2015-08-03T00:00:00"/>
    <x v="1"/>
    <x v="1852"/>
    <n v="2100"/>
    <m/>
    <x v="482"/>
    <m/>
    <x v="55"/>
  </r>
  <r>
    <s v="X"/>
    <d v="2015-08-03T00:00:00"/>
    <x v="1"/>
    <x v="1852"/>
    <n v="635"/>
    <m/>
    <x v="487"/>
    <m/>
    <x v="55"/>
  </r>
  <r>
    <s v="X"/>
    <d v="2015-08-03T00:00:00"/>
    <x v="1"/>
    <x v="1852"/>
    <n v="420"/>
    <m/>
    <x v="53"/>
    <m/>
    <x v="55"/>
  </r>
  <r>
    <s v="X"/>
    <d v="2015-08-03T00:00:00"/>
    <x v="1"/>
    <x v="251"/>
    <n v="197.1"/>
    <m/>
    <x v="106"/>
    <m/>
    <x v="55"/>
  </r>
  <r>
    <s v="X"/>
    <d v="2015-08-03T00:00:00"/>
    <x v="0"/>
    <x v="2924"/>
    <m/>
    <n v="796.64"/>
    <x v="482"/>
    <m/>
    <x v="0"/>
  </r>
  <r>
    <s v="X"/>
    <d v="2015-08-03T00:00:00"/>
    <x v="0"/>
    <x v="2925"/>
    <m/>
    <n v="98.91"/>
    <x v="137"/>
    <m/>
    <x v="0"/>
  </r>
  <r>
    <s v="X"/>
    <d v="2015-08-03T00:00:00"/>
    <x v="0"/>
    <x v="2926"/>
    <m/>
    <n v="279.22000000000003"/>
    <x v="487"/>
    <m/>
    <x v="0"/>
  </r>
  <r>
    <s v="X"/>
    <d v="2015-08-03T00:00:00"/>
    <x v="0"/>
    <x v="2927"/>
    <m/>
    <n v="85.08"/>
    <x v="490"/>
    <m/>
    <x v="0"/>
  </r>
  <r>
    <s v="X"/>
    <d v="2015-08-03T00:00:00"/>
    <x v="0"/>
    <x v="2928"/>
    <m/>
    <n v="143.15"/>
    <x v="492"/>
    <m/>
    <x v="0"/>
  </r>
  <r>
    <s v="X"/>
    <d v="2015-08-04T00:00:00"/>
    <x v="1"/>
    <x v="2482"/>
    <n v="1500"/>
    <m/>
    <x v="490"/>
    <m/>
    <x v="55"/>
  </r>
  <r>
    <s v="X"/>
    <d v="2015-08-04T00:00:00"/>
    <x v="1"/>
    <x v="2482"/>
    <n v="1500"/>
    <m/>
    <x v="492"/>
    <m/>
    <x v="55"/>
  </r>
  <r>
    <s v="X"/>
    <d v="2015-08-04T00:00:00"/>
    <x v="1"/>
    <x v="1676"/>
    <n v="-150"/>
    <m/>
    <x v="368"/>
    <m/>
    <x v="55"/>
  </r>
  <r>
    <s v="X"/>
    <d v="2015-08-04T00:00:00"/>
    <x v="1"/>
    <x v="8"/>
    <n v="500"/>
    <m/>
    <x v="491"/>
    <m/>
    <x v="55"/>
  </r>
  <r>
    <s v="X"/>
    <d v="2015-08-04T00:00:00"/>
    <x v="0"/>
    <x v="2929"/>
    <m/>
    <n v="148.91999999999999"/>
    <x v="504"/>
    <m/>
    <x v="0"/>
  </r>
  <r>
    <s v="X"/>
    <d v="2015-08-04T00:00:00"/>
    <x v="0"/>
    <x v="2930"/>
    <m/>
    <n v="147.54"/>
    <x v="491"/>
    <m/>
    <x v="0"/>
  </r>
  <r>
    <s v="X"/>
    <d v="2015-08-04T00:00:00"/>
    <x v="0"/>
    <x v="2931"/>
    <m/>
    <n v="51.12"/>
    <x v="447"/>
    <m/>
    <x v="0"/>
  </r>
  <r>
    <s v="X"/>
    <d v="2015-08-05T00:00:00"/>
    <x v="0"/>
    <x v="2932"/>
    <m/>
    <n v="216.75"/>
    <x v="115"/>
    <m/>
    <x v="0"/>
  </r>
  <r>
    <s v="X"/>
    <d v="2015-08-05T00:00:00"/>
    <x v="0"/>
    <x v="2933"/>
    <m/>
    <n v="93.76"/>
    <x v="504"/>
    <m/>
    <x v="0"/>
  </r>
  <r>
    <s v="X"/>
    <d v="2015-08-05T00:00:00"/>
    <x v="0"/>
    <x v="2934"/>
    <m/>
    <n v="1958.93"/>
    <x v="482"/>
    <m/>
    <x v="0"/>
  </r>
  <r>
    <s v="X"/>
    <d v="2015-08-05T00:00:00"/>
    <x v="0"/>
    <x v="2935"/>
    <m/>
    <n v="117.76"/>
    <x v="491"/>
    <m/>
    <x v="0"/>
  </r>
  <r>
    <s v="X"/>
    <d v="2015-08-05T00:00:00"/>
    <x v="0"/>
    <x v="32"/>
    <m/>
    <n v="419"/>
    <x v="504"/>
    <m/>
    <x v="0"/>
  </r>
  <r>
    <s v="X"/>
    <d v="2015-08-05T00:00:00"/>
    <x v="0"/>
    <x v="2936"/>
    <m/>
    <n v="237.21"/>
    <x v="492"/>
    <m/>
    <x v="0"/>
  </r>
  <r>
    <s v="X"/>
    <d v="2015-08-06T00:00:00"/>
    <x v="1"/>
    <x v="2761"/>
    <n v="-20000"/>
    <m/>
    <x v="323"/>
    <m/>
    <x v="55"/>
  </r>
  <r>
    <s v="X"/>
    <d v="2015-08-06T00:00:00"/>
    <x v="1"/>
    <x v="120"/>
    <n v="127.2"/>
    <m/>
    <x v="53"/>
    <m/>
    <x v="55"/>
  </r>
  <r>
    <s v="X"/>
    <d v="2015-08-06T00:00:00"/>
    <x v="1"/>
    <x v="2046"/>
    <n v="1300"/>
    <m/>
    <x v="487"/>
    <m/>
    <x v="55"/>
  </r>
  <r>
    <s v="X"/>
    <d v="2015-08-06T00:00:00"/>
    <x v="0"/>
    <x v="2937"/>
    <m/>
    <n v="87.41"/>
    <x v="456"/>
    <m/>
    <x v="0"/>
  </r>
  <r>
    <s v="X"/>
    <d v="2015-08-06T00:00:00"/>
    <x v="0"/>
    <x v="2938"/>
    <m/>
    <n v="1267.8699999999999"/>
    <x v="482"/>
    <m/>
    <x v="0"/>
  </r>
  <r>
    <s v="X"/>
    <d v="2015-08-06T00:00:00"/>
    <x v="0"/>
    <x v="2939"/>
    <m/>
    <n v="37.11"/>
    <x v="423"/>
    <m/>
    <x v="0"/>
  </r>
  <r>
    <s v="X"/>
    <d v="2015-08-06T00:00:00"/>
    <x v="0"/>
    <x v="2940"/>
    <m/>
    <n v="189.48"/>
    <x v="492"/>
    <m/>
    <x v="0"/>
  </r>
  <r>
    <s v="X"/>
    <d v="2015-08-06T00:00:00"/>
    <x v="14"/>
    <x v="2941"/>
    <m/>
    <n v="25.36"/>
    <x v="418"/>
    <m/>
    <x v="0"/>
  </r>
  <r>
    <s v="X"/>
    <d v="2015-08-07T00:00:00"/>
    <x v="1"/>
    <x v="241"/>
    <n v="226.29"/>
    <m/>
    <x v="40"/>
    <m/>
    <x v="55"/>
  </r>
  <r>
    <s v="X"/>
    <d v="2015-08-07T00:00:00"/>
    <x v="1"/>
    <x v="2677"/>
    <n v="3600"/>
    <m/>
    <x v="491"/>
    <m/>
    <x v="55"/>
  </r>
  <r>
    <s v="X"/>
    <d v="2015-08-07T00:00:00"/>
    <x v="1"/>
    <x v="129"/>
    <n v="3500"/>
    <m/>
    <x v="491"/>
    <m/>
    <x v="55"/>
  </r>
  <r>
    <s v="X"/>
    <d v="2015-08-07T00:00:00"/>
    <x v="1"/>
    <x v="129"/>
    <n v="3200"/>
    <m/>
    <x v="474"/>
    <m/>
    <x v="55"/>
  </r>
  <r>
    <s v="X"/>
    <d v="2015-08-07T00:00:00"/>
    <x v="0"/>
    <x v="2942"/>
    <m/>
    <n v="468.79"/>
    <x v="447"/>
    <m/>
    <x v="0"/>
  </r>
  <r>
    <s v="X"/>
    <d v="2015-08-07T00:00:00"/>
    <x v="0"/>
    <x v="2943"/>
    <m/>
    <n v="525.88"/>
    <x v="487"/>
    <m/>
    <x v="0"/>
  </r>
  <r>
    <s v="X"/>
    <d v="2015-08-08T00:00:00"/>
    <x v="0"/>
    <x v="2944"/>
    <m/>
    <n v="39.71"/>
    <x v="136"/>
    <m/>
    <x v="0"/>
  </r>
  <r>
    <s v="X"/>
    <d v="2015-08-08T00:00:00"/>
    <x v="7"/>
    <x v="2945"/>
    <m/>
    <n v="754.82"/>
    <x v="472"/>
    <m/>
    <x v="0"/>
  </r>
  <r>
    <s v="X"/>
    <d v="2015-08-08T00:00:00"/>
    <x v="0"/>
    <x v="2946"/>
    <m/>
    <n v="411.7"/>
    <x v="482"/>
    <m/>
    <x v="0"/>
  </r>
  <r>
    <s v="X"/>
    <d v="2015-08-08T00:00:00"/>
    <x v="0"/>
    <x v="2947"/>
    <m/>
    <n v="70.28"/>
    <x v="494"/>
    <m/>
    <x v="0"/>
  </r>
  <r>
    <s v="X"/>
    <d v="2015-08-10T00:00:00"/>
    <x v="1"/>
    <x v="9"/>
    <n v="3900"/>
    <m/>
    <x v="482"/>
    <m/>
    <x v="56"/>
  </r>
  <r>
    <s v="X"/>
    <d v="2015-08-10T00:00:00"/>
    <x v="1"/>
    <x v="9"/>
    <n v="2940"/>
    <m/>
    <x v="487"/>
    <m/>
    <x v="56"/>
  </r>
  <r>
    <s v="X"/>
    <d v="2015-08-10T00:00:00"/>
    <x v="1"/>
    <x v="9"/>
    <n v="250"/>
    <m/>
    <x v="423"/>
    <m/>
    <x v="56"/>
  </r>
  <r>
    <s v="X"/>
    <d v="2015-08-10T00:00:00"/>
    <x v="2"/>
    <x v="2948"/>
    <m/>
    <n v="45.58"/>
    <x v="492"/>
    <m/>
    <x v="0"/>
  </r>
  <r>
    <s v="X"/>
    <d v="2015-08-10T00:00:00"/>
    <x v="0"/>
    <x v="2949"/>
    <m/>
    <n v="324.98"/>
    <x v="482"/>
    <m/>
    <x v="0"/>
  </r>
  <r>
    <s v="X"/>
    <d v="2015-08-11T00:00:00"/>
    <x v="1"/>
    <x v="1787"/>
    <n v="1389"/>
    <m/>
    <x v="53"/>
    <m/>
    <x v="56"/>
  </r>
  <r>
    <s v="X"/>
    <d v="2015-08-11T00:00:00"/>
    <x v="1"/>
    <x v="1787"/>
    <n v="1416"/>
    <m/>
    <x v="483"/>
    <m/>
    <x v="56"/>
  </r>
  <r>
    <s v="X"/>
    <d v="2015-08-11T00:00:00"/>
    <x v="8"/>
    <x v="2950"/>
    <m/>
    <n v="361.39"/>
    <x v="467"/>
    <m/>
    <x v="0"/>
  </r>
  <r>
    <s v="X"/>
    <d v="2015-08-11T00:00:00"/>
    <x v="0"/>
    <x v="2951"/>
    <m/>
    <n v="218.82"/>
    <x v="447"/>
    <m/>
    <x v="0"/>
  </r>
  <r>
    <s v="X"/>
    <d v="2015-08-11T00:00:00"/>
    <x v="0"/>
    <x v="2952"/>
    <m/>
    <n v="104.61"/>
    <x v="467"/>
    <m/>
    <x v="0"/>
  </r>
  <r>
    <s v="X"/>
    <d v="2015-08-12T00:00:00"/>
    <x v="0"/>
    <x v="2953"/>
    <m/>
    <n v="147.66"/>
    <x v="447"/>
    <m/>
    <x v="0"/>
  </r>
  <r>
    <s v="X"/>
    <d v="2015-08-13T00:00:00"/>
    <x v="0"/>
    <x v="2954"/>
    <m/>
    <n v="74.12"/>
    <x v="482"/>
    <m/>
    <x v="0"/>
  </r>
  <r>
    <s v="X"/>
    <d v="2015-08-13T00:00:00"/>
    <x v="0"/>
    <x v="2955"/>
    <m/>
    <n v="96.46"/>
    <x v="99"/>
    <m/>
    <x v="0"/>
  </r>
  <r>
    <s v="X"/>
    <d v="2015-08-13T00:00:00"/>
    <x v="0"/>
    <x v="2956"/>
    <m/>
    <n v="32.979999999999997"/>
    <x v="490"/>
    <m/>
    <x v="0"/>
  </r>
  <r>
    <s v="X"/>
    <d v="2015-08-13T00:00:00"/>
    <x v="0"/>
    <x v="2957"/>
    <m/>
    <n v="376.63"/>
    <x v="487"/>
    <m/>
    <x v="0"/>
  </r>
  <r>
    <s v="X"/>
    <d v="2015-08-14T00:00:00"/>
    <x v="0"/>
    <x v="2958"/>
    <m/>
    <n v="334.67"/>
    <x v="482"/>
    <m/>
    <x v="0"/>
  </r>
  <r>
    <s v="X"/>
    <d v="2015-08-14T00:00:00"/>
    <x v="0"/>
    <x v="2959"/>
    <m/>
    <n v="440.55"/>
    <x v="487"/>
    <m/>
    <x v="0"/>
  </r>
  <r>
    <s v="X"/>
    <d v="2015-08-14T00:00:00"/>
    <x v="0"/>
    <x v="2960"/>
    <m/>
    <n v="153.69999999999999"/>
    <x v="482"/>
    <m/>
    <x v="0"/>
  </r>
  <r>
    <s v="X"/>
    <d v="2015-08-14T00:00:00"/>
    <x v="1"/>
    <x v="2761"/>
    <n v="-20000"/>
    <m/>
    <x v="323"/>
    <m/>
    <x v="56"/>
  </r>
  <r>
    <s v="X"/>
    <d v="2015-08-14T00:00:00"/>
    <x v="1"/>
    <x v="36"/>
    <n v="600"/>
    <m/>
    <x v="487"/>
    <m/>
    <x v="56"/>
  </r>
  <r>
    <s v="X"/>
    <d v="2015-08-14T00:00:00"/>
    <x v="1"/>
    <x v="36"/>
    <n v="600"/>
    <m/>
    <x v="482"/>
    <m/>
    <x v="56"/>
  </r>
  <r>
    <s v="X"/>
    <d v="2015-08-14T00:00:00"/>
    <x v="1"/>
    <x v="36"/>
    <n v="500"/>
    <m/>
    <x v="447"/>
    <m/>
    <x v="56"/>
  </r>
  <r>
    <s v="X"/>
    <d v="2015-08-14T00:00:00"/>
    <x v="1"/>
    <x v="2677"/>
    <n v="1500"/>
    <m/>
    <x v="505"/>
    <m/>
    <x v="56"/>
  </r>
  <r>
    <s v="X"/>
    <d v="2015-08-14T00:00:00"/>
    <x v="13"/>
    <x v="2677"/>
    <n v="3000"/>
    <m/>
    <x v="506"/>
    <m/>
    <x v="56"/>
  </r>
  <r>
    <s v="X"/>
    <d v="2015-08-15T00:00:00"/>
    <x v="0"/>
    <x v="2961"/>
    <m/>
    <n v="7824.62"/>
    <x v="498"/>
    <m/>
    <x v="0"/>
  </r>
  <r>
    <s v="X"/>
    <d v="2015-08-17T00:00:00"/>
    <x v="1"/>
    <x v="2273"/>
    <n v="365"/>
    <m/>
    <x v="443"/>
    <m/>
    <x v="57"/>
  </r>
  <r>
    <s v="X"/>
    <d v="2015-08-17T00:00:00"/>
    <x v="1"/>
    <x v="879"/>
    <n v="500"/>
    <m/>
    <x v="482"/>
    <m/>
    <x v="57"/>
  </r>
  <r>
    <s v="X"/>
    <d v="2015-08-17T00:00:00"/>
    <x v="1"/>
    <x v="879"/>
    <n v="280"/>
    <m/>
    <x v="490"/>
    <m/>
    <x v="57"/>
  </r>
  <r>
    <s v="X"/>
    <d v="2015-08-17T00:00:00"/>
    <x v="1"/>
    <x v="2962"/>
    <n v="1700"/>
    <m/>
    <x v="490"/>
    <m/>
    <x v="57"/>
  </r>
  <r>
    <s v="X"/>
    <d v="2015-08-17T00:00:00"/>
    <x v="1"/>
    <x v="2962"/>
    <n v="1400"/>
    <m/>
    <x v="482"/>
    <m/>
    <x v="57"/>
  </r>
  <r>
    <s v="X"/>
    <d v="2015-08-17T00:00:00"/>
    <x v="1"/>
    <x v="214"/>
    <n v="1560"/>
    <m/>
    <x v="490"/>
    <m/>
    <x v="57"/>
  </r>
  <r>
    <s v="X"/>
    <d v="2015-08-17T00:00:00"/>
    <x v="1"/>
    <x v="214"/>
    <n v="1560"/>
    <m/>
    <x v="492"/>
    <m/>
    <x v="57"/>
  </r>
  <r>
    <s v="X"/>
    <d v="2015-08-17T00:00:00"/>
    <x v="1"/>
    <x v="214"/>
    <n v="1545"/>
    <m/>
    <x v="487"/>
    <m/>
    <x v="57"/>
  </r>
  <r>
    <s v="X"/>
    <d v="2015-08-17T00:00:00"/>
    <x v="1"/>
    <x v="214"/>
    <n v="1920"/>
    <m/>
    <x v="482"/>
    <m/>
    <x v="57"/>
  </r>
  <r>
    <s v="X"/>
    <d v="2015-08-17T00:00:00"/>
    <x v="1"/>
    <x v="9"/>
    <n v="1130"/>
    <m/>
    <x v="482"/>
    <m/>
    <x v="57"/>
  </r>
  <r>
    <s v="X"/>
    <d v="2015-08-17T00:00:00"/>
    <x v="1"/>
    <x v="9"/>
    <n v="1320"/>
    <m/>
    <x v="487"/>
    <m/>
    <x v="57"/>
  </r>
  <r>
    <s v="X"/>
    <d v="2015-08-17T00:00:00"/>
    <x v="1"/>
    <x v="214"/>
    <n v="775"/>
    <m/>
    <x v="128"/>
    <m/>
    <x v="57"/>
  </r>
  <r>
    <s v="X"/>
    <d v="2015-08-17T00:00:00"/>
    <x v="1"/>
    <x v="214"/>
    <n v="600"/>
    <m/>
    <x v="136"/>
    <m/>
    <x v="57"/>
  </r>
  <r>
    <s v="X"/>
    <d v="2015-08-17T00:00:00"/>
    <x v="1"/>
    <x v="214"/>
    <n v="250"/>
    <m/>
    <x v="463"/>
    <m/>
    <x v="57"/>
  </r>
  <r>
    <s v="X"/>
    <d v="2015-08-17T00:00:00"/>
    <x v="1"/>
    <x v="214"/>
    <n v="1284"/>
    <m/>
    <x v="491"/>
    <m/>
    <x v="57"/>
  </r>
  <r>
    <s v="X"/>
    <d v="2015-08-17T00:00:00"/>
    <x v="13"/>
    <x v="2668"/>
    <n v="3500"/>
    <m/>
    <x v="504"/>
    <m/>
    <x v="57"/>
  </r>
  <r>
    <s v="X"/>
    <d v="2015-08-17T00:00:00"/>
    <x v="13"/>
    <x v="214"/>
    <n v="775"/>
    <m/>
    <x v="28"/>
    <s v="JP"/>
    <x v="57"/>
  </r>
  <r>
    <s v="X"/>
    <d v="2015-08-17T00:00:00"/>
    <x v="13"/>
    <x v="13"/>
    <n v="975"/>
    <m/>
    <x v="504"/>
    <m/>
    <x v="57"/>
  </r>
  <r>
    <s v="X"/>
    <d v="2015-08-17T00:00:00"/>
    <x v="14"/>
    <x v="2963"/>
    <m/>
    <n v="142.97"/>
    <x v="247"/>
    <m/>
    <x v="0"/>
  </r>
  <r>
    <s v="X"/>
    <d v="2015-08-17T00:00:00"/>
    <x v="0"/>
    <x v="2964"/>
    <m/>
    <n v="45.46"/>
    <x v="423"/>
    <m/>
    <x v="0"/>
  </r>
  <r>
    <s v="X"/>
    <d v="2015-08-18T00:00:00"/>
    <x v="1"/>
    <x v="2858"/>
    <n v="-1781.38"/>
    <m/>
    <x v="323"/>
    <m/>
    <x v="57"/>
  </r>
  <r>
    <s v="X"/>
    <d v="2015-08-18T00:00:00"/>
    <x v="1"/>
    <x v="128"/>
    <n v="1710"/>
    <m/>
    <x v="482"/>
    <m/>
    <x v="57"/>
  </r>
  <r>
    <s v="X"/>
    <d v="2015-08-18T00:00:00"/>
    <x v="1"/>
    <x v="128"/>
    <n v="1000"/>
    <m/>
    <x v="487"/>
    <m/>
    <x v="57"/>
  </r>
  <r>
    <s v="X"/>
    <d v="2015-08-18T00:00:00"/>
    <x v="1"/>
    <x v="990"/>
    <n v="945"/>
    <m/>
    <x v="490"/>
    <m/>
    <x v="57"/>
  </r>
  <r>
    <s v="X"/>
    <d v="2015-08-18T00:00:00"/>
    <x v="1"/>
    <x v="990"/>
    <n v="1350"/>
    <m/>
    <x v="492"/>
    <m/>
    <x v="57"/>
  </r>
  <r>
    <s v="X"/>
    <d v="2015-08-18T00:00:00"/>
    <x v="1"/>
    <x v="990"/>
    <n v="2565"/>
    <m/>
    <x v="491"/>
    <m/>
    <x v="57"/>
  </r>
  <r>
    <s v="X"/>
    <d v="2015-08-18T00:00:00"/>
    <x v="13"/>
    <x v="128"/>
    <n v="2500"/>
    <m/>
    <x v="494"/>
    <m/>
    <x v="57"/>
  </r>
  <r>
    <s v="X"/>
    <d v="2015-08-18T00:00:00"/>
    <x v="0"/>
    <x v="2965"/>
    <m/>
    <n v="1827.46"/>
    <x v="447"/>
    <m/>
    <x v="0"/>
  </r>
  <r>
    <s v="X"/>
    <d v="2015-08-18T00:00:00"/>
    <x v="0"/>
    <x v="2966"/>
    <m/>
    <n v="2567.9899999999998"/>
    <x v="447"/>
    <m/>
    <x v="0"/>
  </r>
  <r>
    <s v="X"/>
    <d v="2015-08-18T00:00:00"/>
    <x v="0"/>
    <x v="2967"/>
    <m/>
    <n v="131.16999999999999"/>
    <x v="498"/>
    <m/>
    <x v="0"/>
  </r>
  <r>
    <s v="X"/>
    <d v="2015-08-19T00:00:00"/>
    <x v="1"/>
    <x v="2761"/>
    <n v="-20000"/>
    <m/>
    <x v="323"/>
    <m/>
    <x v="57"/>
  </r>
  <r>
    <s v="X"/>
    <d v="2015-08-19T00:00:00"/>
    <x v="13"/>
    <x v="31"/>
    <n v="400"/>
    <m/>
    <x v="118"/>
    <m/>
    <x v="57"/>
  </r>
  <r>
    <s v="X"/>
    <d v="2015-08-19T00:00:00"/>
    <x v="0"/>
    <x v="2968"/>
    <m/>
    <n v="1448.59"/>
    <x v="498"/>
    <m/>
    <x v="0"/>
  </r>
  <r>
    <s v="X"/>
    <d v="2015-08-19T00:00:00"/>
    <x v="14"/>
    <x v="2969"/>
    <m/>
    <n v="6.97"/>
    <x v="115"/>
    <m/>
    <x v="0"/>
  </r>
  <r>
    <s v="X"/>
    <d v="2015-08-19T00:00:00"/>
    <x v="14"/>
    <x v="2970"/>
    <m/>
    <n v="72.510000000000005"/>
    <x v="115"/>
    <m/>
    <x v="0"/>
  </r>
  <r>
    <s v="X"/>
    <d v="2015-08-19T00:00:00"/>
    <x v="14"/>
    <x v="2971"/>
    <m/>
    <n v="606.29999999999995"/>
    <x v="505"/>
    <m/>
    <x v="0"/>
  </r>
  <r>
    <s v="X"/>
    <d v="2015-08-19T00:00:00"/>
    <x v="14"/>
    <x v="2972"/>
    <m/>
    <n v="1209.53"/>
    <x v="505"/>
    <m/>
    <x v="0"/>
  </r>
  <r>
    <s v="X"/>
    <d v="2015-08-19T00:00:00"/>
    <x v="13"/>
    <x v="31"/>
    <n v="300"/>
    <m/>
    <x v="418"/>
    <m/>
    <x v="57"/>
  </r>
  <r>
    <s v="X"/>
    <d v="2015-08-19T00:00:00"/>
    <x v="0"/>
    <x v="2973"/>
    <m/>
    <n v="58.54"/>
    <x v="34"/>
    <m/>
    <x v="0"/>
  </r>
  <r>
    <s v="X"/>
    <d v="2015-08-20T00:00:00"/>
    <x v="1"/>
    <x v="2482"/>
    <n v="2500"/>
    <m/>
    <x v="498"/>
    <m/>
    <x v="57"/>
  </r>
  <r>
    <s v="X"/>
    <d v="2015-08-20T00:00:00"/>
    <x v="1"/>
    <x v="2482"/>
    <n v="1250"/>
    <m/>
    <x v="492"/>
    <m/>
    <x v="57"/>
  </r>
  <r>
    <s v="X"/>
    <d v="2015-08-20T00:00:00"/>
    <x v="1"/>
    <x v="2482"/>
    <n v="1250"/>
    <m/>
    <x v="490"/>
    <m/>
    <x v="57"/>
  </r>
  <r>
    <s v="X"/>
    <d v="2015-08-20T00:00:00"/>
    <x v="1"/>
    <x v="2091"/>
    <n v="250"/>
    <m/>
    <x v="482"/>
    <m/>
    <x v="57"/>
  </r>
  <r>
    <s v="X"/>
    <d v="2015-08-20T00:00:00"/>
    <x v="1"/>
    <x v="2091"/>
    <n v="250"/>
    <m/>
    <x v="487"/>
    <m/>
    <x v="57"/>
  </r>
  <r>
    <s v="X"/>
    <d v="2015-08-20T00:00:00"/>
    <x v="0"/>
    <x v="32"/>
    <m/>
    <n v="17.5"/>
    <x v="498"/>
    <m/>
    <x v="0"/>
  </r>
  <r>
    <s v="X"/>
    <d v="2015-08-20T00:00:00"/>
    <x v="14"/>
    <x v="2974"/>
    <m/>
    <n v="27.09"/>
    <x v="418"/>
    <m/>
    <x v="0"/>
  </r>
  <r>
    <s v="X"/>
    <d v="2015-08-20T00:00:00"/>
    <x v="0"/>
    <x v="2975"/>
    <m/>
    <n v="455"/>
    <x v="507"/>
    <m/>
    <x v="0"/>
  </r>
  <r>
    <s v="X"/>
    <d v="2015-08-21T00:00:00"/>
    <x v="1"/>
    <x v="684"/>
    <n v="500"/>
    <m/>
    <x v="463"/>
    <m/>
    <x v="57"/>
  </r>
  <r>
    <s v="X"/>
    <d v="2015-08-21T00:00:00"/>
    <x v="1"/>
    <x v="684"/>
    <n v="500"/>
    <m/>
    <x v="456"/>
    <m/>
    <x v="57"/>
  </r>
  <r>
    <s v="X"/>
    <d v="2015-08-21T00:00:00"/>
    <x v="0"/>
    <x v="2976"/>
    <m/>
    <n v="51.48"/>
    <x v="487"/>
    <m/>
    <x v="0"/>
  </r>
  <r>
    <s v="X"/>
    <d v="2015-08-21T00:00:00"/>
    <x v="0"/>
    <x v="2977"/>
    <m/>
    <n v="1276.71"/>
    <x v="447"/>
    <m/>
    <x v="0"/>
  </r>
  <r>
    <s v="X"/>
    <d v="2015-08-21T00:00:00"/>
    <x v="14"/>
    <x v="2978"/>
    <m/>
    <n v="97.38"/>
    <x v="504"/>
    <m/>
    <x v="0"/>
  </r>
  <r>
    <s v="X"/>
    <d v="2015-08-21T00:00:00"/>
    <x v="0"/>
    <x v="2979"/>
    <m/>
    <n v="340.37"/>
    <x v="98"/>
    <m/>
    <x v="0"/>
  </r>
  <r>
    <s v="X"/>
    <d v="2015-08-21T00:00:00"/>
    <x v="0"/>
    <x v="2980"/>
    <m/>
    <n v="60.9"/>
    <x v="34"/>
    <m/>
    <x v="0"/>
  </r>
  <r>
    <s v="X"/>
    <d v="2015-08-22T00:00:00"/>
    <x v="14"/>
    <x v="2981"/>
    <m/>
    <n v="771.02"/>
    <x v="505"/>
    <m/>
    <x v="0"/>
  </r>
  <r>
    <s v="X"/>
    <d v="2015-08-22T00:00:00"/>
    <x v="0"/>
    <x v="2982"/>
    <m/>
    <n v="105.97"/>
    <x v="136"/>
    <m/>
    <x v="0"/>
  </r>
  <r>
    <s v="X"/>
    <d v="2015-08-22T00:00:00"/>
    <x v="0"/>
    <x v="2983"/>
    <m/>
    <n v="2822"/>
    <x v="446"/>
    <m/>
    <x v="0"/>
  </r>
  <r>
    <s v="X"/>
    <d v="2015-08-24T00:00:00"/>
    <x v="1"/>
    <x v="1852"/>
    <n v="160"/>
    <m/>
    <x v="487"/>
    <m/>
    <x v="58"/>
  </r>
  <r>
    <s v="X"/>
    <d v="2015-08-24T00:00:00"/>
    <x v="1"/>
    <x v="1852"/>
    <n v="100"/>
    <m/>
    <x v="98"/>
    <m/>
    <x v="58"/>
  </r>
  <r>
    <s v="X"/>
    <d v="2015-08-24T00:00:00"/>
    <x v="1"/>
    <x v="1852"/>
    <n v="285"/>
    <m/>
    <x v="136"/>
    <m/>
    <x v="58"/>
  </r>
  <r>
    <s v="X"/>
    <d v="2015-08-24T00:00:00"/>
    <x v="1"/>
    <x v="2046"/>
    <n v="2000"/>
    <m/>
    <x v="447"/>
    <m/>
    <x v="58"/>
  </r>
  <r>
    <s v="X"/>
    <d v="2015-08-24T00:00:00"/>
    <x v="1"/>
    <x v="1852"/>
    <n v="1500"/>
    <m/>
    <x v="447"/>
    <m/>
    <x v="58"/>
  </r>
  <r>
    <s v="X"/>
    <d v="2015-08-24T00:00:00"/>
    <x v="1"/>
    <x v="21"/>
    <n v="1500"/>
    <m/>
    <x v="447"/>
    <m/>
    <x v="58"/>
  </r>
  <r>
    <s v="X"/>
    <d v="2015-08-24T00:00:00"/>
    <x v="13"/>
    <x v="1852"/>
    <n v="1650"/>
    <m/>
    <x v="505"/>
    <m/>
    <x v="58"/>
  </r>
  <r>
    <s v="X"/>
    <d v="2015-08-24T00:00:00"/>
    <x v="14"/>
    <x v="2984"/>
    <m/>
    <n v="260.14"/>
    <x v="504"/>
    <m/>
    <x v="0"/>
  </r>
  <r>
    <s v="X"/>
    <d v="2015-08-24T00:00:00"/>
    <x v="14"/>
    <x v="2985"/>
    <m/>
    <n v="1328.49"/>
    <x v="505"/>
    <m/>
    <x v="0"/>
  </r>
  <r>
    <s v="X"/>
    <d v="2015-08-24T00:00:00"/>
    <x v="0"/>
    <x v="2986"/>
    <m/>
    <n v="1006.35"/>
    <x v="447"/>
    <m/>
    <x v="0"/>
  </r>
  <r>
    <s v="X"/>
    <d v="2015-08-24T00:00:00"/>
    <x v="0"/>
    <x v="2987"/>
    <m/>
    <n v="51.21"/>
    <x v="498"/>
    <m/>
    <x v="0"/>
  </r>
  <r>
    <s v="X"/>
    <d v="2015-08-24T00:00:00"/>
    <x v="14"/>
    <x v="2988"/>
    <m/>
    <n v="435.52"/>
    <x v="504"/>
    <m/>
    <x v="0"/>
  </r>
  <r>
    <s v="X"/>
    <d v="2015-08-25T00:00:00"/>
    <x v="0"/>
    <x v="2989"/>
    <m/>
    <n v="-526.05999999999995"/>
    <x v="498"/>
    <m/>
    <x v="0"/>
  </r>
  <r>
    <s v="X"/>
    <d v="2015-08-25T00:00:00"/>
    <x v="2"/>
    <x v="2989"/>
    <m/>
    <n v="-1730.9"/>
    <x v="498"/>
    <m/>
    <x v="0"/>
  </r>
  <r>
    <s v="X"/>
    <d v="2015-08-25T00:00:00"/>
    <x v="2"/>
    <x v="2961"/>
    <m/>
    <n v="1730.9"/>
    <x v="498"/>
    <m/>
    <x v="0"/>
  </r>
  <r>
    <s v="X"/>
    <d v="2015-08-25T00:00:00"/>
    <x v="0"/>
    <x v="2990"/>
    <m/>
    <n v="10.56"/>
    <x v="491"/>
    <m/>
    <x v="0"/>
  </r>
  <r>
    <s v="X"/>
    <d v="2015-08-25T00:00:00"/>
    <x v="0"/>
    <x v="2991"/>
    <m/>
    <n v="240.74"/>
    <x v="423"/>
    <m/>
    <x v="0"/>
  </r>
  <r>
    <s v="X"/>
    <d v="2015-08-25T00:00:00"/>
    <x v="0"/>
    <x v="2992"/>
    <m/>
    <n v="208.15"/>
    <x v="423"/>
    <m/>
    <x v="0"/>
  </r>
  <r>
    <s v="X"/>
    <d v="2015-08-25T00:00:00"/>
    <x v="0"/>
    <x v="2993"/>
    <m/>
    <n v="630.19000000000005"/>
    <x v="447"/>
    <m/>
    <x v="0"/>
  </r>
  <r>
    <s v="X"/>
    <d v="2015-08-25T00:00:00"/>
    <x v="0"/>
    <x v="2994"/>
    <m/>
    <n v="111.34"/>
    <x v="498"/>
    <m/>
    <x v="0"/>
  </r>
  <r>
    <s v="X"/>
    <d v="2015-08-25T00:00:00"/>
    <x v="0"/>
    <x v="32"/>
    <m/>
    <n v="442.4"/>
    <x v="398"/>
    <m/>
    <x v="0"/>
  </r>
  <r>
    <s v="X"/>
    <d v="2015-08-25T00:00:00"/>
    <x v="0"/>
    <x v="32"/>
    <m/>
    <n v="419"/>
    <x v="474"/>
    <m/>
    <x v="0"/>
  </r>
  <r>
    <s v="X"/>
    <d v="2015-08-25T00:00:00"/>
    <x v="0"/>
    <x v="2995"/>
    <m/>
    <n v="12"/>
    <x v="80"/>
    <m/>
    <x v="0"/>
  </r>
  <r>
    <s v="X"/>
    <d v="2015-08-25T00:00:00"/>
    <x v="0"/>
    <x v="2996"/>
    <m/>
    <n v="419"/>
    <x v="80"/>
    <m/>
    <x v="0"/>
  </r>
  <r>
    <s v="X"/>
    <d v="2015-08-25T00:00:00"/>
    <x v="0"/>
    <x v="2997"/>
    <m/>
    <n v="299"/>
    <x v="423"/>
    <m/>
    <x v="0"/>
  </r>
  <r>
    <s v="X"/>
    <d v="2015-08-25T00:00:00"/>
    <x v="0"/>
    <x v="2998"/>
    <m/>
    <n v="490.78"/>
    <x v="80"/>
    <m/>
    <x v="0"/>
  </r>
  <r>
    <s v="X"/>
    <d v="2015-08-25T00:00:00"/>
    <x v="0"/>
    <x v="2999"/>
    <m/>
    <n v="58.53"/>
    <x v="150"/>
    <m/>
    <x v="0"/>
  </r>
  <r>
    <s v="X"/>
    <d v="2015-08-26T00:00:00"/>
    <x v="0"/>
    <x v="3000"/>
    <m/>
    <n v="8.4499999999999993"/>
    <x v="474"/>
    <m/>
    <x v="0"/>
  </r>
  <r>
    <s v="X"/>
    <d v="2015-08-26T00:00:00"/>
    <x v="0"/>
    <x v="3001"/>
    <m/>
    <n v="105.68"/>
    <x v="474"/>
    <m/>
    <x v="0"/>
  </r>
  <r>
    <s v="X"/>
    <d v="2015-08-26T00:00:00"/>
    <x v="0"/>
    <x v="3002"/>
    <m/>
    <n v="107.21"/>
    <x v="474"/>
    <m/>
    <x v="0"/>
  </r>
  <r>
    <s v="X"/>
    <d v="2015-08-26T00:00:00"/>
    <x v="0"/>
    <x v="3003"/>
    <m/>
    <n v="-207.91"/>
    <x v="80"/>
    <m/>
    <x v="0"/>
  </r>
  <r>
    <s v="X"/>
    <d v="2015-08-26T00:00:00"/>
    <x v="0"/>
    <x v="3003"/>
    <m/>
    <n v="239.38"/>
    <x v="80"/>
    <m/>
    <x v="0"/>
  </r>
  <r>
    <s v="X"/>
    <d v="2015-08-26T00:00:00"/>
    <x v="0"/>
    <x v="3004"/>
    <m/>
    <n v="48.73"/>
    <x v="508"/>
    <m/>
    <x v="0"/>
  </r>
  <r>
    <s v="X"/>
    <d v="2015-08-26T00:00:00"/>
    <x v="0"/>
    <x v="3005"/>
    <m/>
    <n v="60.73"/>
    <x v="34"/>
    <m/>
    <x v="0"/>
  </r>
  <r>
    <s v="X"/>
    <d v="2015-08-27T00:00:00"/>
    <x v="1"/>
    <x v="8"/>
    <n v="577"/>
    <m/>
    <x v="491"/>
    <m/>
    <x v="58"/>
  </r>
  <r>
    <s v="X"/>
    <d v="2015-08-27T00:00:00"/>
    <x v="1"/>
    <x v="8"/>
    <n v="100"/>
    <m/>
    <x v="474"/>
    <m/>
    <x v="58"/>
  </r>
  <r>
    <s v="X"/>
    <d v="2015-08-27T00:00:00"/>
    <x v="1"/>
    <x v="1852"/>
    <n v="160"/>
    <m/>
    <x v="136"/>
    <m/>
    <x v="58"/>
  </r>
  <r>
    <s v="X"/>
    <d v="2015-08-27T00:00:00"/>
    <x v="1"/>
    <x v="1852"/>
    <n v="80"/>
    <m/>
    <x v="487"/>
    <m/>
    <x v="58"/>
  </r>
  <r>
    <s v="X"/>
    <d v="2015-08-27T00:00:00"/>
    <x v="14"/>
    <x v="3006"/>
    <m/>
    <n v="191.02"/>
    <x v="504"/>
    <m/>
    <x v="0"/>
  </r>
  <r>
    <s v="X"/>
    <d v="2015-08-27T00:00:00"/>
    <x v="0"/>
    <x v="3007"/>
    <m/>
    <n v="64.569999999999993"/>
    <x v="482"/>
    <m/>
    <x v="0"/>
  </r>
  <r>
    <s v="X"/>
    <d v="2015-08-27T00:00:00"/>
    <x v="14"/>
    <x v="3008"/>
    <m/>
    <n v="526.22"/>
    <x v="505"/>
    <m/>
    <x v="0"/>
  </r>
  <r>
    <s v="X"/>
    <d v="2015-08-27T00:00:00"/>
    <x v="0"/>
    <x v="3009"/>
    <m/>
    <n v="22.67"/>
    <x v="447"/>
    <m/>
    <x v="0"/>
  </r>
  <r>
    <s v="X"/>
    <d v="2015-08-27T00:00:00"/>
    <x v="0"/>
    <x v="3010"/>
    <m/>
    <n v="3951.37"/>
    <x v="509"/>
    <m/>
    <x v="0"/>
  </r>
  <r>
    <s v="X"/>
    <d v="2015-08-27T00:00:00"/>
    <x v="0"/>
    <x v="2998"/>
    <m/>
    <n v="791.04"/>
    <x v="80"/>
    <m/>
    <x v="0"/>
  </r>
  <r>
    <s v="X"/>
    <d v="2015-08-27T00:00:00"/>
    <x v="0"/>
    <x v="3011"/>
    <m/>
    <n v="69"/>
    <x v="80"/>
    <m/>
    <x v="0"/>
  </r>
  <r>
    <s v="X"/>
    <d v="2015-08-27T00:00:00"/>
    <x v="0"/>
    <x v="3012"/>
    <m/>
    <n v="4"/>
    <x v="510"/>
    <m/>
    <x v="0"/>
  </r>
  <r>
    <s v="X"/>
    <d v="2015-08-27T00:00:00"/>
    <x v="0"/>
    <x v="3013"/>
    <m/>
    <n v="6.7"/>
    <x v="34"/>
    <m/>
    <x v="0"/>
  </r>
  <r>
    <s v="X"/>
    <d v="2015-08-27T00:00:00"/>
    <x v="0"/>
    <x v="3014"/>
    <m/>
    <n v="43.14"/>
    <x v="34"/>
    <m/>
    <x v="0"/>
  </r>
  <r>
    <s v="X"/>
    <d v="2015-08-28T00:00:00"/>
    <x v="1"/>
    <x v="3015"/>
    <n v="400"/>
    <m/>
    <x v="423"/>
    <m/>
    <x v="58"/>
  </r>
  <r>
    <s v="X"/>
    <d v="2015-08-28T00:00:00"/>
    <x v="1"/>
    <x v="3015"/>
    <n v="50"/>
    <m/>
    <x v="423"/>
    <m/>
    <x v="58"/>
  </r>
  <r>
    <s v="X"/>
    <d v="2015-08-28T00:00:00"/>
    <x v="1"/>
    <x v="2071"/>
    <n v="50"/>
    <m/>
    <x v="511"/>
    <m/>
    <x v="58"/>
  </r>
  <r>
    <s v="X"/>
    <d v="2015-08-28T00:00:00"/>
    <x v="14"/>
    <x v="3016"/>
    <m/>
    <n v="842.78"/>
    <x v="504"/>
    <m/>
    <x v="0"/>
  </r>
  <r>
    <s v="X"/>
    <d v="2015-08-28T00:00:00"/>
    <x v="0"/>
    <x v="3017"/>
    <m/>
    <n v="259.69"/>
    <x v="447"/>
    <m/>
    <x v="0"/>
  </r>
  <r>
    <s v="X"/>
    <d v="2015-08-28T00:00:00"/>
    <x v="0"/>
    <x v="3018"/>
    <m/>
    <n v="137.06"/>
    <x v="498"/>
    <m/>
    <x v="0"/>
  </r>
  <r>
    <s v="X"/>
    <d v="2015-08-28T00:00:00"/>
    <x v="0"/>
    <x v="3019"/>
    <m/>
    <n v="878.56"/>
    <x v="505"/>
    <m/>
    <x v="0"/>
  </r>
  <r>
    <s v="X"/>
    <d v="2015-08-28T00:00:00"/>
    <x v="0"/>
    <x v="3020"/>
    <m/>
    <n v="8"/>
    <x v="510"/>
    <m/>
    <x v="0"/>
  </r>
  <r>
    <s v="X"/>
    <d v="2015-08-29T00:00:00"/>
    <x v="0"/>
    <x v="3021"/>
    <m/>
    <n v="23.29"/>
    <x v="447"/>
    <m/>
    <x v="0"/>
  </r>
  <r>
    <s v="X"/>
    <d v="2015-08-29T00:00:00"/>
    <x v="0"/>
    <x v="3022"/>
    <m/>
    <n v="997.8"/>
    <x v="504"/>
    <m/>
    <x v="0"/>
  </r>
  <r>
    <s v="X"/>
    <d v="2015-08-31T00:00:00"/>
    <x v="1"/>
    <x v="3023"/>
    <n v="2"/>
    <m/>
    <x v="510"/>
    <m/>
    <x v="59"/>
  </r>
  <r>
    <s v="X"/>
    <d v="2015-08-31T00:00:00"/>
    <x v="1"/>
    <x v="3023"/>
    <n v="2"/>
    <m/>
    <x v="510"/>
    <m/>
    <x v="59"/>
  </r>
  <r>
    <s v="X"/>
    <d v="2015-08-31T00:00:00"/>
    <x v="1"/>
    <x v="9"/>
    <n v="1320"/>
    <m/>
    <x v="447"/>
    <m/>
    <x v="59"/>
  </r>
  <r>
    <s v="X"/>
    <d v="2015-08-31T00:00:00"/>
    <x v="1"/>
    <x v="3024"/>
    <n v="1300"/>
    <m/>
    <x v="474"/>
    <m/>
    <x v="59"/>
  </r>
  <r>
    <s v="X"/>
    <d v="2015-08-31T00:00:00"/>
    <x v="13"/>
    <x v="2677"/>
    <n v="3200"/>
    <m/>
    <x v="504"/>
    <m/>
    <x v="59"/>
  </r>
  <r>
    <s v="X"/>
    <d v="2015-08-31T00:00:00"/>
    <x v="13"/>
    <x v="9"/>
    <n v="2680"/>
    <m/>
    <x v="505"/>
    <m/>
    <x v="59"/>
  </r>
  <r>
    <s v="X"/>
    <d v="2015-08-31T00:00:00"/>
    <x v="0"/>
    <x v="3025"/>
    <m/>
    <n v="311.08999999999997"/>
    <x v="447"/>
    <m/>
    <x v="0"/>
  </r>
  <r>
    <s v="X"/>
    <d v="2015-08-31T00:00:00"/>
    <x v="0"/>
    <x v="32"/>
    <m/>
    <n v="12"/>
    <x v="512"/>
    <m/>
    <x v="0"/>
  </r>
  <r>
    <s v="X"/>
    <d v="2015-08-31T00:00:00"/>
    <x v="0"/>
    <x v="32"/>
    <m/>
    <n v="169.32"/>
    <x v="398"/>
    <m/>
    <x v="0"/>
  </r>
  <r>
    <s v="X"/>
    <d v="2015-09-01T00:00:00"/>
    <x v="1"/>
    <x v="2761"/>
    <n v="-6000"/>
    <m/>
    <x v="323"/>
    <m/>
    <x v="59"/>
  </r>
  <r>
    <s v="X"/>
    <d v="2015-09-01T00:00:00"/>
    <x v="1"/>
    <x v="2482"/>
    <n v="250"/>
    <m/>
    <x v="178"/>
    <m/>
    <x v="59"/>
  </r>
  <r>
    <s v="X"/>
    <d v="2015-09-01T00:00:00"/>
    <x v="1"/>
    <x v="2482"/>
    <n v="2500"/>
    <m/>
    <x v="498"/>
    <m/>
    <x v="59"/>
  </r>
  <r>
    <s v="X"/>
    <d v="2015-09-01T00:00:00"/>
    <x v="1"/>
    <x v="250"/>
    <n v="536.99"/>
    <m/>
    <x v="40"/>
    <m/>
    <x v="59"/>
  </r>
  <r>
    <s v="X"/>
    <d v="2015-09-01T00:00:00"/>
    <x v="14"/>
    <x v="3026"/>
    <m/>
    <n v="279.41000000000003"/>
    <x v="504"/>
    <m/>
    <x v="0"/>
  </r>
  <r>
    <s v="X"/>
    <d v="2015-09-01T00:00:00"/>
    <x v="14"/>
    <x v="3027"/>
    <m/>
    <n v="1238.69"/>
    <x v="504"/>
    <m/>
    <x v="0"/>
  </r>
  <r>
    <s v="X"/>
    <d v="2015-09-01T00:00:00"/>
    <x v="14"/>
    <x v="3028"/>
    <m/>
    <n v="180.66"/>
    <x v="513"/>
    <m/>
    <x v="0"/>
  </r>
  <r>
    <s v="X"/>
    <d v="2015-09-01T00:00:00"/>
    <x v="0"/>
    <x v="3029"/>
    <m/>
    <n v="65.209999999999994"/>
    <x v="482"/>
    <m/>
    <x v="0"/>
  </r>
  <r>
    <s v="X"/>
    <d v="2015-09-01T00:00:00"/>
    <x v="0"/>
    <x v="3030"/>
    <m/>
    <n v="1202.6600000000001"/>
    <x v="498"/>
    <m/>
    <x v="0"/>
  </r>
  <r>
    <s v="X"/>
    <d v="2015-09-01T00:00:00"/>
    <x v="0"/>
    <x v="3031"/>
    <m/>
    <n v="202.51"/>
    <x v="447"/>
    <m/>
    <x v="0"/>
  </r>
  <r>
    <s v="X"/>
    <d v="2015-09-02T00:00:00"/>
    <x v="1"/>
    <x v="251"/>
    <n v="197.1"/>
    <m/>
    <x v="106"/>
    <m/>
    <x v="59"/>
  </r>
  <r>
    <s v="X"/>
    <d v="2015-09-02T00:00:00"/>
    <x v="14"/>
    <x v="3032"/>
    <m/>
    <n v="55"/>
    <x v="504"/>
    <m/>
    <x v="0"/>
  </r>
  <r>
    <s v="X"/>
    <d v="2015-09-02T00:00:00"/>
    <x v="0"/>
    <x v="3033"/>
    <m/>
    <n v="785.48"/>
    <x v="487"/>
    <m/>
    <x v="0"/>
  </r>
  <r>
    <s v="X"/>
    <d v="2015-09-02T00:00:00"/>
    <x v="14"/>
    <x v="3034"/>
    <m/>
    <n v="44.4"/>
    <x v="494"/>
    <m/>
    <x v="0"/>
  </r>
  <r>
    <s v="X"/>
    <d v="2015-09-02T00:00:00"/>
    <x v="14"/>
    <x v="3035"/>
    <m/>
    <n v="957.3"/>
    <x v="505"/>
    <m/>
    <x v="0"/>
  </r>
  <r>
    <s v="X"/>
    <d v="2015-09-02T00:00:00"/>
    <x v="0"/>
    <x v="3036"/>
    <m/>
    <n v="870.3"/>
    <x v="447"/>
    <m/>
    <x v="0"/>
  </r>
  <r>
    <s v="X"/>
    <d v="2015-09-02T00:00:00"/>
    <x v="0"/>
    <x v="3037"/>
    <m/>
    <n v="-870.3"/>
    <x v="447"/>
    <m/>
    <x v="0"/>
  </r>
  <r>
    <s v="X"/>
    <d v="2015-09-02T00:00:00"/>
    <x v="0"/>
    <x v="3038"/>
    <m/>
    <n v="131.52000000000001"/>
    <x v="498"/>
    <m/>
    <x v="0"/>
  </r>
  <r>
    <s v="X"/>
    <d v="2015-09-02T00:00:00"/>
    <x v="14"/>
    <x v="3039"/>
    <m/>
    <n v="697.89"/>
    <x v="504"/>
    <m/>
    <x v="0"/>
  </r>
  <r>
    <s v="X"/>
    <d v="2015-09-02T00:00:00"/>
    <x v="14"/>
    <x v="3040"/>
    <m/>
    <n v="335.2"/>
    <x v="494"/>
    <m/>
    <x v="0"/>
  </r>
  <r>
    <s v="X"/>
    <d v="2015-09-02T00:00:00"/>
    <x v="0"/>
    <x v="2973"/>
    <m/>
    <n v="62.18"/>
    <x v="34"/>
    <m/>
    <x v="0"/>
  </r>
  <r>
    <s v="X"/>
    <d v="2015-09-03T00:00:00"/>
    <x v="13"/>
    <x v="36"/>
    <n v="1500"/>
    <m/>
    <x v="505"/>
    <m/>
    <x v="59"/>
  </r>
  <r>
    <s v="X"/>
    <d v="2015-09-03T00:00:00"/>
    <x v="1"/>
    <x v="36"/>
    <n v="1500"/>
    <m/>
    <x v="447"/>
    <m/>
    <x v="59"/>
  </r>
  <r>
    <s v="X"/>
    <d v="2015-09-03T00:00:00"/>
    <x v="14"/>
    <x v="3041"/>
    <m/>
    <n v="330.72"/>
    <x v="504"/>
    <m/>
    <x v="0"/>
  </r>
  <r>
    <s v="X"/>
    <d v="2015-09-03T00:00:00"/>
    <x v="0"/>
    <x v="3042"/>
    <m/>
    <n v="689.4"/>
    <x v="447"/>
    <m/>
    <x v="0"/>
  </r>
  <r>
    <s v="X"/>
    <d v="2015-09-03T00:00:00"/>
    <x v="18"/>
    <x v="2608"/>
    <m/>
    <n v="-33.53"/>
    <x v="498"/>
    <m/>
    <x v="0"/>
  </r>
  <r>
    <s v="X"/>
    <d v="2015-09-03T00:00:00"/>
    <x v="0"/>
    <x v="3043"/>
    <m/>
    <n v="345.9"/>
    <x v="498"/>
    <m/>
    <x v="0"/>
  </r>
  <r>
    <s v="X"/>
    <d v="2015-09-03T00:00:00"/>
    <x v="0"/>
    <x v="3044"/>
    <m/>
    <n v="650.84"/>
    <x v="498"/>
    <m/>
    <x v="0"/>
  </r>
  <r>
    <s v="X"/>
    <d v="2015-09-03T00:00:00"/>
    <x v="0"/>
    <x v="3045"/>
    <m/>
    <n v="250"/>
    <x v="498"/>
    <m/>
    <x v="0"/>
  </r>
  <r>
    <s v="X"/>
    <d v="2015-09-03T00:00:00"/>
    <x v="0"/>
    <x v="3046"/>
    <m/>
    <n v="1056.08"/>
    <x v="487"/>
    <m/>
    <x v="0"/>
  </r>
  <r>
    <s v="X"/>
    <d v="2015-09-03T00:00:00"/>
    <x v="0"/>
    <x v="2973"/>
    <m/>
    <n v="53.36"/>
    <x v="34"/>
    <m/>
    <x v="0"/>
  </r>
  <r>
    <s v="X"/>
    <d v="2015-09-04T00:00:00"/>
    <x v="13"/>
    <x v="1"/>
    <n v="5000"/>
    <m/>
    <x v="504"/>
    <m/>
    <x v="59"/>
  </r>
  <r>
    <s v="X"/>
    <d v="2015-09-04T00:00:00"/>
    <x v="13"/>
    <x v="1930"/>
    <n v="800"/>
    <m/>
    <x v="504"/>
    <m/>
    <x v="59"/>
  </r>
  <r>
    <s v="X"/>
    <d v="2015-09-04T00:00:00"/>
    <x v="1"/>
    <x v="2273"/>
    <n v="373"/>
    <m/>
    <x v="150"/>
    <m/>
    <x v="59"/>
  </r>
  <r>
    <s v="X"/>
    <d v="2015-09-04T00:00:00"/>
    <x v="1"/>
    <x v="2273"/>
    <n v="500"/>
    <m/>
    <x v="443"/>
    <m/>
    <x v="59"/>
  </r>
  <r>
    <s v="X"/>
    <d v="2015-09-04T00:00:00"/>
    <x v="14"/>
    <x v="3047"/>
    <m/>
    <n v="448.97"/>
    <x v="504"/>
    <m/>
    <x v="0"/>
  </r>
  <r>
    <s v="X"/>
    <d v="2015-09-04T00:00:00"/>
    <x v="0"/>
    <x v="3048"/>
    <m/>
    <n v="90.37"/>
    <x v="447"/>
    <m/>
    <x v="0"/>
  </r>
  <r>
    <s v="X"/>
    <d v="2015-09-04T00:00:00"/>
    <x v="0"/>
    <x v="3049"/>
    <m/>
    <n v="685.89"/>
    <x v="498"/>
    <m/>
    <x v="0"/>
  </r>
  <r>
    <s v="X"/>
    <d v="2015-09-04T00:00:00"/>
    <x v="13"/>
    <x v="3050"/>
    <n v="316"/>
    <m/>
    <x v="446"/>
    <m/>
    <x v="59"/>
  </r>
  <r>
    <s v="X"/>
    <d v="2015-09-05T00:00:00"/>
    <x v="14"/>
    <x v="3051"/>
    <m/>
    <n v="116.84"/>
    <x v="504"/>
    <m/>
    <x v="0"/>
  </r>
  <r>
    <s v="X"/>
    <d v="2015-09-06T00:00:00"/>
    <x v="0"/>
    <x v="2964"/>
    <m/>
    <n v="52.86"/>
    <x v="80"/>
    <m/>
    <x v="0"/>
  </r>
  <r>
    <s v="X"/>
    <d v="2015-09-07T00:00:00"/>
    <x v="0"/>
    <x v="3052"/>
    <m/>
    <n v="375.99"/>
    <x v="504"/>
    <m/>
    <x v="0"/>
  </r>
  <r>
    <s v="X"/>
    <d v="2015-09-07T00:00:00"/>
    <x v="0"/>
    <x v="3053"/>
    <m/>
    <n v="37.71"/>
    <x v="504"/>
    <m/>
    <x v="0"/>
  </r>
  <r>
    <s v="X"/>
    <d v="2015-09-08T00:00:00"/>
    <x v="14"/>
    <x v="3054"/>
    <m/>
    <n v="133.94"/>
    <x v="504"/>
    <m/>
    <x v="0"/>
  </r>
  <r>
    <s v="X"/>
    <d v="2015-09-08T00:00:00"/>
    <x v="14"/>
    <x v="3055"/>
    <m/>
    <n v="145.55000000000001"/>
    <x v="504"/>
    <m/>
    <x v="0"/>
  </r>
  <r>
    <s v="X"/>
    <d v="2015-09-08T00:00:00"/>
    <x v="0"/>
    <x v="3056"/>
    <m/>
    <n v="176.83"/>
    <x v="498"/>
    <m/>
    <x v="0"/>
  </r>
  <r>
    <s v="X"/>
    <d v="2015-09-08T00:00:00"/>
    <x v="14"/>
    <x v="3057"/>
    <m/>
    <n v="1194.3599999999999"/>
    <x v="505"/>
    <m/>
    <x v="0"/>
  </r>
  <r>
    <s v="X"/>
    <d v="2015-09-08T00:00:00"/>
    <x v="14"/>
    <x v="3058"/>
    <m/>
    <n v="1875.09"/>
    <x v="505"/>
    <m/>
    <x v="0"/>
  </r>
  <r>
    <s v="X"/>
    <d v="2015-09-08T00:00:00"/>
    <x v="1"/>
    <x v="3059"/>
    <n v="-60270.29"/>
    <m/>
    <x v="303"/>
    <m/>
    <x v="60"/>
  </r>
  <r>
    <s v="X"/>
    <d v="2015-09-08T00:00:00"/>
    <x v="1"/>
    <x v="3060"/>
    <n v="-6225"/>
    <m/>
    <x v="303"/>
    <m/>
    <x v="60"/>
  </r>
  <r>
    <s v="X"/>
    <d v="2015-09-08T00:00:00"/>
    <x v="1"/>
    <x v="241"/>
    <n v="226.29"/>
    <m/>
    <x v="40"/>
    <m/>
    <x v="60"/>
  </r>
  <r>
    <s v="X"/>
    <d v="2015-09-08T00:00:00"/>
    <x v="0"/>
    <x v="2998"/>
    <m/>
    <n v="770.33"/>
    <x v="80"/>
    <m/>
    <x v="0"/>
  </r>
  <r>
    <s v="X"/>
    <d v="2015-09-08T00:00:00"/>
    <x v="0"/>
    <x v="2973"/>
    <m/>
    <n v="54.13"/>
    <x v="34"/>
    <m/>
    <x v="0"/>
  </r>
  <r>
    <s v="X"/>
    <d v="2015-09-09T00:00:00"/>
    <x v="14"/>
    <x v="3061"/>
    <m/>
    <n v="506.71"/>
    <x v="504"/>
    <m/>
    <x v="0"/>
  </r>
  <r>
    <s v="X"/>
    <d v="2015-09-09T00:00:00"/>
    <x v="14"/>
    <x v="3061"/>
    <m/>
    <n v="-444.36"/>
    <x v="504"/>
    <m/>
    <x v="0"/>
  </r>
  <r>
    <s v="X"/>
    <d v="2015-09-09T00:00:00"/>
    <x v="14"/>
    <x v="3061"/>
    <m/>
    <n v="752.02"/>
    <x v="504"/>
    <m/>
    <x v="0"/>
  </r>
  <r>
    <s v="X"/>
    <d v="2015-09-09T00:00:00"/>
    <x v="14"/>
    <x v="3062"/>
    <m/>
    <n v="435.65"/>
    <x v="505"/>
    <m/>
    <x v="0"/>
  </r>
  <r>
    <s v="X"/>
    <d v="2015-09-09T00:00:00"/>
    <x v="0"/>
    <x v="3063"/>
    <m/>
    <n v="364.04"/>
    <x v="447"/>
    <m/>
    <x v="0"/>
  </r>
  <r>
    <s v="X"/>
    <d v="2015-09-09T00:00:00"/>
    <x v="0"/>
    <x v="3064"/>
    <m/>
    <n v="401.97"/>
    <x v="429"/>
    <m/>
    <x v="0"/>
  </r>
  <r>
    <s v="X"/>
    <d v="2015-09-09T00:00:00"/>
    <x v="0"/>
    <x v="3065"/>
    <m/>
    <n v="1026.28"/>
    <x v="447"/>
    <m/>
    <x v="0"/>
  </r>
  <r>
    <s v="X"/>
    <d v="2015-09-09T00:00:00"/>
    <x v="0"/>
    <x v="3066"/>
    <m/>
    <n v="251.9"/>
    <x v="498"/>
    <m/>
    <x v="0"/>
  </r>
  <r>
    <s v="X"/>
    <d v="2015-09-09T00:00:00"/>
    <x v="1"/>
    <x v="2482"/>
    <n v="4000"/>
    <m/>
    <x v="498"/>
    <m/>
    <x v="60"/>
  </r>
  <r>
    <s v="X"/>
    <d v="2015-09-09T00:00:00"/>
    <x v="0"/>
    <x v="3067"/>
    <m/>
    <n v="82.44"/>
    <x v="498"/>
    <m/>
    <x v="0"/>
  </r>
  <r>
    <s v="X"/>
    <d v="2015-09-09T00:00:00"/>
    <x v="0"/>
    <x v="3068"/>
    <m/>
    <n v="1750"/>
    <x v="456"/>
    <m/>
    <x v="0"/>
  </r>
  <r>
    <s v="X"/>
    <d v="2015-09-10T00:00:00"/>
    <x v="14"/>
    <x v="3069"/>
    <m/>
    <n v="339.31"/>
    <x v="418"/>
    <m/>
    <x v="0"/>
  </r>
  <r>
    <s v="X"/>
    <d v="2015-09-10T00:00:00"/>
    <x v="14"/>
    <x v="3070"/>
    <m/>
    <n v="113.86"/>
    <x v="418"/>
    <m/>
    <x v="0"/>
  </r>
  <r>
    <s v="X"/>
    <d v="2015-09-10T00:00:00"/>
    <x v="13"/>
    <x v="2065"/>
    <n v="1800"/>
    <m/>
    <x v="504"/>
    <m/>
    <x v="60"/>
  </r>
  <r>
    <s v="X"/>
    <d v="2015-09-10T00:00:00"/>
    <x v="1"/>
    <x v="2450"/>
    <n v="1050"/>
    <m/>
    <x v="447"/>
    <m/>
    <x v="60"/>
  </r>
  <r>
    <s v="X"/>
    <d v="2015-09-10T00:00:00"/>
    <x v="1"/>
    <x v="2450"/>
    <n v="700"/>
    <m/>
    <x v="482"/>
    <m/>
    <x v="60"/>
  </r>
  <r>
    <s v="X"/>
    <d v="2015-09-10T00:00:00"/>
    <x v="1"/>
    <x v="2450"/>
    <n v="700"/>
    <m/>
    <x v="491"/>
    <m/>
    <x v="60"/>
  </r>
  <r>
    <s v="X"/>
    <d v="2015-09-10T00:00:00"/>
    <x v="1"/>
    <x v="2450"/>
    <n v="470"/>
    <m/>
    <x v="456"/>
    <m/>
    <x v="60"/>
  </r>
  <r>
    <s v="X"/>
    <d v="2015-09-10T00:00:00"/>
    <x v="1"/>
    <x v="2450"/>
    <n v="470"/>
    <m/>
    <x v="463"/>
    <m/>
    <x v="60"/>
  </r>
  <r>
    <s v="X"/>
    <d v="2015-09-10T00:00:00"/>
    <x v="1"/>
    <x v="2450"/>
    <n v="350"/>
    <m/>
    <x v="490"/>
    <m/>
    <x v="60"/>
  </r>
  <r>
    <s v="X"/>
    <d v="2015-09-10T00:00:00"/>
    <x v="1"/>
    <x v="2065"/>
    <n v="2000"/>
    <m/>
    <x v="447"/>
    <m/>
    <x v="60"/>
  </r>
  <r>
    <s v="X"/>
    <d v="2015-09-10T00:00:00"/>
    <x v="0"/>
    <x v="32"/>
    <n v="16.32"/>
    <m/>
    <x v="512"/>
    <m/>
    <x v="0"/>
  </r>
  <r>
    <s v="X"/>
    <d v="2015-09-11T00:00:00"/>
    <x v="14"/>
    <x v="3071"/>
    <m/>
    <n v="202.14"/>
    <x v="505"/>
    <m/>
    <x v="0"/>
  </r>
  <r>
    <s v="X"/>
    <d v="2015-09-11T00:00:00"/>
    <x v="0"/>
    <x v="3072"/>
    <m/>
    <n v="196.82"/>
    <x v="514"/>
    <m/>
    <x v="0"/>
  </r>
  <r>
    <s v="X"/>
    <d v="2015-09-11T00:00:00"/>
    <x v="0"/>
    <x v="3073"/>
    <m/>
    <n v="8054.47"/>
    <x v="498"/>
    <m/>
    <x v="0"/>
  </r>
  <r>
    <s v="X"/>
    <d v="2015-09-11T00:00:00"/>
    <x v="0"/>
    <x v="3074"/>
    <m/>
    <n v="206.31"/>
    <x v="498"/>
    <m/>
    <x v="0"/>
  </r>
  <r>
    <s v="X"/>
    <d v="2015-09-11T00:00:00"/>
    <x v="14"/>
    <x v="3075"/>
    <m/>
    <n v="817.86"/>
    <x v="504"/>
    <m/>
    <x v="0"/>
  </r>
  <r>
    <s v="X"/>
    <d v="2015-09-11T00:00:00"/>
    <x v="13"/>
    <x v="1328"/>
    <n v="95"/>
    <m/>
    <x v="115"/>
    <m/>
    <x v="60"/>
  </r>
  <r>
    <s v="X"/>
    <d v="2015-09-11T00:00:00"/>
    <x v="13"/>
    <x v="3015"/>
    <n v="50"/>
    <m/>
    <x v="418"/>
    <m/>
    <x v="60"/>
  </r>
  <r>
    <s v="X"/>
    <d v="2015-09-11T00:00:00"/>
    <x v="13"/>
    <x v="172"/>
    <n v="1000"/>
    <m/>
    <x v="515"/>
    <m/>
    <x v="60"/>
  </r>
  <r>
    <s v="X"/>
    <d v="2015-09-11T00:00:00"/>
    <x v="13"/>
    <x v="879"/>
    <n v="75"/>
    <m/>
    <x v="28"/>
    <s v="JP"/>
    <x v="60"/>
  </r>
  <r>
    <s v="X"/>
    <d v="2015-09-11T00:00:00"/>
    <x v="13"/>
    <x v="28"/>
    <n v="82.5"/>
    <m/>
    <x v="418"/>
    <m/>
    <x v="60"/>
  </r>
  <r>
    <s v="X"/>
    <d v="2015-09-11T00:00:00"/>
    <x v="1"/>
    <x v="959"/>
    <n v="350"/>
    <m/>
    <x v="98"/>
    <m/>
    <x v="60"/>
  </r>
  <r>
    <s v="X"/>
    <d v="2015-09-11T00:00:00"/>
    <x v="0"/>
    <x v="3076"/>
    <m/>
    <n v="1340"/>
    <x v="53"/>
    <m/>
    <x v="0"/>
  </r>
  <r>
    <s v="X"/>
    <d v="2015-09-12T00:00:00"/>
    <x v="0"/>
    <x v="3030"/>
    <m/>
    <n v="-310.58"/>
    <x v="498"/>
    <m/>
    <x v="0"/>
  </r>
  <r>
    <s v="X"/>
    <d v="2015-09-12T00:00:00"/>
    <x v="0"/>
    <x v="3077"/>
    <m/>
    <n v="-143"/>
    <x v="516"/>
    <m/>
    <x v="0"/>
  </r>
  <r>
    <s v="X"/>
    <d v="2015-09-12T00:00:00"/>
    <x v="0"/>
    <x v="3066"/>
    <m/>
    <n v="-25.71"/>
    <x v="498"/>
    <m/>
    <x v="0"/>
  </r>
  <r>
    <s v="X"/>
    <d v="2015-09-14T00:00:00"/>
    <x v="0"/>
    <x v="3078"/>
    <m/>
    <n v="724.1"/>
    <x v="498"/>
    <m/>
    <x v="0"/>
  </r>
  <r>
    <s v="X"/>
    <d v="2015-09-14T00:00:00"/>
    <x v="0"/>
    <x v="3079"/>
    <m/>
    <n v="88.45"/>
    <x v="42"/>
    <m/>
    <x v="0"/>
  </r>
  <r>
    <s v="X"/>
    <d v="2015-09-14T00:00:00"/>
    <x v="0"/>
    <x v="3080"/>
    <m/>
    <n v="1082.77"/>
    <x v="447"/>
    <m/>
    <x v="0"/>
  </r>
  <r>
    <s v="X"/>
    <d v="2015-09-14T00:00:00"/>
    <x v="14"/>
    <x v="3081"/>
    <m/>
    <n v="75.069999999999993"/>
    <x v="418"/>
    <m/>
    <x v="0"/>
  </r>
  <r>
    <s v="X"/>
    <d v="2015-09-14T00:00:00"/>
    <x v="0"/>
    <x v="3082"/>
    <m/>
    <n v="188.77"/>
    <x v="447"/>
    <m/>
    <x v="0"/>
  </r>
  <r>
    <s v="X"/>
    <d v="2015-09-14T00:00:00"/>
    <x v="14"/>
    <x v="3083"/>
    <m/>
    <n v="253.65"/>
    <x v="505"/>
    <m/>
    <x v="0"/>
  </r>
  <r>
    <s v="X"/>
    <d v="2015-09-14T00:00:00"/>
    <x v="0"/>
    <x v="3084"/>
    <m/>
    <n v="67.37"/>
    <x v="498"/>
    <m/>
    <x v="0"/>
  </r>
  <r>
    <s v="X"/>
    <d v="2015-09-14T00:00:00"/>
    <x v="13"/>
    <x v="9"/>
    <n v="300"/>
    <m/>
    <x v="494"/>
    <m/>
    <x v="61"/>
  </r>
  <r>
    <s v="X"/>
    <d v="2015-09-14T00:00:00"/>
    <x v="13"/>
    <x v="9"/>
    <n v="390"/>
    <m/>
    <x v="418"/>
    <m/>
    <x v="61"/>
  </r>
  <r>
    <s v="X"/>
    <d v="2015-09-14T00:00:00"/>
    <x v="13"/>
    <x v="9"/>
    <n v="3000"/>
    <m/>
    <x v="505"/>
    <m/>
    <x v="61"/>
  </r>
  <r>
    <s v="X"/>
    <d v="2015-09-14T00:00:00"/>
    <x v="13"/>
    <x v="1"/>
    <n v="3500"/>
    <m/>
    <x v="504"/>
    <m/>
    <x v="61"/>
  </r>
  <r>
    <s v="X"/>
    <d v="2015-09-14T00:00:00"/>
    <x v="13"/>
    <x v="129"/>
    <n v="1000"/>
    <m/>
    <x v="517"/>
    <m/>
    <x v="61"/>
  </r>
  <r>
    <s v="X"/>
    <d v="2015-09-14T00:00:00"/>
    <x v="13"/>
    <x v="3085"/>
    <n v="750"/>
    <m/>
    <x v="504"/>
    <m/>
    <x v="61"/>
  </r>
  <r>
    <s v="X"/>
    <d v="2015-09-14T00:00:00"/>
    <x v="1"/>
    <x v="879"/>
    <n v="3100"/>
    <m/>
    <x v="498"/>
    <m/>
    <x v="61"/>
  </r>
  <r>
    <s v="X"/>
    <d v="2015-09-14T00:00:00"/>
    <x v="1"/>
    <x v="9"/>
    <n v="900"/>
    <m/>
    <x v="487"/>
    <m/>
    <x v="61"/>
  </r>
  <r>
    <s v="X"/>
    <d v="2015-09-14T00:00:00"/>
    <x v="1"/>
    <x v="9"/>
    <n v="410"/>
    <m/>
    <x v="423"/>
    <m/>
    <x v="61"/>
  </r>
  <r>
    <s v="X"/>
    <d v="2015-09-14T00:00:00"/>
    <x v="1"/>
    <x v="9"/>
    <n v="400"/>
    <m/>
    <x v="429"/>
    <m/>
    <x v="61"/>
  </r>
  <r>
    <s v="X"/>
    <d v="2015-09-14T00:00:00"/>
    <x v="1"/>
    <x v="9"/>
    <n v="390"/>
    <m/>
    <x v="507"/>
    <m/>
    <x v="61"/>
  </r>
  <r>
    <s v="X"/>
    <d v="2015-09-14T00:00:00"/>
    <x v="1"/>
    <x v="2482"/>
    <n v="2000"/>
    <m/>
    <x v="498"/>
    <m/>
    <x v="61"/>
  </r>
  <r>
    <s v="X"/>
    <d v="2015-09-14T00:00:00"/>
    <x v="1"/>
    <x v="129"/>
    <n v="2000"/>
    <m/>
    <x v="447"/>
    <m/>
    <x v="61"/>
  </r>
  <r>
    <s v="X"/>
    <d v="2015-09-15T00:00:00"/>
    <x v="14"/>
    <x v="3086"/>
    <m/>
    <n v="594.98"/>
    <x v="504"/>
    <m/>
    <x v="0"/>
  </r>
  <r>
    <s v="X"/>
    <d v="2015-09-15T00:00:00"/>
    <x v="0"/>
    <x v="3087"/>
    <m/>
    <n v="513.49"/>
    <x v="210"/>
    <m/>
    <x v="0"/>
  </r>
  <r>
    <s v="X"/>
    <d v="2015-09-15T00:00:00"/>
    <x v="14"/>
    <x v="3088"/>
    <m/>
    <n v="38.72"/>
    <x v="124"/>
    <m/>
    <x v="0"/>
  </r>
  <r>
    <s v="X"/>
    <d v="2015-09-15T00:00:00"/>
    <x v="14"/>
    <x v="3089"/>
    <m/>
    <n v="52.84"/>
    <x v="328"/>
    <m/>
    <x v="0"/>
  </r>
  <r>
    <s v="X"/>
    <d v="2015-09-16T00:00:00"/>
    <x v="0"/>
    <x v="3090"/>
    <m/>
    <n v="49.19"/>
    <x v="53"/>
    <m/>
    <x v="0"/>
  </r>
  <r>
    <s v="X"/>
    <d v="2015-09-16T00:00:00"/>
    <x v="0"/>
    <x v="3091"/>
    <m/>
    <n v="343.78"/>
    <x v="498"/>
    <m/>
    <x v="0"/>
  </r>
  <r>
    <s v="X"/>
    <d v="2015-09-16T00:00:00"/>
    <x v="13"/>
    <x v="1328"/>
    <n v="175.54"/>
    <m/>
    <x v="115"/>
    <m/>
    <x v="61"/>
  </r>
  <r>
    <s v="X"/>
    <d v="2015-09-17T00:00:00"/>
    <x v="14"/>
    <x v="3092"/>
    <m/>
    <n v="191.24"/>
    <x v="504"/>
    <m/>
    <x v="0"/>
  </r>
  <r>
    <s v="X"/>
    <d v="2015-09-17T00:00:00"/>
    <x v="13"/>
    <x v="2450"/>
    <n v="350"/>
    <m/>
    <x v="454"/>
    <m/>
    <x v="61"/>
  </r>
  <r>
    <s v="X"/>
    <d v="2015-09-18T00:00:00"/>
    <x v="14"/>
    <x v="3093"/>
    <m/>
    <n v="1191.08"/>
    <x v="504"/>
    <m/>
    <x v="0"/>
  </r>
  <r>
    <s v="X"/>
    <d v="2015-09-18T00:00:00"/>
    <x v="0"/>
    <x v="3094"/>
    <m/>
    <n v="678.22"/>
    <x v="498"/>
    <m/>
    <x v="0"/>
  </r>
  <r>
    <s v="X"/>
    <d v="2015-09-18T00:00:00"/>
    <x v="0"/>
    <x v="3094"/>
    <m/>
    <n v="-112.35"/>
    <x v="498"/>
    <m/>
    <x v="0"/>
  </r>
  <r>
    <s v="X"/>
    <d v="2015-09-18T00:00:00"/>
    <x v="1"/>
    <x v="2046"/>
    <n v="1300"/>
    <m/>
    <x v="447"/>
    <m/>
    <x v="61"/>
  </r>
  <r>
    <s v="X"/>
    <d v="2015-09-19T00:00:00"/>
    <x v="14"/>
    <x v="3095"/>
    <m/>
    <n v="188.17"/>
    <x v="454"/>
    <m/>
    <x v="0"/>
  </r>
  <r>
    <s v="X"/>
    <d v="2015-09-19T00:00:00"/>
    <x v="0"/>
    <x v="3096"/>
    <m/>
    <n v="470.93"/>
    <x v="79"/>
    <m/>
    <x v="0"/>
  </r>
  <r>
    <s v="X"/>
    <d v="2015-09-21T00:00:00"/>
    <x v="0"/>
    <x v="3097"/>
    <m/>
    <n v="267.89999999999998"/>
    <x v="509"/>
    <m/>
    <x v="0"/>
  </r>
  <r>
    <s v="X"/>
    <d v="2015-09-21T00:00:00"/>
    <x v="0"/>
    <x v="0"/>
    <m/>
    <n v="205.94"/>
    <x v="498"/>
    <m/>
    <x v="0"/>
  </r>
  <r>
    <s v="X"/>
    <d v="2015-09-21T00:00:00"/>
    <x v="0"/>
    <x v="0"/>
    <m/>
    <n v="87.76"/>
    <x v="498"/>
    <m/>
    <x v="0"/>
  </r>
  <r>
    <s v="X"/>
    <d v="2015-09-21T00:00:00"/>
    <x v="14"/>
    <x v="3098"/>
    <m/>
    <n v="1644.24"/>
    <x v="513"/>
    <m/>
    <x v="0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05"/>
    <m/>
    <x v="62"/>
  </r>
  <r>
    <s v="X"/>
    <d v="2015-09-21T00:00:00"/>
    <x v="1"/>
    <x v="9"/>
    <n v="150"/>
    <m/>
    <x v="42"/>
    <m/>
    <x v="62"/>
  </r>
  <r>
    <s v="X"/>
    <d v="2015-09-21T00:00:00"/>
    <x v="1"/>
    <x v="9"/>
    <n v="150"/>
    <m/>
    <x v="210"/>
    <m/>
    <x v="62"/>
  </r>
  <r>
    <s v="X"/>
    <d v="2015-09-21T00:00:00"/>
    <x v="1"/>
    <x v="9"/>
    <n v="280"/>
    <m/>
    <x v="53"/>
    <m/>
    <x v="62"/>
  </r>
  <r>
    <s v="X"/>
    <d v="2015-09-21T00:00:00"/>
    <x v="1"/>
    <x v="9"/>
    <n v="280"/>
    <m/>
    <x v="98"/>
    <m/>
    <x v="62"/>
  </r>
  <r>
    <s v="X"/>
    <d v="2015-09-21T00:00:00"/>
    <x v="1"/>
    <x v="9"/>
    <n v="280"/>
    <m/>
    <x v="79"/>
    <m/>
    <x v="62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18"/>
    <m/>
    <x v="62"/>
  </r>
  <r>
    <s v="X"/>
    <d v="2015-09-22T00:00:00"/>
    <x v="14"/>
    <x v="3099"/>
    <m/>
    <n v="131.47"/>
    <x v="504"/>
    <m/>
    <x v="0"/>
  </r>
  <r>
    <s v="X"/>
    <d v="2015-09-22T00:00:00"/>
    <x v="0"/>
    <x v="3100"/>
    <m/>
    <n v="2770.04"/>
    <x v="505"/>
    <m/>
    <x v="0"/>
  </r>
  <r>
    <s v="X"/>
    <d v="2015-09-22T00:00:00"/>
    <x v="0"/>
    <x v="3100"/>
    <m/>
    <n v="-677.35"/>
    <x v="505"/>
    <m/>
    <x v="0"/>
  </r>
  <r>
    <s v="X"/>
    <d v="2015-09-22T00:00:00"/>
    <x v="14"/>
    <x v="3100"/>
    <m/>
    <n v="821.76"/>
    <x v="505"/>
    <m/>
    <x v="0"/>
  </r>
  <r>
    <s v="X"/>
    <d v="2015-09-22T00:00:00"/>
    <x v="0"/>
    <x v="3101"/>
    <m/>
    <n v="205.96"/>
    <x v="447"/>
    <m/>
    <x v="0"/>
  </r>
  <r>
    <s v="X"/>
    <d v="2015-09-22T00:00:00"/>
    <x v="0"/>
    <x v="0"/>
    <m/>
    <n v="27.53"/>
    <x v="498"/>
    <m/>
    <x v="0"/>
  </r>
  <r>
    <s v="X"/>
    <d v="2015-09-22T00:00:00"/>
    <x v="0"/>
    <x v="0"/>
    <m/>
    <n v="315.95999999999998"/>
    <x v="498"/>
    <m/>
    <x v="0"/>
  </r>
  <r>
    <s v="X"/>
    <d v="2015-09-23T00:00:00"/>
    <x v="14"/>
    <x v="3102"/>
    <m/>
    <n v="194.4"/>
    <x v="504"/>
    <m/>
    <x v="0"/>
  </r>
  <r>
    <s v="X"/>
    <d v="2015-09-23T00:00:00"/>
    <x v="19"/>
    <x v="3103"/>
    <m/>
    <n v="77.84"/>
    <x v="519"/>
    <m/>
    <x v="0"/>
  </r>
  <r>
    <s v="X"/>
    <d v="2015-09-23T00:00:00"/>
    <x v="14"/>
    <x v="3104"/>
    <m/>
    <n v="841.63"/>
    <x v="504"/>
    <m/>
    <x v="0"/>
  </r>
  <r>
    <s v="X"/>
    <d v="2015-09-23T00:00:00"/>
    <x v="19"/>
    <x v="3105"/>
    <m/>
    <n v="1098.58"/>
    <x v="178"/>
    <m/>
    <x v="0"/>
  </r>
  <r>
    <s v="X"/>
    <d v="2015-09-24T00:00:00"/>
    <x v="14"/>
    <x v="3106"/>
    <m/>
    <n v="167.38"/>
    <x v="504"/>
    <m/>
    <x v="0"/>
  </r>
  <r>
    <s v="X"/>
    <d v="2015-09-24T00:00:00"/>
    <x v="0"/>
    <x v="3107"/>
    <m/>
    <n v="828.79"/>
    <x v="509"/>
    <m/>
    <x v="0"/>
  </r>
  <r>
    <s v="X"/>
    <d v="2015-09-24T00:00:00"/>
    <x v="14"/>
    <x v="3108"/>
    <m/>
    <n v="54.32"/>
    <x v="178"/>
    <m/>
    <x v="0"/>
  </r>
  <r>
    <s v="X"/>
    <d v="2015-09-24T00:00:00"/>
    <x v="0"/>
    <x v="3109"/>
    <m/>
    <n v="1128.6400000000001"/>
    <x v="498"/>
    <m/>
    <x v="0"/>
  </r>
  <r>
    <s v="X"/>
    <d v="2015-09-24T00:00:00"/>
    <x v="14"/>
    <x v="0"/>
    <m/>
    <n v="28.05"/>
    <x v="80"/>
    <m/>
    <x v="0"/>
  </r>
  <r>
    <s v="X"/>
    <d v="2015-09-24T00:00:00"/>
    <x v="14"/>
    <x v="3110"/>
    <m/>
    <n v="492.99"/>
    <x v="504"/>
    <m/>
    <x v="0"/>
  </r>
  <r>
    <s v="X"/>
    <d v="2015-09-25T00:00:00"/>
    <x v="0"/>
    <x v="0"/>
    <m/>
    <n v="-88.99"/>
    <x v="498"/>
    <m/>
    <x v="0"/>
  </r>
  <r>
    <s v="X"/>
    <d v="2015-09-25T00:00:00"/>
    <x v="0"/>
    <x v="0"/>
    <m/>
    <n v="-162.88"/>
    <x v="516"/>
    <m/>
    <x v="0"/>
  </r>
  <r>
    <s v="X"/>
    <d v="2015-09-25T00:00:00"/>
    <x v="0"/>
    <x v="3111"/>
    <m/>
    <n v="845.19"/>
    <x v="498"/>
    <m/>
    <x v="0"/>
  </r>
  <r>
    <s v="X"/>
    <d v="2015-09-25T00:00:00"/>
    <x v="0"/>
    <x v="3100"/>
    <m/>
    <n v="-192.92"/>
    <x v="505"/>
    <m/>
    <x v="0"/>
  </r>
  <r>
    <s v="X"/>
    <d v="2015-09-25T00:00:00"/>
    <x v="19"/>
    <x v="3100"/>
    <m/>
    <n v="1014.86"/>
    <x v="505"/>
    <m/>
    <x v="0"/>
  </r>
  <r>
    <s v="X"/>
    <d v="2015-09-25T00:00:00"/>
    <x v="14"/>
    <x v="3112"/>
    <m/>
    <n v="607.38"/>
    <x v="505"/>
    <m/>
    <x v="0"/>
  </r>
  <r>
    <s v="X"/>
    <d v="2015-09-25T00:00:00"/>
    <x v="20"/>
    <x v="0"/>
    <m/>
    <n v="13.51"/>
    <x v="80"/>
    <m/>
    <x v="0"/>
  </r>
  <r>
    <s v="X"/>
    <d v="2015-09-25T00:00:00"/>
    <x v="0"/>
    <x v="3113"/>
    <m/>
    <n v="437.2"/>
    <x v="504"/>
    <m/>
    <x v="0"/>
  </r>
  <r>
    <s v="X"/>
    <d v="2015-09-25T00:00:00"/>
    <x v="13"/>
    <x v="2677"/>
    <n v="2800"/>
    <m/>
    <x v="504"/>
    <m/>
    <x v="62"/>
  </r>
  <r>
    <s v="X"/>
    <d v="2015-09-25T00:00:00"/>
    <x v="1"/>
    <x v="2677"/>
    <n v="2500"/>
    <m/>
    <x v="509"/>
    <m/>
    <x v="62"/>
  </r>
  <r>
    <s v="X"/>
    <d v="2015-09-25T00:00:00"/>
    <x v="1"/>
    <x v="2046"/>
    <n v="700"/>
    <m/>
    <x v="447"/>
    <m/>
    <x v="62"/>
  </r>
  <r>
    <s v="X"/>
    <d v="2015-09-26T00:00:00"/>
    <x v="0"/>
    <x v="3114"/>
    <m/>
    <n v="696.39"/>
    <x v="509"/>
    <m/>
    <x v="0"/>
  </r>
  <r>
    <s v="X"/>
    <d v="2015-09-26T00:00:00"/>
    <x v="0"/>
    <x v="3115"/>
    <m/>
    <n v="409.06"/>
    <x v="498"/>
    <m/>
    <x v="0"/>
  </r>
  <r>
    <s v="X"/>
    <d v="2015-09-28T00:00:00"/>
    <x v="0"/>
    <x v="3116"/>
    <m/>
    <n v="469.79"/>
    <x v="509"/>
    <m/>
    <x v="0"/>
  </r>
  <r>
    <s v="X"/>
    <d v="2015-09-28T00:00:00"/>
    <x v="14"/>
    <x v="3117"/>
    <m/>
    <n v="1264.07"/>
    <x v="504"/>
    <m/>
    <x v="0"/>
  </r>
  <r>
    <s v="X"/>
    <d v="2015-09-28T00:00:00"/>
    <x v="14"/>
    <x v="0"/>
    <m/>
    <n v="1"/>
    <x v="80"/>
    <m/>
    <x v="0"/>
  </r>
  <r>
    <s v="X"/>
    <d v="2015-09-28T00:00:00"/>
    <x v="14"/>
    <x v="0"/>
    <m/>
    <n v="106.72"/>
    <x v="80"/>
    <m/>
    <x v="0"/>
  </r>
  <r>
    <s v="X"/>
    <d v="2015-09-28T00:00:00"/>
    <x v="19"/>
    <x v="0"/>
    <m/>
    <n v="106.06"/>
    <x v="357"/>
    <m/>
    <x v="0"/>
  </r>
  <r>
    <s v="X"/>
    <d v="2015-09-28T00:00:00"/>
    <x v="14"/>
    <x v="3118"/>
    <m/>
    <n v="296.49"/>
    <x v="504"/>
    <m/>
    <x v="0"/>
  </r>
  <r>
    <s v="X"/>
    <d v="2015-09-28T00:00:00"/>
    <x v="14"/>
    <x v="3119"/>
    <m/>
    <n v="2447.42"/>
    <x v="505"/>
    <m/>
    <x v="0"/>
  </r>
  <r>
    <s v="X"/>
    <d v="2015-09-28T00:00:00"/>
    <x v="13"/>
    <x v="9"/>
    <n v="3500"/>
    <m/>
    <x v="505"/>
    <m/>
    <x v="63"/>
  </r>
  <r>
    <s v="X"/>
    <d v="2015-09-28T00:00:00"/>
    <x v="13"/>
    <x v="9"/>
    <n v="910"/>
    <m/>
    <x v="178"/>
    <m/>
    <x v="63"/>
  </r>
  <r>
    <s v="X"/>
    <d v="2015-09-28T00:00:00"/>
    <x v="13"/>
    <x v="9"/>
    <n v="270"/>
    <m/>
    <x v="109"/>
    <m/>
    <x v="63"/>
  </r>
  <r>
    <s v="X"/>
    <d v="2015-09-28T00:00:00"/>
    <x v="1"/>
    <x v="2482"/>
    <n v="6000"/>
    <m/>
    <x v="498"/>
    <m/>
    <x v="63"/>
  </r>
  <r>
    <s v="X"/>
    <d v="2015-09-28T00:00:00"/>
    <x v="1"/>
    <x v="9"/>
    <n v="440"/>
    <m/>
    <x v="317"/>
    <m/>
    <x v="63"/>
  </r>
  <r>
    <s v="X"/>
    <d v="2015-09-28T00:00:00"/>
    <x v="1"/>
    <x v="9"/>
    <n v="270"/>
    <m/>
    <x v="79"/>
    <m/>
    <x v="63"/>
  </r>
  <r>
    <s v="X"/>
    <d v="2015-09-28T00:00:00"/>
    <x v="0"/>
    <x v="32"/>
    <m/>
    <n v="416"/>
    <x v="509"/>
    <m/>
    <x v="0"/>
  </r>
  <r>
    <s v="X"/>
    <d v="2015-09-29T00:00:00"/>
    <x v="0"/>
    <x v="3120"/>
    <m/>
    <n v="40.9"/>
    <x v="150"/>
    <m/>
    <x v="0"/>
  </r>
  <r>
    <s v="X"/>
    <d v="2015-09-29T00:00:00"/>
    <x v="14"/>
    <x v="3121"/>
    <m/>
    <n v="804.49"/>
    <x v="504"/>
    <m/>
    <x v="0"/>
  </r>
  <r>
    <s v="X"/>
    <d v="2015-09-29T00:00:00"/>
    <x v="0"/>
    <x v="3122"/>
    <m/>
    <n v="902.11"/>
    <x v="447"/>
    <m/>
    <x v="0"/>
  </r>
  <r>
    <s v="X"/>
    <d v="2015-09-29T00:00:00"/>
    <x v="19"/>
    <x v="0"/>
    <m/>
    <n v="31.61"/>
    <x v="498"/>
    <m/>
    <x v="0"/>
  </r>
  <r>
    <s v="X"/>
    <d v="2015-09-29T00:00:00"/>
    <x v="14"/>
    <x v="3123"/>
    <m/>
    <n v="31.19"/>
    <x v="520"/>
    <m/>
    <x v="0"/>
  </r>
  <r>
    <s v="X"/>
    <d v="2015-09-29T00:00:00"/>
    <x v="13"/>
    <x v="129"/>
    <n v="3000"/>
    <m/>
    <x v="454"/>
    <m/>
    <x v="63"/>
  </r>
  <r>
    <s v="X"/>
    <d v="2015-09-29T00:00:00"/>
    <x v="1"/>
    <x v="879"/>
    <n v="3325"/>
    <m/>
    <x v="447"/>
    <m/>
    <x v="63"/>
  </r>
  <r>
    <s v="X"/>
    <d v="2015-09-29T00:00:00"/>
    <x v="0"/>
    <x v="32"/>
    <m/>
    <n v="9"/>
    <x v="498"/>
    <m/>
    <x v="0"/>
  </r>
  <r>
    <s v="X"/>
    <d v="2015-09-30T00:00:00"/>
    <x v="14"/>
    <x v="3124"/>
    <m/>
    <n v="806.24"/>
    <x v="504"/>
    <m/>
    <x v="0"/>
  </r>
  <r>
    <s v="X"/>
    <d v="2015-09-30T00:00:00"/>
    <x v="14"/>
    <x v="3125"/>
    <m/>
    <n v="350.42"/>
    <x v="28"/>
    <s v="JP"/>
    <x v="0"/>
  </r>
  <r>
    <s v="X"/>
    <d v="2015-09-30T00:00:00"/>
    <x v="0"/>
    <x v="3126"/>
    <m/>
    <n v="422.19"/>
    <x v="447"/>
    <m/>
    <x v="0"/>
  </r>
  <r>
    <s v="X"/>
    <d v="2015-09-30T00:00:00"/>
    <x v="0"/>
    <x v="3127"/>
    <m/>
    <n v="486.98"/>
    <x v="498"/>
    <m/>
    <x v="0"/>
  </r>
  <r>
    <s v="X"/>
    <d v="2015-09-30T00:00:00"/>
    <x v="14"/>
    <x v="3128"/>
    <m/>
    <n v="1266.76"/>
    <x v="505"/>
    <m/>
    <x v="0"/>
  </r>
  <r>
    <s v="X"/>
    <d v="2015-09-30T00:00:00"/>
    <x v="1"/>
    <x v="250"/>
    <n v="468.08"/>
    <m/>
    <x v="40"/>
    <m/>
    <x v="63"/>
  </r>
  <r>
    <s v="X"/>
    <d v="2015-09-30T00:00:00"/>
    <x v="0"/>
    <x v="32"/>
    <m/>
    <n v="26.52"/>
    <x v="504"/>
    <m/>
    <x v="0"/>
  </r>
  <r>
    <s v="X"/>
    <d v="2015-09-30T00:00:00"/>
    <x v="0"/>
    <x v="32"/>
    <m/>
    <n v="22.44"/>
    <x v="509"/>
    <m/>
    <x v="0"/>
  </r>
  <r>
    <s v="X"/>
    <d v="2015-10-01T00:00:00"/>
    <x v="14"/>
    <x v="3129"/>
    <m/>
    <n v="371.4"/>
    <x v="504"/>
    <m/>
    <x v="0"/>
  </r>
  <r>
    <s v="X"/>
    <d v="2015-10-01T00:00:00"/>
    <x v="0"/>
    <x v="3130"/>
    <m/>
    <n v="486.76"/>
    <x v="447"/>
    <m/>
    <x v="0"/>
  </r>
  <r>
    <s v="X"/>
    <d v="2015-10-01T00:00:00"/>
    <x v="0"/>
    <x v="3131"/>
    <m/>
    <n v="275.33999999999997"/>
    <x v="447"/>
    <m/>
    <x v="0"/>
  </r>
  <r>
    <s v="X"/>
    <d v="2015-10-01T00:00:00"/>
    <x v="0"/>
    <x v="3132"/>
    <m/>
    <n v="735.99"/>
    <x v="498"/>
    <m/>
    <x v="0"/>
  </r>
  <r>
    <s v="X"/>
    <d v="2015-10-02T00:00:00"/>
    <x v="14"/>
    <x v="3133"/>
    <m/>
    <n v="372.35"/>
    <x v="504"/>
    <m/>
    <x v="0"/>
  </r>
  <r>
    <s v="X"/>
    <d v="2015-10-02T00:00:00"/>
    <x v="14"/>
    <x v="3134"/>
    <m/>
    <n v="128.79"/>
    <x v="504"/>
    <m/>
    <x v="0"/>
  </r>
  <r>
    <s v="X"/>
    <d v="2015-10-02T00:00:00"/>
    <x v="14"/>
    <x v="3135"/>
    <m/>
    <n v="770"/>
    <x v="505"/>
    <m/>
    <x v="0"/>
  </r>
  <r>
    <s v="X"/>
    <d v="2015-10-02T00:00:00"/>
    <x v="0"/>
    <x v="3136"/>
    <m/>
    <n v="444.87"/>
    <x v="447"/>
    <m/>
    <x v="0"/>
  </r>
  <r>
    <s v="X"/>
    <d v="2015-10-02T00:00:00"/>
    <x v="0"/>
    <x v="3137"/>
    <m/>
    <n v="819.1"/>
    <x v="498"/>
    <m/>
    <x v="0"/>
  </r>
  <r>
    <s v="X"/>
    <d v="2015-10-02T00:00:00"/>
    <x v="0"/>
    <x v="3138"/>
    <m/>
    <n v="840.44"/>
    <x v="150"/>
    <m/>
    <x v="0"/>
  </r>
  <r>
    <s v="X"/>
    <d v="2015-10-02T00:00:00"/>
    <x v="13"/>
    <x v="8"/>
    <n v="820"/>
    <m/>
    <x v="504"/>
    <m/>
    <x v="63"/>
  </r>
  <r>
    <s v="X"/>
    <d v="2015-10-02T00:00:00"/>
    <x v="1"/>
    <x v="251"/>
    <n v="190.74"/>
    <m/>
    <x v="106"/>
    <m/>
    <x v="63"/>
  </r>
  <r>
    <s v="X"/>
    <d v="2015-10-03T00:00:00"/>
    <x v="0"/>
    <x v="3139"/>
    <m/>
    <n v="84.59"/>
    <x v="103"/>
    <m/>
    <x v="0"/>
  </r>
  <r>
    <s v="X"/>
    <d v="2015-10-03T00:00:00"/>
    <x v="0"/>
    <x v="3140"/>
    <m/>
    <n v="893.69"/>
    <x v="447"/>
    <m/>
    <x v="0"/>
  </r>
  <r>
    <s v="X"/>
    <d v="2015-10-03T00:00:00"/>
    <x v="0"/>
    <x v="3141"/>
    <m/>
    <n v="199.48"/>
    <x v="108"/>
    <m/>
    <x v="0"/>
  </r>
  <r>
    <s v="X"/>
    <d v="2015-10-05T00:00:00"/>
    <x v="0"/>
    <x v="3142"/>
    <m/>
    <n v="57.56"/>
    <x v="103"/>
    <m/>
    <x v="0"/>
  </r>
  <r>
    <s v="X"/>
    <d v="2015-10-05T00:00:00"/>
    <x v="14"/>
    <x v="3143"/>
    <m/>
    <n v="1605.95"/>
    <x v="505"/>
    <m/>
    <x v="0"/>
  </r>
  <r>
    <s v="X"/>
    <d v="2015-10-05T00:00:00"/>
    <x v="14"/>
    <x v="3144"/>
    <m/>
    <n v="2769.91"/>
    <x v="505"/>
    <m/>
    <x v="0"/>
  </r>
  <r>
    <s v="X"/>
    <d v="2015-10-05T00:00:00"/>
    <x v="19"/>
    <x v="3145"/>
    <m/>
    <n v="1134.8399999999999"/>
    <x v="504"/>
    <m/>
    <x v="0"/>
  </r>
  <r>
    <s v="X"/>
    <d v="2015-10-05T00:00:00"/>
    <x v="0"/>
    <x v="3146"/>
    <m/>
    <n v="1069.72"/>
    <x v="509"/>
    <m/>
    <x v="0"/>
  </r>
  <r>
    <s v="X"/>
    <d v="2015-10-05T00:00:00"/>
    <x v="14"/>
    <x v="3147"/>
    <m/>
    <n v="229.66"/>
    <x v="521"/>
    <m/>
    <x v="0"/>
  </r>
  <r>
    <s v="X"/>
    <d v="2015-10-05T00:00:00"/>
    <x v="13"/>
    <x v="2677"/>
    <n v="3200"/>
    <m/>
    <x v="447"/>
    <m/>
    <x v="64"/>
  </r>
  <r>
    <s v="X"/>
    <d v="2015-10-05T00:00:00"/>
    <x v="13"/>
    <x v="2677"/>
    <n v="800"/>
    <m/>
    <x v="509"/>
    <m/>
    <x v="64"/>
  </r>
  <r>
    <s v="X"/>
    <d v="2015-10-05T00:00:00"/>
    <x v="13"/>
    <x v="2677"/>
    <n v="3500"/>
    <m/>
    <x v="504"/>
    <m/>
    <x v="64"/>
  </r>
  <r>
    <s v="X"/>
    <d v="2015-10-06T00:00:00"/>
    <x v="14"/>
    <x v="0"/>
    <m/>
    <n v="90.2"/>
    <x v="80"/>
    <m/>
    <x v="0"/>
  </r>
  <r>
    <s v="X"/>
    <d v="2015-10-06T00:00:00"/>
    <x v="19"/>
    <x v="3148"/>
    <m/>
    <n v="507.58"/>
    <x v="498"/>
    <m/>
    <x v="0"/>
  </r>
  <r>
    <s v="X"/>
    <d v="2015-10-06T00:00:00"/>
    <x v="0"/>
    <x v="3149"/>
    <m/>
    <n v="85.85"/>
    <x v="498"/>
    <m/>
    <x v="0"/>
  </r>
  <r>
    <s v="X"/>
    <d v="2015-10-06T00:00:00"/>
    <x v="13"/>
    <x v="1328"/>
    <n v="95"/>
    <m/>
    <x v="80"/>
    <m/>
    <x v="64"/>
  </r>
  <r>
    <s v="X"/>
    <d v="2015-10-06T00:00:00"/>
    <x v="13"/>
    <x v="9"/>
    <n v="2000"/>
    <m/>
    <x v="505"/>
    <m/>
    <x v="64"/>
  </r>
  <r>
    <s v="X"/>
    <d v="2015-10-06T00:00:00"/>
    <x v="13"/>
    <x v="9"/>
    <n v="270"/>
    <m/>
    <x v="28"/>
    <s v="JP"/>
    <x v="64"/>
  </r>
  <r>
    <s v="X"/>
    <d v="2015-10-06T00:00:00"/>
    <x v="1"/>
    <x v="9"/>
    <n v="120"/>
    <m/>
    <x v="98"/>
    <m/>
    <x v="64"/>
  </r>
  <r>
    <s v="X"/>
    <d v="2015-10-06T00:00:00"/>
    <x v="1"/>
    <x v="9"/>
    <n v="250"/>
    <m/>
    <x v="103"/>
    <m/>
    <x v="64"/>
  </r>
  <r>
    <s v="X"/>
    <d v="2015-10-06T00:00:00"/>
    <x v="1"/>
    <x v="9"/>
    <n v="280"/>
    <m/>
    <x v="108"/>
    <m/>
    <x v="64"/>
  </r>
  <r>
    <s v="X"/>
    <d v="2015-10-07T00:00:00"/>
    <x v="1"/>
    <x v="241"/>
    <n v="226.29"/>
    <m/>
    <x v="40"/>
    <m/>
    <x v="64"/>
  </r>
  <r>
    <s v="X"/>
    <d v="2015-10-07T00:00:00"/>
    <x v="14"/>
    <x v="3061"/>
    <m/>
    <n v="-752.02"/>
    <x v="522"/>
    <m/>
    <x v="0"/>
  </r>
  <r>
    <s v="X"/>
    <d v="2015-10-07T00:00:00"/>
    <x v="0"/>
    <x v="3150"/>
    <m/>
    <n v="306.98"/>
    <x v="185"/>
    <m/>
    <x v="0"/>
  </r>
  <r>
    <s v="X"/>
    <d v="2015-10-07T00:00:00"/>
    <x v="0"/>
    <x v="3151"/>
    <m/>
    <n v="19.760000000000002"/>
    <x v="423"/>
    <m/>
    <x v="0"/>
  </r>
  <r>
    <s v="X"/>
    <d v="2015-10-07T00:00:00"/>
    <x v="0"/>
    <x v="3152"/>
    <m/>
    <n v="160.56"/>
    <x v="498"/>
    <m/>
    <x v="0"/>
  </r>
  <r>
    <s v="X"/>
    <d v="2015-10-07T00:00:00"/>
    <x v="0"/>
    <x v="0"/>
    <m/>
    <n v="53.58"/>
    <x v="423"/>
    <m/>
    <x v="0"/>
  </r>
  <r>
    <s v="X"/>
    <d v="2015-10-07T00:00:00"/>
    <x v="0"/>
    <x v="3153"/>
    <m/>
    <n v="1918.26"/>
    <x v="509"/>
    <m/>
    <x v="0"/>
  </r>
  <r>
    <s v="X"/>
    <d v="2015-10-07T00:00:00"/>
    <x v="14"/>
    <x v="3154"/>
    <m/>
    <n v="1060.26"/>
    <x v="505"/>
    <m/>
    <x v="0"/>
  </r>
  <r>
    <s v="X"/>
    <d v="2015-10-08T00:00:00"/>
    <x v="14"/>
    <x v="3155"/>
    <m/>
    <n v="729.88"/>
    <x v="505"/>
    <m/>
    <x v="0"/>
  </r>
  <r>
    <s v="X"/>
    <d v="2015-10-08T00:00:00"/>
    <x v="0"/>
    <x v="3156"/>
    <m/>
    <n v="612.45000000000005"/>
    <x v="509"/>
    <m/>
    <x v="0"/>
  </r>
  <r>
    <s v="X"/>
    <d v="2015-10-08T00:00:00"/>
    <x v="0"/>
    <x v="3157"/>
    <m/>
    <n v="272.70999999999998"/>
    <x v="498"/>
    <m/>
    <x v="0"/>
  </r>
  <r>
    <s v="X"/>
    <d v="2015-10-08T00:00:00"/>
    <x v="0"/>
    <x v="3158"/>
    <m/>
    <n v="466.06"/>
    <x v="498"/>
    <m/>
    <x v="0"/>
  </r>
  <r>
    <s v="X"/>
    <d v="2015-10-09T00:00:00"/>
    <x v="14"/>
    <x v="3159"/>
    <m/>
    <n v="357.03"/>
    <x v="504"/>
    <m/>
    <x v="0"/>
  </r>
  <r>
    <s v="X"/>
    <d v="2015-10-09T00:00:00"/>
    <x v="0"/>
    <x v="3160"/>
    <m/>
    <n v="329.93"/>
    <x v="491"/>
    <m/>
    <x v="0"/>
  </r>
  <r>
    <s v="X"/>
    <d v="2015-10-09T00:00:00"/>
    <x v="14"/>
    <x v="3161"/>
    <m/>
    <n v="1344.93"/>
    <x v="504"/>
    <m/>
    <x v="0"/>
  </r>
  <r>
    <s v="X"/>
    <d v="2015-10-10T00:00:00"/>
    <x v="14"/>
    <x v="3162"/>
    <m/>
    <n v="374.23"/>
    <x v="505"/>
    <m/>
    <x v="0"/>
  </r>
  <r>
    <s v="X"/>
    <d v="2015-10-10T00:00:00"/>
    <x v="0"/>
    <x v="3163"/>
    <m/>
    <n v="407.88"/>
    <x v="523"/>
    <m/>
    <x v="0"/>
  </r>
  <r>
    <s v="X"/>
    <d v="2015-10-10T00:00:00"/>
    <x v="14"/>
    <x v="3164"/>
    <m/>
    <n v="413.08"/>
    <x v="504"/>
    <m/>
    <x v="0"/>
  </r>
  <r>
    <s v="X"/>
    <d v="2015-10-11T00:00:00"/>
    <x v="0"/>
    <x v="3165"/>
    <m/>
    <n v="58.04"/>
    <x v="234"/>
    <m/>
    <x v="0"/>
  </r>
  <r>
    <s v="X"/>
    <d v="2015-10-12T00:00:00"/>
    <x v="14"/>
    <x v="3166"/>
    <m/>
    <n v="160.85"/>
    <x v="504"/>
    <m/>
    <x v="0"/>
  </r>
  <r>
    <s v="X"/>
    <d v="2015-10-12T00:00:00"/>
    <x v="0"/>
    <x v="0"/>
    <m/>
    <n v="95.53"/>
    <x v="423"/>
    <m/>
    <x v="0"/>
  </r>
  <r>
    <s v="X"/>
    <d v="2015-10-12T00:00:00"/>
    <x v="0"/>
    <x v="3167"/>
    <m/>
    <n v="72.45"/>
    <x v="150"/>
    <m/>
    <x v="0"/>
  </r>
  <r>
    <s v="X"/>
    <d v="2015-10-12T00:00:00"/>
    <x v="0"/>
    <x v="3168"/>
    <m/>
    <n v="397.1"/>
    <x v="206"/>
    <m/>
    <x v="0"/>
  </r>
  <r>
    <s v="X"/>
    <d v="2015-10-12T00:00:00"/>
    <x v="0"/>
    <x v="3169"/>
    <m/>
    <n v="227.29"/>
    <x v="98"/>
    <m/>
    <x v="0"/>
  </r>
  <r>
    <s v="X"/>
    <d v="2015-10-12T00:00:00"/>
    <x v="0"/>
    <x v="3170"/>
    <m/>
    <n v="137.6"/>
    <x v="524"/>
    <m/>
    <x v="0"/>
  </r>
  <r>
    <s v="X"/>
    <d v="2015-10-12T00:00:00"/>
    <x v="0"/>
    <x v="2001"/>
    <m/>
    <n v="379.54"/>
    <x v="498"/>
    <m/>
    <x v="0"/>
  </r>
  <r>
    <s v="X"/>
    <d v="2015-10-12T00:00:00"/>
    <x v="0"/>
    <x v="3171"/>
    <m/>
    <n v="476.63"/>
    <x v="504"/>
    <m/>
    <x v="0"/>
  </r>
  <r>
    <s v="X"/>
    <d v="2015-10-13T00:00:00"/>
    <x v="13"/>
    <x v="9"/>
    <n v="250"/>
    <m/>
    <x v="103"/>
    <m/>
    <x v="65"/>
  </r>
  <r>
    <s v="X"/>
    <d v="2015-10-13T00:00:00"/>
    <x v="13"/>
    <x v="9"/>
    <n v="2000"/>
    <m/>
    <x v="505"/>
    <m/>
    <x v="65"/>
  </r>
  <r>
    <s v="X"/>
    <d v="2015-10-13T00:00:00"/>
    <x v="13"/>
    <x v="9"/>
    <n v="350"/>
    <m/>
    <x v="185"/>
    <m/>
    <x v="65"/>
  </r>
  <r>
    <s v="X"/>
    <d v="2015-10-13T00:00:00"/>
    <x v="13"/>
    <x v="9"/>
    <n v="250"/>
    <m/>
    <x v="491"/>
    <m/>
    <x v="65"/>
  </r>
  <r>
    <s v="X"/>
    <d v="2015-10-13T00:00:00"/>
    <x v="13"/>
    <x v="129"/>
    <n v="3500"/>
    <m/>
    <x v="150"/>
    <m/>
    <x v="65"/>
  </r>
  <r>
    <s v="X"/>
    <d v="2015-10-13T00:00:00"/>
    <x v="1"/>
    <x v="1328"/>
    <n v="103.85"/>
    <m/>
    <x v="509"/>
    <m/>
    <x v="65"/>
  </r>
  <r>
    <s v="X"/>
    <d v="2015-10-13T00:00:00"/>
    <x v="1"/>
    <x v="1328"/>
    <n v="95"/>
    <m/>
    <x v="447"/>
    <m/>
    <x v="65"/>
  </r>
  <r>
    <s v="X"/>
    <d v="2015-10-13T00:00:00"/>
    <x v="1"/>
    <x v="2677"/>
    <n v="3200"/>
    <m/>
    <x v="509"/>
    <m/>
    <x v="65"/>
  </r>
  <r>
    <s v="X"/>
    <d v="2015-10-13T00:00:00"/>
    <x v="1"/>
    <x v="2677"/>
    <n v="480"/>
    <m/>
    <x v="447"/>
    <m/>
    <x v="65"/>
  </r>
  <r>
    <s v="X"/>
    <d v="2015-10-13T00:00:00"/>
    <x v="14"/>
    <x v="3172"/>
    <m/>
    <n v="128.96"/>
    <x v="504"/>
    <m/>
    <x v="0"/>
  </r>
  <r>
    <s v="X"/>
    <d v="2015-10-13T00:00:00"/>
    <x v="0"/>
    <x v="3173"/>
    <m/>
    <n v="27.47"/>
    <x v="525"/>
    <m/>
    <x v="0"/>
  </r>
  <r>
    <s v="X"/>
    <d v="2015-10-13T00:00:00"/>
    <x v="0"/>
    <x v="3174"/>
    <m/>
    <n v="53.92"/>
    <x v="526"/>
    <m/>
    <x v="0"/>
  </r>
  <r>
    <s v="X"/>
    <d v="2015-10-13T00:00:00"/>
    <x v="0"/>
    <x v="3175"/>
    <m/>
    <n v="99.51"/>
    <x v="509"/>
    <m/>
    <x v="0"/>
  </r>
  <r>
    <s v="X"/>
    <d v="2015-10-13T00:00:00"/>
    <x v="0"/>
    <x v="3176"/>
    <m/>
    <n v="970.65"/>
    <x v="447"/>
    <m/>
    <x v="0"/>
  </r>
  <r>
    <s v="X"/>
    <d v="2015-10-13T00:00:00"/>
    <x v="0"/>
    <x v="3177"/>
    <m/>
    <n v="423.24"/>
    <x v="498"/>
    <m/>
    <x v="0"/>
  </r>
  <r>
    <s v="X"/>
    <d v="2015-10-13T00:00:00"/>
    <x v="0"/>
    <x v="3178"/>
    <m/>
    <n v="194.11"/>
    <x v="492"/>
    <m/>
    <x v="0"/>
  </r>
  <r>
    <s v="X"/>
    <d v="2015-10-14T00:00:00"/>
    <x v="0"/>
    <x v="3179"/>
    <m/>
    <n v="314.20999999999998"/>
    <x v="490"/>
    <m/>
    <x v="0"/>
  </r>
  <r>
    <s v="X"/>
    <d v="2015-10-14T00:00:00"/>
    <x v="19"/>
    <x v="3180"/>
    <m/>
    <n v="44.74"/>
    <x v="492"/>
    <m/>
    <x v="0"/>
  </r>
  <r>
    <s v="X"/>
    <d v="2015-10-14T00:00:00"/>
    <x v="14"/>
    <x v="0"/>
    <m/>
    <n v="1"/>
    <x v="115"/>
    <m/>
    <x v="0"/>
  </r>
  <r>
    <s v="X"/>
    <d v="2015-10-14T00:00:00"/>
    <x v="14"/>
    <x v="0"/>
    <m/>
    <n v="4.43"/>
    <x v="115"/>
    <m/>
    <x v="0"/>
  </r>
  <r>
    <s v="X"/>
    <d v="2015-10-14T00:00:00"/>
    <x v="0"/>
    <x v="3181"/>
    <m/>
    <n v="42.96"/>
    <x v="527"/>
    <m/>
    <x v="0"/>
  </r>
  <r>
    <s v="X"/>
    <d v="2015-10-14T00:00:00"/>
    <x v="14"/>
    <x v="0"/>
    <m/>
    <n v="2"/>
    <x v="115"/>
    <m/>
    <x v="0"/>
  </r>
  <r>
    <s v="X"/>
    <d v="2015-10-14T00:00:00"/>
    <x v="0"/>
    <x v="3182"/>
    <m/>
    <n v="645.98"/>
    <x v="447"/>
    <m/>
    <x v="0"/>
  </r>
  <r>
    <s v="X"/>
    <d v="2015-10-14T00:00:00"/>
    <x v="14"/>
    <x v="3183"/>
    <m/>
    <n v="345.03"/>
    <x v="42"/>
    <m/>
    <x v="0"/>
  </r>
  <r>
    <s v="X"/>
    <d v="2015-10-14T00:00:00"/>
    <x v="1"/>
    <x v="3184"/>
    <n v="600"/>
    <m/>
    <x v="459"/>
    <m/>
    <x v="65"/>
  </r>
  <r>
    <s v="X"/>
    <d v="2015-10-15T00:00:00"/>
    <x v="14"/>
    <x v="3185"/>
    <m/>
    <n v="690.26"/>
    <x v="505"/>
    <m/>
    <x v="0"/>
  </r>
  <r>
    <s v="X"/>
    <d v="2015-10-15T00:00:00"/>
    <x v="14"/>
    <x v="3186"/>
    <m/>
    <n v="50.82"/>
    <x v="505"/>
    <m/>
    <x v="0"/>
  </r>
  <r>
    <s v="X"/>
    <d v="2015-10-15T00:00:00"/>
    <x v="0"/>
    <x v="3187"/>
    <m/>
    <n v="1036.5999999999999"/>
    <x v="447"/>
    <m/>
    <x v="0"/>
  </r>
  <r>
    <s v="X"/>
    <d v="2015-10-15T00:00:00"/>
    <x v="0"/>
    <x v="3188"/>
    <m/>
    <n v="146.12"/>
    <x v="509"/>
    <m/>
    <x v="0"/>
  </r>
  <r>
    <s v="X"/>
    <d v="2015-10-16T00:00:00"/>
    <x v="13"/>
    <x v="129"/>
    <n v="1800"/>
    <m/>
    <x v="150"/>
    <m/>
    <x v="65"/>
  </r>
  <r>
    <s v="X"/>
    <d v="2015-10-16T00:00:00"/>
    <x v="13"/>
    <x v="2091"/>
    <n v="500"/>
    <m/>
    <x v="505"/>
    <m/>
    <x v="65"/>
  </r>
  <r>
    <s v="X"/>
    <d v="2015-10-16T00:00:00"/>
    <x v="13"/>
    <x v="2046"/>
    <n v="2500"/>
    <m/>
    <x v="505"/>
    <m/>
    <x v="65"/>
  </r>
  <r>
    <s v="X"/>
    <d v="2015-10-16T00:00:00"/>
    <x v="14"/>
    <x v="3189"/>
    <m/>
    <n v="639.14"/>
    <x v="504"/>
    <m/>
    <x v="0"/>
  </r>
  <r>
    <s v="X"/>
    <d v="2015-10-16T00:00:00"/>
    <x v="0"/>
    <x v="32"/>
    <n v="416"/>
    <m/>
    <x v="472"/>
    <m/>
    <x v="0"/>
  </r>
  <r>
    <s v="X"/>
    <d v="2015-10-17T00:00:00"/>
    <x v="14"/>
    <x v="3190"/>
    <m/>
    <n v="245.16"/>
    <x v="504"/>
    <m/>
    <x v="0"/>
  </r>
  <r>
    <s v="X"/>
    <d v="2015-10-17T00:00:00"/>
    <x v="14"/>
    <x v="3191"/>
    <m/>
    <n v="312.7"/>
    <x v="178"/>
    <m/>
    <x v="0"/>
  </r>
  <r>
    <s v="X"/>
    <d v="2015-10-17T00:00:00"/>
    <x v="0"/>
    <x v="3192"/>
    <m/>
    <n v="83.27"/>
    <x v="423"/>
    <m/>
    <x v="0"/>
  </r>
  <r>
    <s v="X"/>
    <d v="2015-10-18T00:00:00"/>
    <x v="0"/>
    <x v="3193"/>
    <m/>
    <n v="105.94"/>
    <x v="317"/>
    <m/>
    <x v="0"/>
  </r>
  <r>
    <s v="X"/>
    <d v="2015-10-18T00:00:00"/>
    <x v="14"/>
    <x v="0"/>
    <m/>
    <n v="18.489999999999998"/>
    <x v="178"/>
    <m/>
    <x v="0"/>
  </r>
  <r>
    <s v="X"/>
    <d v="2015-10-18T00:00:00"/>
    <x v="0"/>
    <x v="32"/>
    <n v="102.9"/>
    <m/>
    <x v="498"/>
    <m/>
    <x v="0"/>
  </r>
  <r>
    <s v="X"/>
    <d v="2015-10-18T00:00:00"/>
    <x v="0"/>
    <x v="32"/>
    <n v="67.2"/>
    <m/>
    <x v="472"/>
    <m/>
    <x v="0"/>
  </r>
  <r>
    <s v="X"/>
    <d v="2015-10-19T00:00:00"/>
    <x v="13"/>
    <x v="2046"/>
    <n v="1700"/>
    <m/>
    <x v="505"/>
    <m/>
    <x v="66"/>
  </r>
  <r>
    <s v="X"/>
    <d v="2015-10-19T00:00:00"/>
    <x v="0"/>
    <x v="3100"/>
    <m/>
    <n v="-2084.21"/>
    <x v="505"/>
    <m/>
    <x v="0"/>
  </r>
  <r>
    <s v="X"/>
    <d v="2015-10-19T00:00:00"/>
    <x v="14"/>
    <x v="3194"/>
    <m/>
    <n v="117.98"/>
    <x v="504"/>
    <m/>
    <x v="0"/>
  </r>
  <r>
    <s v="X"/>
    <d v="2015-10-19T00:00:00"/>
    <x v="0"/>
    <x v="0"/>
    <m/>
    <n v="102.53"/>
    <x v="528"/>
    <s v="F"/>
    <x v="0"/>
  </r>
  <r>
    <s v="X"/>
    <d v="2015-10-19T00:00:00"/>
    <x v="0"/>
    <x v="0"/>
    <m/>
    <n v="5.46"/>
    <x v="528"/>
    <s v="F"/>
    <x v="0"/>
  </r>
  <r>
    <s v="X"/>
    <d v="2015-10-19T00:00:00"/>
    <x v="14"/>
    <x v="3195"/>
    <m/>
    <n v="310.47000000000003"/>
    <x v="504"/>
    <m/>
    <x v="0"/>
  </r>
  <r>
    <s v="X"/>
    <d v="2015-10-19T00:00:00"/>
    <x v="14"/>
    <x v="3196"/>
    <m/>
    <n v="1042.33"/>
    <x v="505"/>
    <m/>
    <x v="0"/>
  </r>
  <r>
    <s v="X"/>
    <d v="2015-10-19T00:00:00"/>
    <x v="0"/>
    <x v="3197"/>
    <m/>
    <n v="18.95"/>
    <x v="529"/>
    <m/>
    <x v="0"/>
  </r>
  <r>
    <s v="X"/>
    <d v="2015-10-19T00:00:00"/>
    <x v="0"/>
    <x v="32"/>
    <n v="416"/>
    <m/>
    <x v="528"/>
    <s v="F"/>
    <x v="0"/>
  </r>
  <r>
    <s v="X"/>
    <d v="2015-10-20T00:00:00"/>
    <x v="13"/>
    <x v="2482"/>
    <n v="4150"/>
    <m/>
    <x v="498"/>
    <m/>
    <x v="66"/>
  </r>
  <r>
    <s v="X"/>
    <d v="2015-10-20T00:00:00"/>
    <x v="13"/>
    <x v="9"/>
    <n v="250"/>
    <m/>
    <x v="98"/>
    <m/>
    <x v="66"/>
  </r>
  <r>
    <s v="X"/>
    <d v="2015-10-20T00:00:00"/>
    <x v="13"/>
    <x v="9"/>
    <n v="350"/>
    <m/>
    <x v="206"/>
    <m/>
    <x v="66"/>
  </r>
  <r>
    <s v="X"/>
    <d v="2015-10-20T00:00:00"/>
    <x v="13"/>
    <x v="9"/>
    <n v="200"/>
    <m/>
    <x v="423"/>
    <m/>
    <x v="66"/>
  </r>
  <r>
    <s v="X"/>
    <d v="2015-10-20T00:00:00"/>
    <x v="13"/>
    <x v="9"/>
    <n v="2645"/>
    <m/>
    <x v="505"/>
    <m/>
    <x v="66"/>
  </r>
  <r>
    <s v="X"/>
    <d v="2015-10-20T00:00:00"/>
    <x v="13"/>
    <x v="9"/>
    <n v="450"/>
    <m/>
    <x v="178"/>
    <m/>
    <x v="66"/>
  </r>
  <r>
    <s v="X"/>
    <d v="2015-10-20T00:00:00"/>
    <x v="13"/>
    <x v="36"/>
    <n v="2000"/>
    <m/>
    <x v="447"/>
    <m/>
    <x v="66"/>
  </r>
  <r>
    <s v="X"/>
    <d v="2015-10-20T00:00:00"/>
    <x v="13"/>
    <x v="36"/>
    <n v="1400"/>
    <m/>
    <x v="505"/>
    <m/>
    <x v="66"/>
  </r>
  <r>
    <s v="X"/>
    <d v="2015-10-20T00:00:00"/>
    <x v="13"/>
    <x v="2677"/>
    <n v="3280"/>
    <m/>
    <x v="447"/>
    <m/>
    <x v="66"/>
  </r>
  <r>
    <s v="X"/>
    <d v="2015-10-20T00:00:00"/>
    <x v="13"/>
    <x v="2677"/>
    <n v="1300"/>
    <m/>
    <x v="509"/>
    <m/>
    <x v="66"/>
  </r>
  <r>
    <s v="X"/>
    <d v="2015-10-20T00:00:00"/>
    <x v="19"/>
    <x v="3198"/>
    <m/>
    <n v="700.39"/>
    <x v="504"/>
    <m/>
    <x v="0"/>
  </r>
  <r>
    <s v="X"/>
    <d v="2015-10-20T00:00:00"/>
    <x v="0"/>
    <x v="3199"/>
    <m/>
    <n v="43.76"/>
    <x v="509"/>
    <m/>
    <x v="0"/>
  </r>
  <r>
    <s v="X"/>
    <d v="2015-10-21T00:00:00"/>
    <x v="13"/>
    <x v="879"/>
    <n v="3000"/>
    <m/>
    <x v="505"/>
    <m/>
    <x v="66"/>
  </r>
  <r>
    <s v="X"/>
    <d v="2015-10-21T00:00:00"/>
    <x v="1"/>
    <x v="3200"/>
    <n v="-3000"/>
    <m/>
    <x v="303"/>
    <m/>
    <x v="66"/>
  </r>
  <r>
    <s v="X"/>
    <d v="2015-10-21T00:00:00"/>
    <x v="1"/>
    <x v="3201"/>
    <n v="-11390.69"/>
    <m/>
    <x v="303"/>
    <m/>
    <x v="66"/>
  </r>
  <r>
    <s v="X"/>
    <d v="2015-10-21T00:00:00"/>
    <x v="1"/>
    <x v="3202"/>
    <n v="-112555.5"/>
    <m/>
    <x v="303"/>
    <m/>
    <x v="66"/>
  </r>
  <r>
    <s v="X"/>
    <d v="2015-10-21T00:00:00"/>
    <x v="1"/>
    <x v="2962"/>
    <n v="1500"/>
    <m/>
    <x v="498"/>
    <m/>
    <x v="66"/>
  </r>
  <r>
    <s v="X"/>
    <d v="2015-10-21T00:00:00"/>
    <x v="19"/>
    <x v="3203"/>
    <m/>
    <n v="98.66"/>
    <x v="504"/>
    <m/>
    <x v="0"/>
  </r>
  <r>
    <s v="X"/>
    <d v="2015-10-21T00:00:00"/>
    <x v="19"/>
    <x v="3204"/>
    <m/>
    <n v="405.12"/>
    <x v="505"/>
    <m/>
    <x v="0"/>
  </r>
  <r>
    <s v="X"/>
    <d v="2015-10-21T00:00:00"/>
    <x v="0"/>
    <x v="3205"/>
    <m/>
    <n v="607.52"/>
    <x v="504"/>
    <m/>
    <x v="0"/>
  </r>
  <r>
    <s v="X"/>
    <d v="2015-10-22T00:00:00"/>
    <x v="0"/>
    <x v="3206"/>
    <m/>
    <n v="106.08"/>
    <x v="490"/>
    <m/>
    <x v="0"/>
  </r>
  <r>
    <s v="X"/>
    <d v="2015-10-22T00:00:00"/>
    <x v="19"/>
    <x v="0"/>
    <m/>
    <n v="15.62"/>
    <x v="490"/>
    <m/>
    <x v="0"/>
  </r>
  <r>
    <s v="X"/>
    <d v="2015-10-22T00:00:00"/>
    <x v="0"/>
    <x v="3207"/>
    <m/>
    <n v="68.900000000000006"/>
    <x v="53"/>
    <m/>
    <x v="0"/>
  </r>
  <r>
    <s v="X"/>
    <d v="2015-10-22T00:00:00"/>
    <x v="0"/>
    <x v="3208"/>
    <m/>
    <n v="42.9"/>
    <x v="447"/>
    <m/>
    <x v="0"/>
  </r>
  <r>
    <s v="X"/>
    <d v="2015-10-22T00:00:00"/>
    <x v="19"/>
    <x v="0"/>
    <m/>
    <n v="169.5"/>
    <x v="505"/>
    <m/>
    <x v="0"/>
  </r>
  <r>
    <s v="X"/>
    <d v="2015-10-23T00:00:00"/>
    <x v="13"/>
    <x v="2046"/>
    <n v="2000"/>
    <m/>
    <x v="504"/>
    <m/>
    <x v="66"/>
  </r>
  <r>
    <s v="X"/>
    <d v="2015-10-23T00:00:00"/>
    <x v="19"/>
    <x v="2961"/>
    <m/>
    <n v="-691.87"/>
    <x v="24"/>
    <m/>
    <x v="0"/>
  </r>
  <r>
    <s v="X"/>
    <d v="2015-10-23T00:00:00"/>
    <x v="0"/>
    <x v="3209"/>
    <m/>
    <n v="266.18"/>
    <x v="509"/>
    <m/>
    <x v="0"/>
  </r>
  <r>
    <s v="X"/>
    <d v="2015-10-23T00:00:00"/>
    <x v="0"/>
    <x v="3210"/>
    <m/>
    <n v="176.69"/>
    <x v="498"/>
    <m/>
    <x v="0"/>
  </r>
  <r>
    <s v="X"/>
    <d v="2015-10-24T00:00:00"/>
    <x v="0"/>
    <x v="3211"/>
    <m/>
    <n v="179.98"/>
    <x v="505"/>
    <m/>
    <x v="0"/>
  </r>
  <r>
    <s v="X"/>
    <d v="2015-10-24T00:00:00"/>
    <x v="0"/>
    <x v="3212"/>
    <m/>
    <n v="57.91"/>
    <x v="443"/>
    <m/>
    <x v="0"/>
  </r>
  <r>
    <s v="X"/>
    <d v="2015-10-26T00:00:00"/>
    <x v="13"/>
    <x v="9"/>
    <n v="390"/>
    <m/>
    <x v="449"/>
    <m/>
    <x v="67"/>
  </r>
  <r>
    <s v="X"/>
    <d v="2015-10-26T00:00:00"/>
    <x v="13"/>
    <x v="9"/>
    <n v="2000"/>
    <m/>
    <x v="505"/>
    <m/>
    <x v="67"/>
  </r>
  <r>
    <s v="X"/>
    <d v="2015-10-26T00:00:00"/>
    <x v="13"/>
    <x v="9"/>
    <n v="780"/>
    <m/>
    <x v="504"/>
    <m/>
    <x v="67"/>
  </r>
  <r>
    <s v="X"/>
    <d v="2015-10-26T00:00:00"/>
    <x v="13"/>
    <x v="214"/>
    <n v="1045"/>
    <m/>
    <x v="505"/>
    <m/>
    <x v="67"/>
  </r>
  <r>
    <s v="X"/>
    <d v="2015-10-26T00:00:00"/>
    <x v="13"/>
    <x v="214"/>
    <n v="1300"/>
    <m/>
    <x v="504"/>
    <m/>
    <x v="67"/>
  </r>
  <r>
    <s v="X"/>
    <d v="2015-10-26T00:00:00"/>
    <x v="13"/>
    <x v="959"/>
    <n v="200"/>
    <m/>
    <x v="110"/>
    <m/>
    <x v="67"/>
  </r>
  <r>
    <s v="X"/>
    <d v="2015-10-26T00:00:00"/>
    <x v="13"/>
    <x v="959"/>
    <n v="250"/>
    <m/>
    <x v="423"/>
    <m/>
    <x v="67"/>
  </r>
  <r>
    <s v="X"/>
    <d v="2015-10-26T00:00:00"/>
    <x v="13"/>
    <x v="959"/>
    <n v="150"/>
    <m/>
    <x v="98"/>
    <m/>
    <x v="67"/>
  </r>
  <r>
    <s v="X"/>
    <d v="2015-10-26T00:00:00"/>
    <x v="1"/>
    <x v="3184"/>
    <n v="4000"/>
    <m/>
    <x v="446"/>
    <m/>
    <x v="67"/>
  </r>
  <r>
    <s v="X"/>
    <d v="2015-10-26T00:00:00"/>
    <x v="1"/>
    <x v="2677"/>
    <n v="4000"/>
    <m/>
    <x v="509"/>
    <m/>
    <x v="67"/>
  </r>
  <r>
    <s v="X"/>
    <d v="2015-10-26T00:00:00"/>
    <x v="1"/>
    <x v="9"/>
    <n v="275"/>
    <m/>
    <x v="487"/>
    <m/>
    <x v="67"/>
  </r>
  <r>
    <s v="X"/>
    <d v="2015-10-26T00:00:00"/>
    <x v="1"/>
    <x v="9"/>
    <n v="500"/>
    <m/>
    <x v="530"/>
    <m/>
    <x v="67"/>
  </r>
  <r>
    <s v="X"/>
    <d v="2015-10-26T00:00:00"/>
    <x v="1"/>
    <x v="214"/>
    <n v="1980"/>
    <m/>
    <x v="498"/>
    <m/>
    <x v="67"/>
  </r>
  <r>
    <s v="X"/>
    <d v="2015-10-26T00:00:00"/>
    <x v="1"/>
    <x v="214"/>
    <n v="125"/>
    <m/>
    <x v="487"/>
    <m/>
    <x v="67"/>
  </r>
  <r>
    <s v="X"/>
    <d v="2015-10-26T00:00:00"/>
    <x v="1"/>
    <x v="214"/>
    <n v="1760"/>
    <m/>
    <x v="150"/>
    <m/>
    <x v="67"/>
  </r>
  <r>
    <s v="X"/>
    <d v="2015-10-26T00:00:00"/>
    <x v="19"/>
    <x v="3213"/>
    <m/>
    <n v="29.07"/>
    <x v="504"/>
    <m/>
    <x v="0"/>
  </r>
  <r>
    <s v="X"/>
    <d v="2015-10-26T00:00:00"/>
    <x v="0"/>
    <x v="3214"/>
    <m/>
    <n v="2517.46"/>
    <x v="530"/>
    <m/>
    <x v="0"/>
  </r>
  <r>
    <s v="X"/>
    <d v="2015-10-26T00:00:00"/>
    <x v="0"/>
    <x v="3215"/>
    <m/>
    <n v="57.19"/>
    <x v="528"/>
    <s v="F"/>
    <x v="0"/>
  </r>
  <r>
    <s v="X"/>
    <d v="2015-10-27T00:00:00"/>
    <x v="13"/>
    <x v="879"/>
    <n v="750"/>
    <m/>
    <x v="490"/>
    <m/>
    <x v="67"/>
  </r>
  <r>
    <s v="X"/>
    <d v="2015-10-27T00:00:00"/>
    <x v="13"/>
    <x v="879"/>
    <n v="150"/>
    <m/>
    <x v="317"/>
    <m/>
    <x v="67"/>
  </r>
  <r>
    <s v="X"/>
    <d v="2015-10-27T00:00:00"/>
    <x v="13"/>
    <x v="879"/>
    <n v="475"/>
    <m/>
    <x v="505"/>
    <m/>
    <x v="67"/>
  </r>
  <r>
    <s v="X"/>
    <d v="2015-10-27T00:00:00"/>
    <x v="13"/>
    <x v="879"/>
    <n v="325"/>
    <m/>
    <x v="447"/>
    <m/>
    <x v="67"/>
  </r>
  <r>
    <s v="X"/>
    <d v="2015-10-27T00:00:00"/>
    <x v="13"/>
    <x v="1910"/>
    <n v="300"/>
    <m/>
    <x v="505"/>
    <m/>
    <x v="67"/>
  </r>
  <r>
    <s v="X"/>
    <d v="2015-10-27T00:00:00"/>
    <x v="1"/>
    <x v="3216"/>
    <n v="-20000"/>
    <m/>
    <x v="531"/>
    <m/>
    <x v="67"/>
  </r>
  <r>
    <s v="X"/>
    <d v="2015-10-27T00:00:00"/>
    <x v="1"/>
    <x v="1835"/>
    <n v="20000"/>
    <m/>
    <x v="531"/>
    <m/>
    <x v="67"/>
  </r>
  <r>
    <s v="X"/>
    <d v="2015-10-27T00:00:00"/>
    <x v="0"/>
    <x v="3217"/>
    <m/>
    <n v="35.770000000000003"/>
    <x v="490"/>
    <m/>
    <x v="0"/>
  </r>
  <r>
    <s v="X"/>
    <d v="2015-10-27T00:00:00"/>
    <x v="19"/>
    <x v="3218"/>
    <m/>
    <n v="638.96"/>
    <x v="505"/>
    <m/>
    <x v="0"/>
  </r>
  <r>
    <s v="X"/>
    <d v="2015-10-27T00:00:00"/>
    <x v="0"/>
    <x v="3219"/>
    <m/>
    <n v="122.16"/>
    <x v="505"/>
    <m/>
    <x v="0"/>
  </r>
  <r>
    <s v="X"/>
    <d v="2015-10-27T00:00:00"/>
    <x v="0"/>
    <x v="3220"/>
    <m/>
    <n v="1307.21"/>
    <x v="447"/>
    <m/>
    <x v="0"/>
  </r>
  <r>
    <s v="X"/>
    <d v="2015-10-27T00:00:00"/>
    <x v="0"/>
    <x v="3221"/>
    <m/>
    <n v="833.28"/>
    <x v="483"/>
    <m/>
    <x v="0"/>
  </r>
  <r>
    <s v="X"/>
    <d v="2015-10-27T00:00:00"/>
    <x v="0"/>
    <x v="3222"/>
    <m/>
    <n v="610.66"/>
    <x v="27"/>
    <m/>
    <x v="0"/>
  </r>
  <r>
    <s v="X"/>
    <d v="2015-10-27T00:00:00"/>
    <x v="0"/>
    <x v="3223"/>
    <m/>
    <n v="96.5"/>
    <x v="530"/>
    <m/>
    <x v="0"/>
  </r>
  <r>
    <s v="X"/>
    <d v="2015-10-28T00:00:00"/>
    <x v="1"/>
    <x v="424"/>
    <n v="525"/>
    <m/>
    <x v="530"/>
    <m/>
    <x v="67"/>
  </r>
  <r>
    <s v="X"/>
    <d v="2015-10-28T00:00:00"/>
    <x v="0"/>
    <x v="3224"/>
    <m/>
    <n v="91.99"/>
    <x v="118"/>
    <m/>
    <x v="0"/>
  </r>
  <r>
    <s v="X"/>
    <d v="2015-10-28T00:00:00"/>
    <x v="0"/>
    <x v="3225"/>
    <m/>
    <n v="10.58"/>
    <x v="118"/>
    <m/>
    <x v="0"/>
  </r>
  <r>
    <s v="X"/>
    <d v="2015-10-28T00:00:00"/>
    <x v="0"/>
    <x v="3226"/>
    <m/>
    <n v="365.09"/>
    <x v="447"/>
    <m/>
    <x v="0"/>
  </r>
  <r>
    <s v="X"/>
    <d v="2015-10-28T00:00:00"/>
    <x v="0"/>
    <x v="3227"/>
    <m/>
    <n v="60.21"/>
    <x v="447"/>
    <m/>
    <x v="0"/>
  </r>
  <r>
    <s v="X"/>
    <d v="2015-10-29T00:00:00"/>
    <x v="1"/>
    <x v="2668"/>
    <n v="3000"/>
    <m/>
    <x v="528"/>
    <s v="F"/>
    <x v="67"/>
  </r>
  <r>
    <s v="X"/>
    <d v="2015-10-29T00:00:00"/>
    <x v="0"/>
    <x v="3228"/>
    <m/>
    <n v="152.6"/>
    <x v="118"/>
    <m/>
    <x v="0"/>
  </r>
  <r>
    <s v="X"/>
    <d v="2015-10-29T00:00:00"/>
    <x v="0"/>
    <x v="3229"/>
    <m/>
    <n v="1076.1300000000001"/>
    <x v="530"/>
    <m/>
    <x v="0"/>
  </r>
  <r>
    <s v="X"/>
    <d v="2015-10-29T00:00:00"/>
    <x v="0"/>
    <x v="3230"/>
    <m/>
    <n v="226.44"/>
    <x v="447"/>
    <m/>
    <x v="0"/>
  </r>
  <r>
    <s v="X"/>
    <d v="2015-10-29T00:00:00"/>
    <x v="0"/>
    <x v="3231"/>
    <m/>
    <n v="265.82"/>
    <x v="447"/>
    <m/>
    <x v="0"/>
  </r>
  <r>
    <s v="X"/>
    <d v="2015-10-29T00:00:00"/>
    <x v="0"/>
    <x v="32"/>
    <n v="10.88"/>
    <m/>
    <x v="528"/>
    <s v="F"/>
    <x v="0"/>
  </r>
  <r>
    <s v="X"/>
    <d v="2015-10-30T00:00:00"/>
    <x v="1"/>
    <x v="3232"/>
    <n v="2500"/>
    <m/>
    <x v="446"/>
    <m/>
    <x v="67"/>
  </r>
  <r>
    <s v="X"/>
    <d v="2015-10-30T00:00:00"/>
    <x v="1"/>
    <x v="250"/>
    <n v="514.87"/>
    <m/>
    <x v="40"/>
    <m/>
    <x v="67"/>
  </r>
  <r>
    <s v="X"/>
    <d v="2015-10-30T00:00:00"/>
    <x v="19"/>
    <x v="3233"/>
    <m/>
    <n v="222.55"/>
    <x v="442"/>
    <m/>
    <x v="0"/>
  </r>
  <r>
    <s v="X"/>
    <d v="2015-10-30T00:00:00"/>
    <x v="0"/>
    <x v="3234"/>
    <m/>
    <n v="31.92"/>
    <x v="136"/>
    <m/>
    <x v="0"/>
  </r>
  <r>
    <s v="X"/>
    <d v="2015-10-30T00:00:00"/>
    <x v="0"/>
    <x v="3235"/>
    <m/>
    <n v="574.87"/>
    <x v="530"/>
    <m/>
    <x v="0"/>
  </r>
  <r>
    <s v="X"/>
    <d v="2015-10-30T00:00:00"/>
    <x v="0"/>
    <x v="3236"/>
    <m/>
    <n v="75.11"/>
    <x v="447"/>
    <m/>
    <x v="0"/>
  </r>
  <r>
    <s v="X"/>
    <d v="2015-10-30T00:00:00"/>
    <x v="0"/>
    <x v="3237"/>
    <m/>
    <n v="549.98"/>
    <x v="483"/>
    <m/>
    <x v="0"/>
  </r>
  <r>
    <s v="X"/>
    <d v="2015-11-02T00:00:00"/>
    <x v="13"/>
    <x v="9"/>
    <n v="4000"/>
    <m/>
    <x v="530"/>
    <m/>
    <x v="68"/>
  </r>
  <r>
    <s v="X"/>
    <d v="2015-11-02T00:00:00"/>
    <x v="13"/>
    <x v="9"/>
    <n v="150"/>
    <m/>
    <x v="443"/>
    <m/>
    <x v="68"/>
  </r>
  <r>
    <s v="X"/>
    <d v="2015-11-02T00:00:00"/>
    <x v="13"/>
    <x v="9"/>
    <n v="1400"/>
    <m/>
    <x v="505"/>
    <m/>
    <x v="68"/>
  </r>
  <r>
    <s v="X"/>
    <d v="2015-11-02T00:00:00"/>
    <x v="13"/>
    <x v="9"/>
    <n v="237"/>
    <m/>
    <x v="454"/>
    <m/>
    <x v="68"/>
  </r>
  <r>
    <s v="X"/>
    <d v="2015-11-02T00:00:00"/>
    <x v="13"/>
    <x v="9"/>
    <n v="275"/>
    <m/>
    <x v="118"/>
    <m/>
    <x v="68"/>
  </r>
  <r>
    <s v="X"/>
    <d v="2015-11-02T00:00:00"/>
    <x v="13"/>
    <x v="9"/>
    <n v="238"/>
    <m/>
    <x v="136"/>
    <m/>
    <x v="68"/>
  </r>
  <r>
    <s v="X"/>
    <d v="2015-11-02T00:00:00"/>
    <x v="13"/>
    <x v="9"/>
    <n v="120"/>
    <m/>
    <x v="505"/>
    <m/>
    <x v="68"/>
  </r>
  <r>
    <s v="X"/>
    <d v="2015-11-02T00:00:00"/>
    <x v="13"/>
    <x v="2450"/>
    <n v="700"/>
    <m/>
    <x v="504"/>
    <m/>
    <x v="68"/>
  </r>
  <r>
    <s v="X"/>
    <d v="2015-11-02T00:00:00"/>
    <x v="13"/>
    <x v="2450"/>
    <n v="700"/>
    <m/>
    <x v="505"/>
    <m/>
    <x v="68"/>
  </r>
  <r>
    <s v="X"/>
    <d v="2015-11-02T00:00:00"/>
    <x v="13"/>
    <x v="2450"/>
    <n v="350"/>
    <m/>
    <x v="454"/>
    <m/>
    <x v="68"/>
  </r>
  <r>
    <s v="X"/>
    <d v="2015-11-02T00:00:00"/>
    <x v="1"/>
    <x v="2450"/>
    <n v="1400"/>
    <m/>
    <x v="447"/>
    <m/>
    <x v="68"/>
  </r>
  <r>
    <s v="X"/>
    <d v="2015-11-02T00:00:00"/>
    <x v="1"/>
    <x v="2450"/>
    <n v="350"/>
    <m/>
    <x v="530"/>
    <m/>
    <x v="68"/>
  </r>
  <r>
    <s v="X"/>
    <d v="2015-11-02T00:00:00"/>
    <x v="1"/>
    <x v="2677"/>
    <n v="4950"/>
    <m/>
    <x v="447"/>
    <m/>
    <x v="68"/>
  </r>
  <r>
    <s v="X"/>
    <d v="2015-11-02T00:00:00"/>
    <x v="1"/>
    <x v="251"/>
    <n v="197.1"/>
    <m/>
    <x v="106"/>
    <m/>
    <x v="68"/>
  </r>
  <r>
    <s v="X"/>
    <d v="2015-11-02T00:00:00"/>
    <x v="19"/>
    <x v="3100"/>
    <m/>
    <n v="-814.72"/>
    <x v="505"/>
    <m/>
    <x v="0"/>
  </r>
  <r>
    <s v="X"/>
    <d v="2015-11-02T00:00:00"/>
    <x v="0"/>
    <x v="3238"/>
    <m/>
    <n v="415.39"/>
    <x v="110"/>
    <m/>
    <x v="0"/>
  </r>
  <r>
    <s v="X"/>
    <d v="2015-11-02T00:00:00"/>
    <x v="0"/>
    <x v="3239"/>
    <m/>
    <n v="2032.63"/>
    <x v="530"/>
    <m/>
    <x v="0"/>
  </r>
  <r>
    <s v="X"/>
    <d v="2015-11-02T00:00:00"/>
    <x v="0"/>
    <x v="3240"/>
    <m/>
    <n v="6866.66"/>
    <x v="528"/>
    <s v="F"/>
    <x v="0"/>
  </r>
  <r>
    <s v="X"/>
    <d v="2015-11-02T00:00:00"/>
    <x v="19"/>
    <x v="3241"/>
    <m/>
    <n v="853.46"/>
    <x v="532"/>
    <m/>
    <x v="0"/>
  </r>
  <r>
    <s v="X"/>
    <d v="2015-11-03T00:00:00"/>
    <x v="13"/>
    <x v="1910"/>
    <n v="500"/>
    <m/>
    <x v="505"/>
    <m/>
    <x v="68"/>
  </r>
  <r>
    <s v="X"/>
    <d v="2015-11-03T00:00:00"/>
    <x v="0"/>
    <x v="3242"/>
    <m/>
    <n v="87.73"/>
    <x v="247"/>
    <m/>
    <x v="0"/>
  </r>
  <r>
    <s v="X"/>
    <d v="2015-11-03T00:00:00"/>
    <x v="0"/>
    <x v="3243"/>
    <m/>
    <n v="886.24"/>
    <x v="509"/>
    <m/>
    <x v="0"/>
  </r>
  <r>
    <s v="X"/>
    <d v="2015-11-04T00:00:00"/>
    <x v="13"/>
    <x v="2046"/>
    <n v="3000"/>
    <m/>
    <x v="90"/>
    <m/>
    <x v="68"/>
  </r>
  <r>
    <s v="X"/>
    <d v="2015-11-04T00:00:00"/>
    <x v="1"/>
    <x v="3015"/>
    <n v="320"/>
    <m/>
    <x v="533"/>
    <s v="F"/>
    <x v="68"/>
  </r>
  <r>
    <s v="X"/>
    <d v="2015-11-04T00:00:00"/>
    <x v="0"/>
    <x v="3244"/>
    <m/>
    <n v="1223.2"/>
    <x v="509"/>
    <m/>
    <x v="0"/>
  </r>
  <r>
    <s v="X"/>
    <d v="2015-11-04T00:00:00"/>
    <x v="0"/>
    <x v="3240"/>
    <m/>
    <n v="-205.18"/>
    <x v="528"/>
    <s v="F"/>
    <x v="0"/>
  </r>
  <r>
    <s v="X"/>
    <d v="2015-11-04T00:00:00"/>
    <x v="0"/>
    <x v="3245"/>
    <m/>
    <n v="72.84"/>
    <x v="528"/>
    <s v="F"/>
    <x v="0"/>
  </r>
  <r>
    <s v="X"/>
    <d v="2015-11-04T00:00:00"/>
    <x v="0"/>
    <x v="3246"/>
    <m/>
    <n v="495.14"/>
    <x v="528"/>
    <s v="F"/>
    <x v="0"/>
  </r>
  <r>
    <s v="X"/>
    <d v="2015-11-04T00:00:00"/>
    <x v="0"/>
    <x v="3247"/>
    <m/>
    <n v="274.42"/>
    <x v="528"/>
    <s v="F"/>
    <x v="0"/>
  </r>
  <r>
    <s v="X"/>
    <d v="2015-11-05T00:00:00"/>
    <x v="1"/>
    <x v="3248"/>
    <n v="15"/>
    <m/>
    <x v="534"/>
    <m/>
    <x v="68"/>
  </r>
  <r>
    <s v="X"/>
    <d v="2015-11-05T00:00:00"/>
    <x v="0"/>
    <x v="3249"/>
    <m/>
    <n v="154.62"/>
    <x v="509"/>
    <m/>
    <x v="0"/>
  </r>
  <r>
    <s v="X"/>
    <d v="2015-11-05T00:00:00"/>
    <x v="0"/>
    <x v="3250"/>
    <m/>
    <n v="281.33"/>
    <x v="530"/>
    <m/>
    <x v="0"/>
  </r>
  <r>
    <s v="X"/>
    <d v="2015-11-05T00:00:00"/>
    <x v="0"/>
    <x v="3251"/>
    <m/>
    <n v="277.12"/>
    <x v="535"/>
    <m/>
    <x v="0"/>
  </r>
  <r>
    <s v="X"/>
    <d v="2015-11-06T00:00:00"/>
    <x v="13"/>
    <x v="2482"/>
    <n v="4000"/>
    <m/>
    <x v="528"/>
    <s v="F"/>
    <x v="68"/>
  </r>
  <r>
    <s v="X"/>
    <d v="2015-11-06T00:00:00"/>
    <x v="1"/>
    <x v="2904"/>
    <n v="250"/>
    <m/>
    <x v="500"/>
    <s v="F"/>
    <x v="68"/>
  </r>
  <r>
    <s v="X"/>
    <d v="2015-11-06T00:00:00"/>
    <x v="0"/>
    <x v="3252"/>
    <m/>
    <n v="502.9"/>
    <x v="509"/>
    <m/>
    <x v="0"/>
  </r>
  <r>
    <s v="X"/>
    <d v="2015-11-06T00:00:00"/>
    <x v="0"/>
    <x v="3253"/>
    <m/>
    <n v="137.65"/>
    <x v="535"/>
    <m/>
    <x v="0"/>
  </r>
  <r>
    <s v="X"/>
    <d v="2015-11-07T00:00:00"/>
    <x v="0"/>
    <x v="3254"/>
    <m/>
    <n v="401.35"/>
    <x v="459"/>
    <m/>
    <x v="0"/>
  </r>
  <r>
    <s v="X"/>
    <d v="2015-11-07T00:00:00"/>
    <x v="0"/>
    <x v="3255"/>
    <m/>
    <n v="21.73"/>
    <x v="459"/>
    <m/>
    <x v="0"/>
  </r>
  <r>
    <s v="X"/>
    <d v="2015-11-09T00:00:00"/>
    <x v="13"/>
    <x v="990"/>
    <n v="1585"/>
    <m/>
    <x v="504"/>
    <m/>
    <x v="69"/>
  </r>
  <r>
    <s v="X"/>
    <d v="2015-11-09T00:00:00"/>
    <x v="13"/>
    <x v="990"/>
    <n v="2790"/>
    <m/>
    <x v="505"/>
    <m/>
    <x v="69"/>
  </r>
  <r>
    <s v="X"/>
    <d v="2015-11-09T00:00:00"/>
    <x v="13"/>
    <x v="990"/>
    <n v="1155"/>
    <m/>
    <x v="536"/>
    <m/>
    <x v="69"/>
  </r>
  <r>
    <s v="X"/>
    <d v="2015-11-09T00:00:00"/>
    <x v="13"/>
    <x v="2046"/>
    <n v="2800"/>
    <m/>
    <x v="90"/>
    <m/>
    <x v="69"/>
  </r>
  <r>
    <s v="X"/>
    <d v="2015-11-09T00:00:00"/>
    <x v="13"/>
    <x v="36"/>
    <n v="250"/>
    <m/>
    <x v="459"/>
    <m/>
    <x v="69"/>
  </r>
  <r>
    <s v="X"/>
    <d v="2015-11-09T00:00:00"/>
    <x v="1"/>
    <x v="241"/>
    <n v="226.29"/>
    <m/>
    <x v="40"/>
    <m/>
    <x v="69"/>
  </r>
  <r>
    <s v="X"/>
    <d v="2015-11-09T00:00:00"/>
    <x v="1"/>
    <x v="2805"/>
    <n v="30000"/>
    <m/>
    <x v="537"/>
    <m/>
    <x v="69"/>
  </r>
  <r>
    <s v="X"/>
    <d v="2015-11-09T00:00:00"/>
    <x v="1"/>
    <x v="2677"/>
    <n v="1900"/>
    <m/>
    <x v="509"/>
    <m/>
    <x v="69"/>
  </r>
  <r>
    <s v="X"/>
    <d v="2015-11-09T00:00:00"/>
    <x v="1"/>
    <x v="2677"/>
    <n v="1900"/>
    <m/>
    <x v="509"/>
    <m/>
    <x v="69"/>
  </r>
  <r>
    <s v="X"/>
    <d v="2015-11-09T00:00:00"/>
    <x v="1"/>
    <x v="36"/>
    <n v="150"/>
    <m/>
    <x v="124"/>
    <m/>
    <x v="69"/>
  </r>
  <r>
    <s v="X"/>
    <d v="2015-11-09T00:00:00"/>
    <x v="1"/>
    <x v="36"/>
    <n v="300"/>
    <m/>
    <x v="447"/>
    <m/>
    <x v="69"/>
  </r>
  <r>
    <s v="X"/>
    <d v="2015-11-09T00:00:00"/>
    <x v="1"/>
    <x v="990"/>
    <n v="2368"/>
    <m/>
    <x v="498"/>
    <m/>
    <x v="69"/>
  </r>
  <r>
    <s v="X"/>
    <d v="2015-11-09T00:00:00"/>
    <x v="1"/>
    <x v="990"/>
    <n v="3490"/>
    <m/>
    <x v="447"/>
    <m/>
    <x v="69"/>
  </r>
  <r>
    <s v="X"/>
    <d v="2015-11-09T00:00:00"/>
    <x v="1"/>
    <x v="9"/>
    <n v="3500"/>
    <m/>
    <x v="530"/>
    <m/>
    <x v="69"/>
  </r>
  <r>
    <s v="X"/>
    <d v="2015-11-09T00:00:00"/>
    <x v="1"/>
    <x v="9"/>
    <n v="275"/>
    <m/>
    <x v="110"/>
    <m/>
    <x v="69"/>
  </r>
  <r>
    <s v="X"/>
    <d v="2015-11-09T00:00:00"/>
    <x v="1"/>
    <x v="9"/>
    <n v="390"/>
    <m/>
    <x v="124"/>
    <m/>
    <x v="69"/>
  </r>
  <r>
    <s v="X"/>
    <d v="2015-11-09T00:00:00"/>
    <x v="1"/>
    <x v="9"/>
    <n v="270"/>
    <m/>
    <x v="185"/>
    <m/>
    <x v="69"/>
  </r>
  <r>
    <s v="X"/>
    <d v="2015-11-09T00:00:00"/>
    <x v="1"/>
    <x v="9"/>
    <n v="2335"/>
    <m/>
    <x v="535"/>
    <m/>
    <x v="69"/>
  </r>
  <r>
    <s v="X"/>
    <d v="2015-11-09T00:00:00"/>
    <x v="1"/>
    <x v="9"/>
    <n v="270"/>
    <m/>
    <x v="538"/>
    <m/>
    <x v="69"/>
  </r>
  <r>
    <s v="X"/>
    <d v="2015-11-09T00:00:00"/>
    <x v="0"/>
    <x v="3256"/>
    <m/>
    <n v="915.12"/>
    <x v="530"/>
    <m/>
    <x v="0"/>
  </r>
  <r>
    <s v="X"/>
    <d v="2015-11-09T00:00:00"/>
    <x v="0"/>
    <x v="3257"/>
    <m/>
    <n v="37.659999999999997"/>
    <x v="509"/>
    <m/>
    <x v="0"/>
  </r>
  <r>
    <s v="X"/>
    <d v="2015-11-09T00:00:00"/>
    <x v="0"/>
    <x v="3258"/>
    <m/>
    <n v="11.46"/>
    <x v="447"/>
    <m/>
    <x v="0"/>
  </r>
  <r>
    <s v="X"/>
    <d v="2015-11-09T00:00:00"/>
    <x v="0"/>
    <x v="3259"/>
    <m/>
    <n v="621.4"/>
    <x v="528"/>
    <s v="F"/>
    <x v="0"/>
  </r>
  <r>
    <s v="X"/>
    <d v="2015-11-09T00:00:00"/>
    <x v="0"/>
    <x v="3260"/>
    <m/>
    <n v="222.26"/>
    <x v="528"/>
    <s v="F"/>
    <x v="0"/>
  </r>
  <r>
    <s v="X"/>
    <d v="2015-11-09T00:00:00"/>
    <x v="0"/>
    <x v="3261"/>
    <m/>
    <n v="3020.94"/>
    <x v="509"/>
    <m/>
    <x v="0"/>
  </r>
  <r>
    <s v="X"/>
    <d v="2015-11-09T00:00:00"/>
    <x v="0"/>
    <x v="3262"/>
    <m/>
    <n v="2516.38"/>
    <x v="530"/>
    <m/>
    <x v="0"/>
  </r>
  <r>
    <s v="X"/>
    <d v="2015-11-09T00:00:00"/>
    <x v="0"/>
    <x v="3263"/>
    <m/>
    <n v="398.16"/>
    <x v="206"/>
    <m/>
    <x v="0"/>
  </r>
  <r>
    <s v="X"/>
    <d v="2015-11-10T00:00:00"/>
    <x v="13"/>
    <x v="2091"/>
    <n v="400"/>
    <m/>
    <x v="539"/>
    <m/>
    <x v="69"/>
  </r>
  <r>
    <s v="X"/>
    <d v="2015-11-10T00:00:00"/>
    <x v="13"/>
    <x v="2091"/>
    <n v="400"/>
    <m/>
    <x v="509"/>
    <m/>
    <x v="69"/>
  </r>
  <r>
    <s v="X"/>
    <d v="2015-11-10T00:00:00"/>
    <x v="1"/>
    <x v="1571"/>
    <n v="2889"/>
    <m/>
    <x v="500"/>
    <s v="F"/>
    <x v="69"/>
  </r>
  <r>
    <s v="X"/>
    <d v="2015-11-10T00:00:00"/>
    <x v="0"/>
    <x v="3264"/>
    <m/>
    <n v="129.82"/>
    <x v="509"/>
    <m/>
    <x v="0"/>
  </r>
  <r>
    <s v="X"/>
    <d v="2015-11-10T00:00:00"/>
    <x v="0"/>
    <x v="3265"/>
    <m/>
    <n v="253.62"/>
    <x v="528"/>
    <s v="F"/>
    <x v="0"/>
  </r>
  <r>
    <s v="X"/>
    <d v="2015-11-10T00:00:00"/>
    <x v="0"/>
    <x v="3266"/>
    <m/>
    <n v="76.650000000000006"/>
    <x v="443"/>
    <m/>
    <x v="0"/>
  </r>
  <r>
    <s v="X"/>
    <d v="2015-11-11T00:00:00"/>
    <x v="0"/>
    <x v="3267"/>
    <m/>
    <n v="1221.7"/>
    <x v="509"/>
    <m/>
    <x v="0"/>
  </r>
  <r>
    <s v="X"/>
    <d v="2015-11-11T00:00:00"/>
    <x v="19"/>
    <x v="3268"/>
    <m/>
    <n v="338.38"/>
    <x v="530"/>
    <m/>
    <x v="0"/>
  </r>
  <r>
    <s v="X"/>
    <d v="2015-11-11T00:00:00"/>
    <x v="19"/>
    <x v="3268"/>
    <m/>
    <n v="-338.38"/>
    <x v="530"/>
    <m/>
    <x v="0"/>
  </r>
  <r>
    <s v="X"/>
    <d v="2015-11-11T00:00:00"/>
    <x v="0"/>
    <x v="3268"/>
    <m/>
    <n v="338.38"/>
    <x v="530"/>
    <m/>
    <x v="0"/>
  </r>
  <r>
    <s v="X"/>
    <d v="2015-11-11T00:00:00"/>
    <x v="0"/>
    <x v="3269"/>
    <m/>
    <n v="245.41"/>
    <x v="528"/>
    <s v="F"/>
    <x v="0"/>
  </r>
  <r>
    <s v="X"/>
    <d v="2015-11-11T00:00:00"/>
    <x v="0"/>
    <x v="3270"/>
    <m/>
    <n v="70.94"/>
    <x v="528"/>
    <s v="F"/>
    <x v="0"/>
  </r>
  <r>
    <s v="X"/>
    <d v="2015-11-11T00:00:00"/>
    <x v="0"/>
    <x v="3271"/>
    <m/>
    <n v="67.8"/>
    <x v="540"/>
    <m/>
    <x v="0"/>
  </r>
  <r>
    <s v="X"/>
    <d v="2015-11-12T00:00:00"/>
    <x v="0"/>
    <x v="3272"/>
    <m/>
    <n v="326.14"/>
    <x v="528"/>
    <s v="F"/>
    <x v="0"/>
  </r>
  <r>
    <s v="X"/>
    <d v="2015-11-12T00:00:00"/>
    <x v="0"/>
    <x v="3273"/>
    <m/>
    <n v="535.76"/>
    <x v="528"/>
    <s v="F"/>
    <x v="0"/>
  </r>
  <r>
    <s v="X"/>
    <d v="2015-11-13T00:00:00"/>
    <x v="13"/>
    <x v="2482"/>
    <n v="300"/>
    <m/>
    <x v="53"/>
    <m/>
    <x v="69"/>
  </r>
  <r>
    <s v="X"/>
    <d v="2015-11-13T00:00:00"/>
    <x v="13"/>
    <x v="7"/>
    <n v="395"/>
    <m/>
    <x v="459"/>
    <m/>
    <x v="69"/>
  </r>
  <r>
    <s v="X"/>
    <d v="2015-11-13T00:00:00"/>
    <x v="0"/>
    <x v="3274"/>
    <m/>
    <n v="972.89"/>
    <x v="509"/>
    <m/>
    <x v="0"/>
  </r>
  <r>
    <s v="X"/>
    <d v="2015-11-13T00:00:00"/>
    <x v="0"/>
    <x v="3275"/>
    <m/>
    <n v="257.79000000000002"/>
    <x v="530"/>
    <m/>
    <x v="0"/>
  </r>
  <r>
    <s v="X"/>
    <d v="2015-11-13T00:00:00"/>
    <x v="0"/>
    <x v="3276"/>
    <m/>
    <n v="168.75"/>
    <x v="530"/>
    <m/>
    <x v="0"/>
  </r>
  <r>
    <s v="X"/>
    <d v="2015-11-14T00:00:00"/>
    <x v="0"/>
    <x v="3277"/>
    <m/>
    <n v="175.47"/>
    <x v="528"/>
    <s v="F"/>
    <x v="0"/>
  </r>
  <r>
    <s v="X"/>
    <d v="2015-11-16T00:00:00"/>
    <x v="13"/>
    <x v="9"/>
    <n v="150"/>
    <m/>
    <x v="459"/>
    <m/>
    <x v="70"/>
  </r>
  <r>
    <s v="X"/>
    <d v="2015-11-16T00:00:00"/>
    <x v="13"/>
    <x v="3278"/>
    <n v="1864.27"/>
    <m/>
    <x v="124"/>
    <m/>
    <x v="70"/>
  </r>
  <r>
    <s v="X"/>
    <d v="2015-11-16T00:00:00"/>
    <x v="1"/>
    <x v="2677"/>
    <n v="2800"/>
    <m/>
    <x v="509"/>
    <m/>
    <x v="70"/>
  </r>
  <r>
    <s v="X"/>
    <d v="2015-11-16T00:00:00"/>
    <x v="1"/>
    <x v="9"/>
    <n v="50"/>
    <m/>
    <x v="443"/>
    <m/>
    <x v="70"/>
  </r>
  <r>
    <s v="X"/>
    <d v="2015-11-16T00:00:00"/>
    <x v="1"/>
    <x v="9"/>
    <n v="100"/>
    <m/>
    <x v="10"/>
    <m/>
    <x v="70"/>
  </r>
  <r>
    <s v="X"/>
    <d v="2015-11-16T00:00:00"/>
    <x v="1"/>
    <x v="9"/>
    <n v="2080"/>
    <m/>
    <x v="530"/>
    <m/>
    <x v="70"/>
  </r>
  <r>
    <s v="X"/>
    <d v="2015-11-16T00:00:00"/>
    <x v="0"/>
    <x v="3279"/>
    <m/>
    <n v="712.14"/>
    <x v="509"/>
    <m/>
    <x v="0"/>
  </r>
  <r>
    <s v="X"/>
    <d v="2015-11-16T00:00:00"/>
    <x v="0"/>
    <x v="3280"/>
    <m/>
    <n v="90.66"/>
    <x v="528"/>
    <s v="F"/>
    <x v="0"/>
  </r>
  <r>
    <s v="X"/>
    <d v="2015-11-17T00:00:00"/>
    <x v="13"/>
    <x v="879"/>
    <n v="175"/>
    <m/>
    <x v="459"/>
    <m/>
    <x v="70"/>
  </r>
  <r>
    <s v="X"/>
    <d v="2015-11-17T00:00:00"/>
    <x v="1"/>
    <x v="2091"/>
    <n v="200"/>
    <m/>
    <x v="541"/>
    <m/>
    <x v="70"/>
  </r>
  <r>
    <s v="X"/>
    <d v="2015-11-17T00:00:00"/>
    <x v="1"/>
    <x v="879"/>
    <n v="3000"/>
    <m/>
    <x v="317"/>
    <m/>
    <x v="70"/>
  </r>
  <r>
    <s v="X"/>
    <d v="2015-11-17T00:00:00"/>
    <x v="0"/>
    <x v="3281"/>
    <m/>
    <n v="42.49"/>
    <x v="492"/>
    <m/>
    <x v="0"/>
  </r>
  <r>
    <s v="X"/>
    <d v="2015-11-17T00:00:00"/>
    <x v="17"/>
    <x v="3282"/>
    <m/>
    <n v="213.48"/>
    <x v="535"/>
    <m/>
    <x v="0"/>
  </r>
  <r>
    <s v="X"/>
    <d v="2015-11-18T00:00:00"/>
    <x v="0"/>
    <x v="3283"/>
    <m/>
    <n v="689.09"/>
    <x v="509"/>
    <m/>
    <x v="0"/>
  </r>
  <r>
    <s v="X"/>
    <d v="2015-11-18T00:00:00"/>
    <x v="0"/>
    <x v="3284"/>
    <m/>
    <n v="363.88"/>
    <x v="509"/>
    <m/>
    <x v="0"/>
  </r>
  <r>
    <s v="X"/>
    <d v="2015-11-18T00:00:00"/>
    <x v="0"/>
    <x v="3285"/>
    <m/>
    <n v="772.83"/>
    <x v="447"/>
    <m/>
    <x v="0"/>
  </r>
  <r>
    <s v="X"/>
    <d v="2015-11-18T00:00:00"/>
    <x v="0"/>
    <x v="3286"/>
    <m/>
    <n v="2159.91"/>
    <x v="509"/>
    <m/>
    <x v="0"/>
  </r>
  <r>
    <s v="X"/>
    <d v="2015-11-18T00:00:00"/>
    <x v="13"/>
    <x v="3287"/>
    <n v="1530.16"/>
    <m/>
    <x v="99"/>
    <m/>
    <x v="70"/>
  </r>
  <r>
    <s v="X"/>
    <d v="2015-11-18T00:00:00"/>
    <x v="1"/>
    <x v="2450"/>
    <n v="700"/>
    <m/>
    <x v="509"/>
    <m/>
    <x v="70"/>
  </r>
  <r>
    <s v="X"/>
    <d v="2015-11-18T00:00:00"/>
    <x v="1"/>
    <x v="1910"/>
    <n v="500"/>
    <m/>
    <x v="90"/>
    <m/>
    <x v="70"/>
  </r>
  <r>
    <s v="X"/>
    <d v="2015-11-19T00:00:00"/>
    <x v="0"/>
    <x v="3288"/>
    <m/>
    <n v="535.96"/>
    <x v="530"/>
    <m/>
    <x v="0"/>
  </r>
  <r>
    <s v="X"/>
    <d v="2015-11-19T00:00:00"/>
    <x v="0"/>
    <x v="3289"/>
    <m/>
    <n v="207.91"/>
    <x v="509"/>
    <m/>
    <x v="0"/>
  </r>
  <r>
    <s v="X"/>
    <d v="2015-11-19T00:00:00"/>
    <x v="0"/>
    <x v="3290"/>
    <m/>
    <n v="54.84"/>
    <x v="528"/>
    <s v="F"/>
    <x v="0"/>
  </r>
  <r>
    <s v="X"/>
    <d v="2015-11-19T00:00:00"/>
    <x v="0"/>
    <x v="3291"/>
    <m/>
    <n v="264.94"/>
    <x v="447"/>
    <m/>
    <x v="0"/>
  </r>
  <r>
    <s v="X"/>
    <d v="2015-11-19T00:00:00"/>
    <x v="0"/>
    <x v="3292"/>
    <m/>
    <n v="54.91"/>
    <x v="530"/>
    <m/>
    <x v="0"/>
  </r>
  <r>
    <s v="X"/>
    <d v="2015-11-19T00:00:00"/>
    <x v="0"/>
    <x v="3293"/>
    <m/>
    <n v="1967.44"/>
    <x v="535"/>
    <m/>
    <x v="0"/>
  </r>
  <r>
    <s v="X"/>
    <d v="2015-11-19T00:00:00"/>
    <x v="0"/>
    <x v="3294"/>
    <m/>
    <n v="647.11"/>
    <x v="447"/>
    <m/>
    <x v="0"/>
  </r>
  <r>
    <s v="X"/>
    <d v="2015-11-19T00:00:00"/>
    <x v="0"/>
    <x v="32"/>
    <m/>
    <n v="416"/>
    <x v="528"/>
    <s v="F"/>
    <x v="0"/>
  </r>
  <r>
    <s v="X"/>
    <d v="2015-11-19T00:00:00"/>
    <x v="13"/>
    <x v="3295"/>
    <n v="3115.57"/>
    <m/>
    <x v="247"/>
    <m/>
    <x v="70"/>
  </r>
  <r>
    <s v="X"/>
    <d v="2015-11-19T00:00:00"/>
    <x v="13"/>
    <x v="3295"/>
    <n v="2804.72"/>
    <m/>
    <x v="28"/>
    <s v="JP"/>
    <x v="70"/>
  </r>
  <r>
    <s v="X"/>
    <d v="2015-11-19T00:00:00"/>
    <x v="13"/>
    <x v="3295"/>
    <n v="1479.43"/>
    <m/>
    <x v="542"/>
    <m/>
    <x v="70"/>
  </r>
  <r>
    <s v="X"/>
    <d v="2015-11-19T00:00:00"/>
    <x v="13"/>
    <x v="3295"/>
    <n v="663.97"/>
    <m/>
    <x v="124"/>
    <m/>
    <x v="70"/>
  </r>
  <r>
    <s v="X"/>
    <d v="2015-11-19T00:00:00"/>
    <x v="13"/>
    <x v="3295"/>
    <n v="1.49"/>
    <m/>
    <x v="542"/>
    <m/>
    <x v="70"/>
  </r>
  <r>
    <s v="X"/>
    <d v="2015-11-19T00:00:00"/>
    <x v="13"/>
    <x v="3295"/>
    <n v="1.49"/>
    <m/>
    <x v="247"/>
    <m/>
    <x v="70"/>
  </r>
  <r>
    <s v="X"/>
    <d v="2015-11-19T00:00:00"/>
    <x v="13"/>
    <x v="3295"/>
    <n v="1.49"/>
    <m/>
    <x v="28"/>
    <s v="JP"/>
    <x v="70"/>
  </r>
  <r>
    <s v="X"/>
    <d v="2015-11-19T00:00:00"/>
    <x v="13"/>
    <x v="3295"/>
    <n v="1.49"/>
    <m/>
    <x v="124"/>
    <m/>
    <x v="70"/>
  </r>
  <r>
    <s v="X"/>
    <d v="2015-11-20T00:00:00"/>
    <x v="0"/>
    <x v="3296"/>
    <m/>
    <n v="236.46"/>
    <x v="535"/>
    <m/>
    <x v="0"/>
  </r>
  <r>
    <s v="X"/>
    <d v="2015-11-20T00:00:00"/>
    <x v="0"/>
    <x v="3297"/>
    <m/>
    <n v="963.96"/>
    <x v="528"/>
    <s v="F"/>
    <x v="0"/>
  </r>
  <r>
    <s v="X"/>
    <d v="2015-11-20T00:00:00"/>
    <x v="0"/>
    <x v="3298"/>
    <m/>
    <n v="53.44"/>
    <x v="447"/>
    <m/>
    <x v="0"/>
  </r>
  <r>
    <s v="X"/>
    <d v="2015-11-20T00:00:00"/>
    <x v="0"/>
    <x v="3299"/>
    <m/>
    <n v="649.6"/>
    <x v="509"/>
    <m/>
    <x v="0"/>
  </r>
  <r>
    <s v="X"/>
    <d v="2015-11-20T00:00:00"/>
    <x v="1"/>
    <x v="2482"/>
    <n v="6000"/>
    <m/>
    <x v="528"/>
    <s v="F"/>
    <x v="70"/>
  </r>
  <r>
    <s v="X"/>
    <d v="2015-11-20T00:00:00"/>
    <x v="1"/>
    <x v="214"/>
    <n v="950"/>
    <m/>
    <x v="135"/>
    <m/>
    <x v="70"/>
  </r>
  <r>
    <s v="X"/>
    <d v="2015-11-20T00:00:00"/>
    <x v="1"/>
    <x v="214"/>
    <n v="1350"/>
    <m/>
    <x v="530"/>
    <m/>
    <x v="70"/>
  </r>
  <r>
    <s v="X"/>
    <d v="2015-11-20T00:00:00"/>
    <x v="1"/>
    <x v="214"/>
    <n v="2450"/>
    <m/>
    <x v="509"/>
    <m/>
    <x v="70"/>
  </r>
  <r>
    <s v="X"/>
    <d v="2015-11-20T00:00:00"/>
    <x v="1"/>
    <x v="214"/>
    <n v="450"/>
    <m/>
    <x v="210"/>
    <m/>
    <x v="70"/>
  </r>
  <r>
    <s v="X"/>
    <d v="2015-11-21T00:00:00"/>
    <x v="0"/>
    <x v="3300"/>
    <m/>
    <n v="159.71"/>
    <x v="509"/>
    <m/>
    <x v="0"/>
  </r>
  <r>
    <s v="X"/>
    <d v="2015-11-23T00:00:00"/>
    <x v="0"/>
    <x v="3301"/>
    <m/>
    <n v="97.62"/>
    <x v="492"/>
    <m/>
    <x v="0"/>
  </r>
  <r>
    <s v="X"/>
    <d v="2015-11-23T00:00:00"/>
    <x v="0"/>
    <x v="3302"/>
    <m/>
    <n v="14.76"/>
    <x v="492"/>
    <m/>
    <x v="0"/>
  </r>
  <r>
    <s v="X"/>
    <d v="2015-11-23T00:00:00"/>
    <x v="0"/>
    <x v="3303"/>
    <m/>
    <n v="411.52"/>
    <x v="509"/>
    <m/>
    <x v="0"/>
  </r>
  <r>
    <s v="X"/>
    <d v="2015-11-23T00:00:00"/>
    <x v="0"/>
    <x v="3304"/>
    <m/>
    <n v="3856.06"/>
    <x v="528"/>
    <s v="F"/>
    <x v="0"/>
  </r>
  <r>
    <s v="X"/>
    <d v="2015-11-23T00:00:00"/>
    <x v="0"/>
    <x v="3305"/>
    <m/>
    <n v="548.07000000000005"/>
    <x v="535"/>
    <m/>
    <x v="0"/>
  </r>
  <r>
    <s v="X"/>
    <d v="2015-11-23T00:00:00"/>
    <x v="13"/>
    <x v="2091"/>
    <n v="400"/>
    <m/>
    <x v="509"/>
    <m/>
    <x v="71"/>
  </r>
  <r>
    <s v="X"/>
    <d v="2015-11-23T00:00:00"/>
    <x v="1"/>
    <x v="2677"/>
    <n v="1500"/>
    <m/>
    <x v="509"/>
    <m/>
    <x v="71"/>
  </r>
  <r>
    <s v="X"/>
    <d v="2015-11-23T00:00:00"/>
    <x v="1"/>
    <x v="2677"/>
    <n v="1500"/>
    <m/>
    <x v="509"/>
    <m/>
    <x v="71"/>
  </r>
  <r>
    <s v="X"/>
    <d v="2015-11-24T00:00:00"/>
    <x v="0"/>
    <x v="3306"/>
    <m/>
    <n v="46.67"/>
    <x v="492"/>
    <m/>
    <x v="0"/>
  </r>
  <r>
    <s v="X"/>
    <d v="2015-11-24T00:00:00"/>
    <x v="0"/>
    <x v="3307"/>
    <m/>
    <n v="569"/>
    <x v="509"/>
    <m/>
    <x v="0"/>
  </r>
  <r>
    <s v="X"/>
    <d v="2015-11-24T00:00:00"/>
    <x v="0"/>
    <x v="3308"/>
    <m/>
    <n v="552.46"/>
    <x v="509"/>
    <m/>
    <x v="0"/>
  </r>
  <r>
    <s v="X"/>
    <d v="2015-11-24T00:00:00"/>
    <x v="0"/>
    <x v="3309"/>
    <m/>
    <n v="114.87"/>
    <x v="509"/>
    <m/>
    <x v="0"/>
  </r>
  <r>
    <s v="X"/>
    <d v="2015-11-24T00:00:00"/>
    <x v="0"/>
    <x v="3310"/>
    <m/>
    <n v="116.39"/>
    <x v="492"/>
    <m/>
    <x v="0"/>
  </r>
  <r>
    <s v="X"/>
    <d v="2015-11-24T00:00:00"/>
    <x v="0"/>
    <x v="3311"/>
    <m/>
    <n v="148.66"/>
    <x v="447"/>
    <m/>
    <x v="0"/>
  </r>
  <r>
    <s v="X"/>
    <d v="2015-11-24T00:00:00"/>
    <x v="13"/>
    <x v="9"/>
    <n v="2500"/>
    <m/>
    <x v="535"/>
    <m/>
    <x v="71"/>
  </r>
  <r>
    <s v="X"/>
    <d v="2015-11-24T00:00:00"/>
    <x v="13"/>
    <x v="9"/>
    <n v="395"/>
    <m/>
    <x v="540"/>
    <m/>
    <x v="71"/>
  </r>
  <r>
    <s v="X"/>
    <d v="2015-11-24T00:00:00"/>
    <x v="13"/>
    <x v="9"/>
    <n v="125"/>
    <m/>
    <x v="265"/>
    <m/>
    <x v="71"/>
  </r>
  <r>
    <s v="X"/>
    <d v="2015-11-24T00:00:00"/>
    <x v="13"/>
    <x v="9"/>
    <n v="1240"/>
    <m/>
    <x v="447"/>
    <m/>
    <x v="71"/>
  </r>
  <r>
    <s v="X"/>
    <d v="2015-11-24T00:00:00"/>
    <x v="1"/>
    <x v="245"/>
    <n v="2364.1999999999998"/>
    <m/>
    <x v="447"/>
    <m/>
    <x v="71"/>
  </r>
  <r>
    <s v="X"/>
    <d v="2015-11-24T00:00:00"/>
    <x v="1"/>
    <x v="1571"/>
    <n v="5"/>
    <m/>
    <x v="150"/>
    <m/>
    <x v="71"/>
  </r>
  <r>
    <s v="X"/>
    <d v="2015-11-24T00:00:00"/>
    <x v="0"/>
    <x v="3312"/>
    <m/>
    <n v="50.11"/>
    <x v="57"/>
    <m/>
    <x v="0"/>
  </r>
  <r>
    <s v="X"/>
    <d v="2015-11-25T00:00:00"/>
    <x v="19"/>
    <x v="3313"/>
    <m/>
    <n v="62.22"/>
    <x v="492"/>
    <m/>
    <x v="0"/>
  </r>
  <r>
    <s v="X"/>
    <d v="2015-11-25T00:00:00"/>
    <x v="0"/>
    <x v="0"/>
    <m/>
    <n v="371.39"/>
    <x v="509"/>
    <m/>
    <x v="0"/>
  </r>
  <r>
    <s v="X"/>
    <d v="2015-11-25T00:00:00"/>
    <x v="14"/>
    <x v="0"/>
    <m/>
    <n v="-40.15"/>
    <x v="456"/>
    <m/>
    <x v="0"/>
  </r>
  <r>
    <s v="X"/>
    <d v="2015-11-25T00:00:00"/>
    <x v="0"/>
    <x v="3314"/>
    <m/>
    <n v="103.32"/>
    <x v="509"/>
    <m/>
    <x v="0"/>
  </r>
  <r>
    <s v="X"/>
    <d v="2015-11-25T00:00:00"/>
    <x v="0"/>
    <x v="3315"/>
    <m/>
    <n v="210.73"/>
    <x v="530"/>
    <m/>
    <x v="0"/>
  </r>
  <r>
    <s v="X"/>
    <d v="2015-11-25T00:00:00"/>
    <x v="17"/>
    <x v="3316"/>
    <m/>
    <n v="124.99"/>
    <x v="535"/>
    <m/>
    <x v="0"/>
  </r>
  <r>
    <s v="X"/>
    <d v="2015-11-25T00:00:00"/>
    <x v="1"/>
    <x v="879"/>
    <n v="3300"/>
    <m/>
    <x v="530"/>
    <m/>
    <x v="71"/>
  </r>
  <r>
    <s v="X"/>
    <d v="2015-11-27T00:00:00"/>
    <x v="0"/>
    <x v="3317"/>
    <m/>
    <n v="245.53"/>
    <x v="533"/>
    <s v="F"/>
    <x v="0"/>
  </r>
  <r>
    <s v="X"/>
    <d v="2015-11-27T00:00:00"/>
    <x v="1"/>
    <x v="1328"/>
    <n v="160"/>
    <m/>
    <x v="509"/>
    <m/>
    <x v="71"/>
  </r>
  <r>
    <s v="X"/>
    <d v="2015-11-27T00:00:00"/>
    <x v="1"/>
    <x v="2677"/>
    <n v="2000"/>
    <m/>
    <x v="509"/>
    <m/>
    <x v="71"/>
  </r>
  <r>
    <s v="X"/>
    <d v="2015-11-27T00:00:00"/>
    <x v="1"/>
    <x v="128"/>
    <n v="2860"/>
    <m/>
    <x v="456"/>
    <m/>
    <x v="71"/>
  </r>
  <r>
    <s v="X"/>
    <d v="2015-11-27T00:00:00"/>
    <x v="1"/>
    <x v="128"/>
    <n v="1460"/>
    <m/>
    <x v="530"/>
    <m/>
    <x v="71"/>
  </r>
  <r>
    <s v="X"/>
    <d v="2015-11-27T00:00:00"/>
    <x v="1"/>
    <x v="128"/>
    <n v="2860"/>
    <m/>
    <x v="463"/>
    <m/>
    <x v="71"/>
  </r>
  <r>
    <s v="X"/>
    <d v="2015-11-27T00:00:00"/>
    <x v="1"/>
    <x v="2482"/>
    <n v="1000"/>
    <m/>
    <x v="528"/>
    <s v="F"/>
    <x v="71"/>
  </r>
  <r>
    <s v="X"/>
    <d v="2015-11-28T00:00:00"/>
    <x v="0"/>
    <x v="3318"/>
    <m/>
    <n v="546.86"/>
    <x v="124"/>
    <m/>
    <x v="0"/>
  </r>
  <r>
    <s v="X"/>
    <d v="2015-11-29T00:00:00"/>
    <x v="0"/>
    <x v="0"/>
    <m/>
    <n v="201.82"/>
    <x v="90"/>
    <m/>
    <x v="0"/>
  </r>
  <r>
    <s v="X"/>
    <d v="2015-11-29T00:00:00"/>
    <x v="0"/>
    <x v="0"/>
    <m/>
    <n v="15.87"/>
    <x v="90"/>
    <m/>
    <x v="0"/>
  </r>
  <r>
    <s v="X"/>
    <d v="2015-11-30T00:00:00"/>
    <x v="0"/>
    <x v="3319"/>
    <m/>
    <n v="199.66"/>
    <x v="535"/>
    <m/>
    <x v="0"/>
  </r>
  <r>
    <s v="X"/>
    <d v="2015-11-30T00:00:00"/>
    <x v="0"/>
    <x v="3320"/>
    <m/>
    <n v="1002.83"/>
    <x v="528"/>
    <s v="F"/>
    <x v="0"/>
  </r>
  <r>
    <s v="X"/>
    <d v="2015-11-30T00:00:00"/>
    <x v="0"/>
    <x v="3321"/>
    <m/>
    <n v="197.66"/>
    <x v="447"/>
    <m/>
    <x v="0"/>
  </r>
  <r>
    <s v="X"/>
    <d v="2015-11-30T00:00:00"/>
    <x v="13"/>
    <x v="3322"/>
    <n v="-25000"/>
    <m/>
    <x v="535"/>
    <m/>
    <x v="72"/>
  </r>
  <r>
    <s v="X"/>
    <d v="2015-11-30T00:00:00"/>
    <x v="13"/>
    <x v="8"/>
    <n v="2100"/>
    <m/>
    <x v="504"/>
    <m/>
    <x v="72"/>
  </r>
  <r>
    <s v="X"/>
    <d v="2015-11-30T00:00:00"/>
    <x v="1"/>
    <x v="9"/>
    <n v="370"/>
    <m/>
    <x v="509"/>
    <m/>
    <x v="72"/>
  </r>
  <r>
    <s v="X"/>
    <d v="2015-11-30T00:00:00"/>
    <x v="1"/>
    <x v="9"/>
    <n v="540"/>
    <m/>
    <x v="447"/>
    <m/>
    <x v="72"/>
  </r>
  <r>
    <s v="X"/>
    <d v="2015-11-30T00:00:00"/>
    <x v="1"/>
    <x v="9"/>
    <n v="270"/>
    <m/>
    <x v="530"/>
    <m/>
    <x v="72"/>
  </r>
  <r>
    <s v="X"/>
    <d v="2015-11-30T00:00:00"/>
    <x v="1"/>
    <x v="9"/>
    <n v="50"/>
    <m/>
    <x v="34"/>
    <m/>
    <x v="72"/>
  </r>
  <r>
    <s v="X"/>
    <d v="2015-11-30T00:00:00"/>
    <x v="1"/>
    <x v="8"/>
    <n v="350"/>
    <m/>
    <x v="530"/>
    <m/>
    <x v="72"/>
  </r>
  <r>
    <s v="X"/>
    <d v="2015-11-30T00:00:00"/>
    <x v="1"/>
    <x v="8"/>
    <n v="980"/>
    <m/>
    <x v="509"/>
    <m/>
    <x v="72"/>
  </r>
  <r>
    <s v="X"/>
    <d v="2015-11-30T00:00:00"/>
    <x v="1"/>
    <x v="8"/>
    <n v="450"/>
    <m/>
    <x v="449"/>
    <m/>
    <x v="72"/>
  </r>
  <r>
    <s v="X"/>
    <d v="2015-11-30T00:00:00"/>
    <x v="17"/>
    <x v="2668"/>
    <n v="4000"/>
    <m/>
    <x v="535"/>
    <m/>
    <x v="0"/>
  </r>
  <r>
    <s v="X"/>
    <d v="2015-11-30T00:00:00"/>
    <x v="17"/>
    <x v="2579"/>
    <n v="25000"/>
    <m/>
    <x v="535"/>
    <m/>
    <x v="0"/>
  </r>
  <r>
    <s v="X"/>
    <d v="2015-12-01T00:00:00"/>
    <x v="0"/>
    <x v="3323"/>
    <m/>
    <n v="178.24"/>
    <x v="543"/>
    <m/>
    <x v="0"/>
  </r>
  <r>
    <s v="X"/>
    <d v="2015-12-01T00:00:00"/>
    <x v="0"/>
    <x v="3324"/>
    <m/>
    <n v="180.27"/>
    <x v="509"/>
    <m/>
    <x v="0"/>
  </r>
  <r>
    <s v="X"/>
    <d v="2015-12-02T00:00:00"/>
    <x v="13"/>
    <x v="9"/>
    <n v="2000"/>
    <m/>
    <x v="535"/>
    <m/>
    <x v="72"/>
  </r>
  <r>
    <s v="X"/>
    <d v="2015-12-02T00:00:00"/>
    <x v="13"/>
    <x v="9"/>
    <n v="150"/>
    <m/>
    <x v="459"/>
    <m/>
    <x v="72"/>
  </r>
  <r>
    <s v="X"/>
    <d v="2015-12-02T00:00:00"/>
    <x v="13"/>
    <x v="9"/>
    <n v="75"/>
    <m/>
    <x v="454"/>
    <m/>
    <x v="72"/>
  </r>
  <r>
    <s v="X"/>
    <d v="2015-12-02T00:00:00"/>
    <x v="1"/>
    <x v="250"/>
    <n v="514.87"/>
    <m/>
    <x v="40"/>
    <m/>
    <x v="72"/>
  </r>
  <r>
    <s v="X"/>
    <d v="2015-12-02T00:00:00"/>
    <x v="1"/>
    <x v="251"/>
    <n v="190.75"/>
    <m/>
    <x v="106"/>
    <m/>
    <x v="72"/>
  </r>
  <r>
    <s v="X"/>
    <d v="2015-12-02T00:00:00"/>
    <x v="0"/>
    <x v="3325"/>
    <m/>
    <n v="540.58000000000004"/>
    <x v="538"/>
    <m/>
    <x v="0"/>
  </r>
  <r>
    <s v="X"/>
    <d v="2015-12-02T00:00:00"/>
    <x v="0"/>
    <x v="3326"/>
    <m/>
    <n v="151.78"/>
    <x v="509"/>
    <m/>
    <x v="0"/>
  </r>
  <r>
    <s v="X"/>
    <d v="2015-12-02T00:00:00"/>
    <x v="0"/>
    <x v="3327"/>
    <m/>
    <n v="413.19"/>
    <x v="528"/>
    <m/>
    <x v="0"/>
  </r>
  <r>
    <s v="X"/>
    <d v="2015-12-02T00:00:00"/>
    <x v="0"/>
    <x v="3328"/>
    <m/>
    <n v="309.56"/>
    <x v="22"/>
    <m/>
    <x v="0"/>
  </r>
  <r>
    <s v="X"/>
    <d v="2015-12-02T00:00:00"/>
    <x v="0"/>
    <x v="3329"/>
    <m/>
    <n v="77.8"/>
    <x v="544"/>
    <m/>
    <x v="0"/>
  </r>
  <r>
    <s v="X"/>
    <d v="2015-12-03T00:00:00"/>
    <x v="1"/>
    <x v="32"/>
    <n v="7.48"/>
    <m/>
    <x v="528"/>
    <m/>
    <x v="72"/>
  </r>
  <r>
    <s v="X"/>
    <d v="2015-12-03T00:00:00"/>
    <x v="19"/>
    <x v="0"/>
    <m/>
    <n v="81.7"/>
    <x v="528"/>
    <s v="F"/>
    <x v="0"/>
  </r>
  <r>
    <s v="X"/>
    <d v="2015-12-03T00:00:00"/>
    <x v="0"/>
    <x v="1004"/>
    <m/>
    <n v="1526.35"/>
    <x v="544"/>
    <m/>
    <x v="0"/>
  </r>
  <r>
    <s v="X"/>
    <d v="2015-12-03T00:00:00"/>
    <x v="0"/>
    <x v="3330"/>
    <m/>
    <n v="150.30000000000001"/>
    <x v="545"/>
    <m/>
    <x v="0"/>
  </r>
  <r>
    <s v="X"/>
    <d v="2015-12-04T00:00:00"/>
    <x v="0"/>
    <x v="237"/>
    <m/>
    <n v="4881.1000000000004"/>
    <x v="528"/>
    <s v="F"/>
    <x v="0"/>
  </r>
  <r>
    <s v="X"/>
    <d v="2015-12-04T00:00:00"/>
    <x v="13"/>
    <x v="3331"/>
    <n v="8000"/>
    <m/>
    <x v="546"/>
    <m/>
    <x v="72"/>
  </r>
  <r>
    <s v="X"/>
    <d v="2015-12-04T00:00:00"/>
    <x v="13"/>
    <x v="2091"/>
    <n v="2000"/>
    <m/>
    <x v="274"/>
    <m/>
    <x v="72"/>
  </r>
  <r>
    <s v="X"/>
    <d v="2015-12-04T00:00:00"/>
    <x v="13"/>
    <x v="9"/>
    <n v="500"/>
    <m/>
    <x v="547"/>
    <m/>
    <x v="72"/>
  </r>
  <r>
    <s v="X"/>
    <d v="2015-12-04T00:00:00"/>
    <x v="13"/>
    <x v="9"/>
    <n v="200"/>
    <m/>
    <x v="538"/>
    <m/>
    <x v="72"/>
  </r>
  <r>
    <s v="X"/>
    <d v="2015-12-04T00:00:00"/>
    <x v="13"/>
    <x v="9"/>
    <n v="700"/>
    <m/>
    <x v="535"/>
    <m/>
    <x v="72"/>
  </r>
  <r>
    <s v="X"/>
    <d v="2015-12-04T00:00:00"/>
    <x v="13"/>
    <x v="36"/>
    <n v="1000"/>
    <m/>
    <x v="535"/>
    <m/>
    <x v="72"/>
  </r>
  <r>
    <s v="X"/>
    <d v="2015-12-04T00:00:00"/>
    <x v="1"/>
    <x v="9"/>
    <n v="500"/>
    <m/>
    <x v="543"/>
    <m/>
    <x v="72"/>
  </r>
  <r>
    <s v="X"/>
    <d v="2015-12-04T00:00:00"/>
    <x v="1"/>
    <x v="9"/>
    <n v="2880"/>
    <m/>
    <x v="544"/>
    <m/>
    <x v="72"/>
  </r>
  <r>
    <s v="X"/>
    <d v="2015-12-04T00:00:00"/>
    <x v="1"/>
    <x v="9"/>
    <n v="150"/>
    <m/>
    <x v="447"/>
    <m/>
    <x v="72"/>
  </r>
  <r>
    <s v="X"/>
    <d v="2015-12-04T00:00:00"/>
    <x v="0"/>
    <x v="3332"/>
    <m/>
    <n v="66.94"/>
    <x v="548"/>
    <s v="F"/>
    <x v="0"/>
  </r>
  <r>
    <s v="X"/>
    <d v="2015-12-04T00:00:00"/>
    <x v="0"/>
    <x v="3333"/>
    <m/>
    <n v="837.67"/>
    <x v="528"/>
    <s v="F"/>
    <x v="0"/>
  </r>
  <r>
    <s v="X"/>
    <d v="2015-12-04T00:00:00"/>
    <x v="0"/>
    <x v="3334"/>
    <m/>
    <n v="1837.02"/>
    <x v="528"/>
    <s v="F"/>
    <x v="0"/>
  </r>
  <r>
    <s v="X"/>
    <d v="2015-12-04T00:00:00"/>
    <x v="0"/>
    <x v="3335"/>
    <m/>
    <n v="553.72"/>
    <x v="533"/>
    <s v="F"/>
    <x v="0"/>
  </r>
  <r>
    <s v="X"/>
    <d v="2015-12-05T00:00:00"/>
    <x v="0"/>
    <x v="3336"/>
    <m/>
    <n v="26.83"/>
    <x v="548"/>
    <s v="F"/>
    <x v="0"/>
  </r>
  <r>
    <s v="X"/>
    <d v="2015-12-05T00:00:00"/>
    <x v="0"/>
    <x v="3337"/>
    <m/>
    <n v="409.54"/>
    <x v="549"/>
    <m/>
    <x v="0"/>
  </r>
  <r>
    <s v="X"/>
    <d v="2015-12-05T00:00:00"/>
    <x v="21"/>
    <x v="3338"/>
    <m/>
    <n v="168.16"/>
    <x v="550"/>
    <m/>
    <x v="0"/>
  </r>
  <r>
    <s v="X"/>
    <d v="2015-12-07T00:00:00"/>
    <x v="13"/>
    <x v="13"/>
    <n v="260"/>
    <m/>
    <x v="500"/>
    <s v="F"/>
    <x v="73"/>
  </r>
  <r>
    <s v="X"/>
    <d v="2015-12-07T00:00:00"/>
    <x v="13"/>
    <x v="13"/>
    <n v="520"/>
    <m/>
    <x v="548"/>
    <s v="F"/>
    <x v="73"/>
  </r>
  <r>
    <s v="X"/>
    <d v="2015-12-07T00:00:00"/>
    <x v="13"/>
    <x v="959"/>
    <n v="300"/>
    <m/>
    <x v="22"/>
    <m/>
    <x v="73"/>
  </r>
  <r>
    <s v="X"/>
    <d v="2015-12-07T00:00:00"/>
    <x v="1"/>
    <x v="241"/>
    <n v="226.29"/>
    <m/>
    <x v="40"/>
    <m/>
    <x v="73"/>
  </r>
  <r>
    <s v="X"/>
    <d v="2015-12-07T00:00:00"/>
    <x v="1"/>
    <x v="2677"/>
    <n v="3500"/>
    <m/>
    <x v="533"/>
    <s v="F"/>
    <x v="73"/>
  </r>
  <r>
    <s v="X"/>
    <d v="2015-12-07T00:00:00"/>
    <x v="1"/>
    <x v="25"/>
    <n v="120"/>
    <m/>
    <x v="447"/>
    <m/>
    <x v="73"/>
  </r>
  <r>
    <s v="X"/>
    <d v="2015-12-07T00:00:00"/>
    <x v="1"/>
    <x v="25"/>
    <n v="150"/>
    <m/>
    <x v="509"/>
    <m/>
    <x v="73"/>
  </r>
  <r>
    <s v="X"/>
    <d v="2015-12-07T00:00:00"/>
    <x v="1"/>
    <x v="32"/>
    <n v="409"/>
    <m/>
    <x v="500"/>
    <s v="F"/>
    <x v="73"/>
  </r>
  <r>
    <s v="X"/>
    <d v="2015-12-07T00:00:00"/>
    <x v="0"/>
    <x v="3339"/>
    <m/>
    <n v="616.04999999999995"/>
    <x v="544"/>
    <m/>
    <x v="0"/>
  </r>
  <r>
    <s v="X"/>
    <d v="2015-12-07T00:00:00"/>
    <x v="0"/>
    <x v="3340"/>
    <m/>
    <n v="411.83"/>
    <x v="530"/>
    <m/>
    <x v="0"/>
  </r>
  <r>
    <s v="X"/>
    <d v="2015-12-08T00:00:00"/>
    <x v="13"/>
    <x v="1507"/>
    <n v="-1100"/>
    <m/>
    <x v="551"/>
    <m/>
    <x v="73"/>
  </r>
  <r>
    <s v="X"/>
    <d v="2015-12-08T00:00:00"/>
    <x v="13"/>
    <x v="2450"/>
    <n v="960"/>
    <m/>
    <x v="535"/>
    <m/>
    <x v="73"/>
  </r>
  <r>
    <s v="X"/>
    <d v="2015-12-08T00:00:00"/>
    <x v="1"/>
    <x v="1328"/>
    <n v="95"/>
    <m/>
    <x v="543"/>
    <m/>
    <x v="73"/>
  </r>
  <r>
    <s v="X"/>
    <d v="2015-12-08T00:00:00"/>
    <x v="1"/>
    <x v="2450"/>
    <n v="640"/>
    <m/>
    <x v="544"/>
    <m/>
    <x v="73"/>
  </r>
  <r>
    <s v="X"/>
    <d v="2015-12-08T00:00:00"/>
    <x v="1"/>
    <x v="2450"/>
    <n v="960"/>
    <m/>
    <x v="509"/>
    <m/>
    <x v="73"/>
  </r>
  <r>
    <s v="X"/>
    <d v="2015-12-08T00:00:00"/>
    <x v="1"/>
    <x v="2450"/>
    <n v="1920"/>
    <m/>
    <x v="533"/>
    <s v="F"/>
    <x v="73"/>
  </r>
  <r>
    <s v="X"/>
    <d v="2015-12-08T00:00:00"/>
    <x v="0"/>
    <x v="3341"/>
    <m/>
    <n v="39.15"/>
    <x v="185"/>
    <m/>
    <x v="0"/>
  </r>
  <r>
    <s v="X"/>
    <d v="2015-12-08T00:00:00"/>
    <x v="0"/>
    <x v="3342"/>
    <m/>
    <n v="26.5"/>
    <x v="528"/>
    <s v="F"/>
    <x v="0"/>
  </r>
  <r>
    <s v="X"/>
    <d v="2015-12-08T00:00:00"/>
    <x v="0"/>
    <x v="3343"/>
    <m/>
    <n v="591.76"/>
    <x v="528"/>
    <s v="F"/>
    <x v="0"/>
  </r>
  <r>
    <s v="X"/>
    <d v="2015-12-08T00:00:00"/>
    <x v="0"/>
    <x v="3344"/>
    <m/>
    <n v="641.6"/>
    <x v="544"/>
    <m/>
    <x v="0"/>
  </r>
  <r>
    <s v="X"/>
    <d v="2015-12-08T00:00:00"/>
    <x v="19"/>
    <x v="3345"/>
    <m/>
    <n v="249.72"/>
    <x v="447"/>
    <m/>
    <x v="0"/>
  </r>
  <r>
    <s v="X"/>
    <d v="2015-12-08T00:00:00"/>
    <x v="17"/>
    <x v="3346"/>
    <n v="4068"/>
    <m/>
    <x v="535"/>
    <m/>
    <x v="0"/>
  </r>
  <r>
    <s v="X"/>
    <d v="2015-12-09T00:00:00"/>
    <x v="1"/>
    <x v="3347"/>
    <n v="-824.88"/>
    <m/>
    <x v="552"/>
    <m/>
    <x v="73"/>
  </r>
  <r>
    <s v="X"/>
    <d v="2015-12-09T00:00:00"/>
    <x v="14"/>
    <x v="3348"/>
    <m/>
    <n v="87"/>
    <x v="247"/>
    <m/>
    <x v="0"/>
  </r>
  <r>
    <s v="X"/>
    <d v="2015-12-09T00:00:00"/>
    <x v="14"/>
    <x v="3349"/>
    <m/>
    <n v="34.450000000000003"/>
    <x v="247"/>
    <m/>
    <x v="0"/>
  </r>
  <r>
    <s v="X"/>
    <d v="2015-12-09T00:00:00"/>
    <x v="19"/>
    <x v="3350"/>
    <m/>
    <n v="2175.33"/>
    <x v="528"/>
    <s v="F"/>
    <x v="0"/>
  </r>
  <r>
    <s v="X"/>
    <d v="2015-12-09T00:00:00"/>
    <x v="0"/>
    <x v="3351"/>
    <m/>
    <n v="76.260000000000005"/>
    <x v="528"/>
    <s v="F"/>
    <x v="0"/>
  </r>
  <r>
    <s v="X"/>
    <d v="2015-12-09T00:00:00"/>
    <x v="20"/>
    <x v="0"/>
    <m/>
    <n v="22.41"/>
    <x v="57"/>
    <m/>
    <x v="0"/>
  </r>
  <r>
    <s v="X"/>
    <d v="2015-12-09T00:00:00"/>
    <x v="14"/>
    <x v="3352"/>
    <m/>
    <n v="239.73"/>
    <x v="90"/>
    <m/>
    <x v="0"/>
  </r>
  <r>
    <s v="X"/>
    <d v="2015-12-10T00:00:00"/>
    <x v="19"/>
    <x v="3353"/>
    <m/>
    <n v="630.47"/>
    <x v="545"/>
    <m/>
    <x v="0"/>
  </r>
  <r>
    <s v="X"/>
    <d v="2015-12-10T00:00:00"/>
    <x v="19"/>
    <x v="3354"/>
    <m/>
    <n v="988.71"/>
    <x v="543"/>
    <m/>
    <x v="0"/>
  </r>
  <r>
    <s v="X"/>
    <d v="2015-12-10T00:00:00"/>
    <x v="14"/>
    <x v="3355"/>
    <m/>
    <n v="393.33"/>
    <x v="28"/>
    <s v="JP"/>
    <x v="0"/>
  </r>
  <r>
    <s v="X"/>
    <d v="2015-12-10T00:00:00"/>
    <x v="14"/>
    <x v="3356"/>
    <m/>
    <n v="71.900000000000006"/>
    <x v="28"/>
    <s v="JP"/>
    <x v="0"/>
  </r>
  <r>
    <s v="X"/>
    <d v="2015-12-10T00:00:00"/>
    <x v="0"/>
    <x v="3357"/>
    <m/>
    <n v="78.680000000000007"/>
    <x v="528"/>
    <s v="F"/>
    <x v="0"/>
  </r>
  <r>
    <s v="X"/>
    <d v="2015-12-10T00:00:00"/>
    <x v="19"/>
    <x v="3358"/>
    <m/>
    <n v="244.25"/>
    <x v="545"/>
    <m/>
    <x v="0"/>
  </r>
  <r>
    <s v="X"/>
    <d v="2015-12-11T00:00:00"/>
    <x v="0"/>
    <x v="3359"/>
    <m/>
    <n v="545.54"/>
    <x v="544"/>
    <m/>
    <x v="0"/>
  </r>
  <r>
    <s v="X"/>
    <d v="2015-12-11T00:00:00"/>
    <x v="0"/>
    <x v="3360"/>
    <m/>
    <n v="315.16000000000003"/>
    <x v="528"/>
    <s v="F"/>
    <x v="0"/>
  </r>
  <r>
    <s v="X"/>
    <d v="2015-12-11T00:00:00"/>
    <x v="0"/>
    <x v="3361"/>
    <m/>
    <n v="799.38"/>
    <x v="22"/>
    <m/>
    <x v="0"/>
  </r>
  <r>
    <s v="X"/>
    <d v="2015-12-12T00:00:00"/>
    <x v="19"/>
    <x v="3362"/>
    <m/>
    <n v="1521.53"/>
    <x v="544"/>
    <m/>
    <x v="0"/>
  </r>
  <r>
    <s v="X"/>
    <d v="2015-12-12T00:00:00"/>
    <x v="14"/>
    <x v="3363"/>
    <m/>
    <n v="60.23"/>
    <x v="548"/>
    <s v="F"/>
    <x v="0"/>
  </r>
  <r>
    <s v="X"/>
    <d v="2015-12-12T00:00:00"/>
    <x v="14"/>
    <x v="3364"/>
    <m/>
    <n v="109.14"/>
    <x v="28"/>
    <s v="JP"/>
    <x v="0"/>
  </r>
  <r>
    <s v="X"/>
    <d v="2015-12-12T00:00:00"/>
    <x v="19"/>
    <x v="3365"/>
    <m/>
    <n v="73.03"/>
    <x v="528"/>
    <s v="F"/>
    <x v="0"/>
  </r>
  <r>
    <s v="X"/>
    <d v="2015-12-14T00:00:00"/>
    <x v="13"/>
    <x v="3331"/>
    <n v="10000"/>
    <m/>
    <x v="546"/>
    <m/>
    <x v="74"/>
  </r>
  <r>
    <s v="X"/>
    <d v="2015-12-14T00:00:00"/>
    <x v="13"/>
    <x v="9"/>
    <n v="250"/>
    <m/>
    <x v="535"/>
    <m/>
    <x v="74"/>
  </r>
  <r>
    <s v="X"/>
    <d v="2015-12-14T00:00:00"/>
    <x v="13"/>
    <x v="9"/>
    <n v="490"/>
    <m/>
    <x v="28"/>
    <s v="JP"/>
    <x v="74"/>
  </r>
  <r>
    <s v="X"/>
    <d v="2015-12-14T00:00:00"/>
    <x v="13"/>
    <x v="9"/>
    <n v="395"/>
    <m/>
    <x v="545"/>
    <m/>
    <x v="74"/>
  </r>
  <r>
    <s v="X"/>
    <d v="2015-12-14T00:00:00"/>
    <x v="13"/>
    <x v="1571"/>
    <n v="115"/>
    <m/>
    <x v="98"/>
    <m/>
    <x v="74"/>
  </r>
  <r>
    <s v="X"/>
    <d v="2015-12-14T00:00:00"/>
    <x v="13"/>
    <x v="1571"/>
    <n v="115"/>
    <m/>
    <x v="75"/>
    <m/>
    <x v="74"/>
  </r>
  <r>
    <s v="X"/>
    <d v="2015-12-14T00:00:00"/>
    <x v="1"/>
    <x v="3015"/>
    <n v="320"/>
    <m/>
    <x v="553"/>
    <m/>
    <x v="74"/>
  </r>
  <r>
    <s v="X"/>
    <d v="2015-12-14T00:00:00"/>
    <x v="1"/>
    <x v="9"/>
    <n v="500"/>
    <m/>
    <x v="447"/>
    <m/>
    <x v="74"/>
  </r>
  <r>
    <s v="X"/>
    <d v="2015-12-14T00:00:00"/>
    <x v="1"/>
    <x v="9"/>
    <n v="2680"/>
    <m/>
    <x v="544"/>
    <m/>
    <x v="74"/>
  </r>
  <r>
    <s v="X"/>
    <d v="2015-12-14T00:00:00"/>
    <x v="1"/>
    <x v="9"/>
    <n v="1280"/>
    <m/>
    <x v="548"/>
    <s v="F"/>
    <x v="74"/>
  </r>
  <r>
    <s v="X"/>
    <d v="2015-12-14T00:00:00"/>
    <x v="1"/>
    <x v="13"/>
    <n v="1360"/>
    <m/>
    <x v="548"/>
    <s v="F"/>
    <x v="74"/>
  </r>
  <r>
    <s v="X"/>
    <d v="2015-12-14T00:00:00"/>
    <x v="0"/>
    <x v="3366"/>
    <m/>
    <n v="89.82"/>
    <x v="483"/>
    <m/>
    <x v="0"/>
  </r>
  <r>
    <s v="X"/>
    <d v="2015-12-14T00:00:00"/>
    <x v="0"/>
    <x v="3367"/>
    <m/>
    <n v="477.1"/>
    <x v="543"/>
    <m/>
    <x v="0"/>
  </r>
  <r>
    <s v="X"/>
    <d v="2015-12-14T00:00:00"/>
    <x v="19"/>
    <x v="3368"/>
    <m/>
    <n v="82.59"/>
    <x v="203"/>
    <m/>
    <x v="0"/>
  </r>
  <r>
    <s v="X"/>
    <d v="2015-12-14T00:00:00"/>
    <x v="19"/>
    <x v="0"/>
    <m/>
    <n v="32.57"/>
    <x v="554"/>
    <m/>
    <x v="0"/>
  </r>
  <r>
    <s v="X"/>
    <d v="2015-12-14T00:00:00"/>
    <x v="19"/>
    <x v="3369"/>
    <m/>
    <n v="301.61"/>
    <x v="528"/>
    <s v="F"/>
    <x v="0"/>
  </r>
  <r>
    <s v="X"/>
    <d v="2015-12-14T00:00:00"/>
    <x v="0"/>
    <x v="3370"/>
    <m/>
    <n v="59.11"/>
    <x v="528"/>
    <s v="F"/>
    <x v="0"/>
  </r>
  <r>
    <s v="X"/>
    <d v="2015-12-14T00:00:00"/>
    <x v="19"/>
    <x v="3371"/>
    <m/>
    <n v="318.08999999999997"/>
    <x v="544"/>
    <m/>
    <x v="0"/>
  </r>
  <r>
    <s v="X"/>
    <d v="2015-12-14T00:00:00"/>
    <x v="0"/>
    <x v="3372"/>
    <m/>
    <n v="428.93"/>
    <x v="533"/>
    <s v="F"/>
    <x v="0"/>
  </r>
  <r>
    <s v="X"/>
    <d v="2015-12-15T00:00:00"/>
    <x v="14"/>
    <x v="3373"/>
    <m/>
    <n v="132.47"/>
    <x v="504"/>
    <m/>
    <x v="0"/>
  </r>
  <r>
    <s v="X"/>
    <d v="2015-12-15T00:00:00"/>
    <x v="0"/>
    <x v="3374"/>
    <m/>
    <n v="190.17"/>
    <x v="528"/>
    <s v="F"/>
    <x v="0"/>
  </r>
  <r>
    <s v="X"/>
    <d v="2015-12-15T00:00:00"/>
    <x v="0"/>
    <x v="0"/>
    <m/>
    <n v="62.27"/>
    <x v="555"/>
    <m/>
    <x v="0"/>
  </r>
  <r>
    <s v="X"/>
    <d v="2015-12-15T00:00:00"/>
    <x v="0"/>
    <x v="1745"/>
    <m/>
    <n v="917.78"/>
    <x v="544"/>
    <m/>
    <x v="0"/>
  </r>
  <r>
    <s v="X"/>
    <d v="2015-12-15T00:00:00"/>
    <x v="0"/>
    <x v="3375"/>
    <m/>
    <n v="268.60000000000002"/>
    <x v="498"/>
    <m/>
    <x v="0"/>
  </r>
  <r>
    <s v="X"/>
    <d v="2015-12-16T00:00:00"/>
    <x v="13"/>
    <x v="684"/>
    <n v="2002"/>
    <m/>
    <x v="533"/>
    <s v="F"/>
    <x v="74"/>
  </r>
  <r>
    <s v="X"/>
    <d v="2015-12-16T00:00:00"/>
    <x v="13"/>
    <x v="3376"/>
    <n v="1000"/>
    <m/>
    <x v="456"/>
    <m/>
    <x v="74"/>
  </r>
  <r>
    <s v="X"/>
    <d v="2015-12-16T00:00:00"/>
    <x v="1"/>
    <x v="2273"/>
    <n v="185"/>
    <m/>
    <x v="102"/>
    <m/>
    <x v="74"/>
  </r>
  <r>
    <s v="X"/>
    <d v="2015-12-16T00:00:00"/>
    <x v="1"/>
    <x v="3376"/>
    <n v="1000"/>
    <m/>
    <x v="447"/>
    <m/>
    <x v="74"/>
  </r>
  <r>
    <s v="X"/>
    <d v="2015-12-16T00:00:00"/>
    <x v="1"/>
    <x v="3376"/>
    <n v="1000"/>
    <m/>
    <x v="463"/>
    <m/>
    <x v="74"/>
  </r>
  <r>
    <s v="X"/>
    <d v="2015-12-16T00:00:00"/>
    <x v="0"/>
    <x v="3377"/>
    <m/>
    <n v="110.71"/>
    <x v="548"/>
    <s v="F"/>
    <x v="0"/>
  </r>
  <r>
    <s v="X"/>
    <d v="2015-12-16T00:00:00"/>
    <x v="0"/>
    <x v="3378"/>
    <m/>
    <n v="418.29"/>
    <x v="543"/>
    <m/>
    <x v="0"/>
  </r>
  <r>
    <s v="X"/>
    <d v="2015-12-16T00:00:00"/>
    <x v="0"/>
    <x v="3379"/>
    <m/>
    <n v="118.08"/>
    <x v="120"/>
    <m/>
    <x v="0"/>
  </r>
  <r>
    <s v="X"/>
    <d v="2015-12-16T00:00:00"/>
    <x v="0"/>
    <x v="3380"/>
    <m/>
    <n v="970.72"/>
    <x v="533"/>
    <s v="F"/>
    <x v="0"/>
  </r>
  <r>
    <s v="X"/>
    <d v="2015-12-16T00:00:00"/>
    <x v="0"/>
    <x v="3381"/>
    <m/>
    <n v="121.33"/>
    <x v="528"/>
    <s v="F"/>
    <x v="0"/>
  </r>
  <r>
    <s v="X"/>
    <d v="2015-12-16T00:00:00"/>
    <x v="0"/>
    <x v="3382"/>
    <m/>
    <n v="71.02"/>
    <x v="528"/>
    <s v="F"/>
    <x v="0"/>
  </r>
  <r>
    <s v="X"/>
    <d v="2015-12-17T00:00:00"/>
    <x v="13"/>
    <x v="1560"/>
    <n v="450"/>
    <m/>
    <x v="498"/>
    <m/>
    <x v="74"/>
  </r>
  <r>
    <s v="X"/>
    <d v="2015-12-17T00:00:00"/>
    <x v="0"/>
    <x v="3383"/>
    <m/>
    <n v="315.19"/>
    <x v="548"/>
    <s v="F"/>
    <x v="0"/>
  </r>
  <r>
    <s v="X"/>
    <d v="2015-12-17T00:00:00"/>
    <x v="0"/>
    <x v="3384"/>
    <m/>
    <n v="274.66000000000003"/>
    <x v="498"/>
    <m/>
    <x v="0"/>
  </r>
  <r>
    <s v="X"/>
    <d v="2015-12-17T00:00:00"/>
    <x v="0"/>
    <x v="3385"/>
    <m/>
    <n v="107.38"/>
    <x v="120"/>
    <m/>
    <x v="0"/>
  </r>
  <r>
    <s v="X"/>
    <d v="2015-12-17T00:00:00"/>
    <x v="13"/>
    <x v="1560"/>
    <n v="450"/>
    <m/>
    <x v="504"/>
    <m/>
    <x v="74"/>
  </r>
  <r>
    <s v="X"/>
    <d v="2015-12-18T00:00:00"/>
    <x v="13"/>
    <x v="879"/>
    <n v="2700"/>
    <m/>
    <x v="544"/>
    <m/>
    <x v="74"/>
  </r>
  <r>
    <s v="X"/>
    <d v="2015-12-18T00:00:00"/>
    <x v="0"/>
    <x v="3386"/>
    <m/>
    <n v="469.51"/>
    <x v="544"/>
    <m/>
    <x v="0"/>
  </r>
  <r>
    <s v="X"/>
    <d v="2015-12-18T00:00:00"/>
    <x v="0"/>
    <x v="3387"/>
    <m/>
    <n v="623.03"/>
    <x v="543"/>
    <m/>
    <x v="0"/>
  </r>
  <r>
    <s v="X"/>
    <d v="2015-12-18T00:00:00"/>
    <x v="0"/>
    <x v="3388"/>
    <m/>
    <n v="596.9"/>
    <x v="533"/>
    <s v="F"/>
    <x v="0"/>
  </r>
  <r>
    <s v="X"/>
    <d v="2015-12-18T00:00:00"/>
    <x v="0"/>
    <x v="3389"/>
    <m/>
    <n v="169.8"/>
    <x v="528"/>
    <s v="F"/>
    <x v="0"/>
  </r>
  <r>
    <s v="X"/>
    <d v="2015-12-18T00:00:00"/>
    <x v="0"/>
    <x v="3390"/>
    <m/>
    <n v="156.37"/>
    <x v="543"/>
    <m/>
    <x v="0"/>
  </r>
  <r>
    <s v="X"/>
    <d v="2015-12-19T00:00:00"/>
    <x v="0"/>
    <x v="3391"/>
    <m/>
    <n v="1361.97"/>
    <x v="543"/>
    <m/>
    <x v="0"/>
  </r>
  <r>
    <s v="X"/>
    <d v="2015-12-21T00:00:00"/>
    <x v="13"/>
    <x v="3392"/>
    <n v="-3000"/>
    <m/>
    <x v="556"/>
    <m/>
    <x v="75"/>
  </r>
  <r>
    <s v="X"/>
    <d v="2015-12-21T00:00:00"/>
    <x v="13"/>
    <x v="2482"/>
    <n v="5000"/>
    <m/>
    <x v="528"/>
    <s v="F"/>
    <x v="75"/>
  </r>
  <r>
    <s v="X"/>
    <d v="2015-12-21T00:00:00"/>
    <x v="13"/>
    <x v="2677"/>
    <n v="1500"/>
    <m/>
    <x v="533"/>
    <s v="F"/>
    <x v="75"/>
  </r>
  <r>
    <s v="X"/>
    <d v="2015-12-21T00:00:00"/>
    <x v="13"/>
    <x v="2677"/>
    <n v="1700"/>
    <m/>
    <x v="533"/>
    <s v="F"/>
    <x v="75"/>
  </r>
  <r>
    <s v="X"/>
    <d v="2015-12-21T00:00:00"/>
    <x v="13"/>
    <x v="13"/>
    <n v="1900"/>
    <m/>
    <x v="548"/>
    <s v="F"/>
    <x v="75"/>
  </r>
  <r>
    <s v="X"/>
    <d v="2015-12-21T00:00:00"/>
    <x v="13"/>
    <x v="2482"/>
    <n v="150"/>
    <m/>
    <x v="22"/>
    <m/>
    <x v="75"/>
  </r>
  <r>
    <s v="X"/>
    <d v="2015-12-21T00:00:00"/>
    <x v="13"/>
    <x v="2482"/>
    <n v="300"/>
    <m/>
    <x v="492"/>
    <m/>
    <x v="75"/>
  </r>
  <r>
    <s v="X"/>
    <d v="2015-12-21T00:00:00"/>
    <x v="13"/>
    <x v="2482"/>
    <n v="300"/>
    <m/>
    <x v="498"/>
    <m/>
    <x v="75"/>
  </r>
  <r>
    <s v="X"/>
    <d v="2015-12-21T00:00:00"/>
    <x v="13"/>
    <x v="9"/>
    <n v="2985"/>
    <m/>
    <x v="544"/>
    <m/>
    <x v="75"/>
  </r>
  <r>
    <s v="X"/>
    <d v="2015-12-21T00:00:00"/>
    <x v="13"/>
    <x v="9"/>
    <n v="3050"/>
    <m/>
    <x v="543"/>
    <m/>
    <x v="75"/>
  </r>
  <r>
    <s v="X"/>
    <d v="2015-12-21T00:00:00"/>
    <x v="13"/>
    <x v="9"/>
    <n v="475"/>
    <m/>
    <x v="446"/>
    <m/>
    <x v="75"/>
  </r>
  <r>
    <s v="X"/>
    <d v="2015-12-21T00:00:00"/>
    <x v="13"/>
    <x v="9"/>
    <n v="400"/>
    <m/>
    <x v="120"/>
    <m/>
    <x v="75"/>
  </r>
  <r>
    <s v="X"/>
    <d v="2015-12-21T00:00:00"/>
    <x v="13"/>
    <x v="9"/>
    <n v="350"/>
    <m/>
    <x v="530"/>
    <m/>
    <x v="75"/>
  </r>
  <r>
    <s v="X"/>
    <d v="2015-12-21T00:00:00"/>
    <x v="0"/>
    <x v="3393"/>
    <m/>
    <n v="770.42"/>
    <x v="483"/>
    <m/>
    <x v="0"/>
  </r>
  <r>
    <s v="X"/>
    <d v="2015-12-21T00:00:00"/>
    <x v="14"/>
    <x v="0"/>
    <m/>
    <n v="176.21"/>
    <x v="90"/>
    <m/>
    <x v="0"/>
  </r>
  <r>
    <s v="X"/>
    <d v="2015-12-21T00:00:00"/>
    <x v="0"/>
    <x v="3394"/>
    <s v=" "/>
    <n v="35.96"/>
    <x v="392"/>
    <m/>
    <x v="0"/>
  </r>
  <r>
    <s v="X"/>
    <d v="2015-12-21T00:00:00"/>
    <x v="0"/>
    <x v="3395"/>
    <m/>
    <n v="57.2"/>
    <x v="392"/>
    <m/>
    <x v="0"/>
  </r>
  <r>
    <s v="X"/>
    <d v="2015-12-21T00:00:00"/>
    <x v="0"/>
    <x v="3396"/>
    <m/>
    <n v="1005.28"/>
    <x v="548"/>
    <s v="F"/>
    <x v="0"/>
  </r>
  <r>
    <s v="X"/>
    <d v="2015-12-21T00:00:00"/>
    <x v="0"/>
    <x v="3397"/>
    <m/>
    <n v="332.24"/>
    <x v="483"/>
    <m/>
    <x v="0"/>
  </r>
  <r>
    <s v="X"/>
    <d v="2015-12-21T00:00:00"/>
    <x v="0"/>
    <x v="3398"/>
    <m/>
    <n v="81.94"/>
    <x v="483"/>
    <m/>
    <x v="0"/>
  </r>
  <r>
    <s v="X"/>
    <d v="2015-12-22T00:00:00"/>
    <x v="13"/>
    <x v="3399"/>
    <n v="300"/>
    <m/>
    <x v="446"/>
    <m/>
    <x v="75"/>
  </r>
  <r>
    <s v="X"/>
    <d v="2015-12-22T00:00:00"/>
    <x v="0"/>
    <x v="3400"/>
    <m/>
    <n v="2064.7399999999998"/>
    <x v="533"/>
    <s v="F"/>
    <x v="0"/>
  </r>
  <r>
    <s v="X"/>
    <d v="2015-12-23T00:00:00"/>
    <x v="13"/>
    <x v="3401"/>
    <n v="3500"/>
    <m/>
    <x v="102"/>
    <m/>
    <x v="75"/>
  </r>
  <r>
    <s v="X"/>
    <d v="2015-12-23T00:00:00"/>
    <x v="0"/>
    <x v="3402"/>
    <m/>
    <n v="847.75"/>
    <x v="557"/>
    <m/>
    <x v="0"/>
  </r>
  <r>
    <s v="X"/>
    <d v="2015-12-23T00:00:00"/>
    <x v="0"/>
    <x v="3403"/>
    <m/>
    <n v="555.15"/>
    <x v="533"/>
    <s v="F"/>
    <x v="0"/>
  </r>
  <r>
    <s v="X"/>
    <d v="2015-12-24T00:00:00"/>
    <x v="13"/>
    <x v="214"/>
    <n v="1440"/>
    <m/>
    <x v="544"/>
    <m/>
    <x v="75"/>
  </r>
  <r>
    <s v="X"/>
    <d v="2015-12-24T00:00:00"/>
    <x v="0"/>
    <x v="3404"/>
    <m/>
    <n v="275.97000000000003"/>
    <x v="533"/>
    <s v="F"/>
    <x v="0"/>
  </r>
  <r>
    <s v="X"/>
    <d v="2015-12-26T00:00:00"/>
    <x v="14"/>
    <x v="0"/>
    <m/>
    <n v="68.58"/>
    <x v="57"/>
    <m/>
    <x v="0"/>
  </r>
  <r>
    <s v="X"/>
    <d v="2015-12-26T00:00:00"/>
    <x v="0"/>
    <x v="3405"/>
    <m/>
    <n v="282.66000000000003"/>
    <x v="558"/>
    <m/>
    <x v="0"/>
  </r>
  <r>
    <s v="X"/>
    <d v="2015-12-26T00:00:00"/>
    <x v="0"/>
    <x v="3406"/>
    <m/>
    <n v="106.32"/>
    <x v="559"/>
    <m/>
    <x v="0"/>
  </r>
  <r>
    <s v="X"/>
    <d v="2015-12-28T00:00:00"/>
    <x v="13"/>
    <x v="3407"/>
    <n v="490"/>
    <m/>
    <x v="42"/>
    <m/>
    <x v="76"/>
  </r>
  <r>
    <s v="X"/>
    <d v="2015-12-28T00:00:00"/>
    <x v="13"/>
    <x v="2677"/>
    <n v="1700"/>
    <m/>
    <x v="533"/>
    <s v="F"/>
    <x v="76"/>
  </r>
  <r>
    <s v="X"/>
    <d v="2015-12-28T00:00:00"/>
    <x v="13"/>
    <x v="2677"/>
    <n v="1500"/>
    <m/>
    <x v="533"/>
    <s v="F"/>
    <x v="76"/>
  </r>
  <r>
    <s v="X"/>
    <d v="2015-12-28T00:00:00"/>
    <x v="13"/>
    <x v="13"/>
    <n v="1900"/>
    <m/>
    <x v="548"/>
    <s v="F"/>
    <x v="76"/>
  </r>
  <r>
    <s v="X"/>
    <d v="2015-12-28T00:00:00"/>
    <x v="13"/>
    <x v="9"/>
    <n v="615"/>
    <m/>
    <x v="543"/>
    <m/>
    <x v="76"/>
  </r>
  <r>
    <s v="X"/>
    <d v="2015-12-28T00:00:00"/>
    <x v="13"/>
    <x v="9"/>
    <n v="200"/>
    <m/>
    <x v="127"/>
    <m/>
    <x v="76"/>
  </r>
  <r>
    <s v="X"/>
    <d v="2015-12-28T00:00:00"/>
    <x v="13"/>
    <x v="9"/>
    <n v="310"/>
    <m/>
    <x v="446"/>
    <m/>
    <x v="76"/>
  </r>
  <r>
    <s v="X"/>
    <d v="2015-12-28T00:00:00"/>
    <x v="13"/>
    <x v="9"/>
    <n v="240"/>
    <m/>
    <x v="98"/>
    <m/>
    <x v="76"/>
  </r>
  <r>
    <s v="X"/>
    <d v="2015-12-28T00:00:00"/>
    <x v="13"/>
    <x v="9"/>
    <n v="760"/>
    <m/>
    <x v="535"/>
    <m/>
    <x v="76"/>
  </r>
  <r>
    <s v="X"/>
    <d v="2015-12-28T00:00:00"/>
    <x v="0"/>
    <x v="3408"/>
    <m/>
    <n v="387.56"/>
    <x v="548"/>
    <s v="F"/>
    <x v="0"/>
  </r>
  <r>
    <s v="X"/>
    <d v="2015-12-28T00:00:00"/>
    <x v="0"/>
    <x v="3409"/>
    <m/>
    <n v="384.47"/>
    <x v="548"/>
    <s v="F"/>
    <x v="0"/>
  </r>
  <r>
    <s v="X"/>
    <d v="2015-12-28T00:00:00"/>
    <x v="0"/>
    <x v="3410"/>
    <m/>
    <n v="311.25"/>
    <x v="548"/>
    <s v="F"/>
    <x v="0"/>
  </r>
  <r>
    <s v="X"/>
    <d v="2015-12-28T00:00:00"/>
    <x v="0"/>
    <x v="3411"/>
    <m/>
    <n v="122.49"/>
    <x v="90"/>
    <m/>
    <x v="0"/>
  </r>
  <r>
    <s v="X"/>
    <d v="2015-12-28T00:00:00"/>
    <x v="0"/>
    <x v="3412"/>
    <m/>
    <n v="48.19"/>
    <x v="90"/>
    <m/>
    <x v="0"/>
  </r>
  <r>
    <s v="X"/>
    <d v="2015-12-28T00:00:00"/>
    <x v="0"/>
    <x v="3413"/>
    <m/>
    <n v="945.51"/>
    <x v="533"/>
    <s v="F"/>
    <x v="0"/>
  </r>
  <r>
    <s v="X"/>
    <d v="2015-12-28T00:00:00"/>
    <x v="0"/>
    <x v="3414"/>
    <m/>
    <n v="577.48"/>
    <x v="535"/>
    <m/>
    <x v="0"/>
  </r>
  <r>
    <s v="X"/>
    <d v="2015-12-28T00:00:00"/>
    <x v="19"/>
    <x v="0"/>
    <m/>
    <n v="154.80000000000001"/>
    <x v="560"/>
    <m/>
    <x v="0"/>
  </r>
  <r>
    <s v="X"/>
    <d v="2015-12-28T00:00:00"/>
    <x v="0"/>
    <x v="3415"/>
    <m/>
    <n v="152.26"/>
    <x v="42"/>
    <m/>
    <x v="0"/>
  </r>
  <r>
    <s v="X"/>
    <d v="2015-12-28T00:00:00"/>
    <x v="19"/>
    <x v="3416"/>
    <m/>
    <n v="510.66"/>
    <x v="178"/>
    <m/>
    <x v="0"/>
  </r>
  <r>
    <s v="X"/>
    <d v="2015-12-28T00:00:00"/>
    <x v="0"/>
    <x v="3417"/>
    <m/>
    <n v="1266.76"/>
    <x v="203"/>
    <m/>
    <x v="0"/>
  </r>
  <r>
    <s v="X"/>
    <d v="2015-12-28T00:00:00"/>
    <x v="0"/>
    <x v="3418"/>
    <m/>
    <n v="267.29000000000002"/>
    <x v="203"/>
    <m/>
    <x v="0"/>
  </r>
  <r>
    <s v="X"/>
    <d v="2015-12-29T00:00:00"/>
    <x v="0"/>
    <x v="3419"/>
    <m/>
    <n v="543.66999999999996"/>
    <x v="492"/>
    <m/>
    <x v="0"/>
  </r>
  <r>
    <s v="X"/>
    <d v="2015-12-29T00:00:00"/>
    <x v="17"/>
    <x v="3420"/>
    <m/>
    <n v="1240.53"/>
    <x v="535"/>
    <m/>
    <x v="0"/>
  </r>
  <r>
    <s v="X"/>
    <d v="2015-12-29T00:00:00"/>
    <x v="17"/>
    <x v="3421"/>
    <m/>
    <n v="687.22"/>
    <x v="535"/>
    <m/>
    <x v="0"/>
  </r>
  <r>
    <s v="X"/>
    <d v="2015-12-29T00:00:00"/>
    <x v="0"/>
    <x v="3422"/>
    <m/>
    <n v="57.16"/>
    <x v="42"/>
    <m/>
    <x v="0"/>
  </r>
  <r>
    <s v="X"/>
    <d v="2015-12-30T00:00:00"/>
    <x v="13"/>
    <x v="2450"/>
    <n v="1600"/>
    <m/>
    <x v="548"/>
    <s v="F"/>
    <x v="76"/>
  </r>
  <r>
    <s v="X"/>
    <d v="2015-12-30T00:00:00"/>
    <x v="13"/>
    <x v="2450"/>
    <n v="640"/>
    <m/>
    <x v="543"/>
    <m/>
    <x v="76"/>
  </r>
  <r>
    <s v="X"/>
    <d v="2015-12-30T00:00:00"/>
    <x v="13"/>
    <x v="2450"/>
    <n v="640"/>
    <m/>
    <x v="544"/>
    <m/>
    <x v="76"/>
  </r>
  <r>
    <s v="X"/>
    <d v="2015-12-30T00:00:00"/>
    <x v="1"/>
    <x v="3423"/>
    <n v="-13483.02"/>
    <m/>
    <x v="303"/>
    <m/>
    <x v="76"/>
  </r>
  <r>
    <s v="X"/>
    <d v="2015-12-30T00:00:00"/>
    <x v="1"/>
    <x v="3424"/>
    <n v="-90530.05"/>
    <m/>
    <x v="303"/>
    <m/>
    <x v="76"/>
  </r>
  <r>
    <s v="X"/>
    <d v="2015-12-30T00:00:00"/>
    <x v="1"/>
    <x v="3425"/>
    <n v="-395"/>
    <m/>
    <x v="540"/>
    <m/>
    <x v="76"/>
  </r>
  <r>
    <s v="X"/>
    <d v="2015-12-30T00:00:00"/>
    <x v="1"/>
    <x v="2482"/>
    <n v="2000"/>
    <m/>
    <x v="483"/>
    <m/>
    <x v="76"/>
  </r>
  <r>
    <s v="X"/>
    <d v="2015-12-30T00:00:00"/>
    <x v="1"/>
    <x v="2482"/>
    <n v="1500"/>
    <m/>
    <x v="528"/>
    <s v="F"/>
    <x v="76"/>
  </r>
  <r>
    <s v="X"/>
    <d v="2015-12-30T00:00:00"/>
    <x v="1"/>
    <x v="250"/>
    <n v="514.87"/>
    <m/>
    <x v="40"/>
    <m/>
    <x v="76"/>
  </r>
  <r>
    <s v="X"/>
    <d v="2015-12-30T00:00:00"/>
    <x v="0"/>
    <x v="3426"/>
    <m/>
    <n v="92.03"/>
    <x v="492"/>
    <m/>
    <x v="0"/>
  </r>
  <r>
    <s v="X"/>
    <d v="2015-12-30T00:00:00"/>
    <x v="17"/>
    <x v="3427"/>
    <m/>
    <n v="370.03"/>
    <x v="535"/>
    <m/>
    <x v="0"/>
  </r>
  <r>
    <s v="X"/>
    <d v="2015-12-30T00:00:00"/>
    <x v="0"/>
    <x v="3428"/>
    <m/>
    <n v="166.97"/>
    <x v="548"/>
    <s v="F"/>
    <x v="0"/>
  </r>
  <r>
    <s v="X"/>
    <d v="2015-12-30T00:00:00"/>
    <x v="0"/>
    <x v="3429"/>
    <m/>
    <n v="446.2"/>
    <x v="533"/>
    <s v="F"/>
    <x v="0"/>
  </r>
  <r>
    <s v="X"/>
    <d v="2015-12-31T00:00:00"/>
    <x v="13"/>
    <x v="3392"/>
    <n v="-40000"/>
    <m/>
    <x v="556"/>
    <m/>
    <x v="76"/>
  </r>
  <r>
    <s v="X"/>
    <d v="2015-12-31T00:00:00"/>
    <x v="13"/>
    <x v="9"/>
    <n v="3135"/>
    <m/>
    <x v="535"/>
    <m/>
    <x v="76"/>
  </r>
  <r>
    <s v="X"/>
    <d v="2015-12-31T00:00:00"/>
    <x v="13"/>
    <x v="9"/>
    <n v="395"/>
    <m/>
    <x v="446"/>
    <m/>
    <x v="76"/>
  </r>
  <r>
    <s v="X"/>
    <d v="2015-12-31T00:00:00"/>
    <x v="13"/>
    <x v="684"/>
    <n v="600"/>
    <m/>
    <x v="447"/>
    <m/>
    <x v="76"/>
  </r>
  <r>
    <s v="X"/>
    <d v="2015-12-31T00:00:00"/>
    <x v="13"/>
    <x v="684"/>
    <n v="1115"/>
    <m/>
    <x v="528"/>
    <s v="F"/>
    <x v="76"/>
  </r>
  <r>
    <s v="X"/>
    <d v="2015-12-31T00:00:00"/>
    <x v="0"/>
    <x v="3430"/>
    <m/>
    <n v="191.76"/>
    <x v="533"/>
    <s v="F"/>
    <x v="0"/>
  </r>
  <r>
    <s v="X"/>
    <d v="2015-12-31T00:00:00"/>
    <x v="21"/>
    <x v="3431"/>
    <m/>
    <n v="2142"/>
    <x v="561"/>
    <m/>
    <x v="0"/>
  </r>
  <r>
    <s v="X"/>
    <d v="2016-01-01T00:00:00"/>
    <x v="20"/>
    <x v="0"/>
    <m/>
    <n v="87.29"/>
    <x v="57"/>
    <m/>
    <x v="0"/>
  </r>
  <r>
    <s v="X"/>
    <d v="2016-01-01T00:00:00"/>
    <x v="13"/>
    <x v="13"/>
    <n v="3120"/>
    <m/>
    <x v="548"/>
    <s v="F"/>
    <x v="77"/>
  </r>
  <r>
    <s v="X"/>
    <d v="2016-01-02T00:00:00"/>
    <x v="0"/>
    <x v="3432"/>
    <m/>
    <n v="493.4"/>
    <x v="533"/>
    <s v="F"/>
    <x v="0"/>
  </r>
  <r>
    <s v="X"/>
    <d v="2016-01-03T00:00:00"/>
    <x v="17"/>
    <x v="981"/>
    <m/>
    <n v="1170.31"/>
    <x v="535"/>
    <m/>
    <x v="0"/>
  </r>
  <r>
    <s v="X"/>
    <d v="2016-01-03T00:00:00"/>
    <x v="17"/>
    <x v="981"/>
    <m/>
    <n v="370.03"/>
    <x v="535"/>
    <m/>
    <x v="0"/>
  </r>
  <r>
    <s v="X"/>
    <d v="2016-01-04T00:00:00"/>
    <x v="13"/>
    <x v="36"/>
    <n v="250"/>
    <m/>
    <x v="28"/>
    <s v="JP"/>
    <x v="78"/>
  </r>
  <r>
    <s v="X"/>
    <d v="2016-01-04T00:00:00"/>
    <x v="13"/>
    <x v="36"/>
    <n v="1000"/>
    <m/>
    <x v="535"/>
    <m/>
    <x v="78"/>
  </r>
  <r>
    <s v="X"/>
    <d v="2016-01-04T00:00:00"/>
    <x v="1"/>
    <x v="3015"/>
    <n v="50"/>
    <m/>
    <x v="456"/>
    <m/>
    <x v="78"/>
  </r>
  <r>
    <s v="X"/>
    <d v="2016-01-04T00:00:00"/>
    <x v="1"/>
    <x v="3407"/>
    <n v="400"/>
    <m/>
    <x v="42"/>
    <m/>
    <x v="78"/>
  </r>
  <r>
    <s v="X"/>
    <d v="2016-01-04T00:00:00"/>
    <x v="1"/>
    <x v="2677"/>
    <n v="1500"/>
    <m/>
    <x v="533"/>
    <s v="F"/>
    <x v="78"/>
  </r>
  <r>
    <s v="X"/>
    <d v="2016-01-04T00:00:00"/>
    <x v="1"/>
    <x v="2677"/>
    <n v="1500"/>
    <m/>
    <x v="533"/>
    <s v="F"/>
    <x v="78"/>
  </r>
  <r>
    <s v="X"/>
    <d v="2016-01-04T00:00:00"/>
    <x v="1"/>
    <x v="13"/>
    <n v="2635"/>
    <m/>
    <x v="548"/>
    <s v="F"/>
    <x v="78"/>
  </r>
  <r>
    <s v="X"/>
    <d v="2016-01-04T00:00:00"/>
    <x v="1"/>
    <x v="251"/>
    <n v="197.1"/>
    <m/>
    <x v="106"/>
    <m/>
    <x v="78"/>
  </r>
  <r>
    <s v="X"/>
    <d v="2016-01-04T00:00:00"/>
    <x v="0"/>
    <x v="3433"/>
    <m/>
    <n v="721.63"/>
    <x v="562"/>
    <m/>
    <x v="0"/>
  </r>
  <r>
    <s v="X"/>
    <d v="2016-01-04T00:00:00"/>
    <x v="0"/>
    <x v="3434"/>
    <m/>
    <n v="212.03"/>
    <x v="500"/>
    <s v="F"/>
    <x v="0"/>
  </r>
  <r>
    <s v="X"/>
    <d v="2016-01-04T00:00:00"/>
    <x v="0"/>
    <x v="3435"/>
    <m/>
    <n v="174.31"/>
    <x v="533"/>
    <s v="F"/>
    <x v="0"/>
  </r>
  <r>
    <s v="X"/>
    <d v="2016-01-04T00:00:00"/>
    <x v="0"/>
    <x v="3436"/>
    <m/>
    <n v="299.31"/>
    <x v="563"/>
    <m/>
    <x v="0"/>
  </r>
  <r>
    <s v="X"/>
    <d v="2016-01-05T00:00:00"/>
    <x v="13"/>
    <x v="3437"/>
    <n v="1550"/>
    <m/>
    <x v="84"/>
    <m/>
    <x v="78"/>
  </r>
  <r>
    <s v="X"/>
    <d v="2016-01-05T00:00:00"/>
    <x v="1"/>
    <x v="879"/>
    <n v="2000"/>
    <m/>
    <x v="533"/>
    <s v="F"/>
    <x v="78"/>
  </r>
  <r>
    <s v="X"/>
    <d v="2016-01-05T00:00:00"/>
    <x v="21"/>
    <x v="3438"/>
    <m/>
    <n v="572.02"/>
    <x v="564"/>
    <m/>
    <x v="0"/>
  </r>
  <r>
    <s v="X"/>
    <d v="2016-01-05T00:00:00"/>
    <x v="0"/>
    <x v="3439"/>
    <m/>
    <n v="781.62"/>
    <x v="84"/>
    <m/>
    <x v="0"/>
  </r>
  <r>
    <s v="X"/>
    <d v="2016-01-05T00:00:00"/>
    <x v="19"/>
    <x v="3440"/>
    <m/>
    <n v="24.41"/>
    <x v="565"/>
    <m/>
    <x v="0"/>
  </r>
  <r>
    <s v="X"/>
    <d v="2016-01-05T00:00:00"/>
    <x v="0"/>
    <x v="3441"/>
    <m/>
    <n v="2009.72"/>
    <x v="548"/>
    <s v="F"/>
    <x v="0"/>
  </r>
  <r>
    <s v="X"/>
    <d v="2016-01-05T00:00:00"/>
    <x v="0"/>
    <x v="3442"/>
    <m/>
    <n v="133.34"/>
    <x v="548"/>
    <s v="F"/>
    <x v="0"/>
  </r>
  <r>
    <s v="X"/>
    <d v="2016-01-05T00:00:00"/>
    <x v="0"/>
    <x v="3443"/>
    <m/>
    <n v="351.92"/>
    <x v="566"/>
    <m/>
    <x v="0"/>
  </r>
  <r>
    <s v="X"/>
    <d v="2016-01-05T00:00:00"/>
    <x v="17"/>
    <x v="3444"/>
    <m/>
    <n v="2064.59"/>
    <x v="535"/>
    <m/>
    <x v="0"/>
  </r>
  <r>
    <s v="X"/>
    <d v="2016-01-06T00:00:00"/>
    <x v="1"/>
    <x v="32"/>
    <n v="18.36"/>
    <m/>
    <x v="528"/>
    <s v="F"/>
    <x v="78"/>
  </r>
  <r>
    <s v="X"/>
    <d v="2016-01-06T00:00:00"/>
    <x v="1"/>
    <x v="3015"/>
    <n v="50"/>
    <m/>
    <x v="463"/>
    <m/>
    <x v="78"/>
  </r>
  <r>
    <s v="X"/>
    <d v="2016-01-06T00:00:00"/>
    <x v="21"/>
    <x v="3445"/>
    <m/>
    <n v="608.05999999999995"/>
    <x v="567"/>
    <m/>
    <x v="0"/>
  </r>
  <r>
    <s v="X"/>
    <d v="2016-01-06T00:00:00"/>
    <x v="0"/>
    <x v="3446"/>
    <m/>
    <n v="121.18"/>
    <x v="548"/>
    <s v="F"/>
    <x v="0"/>
  </r>
  <r>
    <s v="X"/>
    <d v="2016-01-06T00:00:00"/>
    <x v="0"/>
    <x v="3447"/>
    <m/>
    <n v="340.17"/>
    <x v="548"/>
    <s v="F"/>
    <x v="0"/>
  </r>
  <r>
    <s v="X"/>
    <d v="2016-01-06T00:00:00"/>
    <x v="0"/>
    <x v="3448"/>
    <m/>
    <n v="112.71"/>
    <x v="500"/>
    <s v="F"/>
    <x v="0"/>
  </r>
  <r>
    <s v="X"/>
    <d v="2016-01-06T00:00:00"/>
    <x v="0"/>
    <x v="3449"/>
    <m/>
    <n v="117.2"/>
    <x v="533"/>
    <s v="F"/>
    <x v="0"/>
  </r>
  <r>
    <s v="X"/>
    <d v="2016-01-06T00:00:00"/>
    <x v="0"/>
    <x v="3450"/>
    <m/>
    <n v="121.43"/>
    <x v="533"/>
    <s v="F"/>
    <x v="0"/>
  </r>
  <r>
    <s v="X"/>
    <d v="2016-01-06T00:00:00"/>
    <x v="17"/>
    <x v="3444"/>
    <m/>
    <n v="-113.33"/>
    <x v="535"/>
    <m/>
    <x v="0"/>
  </r>
  <r>
    <s v="X"/>
    <d v="2016-01-06T00:00:00"/>
    <x v="17"/>
    <x v="3444"/>
    <m/>
    <n v="269.01"/>
    <x v="535"/>
    <m/>
    <x v="0"/>
  </r>
  <r>
    <s v="X"/>
    <d v="2016-01-07T00:00:00"/>
    <x v="1"/>
    <x v="241"/>
    <n v="300.3"/>
    <m/>
    <x v="40"/>
    <m/>
    <x v="78"/>
  </r>
  <r>
    <s v="X"/>
    <d v="2016-01-07T00:00:00"/>
    <x v="1"/>
    <x v="2482"/>
    <n v="1500"/>
    <m/>
    <x v="500"/>
    <s v="F"/>
    <x v="78"/>
  </r>
  <r>
    <s v="X"/>
    <d v="2016-01-07T00:00:00"/>
    <x v="0"/>
    <x v="3451"/>
    <m/>
    <n v="106.52"/>
    <x v="533"/>
    <s v="F"/>
    <x v="0"/>
  </r>
  <r>
    <s v="X"/>
    <d v="2016-01-07T00:00:00"/>
    <x v="0"/>
    <x v="3452"/>
    <m/>
    <n v="76.260000000000005"/>
    <x v="463"/>
    <m/>
    <x v="0"/>
  </r>
  <r>
    <s v="X"/>
    <d v="2016-01-07T00:00:00"/>
    <x v="0"/>
    <x v="3453"/>
    <m/>
    <n v="1409.73"/>
    <x v="543"/>
    <m/>
    <x v="0"/>
  </r>
  <r>
    <s v="X"/>
    <d v="2016-01-07T00:00:00"/>
    <x v="17"/>
    <x v="3454"/>
    <m/>
    <n v="807.76"/>
    <x v="535"/>
    <m/>
    <x v="0"/>
  </r>
  <r>
    <s v="X"/>
    <d v="2016-01-08T00:00:00"/>
    <x v="13"/>
    <x v="2091"/>
    <n v="300"/>
    <m/>
    <x v="500"/>
    <s v="F"/>
    <x v="78"/>
  </r>
  <r>
    <s v="X"/>
    <d v="2016-01-08T00:00:00"/>
    <x v="13"/>
    <x v="2091"/>
    <n v="300"/>
    <m/>
    <x v="535"/>
    <m/>
    <x v="78"/>
  </r>
  <r>
    <s v="X"/>
    <d v="2016-01-08T00:00:00"/>
    <x v="0"/>
    <x v="3455"/>
    <m/>
    <n v="304.26"/>
    <x v="548"/>
    <s v="F"/>
    <x v="0"/>
  </r>
  <r>
    <s v="X"/>
    <d v="2016-01-08T00:00:00"/>
    <x v="0"/>
    <x v="3456"/>
    <m/>
    <n v="34.69"/>
    <x v="548"/>
    <s v="F"/>
    <x v="0"/>
  </r>
  <r>
    <s v="X"/>
    <d v="2016-01-08T00:00:00"/>
    <x v="0"/>
    <x v="3457"/>
    <m/>
    <n v="41.74"/>
    <x v="500"/>
    <s v="F"/>
    <x v="0"/>
  </r>
  <r>
    <s v="X"/>
    <d v="2016-01-08T00:00:00"/>
    <x v="0"/>
    <x v="3458"/>
    <m/>
    <n v="422.28"/>
    <x v="84"/>
    <m/>
    <x v="0"/>
  </r>
  <r>
    <s v="X"/>
    <d v="2016-01-08T00:00:00"/>
    <x v="0"/>
    <x v="3459"/>
    <m/>
    <n v="337.51"/>
    <x v="456"/>
    <m/>
    <x v="0"/>
  </r>
  <r>
    <s v="X"/>
    <d v="2016-01-08T00:00:00"/>
    <x v="0"/>
    <x v="3460"/>
    <m/>
    <n v="104.9"/>
    <x v="533"/>
    <s v="F"/>
    <x v="0"/>
  </r>
  <r>
    <s v="X"/>
    <d v="2016-01-08T00:00:00"/>
    <x v="14"/>
    <x v="0"/>
    <m/>
    <n v="84.78"/>
    <x v="76"/>
    <m/>
    <x v="0"/>
  </r>
  <r>
    <s v="X"/>
    <d v="2016-01-09T00:00:00"/>
    <x v="0"/>
    <x v="3461"/>
    <m/>
    <n v="190.91"/>
    <x v="548"/>
    <s v="F"/>
    <x v="0"/>
  </r>
  <r>
    <s v="X"/>
    <d v="2016-01-11T00:00:00"/>
    <x v="13"/>
    <x v="9"/>
    <n v="1180"/>
    <m/>
    <x v="562"/>
    <m/>
    <x v="79"/>
  </r>
  <r>
    <s v="X"/>
    <d v="2016-01-11T00:00:00"/>
    <x v="13"/>
    <x v="9"/>
    <n v="1065"/>
    <m/>
    <x v="456"/>
    <m/>
    <x v="79"/>
  </r>
  <r>
    <s v="X"/>
    <d v="2016-01-11T00:00:00"/>
    <x v="13"/>
    <x v="9"/>
    <n v="2135"/>
    <m/>
    <x v="84"/>
    <m/>
    <x v="79"/>
  </r>
  <r>
    <s v="X"/>
    <d v="2016-01-11T00:00:00"/>
    <x v="13"/>
    <x v="9"/>
    <n v="1800"/>
    <m/>
    <x v="535"/>
    <m/>
    <x v="79"/>
  </r>
  <r>
    <s v="X"/>
    <d v="2016-01-11T00:00:00"/>
    <x v="13"/>
    <x v="879"/>
    <n v="3500"/>
    <m/>
    <x v="548"/>
    <s v="F"/>
    <x v="79"/>
  </r>
  <r>
    <s v="X"/>
    <d v="2016-01-11T00:00:00"/>
    <x v="13"/>
    <x v="3399"/>
    <n v="500"/>
    <m/>
    <x v="90"/>
    <m/>
    <x v="79"/>
  </r>
  <r>
    <s v="X"/>
    <d v="2016-01-11T00:00:00"/>
    <x v="13"/>
    <x v="2509"/>
    <n v="1600"/>
    <m/>
    <x v="456"/>
    <m/>
    <x v="79"/>
  </r>
  <r>
    <s v="X"/>
    <d v="2016-01-11T00:00:00"/>
    <x v="13"/>
    <x v="2677"/>
    <n v="1250"/>
    <m/>
    <x v="533"/>
    <s v="F"/>
    <x v="79"/>
  </r>
  <r>
    <s v="X"/>
    <d v="2016-01-11T00:00:00"/>
    <x v="13"/>
    <x v="2677"/>
    <n v="1250"/>
    <m/>
    <x v="533"/>
    <s v="F"/>
    <x v="79"/>
  </r>
  <r>
    <s v="X"/>
    <d v="2016-01-11T00:00:00"/>
    <x v="1"/>
    <x v="172"/>
    <n v="600"/>
    <m/>
    <x v="533"/>
    <s v="F"/>
    <x v="79"/>
  </r>
  <r>
    <s v="X"/>
    <d v="2016-01-11T00:00:00"/>
    <x v="1"/>
    <x v="36"/>
    <n v="2500"/>
    <m/>
    <x v="533"/>
    <s v="F"/>
    <x v="79"/>
  </r>
  <r>
    <s v="X"/>
    <d v="2016-01-11T00:00:00"/>
    <x v="0"/>
    <x v="32"/>
    <n v="6.5"/>
    <m/>
    <x v="558"/>
    <m/>
    <x v="0"/>
  </r>
  <r>
    <s v="X"/>
    <d v="2016-01-11T00:00:00"/>
    <x v="0"/>
    <x v="3462"/>
    <m/>
    <n v="80.099999999999994"/>
    <x v="535"/>
    <m/>
    <x v="0"/>
  </r>
  <r>
    <s v="X"/>
    <d v="2016-01-11T00:00:00"/>
    <x v="0"/>
    <x v="3463"/>
    <m/>
    <n v="87.06"/>
    <x v="185"/>
    <m/>
    <x v="0"/>
  </r>
  <r>
    <s v="X"/>
    <d v="2016-01-11T00:00:00"/>
    <x v="0"/>
    <x v="3464"/>
    <m/>
    <n v="180.33"/>
    <x v="500"/>
    <s v="F"/>
    <x v="0"/>
  </r>
  <r>
    <s v="X"/>
    <d v="2016-01-11T00:00:00"/>
    <x v="0"/>
    <x v="3465"/>
    <m/>
    <n v="20.29"/>
    <x v="84"/>
    <m/>
    <x v="0"/>
  </r>
  <r>
    <s v="X"/>
    <d v="2016-01-11T00:00:00"/>
    <x v="14"/>
    <x v="3466"/>
    <m/>
    <n v="110.2"/>
    <x v="558"/>
    <m/>
    <x v="0"/>
  </r>
  <r>
    <s v="X"/>
    <d v="2016-01-11T00:00:00"/>
    <x v="0"/>
    <x v="763"/>
    <m/>
    <n v="473.85"/>
    <x v="533"/>
    <s v="F"/>
    <x v="0"/>
  </r>
  <r>
    <s v="X"/>
    <d v="2016-01-12T00:00:00"/>
    <x v="13"/>
    <x v="3392"/>
    <n v="-10000"/>
    <m/>
    <x v="556"/>
    <m/>
    <x v="79"/>
  </r>
  <r>
    <s v="X"/>
    <d v="2016-01-12T00:00:00"/>
    <x v="13"/>
    <x v="172"/>
    <n v="400"/>
    <m/>
    <x v="533"/>
    <s v="F"/>
    <x v="79"/>
  </r>
  <r>
    <s v="X"/>
    <d v="2016-01-12T00:00:00"/>
    <x v="13"/>
    <x v="2450"/>
    <n v="500"/>
    <m/>
    <x v="535"/>
    <m/>
    <x v="79"/>
  </r>
  <r>
    <s v="X"/>
    <d v="2016-01-12T00:00:00"/>
    <x v="13"/>
    <x v="1835"/>
    <n v="10000"/>
    <m/>
    <x v="115"/>
    <m/>
    <x v="79"/>
  </r>
  <r>
    <s v="X"/>
    <d v="2016-01-12T00:00:00"/>
    <x v="1"/>
    <x v="2805"/>
    <n v="10000"/>
    <m/>
    <x v="106"/>
    <m/>
    <x v="79"/>
  </r>
  <r>
    <s v="X"/>
    <d v="2016-01-12T00:00:00"/>
    <x v="0"/>
    <x v="32"/>
    <n v="406.5"/>
    <m/>
    <x v="558"/>
    <m/>
    <x v="0"/>
  </r>
  <r>
    <s v="X"/>
    <d v="2016-01-12T00:00:00"/>
    <x v="0"/>
    <x v="3467"/>
    <m/>
    <n v="67.03"/>
    <x v="548"/>
    <s v="F"/>
    <x v="0"/>
  </r>
  <r>
    <s v="X"/>
    <d v="2016-01-12T00:00:00"/>
    <x v="0"/>
    <x v="3468"/>
    <m/>
    <n v="338.58"/>
    <x v="533"/>
    <s v="F"/>
    <x v="0"/>
  </r>
  <r>
    <s v="X"/>
    <d v="2016-01-12T00:00:00"/>
    <x v="0"/>
    <x v="3469"/>
    <m/>
    <n v="50.68"/>
    <x v="84"/>
    <m/>
    <x v="0"/>
  </r>
  <r>
    <s v="X"/>
    <d v="2016-01-12T00:00:00"/>
    <x v="0"/>
    <x v="3470"/>
    <m/>
    <n v="1177.6400000000001"/>
    <x v="568"/>
    <s v="F"/>
    <x v="0"/>
  </r>
  <r>
    <s v="X"/>
    <d v="2016-01-12T00:00:00"/>
    <x v="0"/>
    <x v="3471"/>
    <m/>
    <n v="47.11"/>
    <x v="568"/>
    <s v="F"/>
    <x v="0"/>
  </r>
  <r>
    <s v="X"/>
    <d v="2016-01-12T00:00:00"/>
    <x v="14"/>
    <x v="3472"/>
    <m/>
    <n v="713.77"/>
    <x v="540"/>
    <m/>
    <x v="0"/>
  </r>
  <r>
    <s v="X"/>
    <d v="2016-01-12T00:00:00"/>
    <x v="0"/>
    <x v="3473"/>
    <m/>
    <n v="59.3"/>
    <x v="540"/>
    <m/>
    <x v="0"/>
  </r>
  <r>
    <s v="X"/>
    <d v="2016-01-13T00:00:00"/>
    <x v="13"/>
    <x v="3474"/>
    <n v="-10000"/>
    <m/>
    <x v="569"/>
    <m/>
    <x v="79"/>
  </r>
  <r>
    <s v="X"/>
    <d v="2016-01-13T00:00:00"/>
    <x v="0"/>
    <x v="32"/>
    <n v="441.5"/>
    <m/>
    <x v="568"/>
    <s v="F"/>
    <x v="0"/>
  </r>
  <r>
    <s v="X"/>
    <d v="2016-01-13T00:00:00"/>
    <x v="0"/>
    <x v="32"/>
    <n v="7.7"/>
    <m/>
    <x v="500"/>
    <s v="F"/>
    <x v="0"/>
  </r>
  <r>
    <s v="X"/>
    <d v="2016-01-13T00:00:00"/>
    <x v="0"/>
    <x v="3475"/>
    <m/>
    <n v="214.19"/>
    <x v="548"/>
    <s v="F"/>
    <x v="0"/>
  </r>
  <r>
    <s v="X"/>
    <d v="2016-01-13T00:00:00"/>
    <x v="0"/>
    <x v="3476"/>
    <m/>
    <n v="115.28"/>
    <x v="533"/>
    <s v="F"/>
    <x v="0"/>
  </r>
  <r>
    <s v="X"/>
    <d v="2016-01-13T00:00:00"/>
    <x v="0"/>
    <x v="3477"/>
    <m/>
    <n v="2681.79"/>
    <x v="568"/>
    <s v="F"/>
    <x v="0"/>
  </r>
  <r>
    <s v="X"/>
    <d v="2016-01-13T00:00:00"/>
    <x v="14"/>
    <x v="3478"/>
    <m/>
    <n v="388.15"/>
    <x v="540"/>
    <m/>
    <x v="0"/>
  </r>
  <r>
    <s v="X"/>
    <d v="2016-01-13T00:00:00"/>
    <x v="14"/>
    <x v="3479"/>
    <m/>
    <n v="1403.81"/>
    <x v="558"/>
    <m/>
    <x v="0"/>
  </r>
  <r>
    <s v="X"/>
    <d v="2016-01-13T00:00:00"/>
    <x v="0"/>
    <x v="3480"/>
    <m/>
    <n v="219.55"/>
    <x v="447"/>
    <m/>
    <x v="0"/>
  </r>
  <r>
    <s v="X"/>
    <d v="2016-01-13T00:00:00"/>
    <x v="14"/>
    <x v="3481"/>
    <m/>
    <n v="236.24"/>
    <x v="540"/>
    <m/>
    <x v="0"/>
  </r>
  <r>
    <s v="X"/>
    <d v="2016-01-14T00:00:00"/>
    <x v="1"/>
    <x v="3015"/>
    <n v="300"/>
    <m/>
    <x v="540"/>
    <m/>
    <x v="79"/>
  </r>
  <r>
    <s v="X"/>
    <d v="2016-01-14T00:00:00"/>
    <x v="1"/>
    <x v="3015"/>
    <n v="400"/>
    <m/>
    <x v="540"/>
    <m/>
    <x v="79"/>
  </r>
  <r>
    <s v="X"/>
    <d v="2016-01-14T00:00:00"/>
    <x v="1"/>
    <x v="1328"/>
    <n v="95"/>
    <m/>
    <x v="540"/>
    <m/>
    <x v="79"/>
  </r>
  <r>
    <s v="X"/>
    <d v="2016-01-14T00:00:00"/>
    <x v="0"/>
    <x v="3482"/>
    <m/>
    <n v="1063.07"/>
    <x v="568"/>
    <s v="F"/>
    <x v="0"/>
  </r>
  <r>
    <s v="X"/>
    <d v="2016-01-14T00:00:00"/>
    <x v="14"/>
    <x v="3483"/>
    <m/>
    <n v="73.91"/>
    <x v="570"/>
    <m/>
    <x v="0"/>
  </r>
  <r>
    <s v="X"/>
    <d v="2016-01-14T00:00:00"/>
    <x v="0"/>
    <x v="3484"/>
    <m/>
    <n v="141.77000000000001"/>
    <x v="548"/>
    <s v="F"/>
    <x v="0"/>
  </r>
  <r>
    <s v="X"/>
    <d v="2016-01-14T00:00:00"/>
    <x v="0"/>
    <x v="3485"/>
    <m/>
    <n v="82.28"/>
    <x v="447"/>
    <m/>
    <x v="0"/>
  </r>
  <r>
    <s v="X"/>
    <d v="2016-01-14T00:00:00"/>
    <x v="0"/>
    <x v="3486"/>
    <m/>
    <n v="245.47"/>
    <x v="540"/>
    <m/>
    <x v="0"/>
  </r>
  <r>
    <s v="X"/>
    <d v="2016-01-15T00:00:00"/>
    <x v="13"/>
    <x v="879"/>
    <n v="3000"/>
    <m/>
    <x v="540"/>
    <m/>
    <x v="79"/>
  </r>
  <r>
    <s v="X"/>
    <d v="2016-01-15T00:00:00"/>
    <x v="1"/>
    <x v="3487"/>
    <n v="37"/>
    <m/>
    <x v="34"/>
    <m/>
    <x v="79"/>
  </r>
  <r>
    <s v="X"/>
    <d v="2016-01-15T00:00:00"/>
    <x v="0"/>
    <x v="3488"/>
    <m/>
    <n v="214.07"/>
    <x v="543"/>
    <m/>
    <x v="0"/>
  </r>
  <r>
    <s v="X"/>
    <d v="2016-01-15T00:00:00"/>
    <x v="0"/>
    <x v="3489"/>
    <m/>
    <n v="348.84"/>
    <x v="548"/>
    <s v="F"/>
    <x v="0"/>
  </r>
  <r>
    <s v="X"/>
    <d v="2016-01-15T00:00:00"/>
    <x v="0"/>
    <x v="3490"/>
    <m/>
    <n v="277.31"/>
    <x v="548"/>
    <s v="F"/>
    <x v="0"/>
  </r>
  <r>
    <s v="X"/>
    <d v="2016-01-15T00:00:00"/>
    <x v="0"/>
    <x v="3491"/>
    <m/>
    <n v="8774.73"/>
    <x v="568"/>
    <s v="F"/>
    <x v="0"/>
  </r>
  <r>
    <s v="X"/>
    <d v="2016-01-16T00:00:00"/>
    <x v="0"/>
    <x v="3492"/>
    <m/>
    <n v="51.74"/>
    <x v="540"/>
    <m/>
    <x v="0"/>
  </r>
  <r>
    <s v="X"/>
    <d v="2016-01-18T00:00:00"/>
    <x v="0"/>
    <x v="3493"/>
    <m/>
    <n v="229.15"/>
    <x v="568"/>
    <s v="F"/>
    <x v="0"/>
  </r>
  <r>
    <s v="X"/>
    <d v="2016-01-18T00:00:00"/>
    <x v="0"/>
    <x v="3494"/>
    <m/>
    <n v="133.43"/>
    <x v="568"/>
    <s v="F"/>
    <x v="0"/>
  </r>
  <r>
    <s v="X"/>
    <d v="2016-01-18T00:00:00"/>
    <x v="17"/>
    <x v="3495"/>
    <m/>
    <n v="2099.1799999999998"/>
    <x v="535"/>
    <m/>
    <x v="0"/>
  </r>
  <r>
    <s v="X"/>
    <d v="2016-01-19T00:00:00"/>
    <x v="13"/>
    <x v="3496"/>
    <n v="-800"/>
    <m/>
    <x v="106"/>
    <m/>
    <x v="80"/>
  </r>
  <r>
    <s v="X"/>
    <d v="2016-01-19T00:00:00"/>
    <x v="13"/>
    <x v="1328"/>
    <n v="95"/>
    <m/>
    <x v="543"/>
    <m/>
    <x v="80"/>
  </r>
  <r>
    <s v="X"/>
    <d v="2016-01-19T00:00:00"/>
    <x v="1"/>
    <x v="2482"/>
    <n v="2000"/>
    <m/>
    <x v="568"/>
    <s v="F"/>
    <x v="80"/>
  </r>
  <r>
    <s v="X"/>
    <d v="2016-01-19T00:00:00"/>
    <x v="1"/>
    <x v="2482"/>
    <n v="2000"/>
    <m/>
    <x v="568"/>
    <s v="F"/>
    <x v="80"/>
  </r>
  <r>
    <s v="X"/>
    <d v="2016-01-19T00:00:00"/>
    <x v="1"/>
    <x v="2677"/>
    <n v="3200"/>
    <m/>
    <x v="533"/>
    <s v="F"/>
    <x v="80"/>
  </r>
  <r>
    <s v="X"/>
    <d v="2016-01-19T00:00:00"/>
    <x v="1"/>
    <x v="9"/>
    <n v="480"/>
    <m/>
    <x v="558"/>
    <m/>
    <x v="80"/>
  </r>
  <r>
    <s v="X"/>
    <d v="2016-01-19T00:00:00"/>
    <x v="1"/>
    <x v="9"/>
    <n v="150"/>
    <m/>
    <x v="28"/>
    <s v="JP"/>
    <x v="80"/>
  </r>
  <r>
    <s v="X"/>
    <d v="2016-01-19T00:00:00"/>
    <x v="1"/>
    <x v="9"/>
    <n v="135"/>
    <m/>
    <x v="570"/>
    <m/>
    <x v="80"/>
  </r>
  <r>
    <s v="X"/>
    <d v="2016-01-19T00:00:00"/>
    <x v="1"/>
    <x v="9"/>
    <n v="1000"/>
    <m/>
    <x v="535"/>
    <m/>
    <x v="80"/>
  </r>
  <r>
    <s v="X"/>
    <d v="2016-01-19T00:00:00"/>
    <x v="1"/>
    <x v="9"/>
    <n v="1125"/>
    <m/>
    <x v="540"/>
    <m/>
    <x v="80"/>
  </r>
  <r>
    <s v="X"/>
    <d v="2016-01-19T00:00:00"/>
    <x v="1"/>
    <x v="424"/>
    <n v="1400"/>
    <m/>
    <x v="528"/>
    <s v="F"/>
    <x v="80"/>
  </r>
  <r>
    <s v="X"/>
    <d v="2016-01-19T00:00:00"/>
    <x v="1"/>
    <x v="9"/>
    <n v="100"/>
    <m/>
    <x v="98"/>
    <m/>
    <x v="80"/>
  </r>
  <r>
    <s v="X"/>
    <d v="2016-01-19T00:00:00"/>
    <x v="1"/>
    <x v="9"/>
    <n v="270"/>
    <m/>
    <x v="447"/>
    <m/>
    <x v="80"/>
  </r>
  <r>
    <s v="X"/>
    <d v="2016-01-19T00:00:00"/>
    <x v="1"/>
    <x v="9"/>
    <n v="275"/>
    <m/>
    <x v="84"/>
    <m/>
    <x v="80"/>
  </r>
  <r>
    <s v="X"/>
    <d v="2016-01-19T00:00:00"/>
    <x v="1"/>
    <x v="13"/>
    <n v="3640"/>
    <m/>
    <x v="548"/>
    <s v="F"/>
    <x v="80"/>
  </r>
  <r>
    <s v="X"/>
    <d v="2016-01-19T00:00:00"/>
    <x v="0"/>
    <x v="3497"/>
    <m/>
    <n v="822.64"/>
    <x v="543"/>
    <m/>
    <x v="0"/>
  </r>
  <r>
    <s v="X"/>
    <d v="2016-01-19T00:00:00"/>
    <x v="0"/>
    <x v="3498"/>
    <m/>
    <n v="184.38"/>
    <x v="548"/>
    <s v="F"/>
    <x v="0"/>
  </r>
  <r>
    <s v="X"/>
    <d v="2016-01-19T00:00:00"/>
    <x v="0"/>
    <x v="3499"/>
    <m/>
    <n v="315.99"/>
    <x v="533"/>
    <s v="F"/>
    <x v="0"/>
  </r>
  <r>
    <s v="X"/>
    <d v="2016-01-19T00:00:00"/>
    <x v="0"/>
    <x v="3500"/>
    <m/>
    <n v="90.07"/>
    <x v="533"/>
    <s v="F"/>
    <x v="0"/>
  </r>
  <r>
    <s v="X"/>
    <d v="2016-01-19T00:00:00"/>
    <x v="0"/>
    <x v="3501"/>
    <m/>
    <n v="294.81"/>
    <x v="568"/>
    <s v="F"/>
    <x v="0"/>
  </r>
  <r>
    <s v="X"/>
    <d v="2016-01-19T00:00:00"/>
    <x v="14"/>
    <x v="3502"/>
    <m/>
    <n v="322.45999999999998"/>
    <x v="540"/>
    <m/>
    <x v="0"/>
  </r>
  <r>
    <s v="X"/>
    <d v="2016-01-20T00:00:00"/>
    <x v="1"/>
    <x v="2482"/>
    <n v="2000"/>
    <m/>
    <x v="568"/>
    <s v="F"/>
    <x v="80"/>
  </r>
  <r>
    <s v="X"/>
    <d v="2016-01-20T00:00:00"/>
    <x v="0"/>
    <x v="3503"/>
    <m/>
    <n v="176.41"/>
    <x v="548"/>
    <s v="F"/>
    <x v="0"/>
  </r>
  <r>
    <s v="X"/>
    <d v="2016-01-20T00:00:00"/>
    <x v="0"/>
    <x v="3504"/>
    <m/>
    <n v="280.58"/>
    <x v="543"/>
    <m/>
    <x v="0"/>
  </r>
  <r>
    <s v="X"/>
    <d v="2016-01-20T00:00:00"/>
    <x v="14"/>
    <x v="3505"/>
    <m/>
    <n v="471.52"/>
    <x v="558"/>
    <m/>
    <x v="0"/>
  </r>
  <r>
    <s v="X"/>
    <d v="2016-01-20T00:00:00"/>
    <x v="0"/>
    <x v="2098"/>
    <m/>
    <n v="101.29"/>
    <x v="571"/>
    <m/>
    <x v="0"/>
  </r>
  <r>
    <s v="X"/>
    <d v="2016-01-20T00:00:00"/>
    <x v="0"/>
    <x v="3506"/>
    <m/>
    <n v="210.03"/>
    <x v="568"/>
    <s v="F"/>
    <x v="0"/>
  </r>
  <r>
    <s v="X"/>
    <d v="2016-01-20T00:00:00"/>
    <x v="0"/>
    <x v="3507"/>
    <m/>
    <n v="347.91"/>
    <x v="568"/>
    <s v="F"/>
    <x v="0"/>
  </r>
  <r>
    <s v="X"/>
    <d v="2016-01-20T00:00:00"/>
    <x v="14"/>
    <x v="3508"/>
    <m/>
    <n v="402.43"/>
    <x v="28"/>
    <s v="JP"/>
    <x v="0"/>
  </r>
  <r>
    <s v="X"/>
    <d v="2016-01-21T00:00:00"/>
    <x v="13"/>
    <x v="172"/>
    <n v="1000"/>
    <m/>
    <x v="456"/>
    <m/>
    <x v="80"/>
  </r>
  <r>
    <s v="X"/>
    <d v="2016-01-21T00:00:00"/>
    <x v="13"/>
    <x v="172"/>
    <n v="500"/>
    <m/>
    <x v="463"/>
    <m/>
    <x v="80"/>
  </r>
  <r>
    <s v="X"/>
    <d v="2016-01-21T00:00:00"/>
    <x v="1"/>
    <x v="214"/>
    <n v="2000"/>
    <m/>
    <x v="543"/>
    <m/>
    <x v="80"/>
  </r>
  <r>
    <s v="X"/>
    <d v="2016-01-21T00:00:00"/>
    <x v="1"/>
    <x v="214"/>
    <n v="400"/>
    <m/>
    <x v="317"/>
    <m/>
    <x v="80"/>
  </r>
  <r>
    <s v="X"/>
    <d v="2016-01-21T00:00:00"/>
    <x v="0"/>
    <x v="3509"/>
    <m/>
    <n v="224.95"/>
    <x v="543"/>
    <m/>
    <x v="0"/>
  </r>
  <r>
    <s v="X"/>
    <d v="2016-01-21T00:00:00"/>
    <x v="0"/>
    <x v="3510"/>
    <m/>
    <n v="335.33"/>
    <x v="548"/>
    <s v="F"/>
    <x v="0"/>
  </r>
  <r>
    <s v="X"/>
    <d v="2016-01-21T00:00:00"/>
    <x v="0"/>
    <x v="3511"/>
    <m/>
    <n v="184.32"/>
    <x v="562"/>
    <m/>
    <x v="0"/>
  </r>
  <r>
    <s v="X"/>
    <d v="2016-01-21T00:00:00"/>
    <x v="0"/>
    <x v="3512"/>
    <m/>
    <n v="650.24"/>
    <x v="447"/>
    <m/>
    <x v="0"/>
  </r>
  <r>
    <s v="X"/>
    <d v="2016-01-21T00:00:00"/>
    <x v="0"/>
    <x v="3513"/>
    <m/>
    <n v="130.49"/>
    <x v="568"/>
    <s v="F"/>
    <x v="0"/>
  </r>
  <r>
    <s v="X"/>
    <d v="2016-01-21T00:00:00"/>
    <x v="0"/>
    <x v="3514"/>
    <m/>
    <n v="314.39"/>
    <x v="568"/>
    <s v="F"/>
    <x v="0"/>
  </r>
  <r>
    <s v="X"/>
    <d v="2016-01-22T00:00:00"/>
    <x v="13"/>
    <x v="36"/>
    <n v="401"/>
    <m/>
    <x v="558"/>
    <m/>
    <x v="80"/>
  </r>
  <r>
    <s v="X"/>
    <d v="2016-01-22T00:00:00"/>
    <x v="0"/>
    <x v="3515"/>
    <m/>
    <n v="325.08999999999997"/>
    <x v="548"/>
    <s v="F"/>
    <x v="0"/>
  </r>
  <r>
    <s v="X"/>
    <d v="2016-01-22T00:00:00"/>
    <x v="0"/>
    <x v="3516"/>
    <m/>
    <n v="425.82"/>
    <x v="558"/>
    <m/>
    <x v="0"/>
  </r>
  <r>
    <s v="X"/>
    <d v="2016-01-26T00:00:00"/>
    <x v="13"/>
    <x v="9"/>
    <n v="930"/>
    <m/>
    <x v="558"/>
    <m/>
    <x v="81"/>
  </r>
  <r>
    <s v="X"/>
    <d v="2016-01-26T00:00:00"/>
    <x v="13"/>
    <x v="9"/>
    <n v="450"/>
    <m/>
    <x v="540"/>
    <m/>
    <x v="81"/>
  </r>
  <r>
    <s v="X"/>
    <d v="2016-01-26T00:00:00"/>
    <x v="1"/>
    <x v="9"/>
    <n v="1270"/>
    <m/>
    <x v="543"/>
    <m/>
    <x v="81"/>
  </r>
  <r>
    <s v="X"/>
    <d v="2016-01-26T00:00:00"/>
    <x v="1"/>
    <x v="9"/>
    <n v="600"/>
    <m/>
    <x v="562"/>
    <m/>
    <x v="81"/>
  </r>
  <r>
    <s v="X"/>
    <d v="2016-01-26T00:00:00"/>
    <x v="1"/>
    <x v="9"/>
    <n v="250"/>
    <m/>
    <x v="447"/>
    <m/>
    <x v="81"/>
  </r>
  <r>
    <s v="X"/>
    <d v="2016-01-26T00:00:00"/>
    <x v="1"/>
    <x v="9"/>
    <n v="1200"/>
    <m/>
    <x v="535"/>
    <m/>
    <x v="81"/>
  </r>
  <r>
    <s v="X"/>
    <d v="2016-01-26T00:00:00"/>
    <x v="0"/>
    <x v="3517"/>
    <m/>
    <n v="215.75"/>
    <x v="136"/>
    <m/>
    <x v="0"/>
  </r>
  <r>
    <s v="X"/>
    <d v="2016-01-26T00:00:00"/>
    <x v="0"/>
    <x v="3518"/>
    <m/>
    <n v="52.06"/>
    <x v="136"/>
    <m/>
    <x v="0"/>
  </r>
  <r>
    <s v="X"/>
    <d v="2016-01-26T00:00:00"/>
    <x v="0"/>
    <x v="3519"/>
    <m/>
    <n v="143.41999999999999"/>
    <x v="568"/>
    <s v="F"/>
    <x v="0"/>
  </r>
  <r>
    <s v="X"/>
    <d v="2016-01-26T00:00:00"/>
    <x v="0"/>
    <x v="3520"/>
    <m/>
    <n v="72.31"/>
    <x v="568"/>
    <s v="F"/>
    <x v="0"/>
  </r>
  <r>
    <s v="X"/>
    <d v="2016-01-26T00:00:00"/>
    <x v="0"/>
    <x v="3491"/>
    <m/>
    <n v="-168.17"/>
    <x v="568"/>
    <s v="F"/>
    <x v="0"/>
  </r>
  <r>
    <s v="X"/>
    <d v="2016-01-26T00:00:00"/>
    <x v="0"/>
    <x v="3521"/>
    <m/>
    <n v="958.9"/>
    <x v="548"/>
    <s v="F"/>
    <x v="0"/>
  </r>
  <r>
    <s v="X"/>
    <d v="2016-01-26T00:00:00"/>
    <x v="17"/>
    <x v="3522"/>
    <m/>
    <n v="3545.91"/>
    <x v="535"/>
    <m/>
    <x v="0"/>
  </r>
  <r>
    <s v="X"/>
    <d v="2016-01-26T00:00:00"/>
    <x v="0"/>
    <x v="3523"/>
    <m/>
    <n v="1659.69"/>
    <x v="533"/>
    <s v="F"/>
    <x v="0"/>
  </r>
  <r>
    <s v="X"/>
    <d v="2016-01-27T00:00:00"/>
    <x v="1"/>
    <x v="3524"/>
    <n v="870"/>
    <m/>
    <x v="500"/>
    <s v="F"/>
    <x v="81"/>
  </r>
  <r>
    <s v="X"/>
    <d v="2016-01-27T00:00:00"/>
    <x v="0"/>
    <x v="3525"/>
    <m/>
    <n v="536.87"/>
    <x v="562"/>
    <m/>
    <x v="0"/>
  </r>
  <r>
    <s v="X"/>
    <d v="2016-01-27T00:00:00"/>
    <x v="14"/>
    <x v="3526"/>
    <m/>
    <n v="314.08"/>
    <x v="558"/>
    <m/>
    <x v="0"/>
  </r>
  <r>
    <s v="X"/>
    <d v="2016-01-27T00:00:00"/>
    <x v="0"/>
    <x v="3527"/>
    <m/>
    <n v="186.01"/>
    <x v="562"/>
    <m/>
    <x v="0"/>
  </r>
  <r>
    <s v="X"/>
    <d v="2016-01-27T00:00:00"/>
    <x v="0"/>
    <x v="3528"/>
    <m/>
    <n v="49.92"/>
    <x v="533"/>
    <s v="F"/>
    <x v="0"/>
  </r>
  <r>
    <s v="X"/>
    <d v="2016-01-27T00:00:00"/>
    <x v="0"/>
    <x v="3529"/>
    <m/>
    <n v="92.7"/>
    <x v="528"/>
    <s v="F"/>
    <x v="0"/>
  </r>
  <r>
    <s v="X"/>
    <d v="2016-01-27T00:00:00"/>
    <x v="0"/>
    <x v="3530"/>
    <m/>
    <n v="1295.92"/>
    <x v="568"/>
    <s v="F"/>
    <x v="0"/>
  </r>
  <r>
    <s v="X"/>
    <d v="2016-01-27T00:00:00"/>
    <x v="0"/>
    <x v="3531"/>
    <m/>
    <n v="2313.48"/>
    <x v="533"/>
    <s v="F"/>
    <x v="0"/>
  </r>
  <r>
    <s v="X"/>
    <d v="2016-01-28T00:00:00"/>
    <x v="1"/>
    <x v="28"/>
    <n v="881.1"/>
    <m/>
    <x v="533"/>
    <s v="F"/>
    <x v="81"/>
  </r>
  <r>
    <s v="X"/>
    <d v="2016-01-28T00:00:00"/>
    <x v="0"/>
    <x v="3532"/>
    <m/>
    <n v="163.44999999999999"/>
    <x v="92"/>
    <m/>
    <x v="0"/>
  </r>
  <r>
    <s v="X"/>
    <d v="2016-01-28T00:00:00"/>
    <x v="14"/>
    <x v="3533"/>
    <m/>
    <n v="63.44"/>
    <x v="558"/>
    <m/>
    <x v="0"/>
  </r>
  <r>
    <s v="X"/>
    <d v="2016-01-28T00:00:00"/>
    <x v="0"/>
    <x v="3534"/>
    <m/>
    <n v="126.18"/>
    <x v="568"/>
    <s v="F"/>
    <x v="0"/>
  </r>
  <r>
    <s v="X"/>
    <d v="2016-01-28T00:00:00"/>
    <x v="0"/>
    <x v="3535"/>
    <m/>
    <n v="178.9"/>
    <x v="533"/>
    <s v="F"/>
    <x v="0"/>
  </r>
  <r>
    <s v="X"/>
    <d v="2016-01-29T00:00:00"/>
    <x v="13"/>
    <x v="2091"/>
    <n v="250"/>
    <m/>
    <x v="562"/>
    <m/>
    <x v="81"/>
  </r>
  <r>
    <s v="X"/>
    <d v="2016-01-29T00:00:00"/>
    <x v="13"/>
    <x v="2091"/>
    <n v="250"/>
    <m/>
    <x v="568"/>
    <s v="F"/>
    <x v="81"/>
  </r>
  <r>
    <s v="X"/>
    <d v="2016-01-29T00:00:00"/>
    <x v="13"/>
    <x v="879"/>
    <n v="150"/>
    <m/>
    <x v="447"/>
    <m/>
    <x v="81"/>
  </r>
  <r>
    <s v="X"/>
    <d v="2016-01-29T00:00:00"/>
    <x v="13"/>
    <x v="879"/>
    <n v="125"/>
    <m/>
    <x v="483"/>
    <m/>
    <x v="81"/>
  </r>
  <r>
    <s v="X"/>
    <d v="2016-01-29T00:00:00"/>
    <x v="13"/>
    <x v="879"/>
    <n v="167"/>
    <m/>
    <x v="210"/>
    <m/>
    <x v="81"/>
  </r>
  <r>
    <s v="X"/>
    <d v="2016-01-29T00:00:00"/>
    <x v="13"/>
    <x v="879"/>
    <n v="245"/>
    <m/>
    <x v="110"/>
    <m/>
    <x v="81"/>
  </r>
  <r>
    <s v="X"/>
    <d v="2016-01-29T00:00:00"/>
    <x v="13"/>
    <x v="214"/>
    <n v="1089"/>
    <m/>
    <x v="558"/>
    <m/>
    <x v="81"/>
  </r>
  <r>
    <s v="X"/>
    <d v="2016-01-29T00:00:00"/>
    <x v="13"/>
    <x v="214"/>
    <n v="1400"/>
    <m/>
    <x v="548"/>
    <s v="F"/>
    <x v="81"/>
  </r>
  <r>
    <s v="X"/>
    <d v="2016-01-29T00:00:00"/>
    <x v="1"/>
    <x v="36"/>
    <n v="2000"/>
    <m/>
    <x v="533"/>
    <s v="F"/>
    <x v="81"/>
  </r>
  <r>
    <s v="X"/>
    <d v="2016-01-29T00:00:00"/>
    <x v="0"/>
    <x v="3536"/>
    <m/>
    <n v="81.97"/>
    <x v="548"/>
    <s v="F"/>
    <x v="0"/>
  </r>
  <r>
    <s v="X"/>
    <d v="2016-01-29T00:00:00"/>
    <x v="0"/>
    <x v="3537"/>
    <m/>
    <n v="30.18"/>
    <x v="509"/>
    <m/>
    <x v="0"/>
  </r>
  <r>
    <s v="X"/>
    <d v="2016-01-29T00:00:00"/>
    <x v="0"/>
    <x v="3538"/>
    <m/>
    <n v="846.92"/>
    <x v="544"/>
    <m/>
    <x v="0"/>
  </r>
  <r>
    <s v="X"/>
    <d v="2016-01-29T00:00:00"/>
    <x v="0"/>
    <x v="3539"/>
    <m/>
    <n v="211.05"/>
    <x v="568"/>
    <s v="F"/>
    <x v="0"/>
  </r>
  <r>
    <s v="X"/>
    <d v="2016-01-29T00:00:00"/>
    <x v="0"/>
    <x v="3540"/>
    <m/>
    <n v="222.27"/>
    <x v="533"/>
    <s v="F"/>
    <x v="0"/>
  </r>
  <r>
    <s v="X"/>
    <d v="2016-01-30T00:00:00"/>
    <x v="0"/>
    <x v="3541"/>
    <m/>
    <n v="247.72"/>
    <x v="548"/>
    <s v="F"/>
    <x v="0"/>
  </r>
  <r>
    <s v="X"/>
    <d v="2016-02-01T00:00:00"/>
    <x v="13"/>
    <x v="2273"/>
    <n v="165"/>
    <m/>
    <x v="28"/>
    <s v="JP"/>
    <x v="82"/>
  </r>
  <r>
    <s v="X"/>
    <d v="2016-02-01T00:00:00"/>
    <x v="13"/>
    <x v="2482"/>
    <n v="1000"/>
    <m/>
    <x v="568"/>
    <s v="F"/>
    <x v="82"/>
  </r>
  <r>
    <s v="X"/>
    <d v="2016-02-01T00:00:00"/>
    <x v="13"/>
    <x v="2482"/>
    <n v="4000"/>
    <m/>
    <x v="568"/>
    <s v="F"/>
    <x v="82"/>
  </r>
  <r>
    <s v="X"/>
    <d v="2016-02-01T00:00:00"/>
    <x v="13"/>
    <x v="1960"/>
    <n v="600"/>
    <m/>
    <x v="558"/>
    <m/>
    <x v="82"/>
  </r>
  <r>
    <s v="X"/>
    <d v="2016-02-01T00:00:00"/>
    <x v="13"/>
    <x v="13"/>
    <n v="2860"/>
    <m/>
    <x v="548"/>
    <s v="F"/>
    <x v="82"/>
  </r>
  <r>
    <s v="X"/>
    <d v="2016-02-01T00:00:00"/>
    <x v="13"/>
    <x v="9"/>
    <n v="620"/>
    <m/>
    <x v="92"/>
    <m/>
    <x v="82"/>
  </r>
  <r>
    <s v="X"/>
    <d v="2016-02-01T00:00:00"/>
    <x v="13"/>
    <x v="9"/>
    <n v="1450"/>
    <m/>
    <x v="535"/>
    <m/>
    <x v="82"/>
  </r>
  <r>
    <s v="X"/>
    <d v="2016-02-01T00:00:00"/>
    <x v="13"/>
    <x v="9"/>
    <n v="500"/>
    <m/>
    <x v="558"/>
    <m/>
    <x v="82"/>
  </r>
  <r>
    <s v="X"/>
    <d v="2016-02-01T00:00:00"/>
    <x v="13"/>
    <x v="9"/>
    <n v="200"/>
    <m/>
    <x v="136"/>
    <m/>
    <x v="82"/>
  </r>
  <r>
    <s v="X"/>
    <d v="2016-02-01T00:00:00"/>
    <x v="13"/>
    <x v="9"/>
    <n v="450"/>
    <m/>
    <x v="562"/>
    <m/>
    <x v="82"/>
  </r>
  <r>
    <s v="X"/>
    <d v="2016-02-01T00:00:00"/>
    <x v="13"/>
    <x v="9"/>
    <n v="450"/>
    <m/>
    <x v="544"/>
    <m/>
    <x v="82"/>
  </r>
  <r>
    <s v="X"/>
    <d v="2016-02-01T00:00:00"/>
    <x v="13"/>
    <x v="250"/>
    <n v="46.49"/>
    <m/>
    <x v="40"/>
    <m/>
    <x v="82"/>
  </r>
  <r>
    <s v="X"/>
    <d v="2016-02-01T00:00:00"/>
    <x v="1"/>
    <x v="3376"/>
    <n v="1250"/>
    <m/>
    <x v="533"/>
    <s v="F"/>
    <x v="82"/>
  </r>
  <r>
    <s v="X"/>
    <d v="2016-02-01T00:00:00"/>
    <x v="1"/>
    <x v="250"/>
    <n v="514.87"/>
    <m/>
    <x v="40"/>
    <m/>
    <x v="82"/>
  </r>
  <r>
    <s v="X"/>
    <d v="2016-02-01T00:00:00"/>
    <x v="0"/>
    <x v="3542"/>
    <m/>
    <n v="70.209999999999994"/>
    <x v="548"/>
    <s v="F"/>
    <x v="0"/>
  </r>
  <r>
    <s v="X"/>
    <d v="2016-02-01T00:00:00"/>
    <x v="0"/>
    <x v="3543"/>
    <m/>
    <n v="30.06"/>
    <x v="543"/>
    <m/>
    <x v="0"/>
  </r>
  <r>
    <s v="X"/>
    <d v="2016-02-01T00:00:00"/>
    <x v="0"/>
    <x v="3544"/>
    <m/>
    <n v="152.63999999999999"/>
    <x v="544"/>
    <m/>
    <x v="0"/>
  </r>
  <r>
    <s v="X"/>
    <d v="2016-02-01T00:00:00"/>
    <x v="0"/>
    <x v="3545"/>
    <m/>
    <n v="487.23"/>
    <x v="533"/>
    <s v="F"/>
    <x v="0"/>
  </r>
  <r>
    <s v="X"/>
    <d v="2016-02-01T00:00:00"/>
    <x v="17"/>
    <x v="3546"/>
    <m/>
    <n v="384.24"/>
    <x v="535"/>
    <m/>
    <x v="0"/>
  </r>
  <r>
    <s v="X"/>
    <d v="2016-02-02T00:00:00"/>
    <x v="0"/>
    <x v="3547"/>
    <m/>
    <n v="73.7"/>
    <x v="548"/>
    <s v="F"/>
    <x v="0"/>
  </r>
  <r>
    <s v="X"/>
    <d v="2016-02-02T00:00:00"/>
    <x v="0"/>
    <x v="3548"/>
    <m/>
    <n v="169.92"/>
    <x v="543"/>
    <m/>
    <x v="0"/>
  </r>
  <r>
    <s v="X"/>
    <d v="2016-02-02T00:00:00"/>
    <x v="0"/>
    <x v="3549"/>
    <m/>
    <n v="371.83"/>
    <x v="533"/>
    <s v="F"/>
    <x v="0"/>
  </r>
  <r>
    <s v="X"/>
    <d v="2016-02-02T00:00:00"/>
    <x v="0"/>
    <x v="3550"/>
    <m/>
    <n v="372.59"/>
    <x v="528"/>
    <s v="F"/>
    <x v="0"/>
  </r>
  <r>
    <s v="X"/>
    <d v="2016-02-02T00:00:00"/>
    <x v="13"/>
    <x v="3551"/>
    <n v="-10345"/>
    <m/>
    <x v="540"/>
    <m/>
    <x v="82"/>
  </r>
  <r>
    <s v="X"/>
    <d v="2016-02-02T00:00:00"/>
    <x v="13"/>
    <x v="879"/>
    <n v="3100"/>
    <m/>
    <x v="543"/>
    <m/>
    <x v="82"/>
  </r>
  <r>
    <s v="X"/>
    <d v="2016-02-02T00:00:00"/>
    <x v="13"/>
    <x v="3401"/>
    <n v="1478"/>
    <m/>
    <x v="528"/>
    <s v="F"/>
    <x v="82"/>
  </r>
  <r>
    <s v="X"/>
    <d v="2016-02-02T00:00:00"/>
    <x v="1"/>
    <x v="251"/>
    <n v="196.96"/>
    <m/>
    <x v="106"/>
    <m/>
    <x v="82"/>
  </r>
  <r>
    <s v="X"/>
    <d v="2016-02-03T00:00:00"/>
    <x v="13"/>
    <x v="2677"/>
    <n v="1900"/>
    <m/>
    <x v="533"/>
    <s v="F"/>
    <x v="82"/>
  </r>
  <r>
    <s v="X"/>
    <d v="2016-02-03T00:00:00"/>
    <x v="13"/>
    <x v="2677"/>
    <n v="1800"/>
    <m/>
    <x v="533"/>
    <s v="F"/>
    <x v="82"/>
  </r>
  <r>
    <s v="X"/>
    <d v="2016-02-03T00:00:00"/>
    <x v="17"/>
    <x v="3552"/>
    <m/>
    <n v="412.94"/>
    <x v="535"/>
    <m/>
    <x v="0"/>
  </r>
  <r>
    <s v="X"/>
    <d v="2016-02-03T00:00:00"/>
    <x v="0"/>
    <x v="3553"/>
    <m/>
    <n v="232.02"/>
    <x v="562"/>
    <m/>
    <x v="0"/>
  </r>
  <r>
    <s v="X"/>
    <d v="2016-02-03T00:00:00"/>
    <x v="0"/>
    <x v="3554"/>
    <m/>
    <n v="111.82"/>
    <x v="572"/>
    <s v="F"/>
    <x v="0"/>
  </r>
  <r>
    <s v="X"/>
    <d v="2016-02-03T00:00:00"/>
    <x v="0"/>
    <x v="3555"/>
    <m/>
    <n v="568.1"/>
    <x v="548"/>
    <s v="F"/>
    <x v="0"/>
  </r>
  <r>
    <s v="X"/>
    <d v="2016-02-03T00:00:00"/>
    <x v="0"/>
    <x v="3556"/>
    <m/>
    <n v="133.22"/>
    <x v="533"/>
    <s v="F"/>
    <x v="0"/>
  </r>
  <r>
    <s v="X"/>
    <d v="2016-02-03T00:00:00"/>
    <x v="0"/>
    <x v="3557"/>
    <m/>
    <n v="299.08999999999997"/>
    <x v="562"/>
    <m/>
    <x v="0"/>
  </r>
  <r>
    <s v="X"/>
    <d v="2016-02-03T00:00:00"/>
    <x v="17"/>
    <x v="3522"/>
    <m/>
    <n v="-315.88"/>
    <x v="535"/>
    <m/>
    <x v="0"/>
  </r>
  <r>
    <s v="X"/>
    <d v="2016-02-03T00:00:00"/>
    <x v="17"/>
    <x v="3558"/>
    <m/>
    <n v="462.22"/>
    <x v="535"/>
    <m/>
    <x v="0"/>
  </r>
  <r>
    <s v="X"/>
    <d v="2016-02-03T00:00:00"/>
    <x v="17"/>
    <x v="3559"/>
    <n v="5094"/>
    <m/>
    <x v="535"/>
    <m/>
    <x v="0"/>
  </r>
  <r>
    <s v="X"/>
    <d v="2016-02-04T00:00:00"/>
    <x v="1"/>
    <x v="1676"/>
    <n v="-900"/>
    <m/>
    <x v="368"/>
    <m/>
    <x v="82"/>
  </r>
  <r>
    <s v="X"/>
    <d v="2016-02-04T00:00:00"/>
    <x v="1"/>
    <x v="3015"/>
    <n v="50"/>
    <m/>
    <x v="447"/>
    <m/>
    <x v="82"/>
  </r>
  <r>
    <s v="X"/>
    <d v="2016-02-04T00:00:00"/>
    <x v="1"/>
    <x v="434"/>
    <n v="9"/>
    <m/>
    <x v="196"/>
    <m/>
    <x v="82"/>
  </r>
  <r>
    <s v="X"/>
    <d v="2016-02-04T00:00:00"/>
    <x v="17"/>
    <x v="3560"/>
    <m/>
    <n v="782.3"/>
    <x v="535"/>
    <m/>
    <x v="0"/>
  </r>
  <r>
    <s v="X"/>
    <d v="2016-02-04T00:00:00"/>
    <x v="0"/>
    <x v="3561"/>
    <m/>
    <n v="513.27"/>
    <x v="535"/>
    <m/>
    <x v="0"/>
  </r>
  <r>
    <s v="X"/>
    <d v="2016-02-04T00:00:00"/>
    <x v="0"/>
    <x v="3562"/>
    <m/>
    <n v="262.41000000000003"/>
    <x v="548"/>
    <s v="F"/>
    <x v="0"/>
  </r>
  <r>
    <s v="X"/>
    <d v="2016-02-04T00:00:00"/>
    <x v="0"/>
    <x v="3563"/>
    <m/>
    <n v="684.63"/>
    <x v="528"/>
    <s v="F"/>
    <x v="0"/>
  </r>
  <r>
    <s v="X"/>
    <d v="2016-02-04T00:00:00"/>
    <x v="0"/>
    <x v="3564"/>
    <m/>
    <n v="405.37"/>
    <x v="528"/>
    <s v="F"/>
    <x v="0"/>
  </r>
  <r>
    <s v="X"/>
    <d v="2016-02-04T00:00:00"/>
    <x v="0"/>
    <x v="3565"/>
    <m/>
    <n v="663.61"/>
    <x v="533"/>
    <s v="F"/>
    <x v="0"/>
  </r>
  <r>
    <s v="X"/>
    <d v="2016-02-04T00:00:00"/>
    <x v="0"/>
    <x v="3566"/>
    <m/>
    <n v="2159.92"/>
    <x v="533"/>
    <s v="F"/>
    <x v="0"/>
  </r>
  <r>
    <s v="X"/>
    <d v="2016-02-05T00:00:00"/>
    <x v="13"/>
    <x v="3567"/>
    <n v="1211"/>
    <m/>
    <x v="573"/>
    <m/>
    <x v="82"/>
  </r>
  <r>
    <s v="X"/>
    <d v="2016-02-05T00:00:00"/>
    <x v="13"/>
    <x v="2450"/>
    <n v="960"/>
    <m/>
    <x v="533"/>
    <s v="F"/>
    <x v="82"/>
  </r>
  <r>
    <s v="X"/>
    <d v="2016-02-05T00:00:00"/>
    <x v="13"/>
    <x v="2450"/>
    <n v="400"/>
    <m/>
    <x v="548"/>
    <s v="F"/>
    <x v="82"/>
  </r>
  <r>
    <s v="X"/>
    <d v="2016-02-05T00:00:00"/>
    <x v="13"/>
    <x v="36"/>
    <n v="280"/>
    <m/>
    <x v="543"/>
    <m/>
    <x v="82"/>
  </r>
  <r>
    <s v="X"/>
    <d v="2016-02-05T00:00:00"/>
    <x v="13"/>
    <x v="36"/>
    <n v="1500"/>
    <m/>
    <x v="562"/>
    <m/>
    <x v="82"/>
  </r>
  <r>
    <s v="X"/>
    <d v="2016-02-05T00:00:00"/>
    <x v="1"/>
    <x v="1328"/>
    <n v="110"/>
    <m/>
    <x v="535"/>
    <m/>
    <x v="82"/>
  </r>
  <r>
    <s v="X"/>
    <d v="2016-02-05T00:00:00"/>
    <x v="0"/>
    <x v="3568"/>
    <m/>
    <n v="53.53"/>
    <x v="548"/>
    <s v="F"/>
    <x v="0"/>
  </r>
  <r>
    <s v="X"/>
    <d v="2016-02-05T00:00:00"/>
    <x v="0"/>
    <x v="3569"/>
    <m/>
    <n v="16.87"/>
    <x v="572"/>
    <s v="F"/>
    <x v="0"/>
  </r>
  <r>
    <s v="X"/>
    <d v="2016-02-05T00:00:00"/>
    <x v="0"/>
    <x v="3569"/>
    <m/>
    <n v="2.33"/>
    <x v="572"/>
    <s v="F"/>
    <x v="0"/>
  </r>
  <r>
    <s v="X"/>
    <d v="2016-02-05T00:00:00"/>
    <x v="0"/>
    <x v="3570"/>
    <m/>
    <n v="204.21"/>
    <x v="544"/>
    <m/>
    <x v="0"/>
  </r>
  <r>
    <s v="X"/>
    <d v="2016-02-05T00:00:00"/>
    <x v="0"/>
    <x v="3571"/>
    <m/>
    <n v="241.77"/>
    <x v="533"/>
    <s v="F"/>
    <x v="0"/>
  </r>
  <r>
    <s v="X"/>
    <d v="2016-02-06T00:00:00"/>
    <x v="0"/>
    <x v="3572"/>
    <m/>
    <n v="589.84"/>
    <x v="548"/>
    <s v="F"/>
    <x v="0"/>
  </r>
  <r>
    <s v="X"/>
    <d v="2016-02-06T00:00:00"/>
    <x v="0"/>
    <x v="3573"/>
    <m/>
    <n v="93.6"/>
    <x v="533"/>
    <s v="F"/>
    <x v="0"/>
  </r>
  <r>
    <s v="X"/>
    <d v="2016-02-06T00:00:00"/>
    <x v="0"/>
    <x v="3574"/>
    <m/>
    <n v="265.32"/>
    <x v="533"/>
    <s v="F"/>
    <x v="0"/>
  </r>
  <r>
    <s v="X"/>
    <d v="2016-02-08T00:00:00"/>
    <x v="13"/>
    <x v="3575"/>
    <n v="-2500"/>
    <m/>
    <x v="574"/>
    <m/>
    <x v="83"/>
  </r>
  <r>
    <s v="X"/>
    <d v="2016-02-08T00:00:00"/>
    <x v="13"/>
    <x v="2273"/>
    <n v="165"/>
    <m/>
    <x v="98"/>
    <m/>
    <x v="83"/>
  </r>
  <r>
    <s v="X"/>
    <d v="2016-02-08T00:00:00"/>
    <x v="13"/>
    <x v="2677"/>
    <n v="2600"/>
    <m/>
    <x v="533"/>
    <s v="F"/>
    <x v="83"/>
  </r>
  <r>
    <s v="X"/>
    <d v="2016-02-08T00:00:00"/>
    <x v="13"/>
    <x v="2677"/>
    <n v="1000"/>
    <m/>
    <x v="533"/>
    <s v="F"/>
    <x v="83"/>
  </r>
  <r>
    <s v="X"/>
    <d v="2016-02-08T00:00:00"/>
    <x v="13"/>
    <x v="9"/>
    <n v="395"/>
    <m/>
    <x v="572"/>
    <s v="F"/>
    <x v="83"/>
  </r>
  <r>
    <s v="X"/>
    <d v="2016-02-08T00:00:00"/>
    <x v="13"/>
    <x v="9"/>
    <n v="390"/>
    <m/>
    <x v="543"/>
    <m/>
    <x v="83"/>
  </r>
  <r>
    <s v="X"/>
    <d v="2016-02-08T00:00:00"/>
    <x v="13"/>
    <x v="9"/>
    <n v="1160"/>
    <m/>
    <x v="544"/>
    <m/>
    <x v="83"/>
  </r>
  <r>
    <s v="X"/>
    <d v="2016-02-08T00:00:00"/>
    <x v="13"/>
    <x v="9"/>
    <n v="585"/>
    <m/>
    <x v="562"/>
    <m/>
    <x v="83"/>
  </r>
  <r>
    <s v="X"/>
    <d v="2016-02-08T00:00:00"/>
    <x v="13"/>
    <x v="9"/>
    <n v="140"/>
    <m/>
    <x v="84"/>
    <m/>
    <x v="83"/>
  </r>
  <r>
    <s v="X"/>
    <d v="2016-02-08T00:00:00"/>
    <x v="13"/>
    <x v="9"/>
    <n v="4450"/>
    <m/>
    <x v="535"/>
    <m/>
    <x v="83"/>
  </r>
  <r>
    <s v="X"/>
    <d v="2016-02-08T00:00:00"/>
    <x v="1"/>
    <x v="241"/>
    <n v="300.3"/>
    <m/>
    <x v="40"/>
    <m/>
    <x v="83"/>
  </r>
  <r>
    <s v="X"/>
    <d v="2016-02-08T00:00:00"/>
    <x v="0"/>
    <x v="0"/>
    <m/>
    <n v="25.57"/>
    <x v="562"/>
    <m/>
    <x v="0"/>
  </r>
  <r>
    <s v="X"/>
    <d v="2016-02-08T00:00:00"/>
    <x v="0"/>
    <x v="3576"/>
    <m/>
    <n v="208.07"/>
    <x v="548"/>
    <s v="F"/>
    <x v="0"/>
  </r>
  <r>
    <s v="X"/>
    <d v="2016-02-08T00:00:00"/>
    <x v="0"/>
    <x v="3577"/>
    <m/>
    <n v="26.01"/>
    <x v="562"/>
    <m/>
    <x v="0"/>
  </r>
  <r>
    <s v="X"/>
    <d v="2016-02-08T00:00:00"/>
    <x v="17"/>
    <x v="3578"/>
    <m/>
    <n v="261.08999999999997"/>
    <x v="535"/>
    <m/>
    <x v="0"/>
  </r>
  <r>
    <s v="X"/>
    <d v="2016-02-08T00:00:00"/>
    <x v="0"/>
    <x v="3579"/>
    <m/>
    <n v="87.71"/>
    <x v="447"/>
    <m/>
    <x v="0"/>
  </r>
  <r>
    <s v="X"/>
    <d v="2016-02-08T00:00:00"/>
    <x v="0"/>
    <x v="3580"/>
    <m/>
    <n v="1098.8399999999999"/>
    <x v="533"/>
    <s v="F"/>
    <x v="0"/>
  </r>
  <r>
    <s v="X"/>
    <d v="2016-02-08T00:00:00"/>
    <x v="0"/>
    <x v="3581"/>
    <m/>
    <n v="914.8"/>
    <x v="533"/>
    <s v="F"/>
    <x v="0"/>
  </r>
  <r>
    <s v="X"/>
    <d v="2016-02-08T00:00:00"/>
    <x v="17"/>
    <x v="2829"/>
    <n v="3325.32"/>
    <m/>
    <x v="535"/>
    <m/>
    <x v="0"/>
  </r>
  <r>
    <s v="X"/>
    <d v="2016-02-09T00:00:00"/>
    <x v="17"/>
    <x v="3582"/>
    <m/>
    <n v="1837.26"/>
    <x v="535"/>
    <m/>
    <x v="0"/>
  </r>
  <r>
    <s v="X"/>
    <d v="2016-02-09T00:00:00"/>
    <x v="0"/>
    <x v="3583"/>
    <m/>
    <n v="101.68"/>
    <x v="296"/>
    <m/>
    <x v="0"/>
  </r>
  <r>
    <s v="X"/>
    <d v="2016-02-09T00:00:00"/>
    <x v="0"/>
    <x v="3584"/>
    <m/>
    <n v="240.62"/>
    <x v="528"/>
    <s v="F"/>
    <x v="0"/>
  </r>
  <r>
    <s v="X"/>
    <d v="2016-02-09T00:00:00"/>
    <x v="0"/>
    <x v="3585"/>
    <m/>
    <n v="1168.6099999999999"/>
    <x v="568"/>
    <s v="F"/>
    <x v="0"/>
  </r>
  <r>
    <s v="X"/>
    <d v="2016-02-09T00:00:00"/>
    <x v="0"/>
    <x v="3586"/>
    <m/>
    <n v="46.61"/>
    <x v="447"/>
    <m/>
    <x v="0"/>
  </r>
  <r>
    <s v="X"/>
    <d v="2016-02-09T00:00:00"/>
    <x v="0"/>
    <x v="3587"/>
    <m/>
    <n v="301.29000000000002"/>
    <x v="533"/>
    <s v="F"/>
    <x v="0"/>
  </r>
  <r>
    <s v="X"/>
    <d v="2016-02-09T00:00:00"/>
    <x v="13"/>
    <x v="13"/>
    <n v="2740"/>
    <m/>
    <x v="548"/>
    <s v="F"/>
    <x v="83"/>
  </r>
  <r>
    <s v="X"/>
    <d v="2016-02-09T00:00:00"/>
    <x v="13"/>
    <x v="1571"/>
    <n v="115"/>
    <m/>
    <x v="543"/>
    <m/>
    <x v="83"/>
  </r>
  <r>
    <s v="X"/>
    <d v="2016-02-10T00:00:00"/>
    <x v="0"/>
    <x v="3588"/>
    <m/>
    <n v="531.86"/>
    <x v="548"/>
    <s v="F"/>
    <x v="0"/>
  </r>
  <r>
    <s v="X"/>
    <d v="2016-02-10T00:00:00"/>
    <x v="0"/>
    <x v="3589"/>
    <m/>
    <n v="339.59"/>
    <x v="548"/>
    <s v="F"/>
    <x v="0"/>
  </r>
  <r>
    <s v="X"/>
    <d v="2016-02-10T00:00:00"/>
    <x v="0"/>
    <x v="3590"/>
    <m/>
    <n v="229.36"/>
    <x v="447"/>
    <m/>
    <x v="0"/>
  </r>
  <r>
    <s v="X"/>
    <d v="2016-02-10T00:00:00"/>
    <x v="0"/>
    <x v="3591"/>
    <m/>
    <n v="112.77"/>
    <x v="528"/>
    <s v="F"/>
    <x v="0"/>
  </r>
  <r>
    <s v="X"/>
    <d v="2016-02-10T00:00:00"/>
    <x v="0"/>
    <x v="3592"/>
    <m/>
    <n v="132.1"/>
    <x v="533"/>
    <s v="F"/>
    <x v="0"/>
  </r>
  <r>
    <s v="X"/>
    <d v="2016-02-10T00:00:00"/>
    <x v="0"/>
    <x v="3566"/>
    <m/>
    <n v="-127.89"/>
    <x v="533"/>
    <s v="F"/>
    <x v="0"/>
  </r>
  <r>
    <s v="X"/>
    <d v="2016-02-11T00:00:00"/>
    <x v="17"/>
    <x v="3593"/>
    <m/>
    <n v="698.3"/>
    <x v="535"/>
    <m/>
    <x v="0"/>
  </r>
  <r>
    <s v="X"/>
    <d v="2016-02-11T00:00:00"/>
    <x v="0"/>
    <x v="3594"/>
    <m/>
    <n v="495.21"/>
    <x v="548"/>
    <s v="F"/>
    <x v="0"/>
  </r>
  <r>
    <s v="X"/>
    <d v="2016-02-11T00:00:00"/>
    <x v="0"/>
    <x v="3595"/>
    <m/>
    <n v="988.16"/>
    <x v="568"/>
    <s v="F"/>
    <x v="0"/>
  </r>
  <r>
    <s v="X"/>
    <d v="2016-02-11T00:00:00"/>
    <x v="17"/>
    <x v="3596"/>
    <m/>
    <n v="3026.86"/>
    <x v="535"/>
    <m/>
    <x v="0"/>
  </r>
  <r>
    <s v="X"/>
    <d v="2016-02-12T00:00:00"/>
    <x v="1"/>
    <x v="3597"/>
    <n v="-70375.929999999993"/>
    <m/>
    <x v="303"/>
    <m/>
    <x v="83"/>
  </r>
  <r>
    <s v="X"/>
    <d v="2016-02-12T00:00:00"/>
    <x v="1"/>
    <x v="3598"/>
    <n v="-700"/>
    <m/>
    <x v="575"/>
    <m/>
    <x v="83"/>
  </r>
  <r>
    <s v="X"/>
    <d v="2016-02-12T00:00:00"/>
    <x v="0"/>
    <x v="3599"/>
    <m/>
    <n v="132.56"/>
    <x v="548"/>
    <s v="F"/>
    <x v="0"/>
  </r>
  <r>
    <s v="X"/>
    <d v="2016-02-12T00:00:00"/>
    <x v="0"/>
    <x v="3600"/>
    <m/>
    <n v="636.12"/>
    <x v="548"/>
    <s v="F"/>
    <x v="0"/>
  </r>
  <r>
    <s v="X"/>
    <d v="2016-02-12T00:00:00"/>
    <x v="0"/>
    <x v="3601"/>
    <m/>
    <n v="48.48"/>
    <x v="528"/>
    <s v="F"/>
    <x v="0"/>
  </r>
  <r>
    <s v="X"/>
    <d v="2016-02-12T00:00:00"/>
    <x v="0"/>
    <x v="3602"/>
    <m/>
    <n v="351.03"/>
    <x v="568"/>
    <s v="F"/>
    <x v="0"/>
  </r>
  <r>
    <s v="X"/>
    <d v="2016-02-12T00:00:00"/>
    <x v="0"/>
    <x v="3603"/>
    <m/>
    <n v="718.62"/>
    <x v="533"/>
    <s v="F"/>
    <x v="0"/>
  </r>
  <r>
    <s v="X"/>
    <d v="2016-02-12T00:00:00"/>
    <x v="0"/>
    <x v="3604"/>
    <m/>
    <n v="42.34"/>
    <x v="576"/>
    <m/>
    <x v="0"/>
  </r>
  <r>
    <s v="X"/>
    <d v="2016-02-13T00:00:00"/>
    <x v="0"/>
    <x v="3605"/>
    <m/>
    <n v="128.37"/>
    <x v="548"/>
    <s v="F"/>
    <x v="0"/>
  </r>
  <r>
    <s v="X"/>
    <d v="2016-02-13T00:00:00"/>
    <x v="0"/>
    <x v="3606"/>
    <m/>
    <n v="138.65"/>
    <x v="528"/>
    <s v="F"/>
    <x v="0"/>
  </r>
  <r>
    <s v="X"/>
    <d v="2016-02-15T00:00:00"/>
    <x v="0"/>
    <x v="3607"/>
    <m/>
    <n v="845.34"/>
    <x v="533"/>
    <s v="F"/>
    <x v="0"/>
  </r>
  <r>
    <s v="X"/>
    <d v="2016-02-16T00:00:00"/>
    <x v="13"/>
    <x v="3392"/>
    <n v="-15000"/>
    <m/>
    <x v="556"/>
    <m/>
    <x v="84"/>
  </r>
  <r>
    <s v="X"/>
    <d v="2016-02-16T00:00:00"/>
    <x v="1"/>
    <x v="2482"/>
    <n v="2000"/>
    <m/>
    <x v="568"/>
    <s v="F"/>
    <x v="84"/>
  </r>
  <r>
    <s v="X"/>
    <d v="2016-02-16T00:00:00"/>
    <x v="1"/>
    <x v="2482"/>
    <n v="2000"/>
    <m/>
    <x v="568"/>
    <s v="F"/>
    <x v="84"/>
  </r>
  <r>
    <s v="X"/>
    <d v="2016-02-16T00:00:00"/>
    <x v="1"/>
    <x v="9"/>
    <n v="4500"/>
    <m/>
    <x v="535"/>
    <m/>
    <x v="84"/>
  </r>
  <r>
    <s v="X"/>
    <d v="2016-02-16T00:00:00"/>
    <x v="1"/>
    <x v="9"/>
    <n v="150"/>
    <m/>
    <x v="296"/>
    <m/>
    <x v="84"/>
  </r>
  <r>
    <s v="X"/>
    <d v="2016-02-16T00:00:00"/>
    <x v="1"/>
    <x v="9"/>
    <n v="510"/>
    <m/>
    <x v="548"/>
    <s v="F"/>
    <x v="84"/>
  </r>
  <r>
    <s v="X"/>
    <d v="2016-02-16T00:00:00"/>
    <x v="1"/>
    <x v="9"/>
    <n v="220"/>
    <m/>
    <x v="562"/>
    <m/>
    <x v="84"/>
  </r>
  <r>
    <s v="X"/>
    <d v="2016-02-16T00:00:00"/>
    <x v="1"/>
    <x v="9"/>
    <n v="670"/>
    <m/>
    <x v="447"/>
    <m/>
    <x v="84"/>
  </r>
  <r>
    <s v="X"/>
    <d v="2016-02-16T00:00:00"/>
    <x v="1"/>
    <x v="2677"/>
    <n v="1900"/>
    <m/>
    <x v="533"/>
    <s v="F"/>
    <x v="84"/>
  </r>
  <r>
    <s v="X"/>
    <d v="2016-02-16T00:00:00"/>
    <x v="1"/>
    <x v="2677"/>
    <n v="1900"/>
    <m/>
    <x v="533"/>
    <s v="F"/>
    <x v="84"/>
  </r>
  <r>
    <s v="X"/>
    <d v="2016-02-16T00:00:00"/>
    <x v="1"/>
    <x v="129"/>
    <n v="1800"/>
    <m/>
    <x v="568"/>
    <s v="F"/>
    <x v="84"/>
  </r>
  <r>
    <s v="X"/>
    <d v="2016-02-16T00:00:00"/>
    <x v="1"/>
    <x v="13"/>
    <n v="2740"/>
    <m/>
    <x v="548"/>
    <s v="F"/>
    <x v="84"/>
  </r>
  <r>
    <s v="X"/>
    <d v="2016-02-16T00:00:00"/>
    <x v="0"/>
    <x v="0"/>
    <m/>
    <n v="-401.74"/>
    <x v="548"/>
    <s v="F"/>
    <x v="0"/>
  </r>
  <r>
    <s v="X"/>
    <d v="2016-02-16T00:00:00"/>
    <x v="0"/>
    <x v="3608"/>
    <m/>
    <n v="177.66"/>
    <x v="533"/>
    <s v="F"/>
    <x v="0"/>
  </r>
  <r>
    <s v="X"/>
    <d v="2016-02-16T00:00:00"/>
    <x v="0"/>
    <x v="3609"/>
    <m/>
    <n v="21.17"/>
    <x v="576"/>
    <m/>
    <x v="0"/>
  </r>
  <r>
    <s v="X"/>
    <d v="2016-02-16T00:00:00"/>
    <x v="0"/>
    <x v="3610"/>
    <m/>
    <n v="21.17"/>
    <x v="576"/>
    <m/>
    <x v="0"/>
  </r>
  <r>
    <s v="X"/>
    <d v="2016-02-16T00:00:00"/>
    <x v="0"/>
    <x v="3611"/>
    <m/>
    <n v="1541.57"/>
    <x v="548"/>
    <s v="F"/>
    <x v="0"/>
  </r>
  <r>
    <s v="X"/>
    <d v="2016-02-16T00:00:00"/>
    <x v="0"/>
    <x v="3612"/>
    <m/>
    <n v="127.77"/>
    <x v="548"/>
    <s v="F"/>
    <x v="0"/>
  </r>
  <r>
    <s v="X"/>
    <d v="2016-02-16T00:00:00"/>
    <x v="0"/>
    <x v="0"/>
    <m/>
    <n v="11.59"/>
    <x v="456"/>
    <m/>
    <x v="0"/>
  </r>
  <r>
    <s v="X"/>
    <d v="2016-02-16T00:00:00"/>
    <x v="0"/>
    <x v="3613"/>
    <m/>
    <n v="66.19"/>
    <x v="544"/>
    <m/>
    <x v="0"/>
  </r>
  <r>
    <s v="X"/>
    <d v="2016-02-16T00:00:00"/>
    <x v="19"/>
    <x v="3614"/>
    <m/>
    <n v="356.36"/>
    <x v="577"/>
    <m/>
    <x v="0"/>
  </r>
  <r>
    <s v="X"/>
    <d v="2016-02-16T00:00:00"/>
    <x v="1"/>
    <x v="1930"/>
    <n v="3500"/>
    <m/>
    <x v="535"/>
    <m/>
    <x v="84"/>
  </r>
  <r>
    <s v="X"/>
    <d v="2016-02-17T00:00:00"/>
    <x v="1"/>
    <x v="879"/>
    <n v="3525"/>
    <m/>
    <x v="568"/>
    <s v="F"/>
    <x v="84"/>
  </r>
  <r>
    <s v="X"/>
    <d v="2016-02-17T00:00:00"/>
    <x v="1"/>
    <x v="879"/>
    <n v="3000"/>
    <m/>
    <x v="533"/>
    <s v="F"/>
    <x v="84"/>
  </r>
  <r>
    <s v="X"/>
    <d v="2016-02-17T00:00:00"/>
    <x v="1"/>
    <x v="879"/>
    <n v="300"/>
    <m/>
    <x v="562"/>
    <m/>
    <x v="84"/>
  </r>
  <r>
    <s v="X"/>
    <d v="2016-02-17T00:00:00"/>
    <x v="1"/>
    <x v="2482"/>
    <n v="2500"/>
    <m/>
    <x v="568"/>
    <s v="F"/>
    <x v="84"/>
  </r>
  <r>
    <s v="X"/>
    <d v="2016-02-17T00:00:00"/>
    <x v="1"/>
    <x v="424"/>
    <n v="600"/>
    <m/>
    <x v="528"/>
    <s v="F"/>
    <x v="84"/>
  </r>
  <r>
    <s v="X"/>
    <d v="2016-02-17T00:00:00"/>
    <x v="17"/>
    <x v="3615"/>
    <m/>
    <n v="1190.5"/>
    <x v="535"/>
    <m/>
    <x v="0"/>
  </r>
  <r>
    <s v="X"/>
    <d v="2016-02-17T00:00:00"/>
    <x v="0"/>
    <x v="3616"/>
    <m/>
    <n v="110.31"/>
    <x v="548"/>
    <s v="F"/>
    <x v="0"/>
  </r>
  <r>
    <s v="X"/>
    <d v="2016-02-17T00:00:00"/>
    <x v="19"/>
    <x v="0"/>
    <m/>
    <n v="43.07"/>
    <x v="533"/>
    <s v="F"/>
    <x v="0"/>
  </r>
  <r>
    <s v="X"/>
    <d v="2016-02-17T00:00:00"/>
    <x v="0"/>
    <x v="3617"/>
    <m/>
    <n v="329.32"/>
    <x v="548"/>
    <s v="F"/>
    <x v="0"/>
  </r>
  <r>
    <s v="X"/>
    <d v="2016-02-17T00:00:00"/>
    <x v="0"/>
    <x v="3618"/>
    <m/>
    <n v="230.37"/>
    <x v="544"/>
    <m/>
    <x v="0"/>
  </r>
  <r>
    <s v="X"/>
    <d v="2016-02-17T00:00:00"/>
    <x v="0"/>
    <x v="3619"/>
    <m/>
    <n v="84.23"/>
    <x v="544"/>
    <m/>
    <x v="0"/>
  </r>
  <r>
    <s v="X"/>
    <d v="2016-02-17T00:00:00"/>
    <x v="0"/>
    <x v="3620"/>
    <m/>
    <n v="358.9"/>
    <x v="533"/>
    <s v="F"/>
    <x v="0"/>
  </r>
  <r>
    <s v="X"/>
    <d v="2016-02-18T00:00:00"/>
    <x v="1"/>
    <x v="2273"/>
    <n v="780"/>
    <m/>
    <x v="150"/>
    <m/>
    <x v="84"/>
  </r>
  <r>
    <s v="X"/>
    <d v="2016-02-18T00:00:00"/>
    <x v="1"/>
    <x v="2273"/>
    <n v="165"/>
    <m/>
    <x v="98"/>
    <m/>
    <x v="84"/>
  </r>
  <r>
    <s v="X"/>
    <d v="2016-02-18T00:00:00"/>
    <x v="0"/>
    <x v="3621"/>
    <m/>
    <n v="415.29"/>
    <x v="548"/>
    <s v="F"/>
    <x v="0"/>
  </r>
  <r>
    <s v="X"/>
    <d v="2016-02-18T00:00:00"/>
    <x v="14"/>
    <x v="3622"/>
    <m/>
    <n v="402.47"/>
    <x v="505"/>
    <m/>
    <x v="0"/>
  </r>
  <r>
    <s v="X"/>
    <d v="2016-02-18T00:00:00"/>
    <x v="0"/>
    <x v="3623"/>
    <m/>
    <n v="871.58"/>
    <x v="568"/>
    <s v="F"/>
    <x v="0"/>
  </r>
  <r>
    <s v="X"/>
    <d v="2016-02-18T00:00:00"/>
    <x v="17"/>
    <x v="3624"/>
    <m/>
    <n v="1211.56"/>
    <x v="535"/>
    <m/>
    <x v="0"/>
  </r>
  <r>
    <s v="X"/>
    <d v="2016-02-19T00:00:00"/>
    <x v="0"/>
    <x v="3625"/>
    <m/>
    <n v="429.04"/>
    <x v="548"/>
    <s v="F"/>
    <x v="0"/>
  </r>
  <r>
    <s v="X"/>
    <d v="2016-02-19T00:00:00"/>
    <x v="0"/>
    <x v="3626"/>
    <m/>
    <n v="334.5"/>
    <x v="548"/>
    <s v="F"/>
    <x v="0"/>
  </r>
  <r>
    <s v="X"/>
    <d v="2016-02-19T00:00:00"/>
    <x v="0"/>
    <x v="3627"/>
    <m/>
    <n v="268.82"/>
    <x v="533"/>
    <s v="F"/>
    <x v="0"/>
  </r>
  <r>
    <s v="X"/>
    <d v="2016-02-19T00:00:00"/>
    <x v="0"/>
    <x v="3628"/>
    <m/>
    <n v="718.43"/>
    <x v="548"/>
    <s v="F"/>
    <x v="0"/>
  </r>
  <r>
    <s v="X"/>
    <d v="2016-02-19T00:00:00"/>
    <x v="0"/>
    <x v="3629"/>
    <m/>
    <n v="242.93"/>
    <x v="528"/>
    <s v="F"/>
    <x v="0"/>
  </r>
  <r>
    <s v="X"/>
    <d v="2016-02-19T00:00:00"/>
    <x v="0"/>
    <x v="3630"/>
    <m/>
    <n v="591.33000000000004"/>
    <x v="533"/>
    <s v="F"/>
    <x v="0"/>
  </r>
  <r>
    <s v="X"/>
    <d v="2016-02-20T00:00:00"/>
    <x v="0"/>
    <x v="3631"/>
    <m/>
    <n v="55.97"/>
    <x v="548"/>
    <s v="F"/>
    <x v="0"/>
  </r>
  <r>
    <s v="X"/>
    <d v="2016-02-20T00:00:00"/>
    <x v="0"/>
    <x v="3632"/>
    <m/>
    <n v="90.75"/>
    <x v="548"/>
    <s v="F"/>
    <x v="0"/>
  </r>
  <r>
    <s v="X"/>
    <d v="2016-02-20T00:00:00"/>
    <x v="0"/>
    <x v="3633"/>
    <m/>
    <n v="111.94"/>
    <x v="533"/>
    <s v="F"/>
    <x v="0"/>
  </r>
  <r>
    <s v="X"/>
    <d v="2016-02-20T00:00:00"/>
    <x v="14"/>
    <x v="3634"/>
    <m/>
    <n v="44.74"/>
    <x v="578"/>
    <m/>
    <x v="0"/>
  </r>
  <r>
    <s v="X"/>
    <d v="2016-02-20T00:00:00"/>
    <x v="0"/>
    <x v="3635"/>
    <m/>
    <n v="584.75"/>
    <x v="528"/>
    <s v="F"/>
    <x v="0"/>
  </r>
  <r>
    <s v="X"/>
    <d v="2016-02-20T00:00:00"/>
    <x v="0"/>
    <x v="3636"/>
    <m/>
    <n v="119.76"/>
    <x v="22"/>
    <m/>
    <x v="0"/>
  </r>
  <r>
    <s v="X"/>
    <d v="2016-02-20T00:00:00"/>
    <x v="0"/>
    <x v="3637"/>
    <m/>
    <n v="161.38999999999999"/>
    <x v="456"/>
    <m/>
    <x v="0"/>
  </r>
  <r>
    <s v="X"/>
    <d v="2016-02-20T00:00:00"/>
    <x v="0"/>
    <x v="3638"/>
    <m/>
    <n v="152.47999999999999"/>
    <x v="533"/>
    <s v="F"/>
    <x v="0"/>
  </r>
  <r>
    <s v="X"/>
    <d v="2016-02-20T00:00:00"/>
    <x v="0"/>
    <x v="3639"/>
    <m/>
    <n v="10.31"/>
    <x v="533"/>
    <s v="F"/>
    <x v="0"/>
  </r>
  <r>
    <s v="X"/>
    <d v="2016-02-22T00:00:00"/>
    <x v="13"/>
    <x v="9"/>
    <n v="365"/>
    <m/>
    <x v="505"/>
    <m/>
    <x v="85"/>
  </r>
  <r>
    <s v="X"/>
    <d v="2016-02-22T00:00:00"/>
    <x v="1"/>
    <x v="3640"/>
    <n v="-37105"/>
    <m/>
    <x v="579"/>
    <m/>
    <x v="85"/>
  </r>
  <r>
    <s v="X"/>
    <d v="2016-02-22T00:00:00"/>
    <x v="1"/>
    <x v="3641"/>
    <n v="-76693.009999999995"/>
    <m/>
    <x v="303"/>
    <m/>
    <x v="85"/>
  </r>
  <r>
    <s v="X"/>
    <d v="2016-02-22T00:00:00"/>
    <x v="1"/>
    <x v="3642"/>
    <n v="-576.54999999999995"/>
    <m/>
    <x v="580"/>
    <m/>
    <x v="85"/>
  </r>
  <r>
    <s v="X"/>
    <d v="2016-02-22T00:00:00"/>
    <x v="1"/>
    <x v="3643"/>
    <n v="400"/>
    <m/>
    <x v="456"/>
    <m/>
    <x v="85"/>
  </r>
  <r>
    <s v="X"/>
    <d v="2016-02-22T00:00:00"/>
    <x v="1"/>
    <x v="2091"/>
    <n v="500"/>
    <m/>
    <x v="568"/>
    <s v="F"/>
    <x v="85"/>
  </r>
  <r>
    <s v="X"/>
    <d v="2016-02-22T00:00:00"/>
    <x v="1"/>
    <x v="2677"/>
    <n v="2800"/>
    <m/>
    <x v="533"/>
    <s v="F"/>
    <x v="85"/>
  </r>
  <r>
    <s v="X"/>
    <d v="2016-02-22T00:00:00"/>
    <x v="1"/>
    <x v="2677"/>
    <n v="1500"/>
    <m/>
    <x v="533"/>
    <s v="F"/>
    <x v="85"/>
  </r>
  <r>
    <s v="X"/>
    <d v="2016-02-22T00:00:00"/>
    <x v="1"/>
    <x v="9"/>
    <n v="365"/>
    <m/>
    <x v="544"/>
    <m/>
    <x v="85"/>
  </r>
  <r>
    <s v="X"/>
    <d v="2016-02-22T00:00:00"/>
    <x v="1"/>
    <x v="9"/>
    <n v="500"/>
    <m/>
    <x v="456"/>
    <m/>
    <x v="85"/>
  </r>
  <r>
    <s v="X"/>
    <d v="2016-02-22T00:00:00"/>
    <x v="1"/>
    <x v="9"/>
    <n v="2500"/>
    <m/>
    <x v="535"/>
    <m/>
    <x v="85"/>
  </r>
  <r>
    <s v="X"/>
    <d v="2016-02-22T00:00:00"/>
    <x v="1"/>
    <x v="9"/>
    <n v="125"/>
    <m/>
    <x v="136"/>
    <m/>
    <x v="85"/>
  </r>
  <r>
    <s v="X"/>
    <d v="2016-02-22T00:00:00"/>
    <x v="1"/>
    <x v="9"/>
    <n v="125"/>
    <m/>
    <x v="22"/>
    <m/>
    <x v="85"/>
  </r>
  <r>
    <s v="X"/>
    <d v="2016-02-22T00:00:00"/>
    <x v="1"/>
    <x v="13"/>
    <n v="2360"/>
    <m/>
    <x v="548"/>
    <s v="F"/>
    <x v="85"/>
  </r>
  <r>
    <s v="X"/>
    <d v="2016-02-22T00:00:00"/>
    <x v="17"/>
    <x v="3644"/>
    <m/>
    <n v="226.87"/>
    <x v="535"/>
    <m/>
    <x v="0"/>
  </r>
  <r>
    <s v="X"/>
    <d v="2016-02-22T00:00:00"/>
    <x v="0"/>
    <x v="3645"/>
    <m/>
    <n v="100.45"/>
    <x v="548"/>
    <s v="F"/>
    <x v="0"/>
  </r>
  <r>
    <s v="X"/>
    <d v="2016-02-22T00:00:00"/>
    <x v="19"/>
    <x v="3646"/>
    <m/>
    <n v="199.88"/>
    <x v="578"/>
    <m/>
    <x v="0"/>
  </r>
  <r>
    <s v="X"/>
    <d v="2016-02-22T00:00:00"/>
    <x v="0"/>
    <x v="3647"/>
    <m/>
    <n v="49.17"/>
    <x v="533"/>
    <s v="F"/>
    <x v="0"/>
  </r>
  <r>
    <s v="X"/>
    <d v="2016-02-22T00:00:00"/>
    <x v="0"/>
    <x v="3648"/>
    <m/>
    <n v="115.49"/>
    <x v="581"/>
    <s v="I"/>
    <x v="0"/>
  </r>
  <r>
    <s v="X"/>
    <d v="2016-02-23T00:00:00"/>
    <x v="1"/>
    <x v="1571"/>
    <n v="115"/>
    <m/>
    <x v="562"/>
    <m/>
    <x v="85"/>
  </r>
  <r>
    <s v="X"/>
    <d v="2016-02-23T00:00:00"/>
    <x v="0"/>
    <x v="3649"/>
    <m/>
    <n v="400.03"/>
    <x v="548"/>
    <s v="F"/>
    <x v="0"/>
  </r>
  <r>
    <s v="X"/>
    <d v="2016-02-23T00:00:00"/>
    <x v="0"/>
    <x v="3650"/>
    <m/>
    <n v="99.73"/>
    <x v="548"/>
    <s v="F"/>
    <x v="0"/>
  </r>
  <r>
    <s v="X"/>
    <d v="2016-02-23T00:00:00"/>
    <x v="0"/>
    <x v="3650"/>
    <m/>
    <n v="-61.87"/>
    <x v="548"/>
    <s v="F"/>
    <x v="0"/>
  </r>
  <r>
    <s v="X"/>
    <d v="2016-02-23T00:00:00"/>
    <x v="19"/>
    <x v="3650"/>
    <m/>
    <n v="55.41"/>
    <x v="548"/>
    <s v="F"/>
    <x v="0"/>
  </r>
  <r>
    <s v="X"/>
    <d v="2016-02-23T00:00:00"/>
    <x v="0"/>
    <x v="3651"/>
    <m/>
    <n v="357.44"/>
    <x v="568"/>
    <s v="F"/>
    <x v="0"/>
  </r>
  <r>
    <s v="X"/>
    <d v="2016-02-23T00:00:00"/>
    <x v="19"/>
    <x v="0"/>
    <m/>
    <n v="269.98"/>
    <x v="22"/>
    <m/>
    <x v="0"/>
  </r>
  <r>
    <s v="X"/>
    <d v="2016-02-23T00:00:00"/>
    <x v="0"/>
    <x v="3652"/>
    <m/>
    <n v="82.59"/>
    <x v="581"/>
    <s v="I"/>
    <x v="0"/>
  </r>
  <r>
    <s v="X"/>
    <d v="2016-02-23T00:00:00"/>
    <x v="0"/>
    <x v="3653"/>
    <m/>
    <n v="109.06"/>
    <x v="582"/>
    <s v="F"/>
    <x v="0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4T00:00:00"/>
    <x v="1"/>
    <x v="214"/>
    <n v="150"/>
    <m/>
    <x v="84"/>
    <s v="flip"/>
    <x v="85"/>
  </r>
  <r>
    <s v="X"/>
    <d v="2016-02-24T00:00:00"/>
    <x v="1"/>
    <x v="214"/>
    <n v="550"/>
    <m/>
    <x v="562"/>
    <s v="rental"/>
    <x v="85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5T00:00:00"/>
    <x v="1"/>
    <x v="2450"/>
    <n v="320"/>
    <m/>
    <x v="533"/>
    <s v="F"/>
    <x v="85"/>
  </r>
  <r>
    <s v="X"/>
    <d v="2016-02-25T00:00:00"/>
    <x v="1"/>
    <x v="2450"/>
    <n v="960"/>
    <m/>
    <x v="548"/>
    <s v="F"/>
    <x v="85"/>
  </r>
  <r>
    <s v="X"/>
    <d v="2016-02-25T00:00:00"/>
    <x v="1"/>
    <x v="2450"/>
    <n v="320"/>
    <m/>
    <x v="581"/>
    <s v="I"/>
    <x v="85"/>
  </r>
  <r>
    <s v="X"/>
    <d v="2016-02-25T00:00:00"/>
    <x v="1"/>
    <x v="2450"/>
    <n v="320"/>
    <m/>
    <x v="535"/>
    <s v="patrick"/>
    <x v="85"/>
  </r>
  <r>
    <s v="X"/>
    <d v="2016-02-25T00:00:00"/>
    <x v="0"/>
    <x v="3656"/>
    <m/>
    <n v="1008.59"/>
    <x v="533"/>
    <s v="F"/>
    <x v="0"/>
  </r>
  <r>
    <s v="X"/>
    <d v="2016-02-25T00:00:00"/>
    <x v="0"/>
    <x v="3657"/>
    <m/>
    <n v="220.5"/>
    <x v="582"/>
    <s v="F"/>
    <x v="0"/>
  </r>
  <r>
    <s v="X"/>
    <d v="2016-02-25T00:00:00"/>
    <x v="0"/>
    <x v="3658"/>
    <m/>
    <n v="109.8"/>
    <x v="528"/>
    <s v="F"/>
    <x v="0"/>
  </r>
  <r>
    <s v="X"/>
    <d v="2016-02-25T00:00:00"/>
    <x v="0"/>
    <x v="3659"/>
    <m/>
    <n v="255"/>
    <x v="528"/>
    <s v="F"/>
    <x v="0"/>
  </r>
  <r>
    <s v="X"/>
    <d v="2016-02-25T00:00:00"/>
    <x v="0"/>
    <x v="3660"/>
    <m/>
    <n v="2718.66"/>
    <x v="533"/>
    <s v="F"/>
    <x v="0"/>
  </r>
  <r>
    <s v="X"/>
    <d v="2016-02-26T00:00:00"/>
    <x v="1"/>
    <x v="3661"/>
    <n v="22.5"/>
    <m/>
    <x v="528"/>
    <s v="F"/>
    <x v="85"/>
  </r>
  <r>
    <s v="X"/>
    <d v="2016-02-26T00:00:00"/>
    <x v="1"/>
    <x v="3661"/>
    <n v="35.35"/>
    <m/>
    <x v="528"/>
    <s v="F"/>
    <x v="85"/>
  </r>
  <r>
    <s v="X"/>
    <d v="2016-02-26T00:00:00"/>
    <x v="1"/>
    <x v="36"/>
    <n v="1000"/>
    <m/>
    <x v="533"/>
    <s v="F"/>
    <x v="85"/>
  </r>
  <r>
    <s v="X"/>
    <d v="2016-02-26T00:00:00"/>
    <x v="1"/>
    <x v="36"/>
    <n v="500"/>
    <m/>
    <x v="535"/>
    <s v="flip"/>
    <x v="85"/>
  </r>
  <r>
    <s v="X"/>
    <d v="2016-02-26T00:00:00"/>
    <x v="0"/>
    <x v="3662"/>
    <m/>
    <n v="180.22"/>
    <x v="548"/>
    <s v="F"/>
    <x v="0"/>
  </r>
  <r>
    <s v="X"/>
    <d v="2016-02-26T00:00:00"/>
    <x v="0"/>
    <x v="3663"/>
    <m/>
    <n v="366.78"/>
    <x v="548"/>
    <s v="F"/>
    <x v="0"/>
  </r>
  <r>
    <s v="X"/>
    <d v="2016-02-26T00:00:00"/>
    <x v="0"/>
    <x v="3664"/>
    <m/>
    <n v="164.27"/>
    <x v="582"/>
    <s v="F"/>
    <x v="0"/>
  </r>
  <r>
    <s v="X"/>
    <d v="2016-02-26T00:00:00"/>
    <x v="0"/>
    <x v="3665"/>
    <m/>
    <n v="807.14"/>
    <x v="535"/>
    <s v="flip"/>
    <x v="0"/>
  </r>
  <r>
    <s v="X"/>
    <d v="2016-02-26T00:00:00"/>
    <x v="0"/>
    <x v="3666"/>
    <m/>
    <n v="746.57"/>
    <x v="568"/>
    <s v="F"/>
    <x v="0"/>
  </r>
  <r>
    <s v="X"/>
    <d v="2016-02-27T00:00:00"/>
    <x v="0"/>
    <x v="3667"/>
    <m/>
    <n v="25.36"/>
    <x v="456"/>
    <s v="flip"/>
    <x v="0"/>
  </r>
  <r>
    <s v="X"/>
    <d v="2016-02-27T00:00:00"/>
    <x v="0"/>
    <x v="3668"/>
    <m/>
    <n v="2276.65"/>
    <x v="533"/>
    <s v="F"/>
    <x v="0"/>
  </r>
  <r>
    <s v="X"/>
    <d v="2016-02-29T00:00:00"/>
    <x v="1"/>
    <x v="2482"/>
    <n v="5000"/>
    <m/>
    <x v="568"/>
    <s v="F"/>
    <x v="86"/>
  </r>
  <r>
    <s v="X"/>
    <d v="2016-02-29T00:00:00"/>
    <x v="1"/>
    <x v="2482"/>
    <n v="2000"/>
    <m/>
    <x v="528"/>
    <s v="F"/>
    <x v="86"/>
  </r>
  <r>
    <s v="X"/>
    <d v="2016-02-29T00:00:00"/>
    <x v="1"/>
    <x v="9"/>
    <n v="130"/>
    <m/>
    <x v="53"/>
    <s v="rental"/>
    <x v="86"/>
  </r>
  <r>
    <s v="X"/>
    <d v="2016-02-29T00:00:00"/>
    <x v="1"/>
    <x v="9"/>
    <n v="1300"/>
    <m/>
    <x v="581"/>
    <s v="I"/>
    <x v="86"/>
  </r>
  <r>
    <s v="X"/>
    <d v="2016-02-29T00:00:00"/>
    <x v="1"/>
    <x v="9"/>
    <n v="130"/>
    <m/>
    <x v="535"/>
    <m/>
    <x v="86"/>
  </r>
  <r>
    <s v="X"/>
    <d v="2016-02-29T00:00:00"/>
    <x v="1"/>
    <x v="9"/>
    <n v="345"/>
    <m/>
    <x v="456"/>
    <m/>
    <x v="86"/>
  </r>
  <r>
    <s v="X"/>
    <d v="2016-02-29T00:00:00"/>
    <x v="1"/>
    <x v="9"/>
    <n v="1935"/>
    <m/>
    <x v="582"/>
    <s v="F"/>
    <x v="86"/>
  </r>
  <r>
    <s v="X"/>
    <d v="2016-02-29T00:00:00"/>
    <x v="1"/>
    <x v="9"/>
    <n v="275"/>
    <m/>
    <x v="447"/>
    <m/>
    <x v="86"/>
  </r>
  <r>
    <s v="X"/>
    <d v="2016-02-29T00:00:00"/>
    <x v="1"/>
    <x v="2677"/>
    <n v="3060"/>
    <m/>
    <x v="533"/>
    <s v="F"/>
    <x v="86"/>
  </r>
  <r>
    <s v="X"/>
    <d v="2016-02-29T00:00:00"/>
    <x v="0"/>
    <x v="3669"/>
    <m/>
    <n v="1125.1300000000001"/>
    <x v="582"/>
    <s v="F"/>
    <x v="0"/>
  </r>
  <r>
    <s v="X"/>
    <d v="2016-02-29T00:00:00"/>
    <x v="0"/>
    <x v="3670"/>
    <m/>
    <n v="169.47"/>
    <x v="582"/>
    <s v="F"/>
    <x v="0"/>
  </r>
  <r>
    <s v="X"/>
    <d v="2016-02-29T00:00:00"/>
    <x v="0"/>
    <x v="3671"/>
    <m/>
    <n v="413.12"/>
    <x v="582"/>
    <s v="F"/>
    <x v="0"/>
  </r>
  <r>
    <s v="X"/>
    <d v="2016-02-29T00:00:00"/>
    <x v="0"/>
    <x v="3672"/>
    <m/>
    <n v="395.67"/>
    <x v="533"/>
    <s v="F"/>
    <x v="0"/>
  </r>
  <r>
    <s v="X"/>
    <d v="2016-03-01T00:00:00"/>
    <x v="1"/>
    <x v="1960"/>
    <n v="400"/>
    <m/>
    <x v="582"/>
    <s v="F"/>
    <x v="86"/>
  </r>
  <r>
    <s v="X"/>
    <d v="2016-03-01T00:00:00"/>
    <x v="1"/>
    <x v="13"/>
    <n v="1120"/>
    <m/>
    <x v="548"/>
    <s v="F"/>
    <x v="86"/>
  </r>
  <r>
    <s v="X"/>
    <d v="2016-03-01T00:00:00"/>
    <x v="1"/>
    <x v="684"/>
    <n v="900"/>
    <m/>
    <x v="533"/>
    <s v="F"/>
    <x v="86"/>
  </r>
  <r>
    <s v="X"/>
    <d v="2016-03-01T00:00:00"/>
    <x v="1"/>
    <x v="684"/>
    <n v="2200"/>
    <m/>
    <x v="581"/>
    <s v="I"/>
    <x v="86"/>
  </r>
  <r>
    <s v="X"/>
    <d v="2016-03-01T00:00:00"/>
    <x v="1"/>
    <x v="3673"/>
    <n v="75"/>
    <m/>
    <x v="534"/>
    <m/>
    <x v="86"/>
  </r>
  <r>
    <s v="X"/>
    <d v="2016-03-01T00:00:00"/>
    <x v="0"/>
    <x v="3674"/>
    <m/>
    <n v="211.54"/>
    <x v="533"/>
    <s v="F"/>
    <x v="0"/>
  </r>
  <r>
    <s v="X"/>
    <d v="2016-03-01T00:00:00"/>
    <x v="0"/>
    <x v="3675"/>
    <m/>
    <n v="2053.46"/>
    <x v="581"/>
    <s v="I"/>
    <x v="0"/>
  </r>
  <r>
    <s v="X"/>
    <d v="2016-03-01T00:00:00"/>
    <x v="0"/>
    <x v="0"/>
    <m/>
    <n v="37.54"/>
    <x v="528"/>
    <s v="F"/>
    <x v="0"/>
  </r>
  <r>
    <s v="X"/>
    <d v="2016-03-01T00:00:00"/>
    <x v="0"/>
    <x v="3676"/>
    <m/>
    <n v="153.94"/>
    <x v="528"/>
    <s v="F"/>
    <x v="0"/>
  </r>
  <r>
    <s v="X"/>
    <d v="2016-03-01T00:00:00"/>
    <x v="0"/>
    <x v="3677"/>
    <m/>
    <n v="842.19"/>
    <x v="533"/>
    <s v="F"/>
    <x v="0"/>
  </r>
  <r>
    <s v="X"/>
    <d v="2016-03-01T00:00:00"/>
    <x v="0"/>
    <x v="3678"/>
    <m/>
    <n v="459.28"/>
    <x v="528"/>
    <s v="F"/>
    <x v="0"/>
  </r>
  <r>
    <s v="X"/>
    <d v="2016-03-01T00:00:00"/>
    <x v="0"/>
    <x v="3679"/>
    <m/>
    <n v="220.99"/>
    <x v="533"/>
    <s v="F"/>
    <x v="0"/>
  </r>
  <r>
    <s v="X"/>
    <d v="2016-03-01T00:00:00"/>
    <x v="0"/>
    <x v="3680"/>
    <m/>
    <n v="1640.34"/>
    <x v="581"/>
    <s v="I"/>
    <x v="0"/>
  </r>
  <r>
    <s v="X"/>
    <d v="2016-03-02T00:00:00"/>
    <x v="1"/>
    <x v="3661"/>
    <n v="37.5"/>
    <m/>
    <x v="528"/>
    <s v="F"/>
    <x v="86"/>
  </r>
  <r>
    <s v="X"/>
    <d v="2016-03-02T00:00:00"/>
    <x v="1"/>
    <x v="2046"/>
    <n v="2500"/>
    <m/>
    <x v="528"/>
    <s v="F"/>
    <x v="86"/>
  </r>
  <r>
    <s v="X"/>
    <d v="2016-03-02T00:00:00"/>
    <x v="1"/>
    <x v="241"/>
    <n v="300.3"/>
    <m/>
    <x v="40"/>
    <m/>
    <x v="86"/>
  </r>
  <r>
    <s v="X"/>
    <d v="2016-03-02T00:00:00"/>
    <x v="1"/>
    <x v="250"/>
    <n v="303"/>
    <m/>
    <x v="40"/>
    <m/>
    <x v="86"/>
  </r>
  <r>
    <s v="X"/>
    <d v="2016-03-02T00:00:00"/>
    <x v="0"/>
    <x v="3681"/>
    <m/>
    <n v="176.59"/>
    <x v="548"/>
    <s v="F"/>
    <x v="0"/>
  </r>
  <r>
    <s v="X"/>
    <d v="2016-03-02T00:00:00"/>
    <x v="0"/>
    <x v="3682"/>
    <m/>
    <n v="58.59"/>
    <x v="582"/>
    <s v="F"/>
    <x v="0"/>
  </r>
  <r>
    <s v="X"/>
    <d v="2016-03-02T00:00:00"/>
    <x v="0"/>
    <x v="3683"/>
    <m/>
    <n v="1128.3"/>
    <x v="581"/>
    <s v="I"/>
    <x v="0"/>
  </r>
  <r>
    <s v="X"/>
    <d v="2016-03-02T00:00:00"/>
    <x v="0"/>
    <x v="3684"/>
    <m/>
    <n v="66.02"/>
    <x v="528"/>
    <s v="F"/>
    <x v="0"/>
  </r>
  <r>
    <s v="X"/>
    <d v="2016-03-02T00:00:00"/>
    <x v="0"/>
    <x v="3685"/>
    <m/>
    <n v="89.25"/>
    <x v="568"/>
    <s v="F"/>
    <x v="0"/>
  </r>
  <r>
    <s v="X"/>
    <d v="2016-03-02T00:00:00"/>
    <x v="0"/>
    <x v="0"/>
    <m/>
    <n v="-69.77"/>
    <x v="568"/>
    <s v="F"/>
    <x v="0"/>
  </r>
  <r>
    <s v="X"/>
    <d v="2016-03-02T00:00:00"/>
    <x v="0"/>
    <x v="3491"/>
    <m/>
    <n v="-855.31"/>
    <x v="568"/>
    <s v="F"/>
    <x v="0"/>
  </r>
  <r>
    <s v="X"/>
    <d v="2016-03-03T00:00:00"/>
    <x v="0"/>
    <x v="32"/>
    <n v="101.5"/>
    <m/>
    <x v="568"/>
    <s v="F"/>
    <x v="0"/>
  </r>
  <r>
    <s v="X"/>
    <d v="2016-03-03T00:00:00"/>
    <x v="0"/>
    <x v="3686"/>
    <m/>
    <n v="373.14"/>
    <x v="548"/>
    <s v="F"/>
    <x v="0"/>
  </r>
  <r>
    <s v="X"/>
    <d v="2016-03-03T00:00:00"/>
    <x v="0"/>
    <x v="3687"/>
    <m/>
    <n v="64.98"/>
    <x v="548"/>
    <s v="F"/>
    <x v="0"/>
  </r>
  <r>
    <s v="X"/>
    <d v="2016-03-03T00:00:00"/>
    <x v="0"/>
    <x v="3688"/>
    <m/>
    <n v="43.21"/>
    <x v="548"/>
    <s v="F"/>
    <x v="0"/>
  </r>
  <r>
    <s v="X"/>
    <d v="2016-03-03T00:00:00"/>
    <x v="0"/>
    <x v="3689"/>
    <m/>
    <n v="50.66"/>
    <x v="528"/>
    <s v="F"/>
    <x v="0"/>
  </r>
  <r>
    <s v="X"/>
    <d v="2016-03-03T00:00:00"/>
    <x v="0"/>
    <x v="3690"/>
    <m/>
    <n v="317.62"/>
    <x v="533"/>
    <s v="F"/>
    <x v="0"/>
  </r>
  <r>
    <s v="X"/>
    <d v="2016-03-04T00:00:00"/>
    <x v="1"/>
    <x v="129"/>
    <n v="850"/>
    <m/>
    <x v="84"/>
    <m/>
    <x v="86"/>
  </r>
  <r>
    <s v="X"/>
    <d v="2016-03-04T00:00:00"/>
    <x v="0"/>
    <x v="3691"/>
    <m/>
    <n v="1049.6099999999999"/>
    <x v="581"/>
    <s v="I"/>
    <x v="0"/>
  </r>
  <r>
    <s v="X"/>
    <d v="2016-03-04T00:00:00"/>
    <x v="0"/>
    <x v="3692"/>
    <m/>
    <n v="48.67"/>
    <x v="528"/>
    <s v="F"/>
    <x v="0"/>
  </r>
  <r>
    <s v="X"/>
    <d v="2016-03-04T00:00:00"/>
    <x v="0"/>
    <x v="3693"/>
    <m/>
    <n v="97.55"/>
    <x v="53"/>
    <m/>
    <x v="0"/>
  </r>
  <r>
    <s v="X"/>
    <d v="2016-03-04T00:00:00"/>
    <x v="0"/>
    <x v="3694"/>
    <m/>
    <n v="465.84"/>
    <x v="533"/>
    <s v="F"/>
    <x v="0"/>
  </r>
  <r>
    <s v="X"/>
    <d v="2016-03-04T00:00:00"/>
    <x v="0"/>
    <x v="3695"/>
    <m/>
    <n v="3.1"/>
    <x v="533"/>
    <s v="F"/>
    <x v="0"/>
  </r>
  <r>
    <s v="X"/>
    <d v="2016-03-04T00:00:00"/>
    <x v="0"/>
    <x v="3696"/>
    <m/>
    <n v="294.57"/>
    <x v="533"/>
    <s v="F"/>
    <x v="0"/>
  </r>
  <r>
    <s v="X"/>
    <d v="2016-03-05T00:00:00"/>
    <x v="0"/>
    <x v="3697"/>
    <m/>
    <n v="69.760000000000005"/>
    <x v="548"/>
    <s v="F"/>
    <x v="0"/>
  </r>
  <r>
    <s v="X"/>
    <d v="2016-03-05T00:00:00"/>
    <x v="0"/>
    <x v="3698"/>
    <m/>
    <n v="54.62"/>
    <x v="581"/>
    <s v="I"/>
    <x v="0"/>
  </r>
  <r>
    <s v="X"/>
    <d v="2016-03-05T00:00:00"/>
    <x v="0"/>
    <x v="3699"/>
    <m/>
    <n v="119.65"/>
    <x v="582"/>
    <s v="F"/>
    <x v="0"/>
  </r>
  <r>
    <s v="X"/>
    <d v="2016-03-05T00:00:00"/>
    <x v="0"/>
    <x v="3700"/>
    <m/>
    <n v="343.43"/>
    <x v="581"/>
    <s v="I"/>
    <x v="0"/>
  </r>
  <r>
    <s v="X"/>
    <d v="2016-03-05T00:00:00"/>
    <x v="0"/>
    <x v="3701"/>
    <m/>
    <n v="119.83"/>
    <x v="582"/>
    <s v="F"/>
    <x v="0"/>
  </r>
  <r>
    <s v="X"/>
    <d v="2016-03-07T00:00:00"/>
    <x v="1"/>
    <x v="2677"/>
    <n v="1750"/>
    <m/>
    <x v="533"/>
    <s v="F"/>
    <x v="87"/>
  </r>
  <r>
    <s v="X"/>
    <d v="2016-03-07T00:00:00"/>
    <x v="1"/>
    <x v="9"/>
    <n v="1840"/>
    <m/>
    <x v="582"/>
    <s v="F"/>
    <x v="87"/>
  </r>
  <r>
    <s v="X"/>
    <d v="2016-03-07T00:00:00"/>
    <x v="1"/>
    <x v="9"/>
    <n v="250"/>
    <m/>
    <x v="548"/>
    <s v="F"/>
    <x v="87"/>
  </r>
  <r>
    <s v="X"/>
    <d v="2016-03-07T00:00:00"/>
    <x v="1"/>
    <x v="9"/>
    <n v="3340"/>
    <m/>
    <x v="581"/>
    <s v="I"/>
    <x v="87"/>
  </r>
  <r>
    <s v="X"/>
    <d v="2016-03-07T00:00:00"/>
    <x v="1"/>
    <x v="2677"/>
    <n v="1750"/>
    <m/>
    <x v="533"/>
    <s v="F"/>
    <x v="87"/>
  </r>
  <r>
    <s v="X"/>
    <d v="2016-03-07T00:00:00"/>
    <x v="1"/>
    <x v="13"/>
    <n v="1700"/>
    <m/>
    <x v="548"/>
    <s v="F"/>
    <x v="87"/>
  </r>
  <r>
    <s v="X"/>
    <d v="2016-03-07T00:00:00"/>
    <x v="1"/>
    <x v="13"/>
    <n v="120"/>
    <m/>
    <x v="53"/>
    <m/>
    <x v="87"/>
  </r>
  <r>
    <s v="X"/>
    <d v="2016-03-07T00:00:00"/>
    <x v="0"/>
    <x v="905"/>
    <m/>
    <n v="661.55"/>
    <x v="533"/>
    <s v="F"/>
    <x v="0"/>
  </r>
  <r>
    <s v="X"/>
    <d v="2016-03-07T00:00:00"/>
    <x v="0"/>
    <x v="3702"/>
    <m/>
    <n v="20.81"/>
    <x v="478"/>
    <m/>
    <x v="0"/>
  </r>
  <r>
    <s v="X"/>
    <d v="2016-03-07T00:00:00"/>
    <x v="0"/>
    <x v="3703"/>
    <m/>
    <n v="743.92"/>
    <x v="533"/>
    <s v="F"/>
    <x v="0"/>
  </r>
  <r>
    <s v="X"/>
    <d v="2016-03-07T00:00:00"/>
    <x v="0"/>
    <x v="3704"/>
    <m/>
    <n v="316.94"/>
    <x v="583"/>
    <m/>
    <x v="0"/>
  </r>
  <r>
    <s v="X"/>
    <d v="2016-03-07T00:00:00"/>
    <x v="13"/>
    <x v="3705"/>
    <n v="150"/>
    <m/>
    <x v="84"/>
    <m/>
    <x v="87"/>
  </r>
  <r>
    <s v="X"/>
    <d v="2016-03-07T00:00:00"/>
    <x v="13"/>
    <x v="1930"/>
    <n v="3500"/>
    <m/>
    <x v="535"/>
    <m/>
    <x v="87"/>
  </r>
  <r>
    <s v="X"/>
    <d v="2016-03-08T00:00:00"/>
    <x v="0"/>
    <x v="3706"/>
    <m/>
    <n v="316.92"/>
    <x v="548"/>
    <s v="F"/>
    <x v="0"/>
  </r>
  <r>
    <s v="X"/>
    <d v="2016-03-08T00:00:00"/>
    <x v="0"/>
    <x v="3707"/>
    <m/>
    <n v="186.44"/>
    <x v="103"/>
    <m/>
    <x v="0"/>
  </r>
  <r>
    <s v="X"/>
    <d v="2016-03-08T00:00:00"/>
    <x v="0"/>
    <x v="3708"/>
    <m/>
    <n v="1187.8900000000001"/>
    <x v="544"/>
    <m/>
    <x v="0"/>
  </r>
  <r>
    <s v="X"/>
    <d v="2016-03-08T00:00:00"/>
    <x v="0"/>
    <x v="3709"/>
    <m/>
    <n v="355.06"/>
    <x v="533"/>
    <s v="F"/>
    <x v="0"/>
  </r>
  <r>
    <s v="X"/>
    <d v="2016-03-09T00:00:00"/>
    <x v="1"/>
    <x v="3710"/>
    <n v="89.25"/>
    <m/>
    <x v="528"/>
    <s v="F"/>
    <x v="87"/>
  </r>
  <r>
    <s v="X"/>
    <d v="2016-03-09T00:00:00"/>
    <x v="1"/>
    <x v="879"/>
    <n v="90"/>
    <m/>
    <x v="528"/>
    <s v="F"/>
    <x v="87"/>
  </r>
  <r>
    <s v="X"/>
    <d v="2016-03-09T00:00:00"/>
    <x v="1"/>
    <x v="879"/>
    <n v="3200"/>
    <m/>
    <x v="582"/>
    <s v="F"/>
    <x v="87"/>
  </r>
  <r>
    <s v="X"/>
    <d v="2016-03-09T00:00:00"/>
    <x v="1"/>
    <x v="879"/>
    <n v="125"/>
    <m/>
    <x v="509"/>
    <m/>
    <x v="87"/>
  </r>
  <r>
    <s v="X"/>
    <d v="2016-03-09T00:00:00"/>
    <x v="1"/>
    <x v="879"/>
    <n v="300"/>
    <m/>
    <x v="533"/>
    <s v="F"/>
    <x v="87"/>
  </r>
  <r>
    <s v="X"/>
    <d v="2016-03-09T00:00:00"/>
    <x v="1"/>
    <x v="879"/>
    <n v="180"/>
    <m/>
    <x v="136"/>
    <m/>
    <x v="87"/>
  </r>
  <r>
    <s v="X"/>
    <d v="2016-03-09T00:00:00"/>
    <x v="1"/>
    <x v="879"/>
    <n v="150"/>
    <m/>
    <x v="210"/>
    <m/>
    <x v="87"/>
  </r>
  <r>
    <s v="X"/>
    <d v="2016-03-09T00:00:00"/>
    <x v="1"/>
    <x v="36"/>
    <n v="1400"/>
    <m/>
    <x v="581"/>
    <s v="I"/>
    <x v="87"/>
  </r>
  <r>
    <s v="X"/>
    <d v="2016-03-09T00:00:00"/>
    <x v="1"/>
    <x v="36"/>
    <n v="1000"/>
    <m/>
    <x v="533"/>
    <s v="F"/>
    <x v="87"/>
  </r>
  <r>
    <s v="X"/>
    <d v="2016-03-09T00:00:00"/>
    <x v="0"/>
    <x v="0"/>
    <m/>
    <n v="251.16"/>
    <x v="528"/>
    <s v="F"/>
    <x v="0"/>
  </r>
  <r>
    <s v="X"/>
    <d v="2016-03-09T00:00:00"/>
    <x v="0"/>
    <x v="0"/>
    <m/>
    <n v="-372.1"/>
    <x v="548"/>
    <s v="F"/>
    <x v="0"/>
  </r>
  <r>
    <s v="X"/>
    <d v="2016-03-09T00:00:00"/>
    <x v="0"/>
    <x v="2902"/>
    <m/>
    <n v="1199.29"/>
    <x v="582"/>
    <s v="F"/>
    <x v="0"/>
  </r>
  <r>
    <s v="X"/>
    <d v="2016-03-09T00:00:00"/>
    <x v="0"/>
    <x v="3711"/>
    <m/>
    <n v="607.38"/>
    <x v="581"/>
    <s v="I"/>
    <x v="0"/>
  </r>
  <r>
    <s v="X"/>
    <d v="2016-03-09T00:00:00"/>
    <x v="0"/>
    <x v="3712"/>
    <m/>
    <n v="54.98"/>
    <x v="544"/>
    <m/>
    <x v="0"/>
  </r>
  <r>
    <s v="X"/>
    <d v="2016-03-09T00:00:00"/>
    <x v="0"/>
    <x v="3713"/>
    <m/>
    <n v="318.63"/>
    <x v="568"/>
    <s v="F"/>
    <x v="0"/>
  </r>
  <r>
    <s v="X"/>
    <d v="2016-03-09T00:00:00"/>
    <x v="0"/>
    <x v="3714"/>
    <m/>
    <n v="127.15"/>
    <x v="317"/>
    <m/>
    <x v="0"/>
  </r>
  <r>
    <s v="X"/>
    <d v="2016-03-10T00:00:00"/>
    <x v="0"/>
    <x v="3715"/>
    <m/>
    <n v="260.44"/>
    <x v="103"/>
    <m/>
    <x v="0"/>
  </r>
  <r>
    <s v="X"/>
    <d v="2016-03-10T00:00:00"/>
    <x v="0"/>
    <x v="3716"/>
    <m/>
    <n v="259.3"/>
    <x v="185"/>
    <m/>
    <x v="0"/>
  </r>
  <r>
    <s v="X"/>
    <d v="2016-03-10T00:00:00"/>
    <x v="0"/>
    <x v="3717"/>
    <m/>
    <n v="601.66999999999996"/>
    <x v="582"/>
    <s v="F"/>
    <x v="0"/>
  </r>
  <r>
    <s v="X"/>
    <d v="2016-03-10T00:00:00"/>
    <x v="0"/>
    <x v="3718"/>
    <m/>
    <n v="342.77"/>
    <x v="2"/>
    <m/>
    <x v="0"/>
  </r>
  <r>
    <s v="X"/>
    <d v="2016-03-10T00:00:00"/>
    <x v="0"/>
    <x v="3719"/>
    <m/>
    <n v="41.29"/>
    <x v="2"/>
    <m/>
    <x v="0"/>
  </r>
  <r>
    <s v="X"/>
    <d v="2016-03-10T00:00:00"/>
    <x v="0"/>
    <x v="3720"/>
    <m/>
    <n v="198.27"/>
    <x v="568"/>
    <s v="F"/>
    <x v="0"/>
  </r>
  <r>
    <s v="X"/>
    <d v="2016-03-10T00:00:00"/>
    <x v="0"/>
    <x v="0"/>
    <m/>
    <n v="-369.8"/>
    <x v="558"/>
    <m/>
    <x v="0"/>
  </r>
  <r>
    <s v="X"/>
    <d v="2016-03-11T00:00:00"/>
    <x v="0"/>
    <x v="3721"/>
    <m/>
    <n v="117.9"/>
    <x v="548"/>
    <s v="F"/>
    <x v="0"/>
  </r>
  <r>
    <s v="X"/>
    <d v="2016-03-11T00:00:00"/>
    <x v="0"/>
    <x v="3722"/>
    <m/>
    <n v="110.49"/>
    <x v="568"/>
    <s v="F"/>
    <x v="0"/>
  </r>
  <r>
    <s v="X"/>
    <d v="2016-03-11T00:00:00"/>
    <x v="0"/>
    <x v="3723"/>
    <m/>
    <n v="55.06"/>
    <x v="553"/>
    <m/>
    <x v="0"/>
  </r>
  <r>
    <s v="X"/>
    <d v="2016-03-11T00:00:00"/>
    <x v="0"/>
    <x v="3724"/>
    <m/>
    <n v="64.72"/>
    <x v="533"/>
    <s v="F"/>
    <x v="0"/>
  </r>
  <r>
    <s v="X"/>
    <d v="2016-03-11T00:00:00"/>
    <x v="0"/>
    <x v="3725"/>
    <m/>
    <n v="42.3"/>
    <x v="584"/>
    <s v="F"/>
    <x v="0"/>
  </r>
  <r>
    <s v="X"/>
    <d v="2016-03-11T00:00:00"/>
    <x v="17"/>
    <x v="3726"/>
    <m/>
    <n v="1375.14"/>
    <x v="535"/>
    <m/>
    <x v="0"/>
  </r>
  <r>
    <s v="X"/>
    <d v="2016-03-11T00:00:00"/>
    <x v="17"/>
    <x v="3726"/>
    <m/>
    <n v="-72.64"/>
    <x v="535"/>
    <m/>
    <x v="0"/>
  </r>
  <r>
    <s v="X"/>
    <d v="2016-03-11T00:00:00"/>
    <x v="19"/>
    <x v="3726"/>
    <m/>
    <n v="58.15"/>
    <x v="535"/>
    <m/>
    <x v="0"/>
  </r>
  <r>
    <s v="X"/>
    <d v="2016-03-11T00:00:00"/>
    <x v="0"/>
    <x v="3727"/>
    <m/>
    <n v="459.6"/>
    <x v="582"/>
    <s v="F"/>
    <x v="0"/>
  </r>
  <r>
    <s v="X"/>
    <d v="2016-03-12T00:00:00"/>
    <x v="0"/>
    <x v="3728"/>
    <m/>
    <n v="434.36"/>
    <x v="103"/>
    <m/>
    <x v="0"/>
  </r>
  <r>
    <s v="X"/>
    <d v="2016-03-14T00:00:00"/>
    <x v="1"/>
    <x v="3015"/>
    <n v="320"/>
    <m/>
    <x v="553"/>
    <m/>
    <x v="88"/>
  </r>
  <r>
    <s v="X"/>
    <d v="2016-03-14T00:00:00"/>
    <x v="1"/>
    <x v="2482"/>
    <n v="4000"/>
    <m/>
    <x v="528"/>
    <s v="F"/>
    <x v="88"/>
  </r>
  <r>
    <s v="X"/>
    <d v="2016-03-14T00:00:00"/>
    <x v="1"/>
    <x v="2482"/>
    <n v="3500"/>
    <m/>
    <x v="568"/>
    <s v="F"/>
    <x v="88"/>
  </r>
  <r>
    <s v="X"/>
    <d v="2016-03-14T00:00:00"/>
    <x v="1"/>
    <x v="1"/>
    <n v="1200"/>
    <m/>
    <x v="533"/>
    <s v="F"/>
    <x v="88"/>
  </r>
  <r>
    <s v="X"/>
    <d v="2016-03-14T00:00:00"/>
    <x v="1"/>
    <x v="1"/>
    <n v="1800"/>
    <m/>
    <x v="584"/>
    <s v="F"/>
    <x v="88"/>
  </r>
  <r>
    <s v="X"/>
    <d v="2016-03-14T00:00:00"/>
    <x v="1"/>
    <x v="1960"/>
    <n v="500"/>
    <m/>
    <x v="582"/>
    <s v="F"/>
    <x v="88"/>
  </r>
  <r>
    <s v="X"/>
    <d v="2016-03-14T00:00:00"/>
    <x v="1"/>
    <x v="9"/>
    <n v="2020"/>
    <m/>
    <x v="581"/>
    <s v="I"/>
    <x v="88"/>
  </r>
  <r>
    <s v="X"/>
    <d v="2016-03-14T00:00:00"/>
    <x v="1"/>
    <x v="9"/>
    <n v="140"/>
    <m/>
    <x v="136"/>
    <m/>
    <x v="88"/>
  </r>
  <r>
    <s v="X"/>
    <d v="2016-03-14T00:00:00"/>
    <x v="1"/>
    <x v="9"/>
    <n v="2546"/>
    <m/>
    <x v="582"/>
    <s v="F"/>
    <x v="88"/>
  </r>
  <r>
    <s v="X"/>
    <d v="2016-03-14T00:00:00"/>
    <x v="1"/>
    <x v="9"/>
    <n v="760"/>
    <m/>
    <x v="544"/>
    <m/>
    <x v="88"/>
  </r>
  <r>
    <s v="X"/>
    <d v="2016-03-14T00:00:00"/>
    <x v="1"/>
    <x v="9"/>
    <n v="280"/>
    <m/>
    <x v="2"/>
    <m/>
    <x v="88"/>
  </r>
  <r>
    <s v="X"/>
    <d v="2016-03-14T00:00:00"/>
    <x v="1"/>
    <x v="8"/>
    <n v="120"/>
    <m/>
    <x v="12"/>
    <m/>
    <x v="88"/>
  </r>
  <r>
    <s v="X"/>
    <d v="2016-03-14T00:00:00"/>
    <x v="1"/>
    <x v="8"/>
    <n v="1385"/>
    <m/>
    <x v="548"/>
    <s v="F"/>
    <x v="88"/>
  </r>
  <r>
    <s v="X"/>
    <d v="2016-03-14T00:00:00"/>
    <x v="1"/>
    <x v="8"/>
    <n v="150"/>
    <m/>
    <x v="509"/>
    <m/>
    <x v="88"/>
  </r>
  <r>
    <s v="X"/>
    <d v="2016-03-14T00:00:00"/>
    <x v="1"/>
    <x v="8"/>
    <n v="600"/>
    <m/>
    <x v="544"/>
    <m/>
    <x v="88"/>
  </r>
  <r>
    <s v="X"/>
    <d v="2016-03-14T00:00:00"/>
    <x v="1"/>
    <x v="8"/>
    <n v="486"/>
    <m/>
    <x v="548"/>
    <s v="F"/>
    <x v="88"/>
  </r>
  <r>
    <s v="X"/>
    <d v="2016-03-14T00:00:00"/>
    <x v="0"/>
    <x v="3729"/>
    <m/>
    <n v="40.869999999999997"/>
    <x v="535"/>
    <m/>
    <x v="0"/>
  </r>
  <r>
    <s v="X"/>
    <d v="2016-03-14T00:00:00"/>
    <x v="0"/>
    <x v="3730"/>
    <m/>
    <n v="87.29"/>
    <x v="103"/>
    <m/>
    <x v="0"/>
  </r>
  <r>
    <s v="X"/>
    <d v="2016-03-14T00:00:00"/>
    <x v="0"/>
    <x v="3731"/>
    <m/>
    <n v="1010.58"/>
    <x v="584"/>
    <s v="F"/>
    <x v="0"/>
  </r>
  <r>
    <s v="X"/>
    <d v="2016-03-14T00:00:00"/>
    <x v="0"/>
    <x v="3732"/>
    <m/>
    <n v="1198.46"/>
    <x v="103"/>
    <m/>
    <x v="0"/>
  </r>
  <r>
    <s v="X"/>
    <d v="2016-03-14T00:00:00"/>
    <x v="0"/>
    <x v="3733"/>
    <m/>
    <n v="287.12"/>
    <x v="582"/>
    <s v="F"/>
    <x v="0"/>
  </r>
  <r>
    <s v="X"/>
    <d v="2016-03-14T00:00:00"/>
    <x v="13"/>
    <x v="2046"/>
    <n v="1800"/>
    <m/>
    <x v="535"/>
    <m/>
    <x v="88"/>
  </r>
  <r>
    <s v="X"/>
    <d v="2016-03-14T00:00:00"/>
    <x v="13"/>
    <x v="9"/>
    <n v="310"/>
    <m/>
    <x v="505"/>
    <m/>
    <x v="88"/>
  </r>
  <r>
    <s v="X"/>
    <d v="2016-03-14T00:00:00"/>
    <x v="13"/>
    <x v="9"/>
    <n v="480"/>
    <m/>
    <x v="535"/>
    <m/>
    <x v="88"/>
  </r>
  <r>
    <s v="X"/>
    <d v="2016-03-15T00:00:00"/>
    <x v="1"/>
    <x v="3710"/>
    <n v="39"/>
    <m/>
    <x v="528"/>
    <s v="F"/>
    <x v="88"/>
  </r>
  <r>
    <s v="X"/>
    <d v="2016-03-15T00:00:00"/>
    <x v="1"/>
    <x v="13"/>
    <n v="2360"/>
    <m/>
    <x v="103"/>
    <m/>
    <x v="88"/>
  </r>
  <r>
    <s v="X"/>
    <d v="2016-03-15T00:00:00"/>
    <x v="1"/>
    <x v="275"/>
    <n v="500"/>
    <m/>
    <x v="528"/>
    <s v="F"/>
    <x v="88"/>
  </r>
  <r>
    <s v="X"/>
    <d v="2016-03-15T00:00:00"/>
    <x v="1"/>
    <x v="275"/>
    <n v="600"/>
    <m/>
    <x v="533"/>
    <s v="F"/>
    <x v="88"/>
  </r>
  <r>
    <s v="X"/>
    <d v="2016-03-15T00:00:00"/>
    <x v="17"/>
    <x v="3734"/>
    <m/>
    <n v="192.02"/>
    <x v="535"/>
    <m/>
    <x v="0"/>
  </r>
  <r>
    <s v="X"/>
    <d v="2016-03-15T00:00:00"/>
    <x v="0"/>
    <x v="3735"/>
    <m/>
    <n v="348.98"/>
    <x v="103"/>
    <m/>
    <x v="0"/>
  </r>
  <r>
    <s v="X"/>
    <d v="2016-03-15T00:00:00"/>
    <x v="0"/>
    <x v="0"/>
    <m/>
    <n v="165.64"/>
    <x v="553"/>
    <m/>
    <x v="0"/>
  </r>
  <r>
    <s v="X"/>
    <d v="2016-03-15T00:00:00"/>
    <x v="0"/>
    <x v="3736"/>
    <m/>
    <n v="15.31"/>
    <x v="582"/>
    <s v="F"/>
    <x v="0"/>
  </r>
  <r>
    <s v="X"/>
    <d v="2016-03-15T00:00:00"/>
    <x v="0"/>
    <x v="3737"/>
    <m/>
    <n v="84.68"/>
    <x v="528"/>
    <s v="F"/>
    <x v="0"/>
  </r>
  <r>
    <s v="X"/>
    <d v="2016-03-15T00:00:00"/>
    <x v="17"/>
    <x v="3738"/>
    <m/>
    <n v="404"/>
    <x v="535"/>
    <m/>
    <x v="0"/>
  </r>
  <r>
    <s v="X"/>
    <d v="2016-03-15T00:00:00"/>
    <x v="13"/>
    <x v="2046"/>
    <n v="800"/>
    <m/>
    <x v="535"/>
    <m/>
    <x v="88"/>
  </r>
  <r>
    <s v="X"/>
    <d v="2016-03-16T00:00:00"/>
    <x v="1"/>
    <x v="2091"/>
    <n v="200"/>
    <m/>
    <x v="528"/>
    <s v="F"/>
    <x v="88"/>
  </r>
  <r>
    <s v="X"/>
    <d v="2016-03-16T00:00:00"/>
    <x v="1"/>
    <x v="2091"/>
    <n v="200"/>
    <m/>
    <x v="582"/>
    <s v="F"/>
    <x v="88"/>
  </r>
  <r>
    <s v="X"/>
    <d v="2016-03-16T00:00:00"/>
    <x v="1"/>
    <x v="2091"/>
    <n v="200"/>
    <m/>
    <x v="548"/>
    <s v="F"/>
    <x v="88"/>
  </r>
  <r>
    <s v="X"/>
    <d v="2016-03-16T00:00:00"/>
    <x v="1"/>
    <x v="2091"/>
    <n v="100"/>
    <m/>
    <x v="562"/>
    <m/>
    <x v="88"/>
  </r>
  <r>
    <s v="X"/>
    <d v="2016-03-16T00:00:00"/>
    <x v="19"/>
    <x v="3739"/>
    <m/>
    <n v="813.99"/>
    <x v="548"/>
    <s v="F"/>
    <x v="0"/>
  </r>
  <r>
    <s v="X"/>
    <d v="2016-03-16T00:00:00"/>
    <x v="0"/>
    <x v="3740"/>
    <m/>
    <n v="891.94"/>
    <x v="584"/>
    <s v="F"/>
    <x v="0"/>
  </r>
  <r>
    <s v="X"/>
    <d v="2016-03-16T00:00:00"/>
    <x v="0"/>
    <x v="3704"/>
    <m/>
    <n v="-316.94"/>
    <x v="583"/>
    <m/>
    <x v="0"/>
  </r>
  <r>
    <s v="X"/>
    <d v="2016-03-16T00:00:00"/>
    <x v="0"/>
    <x v="3741"/>
    <m/>
    <n v="832.14"/>
    <x v="582"/>
    <s v="F"/>
    <x v="0"/>
  </r>
  <r>
    <s v="X"/>
    <d v="2016-03-16T00:00:00"/>
    <x v="17"/>
    <x v="3742"/>
    <m/>
    <n v="199.06"/>
    <x v="535"/>
    <m/>
    <x v="0"/>
  </r>
  <r>
    <s v="X"/>
    <d v="2016-03-17T00:00:00"/>
    <x v="1"/>
    <x v="879"/>
    <n v="700"/>
    <m/>
    <x v="584"/>
    <s v="F"/>
    <x v="88"/>
  </r>
  <r>
    <s v="X"/>
    <d v="2016-03-17T00:00:00"/>
    <x v="1"/>
    <x v="879"/>
    <n v="975"/>
    <m/>
    <x v="562"/>
    <m/>
    <x v="88"/>
  </r>
  <r>
    <s v="X"/>
    <d v="2016-03-17T00:00:00"/>
    <x v="0"/>
    <x v="3743"/>
    <m/>
    <n v="681.64"/>
    <x v="103"/>
    <m/>
    <x v="0"/>
  </r>
  <r>
    <s v="X"/>
    <d v="2016-03-17T00:00:00"/>
    <x v="0"/>
    <x v="3744"/>
    <m/>
    <n v="505.41"/>
    <x v="582"/>
    <s v="F"/>
    <x v="0"/>
  </r>
  <r>
    <s v="X"/>
    <d v="2016-03-17T00:00:00"/>
    <x v="17"/>
    <x v="3745"/>
    <m/>
    <n v="1103.3599999999999"/>
    <x v="535"/>
    <m/>
    <x v="0"/>
  </r>
  <r>
    <s v="X"/>
    <d v="2016-03-17T00:00:00"/>
    <x v="0"/>
    <x v="3746"/>
    <m/>
    <n v="1345.33"/>
    <x v="103"/>
    <m/>
    <x v="0"/>
  </r>
  <r>
    <s v="X"/>
    <d v="2016-03-17T00:00:00"/>
    <x v="13"/>
    <x v="879"/>
    <n v="2350"/>
    <m/>
    <x v="581"/>
    <s v="I"/>
    <x v="88"/>
  </r>
  <r>
    <s v="X"/>
    <d v="2016-03-18T00:00:00"/>
    <x v="1"/>
    <x v="2450"/>
    <n v="640"/>
    <m/>
    <x v="533"/>
    <s v="F"/>
    <x v="88"/>
  </r>
  <r>
    <s v="X"/>
    <d v="2016-03-18T00:00:00"/>
    <x v="1"/>
    <x v="2450"/>
    <n v="320"/>
    <m/>
    <x v="103"/>
    <m/>
    <x v="88"/>
  </r>
  <r>
    <s v="X"/>
    <d v="2016-03-18T00:00:00"/>
    <x v="0"/>
    <x v="3747"/>
    <m/>
    <n v="237.19"/>
    <x v="103"/>
    <m/>
    <x v="0"/>
  </r>
  <r>
    <s v="X"/>
    <d v="2016-03-18T00:00:00"/>
    <x v="0"/>
    <x v="3748"/>
    <m/>
    <n v="281.68"/>
    <x v="103"/>
    <m/>
    <x v="0"/>
  </r>
  <r>
    <s v="X"/>
    <d v="2016-03-18T00:00:00"/>
    <x v="0"/>
    <x v="3749"/>
    <m/>
    <n v="124.31"/>
    <x v="533"/>
    <s v="F"/>
    <x v="0"/>
  </r>
  <r>
    <s v="X"/>
    <d v="2016-03-18T00:00:00"/>
    <x v="0"/>
    <x v="3750"/>
    <m/>
    <n v="68.41"/>
    <x v="533"/>
    <s v="F"/>
    <x v="0"/>
  </r>
  <r>
    <s v="X"/>
    <d v="2016-03-18T00:00:00"/>
    <x v="0"/>
    <x v="3751"/>
    <m/>
    <n v="262.07"/>
    <x v="535"/>
    <m/>
    <x v="0"/>
  </r>
  <r>
    <s v="X"/>
    <d v="2016-03-18T00:00:00"/>
    <x v="0"/>
    <x v="0"/>
    <m/>
    <n v="86.1"/>
    <x v="528"/>
    <s v="F"/>
    <x v="0"/>
  </r>
  <r>
    <s v="X"/>
    <d v="2016-03-18T00:00:00"/>
    <x v="0"/>
    <x v="3752"/>
    <m/>
    <n v="108.98"/>
    <x v="528"/>
    <s v="F"/>
    <x v="0"/>
  </r>
  <r>
    <s v="X"/>
    <d v="2016-03-18T00:00:00"/>
    <x v="0"/>
    <x v="3753"/>
    <m/>
    <n v="491.02"/>
    <x v="584"/>
    <s v="F"/>
    <x v="0"/>
  </r>
  <r>
    <s v="X"/>
    <d v="2016-03-18T00:00:00"/>
    <x v="13"/>
    <x v="2450"/>
    <n v="1280"/>
    <m/>
    <x v="581"/>
    <s v="I"/>
    <x v="88"/>
  </r>
  <r>
    <s v="X"/>
    <d v="2016-03-18T00:00:00"/>
    <x v="13"/>
    <x v="2450"/>
    <n v="320"/>
    <m/>
    <x v="535"/>
    <m/>
    <x v="88"/>
  </r>
  <r>
    <s v="X"/>
    <d v="2016-03-19T00:00:00"/>
    <x v="0"/>
    <x v="3754"/>
    <m/>
    <n v="134.16999999999999"/>
    <x v="103"/>
    <m/>
    <x v="0"/>
  </r>
  <r>
    <s v="X"/>
    <d v="2016-03-19T00:00:00"/>
    <x v="0"/>
    <x v="3755"/>
    <m/>
    <n v="1110.54"/>
    <x v="582"/>
    <s v="F"/>
    <x v="0"/>
  </r>
  <r>
    <s v="X"/>
    <d v="2016-03-19T00:00:00"/>
    <x v="0"/>
    <x v="3756"/>
    <m/>
    <n v="253.79"/>
    <x v="584"/>
    <s v="F"/>
    <x v="0"/>
  </r>
  <r>
    <s v="X"/>
    <d v="2016-03-19T00:00:00"/>
    <x v="17"/>
    <x v="3757"/>
    <m/>
    <n v="681.58"/>
    <x v="535"/>
    <m/>
    <x v="0"/>
  </r>
  <r>
    <s v="X"/>
    <d v="2016-03-21T00:00:00"/>
    <x v="1"/>
    <x v="3710"/>
    <n v="47.25"/>
    <m/>
    <x v="528"/>
    <s v="F"/>
    <x v="89"/>
  </r>
  <r>
    <s v="X"/>
    <d v="2016-03-21T00:00:00"/>
    <x v="1"/>
    <x v="2962"/>
    <n v="1700"/>
    <m/>
    <x v="568"/>
    <s v="F"/>
    <x v="89"/>
  </r>
  <r>
    <s v="X"/>
    <d v="2016-03-21T00:00:00"/>
    <x v="1"/>
    <x v="129"/>
    <n v="2800"/>
    <m/>
    <x v="500"/>
    <s v="F"/>
    <x v="89"/>
  </r>
  <r>
    <s v="X"/>
    <d v="2016-03-21T00:00:00"/>
    <x v="1"/>
    <x v="2677"/>
    <n v="1800"/>
    <m/>
    <x v="584"/>
    <s v="F"/>
    <x v="89"/>
  </r>
  <r>
    <s v="X"/>
    <d v="2016-03-21T00:00:00"/>
    <x v="1"/>
    <x v="2677"/>
    <n v="1700"/>
    <m/>
    <x v="584"/>
    <s v="F"/>
    <x v="89"/>
  </r>
  <r>
    <s v="X"/>
    <d v="2016-03-21T00:00:00"/>
    <x v="0"/>
    <x v="3758"/>
    <m/>
    <n v="106.38"/>
    <x v="585"/>
    <s v="F"/>
    <x v="0"/>
  </r>
  <r>
    <s v="X"/>
    <d v="2016-03-21T00:00:00"/>
    <x v="0"/>
    <x v="3759"/>
    <m/>
    <n v="135.47"/>
    <x v="103"/>
    <m/>
    <x v="0"/>
  </r>
  <r>
    <s v="X"/>
    <d v="2016-03-21T00:00:00"/>
    <x v="0"/>
    <x v="3760"/>
    <m/>
    <n v="377.87"/>
    <x v="578"/>
    <m/>
    <x v="0"/>
  </r>
  <r>
    <s v="X"/>
    <d v="2016-03-21T00:00:00"/>
    <x v="0"/>
    <x v="2739"/>
    <m/>
    <n v="91.72"/>
    <x v="584"/>
    <s v="F"/>
    <x v="0"/>
  </r>
  <r>
    <s v="X"/>
    <d v="2016-03-21T00:00:00"/>
    <x v="0"/>
    <x v="3761"/>
    <m/>
    <n v="83.48"/>
    <x v="584"/>
    <s v="F"/>
    <x v="0"/>
  </r>
  <r>
    <s v="X"/>
    <d v="2016-03-21T00:00:00"/>
    <x v="0"/>
    <x v="3762"/>
    <m/>
    <n v="101.09"/>
    <x v="535"/>
    <m/>
    <x v="0"/>
  </r>
  <r>
    <s v="X"/>
    <d v="2016-03-22T00:00:00"/>
    <x v="1"/>
    <x v="9"/>
    <n v="575"/>
    <m/>
    <x v="533"/>
    <s v="F"/>
    <x v="89"/>
  </r>
  <r>
    <s v="X"/>
    <d v="2016-03-22T00:00:00"/>
    <x v="1"/>
    <x v="9"/>
    <n v="1000"/>
    <m/>
    <x v="528"/>
    <s v="F"/>
    <x v="89"/>
  </r>
  <r>
    <s v="X"/>
    <d v="2016-03-22T00:00:00"/>
    <x v="1"/>
    <x v="9"/>
    <n v="1580"/>
    <m/>
    <x v="582"/>
    <s v="F"/>
    <x v="89"/>
  </r>
  <r>
    <s v="X"/>
    <d v="2016-03-22T00:00:00"/>
    <x v="1"/>
    <x v="13"/>
    <n v="2800"/>
    <m/>
    <x v="103"/>
    <m/>
    <x v="89"/>
  </r>
  <r>
    <s v="X"/>
    <d v="2016-03-22T00:00:00"/>
    <x v="0"/>
    <x v="3763"/>
    <m/>
    <n v="493.58"/>
    <x v="535"/>
    <m/>
    <x v="0"/>
  </r>
  <r>
    <s v="X"/>
    <d v="2016-03-22T00:00:00"/>
    <x v="17"/>
    <x v="3764"/>
    <m/>
    <n v="228.23"/>
    <x v="535"/>
    <m/>
    <x v="0"/>
  </r>
  <r>
    <s v="X"/>
    <d v="2016-03-22T00:00:00"/>
    <x v="19"/>
    <x v="3765"/>
    <m/>
    <n v="490.68"/>
    <x v="583"/>
    <m/>
    <x v="0"/>
  </r>
  <r>
    <s v="X"/>
    <d v="2016-03-22T00:00:00"/>
    <x v="13"/>
    <x v="9"/>
    <n v="3295"/>
    <m/>
    <x v="535"/>
    <m/>
    <x v="89"/>
  </r>
  <r>
    <s v="X"/>
    <d v="2016-03-22T00:00:00"/>
    <x v="13"/>
    <x v="1930"/>
    <n v="3200"/>
    <m/>
    <x v="581"/>
    <s v="I"/>
    <x v="89"/>
  </r>
  <r>
    <s v="X"/>
    <d v="2016-03-23T00:00:00"/>
    <x v="0"/>
    <x v="3766"/>
    <m/>
    <n v="326.89999999999998"/>
    <x v="103"/>
    <m/>
    <x v="0"/>
  </r>
  <r>
    <s v="X"/>
    <d v="2016-03-23T00:00:00"/>
    <x v="0"/>
    <x v="3767"/>
    <m/>
    <n v="87.85"/>
    <x v="98"/>
    <m/>
    <x v="0"/>
  </r>
  <r>
    <s v="X"/>
    <d v="2016-03-23T00:00:00"/>
    <x v="0"/>
    <x v="3768"/>
    <m/>
    <n v="35.57"/>
    <x v="98"/>
    <m/>
    <x v="0"/>
  </r>
  <r>
    <s v="X"/>
    <d v="2016-03-23T00:00:00"/>
    <x v="0"/>
    <x v="3769"/>
    <m/>
    <n v="29.21"/>
    <x v="98"/>
    <m/>
    <x v="0"/>
  </r>
  <r>
    <s v="X"/>
    <d v="2016-03-23T00:00:00"/>
    <x v="0"/>
    <x v="3770"/>
    <m/>
    <n v="170.55"/>
    <x v="500"/>
    <s v="F"/>
    <x v="0"/>
  </r>
  <r>
    <s v="X"/>
    <d v="2016-03-23T00:00:00"/>
    <x v="0"/>
    <x v="3771"/>
    <m/>
    <n v="458.95"/>
    <x v="582"/>
    <s v="F"/>
    <x v="0"/>
  </r>
  <r>
    <s v="X"/>
    <d v="2016-03-23T00:00:00"/>
    <x v="0"/>
    <x v="3772"/>
    <m/>
    <n v="245.71"/>
    <x v="584"/>
    <s v="F"/>
    <x v="0"/>
  </r>
  <r>
    <s v="X"/>
    <d v="2016-03-23T00:00:00"/>
    <x v="0"/>
    <x v="3773"/>
    <m/>
    <n v="1076.43"/>
    <x v="585"/>
    <s v="F"/>
    <x v="0"/>
  </r>
  <r>
    <s v="X"/>
    <d v="2016-03-23T00:00:00"/>
    <x v="13"/>
    <x v="2046"/>
    <n v="900"/>
    <m/>
    <x v="535"/>
    <m/>
    <x v="89"/>
  </r>
  <r>
    <s v="X"/>
    <d v="2016-03-24T00:00:00"/>
    <x v="0"/>
    <x v="3774"/>
    <m/>
    <n v="61.52"/>
    <x v="103"/>
    <m/>
    <x v="0"/>
  </r>
  <r>
    <s v="X"/>
    <d v="2016-03-24T00:00:00"/>
    <x v="0"/>
    <x v="3775"/>
    <m/>
    <n v="56.12"/>
    <x v="578"/>
    <m/>
    <x v="0"/>
  </r>
  <r>
    <s v="X"/>
    <d v="2016-03-24T00:00:00"/>
    <x v="0"/>
    <x v="3776"/>
    <m/>
    <n v="160.68"/>
    <x v="103"/>
    <m/>
    <x v="0"/>
  </r>
  <r>
    <s v="X"/>
    <d v="2016-03-24T00:00:00"/>
    <x v="0"/>
    <x v="3777"/>
    <m/>
    <n v="1073.32"/>
    <x v="500"/>
    <s v="F"/>
    <x v="0"/>
  </r>
  <r>
    <s v="X"/>
    <d v="2016-03-24T00:00:00"/>
    <x v="0"/>
    <x v="3778"/>
    <m/>
    <n v="468.93"/>
    <x v="84"/>
    <m/>
    <x v="0"/>
  </r>
  <r>
    <s v="X"/>
    <d v="2016-03-25T00:00:00"/>
    <x v="1"/>
    <x v="36"/>
    <n v="1600"/>
    <m/>
    <x v="582"/>
    <s v="F"/>
    <x v="89"/>
  </r>
  <r>
    <s v="X"/>
    <d v="2016-03-25T00:00:00"/>
    <x v="1"/>
    <x v="36"/>
    <n v="1500"/>
    <m/>
    <x v="584"/>
    <s v="F"/>
    <x v="89"/>
  </r>
  <r>
    <s v="X"/>
    <d v="2016-03-25T00:00:00"/>
    <x v="0"/>
    <x v="3779"/>
    <m/>
    <n v="113.32"/>
    <x v="103"/>
    <m/>
    <x v="0"/>
  </r>
  <r>
    <s v="X"/>
    <d v="2016-03-25T00:00:00"/>
    <x v="0"/>
    <x v="3780"/>
    <m/>
    <n v="553.84"/>
    <x v="585"/>
    <s v="F"/>
    <x v="0"/>
  </r>
  <r>
    <s v="X"/>
    <d v="2016-03-25T00:00:00"/>
    <x v="0"/>
    <x v="3781"/>
    <m/>
    <n v="490.09"/>
    <x v="103"/>
    <m/>
    <x v="0"/>
  </r>
  <r>
    <s v="X"/>
    <d v="2016-03-25T00:00:00"/>
    <x v="0"/>
    <x v="3782"/>
    <m/>
    <n v="976.9"/>
    <x v="582"/>
    <s v="F"/>
    <x v="0"/>
  </r>
  <r>
    <s v="X"/>
    <d v="2016-03-25T00:00:00"/>
    <x v="0"/>
    <x v="3783"/>
    <m/>
    <n v="598.79"/>
    <x v="500"/>
    <s v="F"/>
    <x v="0"/>
  </r>
  <r>
    <s v="X"/>
    <d v="2016-03-25T00:00:00"/>
    <x v="0"/>
    <x v="905"/>
    <m/>
    <n v="-245.68"/>
    <x v="533"/>
    <s v="F"/>
    <x v="0"/>
  </r>
  <r>
    <s v="X"/>
    <d v="2016-03-26T00:00:00"/>
    <x v="0"/>
    <x v="3784"/>
    <m/>
    <n v="254.6"/>
    <x v="103"/>
    <m/>
    <x v="0"/>
  </r>
  <r>
    <s v="X"/>
    <d v="2016-03-26T00:00:00"/>
    <x v="0"/>
    <x v="3785"/>
    <m/>
    <n v="12.43"/>
    <x v="533"/>
    <s v="F"/>
    <x v="0"/>
  </r>
  <r>
    <s v="X"/>
    <d v="2016-03-26T00:00:00"/>
    <x v="0"/>
    <x v="3786"/>
    <m/>
    <n v="63.51"/>
    <x v="584"/>
    <s v="F"/>
    <x v="0"/>
  </r>
  <r>
    <s v="X"/>
    <d v="2016-03-27T00:00:00"/>
    <x v="0"/>
    <x v="3787"/>
    <m/>
    <n v="409.33"/>
    <x v="103"/>
    <m/>
    <x v="0"/>
  </r>
  <r>
    <s v="X"/>
    <d v="2016-03-27T00:00:00"/>
    <x v="0"/>
    <x v="3788"/>
    <m/>
    <n v="179.33"/>
    <x v="500"/>
    <s v="F"/>
    <x v="0"/>
  </r>
  <r>
    <s v="X"/>
    <d v="2016-03-28T00:00:00"/>
    <x v="0"/>
    <x v="3789"/>
    <m/>
    <n v="536.32000000000005"/>
    <x v="582"/>
    <s v="F"/>
    <x v="0"/>
  </r>
  <r>
    <s v="X"/>
    <d v="2016-03-28T00:00:00"/>
    <x v="0"/>
    <x v="3790"/>
    <m/>
    <n v="345.28"/>
    <x v="12"/>
    <m/>
    <x v="0"/>
  </r>
  <r>
    <s v="X"/>
    <d v="2016-03-28T00:00:00"/>
    <x v="0"/>
    <x v="3791"/>
    <m/>
    <n v="617.89"/>
    <x v="584"/>
    <s v="F"/>
    <x v="0"/>
  </r>
  <r>
    <s v="X"/>
    <d v="2016-03-28T00:00:00"/>
    <x v="1"/>
    <x v="9"/>
    <n v="2760"/>
    <m/>
    <x v="582"/>
    <s v="F"/>
    <x v="90"/>
  </r>
  <r>
    <s v="X"/>
    <d v="2016-03-28T00:00:00"/>
    <x v="1"/>
    <x v="9"/>
    <n v="410"/>
    <m/>
    <x v="84"/>
    <s v="F"/>
    <x v="90"/>
  </r>
  <r>
    <s v="X"/>
    <d v="2016-03-28T00:00:00"/>
    <x v="1"/>
    <x v="2677"/>
    <n v="3000"/>
    <m/>
    <x v="584"/>
    <s v="F"/>
    <x v="90"/>
  </r>
  <r>
    <s v="X"/>
    <d v="2016-03-28T00:00:00"/>
    <x v="1"/>
    <x v="13"/>
    <n v="3020"/>
    <m/>
    <x v="103"/>
    <s v="R"/>
    <x v="90"/>
  </r>
  <r>
    <s v="X"/>
    <d v="2016-03-28T00:00:00"/>
    <x v="1"/>
    <x v="129"/>
    <n v="1900"/>
    <m/>
    <x v="84"/>
    <s v="F"/>
    <x v="90"/>
  </r>
  <r>
    <s v="X"/>
    <d v="2016-03-28T00:00:00"/>
    <x v="1"/>
    <x v="129"/>
    <n v="3500"/>
    <m/>
    <x v="500"/>
    <s v="F"/>
    <x v="90"/>
  </r>
  <r>
    <s v="X"/>
    <d v="2016-03-28T00:00:00"/>
    <x v="1"/>
    <x v="3792"/>
    <n v="400"/>
    <m/>
    <x v="84"/>
    <s v="F"/>
    <x v="90"/>
  </r>
  <r>
    <s v="X"/>
    <d v="2016-03-28T00:00:00"/>
    <x v="1"/>
    <x v="3793"/>
    <n v="30"/>
    <m/>
    <x v="84"/>
    <s v="F"/>
    <x v="90"/>
  </r>
  <r>
    <s v="X"/>
    <d v="2016-03-28T00:00:00"/>
    <x v="13"/>
    <x v="9"/>
    <n v="810"/>
    <m/>
    <x v="578"/>
    <m/>
    <x v="90"/>
  </r>
  <r>
    <s v="X"/>
    <d v="2016-03-28T00:00:00"/>
    <x v="13"/>
    <x v="9"/>
    <n v="1825"/>
    <m/>
    <x v="535"/>
    <m/>
    <x v="90"/>
  </r>
  <r>
    <s v="X"/>
    <d v="2016-03-28T00:00:00"/>
    <x v="0"/>
    <x v="3794"/>
    <m/>
    <n v="6718"/>
    <x v="585"/>
    <s v="F"/>
    <x v="0"/>
  </r>
  <r>
    <s v="X"/>
    <d v="2016-03-28T00:00:00"/>
    <x v="0"/>
    <x v="3795"/>
    <m/>
    <n v="886.05"/>
    <x v="586"/>
    <m/>
    <x v="0"/>
  </r>
  <r>
    <s v="X"/>
    <d v="2016-01-18T00:00:00"/>
    <x v="14"/>
    <x v="801"/>
    <n v="966.72"/>
    <m/>
    <x v="94"/>
    <m/>
    <x v="0"/>
  </r>
  <r>
    <s v="X"/>
    <d v="2016-03-29T00:00:00"/>
    <x v="1"/>
    <x v="3796"/>
    <n v="543"/>
    <m/>
    <x v="84"/>
    <s v="F"/>
    <x v="90"/>
  </r>
  <r>
    <s v="X"/>
    <d v="2016-03-29T00:00:00"/>
    <x v="0"/>
    <x v="3797"/>
    <m/>
    <n v="128.81"/>
    <x v="585"/>
    <s v="F"/>
    <x v="0"/>
  </r>
  <r>
    <s v="X"/>
    <d v="2016-03-29T00:00:00"/>
    <x v="0"/>
    <x v="3798"/>
    <m/>
    <n v="401.63"/>
    <x v="103"/>
    <m/>
    <x v="0"/>
  </r>
  <r>
    <s v="X"/>
    <d v="2016-03-29T00:00:00"/>
    <x v="0"/>
    <x v="3799"/>
    <m/>
    <n v="36.340000000000003"/>
    <x v="587"/>
    <m/>
    <x v="0"/>
  </r>
  <r>
    <s v="X"/>
    <d v="2016-03-29T00:00:00"/>
    <x v="0"/>
    <x v="3800"/>
    <m/>
    <n v="566.51"/>
    <x v="582"/>
    <s v="F"/>
    <x v="0"/>
  </r>
  <r>
    <s v="X"/>
    <d v="2016-03-29T00:00:00"/>
    <x v="14"/>
    <x v="3801"/>
    <m/>
    <n v="35.21"/>
    <x v="505"/>
    <m/>
    <x v="0"/>
  </r>
  <r>
    <s v="X"/>
    <d v="2016-03-29T00:00:00"/>
    <x v="0"/>
    <x v="3802"/>
    <m/>
    <n v="1138.32"/>
    <x v="103"/>
    <m/>
    <x v="0"/>
  </r>
  <r>
    <s v="X"/>
    <d v="2016-03-30T00:00:00"/>
    <x v="14"/>
    <x v="3803"/>
    <m/>
    <n v="298.58999999999997"/>
    <x v="588"/>
    <m/>
    <x v="0"/>
  </r>
  <r>
    <s v="X"/>
    <d v="2016-03-30T00:00:00"/>
    <x v="0"/>
    <x v="3804"/>
    <m/>
    <n v="359.69"/>
    <x v="103"/>
    <m/>
    <x v="0"/>
  </r>
  <r>
    <s v="X"/>
    <d v="2016-03-30T00:00:00"/>
    <x v="0"/>
    <x v="3805"/>
    <m/>
    <n v="556.28"/>
    <x v="582"/>
    <s v="F"/>
    <x v="0"/>
  </r>
  <r>
    <s v="X"/>
    <d v="2016-03-30T00:00:00"/>
    <x v="0"/>
    <x v="3806"/>
    <m/>
    <n v="159.37"/>
    <x v="584"/>
    <s v="F"/>
    <x v="0"/>
  </r>
  <r>
    <s v="X"/>
    <d v="2016-03-30T00:00:00"/>
    <x v="0"/>
    <x v="3807"/>
    <m/>
    <n v="382.74"/>
    <x v="584"/>
    <s v="F"/>
    <x v="0"/>
  </r>
  <r>
    <s v="X"/>
    <d v="2016-03-30T00:00:00"/>
    <x v="19"/>
    <x v="3808"/>
    <m/>
    <n v="232.55"/>
    <x v="582"/>
    <s v="F"/>
    <x v="0"/>
  </r>
  <r>
    <s v="X"/>
    <d v="2016-03-30T00:00:00"/>
    <x v="0"/>
    <x v="3809"/>
    <m/>
    <n v="1686.35"/>
    <x v="584"/>
    <s v="F"/>
    <x v="0"/>
  </r>
  <r>
    <s v="X"/>
    <d v="2016-03-30T00:00:00"/>
    <x v="0"/>
    <x v="3809"/>
    <m/>
    <n v="-182.53"/>
    <x v="584"/>
    <s v="F"/>
    <x v="0"/>
  </r>
  <r>
    <s v="X"/>
    <d v="2016-03-30T00:00:00"/>
    <x v="14"/>
    <x v="3810"/>
    <m/>
    <n v="322.22000000000003"/>
    <x v="511"/>
    <m/>
    <x v="0"/>
  </r>
  <r>
    <s v="X"/>
    <d v="2016-03-31T00:00:00"/>
    <x v="1"/>
    <x v="3811"/>
    <n v="603.5"/>
    <m/>
    <x v="84"/>
    <s v="F"/>
    <x v="90"/>
  </r>
  <r>
    <s v="X"/>
    <d v="2016-03-31T00:00:00"/>
    <x v="1"/>
    <x v="3812"/>
    <n v="2.5"/>
    <m/>
    <x v="84"/>
    <s v="F"/>
    <x v="90"/>
  </r>
  <r>
    <s v="X"/>
    <d v="2016-03-31T00:00:00"/>
    <x v="0"/>
    <x v="3813"/>
    <m/>
    <n v="162.44999999999999"/>
    <x v="585"/>
    <s v="F"/>
    <x v="0"/>
  </r>
  <r>
    <s v="X"/>
    <d v="2016-03-31T00:00:00"/>
    <x v="14"/>
    <x v="3814"/>
    <m/>
    <n v="230.16"/>
    <x v="589"/>
    <s v="I"/>
    <x v="0"/>
  </r>
  <r>
    <s v="X"/>
    <d v="2016-03-31T00:00:00"/>
    <x v="14"/>
    <x v="3815"/>
    <m/>
    <n v="419.98"/>
    <x v="590"/>
    <s v="I"/>
    <x v="0"/>
  </r>
  <r>
    <s v="X"/>
    <d v="2016-03-31T00:00:00"/>
    <x v="0"/>
    <x v="3816"/>
    <m/>
    <n v="97.4"/>
    <x v="103"/>
    <m/>
    <x v="0"/>
  </r>
  <r>
    <s v="X"/>
    <d v="2016-03-31T00:00:00"/>
    <x v="0"/>
    <x v="3817"/>
    <m/>
    <n v="84.47"/>
    <x v="585"/>
    <s v="F"/>
    <x v="0"/>
  </r>
  <r>
    <s v="X"/>
    <d v="2016-03-31T00:00:00"/>
    <x v="14"/>
    <x v="3818"/>
    <m/>
    <n v="133.29"/>
    <x v="581"/>
    <s v="I"/>
    <x v="0"/>
  </r>
  <r>
    <s v="X"/>
    <d v="2016-03-31T00:00:00"/>
    <x v="0"/>
    <x v="3819"/>
    <m/>
    <n v="486.11"/>
    <x v="584"/>
    <s v="F"/>
    <x v="0"/>
  </r>
  <r>
    <s v="X"/>
    <d v="2016-03-31T00:00:00"/>
    <x v="0"/>
    <x v="3820"/>
    <m/>
    <n v="799.57"/>
    <x v="584"/>
    <s v="F"/>
    <x v="0"/>
  </r>
  <r>
    <s v="X"/>
    <d v="2016-04-01T00:00:00"/>
    <x v="1"/>
    <x v="1328"/>
    <n v="95"/>
    <m/>
    <x v="553"/>
    <s v="F"/>
    <x v="90"/>
  </r>
  <r>
    <s v="X"/>
    <d v="2016-04-01T00:00:00"/>
    <x v="1"/>
    <x v="879"/>
    <n v="3100"/>
    <m/>
    <x v="210"/>
    <s v="R"/>
    <x v="90"/>
  </r>
  <r>
    <s v="X"/>
    <d v="2016-04-01T00:00:00"/>
    <x v="1"/>
    <x v="879"/>
    <n v="75"/>
    <m/>
    <x v="22"/>
    <s v="R"/>
    <x v="90"/>
  </r>
  <r>
    <s v="X"/>
    <d v="2016-04-01T00:00:00"/>
    <x v="1"/>
    <x v="879"/>
    <n v="125"/>
    <m/>
    <x v="128"/>
    <s v="R"/>
    <x v="90"/>
  </r>
  <r>
    <s v="X"/>
    <d v="2016-04-01T00:00:00"/>
    <x v="1"/>
    <x v="879"/>
    <n v="125"/>
    <m/>
    <x v="84"/>
    <s v="F"/>
    <x v="90"/>
  </r>
  <r>
    <s v="X"/>
    <d v="2016-04-01T00:00:00"/>
    <x v="13"/>
    <x v="1328"/>
    <n v="189.61"/>
    <m/>
    <x v="84"/>
    <m/>
    <x v="90"/>
  </r>
  <r>
    <s v="X"/>
    <d v="2016-04-01T00:00:00"/>
    <x v="0"/>
    <x v="3821"/>
    <m/>
    <n v="379.25"/>
    <x v="103"/>
    <m/>
    <x v="0"/>
  </r>
  <r>
    <s v="X"/>
    <d v="2016-04-01T00:00:00"/>
    <x v="0"/>
    <x v="3822"/>
    <m/>
    <n v="270.06"/>
    <x v="585"/>
    <s v="F"/>
    <x v="0"/>
  </r>
  <r>
    <s v="X"/>
    <d v="2016-04-01T00:00:00"/>
    <x v="0"/>
    <x v="3823"/>
    <m/>
    <n v="74.010000000000005"/>
    <x v="124"/>
    <m/>
    <x v="0"/>
  </r>
  <r>
    <s v="X"/>
    <d v="2016-04-01T00:00:00"/>
    <x v="0"/>
    <x v="3824"/>
    <m/>
    <n v="1398.95"/>
    <x v="584"/>
    <s v="F"/>
    <x v="0"/>
  </r>
  <r>
    <s v="X"/>
    <d v="2016-04-01T00:00:00"/>
    <x v="0"/>
    <x v="3825"/>
    <m/>
    <n v="2158.41"/>
    <x v="585"/>
    <s v="F"/>
    <x v="0"/>
  </r>
  <r>
    <s v="X"/>
    <d v="2016-04-01T00:00:00"/>
    <x v="0"/>
    <x v="3826"/>
    <m/>
    <n v="424.65"/>
    <x v="210"/>
    <m/>
    <x v="0"/>
  </r>
  <r>
    <s v="X"/>
    <d v="2016-04-01T00:00:00"/>
    <x v="0"/>
    <x v="3827"/>
    <m/>
    <n v="424.65"/>
    <x v="136"/>
    <m/>
    <x v="0"/>
  </r>
  <r>
    <s v="X"/>
    <d v="2016-04-02T00:00:00"/>
    <x v="17"/>
    <x v="0"/>
    <m/>
    <n v="217.54"/>
    <x v="57"/>
    <m/>
    <x v="0"/>
  </r>
  <r>
    <s v="X"/>
    <d v="2016-04-03T00:00:00"/>
    <x v="17"/>
    <x v="0"/>
    <m/>
    <n v="2.73"/>
    <x v="57"/>
    <m/>
    <x v="0"/>
  </r>
  <r>
    <s v="X"/>
    <d v="2016-04-03T00:00:00"/>
    <x v="17"/>
    <x v="0"/>
    <m/>
    <n v="28.44"/>
    <x v="57"/>
    <m/>
    <x v="0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53"/>
    <s v="F"/>
    <x v="91"/>
  </r>
  <r>
    <s v="X"/>
    <d v="2016-04-04T00:00:00"/>
    <x v="1"/>
    <x v="9"/>
    <n v="410"/>
    <m/>
    <x v="12"/>
    <s v="R"/>
    <x v="91"/>
  </r>
  <r>
    <s v="X"/>
    <d v="2016-04-04T00:00:00"/>
    <x v="1"/>
    <x v="9"/>
    <n v="220"/>
    <m/>
    <x v="210"/>
    <s v="R"/>
    <x v="91"/>
  </r>
  <r>
    <s v="X"/>
    <d v="2016-04-04T00:00:00"/>
    <x v="1"/>
    <x v="9"/>
    <n v="1585"/>
    <m/>
    <x v="582"/>
    <s v="F"/>
    <x v="91"/>
  </r>
  <r>
    <s v="X"/>
    <d v="2016-04-04T00:00:00"/>
    <x v="1"/>
    <x v="9"/>
    <n v="722"/>
    <m/>
    <x v="582"/>
    <s v="F"/>
    <x v="91"/>
  </r>
  <r>
    <s v="X"/>
    <d v="2016-04-04T00:00:00"/>
    <x v="1"/>
    <x v="1"/>
    <n v="2000"/>
    <m/>
    <x v="584"/>
    <s v="F"/>
    <x v="91"/>
  </r>
  <r>
    <s v="X"/>
    <d v="2016-04-04T00:00:00"/>
    <x v="1"/>
    <x v="129"/>
    <n v="2800"/>
    <m/>
    <x v="500"/>
    <s v="F"/>
    <x v="91"/>
  </r>
  <r>
    <s v="X"/>
    <d v="2016-04-04T00:00:00"/>
    <x v="1"/>
    <x v="36"/>
    <n v="2000"/>
    <m/>
    <x v="584"/>
    <s v="F"/>
    <x v="91"/>
  </r>
  <r>
    <s v="X"/>
    <d v="2016-04-04T00:00:00"/>
    <x v="1"/>
    <x v="2482"/>
    <n v="6000"/>
    <m/>
    <x v="585"/>
    <s v="F"/>
    <x v="91"/>
  </r>
  <r>
    <s v="X"/>
    <d v="2016-04-04T00:00:00"/>
    <x v="1"/>
    <x v="2482"/>
    <n v="1250"/>
    <m/>
    <x v="568"/>
    <s v="F"/>
    <x v="91"/>
  </r>
  <r>
    <s v="X"/>
    <d v="2016-04-04T00:00:00"/>
    <x v="1"/>
    <x v="2482"/>
    <n v="1250"/>
    <m/>
    <x v="528"/>
    <s v="F"/>
    <x v="91"/>
  </r>
  <r>
    <s v="X"/>
    <d v="2016-04-04T00:00:00"/>
    <x v="13"/>
    <x v="9"/>
    <n v="500"/>
    <m/>
    <x v="581"/>
    <s v="I"/>
    <x v="91"/>
  </r>
  <r>
    <s v="X"/>
    <d v="2016-04-04T00:00:00"/>
    <x v="13"/>
    <x v="9"/>
    <n v="1285"/>
    <m/>
    <x v="590"/>
    <s v="I"/>
    <x v="91"/>
  </r>
  <r>
    <s v="X"/>
    <d v="2016-04-04T00:00:00"/>
    <x v="13"/>
    <x v="9"/>
    <n v="1365"/>
    <m/>
    <x v="589"/>
    <s v="I"/>
    <x v="91"/>
  </r>
  <r>
    <s v="X"/>
    <d v="2016-04-04T00:00:00"/>
    <x v="0"/>
    <x v="3828"/>
    <m/>
    <n v="189.28"/>
    <x v="103"/>
    <m/>
    <x v="0"/>
  </r>
  <r>
    <s v="X"/>
    <d v="2016-04-04T00:00:00"/>
    <x v="0"/>
    <x v="3829"/>
    <m/>
    <n v="314.83999999999997"/>
    <x v="500"/>
    <s v="F"/>
    <x v="0"/>
  </r>
  <r>
    <s v="X"/>
    <d v="2016-04-04T00:00:00"/>
    <x v="0"/>
    <x v="3830"/>
    <m/>
    <n v="80.47"/>
    <x v="103"/>
    <m/>
    <x v="0"/>
  </r>
  <r>
    <s v="X"/>
    <d v="2016-04-04T00:00:00"/>
    <x v="14"/>
    <x v="3831"/>
    <m/>
    <n v="82.1"/>
    <x v="505"/>
    <m/>
    <x v="0"/>
  </r>
  <r>
    <s v="X"/>
    <d v="2016-04-04T00:00:00"/>
    <x v="14"/>
    <x v="3832"/>
    <m/>
    <n v="49.79"/>
    <x v="505"/>
    <m/>
    <x v="0"/>
  </r>
  <r>
    <s v="X"/>
    <d v="2016-04-04T00:00:00"/>
    <x v="14"/>
    <x v="3833"/>
    <m/>
    <n v="74.930000000000007"/>
    <x v="505"/>
    <m/>
    <x v="0"/>
  </r>
  <r>
    <s v="X"/>
    <d v="2016-04-04T00:00:00"/>
    <x v="19"/>
    <x v="0"/>
    <m/>
    <n v="114.74"/>
    <x v="446"/>
    <m/>
    <x v="0"/>
  </r>
  <r>
    <s v="X"/>
    <d v="2016-04-04T00:00:00"/>
    <x v="14"/>
    <x v="3834"/>
    <m/>
    <n v="1646.78"/>
    <x v="581"/>
    <s v="I"/>
    <x v="0"/>
  </r>
  <r>
    <s v="X"/>
    <d v="2016-04-05T00:00:00"/>
    <x v="1"/>
    <x v="13"/>
    <n v="2930"/>
    <m/>
    <x v="103"/>
    <s v="R"/>
    <x v="91"/>
  </r>
  <r>
    <s v="X"/>
    <d v="2016-04-05T00:00:00"/>
    <x v="0"/>
    <x v="3835"/>
    <m/>
    <n v="240.29"/>
    <x v="585"/>
    <s v="F"/>
    <x v="0"/>
  </r>
  <r>
    <s v="X"/>
    <d v="2016-04-05T00:00:00"/>
    <x v="0"/>
    <x v="3836"/>
    <m/>
    <n v="201.64"/>
    <x v="103"/>
    <m/>
    <x v="0"/>
  </r>
  <r>
    <s v="X"/>
    <d v="2016-04-05T00:00:00"/>
    <x v="0"/>
    <x v="3837"/>
    <m/>
    <n v="308.41000000000003"/>
    <x v="553"/>
    <m/>
    <x v="0"/>
  </r>
  <r>
    <s v="X"/>
    <d v="2016-04-05T00:00:00"/>
    <x v="0"/>
    <x v="3838"/>
    <m/>
    <n v="132.54"/>
    <x v="500"/>
    <s v="F"/>
    <x v="0"/>
  </r>
  <r>
    <s v="X"/>
    <d v="2016-04-05T00:00:00"/>
    <x v="0"/>
    <x v="3839"/>
    <m/>
    <n v="213.62"/>
    <x v="27"/>
    <m/>
    <x v="0"/>
  </r>
  <r>
    <s v="X"/>
    <d v="2016-04-06T00:00:00"/>
    <x v="0"/>
    <x v="3840"/>
    <m/>
    <n v="183.88"/>
    <x v="585"/>
    <s v="F"/>
    <x v="0"/>
  </r>
  <r>
    <s v="X"/>
    <d v="2016-04-06T00:00:00"/>
    <x v="0"/>
    <x v="3841"/>
    <m/>
    <n v="173.05"/>
    <x v="584"/>
    <s v="F"/>
    <x v="0"/>
  </r>
  <r>
    <s v="X"/>
    <d v="2016-04-07T00:00:00"/>
    <x v="13"/>
    <x v="28"/>
    <n v="809.6"/>
    <m/>
    <x v="581"/>
    <s v="I"/>
    <x v="91"/>
  </r>
  <r>
    <s v="X"/>
    <d v="2016-04-07T00:00:00"/>
    <x v="14"/>
    <x v="3842"/>
    <m/>
    <n v="110.12"/>
    <x v="589"/>
    <s v="I"/>
    <x v="0"/>
  </r>
  <r>
    <s v="X"/>
    <d v="2016-04-07T00:00:00"/>
    <x v="14"/>
    <x v="3843"/>
    <m/>
    <n v="320.06"/>
    <x v="581"/>
    <s v="I"/>
    <x v="0"/>
  </r>
  <r>
    <s v="X"/>
    <d v="2016-04-07T00:00:00"/>
    <x v="0"/>
    <x v="3844"/>
    <m/>
    <n v="418.09"/>
    <x v="103"/>
    <m/>
    <x v="0"/>
  </r>
  <r>
    <s v="X"/>
    <d v="2016-04-07T00:00:00"/>
    <x v="0"/>
    <x v="3845"/>
    <m/>
    <n v="31.83"/>
    <x v="584"/>
    <s v="F"/>
    <x v="0"/>
  </r>
  <r>
    <s v="X"/>
    <d v="2016-04-07T00:00:00"/>
    <x v="0"/>
    <x v="3846"/>
    <m/>
    <n v="63.51"/>
    <x v="584"/>
    <s v="F"/>
    <x v="0"/>
  </r>
  <r>
    <s v="X"/>
    <d v="2016-04-07T00:00:00"/>
    <x v="0"/>
    <x v="3847"/>
    <m/>
    <n v="338.93"/>
    <x v="591"/>
    <m/>
    <x v="0"/>
  </r>
  <r>
    <s v="X"/>
    <d v="2016-04-07T00:00:00"/>
    <x v="0"/>
    <x v="3848"/>
    <m/>
    <n v="1180.6500000000001"/>
    <x v="585"/>
    <s v="F"/>
    <x v="0"/>
  </r>
  <r>
    <s v="X"/>
    <d v="2016-04-07T00:00:00"/>
    <x v="19"/>
    <x v="0"/>
    <m/>
    <n v="-3.1"/>
    <x v="584"/>
    <s v="F"/>
    <x v="0"/>
  </r>
  <r>
    <s v="X"/>
    <d v="2016-04-07T00:00:00"/>
    <x v="0"/>
    <x v="3849"/>
    <m/>
    <n v="860.61"/>
    <x v="584"/>
    <s v="F"/>
    <x v="0"/>
  </r>
  <r>
    <s v="X"/>
    <d v="2016-04-08T00:00:00"/>
    <x v="0"/>
    <x v="3850"/>
    <m/>
    <n v="1400.74"/>
    <x v="585"/>
    <s v="F"/>
    <x v="0"/>
  </r>
  <r>
    <s v="X"/>
    <d v="2016-04-08T00:00:00"/>
    <x v="0"/>
    <x v="3851"/>
    <m/>
    <n v="648.52"/>
    <x v="500"/>
    <s v="F"/>
    <x v="0"/>
  </r>
  <r>
    <s v="X"/>
    <d v="2016-04-08T00:00:00"/>
    <x v="0"/>
    <x v="3852"/>
    <m/>
    <n v="142.34"/>
    <x v="103"/>
    <m/>
    <x v="0"/>
  </r>
  <r>
    <s v="X"/>
    <d v="2016-04-08T00:00:00"/>
    <x v="0"/>
    <x v="3853"/>
    <m/>
    <n v="336"/>
    <x v="584"/>
    <s v="F"/>
    <x v="0"/>
  </r>
  <r>
    <s v="X"/>
    <d v="2016-04-08T00:00:00"/>
    <x v="14"/>
    <x v="3854"/>
    <m/>
    <n v="97.05"/>
    <x v="590"/>
    <s v="I"/>
    <x v="0"/>
  </r>
  <r>
    <s v="X"/>
    <d v="2016-04-09T00:00:00"/>
    <x v="14"/>
    <x v="3855"/>
    <m/>
    <n v="123.69"/>
    <x v="548"/>
    <s v="F"/>
    <x v="0"/>
  </r>
  <r>
    <s v="X"/>
    <d v="2016-04-09T00:00:00"/>
    <x v="14"/>
    <x v="3856"/>
    <m/>
    <n v="305.08999999999997"/>
    <x v="592"/>
    <m/>
    <x v="0"/>
  </r>
  <r>
    <s v="X"/>
    <d v="2016-04-09T00:00:00"/>
    <x v="0"/>
    <x v="3857"/>
    <m/>
    <n v="83.06"/>
    <x v="584"/>
    <s v="F"/>
    <x v="0"/>
  </r>
  <r>
    <s v="X"/>
    <d v="2016-04-09T00:00:00"/>
    <x v="0"/>
    <x v="3858"/>
    <m/>
    <n v="386"/>
    <x v="500"/>
    <s v="F"/>
    <x v="0"/>
  </r>
  <r>
    <s v="X"/>
    <d v="2016-04-09T00:00:00"/>
    <x v="17"/>
    <x v="0"/>
    <m/>
    <n v="-47.88"/>
    <x v="57"/>
    <m/>
    <x v="0"/>
  </r>
  <r>
    <s v="X"/>
    <d v="2016-04-11T00:00:00"/>
    <x v="13"/>
    <x v="3567"/>
    <n v="730"/>
    <m/>
    <x v="573"/>
    <m/>
    <x v="92"/>
  </r>
  <r>
    <s v="X"/>
    <d v="2016-04-11T00:00:00"/>
    <x v="1"/>
    <x v="3015"/>
    <n v="320"/>
    <m/>
    <x v="593"/>
    <s v="F"/>
    <x v="92"/>
  </r>
  <r>
    <s v="X"/>
    <d v="2016-04-11T00:00:00"/>
    <x v="1"/>
    <x v="1328"/>
    <n v="250.58"/>
    <m/>
    <x v="589"/>
    <s v="I"/>
    <x v="92"/>
  </r>
  <r>
    <s v="X"/>
    <d v="2016-04-11T00:00:00"/>
    <x v="1"/>
    <x v="2677"/>
    <n v="3500"/>
    <m/>
    <x v="584"/>
    <s v="F"/>
    <x v="92"/>
  </r>
  <r>
    <s v="X"/>
    <d v="2016-04-11T00:00:00"/>
    <x v="1"/>
    <x v="9"/>
    <n v="1530"/>
    <m/>
    <x v="589"/>
    <s v="I"/>
    <x v="92"/>
  </r>
  <r>
    <s v="X"/>
    <d v="2016-04-11T00:00:00"/>
    <x v="1"/>
    <x v="9"/>
    <n v="850"/>
    <m/>
    <x v="581"/>
    <s v="I"/>
    <x v="92"/>
  </r>
  <r>
    <s v="X"/>
    <d v="2016-04-11T00:00:00"/>
    <x v="1"/>
    <x v="9"/>
    <n v="1635"/>
    <m/>
    <x v="553"/>
    <s v="F"/>
    <x v="92"/>
  </r>
  <r>
    <s v="X"/>
    <d v="2016-04-11T00:00:00"/>
    <x v="1"/>
    <x v="9"/>
    <n v="285"/>
    <m/>
    <x v="27"/>
    <s v="R"/>
    <x v="92"/>
  </r>
  <r>
    <s v="X"/>
    <d v="2016-04-11T00:00:00"/>
    <x v="1"/>
    <x v="9"/>
    <n v="435"/>
    <m/>
    <x v="37"/>
    <s v="JP owes DCLivingLLC"/>
    <x v="92"/>
  </r>
  <r>
    <s v="X"/>
    <d v="2016-04-11T00:00:00"/>
    <x v="1"/>
    <x v="9"/>
    <n v="1665"/>
    <m/>
    <x v="590"/>
    <s v="I"/>
    <x v="92"/>
  </r>
  <r>
    <s v="X"/>
    <d v="2016-04-11T00:00:00"/>
    <x v="0"/>
    <x v="3859"/>
    <m/>
    <n v="530.24"/>
    <x v="585"/>
    <s v="F"/>
    <x v="0"/>
  </r>
  <r>
    <s v="X"/>
    <d v="2016-04-11T00:00:00"/>
    <x v="0"/>
    <x v="3860"/>
    <m/>
    <n v="90.63"/>
    <x v="136"/>
    <m/>
    <x v="0"/>
  </r>
  <r>
    <s v="X"/>
    <d v="2016-04-11T00:00:00"/>
    <x v="14"/>
    <x v="3861"/>
    <m/>
    <n v="98.86"/>
    <x v="589"/>
    <s v="I"/>
    <x v="0"/>
  </r>
  <r>
    <s v="X"/>
    <d v="2016-04-11T00:00:00"/>
    <x v="14"/>
    <x v="3862"/>
    <m/>
    <n v="253.87"/>
    <x v="581"/>
    <s v="I"/>
    <x v="0"/>
  </r>
  <r>
    <s v="X"/>
    <d v="2016-04-11T00:00:00"/>
    <x v="0"/>
    <x v="3863"/>
    <m/>
    <n v="119.22"/>
    <x v="585"/>
    <s v="F"/>
    <x v="0"/>
  </r>
  <r>
    <s v="X"/>
    <d v="2016-04-11T00:00:00"/>
    <x v="0"/>
    <x v="3864"/>
    <m/>
    <n v="301.10000000000002"/>
    <x v="103"/>
    <m/>
    <x v="0"/>
  </r>
  <r>
    <s v="X"/>
    <d v="2016-04-12T00:00:00"/>
    <x v="1"/>
    <x v="129"/>
    <n v="2850"/>
    <m/>
    <x v="500"/>
    <s v="F"/>
    <x v="92"/>
  </r>
  <r>
    <s v="X"/>
    <d v="2016-04-12T00:00:00"/>
    <x v="1"/>
    <x v="13"/>
    <n v="2160"/>
    <m/>
    <x v="103"/>
    <s v="R"/>
    <x v="92"/>
  </r>
  <r>
    <s v="X"/>
    <d v="2016-04-12T00:00:00"/>
    <x v="0"/>
    <x v="3865"/>
    <m/>
    <n v="46.02"/>
    <x v="585"/>
    <s v="F"/>
    <x v="0"/>
  </r>
  <r>
    <s v="X"/>
    <d v="2016-04-12T00:00:00"/>
    <x v="14"/>
    <x v="3866"/>
    <m/>
    <n v="212.9"/>
    <x v="28"/>
    <s v="JP"/>
    <x v="0"/>
  </r>
  <r>
    <s v="X"/>
    <d v="2016-04-12T00:00:00"/>
    <x v="0"/>
    <x v="3867"/>
    <m/>
    <n v="348.6"/>
    <x v="594"/>
    <m/>
    <x v="0"/>
  </r>
  <r>
    <s v="X"/>
    <d v="2016-04-13T00:00:00"/>
    <x v="1"/>
    <x v="3868"/>
    <n v="150"/>
    <m/>
    <x v="595"/>
    <s v="R"/>
    <x v="92"/>
  </r>
  <r>
    <s v="X"/>
    <d v="2016-04-13T00:00:00"/>
    <x v="1"/>
    <x v="3869"/>
    <n v="1200"/>
    <m/>
    <x v="103"/>
    <s v="R"/>
    <x v="92"/>
  </r>
  <r>
    <s v="X"/>
    <d v="2016-04-13T00:00:00"/>
    <x v="0"/>
    <x v="32"/>
    <n v="6.5"/>
    <m/>
    <x v="591"/>
    <m/>
    <x v="0"/>
  </r>
  <r>
    <s v="X"/>
    <d v="2016-04-13T00:00:00"/>
    <x v="0"/>
    <x v="3870"/>
    <m/>
    <n v="369.55"/>
    <x v="572"/>
    <s v="F"/>
    <x v="0"/>
  </r>
  <r>
    <s v="X"/>
    <d v="2016-04-13T00:00:00"/>
    <x v="19"/>
    <x v="3871"/>
    <m/>
    <n v="105.63"/>
    <x v="572"/>
    <s v="F"/>
    <x v="0"/>
  </r>
  <r>
    <s v="X"/>
    <d v="2016-04-14T00:00:00"/>
    <x v="0"/>
    <x v="3872"/>
    <m/>
    <n v="1190.54"/>
    <x v="585"/>
    <s v="F"/>
    <x v="0"/>
  </r>
  <r>
    <s v="X"/>
    <d v="2016-04-14T00:00:00"/>
    <x v="0"/>
    <x v="3873"/>
    <m/>
    <n v="121.94"/>
    <x v="596"/>
    <s v="I"/>
    <x v="0"/>
  </r>
  <r>
    <s v="X"/>
    <d v="2016-04-15T00:00:00"/>
    <x v="1"/>
    <x v="879"/>
    <n v="3250"/>
    <m/>
    <x v="585"/>
    <s v="F"/>
    <x v="92"/>
  </r>
  <r>
    <s v="X"/>
    <d v="2016-04-15T00:00:00"/>
    <x v="14"/>
    <x v="3874"/>
    <m/>
    <n v="148.31"/>
    <x v="28"/>
    <s v="JP"/>
    <x v="0"/>
  </r>
  <r>
    <s v="X"/>
    <d v="2016-04-15T00:00:00"/>
    <x v="0"/>
    <x v="3875"/>
    <m/>
    <n v="480.25"/>
    <x v="585"/>
    <s v="F"/>
    <x v="0"/>
  </r>
  <r>
    <s v="X"/>
    <d v="2016-04-15T00:00:00"/>
    <x v="0"/>
    <x v="3876"/>
    <m/>
    <n v="587.48"/>
    <x v="584"/>
    <s v="F"/>
    <x v="0"/>
  </r>
  <r>
    <s v="X"/>
    <d v="2016-04-15T00:00:00"/>
    <x v="14"/>
    <x v="3877"/>
    <m/>
    <n v="1902.77"/>
    <x v="28"/>
    <s v="JP"/>
    <x v="0"/>
  </r>
  <r>
    <s v="X"/>
    <d v="2016-04-15T00:00:00"/>
    <x v="14"/>
    <x v="2172"/>
    <n v="41.75"/>
    <m/>
    <x v="590"/>
    <m/>
    <x v="0"/>
  </r>
  <r>
    <s v="X"/>
    <d v="2016-04-15T00:00:00"/>
    <x v="14"/>
    <x v="2172"/>
    <n v="423.13"/>
    <m/>
    <x v="590"/>
    <m/>
    <x v="0"/>
  </r>
  <r>
    <s v="X"/>
    <d v="2016-04-15T00:00:00"/>
    <x v="14"/>
    <x v="2172"/>
    <n v="912.16"/>
    <m/>
    <x v="590"/>
    <m/>
    <x v="0"/>
  </r>
  <r>
    <s v="X"/>
    <d v="2016-04-16T00:00:00"/>
    <x v="0"/>
    <x v="3878"/>
    <m/>
    <n v="94.31"/>
    <x v="572"/>
    <s v="F"/>
    <x v="0"/>
  </r>
  <r>
    <s v="X"/>
    <d v="2016-04-16T00:00:00"/>
    <x v="19"/>
    <x v="3879"/>
    <m/>
    <n v="428.65"/>
    <x v="597"/>
    <m/>
    <x v="0"/>
  </r>
  <r>
    <s v="X"/>
    <d v="2016-04-16T00:00:00"/>
    <x v="14"/>
    <x v="3880"/>
    <m/>
    <n v="62.52"/>
    <x v="28"/>
    <s v="JP"/>
    <x v="0"/>
  </r>
  <r>
    <s v="X"/>
    <d v="2016-04-18T00:00:00"/>
    <x v="1"/>
    <x v="2482"/>
    <n v="6000"/>
    <m/>
    <x v="585"/>
    <s v="F"/>
    <x v="93"/>
  </r>
  <r>
    <s v="X"/>
    <d v="2016-04-18T00:00:00"/>
    <x v="1"/>
    <x v="2677"/>
    <n v="2500"/>
    <m/>
    <x v="584"/>
    <s v="F"/>
    <x v="93"/>
  </r>
  <r>
    <s v="X"/>
    <d v="2016-04-18T00:00:00"/>
    <x v="1"/>
    <x v="2482"/>
    <n v="1500"/>
    <m/>
    <x v="591"/>
    <s v="F"/>
    <x v="93"/>
  </r>
  <r>
    <s v="X"/>
    <d v="2016-04-18T00:00:00"/>
    <x v="1"/>
    <x v="9"/>
    <n v="590"/>
    <m/>
    <x v="572"/>
    <s v="F"/>
    <x v="93"/>
  </r>
  <r>
    <s v="X"/>
    <d v="2016-04-18T00:00:00"/>
    <x v="1"/>
    <x v="9"/>
    <n v="75"/>
    <m/>
    <x v="79"/>
    <s v="R"/>
    <x v="93"/>
  </r>
  <r>
    <s v="X"/>
    <d v="2016-04-18T00:00:00"/>
    <x v="1"/>
    <x v="9"/>
    <n v="120"/>
    <m/>
    <x v="136"/>
    <s v="R"/>
    <x v="93"/>
  </r>
  <r>
    <s v="X"/>
    <d v="2016-04-18T00:00:00"/>
    <x v="1"/>
    <x v="9"/>
    <n v="525"/>
    <m/>
    <x v="553"/>
    <s v="F"/>
    <x v="93"/>
  </r>
  <r>
    <s v="X"/>
    <d v="2016-04-18T00:00:00"/>
    <x v="13"/>
    <x v="9"/>
    <n v="700"/>
    <m/>
    <x v="581"/>
    <s v="I"/>
    <x v="93"/>
  </r>
  <r>
    <s v="X"/>
    <d v="2016-04-18T00:00:00"/>
    <x v="13"/>
    <x v="9"/>
    <n v="265"/>
    <m/>
    <x v="37"/>
    <m/>
    <x v="93"/>
  </r>
  <r>
    <s v="X"/>
    <d v="2016-04-18T00:00:00"/>
    <x v="13"/>
    <x v="9"/>
    <n v="1367.5"/>
    <m/>
    <x v="590"/>
    <s v="I"/>
    <x v="93"/>
  </r>
  <r>
    <s v="X"/>
    <d v="2016-04-18T00:00:00"/>
    <x v="13"/>
    <x v="9"/>
    <n v="1367.5"/>
    <m/>
    <x v="590"/>
    <s v="I"/>
    <x v="93"/>
  </r>
  <r>
    <s v="X"/>
    <d v="2016-04-18T00:00:00"/>
    <x v="13"/>
    <x v="25"/>
    <n v="1217.5"/>
    <m/>
    <x v="589"/>
    <s v="I"/>
    <x v="93"/>
  </r>
  <r>
    <s v="X"/>
    <d v="2016-04-18T00:00:00"/>
    <x v="13"/>
    <x v="25"/>
    <n v="1217.5"/>
    <m/>
    <x v="589"/>
    <s v="I"/>
    <x v="93"/>
  </r>
  <r>
    <s v="X"/>
    <d v="2016-04-18T00:00:00"/>
    <x v="14"/>
    <x v="3881"/>
    <m/>
    <n v="91.03"/>
    <x v="535"/>
    <m/>
    <x v="0"/>
  </r>
  <r>
    <s v="X"/>
    <d v="2016-04-19T00:00:00"/>
    <x v="1"/>
    <x v="35"/>
    <n v="250"/>
    <m/>
    <x v="509"/>
    <s v="F"/>
    <x v="93"/>
  </r>
  <r>
    <s v="X"/>
    <d v="2016-04-19T00:00:00"/>
    <x v="1"/>
    <x v="1560"/>
    <n v="300"/>
    <m/>
    <x v="509"/>
    <s v="F"/>
    <x v="93"/>
  </r>
  <r>
    <s v="X"/>
    <d v="2016-04-19T00:00:00"/>
    <x v="13"/>
    <x v="13"/>
    <n v="1920"/>
    <m/>
    <x v="28"/>
    <s v="JP"/>
    <x v="93"/>
  </r>
  <r>
    <s v="X"/>
    <d v="2016-04-19T00:00:00"/>
    <x v="0"/>
    <x v="3882"/>
    <m/>
    <n v="1435.88"/>
    <x v="585"/>
    <s v="F"/>
    <x v="0"/>
  </r>
  <r>
    <s v="X"/>
    <d v="2016-04-19T00:00:00"/>
    <x v="0"/>
    <x v="3882"/>
    <m/>
    <n v="-519.70000000000005"/>
    <x v="585"/>
    <s v="F"/>
    <x v="0"/>
  </r>
  <r>
    <s v="X"/>
    <d v="2016-04-19T00:00:00"/>
    <x v="14"/>
    <x v="3883"/>
    <m/>
    <n v="677.81"/>
    <x v="28"/>
    <s v="JP"/>
    <x v="0"/>
  </r>
  <r>
    <s v="X"/>
    <d v="2016-04-19T00:00:00"/>
    <x v="14"/>
    <x v="3884"/>
    <m/>
    <n v="189.42"/>
    <x v="28"/>
    <s v="JP"/>
    <x v="0"/>
  </r>
  <r>
    <s v="X"/>
    <d v="2016-04-19T00:00:00"/>
    <x v="0"/>
    <x v="3885"/>
    <m/>
    <n v="170.89"/>
    <x v="584"/>
    <s v="F"/>
    <x v="0"/>
  </r>
  <r>
    <s v="X"/>
    <d v="2016-04-19T00:00:00"/>
    <x v="0"/>
    <x v="3886"/>
    <m/>
    <n v="252.75"/>
    <x v="584"/>
    <s v="F"/>
    <x v="0"/>
  </r>
  <r>
    <s v="X"/>
    <d v="2016-04-19T00:00:00"/>
    <x v="14"/>
    <x v="0"/>
    <m/>
    <n v="1"/>
    <x v="94"/>
    <m/>
    <x v="0"/>
  </r>
  <r>
    <s v="X"/>
    <d v="2016-04-19T00:00:00"/>
    <x v="14"/>
    <x v="0"/>
    <m/>
    <n v="110.2"/>
    <x v="94"/>
    <m/>
    <x v="0"/>
  </r>
  <r>
    <s v="X"/>
    <d v="2016-04-20T00:00:00"/>
    <x v="19"/>
    <x v="3887"/>
    <m/>
    <n v="60.45"/>
    <x v="598"/>
    <m/>
    <x v="0"/>
  </r>
  <r>
    <s v="X"/>
    <d v="2016-04-20T00:00:00"/>
    <x v="14"/>
    <x v="3888"/>
    <m/>
    <n v="161.62"/>
    <x v="28"/>
    <s v="JP"/>
    <x v="0"/>
  </r>
  <r>
    <s v="X"/>
    <d v="2016-04-20T00:00:00"/>
    <x v="0"/>
    <x v="3889"/>
    <m/>
    <n v="220.56"/>
    <x v="585"/>
    <s v="F"/>
    <x v="0"/>
  </r>
  <r>
    <s v="X"/>
    <d v="2016-04-20T00:00:00"/>
    <x v="0"/>
    <x v="3890"/>
    <m/>
    <n v="222.57"/>
    <x v="581"/>
    <s v="I"/>
    <x v="0"/>
  </r>
  <r>
    <s v="X"/>
    <d v="2016-04-20T00:00:00"/>
    <x v="14"/>
    <x v="3891"/>
    <m/>
    <n v="834.82"/>
    <x v="590"/>
    <s v="I"/>
    <x v="0"/>
  </r>
  <r>
    <s v="X"/>
    <d v="2016-04-20T00:00:00"/>
    <x v="14"/>
    <x v="3892"/>
    <m/>
    <n v="891.59"/>
    <x v="28"/>
    <s v="JP"/>
    <x v="0"/>
  </r>
  <r>
    <s v="X"/>
    <d v="2016-04-20T00:00:00"/>
    <x v="0"/>
    <x v="3893"/>
    <m/>
    <n v="628.1"/>
    <x v="42"/>
    <m/>
    <x v="0"/>
  </r>
  <r>
    <s v="X"/>
    <d v="2016-04-21T00:00:00"/>
    <x v="22"/>
    <x v="3894"/>
    <m/>
    <n v="118.66"/>
    <x v="94"/>
    <m/>
    <x v="0"/>
  </r>
  <r>
    <s v="X"/>
    <d v="2016-04-21T00:00:00"/>
    <x v="0"/>
    <x v="3895"/>
    <m/>
    <n v="131.05000000000001"/>
    <x v="509"/>
    <m/>
    <x v="0"/>
  </r>
  <r>
    <s v="X"/>
    <d v="2016-04-21T00:00:00"/>
    <x v="0"/>
    <x v="3896"/>
    <m/>
    <n v="911.85"/>
    <x v="584"/>
    <s v="F"/>
    <x v="0"/>
  </r>
  <r>
    <s v="X"/>
    <d v="2016-04-21T00:00:00"/>
    <x v="0"/>
    <x v="3897"/>
    <m/>
    <n v="52.08"/>
    <x v="42"/>
    <m/>
    <x v="0"/>
  </r>
  <r>
    <s v="X"/>
    <d v="2016-04-21T00:00:00"/>
    <x v="0"/>
    <x v="3898"/>
    <m/>
    <n v="7036.46"/>
    <x v="591"/>
    <m/>
    <x v="0"/>
  </r>
  <r>
    <s v="X"/>
    <d v="2016-04-21T00:00:00"/>
    <x v="0"/>
    <x v="0"/>
    <m/>
    <n v="26.9"/>
    <x v="103"/>
    <m/>
    <x v="0"/>
  </r>
  <r>
    <s v="X"/>
    <d v="2016-04-21T00:00:00"/>
    <x v="14"/>
    <x v="3899"/>
    <m/>
    <n v="921.53"/>
    <x v="590"/>
    <s v="I"/>
    <x v="0"/>
  </r>
  <r>
    <s v="X"/>
    <d v="2016-04-21T00:00:00"/>
    <x v="0"/>
    <x v="32"/>
    <n v="93.17"/>
    <m/>
    <x v="553"/>
    <s v="F"/>
    <x v="0"/>
  </r>
  <r>
    <s v="X"/>
    <d v="2016-04-21T00:00:00"/>
    <x v="0"/>
    <x v="32"/>
    <n v="167.97"/>
    <m/>
    <x v="589"/>
    <s v="I"/>
    <x v="0"/>
  </r>
  <r>
    <s v="X"/>
    <d v="2016-04-22T00:00:00"/>
    <x v="1"/>
    <x v="3900"/>
    <n v="-8905"/>
    <m/>
    <x v="599"/>
    <m/>
    <x v="93"/>
  </r>
  <r>
    <s v="X"/>
    <d v="2016-04-22T00:00:00"/>
    <x v="1"/>
    <x v="3901"/>
    <n v="-46314"/>
    <m/>
    <x v="303"/>
    <m/>
    <x v="93"/>
  </r>
  <r>
    <s v="X"/>
    <d v="2016-04-22T00:00:00"/>
    <x v="13"/>
    <x v="879"/>
    <n v="3300"/>
    <m/>
    <x v="581"/>
    <s v="I"/>
    <x v="93"/>
  </r>
  <r>
    <s v="X"/>
    <d v="2016-04-22T00:00:00"/>
    <x v="13"/>
    <x v="684"/>
    <n v="3974"/>
    <m/>
    <x v="590"/>
    <s v="I"/>
    <x v="93"/>
  </r>
  <r>
    <s v="X"/>
    <d v="2016-04-22T00:00:00"/>
    <x v="13"/>
    <x v="684"/>
    <n v="3504"/>
    <m/>
    <x v="589"/>
    <s v="I"/>
    <x v="93"/>
  </r>
  <r>
    <s v="X"/>
    <d v="2016-04-22T00:00:00"/>
    <x v="14"/>
    <x v="3902"/>
    <m/>
    <n v="92.38"/>
    <x v="28"/>
    <s v="JP"/>
    <x v="0"/>
  </r>
  <r>
    <s v="X"/>
    <d v="2016-04-22T00:00:00"/>
    <x v="14"/>
    <x v="3903"/>
    <m/>
    <n v="725.2"/>
    <x v="590"/>
    <s v="I"/>
    <x v="0"/>
  </r>
  <r>
    <s v="X"/>
    <d v="2016-04-22T00:00:00"/>
    <x v="14"/>
    <x v="0"/>
    <m/>
    <n v="55.49"/>
    <x v="92"/>
    <m/>
    <x v="0"/>
  </r>
  <r>
    <s v="X"/>
    <d v="2016-04-23T00:00:00"/>
    <x v="14"/>
    <x v="2172"/>
    <n v="37.590000000000003"/>
    <m/>
    <x v="589"/>
    <s v="I"/>
    <x v="0"/>
  </r>
  <r>
    <s v="X"/>
    <d v="2016-04-23T00:00:00"/>
    <x v="14"/>
    <x v="2172"/>
    <n v="2253.88"/>
    <m/>
    <x v="589"/>
    <s v="I"/>
    <x v="0"/>
  </r>
  <r>
    <s v="X"/>
    <d v="2016-04-23T00:00:00"/>
    <x v="14"/>
    <x v="3904"/>
    <m/>
    <n v="53.92"/>
    <x v="28"/>
    <s v="JP"/>
    <x v="0"/>
  </r>
  <r>
    <s v="X"/>
    <d v="2016-04-23T00:00:00"/>
    <x v="0"/>
    <x v="3905"/>
    <m/>
    <n v="1189.22"/>
    <x v="584"/>
    <s v="F"/>
    <x v="0"/>
  </r>
  <r>
    <s v="X"/>
    <d v="2016-04-25T00:00:00"/>
    <x v="1"/>
    <x v="2677"/>
    <n v="2500"/>
    <m/>
    <x v="584"/>
    <s v="F"/>
    <x v="94"/>
  </r>
  <r>
    <s v="X"/>
    <d v="2016-04-25T00:00:00"/>
    <x v="1"/>
    <x v="9"/>
    <n v="800"/>
    <m/>
    <x v="42"/>
    <s v="R"/>
    <x v="94"/>
  </r>
  <r>
    <s v="X"/>
    <d v="2016-04-25T00:00:00"/>
    <x v="1"/>
    <x v="9"/>
    <n v="370"/>
    <m/>
    <x v="509"/>
    <s v="F"/>
    <x v="94"/>
  </r>
  <r>
    <s v="X"/>
    <d v="2016-04-25T00:00:00"/>
    <x v="1"/>
    <x v="9"/>
    <n v="150"/>
    <m/>
    <x v="103"/>
    <s v="R"/>
    <x v="94"/>
  </r>
  <r>
    <s v="X"/>
    <d v="2016-04-25T00:00:00"/>
    <x v="14"/>
    <x v="2172"/>
    <n v="411.81"/>
    <m/>
    <x v="589"/>
    <m/>
    <x v="0"/>
  </r>
  <r>
    <s v="X"/>
    <d v="2016-04-25T00:00:00"/>
    <x v="13"/>
    <x v="2482"/>
    <n v="1000"/>
    <m/>
    <x v="596"/>
    <s v="I"/>
    <x v="94"/>
  </r>
  <r>
    <s v="X"/>
    <d v="2016-04-25T00:00:00"/>
    <x v="13"/>
    <x v="9"/>
    <n v="3500"/>
    <m/>
    <x v="590"/>
    <s v="I"/>
    <x v="94"/>
  </r>
  <r>
    <s v="X"/>
    <d v="2016-04-25T00:00:00"/>
    <x v="13"/>
    <x v="9"/>
    <n v="400"/>
    <m/>
    <x v="589"/>
    <s v="I"/>
    <x v="94"/>
  </r>
  <r>
    <s v="X"/>
    <d v="2016-04-25T00:00:00"/>
    <x v="13"/>
    <x v="9"/>
    <n v="1350"/>
    <m/>
    <x v="581"/>
    <s v="I"/>
    <x v="94"/>
  </r>
  <r>
    <s v="X"/>
    <d v="2016-04-25T00:00:00"/>
    <x v="13"/>
    <x v="36"/>
    <n v="1000"/>
    <m/>
    <x v="28"/>
    <s v="JP"/>
    <x v="94"/>
  </r>
  <r>
    <s v="X"/>
    <d v="2016-04-25T00:00:00"/>
    <x v="14"/>
    <x v="3906"/>
    <m/>
    <n v="255.9"/>
    <x v="600"/>
    <m/>
    <x v="0"/>
  </r>
  <r>
    <s v="X"/>
    <d v="2016-04-25T00:00:00"/>
    <x v="14"/>
    <x v="3907"/>
    <m/>
    <n v="66.13"/>
    <x v="124"/>
    <m/>
    <x v="0"/>
  </r>
  <r>
    <s v="X"/>
    <d v="2016-04-25T00:00:00"/>
    <x v="14"/>
    <x v="3908"/>
    <m/>
    <n v="1400.28"/>
    <x v="581"/>
    <s v="I"/>
    <x v="0"/>
  </r>
  <r>
    <s v="X"/>
    <d v="2016-04-25T00:00:00"/>
    <x v="0"/>
    <x v="3909"/>
    <m/>
    <n v="104.61"/>
    <x v="317"/>
    <m/>
    <x v="0"/>
  </r>
  <r>
    <s v="X"/>
    <d v="2016-04-25T00:00:00"/>
    <x v="0"/>
    <x v="3910"/>
    <m/>
    <n v="40.21"/>
    <x v="544"/>
    <m/>
    <x v="0"/>
  </r>
  <r>
    <s v="X"/>
    <d v="2016-04-25T00:00:00"/>
    <x v="0"/>
    <x v="3911"/>
    <m/>
    <n v="1040.4100000000001"/>
    <x v="591"/>
    <m/>
    <x v="0"/>
  </r>
  <r>
    <s v="X"/>
    <d v="2016-04-26T00:00:00"/>
    <x v="14"/>
    <x v="2172"/>
    <n v="88.35"/>
    <m/>
    <x v="590"/>
    <s v="I"/>
    <x v="0"/>
  </r>
  <r>
    <s v="X"/>
    <d v="2016-04-26T00:00:00"/>
    <x v="13"/>
    <x v="25"/>
    <n v="1350"/>
    <m/>
    <x v="581"/>
    <s v="I"/>
    <x v="94"/>
  </r>
  <r>
    <s v="X"/>
    <d v="2016-04-26T00:00:00"/>
    <x v="0"/>
    <x v="3912"/>
    <m/>
    <n v="31.02"/>
    <x v="544"/>
    <m/>
    <x v="0"/>
  </r>
  <r>
    <s v="X"/>
    <d v="2016-04-26T00:00:00"/>
    <x v="14"/>
    <x v="3913"/>
    <m/>
    <n v="362.74"/>
    <x v="28"/>
    <s v="JP"/>
    <x v="0"/>
  </r>
  <r>
    <s v="X"/>
    <d v="2016-04-26T00:00:00"/>
    <x v="14"/>
    <x v="3914"/>
    <m/>
    <n v="60.46"/>
    <x v="28"/>
    <s v="JP"/>
    <x v="0"/>
  </r>
  <r>
    <s v="X"/>
    <d v="2016-04-26T00:00:00"/>
    <x v="0"/>
    <x v="3915"/>
    <m/>
    <n v="375.36"/>
    <x v="584"/>
    <s v="F"/>
    <x v="0"/>
  </r>
  <r>
    <s v="X"/>
    <d v="2016-04-26T00:00:00"/>
    <x v="0"/>
    <x v="3916"/>
    <m/>
    <n v="408.4"/>
    <x v="591"/>
    <m/>
    <x v="0"/>
  </r>
  <r>
    <s v="X"/>
    <d v="2016-04-26T00:00:00"/>
    <x v="14"/>
    <x v="3917"/>
    <m/>
    <n v="1090.42"/>
    <x v="590"/>
    <s v="I"/>
    <x v="0"/>
  </r>
  <r>
    <s v="X"/>
    <d v="2016-04-27T00:00:00"/>
    <x v="13"/>
    <x v="13"/>
    <n v="1640"/>
    <m/>
    <x v="28"/>
    <s v="JP"/>
    <x v="94"/>
  </r>
  <r>
    <s v="X"/>
    <d v="2016-04-27T00:00:00"/>
    <x v="13"/>
    <x v="13"/>
    <n v="175"/>
    <m/>
    <x v="28"/>
    <s v="JP"/>
    <x v="94"/>
  </r>
  <r>
    <s v="X"/>
    <d v="2016-04-27T00:00:00"/>
    <x v="0"/>
    <x v="3918"/>
    <m/>
    <n v="174.92"/>
    <x v="548"/>
    <s v="F"/>
    <x v="0"/>
  </r>
  <r>
    <s v="X"/>
    <d v="2016-04-27T00:00:00"/>
    <x v="0"/>
    <x v="0"/>
    <m/>
    <n v="20.12"/>
    <x v="533"/>
    <s v="F"/>
    <x v="0"/>
  </r>
  <r>
    <s v="X"/>
    <d v="2016-04-27T00:00:00"/>
    <x v="0"/>
    <x v="3919"/>
    <m/>
    <n v="196.59"/>
    <x v="591"/>
    <m/>
    <x v="0"/>
  </r>
  <r>
    <s v="X"/>
    <d v="2016-04-28T00:00:00"/>
    <x v="1"/>
    <x v="214"/>
    <n v="1850"/>
    <m/>
    <x v="548"/>
    <s v="F"/>
    <x v="94"/>
  </r>
  <r>
    <s v="X"/>
    <d v="2016-04-28T00:00:00"/>
    <x v="1"/>
    <x v="214"/>
    <n v="200"/>
    <m/>
    <x v="135"/>
    <s v="R"/>
    <x v="94"/>
  </r>
  <r>
    <s v="X"/>
    <d v="2016-04-28T00:00:00"/>
    <x v="1"/>
    <x v="214"/>
    <n v="400"/>
    <m/>
    <x v="582"/>
    <s v="F"/>
    <x v="94"/>
  </r>
  <r>
    <s v="X"/>
    <d v="2016-04-28T00:00:00"/>
    <x v="1"/>
    <x v="434"/>
    <n v="39"/>
    <m/>
    <x v="196"/>
    <s v="R"/>
    <x v="94"/>
  </r>
  <r>
    <s v="X"/>
    <d v="2016-04-28T00:00:00"/>
    <x v="13"/>
    <x v="214"/>
    <n v="950"/>
    <m/>
    <x v="535"/>
    <s v="patrick"/>
    <x v="94"/>
  </r>
  <r>
    <s v="X"/>
    <d v="2016-04-28T00:00:00"/>
    <x v="0"/>
    <x v="3920"/>
    <m/>
    <n v="152.30000000000001"/>
    <x v="548"/>
    <s v="F"/>
    <x v="0"/>
  </r>
  <r>
    <s v="X"/>
    <d v="2016-04-28T00:00:00"/>
    <x v="14"/>
    <x v="3921"/>
    <m/>
    <n v="1367.36"/>
    <x v="581"/>
    <s v="I"/>
    <x v="0"/>
  </r>
  <r>
    <s v="X"/>
    <d v="2016-04-28T00:00:00"/>
    <x v="0"/>
    <x v="3922"/>
    <m/>
    <n v="1101.58"/>
    <x v="584"/>
    <s v="F"/>
    <x v="0"/>
  </r>
  <r>
    <s v="X"/>
    <d v="2016-04-28T00:00:00"/>
    <x v="0"/>
    <x v="3923"/>
    <m/>
    <n v="446.44"/>
    <x v="591"/>
    <m/>
    <x v="0"/>
  </r>
  <r>
    <s v="X"/>
    <d v="2016-04-28T00:00:00"/>
    <x v="0"/>
    <x v="3924"/>
    <m/>
    <n v="91.28"/>
    <x v="591"/>
    <m/>
    <x v="0"/>
  </r>
  <r>
    <s v="X"/>
    <d v="2016-04-29T00:00:00"/>
    <x v="1"/>
    <x v="35"/>
    <n v="300"/>
    <m/>
    <x v="548"/>
    <s v="F"/>
    <x v="94"/>
  </r>
  <r>
    <s v="X"/>
    <d v="2016-04-29T00:00:00"/>
    <x v="1"/>
    <x v="246"/>
    <n v="400"/>
    <m/>
    <x v="548"/>
    <s v="F"/>
    <x v="94"/>
  </r>
  <r>
    <s v="X"/>
    <d v="2016-04-29T00:00:00"/>
    <x v="1"/>
    <x v="2450"/>
    <n v="640"/>
    <m/>
    <x v="103"/>
    <s v="R"/>
    <x v="94"/>
  </r>
  <r>
    <s v="X"/>
    <d v="2016-04-29T00:00:00"/>
    <x v="1"/>
    <x v="2450"/>
    <n v="320"/>
    <m/>
    <x v="582"/>
    <s v="F"/>
    <x v="94"/>
  </r>
  <r>
    <s v="X"/>
    <d v="2016-04-29T00:00:00"/>
    <x v="1"/>
    <x v="2450"/>
    <n v="960"/>
    <m/>
    <x v="28"/>
    <s v="JP"/>
    <x v="94"/>
  </r>
  <r>
    <s v="X"/>
    <d v="2016-04-29T00:00:00"/>
    <x v="1"/>
    <x v="2450"/>
    <n v="640"/>
    <m/>
    <x v="584"/>
    <s v="F"/>
    <x v="94"/>
  </r>
  <r>
    <s v="X"/>
    <d v="2016-04-29T00:00:00"/>
    <x v="1"/>
    <x v="2450"/>
    <n v="1600"/>
    <m/>
    <x v="590"/>
    <s v="I"/>
    <x v="94"/>
  </r>
  <r>
    <s v="X"/>
    <d v="2016-04-29T00:00:00"/>
    <x v="14"/>
    <x v="2172"/>
    <n v="53.62"/>
    <m/>
    <x v="589"/>
    <m/>
    <x v="0"/>
  </r>
  <r>
    <s v="X"/>
    <d v="2016-04-29T00:00:00"/>
    <x v="14"/>
    <x v="2172"/>
    <n v="651.29999999999995"/>
    <m/>
    <x v="589"/>
    <m/>
    <x v="0"/>
  </r>
  <r>
    <s v="X"/>
    <d v="2016-04-29T00:00:00"/>
    <x v="14"/>
    <x v="3925"/>
    <m/>
    <n v="202"/>
    <x v="28"/>
    <s v="JP"/>
    <x v="0"/>
  </r>
  <r>
    <s v="X"/>
    <d v="2016-04-29T00:00:00"/>
    <x v="0"/>
    <x v="3926"/>
    <m/>
    <n v="204.39"/>
    <x v="584"/>
    <s v="F"/>
    <x v="0"/>
  </r>
  <r>
    <s v="X"/>
    <d v="2016-04-29T00:00:00"/>
    <x v="0"/>
    <x v="3927"/>
    <m/>
    <n v="215.41"/>
    <x v="568"/>
    <s v="F"/>
    <x v="0"/>
  </r>
  <r>
    <s v="X"/>
    <d v="2016-04-29T00:00:00"/>
    <x v="0"/>
    <x v="3928"/>
    <m/>
    <n v="123.89"/>
    <x v="591"/>
    <m/>
    <x v="0"/>
  </r>
  <r>
    <s v="X"/>
    <d v="2016-04-30T00:00:00"/>
    <x v="14"/>
    <x v="3929"/>
    <m/>
    <n v="78.569999999999993"/>
    <x v="28"/>
    <s v="JP"/>
    <x v="0"/>
  </r>
  <r>
    <s v="X"/>
    <d v="2016-04-30T00:00:00"/>
    <x v="0"/>
    <x v="3930"/>
    <m/>
    <n v="78.69"/>
    <x v="584"/>
    <s v="F"/>
    <x v="0"/>
  </r>
  <r>
    <s v="X"/>
    <d v="2016-04-30T00:00:00"/>
    <x v="14"/>
    <x v="3931"/>
    <m/>
    <n v="166.06"/>
    <x v="596"/>
    <s v="I"/>
    <x v="0"/>
  </r>
  <r>
    <s v="X"/>
    <d v="2016-04-30T00:00:00"/>
    <x v="14"/>
    <x v="3932"/>
    <m/>
    <n v="459.2"/>
    <x v="581"/>
    <s v="I"/>
    <x v="0"/>
  </r>
  <r>
    <s v="X"/>
    <d v="2016-04-30T00:00:00"/>
    <x v="14"/>
    <x v="3933"/>
    <m/>
    <n v="303.32"/>
    <x v="589"/>
    <s v="I"/>
    <x v="0"/>
  </r>
  <r>
    <s v="X"/>
    <d v="2016-05-02T00:00:00"/>
    <x v="1"/>
    <x v="9"/>
    <n v="1320"/>
    <m/>
    <x v="590"/>
    <s v="I"/>
    <x v="95"/>
  </r>
  <r>
    <s v="X"/>
    <d v="2016-05-02T00:00:00"/>
    <x v="1"/>
    <x v="9"/>
    <n v="2670"/>
    <m/>
    <x v="589"/>
    <s v="I"/>
    <x v="95"/>
  </r>
  <r>
    <s v="X"/>
    <d v="2016-05-02T00:00:00"/>
    <x v="1"/>
    <x v="9"/>
    <n v="505"/>
    <m/>
    <x v="548"/>
    <s v="F"/>
    <x v="95"/>
  </r>
  <r>
    <s v="X"/>
    <d v="2016-05-02T00:00:00"/>
    <x v="1"/>
    <x v="9"/>
    <n v="2150"/>
    <m/>
    <x v="581"/>
    <s v="I"/>
    <x v="95"/>
  </r>
  <r>
    <s v="X"/>
    <d v="2016-05-02T00:00:00"/>
    <x v="1"/>
    <x v="2482"/>
    <n v="6500"/>
    <m/>
    <x v="591"/>
    <s v="F"/>
    <x v="95"/>
  </r>
  <r>
    <s v="X"/>
    <d v="2016-05-02T00:00:00"/>
    <x v="1"/>
    <x v="2677"/>
    <n v="2900"/>
    <m/>
    <x v="584"/>
    <s v="F"/>
    <x v="95"/>
  </r>
  <r>
    <s v="X"/>
    <d v="2016-05-02T00:00:00"/>
    <x v="1"/>
    <x v="36"/>
    <n v="1000"/>
    <m/>
    <x v="584"/>
    <s v="F"/>
    <x v="95"/>
  </r>
  <r>
    <s v="X"/>
    <d v="2016-05-02T00:00:00"/>
    <x v="1"/>
    <x v="36"/>
    <n v="2000"/>
    <m/>
    <x v="590"/>
    <s v="I"/>
    <x v="95"/>
  </r>
  <r>
    <s v="X"/>
    <d v="2016-05-02T00:00:00"/>
    <x v="14"/>
    <x v="3934"/>
    <n v="835.86"/>
    <m/>
    <x v="590"/>
    <s v="I"/>
    <x v="0"/>
  </r>
  <r>
    <s v="X"/>
    <d v="2016-05-02T00:00:00"/>
    <x v="0"/>
    <x v="3935"/>
    <m/>
    <n v="826.73"/>
    <x v="584"/>
    <s v="F"/>
    <x v="0"/>
  </r>
  <r>
    <s v="X"/>
    <d v="2016-05-02T00:00:00"/>
    <x v="0"/>
    <x v="3936"/>
    <m/>
    <n v="135.38"/>
    <x v="593"/>
    <m/>
    <x v="0"/>
  </r>
  <r>
    <s v="X"/>
    <d v="2016-05-02T00:00:00"/>
    <x v="14"/>
    <x v="3937"/>
    <m/>
    <n v="381.18"/>
    <x v="590"/>
    <s v="I"/>
    <x v="0"/>
  </r>
  <r>
    <s v="X"/>
    <d v="2016-05-02T00:00:00"/>
    <x v="14"/>
    <x v="3938"/>
    <m/>
    <n v="633.92999999999995"/>
    <x v="589"/>
    <s v="I"/>
    <x v="0"/>
  </r>
  <r>
    <s v="X"/>
    <d v="2016-05-02T00:00:00"/>
    <x v="13"/>
    <x v="250"/>
    <n v="642.63"/>
    <m/>
    <x v="40"/>
    <m/>
    <x v="95"/>
  </r>
  <r>
    <s v="X"/>
    <d v="2016-05-02T00:00:00"/>
    <x v="13"/>
    <x v="250"/>
    <n v="48.41"/>
    <m/>
    <x v="40"/>
    <m/>
    <x v="95"/>
  </r>
  <r>
    <s v="X"/>
    <d v="2016-05-03T00:00:00"/>
    <x v="1"/>
    <x v="275"/>
    <n v="3500"/>
    <m/>
    <x v="553"/>
    <s v="F"/>
    <x v="95"/>
  </r>
  <r>
    <s v="X"/>
    <d v="2016-05-03T00:00:00"/>
    <x v="14"/>
    <x v="3939"/>
    <m/>
    <n v="201.87"/>
    <x v="28"/>
    <s v="JP"/>
    <x v="0"/>
  </r>
  <r>
    <s v="X"/>
    <d v="2016-05-03T00:00:00"/>
    <x v="19"/>
    <x v="3940"/>
    <m/>
    <n v="42.52"/>
    <x v="28"/>
    <s v="JP"/>
    <x v="0"/>
  </r>
  <r>
    <s v="X"/>
    <d v="2016-05-03T00:00:00"/>
    <x v="0"/>
    <x v="3941"/>
    <m/>
    <n v="1082.05"/>
    <x v="591"/>
    <m/>
    <x v="0"/>
  </r>
  <r>
    <s v="X"/>
    <d v="2016-05-03T00:00:00"/>
    <x v="14"/>
    <x v="3942"/>
    <m/>
    <n v="1024.5899999999999"/>
    <x v="28"/>
    <s v="JP"/>
    <x v="0"/>
  </r>
  <r>
    <s v="X"/>
    <d v="2016-05-04T00:00:00"/>
    <x v="14"/>
    <x v="3943"/>
    <m/>
    <n v="103.19"/>
    <x v="28"/>
    <s v="JP"/>
    <x v="0"/>
  </r>
  <r>
    <s v="X"/>
    <d v="2016-05-04T00:00:00"/>
    <x v="14"/>
    <x v="3944"/>
    <m/>
    <n v="496.05"/>
    <x v="590"/>
    <s v="I"/>
    <x v="0"/>
  </r>
  <r>
    <s v="X"/>
    <d v="2016-05-04T00:00:00"/>
    <x v="13"/>
    <x v="2046"/>
    <n v="1500"/>
    <m/>
    <x v="590"/>
    <s v="I"/>
    <x v="95"/>
  </r>
  <r>
    <s v="X"/>
    <d v="2016-05-04T00:00:00"/>
    <x v="13"/>
    <x v="13"/>
    <n v="2660"/>
    <m/>
    <x v="28"/>
    <s v="JP"/>
    <x v="95"/>
  </r>
  <r>
    <s v="X"/>
    <d v="2016-05-04T00:00:00"/>
    <x v="0"/>
    <x v="32"/>
    <n v="6.5"/>
    <m/>
    <x v="593"/>
    <s v="F"/>
    <x v="0"/>
  </r>
  <r>
    <s v="X"/>
    <d v="2016-05-05T00:00:00"/>
    <x v="1"/>
    <x v="3945"/>
    <n v="1893.77"/>
    <m/>
    <x v="500"/>
    <s v="F"/>
    <x v="95"/>
  </r>
  <r>
    <s v="X"/>
    <d v="2016-05-05T00:00:00"/>
    <x v="1"/>
    <x v="990"/>
    <n v="1395"/>
    <m/>
    <x v="568"/>
    <s v="F"/>
    <x v="95"/>
  </r>
  <r>
    <s v="X"/>
    <d v="2016-05-05T00:00:00"/>
    <x v="1"/>
    <x v="990"/>
    <n v="1530"/>
    <m/>
    <x v="582"/>
    <s v="F"/>
    <x v="95"/>
  </r>
  <r>
    <s v="X"/>
    <d v="2016-05-05T00:00:00"/>
    <x v="1"/>
    <x v="990"/>
    <n v="3375"/>
    <m/>
    <x v="528"/>
    <s v="F"/>
    <x v="95"/>
  </r>
  <r>
    <s v="X"/>
    <d v="2016-05-05T00:00:00"/>
    <x v="1"/>
    <x v="990"/>
    <n v="2970"/>
    <m/>
    <x v="509"/>
    <s v="F"/>
    <x v="95"/>
  </r>
  <r>
    <s v="X"/>
    <d v="2016-05-05T00:00:00"/>
    <x v="1"/>
    <x v="990"/>
    <n v="2295"/>
    <m/>
    <x v="533"/>
    <s v="F"/>
    <x v="95"/>
  </r>
  <r>
    <s v="X"/>
    <d v="2016-05-05T00:00:00"/>
    <x v="1"/>
    <x v="990"/>
    <n v="1800"/>
    <m/>
    <x v="548"/>
    <s v="F"/>
    <x v="95"/>
  </r>
  <r>
    <s v="X"/>
    <d v="2016-05-05T00:00:00"/>
    <x v="14"/>
    <x v="3946"/>
    <m/>
    <n v="90.55"/>
    <x v="535"/>
    <m/>
    <x v="0"/>
  </r>
  <r>
    <s v="X"/>
    <d v="2016-05-05T00:00:00"/>
    <x v="14"/>
    <x v="3947"/>
    <m/>
    <n v="194.32"/>
    <x v="581"/>
    <s v="I"/>
    <x v="0"/>
  </r>
  <r>
    <s v="X"/>
    <d v="2016-05-05T00:00:00"/>
    <x v="14"/>
    <x v="3947"/>
    <m/>
    <n v="37.68"/>
    <x v="581"/>
    <s v="I"/>
    <x v="0"/>
  </r>
  <r>
    <s v="X"/>
    <d v="2016-05-05T00:00:00"/>
    <x v="14"/>
    <x v="3948"/>
    <m/>
    <n v="543.1"/>
    <x v="28"/>
    <s v="JP"/>
    <x v="0"/>
  </r>
  <r>
    <s v="X"/>
    <d v="2016-05-05T00:00:00"/>
    <x v="14"/>
    <x v="3949"/>
    <m/>
    <n v="75.22"/>
    <x v="28"/>
    <s v="JP"/>
    <x v="0"/>
  </r>
  <r>
    <s v="X"/>
    <d v="2016-05-05T00:00:00"/>
    <x v="0"/>
    <x v="3950"/>
    <m/>
    <n v="1030.08"/>
    <x v="591"/>
    <m/>
    <x v="0"/>
  </r>
  <r>
    <s v="X"/>
    <d v="2016-05-05T00:00:00"/>
    <x v="13"/>
    <x v="2046"/>
    <n v="500"/>
    <m/>
    <x v="533"/>
    <s v="F"/>
    <x v="95"/>
  </r>
  <r>
    <s v="X"/>
    <d v="2016-05-05T00:00:00"/>
    <x v="0"/>
    <x v="32"/>
    <n v="17"/>
    <m/>
    <x v="589"/>
    <s v="I"/>
    <x v="0"/>
  </r>
  <r>
    <s v="X"/>
    <d v="2016-05-06T00:00:00"/>
    <x v="0"/>
    <x v="3951"/>
    <m/>
    <n v="410.04"/>
    <x v="591"/>
    <m/>
    <x v="0"/>
  </r>
  <r>
    <s v="X"/>
    <d v="2016-05-06T00:00:00"/>
    <x v="14"/>
    <x v="3952"/>
    <m/>
    <n v="139.97"/>
    <x v="589"/>
    <s v="I"/>
    <x v="0"/>
  </r>
  <r>
    <s v="X"/>
    <d v="2016-05-06T00:00:00"/>
    <x v="14"/>
    <x v="3953"/>
    <m/>
    <n v="1770.43"/>
    <x v="589"/>
    <s v="I"/>
    <x v="0"/>
  </r>
  <r>
    <s v="X"/>
    <d v="2016-05-06T00:00:00"/>
    <x v="14"/>
    <x v="3952"/>
    <m/>
    <n v="-139.97"/>
    <x v="589"/>
    <s v="I"/>
    <x v="0"/>
  </r>
  <r>
    <s v="X"/>
    <d v="2016-05-06T00:00:00"/>
    <x v="0"/>
    <x v="3954"/>
    <m/>
    <n v="132.93"/>
    <x v="135"/>
    <m/>
    <x v="0"/>
  </r>
  <r>
    <s v="X"/>
    <d v="2016-05-06T00:00:00"/>
    <x v="0"/>
    <x v="3955"/>
    <m/>
    <n v="21.8"/>
    <x v="135"/>
    <m/>
    <x v="0"/>
  </r>
  <r>
    <s v="X"/>
    <d v="2016-05-07T00:00:00"/>
    <x v="14"/>
    <x v="3956"/>
    <m/>
    <n v="148.61000000000001"/>
    <x v="28"/>
    <s v="JP"/>
    <x v="0"/>
  </r>
  <r>
    <s v="X"/>
    <d v="2016-05-07T00:00:00"/>
    <x v="0"/>
    <x v="3957"/>
    <m/>
    <n v="427.12"/>
    <x v="584"/>
    <s v="F"/>
    <x v="0"/>
  </r>
  <r>
    <s v="X"/>
    <d v="2016-05-07T00:00:00"/>
    <x v="0"/>
    <x v="3958"/>
    <m/>
    <n v="2607.5300000000002"/>
    <x v="591"/>
    <m/>
    <x v="0"/>
  </r>
  <r>
    <s v="X"/>
    <d v="2016-05-07T00:00:00"/>
    <x v="0"/>
    <x v="3959"/>
    <m/>
    <n v="99.71"/>
    <x v="591"/>
    <m/>
    <x v="0"/>
  </r>
  <r>
    <s v="X"/>
    <d v="2016-05-09T00:00:00"/>
    <x v="1"/>
    <x v="2677"/>
    <n v="1800"/>
    <m/>
    <x v="593"/>
    <s v="F"/>
    <x v="96"/>
  </r>
  <r>
    <s v="X"/>
    <d v="2016-05-09T00:00:00"/>
    <x v="1"/>
    <x v="2677"/>
    <n v="600"/>
    <m/>
    <x v="584"/>
    <s v="F"/>
    <x v="96"/>
  </r>
  <r>
    <s v="X"/>
    <d v="2016-05-09T00:00:00"/>
    <x v="1"/>
    <x v="9"/>
    <n v="275"/>
    <m/>
    <x v="135"/>
    <s v="R"/>
    <x v="96"/>
  </r>
  <r>
    <s v="X"/>
    <d v="2016-05-09T00:00:00"/>
    <x v="1"/>
    <x v="9"/>
    <n v="170"/>
    <m/>
    <x v="553"/>
    <s v="F"/>
    <x v="96"/>
  </r>
  <r>
    <s v="X"/>
    <d v="2016-05-09T00:00:00"/>
    <x v="14"/>
    <x v="3960"/>
    <m/>
    <n v="58.24"/>
    <x v="28"/>
    <s v="JP"/>
    <x v="0"/>
  </r>
  <r>
    <s v="X"/>
    <d v="2016-05-09T00:00:00"/>
    <x v="0"/>
    <x v="3961"/>
    <m/>
    <n v="291.25"/>
    <x v="584"/>
    <s v="F"/>
    <x v="0"/>
  </r>
  <r>
    <s v="X"/>
    <d v="2016-05-09T00:00:00"/>
    <x v="0"/>
    <x v="3962"/>
    <m/>
    <n v="518.78"/>
    <x v="584"/>
    <s v="F"/>
    <x v="0"/>
  </r>
  <r>
    <s v="X"/>
    <d v="2016-05-09T00:00:00"/>
    <x v="0"/>
    <x v="3963"/>
    <m/>
    <n v="521.99"/>
    <x v="591"/>
    <m/>
    <x v="0"/>
  </r>
  <r>
    <s v="X"/>
    <d v="2016-05-09T00:00:00"/>
    <x v="14"/>
    <x v="3964"/>
    <m/>
    <n v="688.47"/>
    <x v="601"/>
    <m/>
    <x v="0"/>
  </r>
  <r>
    <s v="X"/>
    <d v="2016-05-09T00:00:00"/>
    <x v="13"/>
    <x v="9"/>
    <n v="2596"/>
    <m/>
    <x v="590"/>
    <s v="I"/>
    <x v="96"/>
  </r>
  <r>
    <s v="X"/>
    <d v="2016-05-09T00:00:00"/>
    <x v="13"/>
    <x v="9"/>
    <n v="1730"/>
    <m/>
    <x v="589"/>
    <s v="I"/>
    <x v="96"/>
  </r>
  <r>
    <s v="X"/>
    <d v="2016-05-09T00:00:00"/>
    <x v="13"/>
    <x v="9"/>
    <n v="3712"/>
    <m/>
    <x v="581"/>
    <s v="I"/>
    <x v="96"/>
  </r>
  <r>
    <s v="X"/>
    <d v="2016-05-10T00:00:00"/>
    <x v="0"/>
    <x v="3965"/>
    <m/>
    <n v="2245.66"/>
    <x v="591"/>
    <m/>
    <x v="0"/>
  </r>
  <r>
    <s v="X"/>
    <d v="2016-05-10T00:00:00"/>
    <x v="14"/>
    <x v="3966"/>
    <m/>
    <n v="543.49"/>
    <x v="589"/>
    <s v="I"/>
    <x v="0"/>
  </r>
  <r>
    <s v="X"/>
    <d v="2016-05-10T00:00:00"/>
    <x v="14"/>
    <x v="3967"/>
    <m/>
    <n v="186.49"/>
    <x v="581"/>
    <s v="I"/>
    <x v="0"/>
  </r>
  <r>
    <s v="X"/>
    <d v="2016-05-10T00:00:00"/>
    <x v="0"/>
    <x v="3968"/>
    <m/>
    <n v="201.98"/>
    <x v="553"/>
    <m/>
    <x v="0"/>
  </r>
  <r>
    <s v="X"/>
    <d v="2016-05-10T00:00:00"/>
    <x v="0"/>
    <x v="3969"/>
    <m/>
    <n v="170.66"/>
    <x v="584"/>
    <s v="F"/>
    <x v="0"/>
  </r>
  <r>
    <s v="X"/>
    <d v="2016-05-10T00:00:00"/>
    <x v="0"/>
    <x v="3970"/>
    <m/>
    <n v="116.19"/>
    <x v="584"/>
    <s v="F"/>
    <x v="0"/>
  </r>
  <r>
    <s v="X"/>
    <d v="2016-05-10T00:00:00"/>
    <x v="0"/>
    <x v="3971"/>
    <m/>
    <n v="1315.94"/>
    <x v="591"/>
    <m/>
    <x v="0"/>
  </r>
  <r>
    <s v="X"/>
    <d v="2016-05-10T00:00:00"/>
    <x v="14"/>
    <x v="3972"/>
    <m/>
    <n v="1734.98"/>
    <x v="28"/>
    <s v="JP"/>
    <x v="0"/>
  </r>
  <r>
    <s v="X"/>
    <d v="2016-05-10T00:00:00"/>
    <x v="13"/>
    <x v="13"/>
    <n v="3440"/>
    <m/>
    <x v="28"/>
    <s v="JP"/>
    <x v="96"/>
  </r>
  <r>
    <s v="X"/>
    <d v="2016-05-10T00:00:00"/>
    <x v="0"/>
    <x v="32"/>
    <n v="165.92"/>
    <m/>
    <x v="553"/>
    <s v="F"/>
    <x v="0"/>
  </r>
  <r>
    <s v="X"/>
    <d v="2016-05-11T00:00:00"/>
    <x v="14"/>
    <x v="3973"/>
    <m/>
    <n v="280.92"/>
    <x v="28"/>
    <s v="JP"/>
    <x v="0"/>
  </r>
  <r>
    <s v="X"/>
    <d v="2016-05-11T00:00:00"/>
    <x v="14"/>
    <x v="3974"/>
    <m/>
    <n v="27.53"/>
    <x v="596"/>
    <s v="I"/>
    <x v="0"/>
  </r>
  <r>
    <s v="X"/>
    <d v="2016-05-11T00:00:00"/>
    <x v="0"/>
    <x v="3975"/>
    <m/>
    <n v="2138.4"/>
    <x v="28"/>
    <s v="JP"/>
    <x v="0"/>
  </r>
  <r>
    <s v="X"/>
    <d v="2016-05-12T00:00:00"/>
    <x v="19"/>
    <x v="0"/>
    <m/>
    <n v="233.85"/>
    <x v="602"/>
    <m/>
    <x v="0"/>
  </r>
  <r>
    <s v="X"/>
    <d v="2016-05-12T00:00:00"/>
    <x v="0"/>
    <x v="3976"/>
    <m/>
    <m/>
    <x v="500"/>
    <s v="F"/>
    <x v="0"/>
  </r>
  <r>
    <s v="X"/>
    <d v="2016-05-12T00:00:00"/>
    <x v="0"/>
    <x v="3977"/>
    <m/>
    <n v="64.56"/>
    <x v="28"/>
    <s v="JP"/>
    <x v="0"/>
  </r>
  <r>
    <s v="X"/>
    <d v="2016-05-12T00:00:00"/>
    <x v="14"/>
    <x v="3978"/>
    <m/>
    <n v="268.48"/>
    <x v="28"/>
    <s v="JP"/>
    <x v="0"/>
  </r>
  <r>
    <s v="X"/>
    <d v="2016-05-12T00:00:00"/>
    <x v="14"/>
    <x v="3979"/>
    <m/>
    <n v="258.27"/>
    <x v="589"/>
    <s v="I"/>
    <x v="0"/>
  </r>
  <r>
    <s v="X"/>
    <d v="2016-05-12T00:00:00"/>
    <x v="14"/>
    <x v="3980"/>
    <m/>
    <n v="116.39"/>
    <x v="581"/>
    <s v="I"/>
    <x v="0"/>
  </r>
  <r>
    <s v="X"/>
    <d v="2016-05-12T00:00:00"/>
    <x v="0"/>
    <x v="3981"/>
    <m/>
    <n v="408.97"/>
    <x v="28"/>
    <s v="JP"/>
    <x v="0"/>
  </r>
  <r>
    <s v="X"/>
    <d v="2016-05-12T00:00:00"/>
    <x v="0"/>
    <x v="3982"/>
    <m/>
    <n v="185.17"/>
    <x v="591"/>
    <m/>
    <x v="0"/>
  </r>
  <r>
    <s v="X"/>
    <d v="2016-05-12T00:00:00"/>
    <x v="14"/>
    <x v="3983"/>
    <m/>
    <n v="6957.67"/>
    <x v="596"/>
    <s v="I"/>
    <x v="0"/>
  </r>
  <r>
    <s v="X"/>
    <d v="2016-05-13T00:00:00"/>
    <x v="14"/>
    <x v="3984"/>
    <m/>
    <n v="689.99"/>
    <x v="28"/>
    <s v="JP"/>
    <x v="0"/>
  </r>
  <r>
    <s v="X"/>
    <d v="2016-05-13T00:00:00"/>
    <x v="0"/>
    <x v="3985"/>
    <m/>
    <n v="40.67"/>
    <x v="28"/>
    <s v="JP"/>
    <x v="0"/>
  </r>
  <r>
    <s v="X"/>
    <d v="2016-05-13T00:00:00"/>
    <x v="13"/>
    <x v="2046"/>
    <n v="2000"/>
    <m/>
    <x v="590"/>
    <s v="I"/>
    <x v="96"/>
  </r>
  <r>
    <s v="X"/>
    <d v="2016-05-14T00:00:00"/>
    <x v="14"/>
    <x v="3986"/>
    <m/>
    <n v="940.21"/>
    <x v="28"/>
    <s v="JP"/>
    <x v="0"/>
  </r>
  <r>
    <s v="X"/>
    <d v="2016-05-14T00:00:00"/>
    <x v="0"/>
    <x v="3987"/>
    <m/>
    <n v="464.79"/>
    <x v="584"/>
    <s v="F"/>
    <x v="0"/>
  </r>
  <r>
    <s v="X"/>
    <d v="2016-05-14T00:00:00"/>
    <x v="0"/>
    <x v="3988"/>
    <m/>
    <n v="141.37"/>
    <x v="447"/>
    <m/>
    <x v="0"/>
  </r>
  <r>
    <s v="X"/>
    <d v="2016-05-14T00:00:00"/>
    <x v="0"/>
    <x v="3825"/>
    <m/>
    <n v="-689.81"/>
    <x v="585"/>
    <s v="F"/>
    <x v="0"/>
  </r>
  <r>
    <s v="X"/>
    <d v="2016-05-16T00:00:00"/>
    <x v="14"/>
    <x v="3989"/>
    <m/>
    <n v="105.35"/>
    <x v="28"/>
    <s v="JP"/>
    <x v="0"/>
  </r>
  <r>
    <s v="X"/>
    <d v="2016-05-16T00:00:00"/>
    <x v="0"/>
    <x v="3990"/>
    <m/>
    <n v="61.08"/>
    <x v="584"/>
    <s v="F"/>
    <x v="0"/>
  </r>
  <r>
    <s v="X"/>
    <d v="2016-05-16T00:00:00"/>
    <x v="0"/>
    <x v="3991"/>
    <m/>
    <n v="343.34"/>
    <x v="603"/>
    <m/>
    <x v="0"/>
  </r>
  <r>
    <s v="X"/>
    <d v="2016-05-16T00:00:00"/>
    <x v="0"/>
    <x v="3992"/>
    <m/>
    <n v="24.34"/>
    <x v="584"/>
    <s v="F"/>
    <x v="0"/>
  </r>
  <r>
    <s v="X"/>
    <d v="2016-05-16T00:00:00"/>
    <x v="0"/>
    <x v="3993"/>
    <m/>
    <n v="31.94"/>
    <x v="584"/>
    <s v="F"/>
    <x v="0"/>
  </r>
  <r>
    <s v="X"/>
    <d v="2016-05-16T00:00:00"/>
    <x v="19"/>
    <x v="3994"/>
    <m/>
    <n v="50.93"/>
    <x v="591"/>
    <m/>
    <x v="0"/>
  </r>
  <r>
    <s v="X"/>
    <d v="2016-05-16T00:00:00"/>
    <x v="14"/>
    <x v="3995"/>
    <m/>
    <n v="1405.69"/>
    <x v="604"/>
    <m/>
    <x v="0"/>
  </r>
  <r>
    <s v="X"/>
    <d v="2016-05-16T00:00:00"/>
    <x v="14"/>
    <x v="3996"/>
    <m/>
    <n v="220"/>
    <x v="590"/>
    <s v="I"/>
    <x v="0"/>
  </r>
  <r>
    <s v="X"/>
    <d v="2016-05-16T00:00:00"/>
    <x v="14"/>
    <x v="3997"/>
    <m/>
    <n v="184.35"/>
    <x v="581"/>
    <s v="I"/>
    <x v="0"/>
  </r>
  <r>
    <s v="X"/>
    <d v="2016-05-16T00:00:00"/>
    <x v="14"/>
    <x v="3998"/>
    <m/>
    <n v="402.32"/>
    <x v="589"/>
    <s v="I"/>
    <x v="0"/>
  </r>
  <r>
    <s v="X"/>
    <d v="2016-05-16T00:00:00"/>
    <x v="13"/>
    <x v="879"/>
    <n v="2750"/>
    <m/>
    <x v="590"/>
    <s v="I"/>
    <x v="97"/>
  </r>
  <r>
    <s v="X"/>
    <d v="2016-05-16T00:00:00"/>
    <x v="13"/>
    <x v="879"/>
    <n v="2750"/>
    <m/>
    <x v="589"/>
    <s v="I"/>
    <x v="97"/>
  </r>
  <r>
    <s v="X"/>
    <d v="2016-05-16T00:00:00"/>
    <x v="13"/>
    <x v="9"/>
    <n v="1900"/>
    <m/>
    <x v="581"/>
    <s v="I"/>
    <x v="97"/>
  </r>
  <r>
    <s v="X"/>
    <d v="2016-05-16T00:00:00"/>
    <x v="13"/>
    <x v="9"/>
    <n v="2185"/>
    <m/>
    <x v="589"/>
    <s v="I"/>
    <x v="97"/>
  </r>
  <r>
    <s v="X"/>
    <d v="2016-05-16T00:00:00"/>
    <x v="13"/>
    <x v="2482"/>
    <n v="2000"/>
    <m/>
    <x v="596"/>
    <s v="I"/>
    <x v="97"/>
  </r>
  <r>
    <s v="X"/>
    <d v="2016-05-16T00:00:00"/>
    <x v="13"/>
    <x v="2509"/>
    <n v="1200"/>
    <m/>
    <x v="28"/>
    <s v="JP"/>
    <x v="97"/>
  </r>
  <r>
    <s v="X"/>
    <d v="2016-05-16T00:00:00"/>
    <x v="13"/>
    <x v="2677"/>
    <n v="1800"/>
    <m/>
    <x v="584"/>
    <s v="F"/>
    <x v="97"/>
  </r>
  <r>
    <s v="X"/>
    <d v="2016-05-16T00:00:00"/>
    <x v="1"/>
    <x v="9"/>
    <n v="1905"/>
    <m/>
    <x v="103"/>
    <s v="R"/>
    <x v="97"/>
  </r>
  <r>
    <s v="X"/>
    <d v="2016-05-16T00:00:00"/>
    <x v="1"/>
    <x v="9"/>
    <n v="2095"/>
    <m/>
    <x v="553"/>
    <s v="F"/>
    <x v="97"/>
  </r>
  <r>
    <s v="X"/>
    <d v="2016-05-16T00:00:00"/>
    <x v="1"/>
    <x v="9"/>
    <n v="135"/>
    <m/>
    <x v="447"/>
    <s v="F"/>
    <x v="97"/>
  </r>
  <r>
    <s v="X"/>
    <d v="2016-05-16T00:00:00"/>
    <x v="1"/>
    <x v="879"/>
    <n v="1550"/>
    <m/>
    <x v="591"/>
    <s v="F"/>
    <x v="97"/>
  </r>
  <r>
    <s v="X"/>
    <d v="2016-05-16T00:00:00"/>
    <x v="1"/>
    <x v="2677"/>
    <n v="1400"/>
    <m/>
    <x v="584"/>
    <s v="F"/>
    <x v="97"/>
  </r>
  <r>
    <s v="X"/>
    <d v="2016-05-16T00:00:00"/>
    <x v="1"/>
    <x v="2482"/>
    <n v="6000"/>
    <m/>
    <x v="591"/>
    <s v="F"/>
    <x v="97"/>
  </r>
  <r>
    <s v="X"/>
    <d v="2016-05-17T00:00:00"/>
    <x v="14"/>
    <x v="3999"/>
    <m/>
    <n v="1607.09"/>
    <x v="581"/>
    <s v="I"/>
    <x v="0"/>
  </r>
  <r>
    <s v="X"/>
    <d v="2016-05-17T00:00:00"/>
    <x v="14"/>
    <x v="4000"/>
    <m/>
    <n v="286.7"/>
    <x v="590"/>
    <s v="I"/>
    <x v="0"/>
  </r>
  <r>
    <s v="X"/>
    <d v="2016-05-17T00:00:00"/>
    <x v="0"/>
    <x v="4001"/>
    <m/>
    <n v="288.07"/>
    <x v="528"/>
    <s v="F"/>
    <x v="0"/>
  </r>
  <r>
    <s v="X"/>
    <d v="2016-05-17T00:00:00"/>
    <x v="0"/>
    <x v="4001"/>
    <m/>
    <n v="-34.56"/>
    <x v="528"/>
    <s v="F"/>
    <x v="0"/>
  </r>
  <r>
    <s v="X"/>
    <d v="2016-05-17T00:00:00"/>
    <x v="0"/>
    <x v="4001"/>
    <m/>
    <n v="77"/>
    <x v="528"/>
    <s v="F"/>
    <x v="0"/>
  </r>
  <r>
    <s v="X"/>
    <d v="2016-05-17T00:00:00"/>
    <x v="0"/>
    <x v="4002"/>
    <m/>
    <n v="119.55"/>
    <x v="103"/>
    <m/>
    <x v="0"/>
  </r>
  <r>
    <s v="X"/>
    <d v="2016-05-17T00:00:00"/>
    <x v="13"/>
    <x v="13"/>
    <n v="3440"/>
    <m/>
    <x v="28"/>
    <s v="JP"/>
    <x v="97"/>
  </r>
  <r>
    <s v="X"/>
    <d v="2016-05-18T00:00:00"/>
    <x v="14"/>
    <x v="4003"/>
    <m/>
    <n v="827.08"/>
    <x v="581"/>
    <s v="I"/>
    <x v="0"/>
  </r>
  <r>
    <s v="X"/>
    <d v="2016-05-18T00:00:00"/>
    <x v="14"/>
    <x v="4004"/>
    <m/>
    <n v="32.549999999999997"/>
    <x v="28"/>
    <s v="JP"/>
    <x v="0"/>
  </r>
  <r>
    <s v="X"/>
    <d v="2016-05-18T00:00:00"/>
    <x v="0"/>
    <x v="4005"/>
    <m/>
    <n v="545.71"/>
    <x v="593"/>
    <m/>
    <x v="0"/>
  </r>
  <r>
    <s v="X"/>
    <d v="2016-05-18T00:00:00"/>
    <x v="0"/>
    <x v="4006"/>
    <m/>
    <n v="228.06"/>
    <x v="591"/>
    <m/>
    <x v="0"/>
  </r>
  <r>
    <s v="X"/>
    <d v="2016-05-18T00:00:00"/>
    <x v="14"/>
    <x v="4007"/>
    <m/>
    <n v="604.92999999999995"/>
    <x v="581"/>
    <s v="I"/>
    <x v="0"/>
  </r>
  <r>
    <s v="X"/>
    <d v="2016-05-19T00:00:00"/>
    <x v="0"/>
    <x v="4008"/>
    <m/>
    <n v="381.11"/>
    <x v="500"/>
    <s v="F"/>
    <x v="0"/>
  </r>
  <r>
    <s v="X"/>
    <d v="2016-05-19T00:00:00"/>
    <x v="0"/>
    <x v="4009"/>
    <m/>
    <n v="50.77"/>
    <x v="584"/>
    <s v="F"/>
    <x v="0"/>
  </r>
  <r>
    <s v="X"/>
    <d v="2016-05-19T00:00:00"/>
    <x v="0"/>
    <x v="4010"/>
    <m/>
    <n v="1424.52"/>
    <x v="591"/>
    <m/>
    <x v="0"/>
  </r>
  <r>
    <s v="X"/>
    <d v="2016-05-19T00:00:00"/>
    <x v="0"/>
    <x v="0"/>
    <m/>
    <n v="55.68"/>
    <x v="94"/>
    <m/>
    <x v="0"/>
  </r>
  <r>
    <s v="X"/>
    <d v="2016-05-19T00:00:00"/>
    <x v="0"/>
    <x v="4011"/>
    <m/>
    <n v="119"/>
    <x v="584"/>
    <s v="F"/>
    <x v="0"/>
  </r>
  <r>
    <s v="X"/>
    <d v="2016-05-19T00:00:00"/>
    <x v="14"/>
    <x v="4012"/>
    <m/>
    <n v="677.04"/>
    <x v="581"/>
    <s v="I"/>
    <x v="0"/>
  </r>
  <r>
    <s v="X"/>
    <d v="2016-05-19T00:00:00"/>
    <x v="0"/>
    <x v="4013"/>
    <m/>
    <n v="41.31"/>
    <x v="584"/>
    <s v="F"/>
    <x v="0"/>
  </r>
  <r>
    <s v="X"/>
    <d v="2016-05-19T00:00:00"/>
    <x v="19"/>
    <x v="4014"/>
    <m/>
    <n v="322.37"/>
    <x v="511"/>
    <m/>
    <x v="0"/>
  </r>
  <r>
    <s v="X"/>
    <d v="2016-05-19T00:00:00"/>
    <x v="0"/>
    <x v="4015"/>
    <m/>
    <n v="299.07"/>
    <x v="605"/>
    <m/>
    <x v="0"/>
  </r>
  <r>
    <s v="X"/>
    <d v="2016-05-19T00:00:00"/>
    <x v="1"/>
    <x v="275"/>
    <n v="325"/>
    <m/>
    <x v="528"/>
    <s v="F"/>
    <x v="97"/>
  </r>
  <r>
    <s v="X"/>
    <d v="2016-05-19T00:00:00"/>
    <x v="0"/>
    <x v="32"/>
    <n v="401.5"/>
    <m/>
    <x v="591"/>
    <s v="F"/>
    <x v="0"/>
  </r>
  <r>
    <s v="X"/>
    <d v="2016-05-19T00:00:00"/>
    <x v="0"/>
    <x v="32"/>
    <n v="51.68"/>
    <m/>
    <x v="593"/>
    <s v="F"/>
    <x v="0"/>
  </r>
  <r>
    <s v="X"/>
    <d v="2016-05-20T00:00:00"/>
    <x v="0"/>
    <x v="4016"/>
    <m/>
    <n v="131.69"/>
    <x v="584"/>
    <s v="F"/>
    <x v="0"/>
  </r>
  <r>
    <s v="X"/>
    <d v="2016-05-20T00:00:00"/>
    <x v="0"/>
    <x v="4017"/>
    <m/>
    <n v="145.49"/>
    <x v="585"/>
    <s v="F"/>
    <x v="0"/>
  </r>
  <r>
    <s v="X"/>
    <d v="2016-05-20T00:00:00"/>
    <x v="0"/>
    <x v="4018"/>
    <m/>
    <n v="36.49"/>
    <x v="584"/>
    <s v="F"/>
    <x v="0"/>
  </r>
  <r>
    <s v="X"/>
    <d v="2016-05-20T00:00:00"/>
    <x v="14"/>
    <x v="4019"/>
    <m/>
    <n v="159.59"/>
    <x v="28"/>
    <s v="JP"/>
    <x v="0"/>
  </r>
  <r>
    <s v="X"/>
    <d v="2016-05-20T00:00:00"/>
    <x v="14"/>
    <x v="4020"/>
    <m/>
    <n v="282.75"/>
    <x v="581"/>
    <s v="I"/>
    <x v="0"/>
  </r>
  <r>
    <s v="X"/>
    <d v="2016-05-20T00:00:00"/>
    <x v="14"/>
    <x v="4021"/>
    <m/>
    <n v="84.2"/>
    <x v="590"/>
    <s v="I"/>
    <x v="0"/>
  </r>
  <r>
    <s v="X"/>
    <d v="2016-05-20T00:00:00"/>
    <x v="0"/>
    <x v="4022"/>
    <m/>
    <n v="793.07"/>
    <x v="585"/>
    <s v="F"/>
    <x v="0"/>
  </r>
  <r>
    <s v="X"/>
    <d v="2016-05-20T00:00:00"/>
    <x v="14"/>
    <x v="4023"/>
    <m/>
    <n v="137.85"/>
    <x v="590"/>
    <s v="I"/>
    <x v="0"/>
  </r>
  <r>
    <s v="X"/>
    <d v="2016-05-20T00:00:00"/>
    <x v="1"/>
    <x v="4024"/>
    <n v="-87740"/>
    <m/>
    <x v="303"/>
    <m/>
    <x v="97"/>
  </r>
  <r>
    <s v="X"/>
    <d v="2016-05-21T00:00:00"/>
    <x v="0"/>
    <x v="4025"/>
    <m/>
    <n v="119.24"/>
    <x v="500"/>
    <s v="F"/>
    <x v="0"/>
  </r>
  <r>
    <s v="X"/>
    <d v="2016-05-21T00:00:00"/>
    <x v="0"/>
    <x v="4026"/>
    <m/>
    <n v="131.22"/>
    <x v="110"/>
    <m/>
    <x v="0"/>
  </r>
  <r>
    <s v="X"/>
    <d v="2016-05-21T00:00:00"/>
    <x v="0"/>
    <x v="4027"/>
    <m/>
    <n v="165.94"/>
    <x v="28"/>
    <s v="JP"/>
    <x v="0"/>
  </r>
  <r>
    <s v="X"/>
    <d v="2016-05-21T00:00:00"/>
    <x v="14"/>
    <x v="4028"/>
    <m/>
    <n v="1683.74"/>
    <x v="535"/>
    <m/>
    <x v="0"/>
  </r>
  <r>
    <s v="X"/>
    <d v="2016-05-21T00:00:00"/>
    <x v="14"/>
    <x v="4029"/>
    <m/>
    <n v="155.94999999999999"/>
    <x v="535"/>
    <m/>
    <x v="0"/>
  </r>
  <r>
    <s v="X"/>
    <d v="2016-05-21T00:00:00"/>
    <x v="14"/>
    <x v="3972"/>
    <m/>
    <n v="-301.10000000000002"/>
    <x v="28"/>
    <s v="JP"/>
    <x v="0"/>
  </r>
  <r>
    <s v="X"/>
    <d v="2016-05-21T00:00:00"/>
    <x v="0"/>
    <x v="3972"/>
    <m/>
    <n v="323.05"/>
    <x v="28"/>
    <s v="JP"/>
    <x v="0"/>
  </r>
  <r>
    <s v="X"/>
    <d v="2016-05-22T00:00:00"/>
    <x v="14"/>
    <x v="4030"/>
    <m/>
    <n v="643.89"/>
    <x v="545"/>
    <m/>
    <x v="0"/>
  </r>
  <r>
    <s v="X"/>
    <d v="2016-05-22T00:00:00"/>
    <x v="14"/>
    <x v="4031"/>
    <m/>
    <n v="51.87"/>
    <x v="545"/>
    <m/>
    <x v="0"/>
  </r>
  <r>
    <s v="X"/>
    <d v="2016-05-23T00:00:00"/>
    <x v="14"/>
    <x v="4032"/>
    <m/>
    <n v="965.25"/>
    <x v="28"/>
    <s v="JP"/>
    <x v="0"/>
  </r>
  <r>
    <s v="X"/>
    <d v="2016-05-23T00:00:00"/>
    <x v="14"/>
    <x v="0"/>
    <m/>
    <n v="-504.56"/>
    <x v="94"/>
    <m/>
    <x v="0"/>
  </r>
  <r>
    <s v="X"/>
    <d v="2016-05-23T00:00:00"/>
    <x v="14"/>
    <x v="4033"/>
    <m/>
    <n v="415.01"/>
    <x v="545"/>
    <m/>
    <x v="0"/>
  </r>
  <r>
    <s v="X"/>
    <d v="2016-05-23T00:00:00"/>
    <x v="14"/>
    <x v="4028"/>
    <m/>
    <n v="-582.15"/>
    <x v="535"/>
    <m/>
    <x v="0"/>
  </r>
  <r>
    <s v="X"/>
    <d v="2016-05-23T00:00:00"/>
    <x v="19"/>
    <x v="4028"/>
    <m/>
    <n v="261.25"/>
    <x v="535"/>
    <m/>
    <x v="0"/>
  </r>
  <r>
    <s v="X"/>
    <d v="2016-05-23T00:00:00"/>
    <x v="14"/>
    <x v="4034"/>
    <m/>
    <n v="107.59"/>
    <x v="581"/>
    <s v="I"/>
    <x v="0"/>
  </r>
  <r>
    <s v="X"/>
    <d v="2016-05-23T00:00:00"/>
    <x v="13"/>
    <x v="36"/>
    <n v="1400"/>
    <m/>
    <x v="581"/>
    <s v="I"/>
    <x v="98"/>
  </r>
  <r>
    <s v="X"/>
    <d v="2016-05-23T00:00:00"/>
    <x v="13"/>
    <x v="36"/>
    <n v="2000"/>
    <m/>
    <x v="589"/>
    <s v="I"/>
    <x v="98"/>
  </r>
  <r>
    <s v="X"/>
    <d v="2016-05-23T00:00:00"/>
    <x v="1"/>
    <x v="9"/>
    <n v="1215"/>
    <m/>
    <x v="589"/>
    <s v="I"/>
    <x v="98"/>
  </r>
  <r>
    <s v="X"/>
    <d v="2016-05-23T00:00:00"/>
    <x v="1"/>
    <x v="9"/>
    <n v="3580"/>
    <m/>
    <x v="581"/>
    <s v="I"/>
    <x v="98"/>
  </r>
  <r>
    <s v="X"/>
    <d v="2016-05-23T00:00:00"/>
    <x v="1"/>
    <x v="9"/>
    <n v="970"/>
    <m/>
    <x v="590"/>
    <s v="I"/>
    <x v="98"/>
  </r>
  <r>
    <s v="X"/>
    <d v="2016-05-23T00:00:00"/>
    <x v="1"/>
    <x v="9"/>
    <n v="630"/>
    <m/>
    <x v="535"/>
    <s v="patrick"/>
    <x v="98"/>
  </r>
  <r>
    <s v="X"/>
    <d v="2016-05-23T00:00:00"/>
    <x v="1"/>
    <x v="2677"/>
    <n v="1500"/>
    <m/>
    <x v="584"/>
    <s v="F"/>
    <x v="98"/>
  </r>
  <r>
    <s v="X"/>
    <d v="2016-05-23T00:00:00"/>
    <x v="1"/>
    <x v="2677"/>
    <n v="1200"/>
    <m/>
    <x v="593"/>
    <s v="F"/>
    <x v="98"/>
  </r>
  <r>
    <s v="X"/>
    <d v="2016-05-23T00:00:00"/>
    <x v="1"/>
    <x v="9"/>
    <n v="560"/>
    <m/>
    <x v="584"/>
    <s v="F"/>
    <x v="98"/>
  </r>
  <r>
    <s v="X"/>
    <d v="2016-05-23T00:00:00"/>
    <x v="1"/>
    <x v="9"/>
    <n v="710"/>
    <m/>
    <x v="553"/>
    <s v="F"/>
    <x v="98"/>
  </r>
  <r>
    <s v="X"/>
    <d v="2016-05-23T00:00:00"/>
    <x v="1"/>
    <x v="9"/>
    <n v="270"/>
    <m/>
    <x v="110"/>
    <s v="R"/>
    <x v="98"/>
  </r>
  <r>
    <s v="X"/>
    <d v="2016-05-23T00:00:00"/>
    <x v="1"/>
    <x v="9"/>
    <n v="125"/>
    <m/>
    <x v="145"/>
    <m/>
    <x v="98"/>
  </r>
  <r>
    <s v="X"/>
    <d v="2016-05-23T00:00:00"/>
    <x v="1"/>
    <x v="9"/>
    <n v="490"/>
    <m/>
    <x v="447"/>
    <s v="F"/>
    <x v="98"/>
  </r>
  <r>
    <s v="X"/>
    <d v="2016-05-23T00:00:00"/>
    <x v="1"/>
    <x v="214"/>
    <n v="1950"/>
    <m/>
    <x v="584"/>
    <s v="F"/>
    <x v="98"/>
  </r>
  <r>
    <s v="X"/>
    <d v="2016-05-23T00:00:00"/>
    <x v="1"/>
    <x v="36"/>
    <n v="400"/>
    <m/>
    <x v="584"/>
    <s v="F"/>
    <x v="98"/>
  </r>
  <r>
    <s v="X"/>
    <d v="2016-05-23T00:00:00"/>
    <x v="1"/>
    <x v="129"/>
    <n v="3000"/>
    <m/>
    <x v="509"/>
    <s v="F"/>
    <x v="98"/>
  </r>
  <r>
    <s v="X"/>
    <d v="2016-05-24T00:00:00"/>
    <x v="14"/>
    <x v="4035"/>
    <m/>
    <n v="576.45000000000005"/>
    <x v="535"/>
    <m/>
    <x v="0"/>
  </r>
  <r>
    <s v="X"/>
    <d v="2016-05-24T00:00:00"/>
    <x v="0"/>
    <x v="4036"/>
    <m/>
    <n v="253.98"/>
    <x v="500"/>
    <s v="F"/>
    <x v="0"/>
  </r>
  <r>
    <s v="X"/>
    <d v="2016-05-24T00:00:00"/>
    <x v="14"/>
    <x v="4037"/>
    <m/>
    <n v="219.9"/>
    <x v="28"/>
    <s v="JP"/>
    <x v="0"/>
  </r>
  <r>
    <s v="X"/>
    <d v="2016-05-24T00:00:00"/>
    <x v="14"/>
    <x v="0"/>
    <m/>
    <n v="-143.01"/>
    <x v="535"/>
    <m/>
    <x v="0"/>
  </r>
  <r>
    <s v="X"/>
    <d v="2016-05-24T00:00:00"/>
    <x v="14"/>
    <x v="0"/>
    <m/>
    <n v="182.2"/>
    <x v="535"/>
    <m/>
    <x v="0"/>
  </r>
  <r>
    <s v="X"/>
    <d v="2016-05-24T00:00:00"/>
    <x v="14"/>
    <x v="4038"/>
    <m/>
    <n v="255.03"/>
    <x v="535"/>
    <m/>
    <x v="0"/>
  </r>
  <r>
    <s v="X"/>
    <d v="2016-05-24T00:00:00"/>
    <x v="0"/>
    <x v="4039"/>
    <m/>
    <n v="985.94"/>
    <x v="591"/>
    <m/>
    <x v="0"/>
  </r>
  <r>
    <s v="X"/>
    <d v="2016-05-24T00:00:00"/>
    <x v="13"/>
    <x v="684"/>
    <n v="600"/>
    <m/>
    <x v="581"/>
    <s v="I"/>
    <x v="98"/>
  </r>
  <r>
    <s v="X"/>
    <d v="2016-05-24T00:00:00"/>
    <x v="13"/>
    <x v="684"/>
    <n v="1195"/>
    <m/>
    <x v="589"/>
    <s v="I"/>
    <x v="98"/>
  </r>
  <r>
    <s v="X"/>
    <d v="2016-05-24T00:00:00"/>
    <x v="1"/>
    <x v="1328"/>
    <n v="188.27"/>
    <m/>
    <x v="581"/>
    <s v="I"/>
    <x v="98"/>
  </r>
  <r>
    <s v="X"/>
    <d v="2016-05-24T00:00:00"/>
    <x v="1"/>
    <x v="684"/>
    <n v="3122"/>
    <m/>
    <x v="593"/>
    <s v="F"/>
    <x v="98"/>
  </r>
  <r>
    <s v="X"/>
    <d v="2016-05-24T00:00:00"/>
    <x v="13"/>
    <x v="2091"/>
    <n v="700"/>
    <m/>
    <x v="94"/>
    <m/>
    <x v="98"/>
  </r>
  <r>
    <s v="X"/>
    <d v="2016-05-25T00:00:00"/>
    <x v="14"/>
    <x v="4040"/>
    <m/>
    <n v="188.31"/>
    <x v="535"/>
    <m/>
    <x v="0"/>
  </r>
  <r>
    <s v="X"/>
    <d v="2016-05-25T00:00:00"/>
    <x v="0"/>
    <x v="4041"/>
    <m/>
    <n v="229.11"/>
    <x v="500"/>
    <s v="F"/>
    <x v="0"/>
  </r>
  <r>
    <s v="X"/>
    <d v="2016-05-25T00:00:00"/>
    <x v="14"/>
    <x v="4042"/>
    <m/>
    <n v="337.53"/>
    <x v="28"/>
    <s v="JP"/>
    <x v="0"/>
  </r>
  <r>
    <s v="X"/>
    <d v="2016-05-25T00:00:00"/>
    <x v="14"/>
    <x v="4043"/>
    <m/>
    <n v="341.76"/>
    <x v="606"/>
    <m/>
    <x v="0"/>
  </r>
  <r>
    <s v="X"/>
    <d v="2016-05-25T00:00:00"/>
    <x v="0"/>
    <x v="4044"/>
    <m/>
    <n v="2671.8"/>
    <x v="500"/>
    <s v="F"/>
    <x v="0"/>
  </r>
  <r>
    <s v="X"/>
    <d v="2016-05-25T00:00:00"/>
    <x v="13"/>
    <x v="44"/>
    <n v="725"/>
    <m/>
    <x v="535"/>
    <s v="patrick"/>
    <x v="98"/>
  </r>
  <r>
    <s v="X"/>
    <d v="2016-05-26T00:00:00"/>
    <x v="14"/>
    <x v="4045"/>
    <m/>
    <n v="114.36"/>
    <x v="28"/>
    <s v="JP"/>
    <x v="0"/>
  </r>
  <r>
    <s v="X"/>
    <d v="2016-05-26T00:00:00"/>
    <x v="14"/>
    <x v="4046"/>
    <m/>
    <n v="321.11"/>
    <x v="581"/>
    <s v="I"/>
    <x v="0"/>
  </r>
  <r>
    <s v="X"/>
    <d v="2016-05-26T00:00:00"/>
    <x v="0"/>
    <x v="4047"/>
    <m/>
    <n v="180.06"/>
    <x v="136"/>
    <s v="R"/>
    <x v="0"/>
  </r>
  <r>
    <s v="X"/>
    <d v="2016-05-26T00:00:00"/>
    <x v="14"/>
    <x v="4048"/>
    <m/>
    <n v="754.58"/>
    <x v="28"/>
    <s v="JP"/>
    <x v="0"/>
  </r>
  <r>
    <s v="X"/>
    <d v="2016-05-26T00:00:00"/>
    <x v="14"/>
    <x v="4049"/>
    <m/>
    <n v="102.87"/>
    <x v="28"/>
    <s v="JP"/>
    <x v="0"/>
  </r>
  <r>
    <s v="X"/>
    <d v="2016-05-26T00:00:00"/>
    <x v="0"/>
    <x v="4050"/>
    <m/>
    <n v="559.05999999999995"/>
    <x v="593"/>
    <s v="F"/>
    <x v="0"/>
  </r>
  <r>
    <s v="X"/>
    <d v="2016-05-26T00:00:00"/>
    <x v="0"/>
    <x v="4051"/>
    <m/>
    <n v="383.31"/>
    <x v="593"/>
    <s v="F"/>
    <x v="0"/>
  </r>
  <r>
    <s v="X"/>
    <d v="2016-05-26T00:00:00"/>
    <x v="0"/>
    <x v="4052"/>
    <m/>
    <n v="537.45000000000005"/>
    <x v="591"/>
    <s v="F"/>
    <x v="0"/>
  </r>
  <r>
    <s v="X"/>
    <d v="2016-05-26T00:00:00"/>
    <x v="14"/>
    <x v="2608"/>
    <m/>
    <n v="-220.19"/>
    <x v="535"/>
    <s v="patrick"/>
    <x v="0"/>
  </r>
  <r>
    <s v="X"/>
    <d v="2016-05-26T00:00:00"/>
    <x v="1"/>
    <x v="3376"/>
    <n v="1000"/>
    <m/>
    <x v="533"/>
    <s v="F"/>
    <x v="98"/>
  </r>
  <r>
    <s v="X"/>
    <d v="2016-05-27T00:00:00"/>
    <x v="14"/>
    <x v="4053"/>
    <m/>
    <n v="345.96"/>
    <x v="28"/>
    <s v="JP"/>
    <x v="0"/>
  </r>
  <r>
    <s v="X"/>
    <d v="2016-05-27T00:00:00"/>
    <x v="14"/>
    <x v="4054"/>
    <m/>
    <n v="243.39"/>
    <x v="28"/>
    <s v="JP"/>
    <x v="0"/>
  </r>
  <r>
    <s v="X"/>
    <d v="2016-05-27T00:00:00"/>
    <x v="0"/>
    <x v="4055"/>
    <m/>
    <n v="626.86"/>
    <x v="593"/>
    <m/>
    <x v="0"/>
  </r>
  <r>
    <s v="X"/>
    <d v="2016-05-27T00:00:00"/>
    <x v="14"/>
    <x v="0"/>
    <m/>
    <n v="-803.81"/>
    <x v="28"/>
    <s v="JP"/>
    <x v="0"/>
  </r>
  <r>
    <s v="X"/>
    <d v="2016-05-27T00:00:00"/>
    <x v="1"/>
    <x v="3015"/>
    <n v="320"/>
    <m/>
    <x v="607"/>
    <s v="F"/>
    <x v="98"/>
  </r>
  <r>
    <s v="X"/>
    <d v="2016-05-27T00:00:00"/>
    <x v="13"/>
    <x v="1328"/>
    <n v="95"/>
    <m/>
    <x v="28"/>
    <s v="JP"/>
    <x v="98"/>
  </r>
  <r>
    <s v="X"/>
    <d v="2016-05-28T00:00:00"/>
    <x v="0"/>
    <x v="4056"/>
    <m/>
    <n v="315.11"/>
    <x v="585"/>
    <s v="F"/>
    <x v="0"/>
  </r>
  <r>
    <s v="X"/>
    <d v="2016-05-28T00:00:00"/>
    <x v="14"/>
    <x v="4057"/>
    <m/>
    <n v="134.13999999999999"/>
    <x v="28"/>
    <s v="JP"/>
    <x v="0"/>
  </r>
  <r>
    <s v="X"/>
    <d v="2016-05-30T00:00:00"/>
    <x v="0"/>
    <x v="4058"/>
    <m/>
    <n v="712.35"/>
    <x v="593"/>
    <m/>
    <x v="0"/>
  </r>
  <r>
    <s v="X"/>
    <d v="2016-05-30T00:00:00"/>
    <x v="0"/>
    <x v="4059"/>
    <m/>
    <n v="232.96"/>
    <x v="593"/>
    <m/>
    <x v="0"/>
  </r>
  <r>
    <s v="X"/>
    <d v="2016-05-31T00:00:00"/>
    <x v="14"/>
    <x v="4060"/>
    <m/>
    <n v="733.06"/>
    <x v="596"/>
    <s v="I"/>
    <x v="0"/>
  </r>
  <r>
    <s v="X"/>
    <d v="2016-05-31T00:00:00"/>
    <x v="14"/>
    <x v="4061"/>
    <m/>
    <n v="408.49"/>
    <x v="581"/>
    <s v="I"/>
    <x v="0"/>
  </r>
  <r>
    <s v="X"/>
    <d v="2016-05-31T00:00:00"/>
    <x v="14"/>
    <x v="4062"/>
    <m/>
    <n v="301.73"/>
    <x v="590"/>
    <s v="I"/>
    <x v="0"/>
  </r>
  <r>
    <s v="X"/>
    <d v="2016-05-31T00:00:00"/>
    <x v="14"/>
    <x v="4063"/>
    <m/>
    <n v="606.59"/>
    <x v="136"/>
    <m/>
    <x v="0"/>
  </r>
  <r>
    <s v="X"/>
    <d v="2016-05-31T00:00:00"/>
    <x v="1"/>
    <x v="4064"/>
    <n v="117.88"/>
    <m/>
    <x v="135"/>
    <s v="R"/>
    <x v="99"/>
  </r>
  <r>
    <s v="X"/>
    <d v="2016-05-31T00:00:00"/>
    <x v="1"/>
    <x v="2482"/>
    <n v="4000"/>
    <m/>
    <x v="585"/>
    <s v="F"/>
    <x v="99"/>
  </r>
  <r>
    <s v="X"/>
    <d v="2016-05-31T00:00:00"/>
    <x v="1"/>
    <x v="9"/>
    <n v="3000"/>
    <m/>
    <x v="590"/>
    <s v="I"/>
    <x v="99"/>
  </r>
  <r>
    <s v="X"/>
    <d v="2016-05-31T00:00:00"/>
    <x v="1"/>
    <x v="2677"/>
    <n v="2500"/>
    <m/>
    <x v="593"/>
    <s v="F"/>
    <x v="99"/>
  </r>
  <r>
    <s v="X"/>
    <d v="2016-05-31T00:00:00"/>
    <x v="1"/>
    <x v="9"/>
    <n v="675"/>
    <m/>
    <x v="589"/>
    <s v="I"/>
    <x v="99"/>
  </r>
  <r>
    <s v="X"/>
    <d v="2016-05-31T00:00:00"/>
    <x v="1"/>
    <x v="9"/>
    <n v="750"/>
    <m/>
    <x v="590"/>
    <s v="I"/>
    <x v="99"/>
  </r>
  <r>
    <s v="X"/>
    <d v="2016-05-31T00:00:00"/>
    <x v="1"/>
    <x v="9"/>
    <n v="2350"/>
    <m/>
    <x v="581"/>
    <s v="I"/>
    <x v="99"/>
  </r>
  <r>
    <s v="X"/>
    <d v="2016-05-31T00:00:00"/>
    <x v="1"/>
    <x v="9"/>
    <n v="275"/>
    <m/>
    <x v="136"/>
    <s v="R"/>
    <x v="99"/>
  </r>
  <r>
    <s v="X"/>
    <d v="2016-05-31T00:00:00"/>
    <x v="1"/>
    <x v="2482"/>
    <n v="6600"/>
    <m/>
    <x v="591"/>
    <s v="F"/>
    <x v="99"/>
  </r>
  <r>
    <s v="X"/>
    <d v="2016-05-31T00:00:00"/>
    <x v="13"/>
    <x v="9"/>
    <n v="2350"/>
    <m/>
    <x v="535"/>
    <s v="patrick"/>
    <x v="99"/>
  </r>
  <r>
    <s v="X"/>
    <d v="2016-05-31T00:00:00"/>
    <x v="13"/>
    <x v="9"/>
    <n v="400"/>
    <m/>
    <x v="545"/>
    <s v="R"/>
    <x v="99"/>
  </r>
  <r>
    <s v="X"/>
    <d v="2016-05-31T00:00:00"/>
    <x v="13"/>
    <x v="13"/>
    <n v="4700"/>
    <m/>
    <x v="28"/>
    <s v="JP"/>
    <x v="99"/>
  </r>
  <r>
    <s v="X"/>
    <d v="2016-06-01T00:00:00"/>
    <x v="14"/>
    <x v="4065"/>
    <m/>
    <n v="341.09"/>
    <x v="596"/>
    <s v="I"/>
    <x v="0"/>
  </r>
  <r>
    <s v="X"/>
    <d v="2016-06-01T00:00:00"/>
    <x v="14"/>
    <x v="4066"/>
    <m/>
    <n v="44.19"/>
    <x v="175"/>
    <m/>
    <x v="0"/>
  </r>
  <r>
    <s v="X"/>
    <d v="2016-06-01T00:00:00"/>
    <x v="14"/>
    <x v="4067"/>
    <m/>
    <n v="20.010000000000002"/>
    <x v="175"/>
    <m/>
    <x v="0"/>
  </r>
  <r>
    <s v="X"/>
    <d v="2016-06-01T00:00:00"/>
    <x v="0"/>
    <x v="4068"/>
    <m/>
    <n v="316.39"/>
    <x v="136"/>
    <m/>
    <x v="0"/>
  </r>
  <r>
    <s v="X"/>
    <d v="2016-06-01T00:00:00"/>
    <x v="14"/>
    <x v="4069"/>
    <m/>
    <n v="134.47"/>
    <x v="128"/>
    <m/>
    <x v="0"/>
  </r>
  <r>
    <s v="X"/>
    <d v="2016-06-01T00:00:00"/>
    <x v="0"/>
    <x v="4070"/>
    <m/>
    <n v="52.7"/>
    <x v="128"/>
    <m/>
    <x v="0"/>
  </r>
  <r>
    <s v="X"/>
    <d v="2016-06-01T00:00:00"/>
    <x v="0"/>
    <x v="4071"/>
    <m/>
    <n v="382.87"/>
    <x v="593"/>
    <m/>
    <x v="0"/>
  </r>
  <r>
    <s v="X"/>
    <d v="2016-06-01T00:00:00"/>
    <x v="0"/>
    <x v="4072"/>
    <m/>
    <n v="30.53"/>
    <x v="608"/>
    <m/>
    <x v="0"/>
  </r>
  <r>
    <s v="X"/>
    <d v="2016-06-01T00:00:00"/>
    <x v="14"/>
    <x v="4073"/>
    <m/>
    <n v="157.04"/>
    <x v="581"/>
    <s v="I"/>
    <x v="0"/>
  </r>
  <r>
    <s v="X"/>
    <d v="2016-06-01T00:00:00"/>
    <x v="14"/>
    <x v="4074"/>
    <m/>
    <n v="333.27"/>
    <x v="590"/>
    <s v="I"/>
    <x v="0"/>
  </r>
  <r>
    <s v="X"/>
    <d v="2016-06-02T00:00:00"/>
    <x v="14"/>
    <x v="4075"/>
    <m/>
    <n v="459.94"/>
    <x v="581"/>
    <s v="I"/>
    <x v="0"/>
  </r>
  <r>
    <s v="X"/>
    <d v="2016-06-02T00:00:00"/>
    <x v="0"/>
    <x v="4076"/>
    <m/>
    <n v="18.43"/>
    <x v="585"/>
    <s v="F"/>
    <x v="0"/>
  </r>
  <r>
    <s v="X"/>
    <d v="2016-06-02T00:00:00"/>
    <x v="14"/>
    <x v="4077"/>
    <m/>
    <n v="333.71"/>
    <x v="581"/>
    <s v="I"/>
    <x v="0"/>
  </r>
  <r>
    <s v="X"/>
    <d v="2016-06-02T00:00:00"/>
    <x v="0"/>
    <x v="4078"/>
    <m/>
    <n v="199.36"/>
    <x v="585"/>
    <s v="F"/>
    <x v="0"/>
  </r>
  <r>
    <s v="X"/>
    <d v="2016-06-02T00:00:00"/>
    <x v="0"/>
    <x v="4079"/>
    <m/>
    <n v="358.37"/>
    <x v="593"/>
    <m/>
    <x v="0"/>
  </r>
  <r>
    <s v="X"/>
    <d v="2016-06-02T00:00:00"/>
    <x v="0"/>
    <x v="4080"/>
    <m/>
    <n v="302.93"/>
    <x v="593"/>
    <m/>
    <x v="0"/>
  </r>
  <r>
    <s v="X"/>
    <d v="2016-06-03T00:00:00"/>
    <x v="0"/>
    <x v="4081"/>
    <m/>
    <n v="428.52"/>
    <x v="585"/>
    <s v="F"/>
    <x v="0"/>
  </r>
  <r>
    <s v="X"/>
    <d v="2016-06-03T00:00:00"/>
    <x v="0"/>
    <x v="4082"/>
    <m/>
    <n v="74.98"/>
    <x v="585"/>
    <s v="F"/>
    <x v="0"/>
  </r>
  <r>
    <s v="X"/>
    <d v="2016-06-03T00:00:00"/>
    <x v="0"/>
    <x v="4083"/>
    <m/>
    <n v="738.8"/>
    <x v="593"/>
    <m/>
    <x v="0"/>
  </r>
  <r>
    <s v="X"/>
    <d v="2016-06-03T00:00:00"/>
    <x v="0"/>
    <x v="4084"/>
    <m/>
    <n v="84.57"/>
    <x v="94"/>
    <m/>
    <x v="0"/>
  </r>
  <r>
    <s v="X"/>
    <d v="2016-06-04T00:00:00"/>
    <x v="14"/>
    <x v="4085"/>
    <m/>
    <n v="754.27"/>
    <x v="590"/>
    <s v="I"/>
    <x v="0"/>
  </r>
  <r>
    <s v="X"/>
    <d v="2016-06-04T00:00:00"/>
    <x v="14"/>
    <x v="4086"/>
    <m/>
    <n v="44.93"/>
    <x v="572"/>
    <s v="F"/>
    <x v="0"/>
  </r>
  <r>
    <s v="X"/>
    <d v="2016-06-04T00:00:00"/>
    <x v="0"/>
    <x v="4087"/>
    <m/>
    <n v="435.94"/>
    <x v="500"/>
    <s v="F"/>
    <x v="0"/>
  </r>
  <r>
    <s v="X"/>
    <d v="2016-06-04T00:00:00"/>
    <x v="0"/>
    <x v="4088"/>
    <m/>
    <n v="196.21"/>
    <x v="593"/>
    <m/>
    <x v="0"/>
  </r>
  <r>
    <s v="X"/>
    <d v="2016-06-04T00:00:00"/>
    <x v="0"/>
    <x v="4089"/>
    <m/>
    <n v="405.13"/>
    <x v="500"/>
    <s v="F"/>
    <x v="0"/>
  </r>
  <r>
    <s v="X"/>
    <d v="2016-06-06T00:00:00"/>
    <x v="14"/>
    <x v="4090"/>
    <m/>
    <n v="374.49"/>
    <x v="589"/>
    <s v="I"/>
    <x v="0"/>
  </r>
  <r>
    <s v="X"/>
    <d v="2016-06-06T00:00:00"/>
    <x v="0"/>
    <x v="4091"/>
    <m/>
    <n v="428.79"/>
    <x v="22"/>
    <m/>
    <x v="0"/>
  </r>
  <r>
    <s v="X"/>
    <d v="2016-06-06T00:00:00"/>
    <x v="0"/>
    <x v="4092"/>
    <m/>
    <n v="151.65"/>
    <x v="22"/>
    <m/>
    <x v="0"/>
  </r>
  <r>
    <s v="X"/>
    <d v="2016-06-06T00:00:00"/>
    <x v="0"/>
    <x v="4093"/>
    <m/>
    <n v="233.33"/>
    <x v="593"/>
    <m/>
    <x v="0"/>
  </r>
  <r>
    <s v="X"/>
    <d v="2016-06-06T00:00:00"/>
    <x v="1"/>
    <x v="9"/>
    <n v="1770"/>
    <m/>
    <x v="136"/>
    <s v="R"/>
    <x v="100"/>
  </r>
  <r>
    <s v="X"/>
    <d v="2016-06-06T00:00:00"/>
    <x v="1"/>
    <x v="9"/>
    <n v="1990"/>
    <m/>
    <x v="581"/>
    <s v="I"/>
    <x v="100"/>
  </r>
  <r>
    <s v="X"/>
    <d v="2016-06-06T00:00:00"/>
    <x v="1"/>
    <x v="9"/>
    <n v="270"/>
    <m/>
    <x v="128"/>
    <s v="R"/>
    <x v="100"/>
  </r>
  <r>
    <s v="X"/>
    <d v="2016-06-06T00:00:00"/>
    <x v="1"/>
    <x v="9"/>
    <n v="310"/>
    <m/>
    <x v="572"/>
    <s v="F"/>
    <x v="100"/>
  </r>
  <r>
    <s v="X"/>
    <d v="2016-06-06T00:00:00"/>
    <x v="1"/>
    <x v="9"/>
    <n v="360"/>
    <m/>
    <x v="585"/>
    <s v="F"/>
    <x v="100"/>
  </r>
  <r>
    <s v="X"/>
    <d v="2016-06-06T00:00:00"/>
    <x v="1"/>
    <x v="9"/>
    <n v="1970"/>
    <m/>
    <x v="590"/>
    <s v="I"/>
    <x v="100"/>
  </r>
  <r>
    <s v="X"/>
    <d v="2016-06-06T00:00:00"/>
    <x v="1"/>
    <x v="2677"/>
    <n v="5700"/>
    <m/>
    <x v="593"/>
    <s v="F"/>
    <x v="100"/>
  </r>
  <r>
    <s v="X"/>
    <d v="2016-06-06T00:00:00"/>
    <x v="1"/>
    <x v="9"/>
    <n v="2000"/>
    <m/>
    <x v="590"/>
    <s v="I"/>
    <x v="100"/>
  </r>
  <r>
    <s v="X"/>
    <d v="2016-06-06T00:00:00"/>
    <x v="1"/>
    <x v="9"/>
    <n v="750"/>
    <m/>
    <x v="585"/>
    <s v="F"/>
    <x v="100"/>
  </r>
  <r>
    <s v="X"/>
    <d v="2016-06-06T00:00:00"/>
    <x v="1"/>
    <x v="129"/>
    <n v="3500"/>
    <m/>
    <x v="500"/>
    <s v="F"/>
    <x v="100"/>
  </r>
  <r>
    <s v="X"/>
    <d v="2016-06-06T00:00:00"/>
    <x v="1"/>
    <x v="2046"/>
    <n v="2500.6"/>
    <m/>
    <x v="553"/>
    <s v="F"/>
    <x v="100"/>
  </r>
  <r>
    <s v="X"/>
    <d v="2016-06-07T00:00:00"/>
    <x v="14"/>
    <x v="4094"/>
    <m/>
    <n v="400.04"/>
    <x v="247"/>
    <m/>
    <x v="0"/>
  </r>
  <r>
    <s v="X"/>
    <d v="2016-06-07T00:00:00"/>
    <x v="0"/>
    <x v="4095"/>
    <m/>
    <n v="252.39"/>
    <x v="500"/>
    <s v="F"/>
    <x v="0"/>
  </r>
  <r>
    <s v="X"/>
    <d v="2016-06-07T00:00:00"/>
    <x v="14"/>
    <x v="4096"/>
    <m/>
    <n v="341.64"/>
    <x v="99"/>
    <m/>
    <x v="0"/>
  </r>
  <r>
    <s v="X"/>
    <d v="2016-06-07T00:00:00"/>
    <x v="0"/>
    <x v="2397"/>
    <m/>
    <n v="320.32"/>
    <x v="591"/>
    <m/>
    <x v="0"/>
  </r>
  <r>
    <s v="X"/>
    <d v="2016-06-07T00:00:00"/>
    <x v="0"/>
    <x v="4097"/>
    <m/>
    <n v="2291.81"/>
    <x v="593"/>
    <m/>
    <x v="0"/>
  </r>
  <r>
    <s v="X"/>
    <d v="2016-06-07T00:00:00"/>
    <x v="0"/>
    <x v="4098"/>
    <m/>
    <n v="422.09"/>
    <x v="593"/>
    <m/>
    <x v="0"/>
  </r>
  <r>
    <s v="X"/>
    <d v="2016-06-07T00:00:00"/>
    <x v="1"/>
    <x v="879"/>
    <n v="1550"/>
    <m/>
    <x v="591"/>
    <s v="F"/>
    <x v="100"/>
  </r>
  <r>
    <s v="X"/>
    <d v="2016-06-07T00:00:00"/>
    <x v="1"/>
    <x v="879"/>
    <n v="175"/>
    <m/>
    <x v="150"/>
    <s v="R"/>
    <x v="100"/>
  </r>
  <r>
    <s v="X"/>
    <d v="2016-06-07T00:00:00"/>
    <x v="1"/>
    <x v="879"/>
    <n v="55"/>
    <m/>
    <x v="98"/>
    <s v="R"/>
    <x v="100"/>
  </r>
  <r>
    <s v="X"/>
    <d v="2016-06-07T00:00:00"/>
    <x v="1"/>
    <x v="879"/>
    <n v="250"/>
    <m/>
    <x v="206"/>
    <s v="R"/>
    <x v="100"/>
  </r>
  <r>
    <s v="X"/>
    <d v="2016-06-07T00:00:00"/>
    <x v="1"/>
    <x v="879"/>
    <n v="125"/>
    <m/>
    <x v="572"/>
    <s v="F"/>
    <x v="100"/>
  </r>
  <r>
    <s v="X"/>
    <d v="2016-06-07T00:00:00"/>
    <x v="1"/>
    <x v="879"/>
    <n v="3350"/>
    <m/>
    <x v="118"/>
    <s v="R"/>
    <x v="100"/>
  </r>
  <r>
    <s v="X"/>
    <d v="2016-06-07T00:00:00"/>
    <x v="13"/>
    <x v="879"/>
    <n v="215"/>
    <m/>
    <x v="581"/>
    <s v="I"/>
    <x v="100"/>
  </r>
  <r>
    <s v="X"/>
    <d v="2016-06-08T00:00:00"/>
    <x v="19"/>
    <x v="4099"/>
    <m/>
    <n v="72.47"/>
    <x v="28"/>
    <s v="JP"/>
    <x v="0"/>
  </r>
  <r>
    <s v="X"/>
    <d v="2016-06-08T00:00:00"/>
    <x v="14"/>
    <x v="4100"/>
    <m/>
    <n v="386.11"/>
    <x v="247"/>
    <m/>
    <x v="0"/>
  </r>
  <r>
    <s v="X"/>
    <d v="2016-06-08T00:00:00"/>
    <x v="23"/>
    <x v="4101"/>
    <m/>
    <n v="188.48"/>
    <x v="37"/>
    <m/>
    <x v="0"/>
  </r>
  <r>
    <s v="X"/>
    <d v="2016-06-08T00:00:00"/>
    <x v="0"/>
    <x v="4102"/>
    <m/>
    <n v="288.7"/>
    <x v="593"/>
    <m/>
    <x v="0"/>
  </r>
  <r>
    <s v="X"/>
    <d v="2016-06-08T00:00:00"/>
    <x v="0"/>
    <x v="4103"/>
    <m/>
    <n v="43.83"/>
    <x v="593"/>
    <m/>
    <x v="0"/>
  </r>
  <r>
    <s v="X"/>
    <d v="2016-06-08T00:00:00"/>
    <x v="0"/>
    <x v="4104"/>
    <m/>
    <n v="35.549999999999997"/>
    <x v="593"/>
    <m/>
    <x v="0"/>
  </r>
  <r>
    <s v="X"/>
    <d v="2016-06-08T00:00:00"/>
    <x v="14"/>
    <x v="4105"/>
    <m/>
    <n v="39.61"/>
    <x v="596"/>
    <s v="I"/>
    <x v="0"/>
  </r>
  <r>
    <s v="X"/>
    <d v="2016-06-08T00:00:00"/>
    <x v="14"/>
    <x v="4106"/>
    <m/>
    <n v="135.53"/>
    <x v="596"/>
    <s v="I"/>
    <x v="0"/>
  </r>
  <r>
    <s v="X"/>
    <d v="2016-06-08T00:00:00"/>
    <x v="14"/>
    <x v="4107"/>
    <m/>
    <n v="384.62"/>
    <x v="99"/>
    <m/>
    <x v="0"/>
  </r>
  <r>
    <s v="X"/>
    <d v="2016-06-08T00:00:00"/>
    <x v="1"/>
    <x v="2551"/>
    <n v="1500"/>
    <m/>
    <x v="593"/>
    <s v="F"/>
    <x v="100"/>
  </r>
  <r>
    <s v="X"/>
    <d v="2016-06-08T00:00:00"/>
    <x v="1"/>
    <x v="2551"/>
    <n v="1500"/>
    <m/>
    <x v="553"/>
    <s v="F"/>
    <x v="100"/>
  </r>
  <r>
    <s v="X"/>
    <d v="2016-06-09T00:00:00"/>
    <x v="0"/>
    <x v="4108"/>
    <m/>
    <n v="278.89"/>
    <x v="593"/>
    <m/>
    <x v="0"/>
  </r>
  <r>
    <s v="X"/>
    <d v="2016-06-09T00:00:00"/>
    <x v="14"/>
    <x v="4109"/>
    <m/>
    <n v="100.33"/>
    <x v="247"/>
    <m/>
    <x v="0"/>
  </r>
  <r>
    <s v="X"/>
    <d v="2016-06-09T00:00:00"/>
    <x v="0"/>
    <x v="4110"/>
    <m/>
    <n v="258.89999999999998"/>
    <x v="553"/>
    <m/>
    <x v="0"/>
  </r>
  <r>
    <s v="X"/>
    <d v="2016-06-09T00:00:00"/>
    <x v="0"/>
    <x v="4111"/>
    <m/>
    <n v="146.43"/>
    <x v="553"/>
    <m/>
    <x v="0"/>
  </r>
  <r>
    <s v="X"/>
    <d v="2016-06-09T00:00:00"/>
    <x v="0"/>
    <x v="4112"/>
    <m/>
    <n v="83.26"/>
    <x v="591"/>
    <m/>
    <x v="0"/>
  </r>
  <r>
    <s v="X"/>
    <d v="2016-06-09T00:00:00"/>
    <x v="1"/>
    <x v="2450"/>
    <n v="960"/>
    <m/>
    <x v="584"/>
    <s v="F"/>
    <x v="100"/>
  </r>
  <r>
    <s v="X"/>
    <d v="2016-06-09T00:00:00"/>
    <x v="1"/>
    <x v="2450"/>
    <n v="320"/>
    <m/>
    <x v="103"/>
    <s v="R"/>
    <x v="100"/>
  </r>
  <r>
    <s v="X"/>
    <d v="2016-06-09T00:00:00"/>
    <x v="1"/>
    <x v="214"/>
    <n v="1895"/>
    <m/>
    <x v="585"/>
    <s v="F"/>
    <x v="100"/>
  </r>
  <r>
    <s v="X"/>
    <d v="2016-06-09T00:00:00"/>
    <x v="1"/>
    <x v="214"/>
    <n v="275"/>
    <m/>
    <x v="535"/>
    <s v="patrick"/>
    <x v="100"/>
  </r>
  <r>
    <s v="X"/>
    <d v="2016-06-09T00:00:00"/>
    <x v="1"/>
    <x v="214"/>
    <n v="100"/>
    <m/>
    <x v="128"/>
    <s v="R"/>
    <x v="100"/>
  </r>
  <r>
    <s v="X"/>
    <d v="2016-06-09T00:00:00"/>
    <x v="1"/>
    <x v="214"/>
    <n v="775"/>
    <m/>
    <x v="581"/>
    <s v="I"/>
    <x v="100"/>
  </r>
  <r>
    <s v="X"/>
    <d v="2016-06-09T00:00:00"/>
    <x v="1"/>
    <x v="214"/>
    <n v="1785"/>
    <m/>
    <x v="28"/>
    <s v="JP"/>
    <x v="100"/>
  </r>
  <r>
    <s v="X"/>
    <d v="2016-06-09T00:00:00"/>
    <x v="13"/>
    <x v="2450"/>
    <n v="1995"/>
    <m/>
    <x v="596"/>
    <s v="I"/>
    <x v="100"/>
  </r>
  <r>
    <s v="X"/>
    <d v="2016-06-09T00:00:00"/>
    <x v="13"/>
    <x v="2450"/>
    <n v="715"/>
    <m/>
    <x v="28"/>
    <s v="JP"/>
    <x v="100"/>
  </r>
  <r>
    <s v="X"/>
    <d v="2016-06-09T00:00:00"/>
    <x v="13"/>
    <x v="2450"/>
    <n v="320"/>
    <m/>
    <x v="590"/>
    <s v="I"/>
    <x v="100"/>
  </r>
  <r>
    <s v="X"/>
    <d v="2016-06-09T00:00:00"/>
    <x v="13"/>
    <x v="2450"/>
    <n v="960"/>
    <m/>
    <x v="581"/>
    <s v="I"/>
    <x v="100"/>
  </r>
  <r>
    <s v="X"/>
    <d v="2016-06-10T00:00:00"/>
    <x v="0"/>
    <x v="32"/>
    <n v="57.72"/>
    <m/>
    <x v="589"/>
    <s v="I"/>
    <x v="0"/>
  </r>
  <r>
    <s v="X"/>
    <d v="2016-06-10T00:00:00"/>
    <x v="0"/>
    <x v="32"/>
    <n v="382.16"/>
    <m/>
    <x v="94"/>
    <m/>
    <x v="0"/>
  </r>
  <r>
    <s v="X"/>
    <d v="2016-06-10T00:00:00"/>
    <x v="14"/>
    <x v="4113"/>
    <m/>
    <n v="115.41"/>
    <x v="589"/>
    <s v="I"/>
    <x v="0"/>
  </r>
  <r>
    <s v="X"/>
    <d v="2016-06-10T00:00:00"/>
    <x v="0"/>
    <x v="4114"/>
    <m/>
    <n v="295.98"/>
    <x v="500"/>
    <s v="F"/>
    <x v="0"/>
  </r>
  <r>
    <s v="X"/>
    <d v="2016-06-10T00:00:00"/>
    <x v="14"/>
    <x v="4115"/>
    <m/>
    <n v="262.08"/>
    <x v="247"/>
    <m/>
    <x v="0"/>
  </r>
  <r>
    <s v="X"/>
    <d v="2016-06-10T00:00:00"/>
    <x v="14"/>
    <x v="4116"/>
    <m/>
    <n v="244.29"/>
    <x v="247"/>
    <m/>
    <x v="0"/>
  </r>
  <r>
    <s v="X"/>
    <d v="2016-06-10T00:00:00"/>
    <x v="0"/>
    <x v="4117"/>
    <m/>
    <n v="726.4"/>
    <x v="593"/>
    <m/>
    <x v="0"/>
  </r>
  <r>
    <s v="X"/>
    <d v="2016-06-10T00:00:00"/>
    <x v="0"/>
    <x v="4118"/>
    <m/>
    <n v="128.19"/>
    <x v="591"/>
    <m/>
    <x v="0"/>
  </r>
  <r>
    <s v="X"/>
    <d v="2016-06-11T00:00:00"/>
    <x v="0"/>
    <x v="4119"/>
    <m/>
    <n v="770.24"/>
    <x v="75"/>
    <m/>
    <x v="0"/>
  </r>
  <r>
    <s v="X"/>
    <d v="2016-06-11T00:00:00"/>
    <x v="0"/>
    <x v="4120"/>
    <m/>
    <n v="478.16"/>
    <x v="500"/>
    <s v="F"/>
    <x v="0"/>
  </r>
  <r>
    <s v="X"/>
    <d v="2016-06-11T00:00:00"/>
    <x v="0"/>
    <x v="4121"/>
    <m/>
    <n v="45.38"/>
    <x v="591"/>
    <m/>
    <x v="0"/>
  </r>
  <r>
    <s v="X"/>
    <d v="2016-06-11T00:00:00"/>
    <x v="0"/>
    <x v="4122"/>
    <m/>
    <n v="468.82"/>
    <x v="591"/>
    <m/>
    <x v="0"/>
  </r>
  <r>
    <s v="X"/>
    <d v="2016-06-13T00:00:00"/>
    <x v="1"/>
    <x v="9"/>
    <n v="5350"/>
    <m/>
    <x v="553"/>
    <s v="F"/>
    <x v="101"/>
  </r>
  <r>
    <s v="X"/>
    <d v="2016-06-13T00:00:00"/>
    <x v="1"/>
    <x v="9"/>
    <n v="500"/>
    <m/>
    <x v="75"/>
    <s v="R"/>
    <x v="101"/>
  </r>
  <r>
    <s v="X"/>
    <d v="2016-06-13T00:00:00"/>
    <x v="1"/>
    <x v="9"/>
    <n v="2500"/>
    <m/>
    <x v="553"/>
    <s v="F"/>
    <x v="101"/>
  </r>
  <r>
    <s v="X"/>
    <d v="2016-06-13T00:00:00"/>
    <x v="1"/>
    <x v="9"/>
    <n v="450"/>
    <m/>
    <x v="22"/>
    <s v="R"/>
    <x v="101"/>
  </r>
  <r>
    <s v="X"/>
    <d v="2016-06-13T00:00:00"/>
    <x v="1"/>
    <x v="9"/>
    <n v="1700"/>
    <m/>
    <x v="585"/>
    <s v="F"/>
    <x v="101"/>
  </r>
  <r>
    <s v="X"/>
    <d v="2016-06-13T00:00:00"/>
    <x v="1"/>
    <x v="2482"/>
    <n v="4000"/>
    <m/>
    <x v="591"/>
    <s v="F"/>
    <x v="101"/>
  </r>
  <r>
    <s v="X"/>
    <d v="2016-06-13T00:00:00"/>
    <x v="1"/>
    <x v="36"/>
    <n v="2000"/>
    <m/>
    <x v="593"/>
    <s v="F"/>
    <x v="101"/>
  </r>
  <r>
    <s v="X"/>
    <d v="2016-06-13T00:00:00"/>
    <x v="1"/>
    <x v="36"/>
    <n v="2000"/>
    <m/>
    <x v="500"/>
    <s v="F"/>
    <x v="101"/>
  </r>
  <r>
    <s v="X"/>
    <d v="2016-06-13T00:00:00"/>
    <x v="1"/>
    <x v="2677"/>
    <n v="3500"/>
    <m/>
    <x v="593"/>
    <s v="F"/>
    <x v="101"/>
  </r>
  <r>
    <s v="X"/>
    <d v="2016-06-13T00:00:00"/>
    <x v="13"/>
    <x v="2482"/>
    <n v="4000"/>
    <m/>
    <x v="596"/>
    <s v="I"/>
    <x v="101"/>
  </r>
  <r>
    <s v="X"/>
    <d v="2016-06-13T00:00:00"/>
    <x v="13"/>
    <x v="9"/>
    <n v="390"/>
    <m/>
    <x v="175"/>
    <m/>
    <x v="101"/>
  </r>
  <r>
    <s v="X"/>
    <d v="2016-06-13T00:00:00"/>
    <x v="13"/>
    <x v="9"/>
    <n v="450"/>
    <m/>
    <x v="99"/>
    <s v="R"/>
    <x v="101"/>
  </r>
  <r>
    <s v="X"/>
    <d v="2016-06-13T00:00:00"/>
    <x v="13"/>
    <x v="9"/>
    <n v="400"/>
    <m/>
    <x v="589"/>
    <s v="I"/>
    <x v="101"/>
  </r>
  <r>
    <s v="X"/>
    <d v="2016-06-13T00:00:00"/>
    <x v="13"/>
    <x v="9"/>
    <n v="450"/>
    <m/>
    <x v="590"/>
    <s v="I"/>
    <x v="101"/>
  </r>
  <r>
    <s v="X"/>
    <d v="2016-06-13T00:00:00"/>
    <x v="13"/>
    <x v="13"/>
    <n v="2100"/>
    <m/>
    <x v="247"/>
    <s v="JP"/>
    <x v="101"/>
  </r>
  <r>
    <s v="X"/>
    <d v="2016-06-13T00:00:00"/>
    <x v="14"/>
    <x v="4123"/>
    <m/>
    <n v="654.4"/>
    <x v="596"/>
    <s v="I"/>
    <x v="0"/>
  </r>
  <r>
    <s v="X"/>
    <d v="2016-06-13T00:00:00"/>
    <x v="0"/>
    <x v="4124"/>
    <m/>
    <n v="397.13"/>
    <x v="593"/>
    <m/>
    <x v="0"/>
  </r>
  <r>
    <s v="X"/>
    <d v="2016-06-13T00:00:00"/>
    <x v="0"/>
    <x v="4125"/>
    <m/>
    <n v="20.260000000000002"/>
    <x v="593"/>
    <m/>
    <x v="0"/>
  </r>
  <r>
    <s v="X"/>
    <d v="2016-06-13T00:00:00"/>
    <x v="0"/>
    <x v="4126"/>
    <m/>
    <n v="318.91000000000003"/>
    <x v="593"/>
    <m/>
    <x v="0"/>
  </r>
  <r>
    <s v="X"/>
    <d v="2016-06-13T00:00:00"/>
    <x v="13"/>
    <x v="4127"/>
    <n v="25000"/>
    <m/>
    <x v="572"/>
    <m/>
    <x v="101"/>
  </r>
  <r>
    <s v="X"/>
    <d v="2016-06-14T00:00:00"/>
    <x v="1"/>
    <x v="28"/>
    <n v="808.5"/>
    <m/>
    <x v="553"/>
    <s v="F"/>
    <x v="101"/>
  </r>
  <r>
    <s v="X"/>
    <d v="2016-06-14T00:00:00"/>
    <x v="1"/>
    <x v="28"/>
    <n v="808.5"/>
    <m/>
    <x v="593"/>
    <s v="F"/>
    <x v="101"/>
  </r>
  <r>
    <s v="X"/>
    <d v="2016-06-14T00:00:00"/>
    <x v="13"/>
    <x v="28"/>
    <n v="832.15"/>
    <m/>
    <x v="589"/>
    <s v="I"/>
    <x v="101"/>
  </r>
  <r>
    <s v="X"/>
    <d v="2016-06-14T00:00:00"/>
    <x v="13"/>
    <x v="28"/>
    <n v="832.15"/>
    <m/>
    <x v="590"/>
    <s v="I"/>
    <x v="101"/>
  </r>
  <r>
    <s v="X"/>
    <d v="2016-06-14T00:00:00"/>
    <x v="14"/>
    <x v="4128"/>
    <m/>
    <n v="466.67"/>
    <x v="596"/>
    <s v="I"/>
    <x v="0"/>
  </r>
  <r>
    <s v="X"/>
    <d v="2016-06-15T00:00:00"/>
    <x v="0"/>
    <x v="32"/>
    <n v="6.5"/>
    <m/>
    <x v="607"/>
    <s v="F"/>
    <x v="0"/>
  </r>
  <r>
    <s v="X"/>
    <d v="2016-06-15T00:00:00"/>
    <x v="0"/>
    <x v="4129"/>
    <m/>
    <n v="372.26"/>
    <x v="75"/>
    <m/>
    <x v="0"/>
  </r>
  <r>
    <s v="X"/>
    <d v="2016-06-15T00:00:00"/>
    <x v="0"/>
    <x v="4130"/>
    <m/>
    <n v="341.54"/>
    <x v="136"/>
    <m/>
    <x v="0"/>
  </r>
  <r>
    <s v="X"/>
    <d v="2016-06-15T00:00:00"/>
    <x v="14"/>
    <x v="4131"/>
    <m/>
    <n v="766.08"/>
    <x v="247"/>
    <m/>
    <x v="0"/>
  </r>
  <r>
    <s v="X"/>
    <d v="2016-06-15T00:00:00"/>
    <x v="0"/>
    <x v="4132"/>
    <m/>
    <n v="99.51"/>
    <x v="593"/>
    <m/>
    <x v="0"/>
  </r>
  <r>
    <s v="X"/>
    <d v="2016-06-15T00:00:00"/>
    <x v="0"/>
    <x v="4133"/>
    <m/>
    <n v="695.16"/>
    <x v="593"/>
    <m/>
    <x v="0"/>
  </r>
  <r>
    <s v="X"/>
    <d v="2016-06-15T00:00:00"/>
    <x v="14"/>
    <x v="4134"/>
    <m/>
    <n v="262.92"/>
    <x v="596"/>
    <s v="I"/>
    <x v="0"/>
  </r>
  <r>
    <s v="X"/>
    <d v="2016-06-15T00:00:00"/>
    <x v="14"/>
    <x v="4135"/>
    <m/>
    <n v="1376.88"/>
    <x v="247"/>
    <m/>
    <x v="0"/>
  </r>
  <r>
    <s v="X"/>
    <d v="2016-06-15T00:00:00"/>
    <x v="0"/>
    <x v="4136"/>
    <m/>
    <n v="288.58"/>
    <x v="75"/>
    <m/>
    <x v="0"/>
  </r>
  <r>
    <s v="X"/>
    <d v="2016-06-15T00:00:00"/>
    <x v="14"/>
    <x v="4135"/>
    <m/>
    <n v="-158.66"/>
    <x v="247"/>
    <m/>
    <x v="0"/>
  </r>
  <r>
    <s v="X"/>
    <d v="2016-06-15T00:00:00"/>
    <x v="14"/>
    <x v="4135"/>
    <m/>
    <n v="401.4"/>
    <x v="247"/>
    <m/>
    <x v="0"/>
  </r>
  <r>
    <s v="X"/>
    <d v="2016-06-15T00:00:00"/>
    <x v="1"/>
    <x v="879"/>
    <n v="55"/>
    <m/>
    <x v="609"/>
    <m/>
    <x v="101"/>
  </r>
  <r>
    <s v="X"/>
    <d v="2016-06-15T00:00:00"/>
    <x v="1"/>
    <x v="879"/>
    <n v="3250"/>
    <m/>
    <x v="593"/>
    <s v="F"/>
    <x v="101"/>
  </r>
  <r>
    <s v="X"/>
    <d v="2016-06-15T00:00:00"/>
    <x v="1"/>
    <x v="879"/>
    <n v="3000"/>
    <m/>
    <x v="500"/>
    <s v="F"/>
    <x v="101"/>
  </r>
  <r>
    <s v="X"/>
    <d v="2016-06-15T00:00:00"/>
    <x v="1"/>
    <x v="129"/>
    <n v="3200"/>
    <m/>
    <x v="500"/>
    <s v="F"/>
    <x v="101"/>
  </r>
  <r>
    <s v="X"/>
    <d v="2016-06-16T00:00:00"/>
    <x v="1"/>
    <x v="3015"/>
    <n v="320"/>
    <m/>
    <x v="610"/>
    <m/>
    <x v="101"/>
  </r>
  <r>
    <s v="X"/>
    <d v="2016-06-16T00:00:00"/>
    <x v="0"/>
    <x v="4137"/>
    <m/>
    <n v="106.96"/>
    <x v="585"/>
    <m/>
    <x v="0"/>
  </r>
  <r>
    <s v="X"/>
    <d v="2016-06-16T00:00:00"/>
    <x v="0"/>
    <x v="4138"/>
    <m/>
    <n v="92.49"/>
    <x v="75"/>
    <m/>
    <x v="0"/>
  </r>
  <r>
    <s v="X"/>
    <d v="2016-06-16T00:00:00"/>
    <x v="0"/>
    <x v="4139"/>
    <m/>
    <n v="381.69"/>
    <x v="593"/>
    <m/>
    <x v="0"/>
  </r>
  <r>
    <s v="X"/>
    <d v="2016-06-16T00:00:00"/>
    <x v="14"/>
    <x v="4140"/>
    <m/>
    <n v="10.48"/>
    <x v="94"/>
    <m/>
    <x v="0"/>
  </r>
  <r>
    <s v="X"/>
    <d v="2016-06-16T00:00:00"/>
    <x v="14"/>
    <x v="4141"/>
    <m/>
    <n v="821.17"/>
    <x v="247"/>
    <m/>
    <x v="0"/>
  </r>
  <r>
    <s v="X"/>
    <d v="2016-06-17T00:00:00"/>
    <x v="13"/>
    <x v="4142"/>
    <n v="500"/>
    <m/>
    <x v="591"/>
    <m/>
    <x v="101"/>
  </r>
  <r>
    <s v="X"/>
    <d v="2016-06-17T00:00:00"/>
    <x v="13"/>
    <x v="36"/>
    <n v="2000"/>
    <m/>
    <x v="590"/>
    <s v="I"/>
    <x v="101"/>
  </r>
  <r>
    <s v="X"/>
    <d v="2016-06-17T00:00:00"/>
    <x v="13"/>
    <x v="36"/>
    <n v="2000"/>
    <m/>
    <x v="589"/>
    <s v="I"/>
    <x v="101"/>
  </r>
  <r>
    <s v="X"/>
    <d v="2016-06-17T00:00:00"/>
    <x v="13"/>
    <x v="879"/>
    <n v="2650"/>
    <m/>
    <x v="596"/>
    <s v="I"/>
    <x v="101"/>
  </r>
  <r>
    <s v="X"/>
    <d v="2016-06-17T00:00:00"/>
    <x v="0"/>
    <x v="32"/>
    <n v="5.6"/>
    <m/>
    <x v="500"/>
    <s v="F"/>
    <x v="0"/>
  </r>
  <r>
    <s v="X"/>
    <d v="2016-06-17T00:00:00"/>
    <x v="0"/>
    <x v="32"/>
    <n v="340.9"/>
    <m/>
    <x v="593"/>
    <s v="F"/>
    <x v="0"/>
  </r>
  <r>
    <s v="X"/>
    <d v="2016-06-17T00:00:00"/>
    <x v="0"/>
    <x v="4143"/>
    <n v="166"/>
    <m/>
    <x v="94"/>
    <m/>
    <x v="0"/>
  </r>
  <r>
    <s v="X"/>
    <d v="2016-06-17T00:00:00"/>
    <x v="0"/>
    <x v="4144"/>
    <m/>
    <n v="129.30000000000001"/>
    <x v="322"/>
    <m/>
    <x v="0"/>
  </r>
  <r>
    <s v="X"/>
    <d v="2016-06-17T00:00:00"/>
    <x v="0"/>
    <x v="4145"/>
    <m/>
    <n v="262.93"/>
    <x v="101"/>
    <m/>
    <x v="0"/>
  </r>
  <r>
    <s v="X"/>
    <d v="2016-06-17T00:00:00"/>
    <x v="14"/>
    <x v="4146"/>
    <m/>
    <n v="985.38"/>
    <x v="247"/>
    <m/>
    <x v="0"/>
  </r>
  <r>
    <s v="X"/>
    <d v="2016-06-17T00:00:00"/>
    <x v="0"/>
    <x v="4147"/>
    <m/>
    <n v="605.30999999999995"/>
    <x v="591"/>
    <m/>
    <x v="0"/>
  </r>
  <r>
    <s v="X"/>
    <d v="2016-06-17T00:00:00"/>
    <x v="0"/>
    <x v="4148"/>
    <m/>
    <n v="580.32000000000005"/>
    <x v="591"/>
    <m/>
    <x v="0"/>
  </r>
  <r>
    <s v="X"/>
    <d v="2016-06-17T00:00:00"/>
    <x v="0"/>
    <x v="4149"/>
    <m/>
    <n v="34.06"/>
    <x v="591"/>
    <m/>
    <x v="0"/>
  </r>
  <r>
    <s v="X"/>
    <d v="2016-06-17T00:00:00"/>
    <x v="14"/>
    <x v="4150"/>
    <m/>
    <n v="4850.6400000000003"/>
    <x v="589"/>
    <m/>
    <x v="0"/>
  </r>
  <r>
    <s v="X"/>
    <d v="2016-06-17T00:00:00"/>
    <x v="14"/>
    <x v="4151"/>
    <m/>
    <n v="4228.79"/>
    <x v="590"/>
    <m/>
    <x v="0"/>
  </r>
  <r>
    <s v="X"/>
    <d v="2016-06-18T00:00:00"/>
    <x v="0"/>
    <x v="4152"/>
    <m/>
    <n v="132.65"/>
    <x v="322"/>
    <m/>
    <x v="0"/>
  </r>
  <r>
    <s v="X"/>
    <d v="2016-06-18T00:00:00"/>
    <x v="0"/>
    <x v="4153"/>
    <m/>
    <n v="463.18"/>
    <x v="593"/>
    <m/>
    <x v="0"/>
  </r>
  <r>
    <s v="X"/>
    <d v="2016-06-18T00:00:00"/>
    <x v="0"/>
    <x v="4154"/>
    <m/>
    <n v="187.16"/>
    <x v="593"/>
    <m/>
    <x v="0"/>
  </r>
  <r>
    <s v="X"/>
    <d v="2016-06-18T00:00:00"/>
    <x v="0"/>
    <x v="4155"/>
    <m/>
    <n v="199.4"/>
    <x v="591"/>
    <m/>
    <x v="0"/>
  </r>
  <r>
    <s v="X"/>
    <d v="2016-06-18T00:00:00"/>
    <x v="0"/>
    <x v="4156"/>
    <m/>
    <n v="2122.2600000000002"/>
    <x v="500"/>
    <m/>
    <x v="0"/>
  </r>
  <r>
    <s v="X"/>
    <d v="2016-06-18T00:00:00"/>
    <x v="0"/>
    <x v="4157"/>
    <m/>
    <n v="1318.86"/>
    <x v="553"/>
    <m/>
    <x v="0"/>
  </r>
  <r>
    <s v="X"/>
    <d v="2016-06-20T00:00:00"/>
    <x v="1"/>
    <x v="9"/>
    <n v="1635"/>
    <m/>
    <x v="553"/>
    <s v="F"/>
    <x v="102"/>
  </r>
  <r>
    <s v="X"/>
    <d v="2016-06-20T00:00:00"/>
    <x v="1"/>
    <x v="9"/>
    <n v="260"/>
    <m/>
    <x v="322"/>
    <m/>
    <x v="102"/>
  </r>
  <r>
    <s v="X"/>
    <d v="2016-06-20T00:00:00"/>
    <x v="1"/>
    <x v="9"/>
    <n v="260"/>
    <m/>
    <x v="101"/>
    <s v="R"/>
    <x v="102"/>
  </r>
  <r>
    <s v="X"/>
    <d v="2016-06-20T00:00:00"/>
    <x v="1"/>
    <x v="9"/>
    <n v="300"/>
    <m/>
    <x v="136"/>
    <s v="R"/>
    <x v="102"/>
  </r>
  <r>
    <s v="X"/>
    <d v="2016-06-20T00:00:00"/>
    <x v="1"/>
    <x v="9"/>
    <n v="3560"/>
    <m/>
    <x v="500"/>
    <s v="F"/>
    <x v="102"/>
  </r>
  <r>
    <s v="X"/>
    <d v="2016-06-20T00:00:00"/>
    <x v="1"/>
    <x v="9"/>
    <n v="2250"/>
    <m/>
    <x v="75"/>
    <s v="R"/>
    <x v="102"/>
  </r>
  <r>
    <s v="X"/>
    <d v="2016-06-20T00:00:00"/>
    <x v="1"/>
    <x v="684"/>
    <n v="2354"/>
    <m/>
    <x v="607"/>
    <s v="F"/>
    <x v="102"/>
  </r>
  <r>
    <s v="X"/>
    <d v="2016-06-20T00:00:00"/>
    <x v="13"/>
    <x v="9"/>
    <n v="350"/>
    <m/>
    <x v="589"/>
    <s v="I"/>
    <x v="102"/>
  </r>
  <r>
    <s v="X"/>
    <d v="2016-06-20T00:00:00"/>
    <x v="13"/>
    <x v="9"/>
    <n v="390"/>
    <m/>
    <x v="590"/>
    <s v="I"/>
    <x v="102"/>
  </r>
  <r>
    <s v="X"/>
    <d v="2016-06-20T00:00:00"/>
    <x v="13"/>
    <x v="13"/>
    <n v="3150"/>
    <m/>
    <x v="247"/>
    <s v="R"/>
    <x v="102"/>
  </r>
  <r>
    <s v="X"/>
    <d v="2016-06-20T00:00:00"/>
    <x v="0"/>
    <x v="4158"/>
    <m/>
    <n v="80.05"/>
    <x v="206"/>
    <m/>
    <x v="0"/>
  </r>
  <r>
    <s v="X"/>
    <d v="2016-06-20T00:00:00"/>
    <x v="14"/>
    <x v="4159"/>
    <m/>
    <n v="416.74"/>
    <x v="247"/>
    <m/>
    <x v="0"/>
  </r>
  <r>
    <s v="X"/>
    <d v="2016-06-20T00:00:00"/>
    <x v="0"/>
    <x v="4160"/>
    <m/>
    <n v="28.48"/>
    <x v="206"/>
    <m/>
    <x v="0"/>
  </r>
  <r>
    <s v="X"/>
    <d v="2016-06-20T00:00:00"/>
    <x v="0"/>
    <x v="4161"/>
    <m/>
    <n v="383.63"/>
    <x v="593"/>
    <m/>
    <x v="0"/>
  </r>
  <r>
    <s v="X"/>
    <d v="2016-06-20T00:00:00"/>
    <x v="0"/>
    <x v="4162"/>
    <m/>
    <n v="482.38"/>
    <x v="591"/>
    <m/>
    <x v="0"/>
  </r>
  <r>
    <s v="X"/>
    <d v="2016-06-20T00:00:00"/>
    <x v="0"/>
    <x v="4156"/>
    <m/>
    <n v="-603.21"/>
    <x v="553"/>
    <m/>
    <x v="0"/>
  </r>
  <r>
    <s v="X"/>
    <d v="2016-06-20T00:00:00"/>
    <x v="19"/>
    <x v="4156"/>
    <m/>
    <n v="263.94"/>
    <x v="500"/>
    <m/>
    <x v="0"/>
  </r>
  <r>
    <s v="X"/>
    <d v="2016-06-20T00:00:00"/>
    <x v="0"/>
    <x v="4163"/>
    <m/>
    <n v="412.62"/>
    <x v="553"/>
    <m/>
    <x v="0"/>
  </r>
  <r>
    <s v="X"/>
    <d v="2016-06-21T00:00:00"/>
    <x v="1"/>
    <x v="424"/>
    <n v="2500"/>
    <m/>
    <x v="553"/>
    <s v="F"/>
    <x v="102"/>
  </r>
  <r>
    <s v="X"/>
    <d v="2016-06-21T00:00:00"/>
    <x v="1"/>
    <x v="2677"/>
    <n v="3900"/>
    <m/>
    <x v="593"/>
    <s v="F"/>
    <x v="102"/>
  </r>
  <r>
    <s v="X"/>
    <d v="2016-06-21T00:00:00"/>
    <x v="0"/>
    <x v="4164"/>
    <m/>
    <n v="114.86"/>
    <x v="498"/>
    <m/>
    <x v="0"/>
  </r>
  <r>
    <s v="X"/>
    <d v="2016-06-21T00:00:00"/>
    <x v="14"/>
    <x v="4165"/>
    <m/>
    <n v="348.1"/>
    <x v="247"/>
    <m/>
    <x v="0"/>
  </r>
  <r>
    <s v="X"/>
    <d v="2016-06-21T00:00:00"/>
    <x v="0"/>
    <x v="4166"/>
    <m/>
    <n v="1400.91"/>
    <x v="593"/>
    <m/>
    <x v="0"/>
  </r>
  <r>
    <s v="X"/>
    <d v="2016-06-21T00:00:00"/>
    <x v="0"/>
    <x v="4167"/>
    <m/>
    <n v="178.53"/>
    <x v="591"/>
    <m/>
    <x v="0"/>
  </r>
  <r>
    <s v="X"/>
    <d v="2016-06-21T00:00:00"/>
    <x v="0"/>
    <x v="4168"/>
    <m/>
    <n v="48.93"/>
    <x v="591"/>
    <m/>
    <x v="0"/>
  </r>
  <r>
    <s v="X"/>
    <d v="2016-06-21T00:00:00"/>
    <x v="0"/>
    <x v="4169"/>
    <m/>
    <n v="46.66"/>
    <x v="591"/>
    <m/>
    <x v="0"/>
  </r>
  <r>
    <s v="X"/>
    <d v="2016-06-21T00:00:00"/>
    <x v="0"/>
    <x v="4170"/>
    <m/>
    <n v="568.03"/>
    <x v="553"/>
    <m/>
    <x v="0"/>
  </r>
  <r>
    <s v="X"/>
    <d v="2016-06-22T00:00:00"/>
    <x v="1"/>
    <x v="214"/>
    <n v="1600"/>
    <m/>
    <x v="75"/>
    <s v="R"/>
    <x v="102"/>
  </r>
  <r>
    <s v="X"/>
    <d v="2016-06-22T00:00:00"/>
    <x v="1"/>
    <x v="214"/>
    <n v="2145"/>
    <m/>
    <x v="591"/>
    <s v="F"/>
    <x v="102"/>
  </r>
  <r>
    <s v="X"/>
    <d v="2016-06-22T00:00:00"/>
    <x v="1"/>
    <x v="214"/>
    <n v="100"/>
    <m/>
    <x v="150"/>
    <s v="R"/>
    <x v="102"/>
  </r>
  <r>
    <s v="X"/>
    <d v="2016-06-22T00:00:00"/>
    <x v="13"/>
    <x v="214"/>
    <n v="1700"/>
    <m/>
    <x v="247"/>
    <s v="R"/>
    <x v="102"/>
  </r>
  <r>
    <s v="X"/>
    <d v="2016-06-22T00:00:00"/>
    <x v="0"/>
    <x v="4171"/>
    <m/>
    <n v="468.25"/>
    <x v="500"/>
    <m/>
    <x v="0"/>
  </r>
  <r>
    <s v="X"/>
    <d v="2016-06-22T00:00:00"/>
    <x v="0"/>
    <x v="4172"/>
    <m/>
    <n v="99.19"/>
    <x v="593"/>
    <m/>
    <x v="0"/>
  </r>
  <r>
    <s v="X"/>
    <d v="2016-06-22T00:00:00"/>
    <x v="14"/>
    <x v="4173"/>
    <m/>
    <n v="224.04"/>
    <x v="247"/>
    <m/>
    <x v="0"/>
  </r>
  <r>
    <s v="X"/>
    <d v="2016-06-23T00:00:00"/>
    <x v="1"/>
    <x v="4174"/>
    <n v="-10082.879999999999"/>
    <m/>
    <x v="303"/>
    <m/>
    <x v="102"/>
  </r>
  <r>
    <s v="X"/>
    <d v="2016-06-23T00:00:00"/>
    <x v="1"/>
    <x v="4175"/>
    <n v="-103503.37"/>
    <m/>
    <x v="303"/>
    <m/>
    <x v="102"/>
  </r>
  <r>
    <s v="X"/>
    <d v="2016-06-23T00:00:00"/>
    <x v="14"/>
    <x v="4176"/>
    <m/>
    <n v="398.52"/>
    <x v="247"/>
    <m/>
    <x v="0"/>
  </r>
  <r>
    <s v="X"/>
    <d v="2016-06-23T00:00:00"/>
    <x v="0"/>
    <x v="4177"/>
    <m/>
    <n v="566.73"/>
    <x v="593"/>
    <m/>
    <x v="0"/>
  </r>
  <r>
    <s v="X"/>
    <d v="2016-06-23T00:00:00"/>
    <x v="0"/>
    <x v="4178"/>
    <m/>
    <n v="718.52"/>
    <x v="443"/>
    <m/>
    <x v="0"/>
  </r>
  <r>
    <s v="X"/>
    <d v="2016-06-23T00:00:00"/>
    <x v="0"/>
    <x v="4179"/>
    <m/>
    <n v="3406.96"/>
    <x v="593"/>
    <m/>
    <x v="0"/>
  </r>
  <r>
    <s v="X"/>
    <d v="2016-06-23T00:00:00"/>
    <x v="14"/>
    <x v="4180"/>
    <m/>
    <n v="1054.03"/>
    <x v="590"/>
    <m/>
    <x v="0"/>
  </r>
  <r>
    <s v="X"/>
    <d v="2016-06-23T00:00:00"/>
    <x v="14"/>
    <x v="4181"/>
    <m/>
    <n v="1003.48"/>
    <x v="589"/>
    <m/>
    <x v="0"/>
  </r>
  <r>
    <s v="X"/>
    <d v="2016-06-23T00:00:00"/>
    <x v="14"/>
    <x v="4182"/>
    <m/>
    <n v="3031.52"/>
    <x v="247"/>
    <m/>
    <x v="0"/>
  </r>
  <r>
    <s v="X"/>
    <d v="2016-06-23T00:00:00"/>
    <x v="0"/>
    <x v="4183"/>
    <m/>
    <n v="836.4"/>
    <x v="589"/>
    <m/>
    <x v="0"/>
  </r>
  <r>
    <s v="X"/>
    <d v="2016-06-23T00:00:00"/>
    <x v="0"/>
    <x v="4184"/>
    <m/>
    <n v="844.19"/>
    <x v="590"/>
    <m/>
    <x v="0"/>
  </r>
  <r>
    <s v="X"/>
    <d v="2016-06-23T00:00:00"/>
    <x v="0"/>
    <x v="4185"/>
    <m/>
    <n v="74.61"/>
    <x v="500"/>
    <m/>
    <x v="0"/>
  </r>
  <r>
    <s v="X"/>
    <d v="2016-06-24T00:00:00"/>
    <x v="1"/>
    <x v="36"/>
    <n v="2000"/>
    <m/>
    <x v="593"/>
    <s v="F"/>
    <x v="102"/>
  </r>
  <r>
    <s v="X"/>
    <d v="2016-06-24T00:00:00"/>
    <x v="1"/>
    <x v="36"/>
    <n v="255"/>
    <m/>
    <x v="585"/>
    <s v="F"/>
    <x v="102"/>
  </r>
  <r>
    <s v="X"/>
    <d v="2016-06-24T00:00:00"/>
    <x v="13"/>
    <x v="4186"/>
    <n v="1000"/>
    <m/>
    <x v="611"/>
    <m/>
    <x v="102"/>
  </r>
  <r>
    <s v="X"/>
    <d v="2016-06-24T00:00:00"/>
    <x v="13"/>
    <x v="684"/>
    <n v="2922"/>
    <m/>
    <x v="610"/>
    <m/>
    <x v="102"/>
  </r>
  <r>
    <s v="X"/>
    <d v="2016-06-24T00:00:00"/>
    <x v="14"/>
    <x v="4187"/>
    <m/>
    <n v="311.18"/>
    <x v="247"/>
    <m/>
    <x v="0"/>
  </r>
  <r>
    <s v="X"/>
    <d v="2016-06-24T00:00:00"/>
    <x v="14"/>
    <x v="4188"/>
    <m/>
    <n v="141.94"/>
    <x v="247"/>
    <m/>
    <x v="0"/>
  </r>
  <r>
    <s v="X"/>
    <d v="2016-06-24T00:00:00"/>
    <x v="0"/>
    <x v="4189"/>
    <m/>
    <n v="191.23"/>
    <x v="553"/>
    <m/>
    <x v="0"/>
  </r>
  <r>
    <s v="X"/>
    <d v="2016-06-24T00:00:00"/>
    <x v="0"/>
    <x v="4190"/>
    <m/>
    <n v="828.87"/>
    <x v="500"/>
    <m/>
    <x v="0"/>
  </r>
  <r>
    <s v="X"/>
    <d v="2016-06-24T00:00:00"/>
    <x v="0"/>
    <x v="4191"/>
    <m/>
    <n v="217.39"/>
    <x v="591"/>
    <m/>
    <x v="0"/>
  </r>
  <r>
    <s v="X"/>
    <d v="2016-06-25T00:00:00"/>
    <x v="0"/>
    <x v="4192"/>
    <m/>
    <n v="92.52"/>
    <x v="585"/>
    <m/>
    <x v="0"/>
  </r>
  <r>
    <s v="X"/>
    <d v="2016-06-25T00:00:00"/>
    <x v="0"/>
    <x v="4193"/>
    <m/>
    <n v="375"/>
    <x v="553"/>
    <m/>
    <x v="0"/>
  </r>
  <r>
    <s v="X"/>
    <d v="2016-06-25T00:00:00"/>
    <x v="14"/>
    <x v="4194"/>
    <m/>
    <n v="144.82"/>
    <x v="612"/>
    <m/>
    <x v="0"/>
  </r>
  <r>
    <s v="X"/>
    <d v="2016-06-27T00:00:00"/>
    <x v="1"/>
    <x v="9"/>
    <n v="2240"/>
    <m/>
    <x v="553"/>
    <s v="F"/>
    <x v="103"/>
  </r>
  <r>
    <s v="X"/>
    <d v="2016-06-27T00:00:00"/>
    <x v="1"/>
    <x v="9"/>
    <n v="1610"/>
    <m/>
    <x v="607"/>
    <s v="F"/>
    <x v="103"/>
  </r>
  <r>
    <s v="X"/>
    <d v="2016-06-27T00:00:00"/>
    <x v="1"/>
    <x v="9"/>
    <n v="2220"/>
    <m/>
    <x v="500"/>
    <s v="F"/>
    <x v="103"/>
  </r>
  <r>
    <s v="X"/>
    <d v="2016-06-27T00:00:00"/>
    <x v="1"/>
    <x v="2482"/>
    <n v="6000"/>
    <m/>
    <x v="591"/>
    <s v="F"/>
    <x v="103"/>
  </r>
  <r>
    <s v="X"/>
    <d v="2016-06-27T00:00:00"/>
    <x v="1"/>
    <x v="2482"/>
    <n v="2000"/>
    <m/>
    <x v="443"/>
    <s v="R"/>
    <x v="103"/>
  </r>
  <r>
    <s v="X"/>
    <d v="2016-06-27T00:00:00"/>
    <x v="1"/>
    <x v="2046"/>
    <n v="1000"/>
    <m/>
    <x v="607"/>
    <s v="F"/>
    <x v="103"/>
  </r>
  <r>
    <s v="X"/>
    <d v="2016-06-27T00:00:00"/>
    <x v="13"/>
    <x v="9"/>
    <n v="1340"/>
    <m/>
    <x v="589"/>
    <s v="I"/>
    <x v="103"/>
  </r>
  <r>
    <s v="X"/>
    <d v="2016-06-27T00:00:00"/>
    <x v="13"/>
    <x v="9"/>
    <n v="1340"/>
    <m/>
    <x v="590"/>
    <s v="I"/>
    <x v="103"/>
  </r>
  <r>
    <s v="X"/>
    <d v="2016-06-27T00:00:00"/>
    <x v="13"/>
    <x v="9"/>
    <n v="270"/>
    <m/>
    <x v="612"/>
    <m/>
    <x v="103"/>
  </r>
  <r>
    <s v="X"/>
    <d v="2016-06-27T00:00:00"/>
    <x v="13"/>
    <x v="3376"/>
    <n v="1000"/>
    <m/>
    <x v="581"/>
    <s v="I"/>
    <x v="103"/>
  </r>
  <r>
    <s v="X"/>
    <d v="2016-06-27T00:00:00"/>
    <x v="13"/>
    <x v="13"/>
    <n v="3700"/>
    <m/>
    <x v="247"/>
    <s v="R"/>
    <x v="103"/>
  </r>
  <r>
    <s v="X"/>
    <d v="2016-06-27T00:00:00"/>
    <x v="0"/>
    <x v="32"/>
    <n v="6.5"/>
    <m/>
    <x v="607"/>
    <s v="F"/>
    <x v="0"/>
  </r>
  <r>
    <s v="X"/>
    <d v="2016-06-27T00:00:00"/>
    <x v="14"/>
    <x v="4195"/>
    <m/>
    <n v="244.4"/>
    <x v="596"/>
    <m/>
    <x v="0"/>
  </r>
  <r>
    <s v="X"/>
    <d v="2016-06-27T00:00:00"/>
    <x v="0"/>
    <x v="4196"/>
    <m/>
    <n v="403.99"/>
    <x v="553"/>
    <m/>
    <x v="0"/>
  </r>
  <r>
    <s v="X"/>
    <d v="2016-06-27T00:00:00"/>
    <x v="0"/>
    <x v="4197"/>
    <m/>
    <n v="431.67"/>
    <x v="443"/>
    <m/>
    <x v="0"/>
  </r>
  <r>
    <s v="X"/>
    <d v="2016-06-28T00:00:00"/>
    <x v="0"/>
    <x v="4198"/>
    <m/>
    <n v="478.46"/>
    <x v="553"/>
    <m/>
    <x v="0"/>
  </r>
  <r>
    <s v="X"/>
    <d v="2016-06-28T00:00:00"/>
    <x v="0"/>
    <x v="4199"/>
    <m/>
    <n v="255.52"/>
    <x v="593"/>
    <m/>
    <x v="0"/>
  </r>
  <r>
    <s v="X"/>
    <d v="2016-06-28T00:00:00"/>
    <x v="0"/>
    <x v="4200"/>
    <m/>
    <n v="168.53"/>
    <x v="443"/>
    <m/>
    <x v="0"/>
  </r>
  <r>
    <s v="X"/>
    <d v="2016-06-28T00:00:00"/>
    <x v="17"/>
    <x v="4201"/>
    <m/>
    <n v="183.58"/>
    <x v="610"/>
    <m/>
    <x v="0"/>
  </r>
  <r>
    <s v="X"/>
    <d v="2016-06-29T00:00:00"/>
    <x v="0"/>
    <x v="32"/>
    <n v="445.2"/>
    <m/>
    <x v="591"/>
    <s v="F"/>
    <x v="0"/>
  </r>
  <r>
    <s v="X"/>
    <d v="2016-06-29T00:00:00"/>
    <x v="0"/>
    <x v="4202"/>
    <m/>
    <n v="282.33999999999997"/>
    <x v="443"/>
    <m/>
    <x v="0"/>
  </r>
  <r>
    <s v="X"/>
    <d v="2016-06-30T00:00:00"/>
    <x v="1"/>
    <x v="2962"/>
    <n v="1500"/>
    <m/>
    <x v="591"/>
    <s v="F"/>
    <x v="103"/>
  </r>
  <r>
    <s v="X"/>
    <d v="2016-06-30T00:00:00"/>
    <x v="13"/>
    <x v="250"/>
    <n v="642.63"/>
    <m/>
    <x v="40"/>
    <m/>
    <x v="103"/>
  </r>
  <r>
    <s v="X"/>
    <d v="2016-06-30T00:00:00"/>
    <x v="14"/>
    <x v="4203"/>
    <m/>
    <n v="20.36"/>
    <x v="247"/>
    <m/>
    <x v="0"/>
  </r>
  <r>
    <s v="X"/>
    <d v="2016-06-30T00:00:00"/>
    <x v="14"/>
    <x v="4204"/>
    <m/>
    <n v="1329.09"/>
    <x v="247"/>
    <m/>
    <x v="0"/>
  </r>
  <r>
    <s v="X"/>
    <d v="2016-06-30T00:00:00"/>
    <x v="0"/>
    <x v="4205"/>
    <m/>
    <n v="1224.0999999999999"/>
    <x v="500"/>
    <m/>
    <x v="0"/>
  </r>
  <r>
    <s v="X"/>
    <d v="2016-06-30T00:00:00"/>
    <x v="14"/>
    <x v="4206"/>
    <m/>
    <n v="71.61"/>
    <x v="247"/>
    <m/>
    <x v="0"/>
  </r>
  <r>
    <s v="X"/>
    <d v="2016-06-30T00:00:00"/>
    <x v="0"/>
    <x v="4207"/>
    <m/>
    <n v="147.31"/>
    <x v="593"/>
    <m/>
    <x v="0"/>
  </r>
  <r>
    <s v="X"/>
    <d v="2016-06-30T00:00:00"/>
    <x v="0"/>
    <x v="4208"/>
    <m/>
    <n v="120.55"/>
    <x v="593"/>
    <m/>
    <x v="0"/>
  </r>
  <r>
    <s v="X"/>
    <d v="2016-06-30T00:00:00"/>
    <x v="0"/>
    <x v="4209"/>
    <m/>
    <n v="18.989999999999998"/>
    <x v="498"/>
    <m/>
    <x v="0"/>
  </r>
  <r>
    <s v="X"/>
    <d v="2016-06-30T00:00:00"/>
    <x v="1"/>
    <x v="990"/>
    <n v="2295"/>
    <m/>
    <x v="533"/>
    <m/>
    <x v="0"/>
  </r>
  <r>
    <s v="X"/>
    <d v="2016-06-30T00:00:00"/>
    <x v="1"/>
    <x v="990"/>
    <n v="1530"/>
    <m/>
    <x v="582"/>
    <m/>
    <x v="0"/>
  </r>
  <r>
    <s v="X"/>
    <d v="2016-06-30T00:00:00"/>
    <x v="1"/>
    <x v="990"/>
    <n v="2125"/>
    <m/>
    <x v="584"/>
    <m/>
    <x v="0"/>
  </r>
  <r>
    <s v="X"/>
    <d v="2016-06-30T00:00:00"/>
    <x v="1"/>
    <x v="990"/>
    <n v="1800"/>
    <m/>
    <x v="581"/>
    <m/>
    <x v="0"/>
  </r>
  <r>
    <s v="X"/>
    <d v="2016-06-30T00:00:00"/>
    <x v="1"/>
    <x v="990"/>
    <n v="995"/>
    <m/>
    <x v="585"/>
    <m/>
    <x v="0"/>
  </r>
  <r>
    <s v="X"/>
    <d v="2016-07-01T00:00:00"/>
    <x v="1"/>
    <x v="3015"/>
    <n v="320"/>
    <m/>
    <x v="613"/>
    <m/>
    <x v="103"/>
  </r>
  <r>
    <s v="X"/>
    <d v="2016-07-01T00:00:00"/>
    <x v="1"/>
    <x v="4210"/>
    <n v="3500"/>
    <m/>
    <x v="553"/>
    <s v="F"/>
    <x v="103"/>
  </r>
  <r>
    <s v="X"/>
    <d v="2016-07-01T00:00:00"/>
    <x v="13"/>
    <x v="1408"/>
    <n v="4000"/>
    <m/>
    <x v="533"/>
    <s v="F"/>
    <x v="103"/>
  </r>
  <r>
    <s v="X"/>
    <d v="2016-07-01T00:00:00"/>
    <x v="14"/>
    <x v="4211"/>
    <m/>
    <n v="279.63"/>
    <x v="247"/>
    <m/>
    <x v="0"/>
  </r>
  <r>
    <s v="X"/>
    <d v="2016-07-01T00:00:00"/>
    <x v="14"/>
    <x v="4212"/>
    <m/>
    <n v="419.64"/>
    <x v="247"/>
    <m/>
    <x v="0"/>
  </r>
  <r>
    <s v="X"/>
    <d v="2016-07-01T00:00:00"/>
    <x v="0"/>
    <x v="4213"/>
    <m/>
    <n v="55.07"/>
    <x v="118"/>
    <m/>
    <x v="0"/>
  </r>
  <r>
    <s v="X"/>
    <d v="2016-07-01T00:00:00"/>
    <x v="0"/>
    <x v="4214"/>
    <m/>
    <n v="62.64"/>
    <x v="443"/>
    <m/>
    <x v="0"/>
  </r>
  <r>
    <s v="X"/>
    <d v="2016-07-01T00:00:00"/>
    <x v="23"/>
    <x v="4215"/>
    <m/>
    <n v="83"/>
    <x v="94"/>
    <m/>
    <x v="0"/>
  </r>
  <r>
    <s v="X"/>
    <d v="2016-07-02T00:00:00"/>
    <x v="14"/>
    <x v="4216"/>
    <m/>
    <n v="94.29"/>
    <x v="247"/>
    <m/>
    <x v="0"/>
  </r>
  <r>
    <s v="X"/>
    <d v="2016-07-02T00:00:00"/>
    <x v="0"/>
    <x v="4217"/>
    <m/>
    <n v="1526.84"/>
    <x v="553"/>
    <m/>
    <x v="0"/>
  </r>
  <r>
    <s v="X"/>
    <d v="2016-07-04T00:00:00"/>
    <x v="23"/>
    <x v="0"/>
    <m/>
    <n v="31.74"/>
    <x v="94"/>
    <m/>
    <x v="0"/>
  </r>
  <r>
    <s v="X"/>
    <d v="2016-07-05T00:00:00"/>
    <x v="1"/>
    <x v="3248"/>
    <n v="100"/>
    <m/>
    <x v="365"/>
    <s v="R"/>
    <x v="104"/>
  </r>
  <r>
    <s v="X"/>
    <d v="2016-07-05T00:00:00"/>
    <x v="1"/>
    <x v="9"/>
    <n v="3000"/>
    <m/>
    <x v="553"/>
    <s v="F"/>
    <x v="104"/>
  </r>
  <r>
    <s v="X"/>
    <d v="2016-07-05T00:00:00"/>
    <x v="1"/>
    <x v="9"/>
    <n v="1420"/>
    <m/>
    <x v="607"/>
    <s v="F"/>
    <x v="104"/>
  </r>
  <r>
    <s v="X"/>
    <d v="2016-07-05T00:00:00"/>
    <x v="1"/>
    <x v="9"/>
    <n v="900"/>
    <m/>
    <x v="500"/>
    <s v="F"/>
    <x v="104"/>
  </r>
  <r>
    <s v="X"/>
    <d v="2016-07-05T00:00:00"/>
    <x v="1"/>
    <x v="9"/>
    <n v="1400"/>
    <m/>
    <x v="610"/>
    <s v="F"/>
    <x v="104"/>
  </r>
  <r>
    <s v="X"/>
    <d v="2016-07-05T00:00:00"/>
    <x v="1"/>
    <x v="9"/>
    <n v="135"/>
    <m/>
    <x v="28"/>
    <s v="JP"/>
    <x v="104"/>
  </r>
  <r>
    <s v="X"/>
    <d v="2016-07-05T00:00:00"/>
    <x v="1"/>
    <x v="9"/>
    <n v="135"/>
    <m/>
    <x v="136"/>
    <s v="R"/>
    <x v="104"/>
  </r>
  <r>
    <s v="X"/>
    <d v="2016-07-05T00:00:00"/>
    <x v="1"/>
    <x v="9"/>
    <n v="150"/>
    <m/>
    <x v="581"/>
    <s v="I"/>
    <x v="104"/>
  </r>
  <r>
    <s v="X"/>
    <d v="2016-07-05T00:00:00"/>
    <x v="1"/>
    <x v="9"/>
    <n v="2000"/>
    <m/>
    <x v="589"/>
    <s v="I"/>
    <x v="104"/>
  </r>
  <r>
    <s v="X"/>
    <d v="2016-07-05T00:00:00"/>
    <x v="1"/>
    <x v="9"/>
    <n v="1900"/>
    <m/>
    <x v="590"/>
    <s v="I"/>
    <x v="104"/>
  </r>
  <r>
    <s v="X"/>
    <d v="2016-07-05T00:00:00"/>
    <x v="1"/>
    <x v="2677"/>
    <n v="2702"/>
    <m/>
    <x v="593"/>
    <s v="F"/>
    <x v="104"/>
  </r>
  <r>
    <s v="X"/>
    <d v="2016-07-05T00:00:00"/>
    <x v="1"/>
    <x v="424"/>
    <n v="2500"/>
    <m/>
    <x v="553"/>
    <s v="F"/>
    <x v="104"/>
  </r>
  <r>
    <s v="X"/>
    <d v="2016-07-05T00:00:00"/>
    <x v="1"/>
    <x v="129"/>
    <n v="1750"/>
    <m/>
    <x v="247"/>
    <s v="JP"/>
    <x v="104"/>
  </r>
  <r>
    <s v="X"/>
    <d v="2016-07-05T00:00:00"/>
    <x v="1"/>
    <x v="2677"/>
    <n v="1999"/>
    <m/>
    <x v="593"/>
    <s v="F"/>
    <x v="104"/>
  </r>
  <r>
    <s v="X"/>
    <d v="2016-07-05T00:00:00"/>
    <x v="1"/>
    <x v="4218"/>
    <n v="1999"/>
    <m/>
    <x v="593"/>
    <s v="F"/>
    <x v="104"/>
  </r>
  <r>
    <s v="X"/>
    <d v="2016-07-05T00:00:00"/>
    <x v="13"/>
    <x v="2091"/>
    <n v="250"/>
    <m/>
    <x v="500"/>
    <m/>
    <x v="104"/>
  </r>
  <r>
    <s v="X"/>
    <d v="2016-07-05T00:00:00"/>
    <x v="13"/>
    <x v="2091"/>
    <n v="250"/>
    <m/>
    <x v="593"/>
    <m/>
    <x v="104"/>
  </r>
  <r>
    <s v="X"/>
    <d v="2016-07-05T00:00:00"/>
    <x v="13"/>
    <x v="1814"/>
    <n v="232"/>
    <m/>
    <x v="28"/>
    <m/>
    <x v="104"/>
  </r>
  <r>
    <s v="X"/>
    <d v="2016-07-05T00:00:00"/>
    <x v="23"/>
    <x v="0"/>
    <m/>
    <n v="9.51"/>
    <x v="94"/>
    <m/>
    <x v="0"/>
  </r>
  <r>
    <s v="X"/>
    <d v="2016-07-05T00:00:00"/>
    <x v="14"/>
    <x v="4219"/>
    <m/>
    <n v="116.21"/>
    <x v="247"/>
    <m/>
    <x v="0"/>
  </r>
  <r>
    <s v="X"/>
    <d v="2016-07-05T00:00:00"/>
    <x v="14"/>
    <x v="4220"/>
    <m/>
    <n v="41.92"/>
    <x v="442"/>
    <m/>
    <x v="0"/>
  </r>
  <r>
    <s v="X"/>
    <d v="2016-07-05T00:00:00"/>
    <x v="0"/>
    <x v="4221"/>
    <m/>
    <n v="871.05"/>
    <x v="607"/>
    <m/>
    <x v="0"/>
  </r>
  <r>
    <s v="X"/>
    <d v="2016-07-05T00:00:00"/>
    <x v="14"/>
    <x v="4222"/>
    <m/>
    <n v="660.37"/>
    <x v="247"/>
    <m/>
    <x v="0"/>
  </r>
  <r>
    <s v="X"/>
    <d v="2016-07-06T00:00:00"/>
    <x v="13"/>
    <x v="13"/>
    <n v="1300"/>
    <m/>
    <x v="247"/>
    <m/>
    <x v="104"/>
  </r>
  <r>
    <s v="X"/>
    <d v="2016-07-06T00:00:00"/>
    <x v="13"/>
    <x v="1328"/>
    <n v="213.9"/>
    <m/>
    <x v="610"/>
    <m/>
    <x v="104"/>
  </r>
  <r>
    <s v="X"/>
    <d v="2016-07-06T00:00:00"/>
    <x v="13"/>
    <x v="1328"/>
    <n v="185.61"/>
    <m/>
    <x v="610"/>
    <m/>
    <x v="104"/>
  </r>
  <r>
    <s v="X"/>
    <d v="2016-07-06T00:00:00"/>
    <x v="23"/>
    <x v="0"/>
    <m/>
    <n v="14.71"/>
    <x v="94"/>
    <m/>
    <x v="0"/>
  </r>
  <r>
    <s v="X"/>
    <d v="2016-07-06T00:00:00"/>
    <x v="14"/>
    <x v="4223"/>
    <m/>
    <n v="293.64"/>
    <x v="247"/>
    <m/>
    <x v="0"/>
  </r>
  <r>
    <s v="X"/>
    <d v="2016-07-06T00:00:00"/>
    <x v="14"/>
    <x v="4224"/>
    <m/>
    <n v="96.81"/>
    <x v="247"/>
    <m/>
    <x v="0"/>
  </r>
  <r>
    <s v="X"/>
    <d v="2016-07-06T00:00:00"/>
    <x v="0"/>
    <x v="4225"/>
    <m/>
    <n v="548.54"/>
    <x v="614"/>
    <m/>
    <x v="0"/>
  </r>
  <r>
    <s v="X"/>
    <d v="2016-07-06T00:00:00"/>
    <x v="14"/>
    <x v="4226"/>
    <m/>
    <n v="29.62"/>
    <x v="610"/>
    <m/>
    <x v="0"/>
  </r>
  <r>
    <s v="X"/>
    <d v="2016-07-07T00:00:00"/>
    <x v="13"/>
    <x v="1328"/>
    <n v="100"/>
    <m/>
    <x v="610"/>
    <m/>
    <x v="104"/>
  </r>
  <r>
    <s v="X"/>
    <d v="2016-07-07T00:00:00"/>
    <x v="13"/>
    <x v="1328"/>
    <n v="176.64"/>
    <m/>
    <x v="610"/>
    <m/>
    <x v="104"/>
  </r>
  <r>
    <s v="X"/>
    <d v="2016-07-07T00:00:00"/>
    <x v="0"/>
    <x v="4227"/>
    <m/>
    <n v="120.71"/>
    <x v="614"/>
    <m/>
    <x v="0"/>
  </r>
  <r>
    <s v="X"/>
    <d v="2016-07-07T00:00:00"/>
    <x v="0"/>
    <x v="4228"/>
    <m/>
    <n v="766.02"/>
    <x v="593"/>
    <m/>
    <x v="0"/>
  </r>
  <r>
    <s v="X"/>
    <d v="2016-07-07T00:00:00"/>
    <x v="14"/>
    <x v="4229"/>
    <m/>
    <n v="2306.9899999999998"/>
    <x v="589"/>
    <m/>
    <x v="0"/>
  </r>
  <r>
    <s v="X"/>
    <d v="2016-07-07T00:00:00"/>
    <x v="14"/>
    <x v="4230"/>
    <m/>
    <n v="889.94"/>
    <x v="589"/>
    <m/>
    <x v="0"/>
  </r>
  <r>
    <s v="X"/>
    <d v="2016-07-07T00:00:00"/>
    <x v="23"/>
    <x v="4231"/>
    <m/>
    <n v="127.12"/>
    <x v="94"/>
    <m/>
    <x v="0"/>
  </r>
  <r>
    <s v="X"/>
    <d v="2016-07-08T00:00:00"/>
    <x v="1"/>
    <x v="3376"/>
    <n v="1250"/>
    <m/>
    <x v="553"/>
    <s v="F"/>
    <x v="104"/>
  </r>
  <r>
    <s v="X"/>
    <d v="2016-07-08T00:00:00"/>
    <x v="1"/>
    <x v="3376"/>
    <n v="1250"/>
    <m/>
    <x v="593"/>
    <s v="F"/>
    <x v="104"/>
  </r>
  <r>
    <s v="X"/>
    <d v="2016-07-08T00:00:00"/>
    <x v="1"/>
    <x v="4232"/>
    <n v="500"/>
    <m/>
    <x v="500"/>
    <s v="F"/>
    <x v="104"/>
  </r>
  <r>
    <s v="X"/>
    <d v="2016-07-08T00:00:00"/>
    <x v="13"/>
    <x v="3376"/>
    <n v="1250"/>
    <m/>
    <x v="589"/>
    <s v="I"/>
    <x v="104"/>
  </r>
  <r>
    <s v="X"/>
    <d v="2016-07-08T00:00:00"/>
    <x v="13"/>
    <x v="3376"/>
    <n v="1250"/>
    <m/>
    <x v="590"/>
    <s v="I"/>
    <x v="104"/>
  </r>
  <r>
    <s v="X"/>
    <d v="2016-07-08T00:00:00"/>
    <x v="14"/>
    <x v="4233"/>
    <m/>
    <n v="340.01"/>
    <x v="589"/>
    <m/>
    <x v="0"/>
  </r>
  <r>
    <s v="X"/>
    <d v="2016-07-08T00:00:00"/>
    <x v="14"/>
    <x v="4234"/>
    <m/>
    <n v="1618.75"/>
    <x v="590"/>
    <m/>
    <x v="0"/>
  </r>
  <r>
    <s v="X"/>
    <d v="2016-07-08T00:00:00"/>
    <x v="0"/>
    <x v="4235"/>
    <m/>
    <n v="61.26"/>
    <x v="593"/>
    <m/>
    <x v="0"/>
  </r>
  <r>
    <s v="X"/>
    <d v="2016-07-08T00:00:00"/>
    <x v="14"/>
    <x v="4236"/>
    <m/>
    <n v="1188.0999999999999"/>
    <x v="596"/>
    <m/>
    <x v="0"/>
  </r>
  <r>
    <s v="X"/>
    <d v="2016-07-08T00:00:00"/>
    <x v="0"/>
    <x v="32"/>
    <n v="280.54000000000002"/>
    <m/>
    <x v="607"/>
    <m/>
    <x v="0"/>
  </r>
  <r>
    <s v="X"/>
    <d v="2016-07-09T00:00:00"/>
    <x v="14"/>
    <x v="4237"/>
    <m/>
    <n v="132.26"/>
    <x v="247"/>
    <m/>
    <x v="0"/>
  </r>
  <r>
    <s v="X"/>
    <d v="2016-07-09T00:00:00"/>
    <x v="14"/>
    <x v="4238"/>
    <m/>
    <n v="58.15"/>
    <x v="247"/>
    <m/>
    <x v="0"/>
  </r>
  <r>
    <s v="X"/>
    <d v="2016-07-09T00:00:00"/>
    <x v="14"/>
    <x v="4239"/>
    <m/>
    <n v="94.59"/>
    <x v="247"/>
    <m/>
    <x v="0"/>
  </r>
  <r>
    <s v="X"/>
    <d v="2016-07-09T00:00:00"/>
    <x v="14"/>
    <x v="4240"/>
    <m/>
    <n v="17.88"/>
    <x v="247"/>
    <m/>
    <x v="0"/>
  </r>
  <r>
    <s v="X"/>
    <d v="2016-07-09T00:00:00"/>
    <x v="14"/>
    <x v="4241"/>
    <m/>
    <n v="-270.88"/>
    <x v="590"/>
    <m/>
    <x v="0"/>
  </r>
  <r>
    <s v="X"/>
    <d v="2016-07-09T00:00:00"/>
    <x v="19"/>
    <x v="4241"/>
    <m/>
    <n v="270.88"/>
    <x v="590"/>
    <m/>
    <x v="0"/>
  </r>
  <r>
    <s v="X"/>
    <d v="2016-07-09T00:00:00"/>
    <x v="14"/>
    <x v="4242"/>
    <m/>
    <n v="1705.51"/>
    <x v="589"/>
    <m/>
    <x v="0"/>
  </r>
  <r>
    <s v="X"/>
    <d v="2016-07-09T00:00:00"/>
    <x v="14"/>
    <x v="4241"/>
    <m/>
    <n v="2185.3000000000002"/>
    <x v="590"/>
    <m/>
    <x v="0"/>
  </r>
  <r>
    <s v="X"/>
    <d v="2016-07-11T00:00:00"/>
    <x v="1"/>
    <x v="9"/>
    <n v="1450"/>
    <m/>
    <x v="500"/>
    <s v="F"/>
    <x v="105"/>
  </r>
  <r>
    <s v="X"/>
    <d v="2016-07-11T00:00:00"/>
    <x v="1"/>
    <x v="9"/>
    <n v="820"/>
    <m/>
    <x v="607"/>
    <s v="F"/>
    <x v="105"/>
  </r>
  <r>
    <s v="X"/>
    <d v="2016-07-11T00:00:00"/>
    <x v="1"/>
    <x v="9"/>
    <n v="960"/>
    <m/>
    <x v="553"/>
    <s v="F"/>
    <x v="105"/>
  </r>
  <r>
    <s v="X"/>
    <d v="2016-07-11T00:00:00"/>
    <x v="1"/>
    <x v="2482"/>
    <n v="1800"/>
    <m/>
    <x v="614"/>
    <s v="R"/>
    <x v="105"/>
  </r>
  <r>
    <s v="X"/>
    <d v="2016-07-11T00:00:00"/>
    <x v="1"/>
    <x v="2482"/>
    <n v="2000"/>
    <m/>
    <x v="591"/>
    <s v="F"/>
    <x v="105"/>
  </r>
  <r>
    <s v="X"/>
    <d v="2016-07-11T00:00:00"/>
    <x v="1"/>
    <x v="2482"/>
    <n v="1000"/>
    <m/>
    <x v="443"/>
    <s v="R"/>
    <x v="105"/>
  </r>
  <r>
    <s v="X"/>
    <d v="2016-07-11T00:00:00"/>
    <x v="13"/>
    <x v="2482"/>
    <n v="1000"/>
    <m/>
    <x v="591"/>
    <m/>
    <x v="105"/>
  </r>
  <r>
    <s v="X"/>
    <d v="2016-07-11T00:00:00"/>
    <x v="13"/>
    <x v="9"/>
    <n v="2640"/>
    <m/>
    <x v="590"/>
    <s v="I"/>
    <x v="105"/>
  </r>
  <r>
    <s v="X"/>
    <d v="2016-07-11T00:00:00"/>
    <x v="13"/>
    <x v="9"/>
    <n v="3800"/>
    <m/>
    <x v="589"/>
    <s v="I"/>
    <x v="105"/>
  </r>
  <r>
    <s v="X"/>
    <d v="2016-07-11T00:00:00"/>
    <x v="13"/>
    <x v="9"/>
    <n v="1700"/>
    <m/>
    <x v="610"/>
    <s v="patrick"/>
    <x v="105"/>
  </r>
  <r>
    <s v="X"/>
    <d v="2016-07-11T00:00:00"/>
    <x v="13"/>
    <x v="2482"/>
    <n v="4000"/>
    <m/>
    <x v="596"/>
    <s v="I"/>
    <x v="105"/>
  </r>
  <r>
    <s v="X"/>
    <d v="2016-07-11T00:00:00"/>
    <x v="14"/>
    <x v="4243"/>
    <m/>
    <n v="135.76"/>
    <x v="596"/>
    <m/>
    <x v="0"/>
  </r>
  <r>
    <s v="X"/>
    <d v="2016-07-11T00:00:00"/>
    <x v="14"/>
    <x v="4244"/>
    <m/>
    <n v="109.47"/>
    <x v="247"/>
    <m/>
    <x v="0"/>
  </r>
  <r>
    <s v="X"/>
    <d v="2016-07-11T00:00:00"/>
    <x v="14"/>
    <x v="4245"/>
    <m/>
    <n v="535.28"/>
    <x v="247"/>
    <m/>
    <x v="0"/>
  </r>
  <r>
    <s v="X"/>
    <d v="2016-07-11T00:00:00"/>
    <x v="0"/>
    <x v="4246"/>
    <m/>
    <n v="1304.4000000000001"/>
    <x v="593"/>
    <m/>
    <x v="0"/>
  </r>
  <r>
    <s v="X"/>
    <d v="2016-07-11T00:00:00"/>
    <x v="0"/>
    <x v="4247"/>
    <m/>
    <n v="1421.63"/>
    <x v="593"/>
    <m/>
    <x v="0"/>
  </r>
  <r>
    <s v="X"/>
    <d v="2016-07-12T00:00:00"/>
    <x v="1"/>
    <x v="214"/>
    <n v="1550"/>
    <m/>
    <x v="614"/>
    <s v="R"/>
    <x v="105"/>
  </r>
  <r>
    <s v="X"/>
    <d v="2016-07-12T00:00:00"/>
    <x v="1"/>
    <x v="214"/>
    <n v="1750"/>
    <m/>
    <x v="585"/>
    <s v="F"/>
    <x v="105"/>
  </r>
  <r>
    <s v="X"/>
    <d v="2016-07-12T00:00:00"/>
    <x v="1"/>
    <x v="214"/>
    <n v="350"/>
    <m/>
    <x v="150"/>
    <s v="R"/>
    <x v="105"/>
  </r>
  <r>
    <s v="X"/>
    <d v="2016-07-12T00:00:00"/>
    <x v="0"/>
    <x v="4248"/>
    <m/>
    <n v="-177.74"/>
    <x v="553"/>
    <m/>
    <x v="0"/>
  </r>
  <r>
    <s v="X"/>
    <d v="2016-07-12T00:00:00"/>
    <x v="19"/>
    <x v="4248"/>
    <m/>
    <n v="237.11"/>
    <x v="553"/>
    <m/>
    <x v="0"/>
  </r>
  <r>
    <s v="X"/>
    <d v="2016-07-12T00:00:00"/>
    <x v="0"/>
    <x v="4248"/>
    <m/>
    <n v="339.87"/>
    <x v="553"/>
    <m/>
    <x v="0"/>
  </r>
  <r>
    <s v="X"/>
    <d v="2016-07-12T00:00:00"/>
    <x v="14"/>
    <x v="4249"/>
    <m/>
    <n v="232.69"/>
    <x v="247"/>
    <m/>
    <x v="0"/>
  </r>
  <r>
    <s v="X"/>
    <d v="2016-07-13T00:00:00"/>
    <x v="1"/>
    <x v="4250"/>
    <n v="485"/>
    <m/>
    <x v="500"/>
    <s v="F"/>
    <x v="105"/>
  </r>
  <r>
    <s v="X"/>
    <d v="2016-07-13T00:00:00"/>
    <x v="13"/>
    <x v="13"/>
    <n v="1690"/>
    <m/>
    <x v="247"/>
    <m/>
    <x v="105"/>
  </r>
  <r>
    <s v="X"/>
    <d v="2016-07-13T00:00:00"/>
    <x v="14"/>
    <x v="4251"/>
    <m/>
    <n v="893.5"/>
    <x v="28"/>
    <m/>
    <x v="0"/>
  </r>
  <r>
    <s v="X"/>
    <d v="2016-07-13T00:00:00"/>
    <x v="14"/>
    <x v="4252"/>
    <m/>
    <n v="268.7"/>
    <x v="247"/>
    <m/>
    <x v="0"/>
  </r>
  <r>
    <s v="X"/>
    <d v="2016-07-13T00:00:00"/>
    <x v="14"/>
    <x v="4253"/>
    <m/>
    <n v="148.66999999999999"/>
    <x v="28"/>
    <m/>
    <x v="0"/>
  </r>
  <r>
    <s v="X"/>
    <d v="2016-07-13T00:00:00"/>
    <x v="14"/>
    <x v="4254"/>
    <m/>
    <n v="161.63999999999999"/>
    <x v="596"/>
    <m/>
    <x v="0"/>
  </r>
  <r>
    <s v="X"/>
    <d v="2016-07-13T00:00:00"/>
    <x v="14"/>
    <x v="4255"/>
    <m/>
    <n v="2695.56"/>
    <x v="596"/>
    <m/>
    <x v="0"/>
  </r>
  <r>
    <s v="X"/>
    <d v="2016-07-14T00:00:00"/>
    <x v="1"/>
    <x v="36"/>
    <n v="2000"/>
    <m/>
    <x v="500"/>
    <s v="F"/>
    <x v="105"/>
  </r>
  <r>
    <s v="X"/>
    <d v="2016-07-14T00:00:00"/>
    <x v="1"/>
    <x v="36"/>
    <n v="2000"/>
    <m/>
    <x v="607"/>
    <s v="F"/>
    <x v="105"/>
  </r>
  <r>
    <s v="X"/>
    <d v="2016-07-14T00:00:00"/>
    <x v="13"/>
    <x v="36"/>
    <n v="1300"/>
    <m/>
    <x v="247"/>
    <m/>
    <x v="105"/>
  </r>
  <r>
    <s v="X"/>
    <d v="2016-07-14T00:00:00"/>
    <x v="14"/>
    <x v="4256"/>
    <m/>
    <n v="163.43"/>
    <x v="596"/>
    <m/>
    <x v="0"/>
  </r>
  <r>
    <s v="X"/>
    <d v="2016-07-14T00:00:00"/>
    <x v="14"/>
    <x v="4257"/>
    <m/>
    <n v="132.9"/>
    <x v="247"/>
    <m/>
    <x v="0"/>
  </r>
  <r>
    <s v="X"/>
    <d v="2016-07-14T00:00:00"/>
    <x v="14"/>
    <x v="4258"/>
    <m/>
    <n v="149.37"/>
    <x v="28"/>
    <m/>
    <x v="0"/>
  </r>
  <r>
    <s v="X"/>
    <d v="2016-07-14T00:00:00"/>
    <x v="14"/>
    <x v="4259"/>
    <m/>
    <n v="111.4"/>
    <x v="28"/>
    <m/>
    <x v="0"/>
  </r>
  <r>
    <s v="X"/>
    <d v="2016-07-14T00:00:00"/>
    <x v="0"/>
    <x v="4260"/>
    <m/>
    <n v="58.67"/>
    <x v="593"/>
    <m/>
    <x v="0"/>
  </r>
  <r>
    <s v="X"/>
    <d v="2016-07-14T00:00:00"/>
    <x v="14"/>
    <x v="4261"/>
    <m/>
    <n v="109.79"/>
    <x v="596"/>
    <m/>
    <x v="0"/>
  </r>
  <r>
    <s v="X"/>
    <d v="2016-07-14T00:00:00"/>
    <x v="14"/>
    <x v="4262"/>
    <m/>
    <n v="922.07"/>
    <x v="590"/>
    <m/>
    <x v="0"/>
  </r>
  <r>
    <s v="X"/>
    <d v="2016-07-15T00:00:00"/>
    <x v="13"/>
    <x v="1328"/>
    <n v="175"/>
    <m/>
    <x v="610"/>
    <m/>
    <x v="105"/>
  </r>
  <r>
    <s v="X"/>
    <d v="2016-07-15T00:00:00"/>
    <x v="14"/>
    <x v="4263"/>
    <m/>
    <n v="57.88"/>
    <x v="175"/>
    <m/>
    <x v="0"/>
  </r>
  <r>
    <s v="X"/>
    <d v="2016-07-15T00:00:00"/>
    <x v="0"/>
    <x v="4264"/>
    <m/>
    <n v="585.92999999999995"/>
    <x v="98"/>
    <m/>
    <x v="0"/>
  </r>
  <r>
    <s v="X"/>
    <d v="2016-07-15T00:00:00"/>
    <x v="0"/>
    <x v="4265"/>
    <m/>
    <n v="104.69"/>
    <x v="98"/>
    <m/>
    <x v="0"/>
  </r>
  <r>
    <s v="X"/>
    <d v="2016-07-15T00:00:00"/>
    <x v="14"/>
    <x v="4266"/>
    <m/>
    <n v="534.1"/>
    <x v="596"/>
    <m/>
    <x v="0"/>
  </r>
  <r>
    <s v="X"/>
    <d v="2016-07-15T00:00:00"/>
    <x v="14"/>
    <x v="4267"/>
    <m/>
    <n v="1721.14"/>
    <x v="553"/>
    <m/>
    <x v="0"/>
  </r>
  <r>
    <s v="X"/>
    <d v="2016-07-15T00:00:00"/>
    <x v="14"/>
    <x v="4268"/>
    <m/>
    <n v="678.98"/>
    <x v="590"/>
    <m/>
    <x v="0"/>
  </r>
  <r>
    <s v="X"/>
    <d v="2016-07-15T00:00:00"/>
    <x v="14"/>
    <x v="4267"/>
    <m/>
    <n v="-1824.41"/>
    <x v="553"/>
    <m/>
    <x v="0"/>
  </r>
  <r>
    <s v="X"/>
    <d v="2016-07-15T00:00:00"/>
    <x v="0"/>
    <x v="4269"/>
    <m/>
    <n v="1824.41"/>
    <x v="553"/>
    <m/>
    <x v="0"/>
  </r>
  <r>
    <s v="X"/>
    <d v="2016-07-15T00:00:00"/>
    <x v="14"/>
    <x v="4270"/>
    <m/>
    <n v="280.95999999999998"/>
    <x v="589"/>
    <m/>
    <x v="0"/>
  </r>
  <r>
    <s v="X"/>
    <d v="2016-07-16T00:00:00"/>
    <x v="0"/>
    <x v="4271"/>
    <m/>
    <n v="120.4"/>
    <x v="98"/>
    <m/>
    <x v="0"/>
  </r>
  <r>
    <s v="X"/>
    <d v="2016-07-16T00:00:00"/>
    <x v="0"/>
    <x v="4272"/>
    <m/>
    <n v="403.72"/>
    <x v="607"/>
    <m/>
    <x v="0"/>
  </r>
  <r>
    <s v="X"/>
    <d v="2016-07-16T00:00:00"/>
    <x v="14"/>
    <x v="4273"/>
    <m/>
    <n v="976.76"/>
    <x v="596"/>
    <m/>
    <x v="0"/>
  </r>
  <r>
    <s v="X"/>
    <d v="2016-07-18T00:00:00"/>
    <x v="1"/>
    <x v="9"/>
    <n v="600"/>
    <m/>
    <x v="607"/>
    <s v="F"/>
    <x v="106"/>
  </r>
  <r>
    <s v="X"/>
    <d v="2016-07-18T00:00:00"/>
    <x v="1"/>
    <x v="9"/>
    <n v="3180"/>
    <m/>
    <x v="553"/>
    <s v="F"/>
    <x v="106"/>
  </r>
  <r>
    <s v="X"/>
    <d v="2016-07-18T00:00:00"/>
    <x v="1"/>
    <x v="13"/>
    <n v="780"/>
    <m/>
    <x v="98"/>
    <s v="R"/>
    <x v="106"/>
  </r>
  <r>
    <s v="X"/>
    <d v="2016-07-18T00:00:00"/>
    <x v="13"/>
    <x v="9"/>
    <n v="1520"/>
    <m/>
    <x v="589"/>
    <s v="I"/>
    <x v="106"/>
  </r>
  <r>
    <s v="X"/>
    <d v="2016-07-18T00:00:00"/>
    <x v="13"/>
    <x v="9"/>
    <n v="2785"/>
    <m/>
    <x v="590"/>
    <s v="I"/>
    <x v="106"/>
  </r>
  <r>
    <s v="X"/>
    <d v="2016-07-18T00:00:00"/>
    <x v="13"/>
    <x v="9"/>
    <n v="1850"/>
    <m/>
    <x v="28"/>
    <m/>
    <x v="106"/>
  </r>
  <r>
    <s v="X"/>
    <d v="2016-07-18T00:00:00"/>
    <x v="13"/>
    <x v="9"/>
    <n v="700"/>
    <m/>
    <x v="581"/>
    <s v="I"/>
    <x v="106"/>
  </r>
  <r>
    <s v="X"/>
    <d v="2016-07-18T00:00:00"/>
    <x v="13"/>
    <x v="9"/>
    <n v="1050"/>
    <m/>
    <x v="610"/>
    <s v="patrick"/>
    <x v="106"/>
  </r>
  <r>
    <s v="X"/>
    <d v="2016-07-18T00:00:00"/>
    <x v="13"/>
    <x v="9"/>
    <n v="400"/>
    <m/>
    <x v="175"/>
    <m/>
    <x v="106"/>
  </r>
  <r>
    <s v="X"/>
    <d v="2016-07-18T00:00:00"/>
    <x v="13"/>
    <x v="13"/>
    <n v="1560"/>
    <m/>
    <x v="247"/>
    <m/>
    <x v="106"/>
  </r>
  <r>
    <s v="X"/>
    <d v="2016-07-18T00:00:00"/>
    <x v="13"/>
    <x v="13"/>
    <n v="225"/>
    <m/>
    <x v="247"/>
    <m/>
    <x v="106"/>
  </r>
  <r>
    <s v="X"/>
    <d v="2016-07-18T00:00:00"/>
    <x v="13"/>
    <x v="879"/>
    <n v="275"/>
    <m/>
    <x v="562"/>
    <m/>
    <x v="106"/>
  </r>
  <r>
    <s v="X"/>
    <d v="2016-07-18T00:00:00"/>
    <x v="13"/>
    <x v="879"/>
    <n v="150"/>
    <m/>
    <x v="596"/>
    <s v="I"/>
    <x v="106"/>
  </r>
  <r>
    <s v="X"/>
    <d v="2016-07-18T00:00:00"/>
    <x v="13"/>
    <x v="879"/>
    <n v="150"/>
    <m/>
    <x v="585"/>
    <m/>
    <x v="106"/>
  </r>
  <r>
    <s v="X"/>
    <d v="2016-07-18T00:00:00"/>
    <x v="13"/>
    <x v="879"/>
    <n v="125"/>
    <m/>
    <x v="136"/>
    <m/>
    <x v="106"/>
  </r>
  <r>
    <s v="X"/>
    <d v="2016-07-18T00:00:00"/>
    <x v="13"/>
    <x v="879"/>
    <n v="150"/>
    <m/>
    <x v="591"/>
    <m/>
    <x v="106"/>
  </r>
  <r>
    <s v="X"/>
    <d v="2016-07-18T00:00:00"/>
    <x v="13"/>
    <x v="879"/>
    <n v="275"/>
    <m/>
    <x v="28"/>
    <m/>
    <x v="106"/>
  </r>
  <r>
    <s v="X"/>
    <d v="2016-07-18T00:00:00"/>
    <x v="13"/>
    <x v="879"/>
    <n v="100"/>
    <m/>
    <x v="247"/>
    <m/>
    <x v="106"/>
  </r>
  <r>
    <s v="X"/>
    <d v="2016-07-18T00:00:00"/>
    <x v="13"/>
    <x v="2046"/>
    <n v="1100"/>
    <m/>
    <x v="28"/>
    <m/>
    <x v="106"/>
  </r>
  <r>
    <s v="X"/>
    <d v="2016-07-18T00:00:00"/>
    <x v="14"/>
    <x v="4274"/>
    <m/>
    <n v="126.25"/>
    <x v="596"/>
    <m/>
    <x v="0"/>
  </r>
  <r>
    <s v="X"/>
    <d v="2016-07-18T00:00:00"/>
    <x v="14"/>
    <x v="0"/>
    <m/>
    <n v="4.83"/>
    <x v="94"/>
    <m/>
    <x v="0"/>
  </r>
  <r>
    <s v="X"/>
    <d v="2016-07-18T00:00:00"/>
    <x v="0"/>
    <x v="4275"/>
    <m/>
    <n v="691.85"/>
    <x v="553"/>
    <m/>
    <x v="0"/>
  </r>
  <r>
    <s v="X"/>
    <d v="2016-07-18T00:00:00"/>
    <x v="14"/>
    <x v="4276"/>
    <m/>
    <n v="241.88"/>
    <x v="590"/>
    <m/>
    <x v="0"/>
  </r>
  <r>
    <s v="X"/>
    <d v="2016-07-18T00:00:00"/>
    <x v="0"/>
    <x v="4277"/>
    <m/>
    <n v="402.22"/>
    <x v="607"/>
    <m/>
    <x v="0"/>
  </r>
  <r>
    <s v="X"/>
    <d v="2016-07-18T00:00:00"/>
    <x v="14"/>
    <x v="4278"/>
    <m/>
    <n v="840.88"/>
    <x v="596"/>
    <m/>
    <x v="0"/>
  </r>
  <r>
    <s v="X"/>
    <d v="2016-07-18T00:00:00"/>
    <x v="0"/>
    <x v="4279"/>
    <m/>
    <n v="1932.76"/>
    <x v="593"/>
    <m/>
    <x v="0"/>
  </r>
  <r>
    <s v="X"/>
    <d v="2016-07-19T00:00:00"/>
    <x v="0"/>
    <x v="4280"/>
    <m/>
    <n v="430.34"/>
    <x v="317"/>
    <m/>
    <x v="0"/>
  </r>
  <r>
    <s v="X"/>
    <d v="2016-07-19T00:00:00"/>
    <x v="0"/>
    <x v="4281"/>
    <m/>
    <n v="147.58000000000001"/>
    <x v="94"/>
    <m/>
    <x v="0"/>
  </r>
  <r>
    <s v="X"/>
    <d v="2016-07-19T00:00:00"/>
    <x v="0"/>
    <x v="4282"/>
    <m/>
    <n v="2016.73"/>
    <x v="553"/>
    <m/>
    <x v="0"/>
  </r>
  <r>
    <s v="X"/>
    <d v="2016-07-19T00:00:00"/>
    <x v="13"/>
    <x v="1835"/>
    <n v="2500"/>
    <m/>
    <x v="94"/>
    <m/>
    <x v="106"/>
  </r>
  <r>
    <s v="X"/>
    <d v="2016-07-20T00:00:00"/>
    <x v="1"/>
    <x v="2677"/>
    <n v="5000"/>
    <m/>
    <x v="593"/>
    <m/>
    <x v="106"/>
  </r>
  <r>
    <s v="X"/>
    <d v="2016-07-20T00:00:00"/>
    <x v="1"/>
    <x v="16"/>
    <n v="500"/>
    <m/>
    <x v="593"/>
    <m/>
    <x v="106"/>
  </r>
  <r>
    <s v="X"/>
    <d v="2016-07-20T00:00:00"/>
    <x v="1"/>
    <x v="4283"/>
    <n v="600"/>
    <m/>
    <x v="593"/>
    <m/>
    <x v="106"/>
  </r>
  <r>
    <s v="X"/>
    <d v="2016-07-20T00:00:00"/>
    <x v="1"/>
    <x v="4283"/>
    <n v="600"/>
    <m/>
    <x v="607"/>
    <m/>
    <x v="106"/>
  </r>
  <r>
    <s v="X"/>
    <d v="2016-07-20T00:00:00"/>
    <x v="0"/>
    <x v="4284"/>
    <m/>
    <n v="66.040000000000006"/>
    <x v="98"/>
    <m/>
    <x v="0"/>
  </r>
  <r>
    <s v="X"/>
    <d v="2016-07-20T00:00:00"/>
    <x v="14"/>
    <x v="4285"/>
    <m/>
    <n v="505.36"/>
    <x v="590"/>
    <m/>
    <x v="0"/>
  </r>
  <r>
    <s v="X"/>
    <d v="2016-07-20T00:00:00"/>
    <x v="0"/>
    <x v="4286"/>
    <m/>
    <n v="892.8"/>
    <x v="553"/>
    <m/>
    <x v="0"/>
  </r>
  <r>
    <s v="X"/>
    <d v="2016-07-20T00:00:00"/>
    <x v="0"/>
    <x v="4287"/>
    <m/>
    <n v="756.38"/>
    <x v="593"/>
    <m/>
    <x v="0"/>
  </r>
  <r>
    <s v="X"/>
    <d v="2016-07-20T00:00:00"/>
    <x v="14"/>
    <x v="4288"/>
    <m/>
    <n v="132.18"/>
    <x v="615"/>
    <m/>
    <x v="0"/>
  </r>
  <r>
    <s v="X"/>
    <d v="2016-07-20T00:00:00"/>
    <x v="14"/>
    <x v="4289"/>
    <m/>
    <n v="322"/>
    <x v="596"/>
    <m/>
    <x v="0"/>
  </r>
  <r>
    <s v="X"/>
    <d v="2016-07-21T00:00:00"/>
    <x v="0"/>
    <x v="32"/>
    <n v="37.1"/>
    <m/>
    <x v="500"/>
    <m/>
    <x v="0"/>
  </r>
  <r>
    <s v="X"/>
    <d v="2016-07-21T00:00:00"/>
    <x v="0"/>
    <x v="32"/>
    <n v="98.7"/>
    <m/>
    <x v="553"/>
    <m/>
    <x v="0"/>
  </r>
  <r>
    <s v="X"/>
    <d v="2016-07-21T00:00:00"/>
    <x v="0"/>
    <x v="32"/>
    <n v="6.5"/>
    <m/>
    <x v="616"/>
    <m/>
    <x v="0"/>
  </r>
  <r>
    <s v="X"/>
    <d v="2016-07-21T00:00:00"/>
    <x v="0"/>
    <x v="4290"/>
    <m/>
    <n v="319.85000000000002"/>
    <x v="585"/>
    <m/>
    <x v="0"/>
  </r>
  <r>
    <s v="X"/>
    <d v="2016-07-21T00:00:00"/>
    <x v="0"/>
    <x v="4291"/>
    <m/>
    <n v="169.4"/>
    <x v="98"/>
    <m/>
    <x v="0"/>
  </r>
  <r>
    <s v="X"/>
    <d v="2016-07-21T00:00:00"/>
    <x v="0"/>
    <x v="4292"/>
    <m/>
    <n v="73.95"/>
    <x v="135"/>
    <m/>
    <x v="0"/>
  </r>
  <r>
    <s v="X"/>
    <d v="2016-07-21T00:00:00"/>
    <x v="0"/>
    <x v="4293"/>
    <m/>
    <n v="170.95"/>
    <x v="322"/>
    <m/>
    <x v="0"/>
  </r>
  <r>
    <s v="X"/>
    <d v="2016-07-21T00:00:00"/>
    <x v="0"/>
    <x v="4294"/>
    <m/>
    <n v="81.96"/>
    <x v="98"/>
    <m/>
    <x v="0"/>
  </r>
  <r>
    <s v="X"/>
    <d v="2016-07-21T00:00:00"/>
    <x v="0"/>
    <x v="4295"/>
    <m/>
    <n v="54.33"/>
    <x v="593"/>
    <m/>
    <x v="0"/>
  </r>
  <r>
    <s v="X"/>
    <d v="2016-07-22T00:00:00"/>
    <x v="0"/>
    <x v="4296"/>
    <m/>
    <n v="183"/>
    <x v="585"/>
    <m/>
    <x v="0"/>
  </r>
  <r>
    <s v="X"/>
    <d v="2016-07-22T00:00:00"/>
    <x v="0"/>
    <x v="4297"/>
    <m/>
    <n v="203.36"/>
    <x v="98"/>
    <m/>
    <x v="0"/>
  </r>
  <r>
    <s v="X"/>
    <d v="2016-07-22T00:00:00"/>
    <x v="0"/>
    <x v="0"/>
    <m/>
    <n v="250"/>
    <x v="94"/>
    <m/>
    <x v="0"/>
  </r>
  <r>
    <s v="X"/>
    <d v="2016-07-22T00:00:00"/>
    <x v="0"/>
    <x v="0"/>
    <m/>
    <n v="61.48"/>
    <x v="94"/>
    <m/>
    <x v="0"/>
  </r>
  <r>
    <s v="X"/>
    <d v="2016-07-22T00:00:00"/>
    <x v="0"/>
    <x v="4298"/>
    <m/>
    <n v="70.28"/>
    <x v="585"/>
    <m/>
    <x v="0"/>
  </r>
  <r>
    <s v="X"/>
    <d v="2016-07-22T00:00:00"/>
    <x v="14"/>
    <x v="4299"/>
    <m/>
    <n v="184.16"/>
    <x v="610"/>
    <m/>
    <x v="0"/>
  </r>
  <r>
    <s v="X"/>
    <d v="2016-07-22T00:00:00"/>
    <x v="14"/>
    <x v="4300"/>
    <m/>
    <n v="269.70999999999998"/>
    <x v="589"/>
    <m/>
    <x v="0"/>
  </r>
  <r>
    <s v="X"/>
    <d v="2016-07-22T00:00:00"/>
    <x v="14"/>
    <x v="4301"/>
    <m/>
    <n v="385.98"/>
    <x v="590"/>
    <m/>
    <x v="0"/>
  </r>
  <r>
    <s v="X"/>
    <d v="2016-07-22T00:00:00"/>
    <x v="14"/>
    <x v="4302"/>
    <m/>
    <n v="76.3"/>
    <x v="610"/>
    <m/>
    <x v="0"/>
  </r>
  <r>
    <s v="X"/>
    <d v="2016-07-23T00:00:00"/>
    <x v="0"/>
    <x v="4303"/>
    <m/>
    <n v="178.01"/>
    <x v="585"/>
    <m/>
    <x v="0"/>
  </r>
  <r>
    <s v="X"/>
    <d v="2016-07-23T00:00:00"/>
    <x v="0"/>
    <x v="4304"/>
    <m/>
    <n v="46.9"/>
    <x v="98"/>
    <m/>
    <x v="0"/>
  </r>
  <r>
    <s v="X"/>
    <d v="2016-07-23T00:00:00"/>
    <x v="0"/>
    <x v="4305"/>
    <m/>
    <n v="82.52"/>
    <x v="98"/>
    <m/>
    <x v="0"/>
  </r>
  <r>
    <s v="X"/>
    <d v="2016-07-23T00:00:00"/>
    <x v="14"/>
    <x v="4306"/>
    <m/>
    <n v="239.37"/>
    <x v="137"/>
    <m/>
    <x v="0"/>
  </r>
  <r>
    <s v="X"/>
    <d v="2016-07-23T00:00:00"/>
    <x v="0"/>
    <x v="4307"/>
    <m/>
    <n v="152.36000000000001"/>
    <x v="593"/>
    <m/>
    <x v="0"/>
  </r>
  <r>
    <s v="X"/>
    <d v="2016-07-25T00:00:00"/>
    <x v="1"/>
    <x v="2482"/>
    <n v="800"/>
    <m/>
    <x v="443"/>
    <m/>
    <x v="107"/>
  </r>
  <r>
    <s v="X"/>
    <d v="2016-07-25T00:00:00"/>
    <x v="1"/>
    <x v="2482"/>
    <n v="1000"/>
    <m/>
    <x v="317"/>
    <m/>
    <x v="107"/>
  </r>
  <r>
    <s v="X"/>
    <d v="2016-07-25T00:00:00"/>
    <x v="1"/>
    <x v="2482"/>
    <n v="600"/>
    <m/>
    <x v="22"/>
    <m/>
    <x v="107"/>
  </r>
  <r>
    <s v="X"/>
    <d v="2016-07-25T00:00:00"/>
    <x v="1"/>
    <x v="2482"/>
    <n v="1100"/>
    <m/>
    <x v="585"/>
    <m/>
    <x v="107"/>
  </r>
  <r>
    <s v="X"/>
    <d v="2016-07-25T00:00:00"/>
    <x v="1"/>
    <x v="13"/>
    <n v="2660"/>
    <m/>
    <x v="98"/>
    <m/>
    <x v="107"/>
  </r>
  <r>
    <s v="X"/>
    <d v="2016-07-25T00:00:00"/>
    <x v="1"/>
    <x v="9"/>
    <n v="650"/>
    <m/>
    <x v="607"/>
    <m/>
    <x v="107"/>
  </r>
  <r>
    <s v="X"/>
    <d v="2016-07-25T00:00:00"/>
    <x v="1"/>
    <x v="9"/>
    <n v="2850"/>
    <m/>
    <x v="553"/>
    <s v="I"/>
    <x v="107"/>
  </r>
  <r>
    <s v="X"/>
    <d v="2016-07-25T00:00:00"/>
    <x v="1"/>
    <x v="9"/>
    <n v="135"/>
    <m/>
    <x v="101"/>
    <m/>
    <x v="107"/>
  </r>
  <r>
    <s v="X"/>
    <d v="2016-07-25T00:00:00"/>
    <x v="1"/>
    <x v="9"/>
    <n v="135"/>
    <m/>
    <x v="322"/>
    <m/>
    <x v="107"/>
  </r>
  <r>
    <s v="X"/>
    <d v="2016-07-25T00:00:00"/>
    <x v="1"/>
    <x v="9"/>
    <n v="120"/>
    <m/>
    <x v="135"/>
    <m/>
    <x v="107"/>
  </r>
  <r>
    <s v="X"/>
    <d v="2016-07-25T00:00:00"/>
    <x v="1"/>
    <x v="959"/>
    <n v="300"/>
    <m/>
    <x v="585"/>
    <m/>
    <x v="107"/>
  </r>
  <r>
    <s v="X"/>
    <d v="2016-07-25T00:00:00"/>
    <x v="13"/>
    <x v="2091"/>
    <n v="1000"/>
    <m/>
    <x v="94"/>
    <m/>
    <x v="107"/>
  </r>
  <r>
    <s v="X"/>
    <d v="2016-07-25T00:00:00"/>
    <x v="13"/>
    <x v="2482"/>
    <n v="4000"/>
    <m/>
    <x v="596"/>
    <s v="I"/>
    <x v="107"/>
  </r>
  <r>
    <s v="X"/>
    <d v="2016-07-25T00:00:00"/>
    <x v="13"/>
    <x v="9"/>
    <n v="240"/>
    <m/>
    <x v="454"/>
    <m/>
    <x v="107"/>
  </r>
  <r>
    <s v="X"/>
    <d v="2016-07-25T00:00:00"/>
    <x v="13"/>
    <x v="9"/>
    <n v="2000"/>
    <m/>
    <x v="590"/>
    <s v="I"/>
    <x v="107"/>
  </r>
  <r>
    <s v="X"/>
    <d v="2016-07-25T00:00:00"/>
    <x v="13"/>
    <x v="9"/>
    <n v="240"/>
    <m/>
    <x v="28"/>
    <m/>
    <x v="107"/>
  </r>
  <r>
    <s v="X"/>
    <d v="2016-07-25T00:00:00"/>
    <x v="13"/>
    <x v="9"/>
    <n v="1700"/>
    <m/>
    <x v="589"/>
    <s v="I"/>
    <x v="107"/>
  </r>
  <r>
    <s v="X"/>
    <d v="2016-07-25T00:00:00"/>
    <x v="13"/>
    <x v="9"/>
    <n v="1500"/>
    <m/>
    <x v="610"/>
    <m/>
    <x v="107"/>
  </r>
  <r>
    <s v="X"/>
    <d v="2016-07-25T00:00:00"/>
    <x v="0"/>
    <x v="4308"/>
    <m/>
    <n v="140.91"/>
    <x v="585"/>
    <m/>
    <x v="0"/>
  </r>
  <r>
    <s v="X"/>
    <d v="2016-07-25T00:00:00"/>
    <x v="0"/>
    <x v="4309"/>
    <m/>
    <n v="65"/>
    <x v="585"/>
    <m/>
    <x v="0"/>
  </r>
  <r>
    <s v="X"/>
    <d v="2016-07-25T00:00:00"/>
    <x v="0"/>
    <x v="4310"/>
    <m/>
    <n v="52.77"/>
    <x v="616"/>
    <m/>
    <x v="0"/>
  </r>
  <r>
    <s v="X"/>
    <d v="2016-07-25T00:00:00"/>
    <x v="0"/>
    <x v="4311"/>
    <m/>
    <n v="1132.23"/>
    <x v="607"/>
    <m/>
    <x v="0"/>
  </r>
  <r>
    <s v="X"/>
    <d v="2016-07-26T00:00:00"/>
    <x v="1"/>
    <x v="1814"/>
    <n v="362"/>
    <m/>
    <x v="75"/>
    <m/>
    <x v="107"/>
  </r>
  <r>
    <s v="X"/>
    <d v="2016-07-26T00:00:00"/>
    <x v="1"/>
    <x v="4127"/>
    <n v="340"/>
    <m/>
    <x v="554"/>
    <m/>
    <x v="107"/>
  </r>
  <r>
    <s v="X"/>
    <d v="2016-07-26T00:00:00"/>
    <x v="1"/>
    <x v="2536"/>
    <n v="350"/>
    <m/>
    <x v="98"/>
    <m/>
    <x v="107"/>
  </r>
  <r>
    <s v="X"/>
    <d v="2016-07-26T00:00:00"/>
    <x v="13"/>
    <x v="1328"/>
    <n v="175.95"/>
    <m/>
    <x v="75"/>
    <m/>
    <x v="107"/>
  </r>
  <r>
    <s v="X"/>
    <d v="2016-07-26T00:00:00"/>
    <x v="0"/>
    <x v="0"/>
    <m/>
    <n v="155.99"/>
    <x v="585"/>
    <m/>
    <x v="0"/>
  </r>
  <r>
    <s v="X"/>
    <d v="2016-07-26T00:00:00"/>
    <x v="0"/>
    <x v="4312"/>
    <m/>
    <n v="694.96"/>
    <x v="582"/>
    <m/>
    <x v="0"/>
  </r>
  <r>
    <s v="X"/>
    <d v="2016-07-26T00:00:00"/>
    <x v="0"/>
    <x v="4313"/>
    <m/>
    <n v="528.29999999999995"/>
    <x v="593"/>
    <m/>
    <x v="0"/>
  </r>
  <r>
    <s v="X"/>
    <d v="2016-07-26T00:00:00"/>
    <x v="0"/>
    <x v="4314"/>
    <m/>
    <n v="388.63"/>
    <x v="593"/>
    <m/>
    <x v="0"/>
  </r>
  <r>
    <s v="X"/>
    <d v="2016-07-26T00:00:00"/>
    <x v="14"/>
    <x v="4315"/>
    <m/>
    <n v="592.16999999999996"/>
    <x v="596"/>
    <m/>
    <x v="0"/>
  </r>
  <r>
    <s v="X"/>
    <d v="2016-07-26T00:00:00"/>
    <x v="14"/>
    <x v="0"/>
    <m/>
    <n v="51.02"/>
    <x v="94"/>
    <m/>
    <x v="0"/>
  </r>
  <r>
    <s v="X"/>
    <d v="2016-07-27T00:00:00"/>
    <x v="1"/>
    <x v="2450"/>
    <n v="320"/>
    <m/>
    <x v="593"/>
    <m/>
    <x v="107"/>
  </r>
  <r>
    <s v="X"/>
    <d v="2016-07-27T00:00:00"/>
    <x v="1"/>
    <x v="2450"/>
    <n v="200"/>
    <m/>
    <x v="98"/>
    <m/>
    <x v="107"/>
  </r>
  <r>
    <s v="X"/>
    <d v="2016-07-27T00:00:00"/>
    <x v="1"/>
    <x v="2450"/>
    <n v="640"/>
    <m/>
    <x v="443"/>
    <m/>
    <x v="107"/>
  </r>
  <r>
    <s v="X"/>
    <d v="2016-07-27T00:00:00"/>
    <x v="1"/>
    <x v="2450"/>
    <n v="320"/>
    <m/>
    <x v="614"/>
    <m/>
    <x v="107"/>
  </r>
  <r>
    <s v="X"/>
    <d v="2016-07-27T00:00:00"/>
    <x v="1"/>
    <x v="36"/>
    <n v="200"/>
    <m/>
    <x v="585"/>
    <m/>
    <x v="107"/>
  </r>
  <r>
    <s v="X"/>
    <d v="2016-07-27T00:00:00"/>
    <x v="1"/>
    <x v="36"/>
    <n v="200"/>
    <m/>
    <x v="582"/>
    <m/>
    <x v="107"/>
  </r>
  <r>
    <s v="X"/>
    <d v="2016-07-27T00:00:00"/>
    <x v="13"/>
    <x v="4316"/>
    <n v="1125"/>
    <m/>
    <x v="581"/>
    <s v="I"/>
    <x v="107"/>
  </r>
  <r>
    <s v="X"/>
    <d v="2016-07-27T00:00:00"/>
    <x v="13"/>
    <x v="2450"/>
    <n v="960"/>
    <m/>
    <x v="247"/>
    <m/>
    <x v="107"/>
  </r>
  <r>
    <s v="X"/>
    <d v="2016-07-27T00:00:00"/>
    <x v="13"/>
    <x v="2450"/>
    <n v="1040"/>
    <m/>
    <x v="596"/>
    <s v="I"/>
    <x v="107"/>
  </r>
  <r>
    <s v="X"/>
    <d v="2016-07-27T00:00:00"/>
    <x v="13"/>
    <x v="2450"/>
    <n v="320"/>
    <m/>
    <x v="610"/>
    <m/>
    <x v="107"/>
  </r>
  <r>
    <s v="X"/>
    <d v="2016-07-27T00:00:00"/>
    <x v="13"/>
    <x v="2450"/>
    <n v="320"/>
    <m/>
    <x v="590"/>
    <s v="I"/>
    <x v="107"/>
  </r>
  <r>
    <s v="X"/>
    <d v="2016-07-27T00:00:00"/>
    <x v="13"/>
    <x v="2450"/>
    <n v="320"/>
    <m/>
    <x v="615"/>
    <m/>
    <x v="107"/>
  </r>
  <r>
    <s v="X"/>
    <d v="2016-07-27T00:00:00"/>
    <x v="0"/>
    <x v="0"/>
    <m/>
    <n v="18.3"/>
    <x v="585"/>
    <m/>
    <x v="0"/>
  </r>
  <r>
    <s v="X"/>
    <d v="2016-07-27T00:00:00"/>
    <x v="0"/>
    <x v="4317"/>
    <m/>
    <n v="67.819999999999993"/>
    <x v="585"/>
    <m/>
    <x v="0"/>
  </r>
  <r>
    <s v="X"/>
    <d v="2016-07-27T00:00:00"/>
    <x v="19"/>
    <x v="0"/>
    <m/>
    <n v="60.01"/>
    <x v="98"/>
    <m/>
    <x v="0"/>
  </r>
  <r>
    <s v="X"/>
    <d v="2016-07-27T00:00:00"/>
    <x v="19"/>
    <x v="0"/>
    <m/>
    <n v="300.43"/>
    <x v="98"/>
    <m/>
    <x v="0"/>
  </r>
  <r>
    <s v="X"/>
    <d v="2016-07-27T00:00:00"/>
    <x v="19"/>
    <x v="0"/>
    <m/>
    <n v="-15.24"/>
    <x v="98"/>
    <m/>
    <x v="0"/>
  </r>
  <r>
    <s v="X"/>
    <d v="2016-07-27T00:00:00"/>
    <x v="0"/>
    <x v="4318"/>
    <m/>
    <n v="124.92"/>
    <x v="582"/>
    <m/>
    <x v="0"/>
  </r>
  <r>
    <s v="X"/>
    <d v="2016-07-27T00:00:00"/>
    <x v="0"/>
    <x v="4319"/>
    <m/>
    <n v="494.15"/>
    <x v="75"/>
    <m/>
    <x v="0"/>
  </r>
  <r>
    <s v="X"/>
    <d v="2016-07-27T00:00:00"/>
    <x v="0"/>
    <x v="4320"/>
    <m/>
    <n v="187.88"/>
    <x v="582"/>
    <m/>
    <x v="0"/>
  </r>
  <r>
    <s v="X"/>
    <d v="2016-07-27T00:00:00"/>
    <x v="0"/>
    <x v="4321"/>
    <m/>
    <n v="307.08999999999997"/>
    <x v="593"/>
    <m/>
    <x v="0"/>
  </r>
  <r>
    <s v="X"/>
    <d v="2016-07-27T00:00:00"/>
    <x v="14"/>
    <x v="4322"/>
    <m/>
    <n v="353.71"/>
    <x v="617"/>
    <m/>
    <x v="0"/>
  </r>
  <r>
    <s v="X"/>
    <d v="2016-07-27T00:00:00"/>
    <x v="0"/>
    <x v="4323"/>
    <m/>
    <n v="210.28"/>
    <x v="593"/>
    <m/>
    <x v="0"/>
  </r>
  <r>
    <s v="X"/>
    <d v="2016-07-28T00:00:00"/>
    <x v="1"/>
    <x v="16"/>
    <n v="500"/>
    <m/>
    <x v="593"/>
    <m/>
    <x v="107"/>
  </r>
  <r>
    <s v="X"/>
    <d v="2016-07-28T00:00:00"/>
    <x v="0"/>
    <x v="4324"/>
    <m/>
    <n v="233.47"/>
    <x v="94"/>
    <m/>
    <x v="0"/>
  </r>
  <r>
    <s v="X"/>
    <d v="2016-07-28T00:00:00"/>
    <x v="0"/>
    <x v="4325"/>
    <m/>
    <n v="714.84"/>
    <x v="582"/>
    <m/>
    <x v="0"/>
  </r>
  <r>
    <s v="X"/>
    <d v="2016-07-28T00:00:00"/>
    <x v="14"/>
    <x v="4326"/>
    <m/>
    <n v="398.3"/>
    <x v="596"/>
    <m/>
    <x v="0"/>
  </r>
  <r>
    <s v="X"/>
    <d v="2016-07-29T00:00:00"/>
    <x v="1"/>
    <x v="4327"/>
    <n v="-90859"/>
    <m/>
    <x v="303"/>
    <m/>
    <x v="107"/>
  </r>
  <r>
    <s v="X"/>
    <d v="2016-07-29T00:00:00"/>
    <x v="0"/>
    <x v="4328"/>
    <m/>
    <n v="189.44"/>
    <x v="596"/>
    <m/>
    <x v="0"/>
  </r>
  <r>
    <s v="X"/>
    <d v="2016-07-29T00:00:00"/>
    <x v="0"/>
    <x v="4329"/>
    <m/>
    <n v="90.24"/>
    <x v="22"/>
    <m/>
    <x v="0"/>
  </r>
  <r>
    <s v="X"/>
    <d v="2016-07-29T00:00:00"/>
    <x v="24"/>
    <x v="4330"/>
    <m/>
    <n v="907.16"/>
    <x v="98"/>
    <m/>
    <x v="0"/>
  </r>
  <r>
    <s v="X"/>
    <d v="2016-07-29T00:00:00"/>
    <x v="0"/>
    <x v="4331"/>
    <m/>
    <n v="87.72"/>
    <x v="582"/>
    <m/>
    <x v="0"/>
  </r>
  <r>
    <s v="X"/>
    <d v="2016-07-29T00:00:00"/>
    <x v="0"/>
    <x v="4332"/>
    <m/>
    <n v="194.77"/>
    <x v="593"/>
    <m/>
    <x v="0"/>
  </r>
  <r>
    <s v="X"/>
    <d v="2016-07-30T00:00:00"/>
    <x v="0"/>
    <x v="4333"/>
    <m/>
    <n v="161.34"/>
    <x v="136"/>
    <m/>
    <x v="0"/>
  </r>
  <r>
    <s v="X"/>
    <d v="2016-07-30T00:00:00"/>
    <x v="0"/>
    <x v="4334"/>
    <m/>
    <n v="898.8"/>
    <x v="593"/>
    <m/>
    <x v="0"/>
  </r>
  <r>
    <s v="X"/>
    <d v="2016-07-30T00:00:00"/>
    <x v="0"/>
    <x v="4335"/>
    <m/>
    <n v="610.4"/>
    <x v="584"/>
    <m/>
    <x v="0"/>
  </r>
  <r>
    <s v="X"/>
    <d v="2016-07-30T00:00:00"/>
    <x v="14"/>
    <x v="4336"/>
    <m/>
    <n v="410.46"/>
    <x v="610"/>
    <m/>
    <x v="0"/>
  </r>
  <r>
    <s v="X"/>
    <d v="2016-08-01T00:00:00"/>
    <x v="1"/>
    <x v="9"/>
    <n v="2970"/>
    <m/>
    <x v="582"/>
    <m/>
    <x v="108"/>
  </r>
  <r>
    <s v="X"/>
    <d v="2016-08-01T00:00:00"/>
    <x v="1"/>
    <x v="9"/>
    <n v="625"/>
    <m/>
    <x v="75"/>
    <m/>
    <x v="108"/>
  </r>
  <r>
    <s v="X"/>
    <d v="2016-08-01T00:00:00"/>
    <x v="1"/>
    <x v="9"/>
    <n v="450"/>
    <m/>
    <x v="585"/>
    <m/>
    <x v="108"/>
  </r>
  <r>
    <s v="X"/>
    <d v="2016-08-01T00:00:00"/>
    <x v="1"/>
    <x v="9"/>
    <n v="200"/>
    <m/>
    <x v="136"/>
    <m/>
    <x v="108"/>
  </r>
  <r>
    <s v="X"/>
    <d v="2016-08-01T00:00:00"/>
    <x v="1"/>
    <x v="35"/>
    <n v="1250"/>
    <m/>
    <x v="500"/>
    <m/>
    <x v="108"/>
  </r>
  <r>
    <s v="X"/>
    <d v="2016-08-01T00:00:00"/>
    <x v="1"/>
    <x v="2046"/>
    <n v="300"/>
    <m/>
    <x v="585"/>
    <m/>
    <x v="108"/>
  </r>
  <r>
    <s v="X"/>
    <d v="2016-08-01T00:00:00"/>
    <x v="13"/>
    <x v="3015"/>
    <n v="320"/>
    <m/>
    <x v="618"/>
    <m/>
    <x v="108"/>
  </r>
  <r>
    <s v="X"/>
    <d v="2016-08-01T00:00:00"/>
    <x v="13"/>
    <x v="9"/>
    <n v="700"/>
    <m/>
    <x v="590"/>
    <s v="I"/>
    <x v="108"/>
  </r>
  <r>
    <s v="X"/>
    <d v="2016-08-01T00:00:00"/>
    <x v="13"/>
    <x v="9"/>
    <n v="1650"/>
    <m/>
    <x v="589"/>
    <s v="I"/>
    <x v="108"/>
  </r>
  <r>
    <s v="X"/>
    <d v="2016-08-01T00:00:00"/>
    <x v="13"/>
    <x v="9"/>
    <n v="2100"/>
    <m/>
    <x v="610"/>
    <m/>
    <x v="108"/>
  </r>
  <r>
    <s v="X"/>
    <d v="2016-08-01T00:00:00"/>
    <x v="13"/>
    <x v="9"/>
    <n v="315"/>
    <m/>
    <x v="137"/>
    <m/>
    <x v="108"/>
  </r>
  <r>
    <s v="X"/>
    <d v="2016-08-01T00:00:00"/>
    <x v="13"/>
    <x v="36"/>
    <n v="2000"/>
    <m/>
    <x v="610"/>
    <m/>
    <x v="108"/>
  </r>
  <r>
    <s v="X"/>
    <d v="2016-08-01T00:00:00"/>
    <x v="0"/>
    <x v="32"/>
    <n v="6.5"/>
    <m/>
    <x v="582"/>
    <m/>
    <x v="0"/>
  </r>
  <r>
    <s v="X"/>
    <d v="2016-08-01T00:00:00"/>
    <x v="0"/>
    <x v="4337"/>
    <m/>
    <n v="552.53"/>
    <x v="500"/>
    <m/>
    <x v="0"/>
  </r>
  <r>
    <s v="X"/>
    <d v="2016-08-01T00:00:00"/>
    <x v="0"/>
    <x v="4338"/>
    <m/>
    <n v="505.37"/>
    <x v="593"/>
    <m/>
    <x v="0"/>
  </r>
  <r>
    <s v="X"/>
    <d v="2016-08-01T00:00:00"/>
    <x v="0"/>
    <x v="0"/>
    <m/>
    <n v="131.44"/>
    <x v="79"/>
    <m/>
    <x v="0"/>
  </r>
  <r>
    <s v="X"/>
    <d v="2016-08-01T00:00:00"/>
    <x v="0"/>
    <x v="4339"/>
    <m/>
    <n v="2346.38"/>
    <x v="593"/>
    <m/>
    <x v="0"/>
  </r>
  <r>
    <s v="X"/>
    <d v="2016-08-01T00:00:00"/>
    <x v="0"/>
    <x v="4340"/>
    <m/>
    <n v="34.950000000000003"/>
    <x v="98"/>
    <m/>
    <x v="0"/>
  </r>
  <r>
    <s v="X"/>
    <d v="2016-08-02T00:00:00"/>
    <x v="1"/>
    <x v="214"/>
    <n v="2050"/>
    <m/>
    <x v="98"/>
    <m/>
    <x v="108"/>
  </r>
  <r>
    <s v="X"/>
    <d v="2016-08-02T00:00:00"/>
    <x v="13"/>
    <x v="4341"/>
    <n v="300"/>
    <m/>
    <x v="75"/>
    <m/>
    <x v="108"/>
  </r>
  <r>
    <s v="X"/>
    <d v="2016-08-02T00:00:00"/>
    <x v="13"/>
    <x v="4342"/>
    <n v="300"/>
    <m/>
    <x v="582"/>
    <m/>
    <x v="108"/>
  </r>
  <r>
    <s v="X"/>
    <d v="2016-08-02T00:00:00"/>
    <x v="0"/>
    <x v="4343"/>
    <m/>
    <n v="690.84"/>
    <x v="616"/>
    <m/>
    <x v="0"/>
  </r>
  <r>
    <s v="X"/>
    <d v="2016-08-02T00:00:00"/>
    <x v="0"/>
    <x v="4344"/>
    <m/>
    <n v="221.48"/>
    <x v="616"/>
    <m/>
    <x v="0"/>
  </r>
  <r>
    <s v="X"/>
    <d v="2016-08-02T00:00:00"/>
    <x v="14"/>
    <x v="4345"/>
    <m/>
    <n v="121.9"/>
    <x v="615"/>
    <m/>
    <x v="0"/>
  </r>
  <r>
    <s v="X"/>
    <d v="2016-08-02T00:00:00"/>
    <x v="14"/>
    <x v="4346"/>
    <m/>
    <n v="598.75"/>
    <x v="596"/>
    <m/>
    <x v="0"/>
  </r>
  <r>
    <s v="X"/>
    <d v="2016-08-02T00:00:00"/>
    <x v="0"/>
    <x v="4347"/>
    <m/>
    <n v="63"/>
    <x v="22"/>
    <m/>
    <x v="0"/>
  </r>
  <r>
    <s v="X"/>
    <d v="2016-08-03T00:00:00"/>
    <x v="0"/>
    <x v="4348"/>
    <m/>
    <n v="467.57"/>
    <x v="593"/>
    <m/>
    <x v="0"/>
  </r>
  <r>
    <s v="X"/>
    <d v="2016-08-03T00:00:00"/>
    <x v="0"/>
    <x v="4349"/>
    <m/>
    <n v="478.61"/>
    <x v="607"/>
    <m/>
    <x v="0"/>
  </r>
  <r>
    <s v="X"/>
    <d v="2016-08-03T00:00:00"/>
    <x v="14"/>
    <x v="4350"/>
    <m/>
    <n v="397.63"/>
    <x v="596"/>
    <m/>
    <x v="0"/>
  </r>
  <r>
    <s v="X"/>
    <d v="2016-08-03T00:00:00"/>
    <x v="13"/>
    <x v="2091"/>
    <n v="2000"/>
    <m/>
    <x v="94"/>
    <m/>
    <x v="108"/>
  </r>
  <r>
    <s v="X"/>
    <d v="2016-08-04T00:00:00"/>
    <x v="0"/>
    <x v="4351"/>
    <m/>
    <n v="219.93"/>
    <x v="582"/>
    <m/>
    <x v="0"/>
  </r>
  <r>
    <s v="X"/>
    <d v="2016-08-04T00:00:00"/>
    <x v="0"/>
    <x v="4352"/>
    <m/>
    <n v="311.98"/>
    <x v="593"/>
    <m/>
    <x v="0"/>
  </r>
  <r>
    <s v="X"/>
    <d v="2016-08-04T00:00:00"/>
    <x v="14"/>
    <x v="4353"/>
    <m/>
    <n v="549.04999999999995"/>
    <x v="596"/>
    <m/>
    <x v="0"/>
  </r>
  <r>
    <s v="X"/>
    <d v="2016-08-04T00:00:00"/>
    <x v="0"/>
    <x v="4354"/>
    <m/>
    <n v="1591.79"/>
    <x v="607"/>
    <m/>
    <x v="0"/>
  </r>
  <r>
    <s v="X"/>
    <d v="2016-08-04T00:00:00"/>
    <x v="0"/>
    <x v="32"/>
    <n v="42.79"/>
    <m/>
    <x v="616"/>
    <m/>
    <x v="0"/>
  </r>
  <r>
    <s v="X"/>
    <d v="2016-08-05T00:00:00"/>
    <x v="0"/>
    <x v="4355"/>
    <m/>
    <n v="345.81"/>
    <x v="443"/>
    <m/>
    <x v="0"/>
  </r>
  <r>
    <s v="X"/>
    <d v="2016-08-05T00:00:00"/>
    <x v="0"/>
    <x v="4356"/>
    <m/>
    <n v="100.26"/>
    <x v="103"/>
    <m/>
    <x v="0"/>
  </r>
  <r>
    <s v="X"/>
    <d v="2016-08-05T00:00:00"/>
    <x v="0"/>
    <x v="4357"/>
    <m/>
    <n v="204.58"/>
    <x v="103"/>
    <m/>
    <x v="0"/>
  </r>
  <r>
    <s v="X"/>
    <d v="2016-08-05T00:00:00"/>
    <x v="0"/>
    <x v="4358"/>
    <m/>
    <n v="311.89"/>
    <x v="582"/>
    <m/>
    <x v="0"/>
  </r>
  <r>
    <s v="X"/>
    <d v="2016-08-05T00:00:00"/>
    <x v="0"/>
    <x v="4359"/>
    <m/>
    <n v="158.38999999999999"/>
    <x v="103"/>
    <m/>
    <x v="0"/>
  </r>
  <r>
    <s v="X"/>
    <d v="2016-08-05T00:00:00"/>
    <x v="14"/>
    <x v="4360"/>
    <m/>
    <n v="64.959999999999994"/>
    <x v="247"/>
    <m/>
    <x v="0"/>
  </r>
  <r>
    <s v="X"/>
    <d v="2016-08-05T00:00:00"/>
    <x v="0"/>
    <x v="4358"/>
    <m/>
    <n v="-96.7"/>
    <x v="582"/>
    <m/>
    <x v="0"/>
  </r>
  <r>
    <s v="X"/>
    <d v="2016-08-05T00:00:00"/>
    <x v="19"/>
    <x v="4358"/>
    <m/>
    <n v="40.93"/>
    <x v="582"/>
    <m/>
    <x v="0"/>
  </r>
  <r>
    <s v="X"/>
    <d v="2016-08-05T00:00:00"/>
    <x v="0"/>
    <x v="4361"/>
    <m/>
    <n v="143.79"/>
    <x v="593"/>
    <m/>
    <x v="0"/>
  </r>
  <r>
    <s v="X"/>
    <d v="2016-08-05T00:00:00"/>
    <x v="0"/>
    <x v="4362"/>
    <m/>
    <n v="624.62"/>
    <x v="607"/>
    <m/>
    <x v="0"/>
  </r>
  <r>
    <s v="X"/>
    <d v="2016-08-05T00:00:00"/>
    <x v="0"/>
    <x v="4363"/>
    <m/>
    <n v="158.29"/>
    <x v="553"/>
    <m/>
    <x v="0"/>
  </r>
  <r>
    <s v="X"/>
    <d v="2016-08-05T00:00:00"/>
    <x v="13"/>
    <x v="879"/>
    <n v="3300"/>
    <m/>
    <x v="590"/>
    <s v="I"/>
    <x v="108"/>
  </r>
  <r>
    <s v="X"/>
    <d v="2016-08-05T00:00:00"/>
    <x v="1"/>
    <x v="172"/>
    <n v="600"/>
    <m/>
    <x v="533"/>
    <m/>
    <x v="108"/>
  </r>
  <r>
    <s v="X"/>
    <d v="2016-08-05T00:00:00"/>
    <x v="0"/>
    <x v="32"/>
    <n v="413.5"/>
    <m/>
    <x v="75"/>
    <m/>
    <x v="0"/>
  </r>
  <r>
    <s v="X"/>
    <d v="2016-08-06T00:00:00"/>
    <x v="0"/>
    <x v="4364"/>
    <m/>
    <n v="252.76"/>
    <x v="593"/>
    <m/>
    <x v="0"/>
  </r>
  <r>
    <s v="X"/>
    <d v="2016-08-06T00:00:00"/>
    <x v="0"/>
    <x v="4365"/>
    <m/>
    <n v="535.46"/>
    <x v="584"/>
    <m/>
    <x v="0"/>
  </r>
  <r>
    <s v="X"/>
    <d v="2016-08-06T00:00:00"/>
    <x v="0"/>
    <x v="4366"/>
    <m/>
    <n v="245.65"/>
    <x v="443"/>
    <m/>
    <x v="0"/>
  </r>
  <r>
    <s v="X"/>
    <d v="2016-08-08T00:00:00"/>
    <x v="0"/>
    <x v="4367"/>
    <m/>
    <n v="661.37"/>
    <x v="593"/>
    <m/>
    <x v="0"/>
  </r>
  <r>
    <s v="X"/>
    <d v="2016-08-08T00:00:00"/>
    <x v="14"/>
    <x v="4368"/>
    <m/>
    <n v="416.56"/>
    <x v="596"/>
    <m/>
    <x v="0"/>
  </r>
  <r>
    <s v="X"/>
    <d v="2016-08-08T00:00:00"/>
    <x v="14"/>
    <x v="4369"/>
    <m/>
    <n v="2123.96"/>
    <x v="589"/>
    <m/>
    <x v="0"/>
  </r>
  <r>
    <s v="X"/>
    <d v="2016-08-08T00:00:00"/>
    <x v="0"/>
    <x v="4370"/>
    <m/>
    <n v="2193.0100000000002"/>
    <x v="593"/>
    <m/>
    <x v="0"/>
  </r>
  <r>
    <s v="X"/>
    <d v="2016-08-08T00:00:00"/>
    <x v="0"/>
    <x v="4371"/>
    <m/>
    <n v="275.77"/>
    <x v="607"/>
    <m/>
    <x v="0"/>
  </r>
  <r>
    <s v="X"/>
    <d v="2016-08-08T00:00:00"/>
    <x v="13"/>
    <x v="9"/>
    <n v="560"/>
    <m/>
    <x v="589"/>
    <s v="I"/>
    <x v="109"/>
  </r>
  <r>
    <s v="X"/>
    <d v="2016-08-08T00:00:00"/>
    <x v="13"/>
    <x v="9"/>
    <n v="1050"/>
    <m/>
    <x v="610"/>
    <m/>
    <x v="109"/>
  </r>
  <r>
    <s v="X"/>
    <d v="2016-08-08T00:00:00"/>
    <x v="13"/>
    <x v="9"/>
    <n v="1750"/>
    <m/>
    <x v="590"/>
    <s v="I"/>
    <x v="109"/>
  </r>
  <r>
    <s v="X"/>
    <d v="2016-08-08T00:00:00"/>
    <x v="13"/>
    <x v="129"/>
    <n v="800"/>
    <m/>
    <x v="615"/>
    <m/>
    <x v="109"/>
  </r>
  <r>
    <s v="X"/>
    <d v="2016-08-08T00:00:00"/>
    <x v="1"/>
    <x v="2677"/>
    <n v="10850"/>
    <m/>
    <x v="593"/>
    <m/>
    <x v="109"/>
  </r>
  <r>
    <s v="X"/>
    <d v="2016-08-08T00:00:00"/>
    <x v="1"/>
    <x v="9"/>
    <n v="2870"/>
    <m/>
    <x v="607"/>
    <m/>
    <x v="109"/>
  </r>
  <r>
    <s v="X"/>
    <d v="2016-08-08T00:00:00"/>
    <x v="1"/>
    <x v="9"/>
    <n v="2350"/>
    <m/>
    <x v="553"/>
    <m/>
    <x v="109"/>
  </r>
  <r>
    <s v="X"/>
    <d v="2016-08-08T00:00:00"/>
    <x v="1"/>
    <x v="9"/>
    <n v="75"/>
    <m/>
    <x v="79"/>
    <m/>
    <x v="109"/>
  </r>
  <r>
    <s v="X"/>
    <d v="2016-08-08T00:00:00"/>
    <x v="1"/>
    <x v="2677"/>
    <n v="5000"/>
    <m/>
    <x v="616"/>
    <m/>
    <x v="109"/>
  </r>
  <r>
    <s v="X"/>
    <d v="2016-08-08T00:00:00"/>
    <x v="1"/>
    <x v="214"/>
    <n v="1350"/>
    <m/>
    <x v="443"/>
    <m/>
    <x v="109"/>
  </r>
  <r>
    <s v="X"/>
    <d v="2016-08-08T00:00:00"/>
    <x v="1"/>
    <x v="129"/>
    <n v="2000"/>
    <m/>
    <x v="582"/>
    <m/>
    <x v="109"/>
  </r>
  <r>
    <s v="X"/>
    <d v="2016-08-08T00:00:00"/>
    <x v="1"/>
    <x v="129"/>
    <n v="1400"/>
    <m/>
    <x v="75"/>
    <m/>
    <x v="109"/>
  </r>
  <r>
    <s v="X"/>
    <d v="2016-08-08T00:00:00"/>
    <x v="1"/>
    <x v="36"/>
    <n v="2000"/>
    <m/>
    <x v="500"/>
    <m/>
    <x v="109"/>
  </r>
  <r>
    <s v="X"/>
    <d v="2016-08-09T00:00:00"/>
    <x v="0"/>
    <x v="4372"/>
    <m/>
    <n v="352.55"/>
    <x v="593"/>
    <m/>
    <x v="0"/>
  </r>
  <r>
    <s v="X"/>
    <d v="2016-08-09T00:00:00"/>
    <x v="14"/>
    <x v="4373"/>
    <m/>
    <n v="209.51"/>
    <x v="596"/>
    <m/>
    <x v="0"/>
  </r>
  <r>
    <s v="X"/>
    <d v="2016-08-09T00:00:00"/>
    <x v="14"/>
    <x v="4374"/>
    <m/>
    <n v="63.18"/>
    <x v="596"/>
    <m/>
    <x v="0"/>
  </r>
  <r>
    <s v="X"/>
    <d v="2016-08-09T00:00:00"/>
    <x v="0"/>
    <x v="4375"/>
    <m/>
    <n v="159.08000000000001"/>
    <x v="76"/>
    <m/>
    <x v="0"/>
  </r>
  <r>
    <s v="X"/>
    <d v="2016-08-09T00:00:00"/>
    <x v="1"/>
    <x v="2482"/>
    <n v="6000"/>
    <m/>
    <x v="596"/>
    <m/>
    <x v="109"/>
  </r>
  <r>
    <s v="X"/>
    <d v="2016-08-09T00:00:00"/>
    <x v="1"/>
    <x v="4376"/>
    <n v="1250"/>
    <m/>
    <x v="607"/>
    <s v="af"/>
    <x v="109"/>
  </r>
  <r>
    <s v="X"/>
    <d v="2016-08-09T00:00:00"/>
    <x v="1"/>
    <x v="4377"/>
    <n v="700"/>
    <m/>
    <x v="584"/>
    <m/>
    <x v="109"/>
  </r>
  <r>
    <s v="X"/>
    <d v="2016-08-10T00:00:00"/>
    <x v="0"/>
    <x v="4378"/>
    <m/>
    <n v="1151.98"/>
    <x v="553"/>
    <m/>
    <x v="0"/>
  </r>
  <r>
    <s v="X"/>
    <d v="2016-08-10T00:00:00"/>
    <x v="14"/>
    <x v="4379"/>
    <m/>
    <n v="929.81"/>
    <x v="590"/>
    <m/>
    <x v="0"/>
  </r>
  <r>
    <s v="X"/>
    <d v="2016-08-11T00:00:00"/>
    <x v="0"/>
    <x v="4380"/>
    <m/>
    <n v="96.36"/>
    <x v="593"/>
    <m/>
    <x v="0"/>
  </r>
  <r>
    <s v="X"/>
    <d v="2016-08-11T00:00:00"/>
    <x v="0"/>
    <x v="4381"/>
    <m/>
    <n v="212.6"/>
    <x v="423"/>
    <m/>
    <x v="0"/>
  </r>
  <r>
    <s v="X"/>
    <d v="2016-08-11T00:00:00"/>
    <x v="14"/>
    <x v="4382"/>
    <m/>
    <n v="593.58000000000004"/>
    <x v="596"/>
    <m/>
    <x v="0"/>
  </r>
  <r>
    <s v="X"/>
    <d v="2016-08-11T00:00:00"/>
    <x v="13"/>
    <x v="2482"/>
    <n v="1000"/>
    <m/>
    <x v="596"/>
    <s v="I"/>
    <x v="109"/>
  </r>
  <r>
    <s v="X"/>
    <d v="2016-08-11T00:00:00"/>
    <x v="1"/>
    <x v="2273"/>
    <n v="185"/>
    <m/>
    <x v="150"/>
    <s v="ar"/>
    <x v="109"/>
  </r>
  <r>
    <s v="X"/>
    <d v="2016-08-11T00:00:00"/>
    <x v="1"/>
    <x v="2273"/>
    <n v="185"/>
    <m/>
    <x v="103"/>
    <s v="ar"/>
    <x v="109"/>
  </r>
  <r>
    <s v="X"/>
    <d v="2016-08-11T00:00:00"/>
    <x v="1"/>
    <x v="2273"/>
    <n v="178"/>
    <m/>
    <x v="98"/>
    <s v="ar"/>
    <x v="109"/>
  </r>
  <r>
    <s v="X"/>
    <d v="2016-08-11T00:00:00"/>
    <x v="1"/>
    <x v="2273"/>
    <n v="425"/>
    <m/>
    <x v="443"/>
    <m/>
    <x v="109"/>
  </r>
  <r>
    <s v="X"/>
    <d v="2016-08-11T00:00:00"/>
    <x v="0"/>
    <x v="32"/>
    <n v="201.08"/>
    <m/>
    <x v="582"/>
    <m/>
    <x v="0"/>
  </r>
  <r>
    <s v="X"/>
    <d v="2016-08-12T00:00:00"/>
    <x v="19"/>
    <x v="0"/>
    <m/>
    <n v="7.26"/>
    <x v="42"/>
    <m/>
    <x v="0"/>
  </r>
  <r>
    <s v="X"/>
    <d v="2016-08-12T00:00:00"/>
    <x v="0"/>
    <x v="4383"/>
    <m/>
    <n v="256.5"/>
    <x v="492"/>
    <m/>
    <x v="0"/>
  </r>
  <r>
    <s v="X"/>
    <d v="2016-08-12T00:00:00"/>
    <x v="0"/>
    <x v="4384"/>
    <m/>
    <n v="597.11"/>
    <x v="593"/>
    <m/>
    <x v="0"/>
  </r>
  <r>
    <s v="X"/>
    <d v="2016-08-12T00:00:00"/>
    <x v="0"/>
    <x v="4385"/>
    <m/>
    <n v="369.38"/>
    <x v="593"/>
    <m/>
    <x v="0"/>
  </r>
  <r>
    <s v="X"/>
    <d v="2016-08-12T00:00:00"/>
    <x v="0"/>
    <x v="4386"/>
    <m/>
    <n v="583.48"/>
    <x v="553"/>
    <m/>
    <x v="0"/>
  </r>
  <r>
    <s v="X"/>
    <d v="2016-08-12T00:00:00"/>
    <x v="14"/>
    <x v="4387"/>
    <m/>
    <n v="1389.21"/>
    <x v="610"/>
    <m/>
    <x v="0"/>
  </r>
  <r>
    <s v="X"/>
    <d v="2016-08-12T00:00:00"/>
    <x v="14"/>
    <x v="4388"/>
    <m/>
    <n v="1553.15"/>
    <x v="590"/>
    <m/>
    <x v="0"/>
  </r>
  <r>
    <s v="X"/>
    <d v="2016-08-12T00:00:00"/>
    <x v="1"/>
    <x v="4389"/>
    <n v="150"/>
    <m/>
    <x v="110"/>
    <m/>
    <x v="109"/>
  </r>
  <r>
    <s v="X"/>
    <d v="2016-08-13T00:00:00"/>
    <x v="0"/>
    <x v="4390"/>
    <m/>
    <n v="149.32"/>
    <x v="593"/>
    <m/>
    <x v="0"/>
  </r>
  <r>
    <s v="X"/>
    <d v="2016-08-13T00:00:00"/>
    <x v="14"/>
    <x v="4391"/>
    <m/>
    <n v="237.06"/>
    <x v="596"/>
    <m/>
    <x v="0"/>
  </r>
  <r>
    <s v="X"/>
    <d v="2016-08-15T00:00:00"/>
    <x v="0"/>
    <x v="4392"/>
    <m/>
    <n v="103.11"/>
    <x v="593"/>
    <m/>
    <x v="0"/>
  </r>
  <r>
    <s v="X"/>
    <d v="2016-08-15T00:00:00"/>
    <x v="0"/>
    <x v="4393"/>
    <m/>
    <n v="3901.65"/>
    <x v="607"/>
    <m/>
    <x v="0"/>
  </r>
  <r>
    <s v="X"/>
    <d v="2016-08-15T00:00:00"/>
    <x v="14"/>
    <x v="4394"/>
    <m/>
    <n v="645.67999999999995"/>
    <x v="610"/>
    <m/>
    <x v="0"/>
  </r>
  <r>
    <s v="X"/>
    <d v="2016-08-15T00:00:00"/>
    <x v="14"/>
    <x v="4395"/>
    <m/>
    <n v="498.51"/>
    <x v="590"/>
    <m/>
    <x v="0"/>
  </r>
  <r>
    <s v="X"/>
    <d v="2016-08-15T00:00:00"/>
    <x v="14"/>
    <x v="4396"/>
    <m/>
    <n v="866.9"/>
    <x v="589"/>
    <m/>
    <x v="0"/>
  </r>
  <r>
    <s v="X"/>
    <d v="2016-08-15T00:00:00"/>
    <x v="1"/>
    <x v="9"/>
    <n v="2050"/>
    <m/>
    <x v="607"/>
    <m/>
    <x v="110"/>
  </r>
  <r>
    <s v="X"/>
    <d v="2016-08-15T00:00:00"/>
    <x v="1"/>
    <x v="9"/>
    <n v="350"/>
    <m/>
    <x v="76"/>
    <m/>
    <x v="110"/>
  </r>
  <r>
    <s v="X"/>
    <d v="2016-08-15T00:00:00"/>
    <x v="1"/>
    <x v="9"/>
    <n v="2660"/>
    <m/>
    <x v="553"/>
    <m/>
    <x v="110"/>
  </r>
  <r>
    <s v="X"/>
    <d v="2016-08-15T00:00:00"/>
    <x v="13"/>
    <x v="9"/>
    <n v="1600"/>
    <m/>
    <x v="589"/>
    <m/>
    <x v="110"/>
  </r>
  <r>
    <s v="X"/>
    <d v="2016-08-15T00:00:00"/>
    <x v="13"/>
    <x v="9"/>
    <n v="1150"/>
    <m/>
    <x v="590"/>
    <m/>
    <x v="110"/>
  </r>
  <r>
    <s v="X"/>
    <d v="2016-08-16T00:00:00"/>
    <x v="0"/>
    <x v="4397"/>
    <m/>
    <n v="465.71"/>
    <x v="593"/>
    <m/>
    <x v="0"/>
  </r>
  <r>
    <s v="X"/>
    <d v="2016-08-16T00:00:00"/>
    <x v="0"/>
    <x v="4398"/>
    <m/>
    <n v="31.62"/>
    <x v="443"/>
    <m/>
    <x v="0"/>
  </r>
  <r>
    <s v="X"/>
    <d v="2016-08-16T00:00:00"/>
    <x v="0"/>
    <x v="4399"/>
    <m/>
    <n v="184.71"/>
    <x v="443"/>
    <m/>
    <x v="0"/>
  </r>
  <r>
    <s v="X"/>
    <d v="2016-08-16T00:00:00"/>
    <x v="0"/>
    <x v="4400"/>
    <m/>
    <n v="518.89"/>
    <x v="619"/>
    <m/>
    <x v="0"/>
  </r>
  <r>
    <s v="X"/>
    <d v="2016-08-16T00:00:00"/>
    <x v="1"/>
    <x v="16"/>
    <n v="184"/>
    <m/>
    <x v="582"/>
    <m/>
    <x v="110"/>
  </r>
  <r>
    <s v="X"/>
    <d v="2016-08-17T00:00:00"/>
    <x v="0"/>
    <x v="4401"/>
    <m/>
    <n v="38.94"/>
    <x v="103"/>
    <m/>
    <x v="0"/>
  </r>
  <r>
    <s v="X"/>
    <d v="2016-08-17T00:00:00"/>
    <x v="14"/>
    <x v="4402"/>
    <m/>
    <n v="1099.53"/>
    <x v="590"/>
    <m/>
    <x v="0"/>
  </r>
  <r>
    <s v="X"/>
    <d v="2016-08-17T00:00:00"/>
    <x v="0"/>
    <x v="4403"/>
    <m/>
    <n v="496.89"/>
    <x v="593"/>
    <m/>
    <x v="0"/>
  </r>
  <r>
    <s v="X"/>
    <d v="2016-08-17T00:00:00"/>
    <x v="0"/>
    <x v="4404"/>
    <m/>
    <n v="48.97"/>
    <x v="593"/>
    <m/>
    <x v="0"/>
  </r>
  <r>
    <s v="X"/>
    <d v="2016-08-17T00:00:00"/>
    <x v="0"/>
    <x v="4405"/>
    <m/>
    <n v="826.08"/>
    <x v="591"/>
    <m/>
    <x v="0"/>
  </r>
  <r>
    <s v="X"/>
    <d v="2016-08-17T00:00:00"/>
    <x v="0"/>
    <x v="4406"/>
    <m/>
    <n v="124.54"/>
    <x v="596"/>
    <m/>
    <x v="0"/>
  </r>
  <r>
    <s v="X"/>
    <d v="2016-08-17T00:00:00"/>
    <x v="1"/>
    <x v="35"/>
    <n v="1650"/>
    <m/>
    <x v="492"/>
    <m/>
    <x v="110"/>
  </r>
  <r>
    <s v="X"/>
    <d v="2016-08-18T00:00:00"/>
    <x v="14"/>
    <x v="4407"/>
    <m/>
    <n v="205.85"/>
    <x v="247"/>
    <m/>
    <x v="0"/>
  </r>
  <r>
    <s v="X"/>
    <d v="2016-08-18T00:00:00"/>
    <x v="14"/>
    <x v="4407"/>
    <m/>
    <n v="-20.64"/>
    <x v="247"/>
    <m/>
    <x v="0"/>
  </r>
  <r>
    <s v="X"/>
    <d v="2016-08-18T00:00:00"/>
    <x v="19"/>
    <x v="4407"/>
    <m/>
    <n v="15.37"/>
    <x v="247"/>
    <m/>
    <x v="0"/>
  </r>
  <r>
    <s v="X"/>
    <d v="2016-08-18T00:00:00"/>
    <x v="19"/>
    <x v="0"/>
    <m/>
    <n v="15.29"/>
    <x v="443"/>
    <m/>
    <x v="0"/>
  </r>
  <r>
    <s v="X"/>
    <d v="2016-08-18T00:00:00"/>
    <x v="0"/>
    <x v="4408"/>
    <m/>
    <n v="560.62"/>
    <x v="591"/>
    <m/>
    <x v="0"/>
  </r>
  <r>
    <s v="X"/>
    <d v="2016-08-18T00:00:00"/>
    <x v="0"/>
    <x v="4409"/>
    <m/>
    <n v="126.14"/>
    <x v="79"/>
    <m/>
    <x v="0"/>
  </r>
  <r>
    <s v="X"/>
    <d v="2016-08-18T00:00:00"/>
    <x v="0"/>
    <x v="32"/>
    <n v="33.119999999999997"/>
    <m/>
    <x v="607"/>
    <m/>
    <x v="0"/>
  </r>
  <r>
    <s v="X"/>
    <d v="2016-08-18T00:00:00"/>
    <x v="0"/>
    <x v="4408"/>
    <m/>
    <n v="-544.51"/>
    <x v="591"/>
    <m/>
    <x v="0"/>
  </r>
  <r>
    <s v="X"/>
    <d v="2016-08-18T00:00:00"/>
    <x v="0"/>
    <x v="4410"/>
    <m/>
    <n v="279.22000000000003"/>
    <x v="607"/>
    <m/>
    <x v="0"/>
  </r>
  <r>
    <s v="X"/>
    <d v="2016-08-18T00:00:00"/>
    <x v="14"/>
    <x v="4411"/>
    <m/>
    <n v="295.11"/>
    <x v="610"/>
    <m/>
    <x v="0"/>
  </r>
  <r>
    <s v="X"/>
    <d v="2016-08-19T00:00:00"/>
    <x v="0"/>
    <x v="4412"/>
    <m/>
    <n v="198.1"/>
    <x v="185"/>
    <m/>
    <x v="0"/>
  </r>
  <r>
    <s v="X"/>
    <d v="2016-08-19T00:00:00"/>
    <x v="0"/>
    <x v="4413"/>
    <m/>
    <n v="60.02"/>
    <x v="620"/>
    <m/>
    <x v="0"/>
  </r>
  <r>
    <s v="X"/>
    <d v="2016-08-19T00:00:00"/>
    <x v="0"/>
    <x v="4414"/>
    <m/>
    <n v="22.23"/>
    <x v="607"/>
    <m/>
    <x v="0"/>
  </r>
  <r>
    <s v="X"/>
    <d v="2016-08-19T00:00:00"/>
    <x v="0"/>
    <x v="4415"/>
    <m/>
    <n v="194.47"/>
    <x v="593"/>
    <m/>
    <x v="0"/>
  </r>
  <r>
    <s v="X"/>
    <d v="2016-08-19T00:00:00"/>
    <x v="1"/>
    <x v="424"/>
    <n v="1000"/>
    <m/>
    <x v="553"/>
    <m/>
    <x v="110"/>
  </r>
  <r>
    <s v="X"/>
    <d v="2016-08-19T00:00:00"/>
    <x v="1"/>
    <x v="3399"/>
    <n v="250"/>
    <m/>
    <x v="543"/>
    <m/>
    <x v="110"/>
  </r>
  <r>
    <s v="X"/>
    <d v="2016-08-19T00:00:00"/>
    <x v="1"/>
    <x v="13"/>
    <n v="1000"/>
    <m/>
    <x v="103"/>
    <m/>
    <x v="110"/>
  </r>
  <r>
    <s v="X"/>
    <d v="2016-08-20T00:00:00"/>
    <x v="0"/>
    <x v="4416"/>
    <m/>
    <n v="108.69"/>
    <x v="593"/>
    <m/>
    <x v="0"/>
  </r>
  <r>
    <s v="X"/>
    <d v="2016-08-20T00:00:00"/>
    <x v="0"/>
    <x v="4417"/>
    <m/>
    <n v="86.58"/>
    <x v="137"/>
    <m/>
    <x v="0"/>
  </r>
  <r>
    <s v="X"/>
    <d v="2016-08-22T00:00:00"/>
    <x v="0"/>
    <x v="4418"/>
    <m/>
    <n v="250.93"/>
    <x v="500"/>
    <m/>
    <x v="0"/>
  </r>
  <r>
    <s v="X"/>
    <d v="2016-08-22T00:00:00"/>
    <x v="0"/>
    <x v="4419"/>
    <m/>
    <n v="440.78"/>
    <x v="593"/>
    <m/>
    <x v="0"/>
  </r>
  <r>
    <s v="X"/>
    <d v="2016-08-22T00:00:00"/>
    <x v="14"/>
    <x v="4420"/>
    <m/>
    <n v="349.13"/>
    <x v="618"/>
    <m/>
    <x v="0"/>
  </r>
  <r>
    <s v="X"/>
    <d v="2016-08-22T00:00:00"/>
    <x v="0"/>
    <x v="4421"/>
    <m/>
    <n v="3354.87"/>
    <x v="500"/>
    <m/>
    <x v="0"/>
  </r>
  <r>
    <s v="X"/>
    <d v="2016-08-22T00:00:00"/>
    <x v="0"/>
    <x v="4422"/>
    <m/>
    <n v="1791.72"/>
    <x v="553"/>
    <m/>
    <x v="0"/>
  </r>
  <r>
    <s v="X"/>
    <d v="2016-08-22T00:00:00"/>
    <x v="14"/>
    <x v="4423"/>
    <m/>
    <n v="288.38"/>
    <x v="610"/>
    <m/>
    <x v="0"/>
  </r>
  <r>
    <s v="X"/>
    <d v="2016-08-22T00:00:00"/>
    <x v="13"/>
    <x v="9"/>
    <n v="2360"/>
    <m/>
    <x v="610"/>
    <m/>
    <x v="111"/>
  </r>
  <r>
    <s v="X"/>
    <d v="2016-08-22T00:00:00"/>
    <x v="13"/>
    <x v="9"/>
    <n v="2535"/>
    <m/>
    <x v="590"/>
    <m/>
    <x v="111"/>
  </r>
  <r>
    <s v="X"/>
    <d v="2016-08-22T00:00:00"/>
    <x v="13"/>
    <x v="9"/>
    <n v="2240"/>
    <m/>
    <x v="589"/>
    <m/>
    <x v="111"/>
  </r>
  <r>
    <s v="X"/>
    <d v="2016-08-22T00:00:00"/>
    <x v="13"/>
    <x v="2482"/>
    <n v="4000"/>
    <m/>
    <x v="596"/>
    <m/>
    <x v="111"/>
  </r>
  <r>
    <s v="X"/>
    <d v="2016-08-22T00:00:00"/>
    <x v="13"/>
    <x v="4210"/>
    <n v="3500"/>
    <m/>
    <x v="610"/>
    <m/>
    <x v="111"/>
  </r>
  <r>
    <s v="X"/>
    <d v="2016-08-22T00:00:00"/>
    <x v="1"/>
    <x v="1"/>
    <n v="900"/>
    <m/>
    <x v="616"/>
    <m/>
    <x v="111"/>
  </r>
  <r>
    <s v="X"/>
    <d v="2016-08-22T00:00:00"/>
    <x v="1"/>
    <x v="1"/>
    <n v="7000"/>
    <m/>
    <x v="593"/>
    <m/>
    <x v="111"/>
  </r>
  <r>
    <s v="X"/>
    <d v="2016-08-22T00:00:00"/>
    <x v="1"/>
    <x v="1"/>
    <n v="630"/>
    <m/>
    <x v="584"/>
    <m/>
    <x v="111"/>
  </r>
  <r>
    <s v="X"/>
    <d v="2016-08-22T00:00:00"/>
    <x v="1"/>
    <x v="2482"/>
    <n v="800"/>
    <m/>
    <x v="443"/>
    <m/>
    <x v="111"/>
  </r>
  <r>
    <s v="X"/>
    <d v="2016-08-22T00:00:00"/>
    <x v="1"/>
    <x v="2482"/>
    <n v="500"/>
    <m/>
    <x v="483"/>
    <m/>
    <x v="111"/>
  </r>
  <r>
    <s v="X"/>
    <d v="2016-08-22T00:00:00"/>
    <x v="1"/>
    <x v="2482"/>
    <n v="200"/>
    <m/>
    <x v="22"/>
    <m/>
    <x v="111"/>
  </r>
  <r>
    <s v="X"/>
    <d v="2016-08-22T00:00:00"/>
    <x v="1"/>
    <x v="2482"/>
    <n v="800"/>
    <m/>
    <x v="591"/>
    <m/>
    <x v="111"/>
  </r>
  <r>
    <s v="X"/>
    <d v="2016-08-22T00:00:00"/>
    <x v="1"/>
    <x v="2482"/>
    <n v="50"/>
    <m/>
    <x v="42"/>
    <m/>
    <x v="111"/>
  </r>
  <r>
    <s v="X"/>
    <d v="2016-08-22T00:00:00"/>
    <x v="1"/>
    <x v="9"/>
    <n v="1050"/>
    <m/>
    <x v="553"/>
    <m/>
    <x v="111"/>
  </r>
  <r>
    <s v="X"/>
    <d v="2016-08-22T00:00:00"/>
    <x v="1"/>
    <x v="9"/>
    <n v="525"/>
    <m/>
    <x v="607"/>
    <m/>
    <x v="111"/>
  </r>
  <r>
    <s v="X"/>
    <d v="2016-08-22T00:00:00"/>
    <x v="1"/>
    <x v="9"/>
    <n v="500"/>
    <m/>
    <x v="584"/>
    <m/>
    <x v="111"/>
  </r>
  <r>
    <s v="X"/>
    <d v="2016-08-22T00:00:00"/>
    <x v="1"/>
    <x v="9"/>
    <n v="150"/>
    <m/>
    <x v="185"/>
    <m/>
    <x v="111"/>
  </r>
  <r>
    <s v="X"/>
    <d v="2016-08-22T00:00:00"/>
    <x v="1"/>
    <x v="4210"/>
    <n v="4000"/>
    <m/>
    <x v="607"/>
    <m/>
    <x v="111"/>
  </r>
  <r>
    <s v="X"/>
    <d v="2016-08-23T00:00:00"/>
    <x v="0"/>
    <x v="4424"/>
    <m/>
    <n v="349.74"/>
    <x v="620"/>
    <m/>
    <x v="0"/>
  </r>
  <r>
    <s v="X"/>
    <d v="2016-08-23T00:00:00"/>
    <x v="14"/>
    <x v="4425"/>
    <m/>
    <n v="1570.37"/>
    <x v="590"/>
    <m/>
    <x v="0"/>
  </r>
  <r>
    <s v="X"/>
    <d v="2016-08-23T00:00:00"/>
    <x v="0"/>
    <x v="4426"/>
    <m/>
    <n v="1235.57"/>
    <x v="593"/>
    <m/>
    <x v="0"/>
  </r>
  <r>
    <s v="X"/>
    <d v="2016-08-23T00:00:00"/>
    <x v="0"/>
    <x v="0"/>
    <m/>
    <n v="-477.95"/>
    <x v="591"/>
    <m/>
    <x v="0"/>
  </r>
  <r>
    <s v="X"/>
    <d v="2016-08-23T00:00:00"/>
    <x v="0"/>
    <x v="4427"/>
    <m/>
    <n v="451.07"/>
    <x v="591"/>
    <m/>
    <x v="0"/>
  </r>
  <r>
    <s v="X"/>
    <d v="2016-08-23T00:00:00"/>
    <x v="0"/>
    <x v="4428"/>
    <m/>
    <n v="562.45000000000005"/>
    <x v="591"/>
    <m/>
    <x v="0"/>
  </r>
  <r>
    <s v="X"/>
    <d v="2016-08-23T00:00:00"/>
    <x v="13"/>
    <x v="2482"/>
    <n v="300"/>
    <m/>
    <x v="591"/>
    <m/>
    <x v="111"/>
  </r>
  <r>
    <s v="X"/>
    <d v="2016-08-23T00:00:00"/>
    <x v="1"/>
    <x v="3399"/>
    <n v="200"/>
    <m/>
    <x v="543"/>
    <m/>
    <x v="111"/>
  </r>
  <r>
    <s v="X"/>
    <d v="2016-08-24T00:00:00"/>
    <x v="0"/>
    <x v="4429"/>
    <m/>
    <n v="177.36"/>
    <x v="500"/>
    <m/>
    <x v="0"/>
  </r>
  <r>
    <s v="X"/>
    <d v="2016-08-24T00:00:00"/>
    <x v="0"/>
    <x v="4430"/>
    <m/>
    <n v="171.09"/>
    <x v="613"/>
    <m/>
    <x v="0"/>
  </r>
  <r>
    <s v="X"/>
    <d v="2016-08-24T00:00:00"/>
    <x v="14"/>
    <x v="4431"/>
    <m/>
    <n v="1066.71"/>
    <x v="589"/>
    <m/>
    <x v="0"/>
  </r>
  <r>
    <s v="X"/>
    <d v="2016-08-24T00:00:00"/>
    <x v="0"/>
    <x v="4432"/>
    <m/>
    <n v="219.62"/>
    <x v="593"/>
    <m/>
    <x v="0"/>
  </r>
  <r>
    <s v="X"/>
    <d v="2016-08-24T00:00:00"/>
    <x v="14"/>
    <x v="4433"/>
    <m/>
    <n v="1053.6600000000001"/>
    <x v="590"/>
    <m/>
    <x v="0"/>
  </r>
  <r>
    <s v="X"/>
    <d v="2016-08-24T00:00:00"/>
    <x v="0"/>
    <x v="4434"/>
    <m/>
    <n v="647.19000000000005"/>
    <x v="553"/>
    <m/>
    <x v="0"/>
  </r>
  <r>
    <s v="X"/>
    <d v="2016-08-24T00:00:00"/>
    <x v="19"/>
    <x v="4435"/>
    <m/>
    <n v="100.07"/>
    <x v="357"/>
    <m/>
    <x v="0"/>
  </r>
  <r>
    <s v="X"/>
    <d v="2016-08-24T00:00:00"/>
    <x v="13"/>
    <x v="36"/>
    <n v="2000"/>
    <m/>
    <x v="590"/>
    <m/>
    <x v="111"/>
  </r>
  <r>
    <s v="X"/>
    <d v="2016-08-24T00:00:00"/>
    <x v="13"/>
    <x v="36"/>
    <n v="2000"/>
    <m/>
    <x v="589"/>
    <m/>
    <x v="111"/>
  </r>
  <r>
    <s v="X"/>
    <d v="2016-08-24T00:00:00"/>
    <x v="1"/>
    <x v="36"/>
    <n v="500"/>
    <m/>
    <x v="591"/>
    <m/>
    <x v="111"/>
  </r>
  <r>
    <s v="X"/>
    <d v="2016-08-25T00:00:00"/>
    <x v="0"/>
    <x v="4436"/>
    <m/>
    <n v="184.67"/>
    <x v="593"/>
    <m/>
    <x v="0"/>
  </r>
  <r>
    <s v="X"/>
    <d v="2016-08-25T00:00:00"/>
    <x v="0"/>
    <x v="4437"/>
    <m/>
    <n v="101.61"/>
    <x v="613"/>
    <m/>
    <x v="0"/>
  </r>
  <r>
    <s v="X"/>
    <d v="2016-08-25T00:00:00"/>
    <x v="14"/>
    <x v="4438"/>
    <m/>
    <n v="1751.04"/>
    <x v="589"/>
    <m/>
    <x v="0"/>
  </r>
  <r>
    <s v="X"/>
    <d v="2016-08-25T00:00:00"/>
    <x v="13"/>
    <x v="275"/>
    <n v="1800"/>
    <m/>
    <x v="618"/>
    <m/>
    <x v="111"/>
  </r>
  <r>
    <s v="X"/>
    <d v="2016-08-25T00:00:00"/>
    <x v="1"/>
    <x v="2450"/>
    <n v="320"/>
    <m/>
    <x v="610"/>
    <m/>
    <x v="111"/>
  </r>
  <r>
    <s v="X"/>
    <d v="2016-08-25T00:00:00"/>
    <x v="1"/>
    <x v="2450"/>
    <n v="320"/>
    <m/>
    <x v="613"/>
    <m/>
    <x v="111"/>
  </r>
  <r>
    <s v="X"/>
    <d v="2016-08-25T00:00:00"/>
    <x v="1"/>
    <x v="2450"/>
    <n v="640"/>
    <m/>
    <x v="596"/>
    <m/>
    <x v="111"/>
  </r>
  <r>
    <s v="X"/>
    <d v="2016-08-25T00:00:00"/>
    <x v="1"/>
    <x v="2450"/>
    <n v="120"/>
    <m/>
    <x v="593"/>
    <m/>
    <x v="111"/>
  </r>
  <r>
    <s v="X"/>
    <d v="2016-08-26T00:00:00"/>
    <x v="0"/>
    <x v="4439"/>
    <m/>
    <n v="972.63"/>
    <x v="613"/>
    <m/>
    <x v="0"/>
  </r>
  <r>
    <s v="X"/>
    <d v="2016-08-26T00:00:00"/>
    <x v="0"/>
    <x v="4440"/>
    <m/>
    <n v="919.5"/>
    <x v="500"/>
    <m/>
    <x v="0"/>
  </r>
  <r>
    <s v="X"/>
    <d v="2016-08-26T00:00:00"/>
    <x v="0"/>
    <x v="4441"/>
    <m/>
    <n v="372.44"/>
    <x v="593"/>
    <m/>
    <x v="0"/>
  </r>
  <r>
    <s v="X"/>
    <d v="2016-08-26T00:00:00"/>
    <x v="19"/>
    <x v="4442"/>
    <m/>
    <n v="120.34"/>
    <x v="357"/>
    <m/>
    <x v="0"/>
  </r>
  <r>
    <s v="X"/>
    <d v="2016-08-27T00:00:00"/>
    <x v="14"/>
    <x v="4443"/>
    <m/>
    <n v="165.71"/>
    <x v="620"/>
    <m/>
    <x v="0"/>
  </r>
  <r>
    <s v="X"/>
    <d v="2016-08-27T00:00:00"/>
    <x v="0"/>
    <x v="4444"/>
    <m/>
    <n v="319.57"/>
    <x v="593"/>
    <m/>
    <x v="0"/>
  </r>
  <r>
    <s v="X"/>
    <d v="2016-08-27T00:00:00"/>
    <x v="14"/>
    <x v="4445"/>
    <m/>
    <n v="602.49"/>
    <x v="589"/>
    <m/>
    <x v="0"/>
  </r>
  <r>
    <s v="X"/>
    <d v="2016-08-27T00:00:00"/>
    <x v="14"/>
    <x v="4446"/>
    <m/>
    <n v="301.66000000000003"/>
    <x v="590"/>
    <m/>
    <x v="0"/>
  </r>
  <r>
    <s v="X"/>
    <d v="2016-08-27T00:00:00"/>
    <x v="0"/>
    <x v="4447"/>
    <m/>
    <n v="213.74"/>
    <x v="553"/>
    <m/>
    <x v="0"/>
  </r>
  <r>
    <s v="X"/>
    <d v="2016-08-29T00:00:00"/>
    <x v="0"/>
    <x v="4448"/>
    <m/>
    <n v="94.51"/>
    <x v="500"/>
    <m/>
    <x v="0"/>
  </r>
  <r>
    <s v="X"/>
    <d v="2016-08-29T00:00:00"/>
    <x v="13"/>
    <x v="9"/>
    <n v="930"/>
    <m/>
    <x v="610"/>
    <m/>
    <x v="112"/>
  </r>
  <r>
    <s v="X"/>
    <d v="2016-08-29T00:00:00"/>
    <x v="13"/>
    <x v="9"/>
    <n v="890"/>
    <m/>
    <x v="589"/>
    <m/>
    <x v="112"/>
  </r>
  <r>
    <s v="X"/>
    <d v="2016-08-29T00:00:00"/>
    <x v="13"/>
    <x v="9"/>
    <n v="2820"/>
    <m/>
    <x v="590"/>
    <m/>
    <x v="112"/>
  </r>
  <r>
    <s v="X"/>
    <d v="2016-08-29T00:00:00"/>
    <x v="13"/>
    <x v="13"/>
    <n v="1240"/>
    <m/>
    <x v="620"/>
    <m/>
    <x v="112"/>
  </r>
  <r>
    <s v="X"/>
    <d v="2016-08-29T00:00:00"/>
    <x v="13"/>
    <x v="24"/>
    <n v="20000"/>
    <m/>
    <x v="618"/>
    <m/>
    <x v="112"/>
  </r>
  <r>
    <s v="X"/>
    <d v="2016-08-29T00:00:00"/>
    <x v="13"/>
    <x v="24"/>
    <n v="5880"/>
    <m/>
    <x v="618"/>
    <m/>
    <x v="112"/>
  </r>
  <r>
    <s v="X"/>
    <d v="2016-08-29T00:00:00"/>
    <x v="1"/>
    <x v="9"/>
    <n v="2270"/>
    <m/>
    <x v="553"/>
    <m/>
    <x v="112"/>
  </r>
  <r>
    <s v="X"/>
    <d v="2016-08-29T00:00:00"/>
    <x v="1"/>
    <x v="9"/>
    <n v="650"/>
    <m/>
    <x v="607"/>
    <m/>
    <x v="112"/>
  </r>
  <r>
    <s v="X"/>
    <d v="2016-08-30T00:00:00"/>
    <x v="0"/>
    <x v="4449"/>
    <m/>
    <n v="439.16"/>
    <x v="593"/>
    <m/>
    <x v="0"/>
  </r>
  <r>
    <s v="X"/>
    <d v="2016-08-30T00:00:00"/>
    <x v="0"/>
    <x v="4450"/>
    <m/>
    <n v="204.75"/>
    <x v="596"/>
    <m/>
    <x v="0"/>
  </r>
  <r>
    <s v="X"/>
    <d v="2016-08-30T00:00:00"/>
    <x v="0"/>
    <x v="4451"/>
    <m/>
    <n v="709.97"/>
    <x v="443"/>
    <m/>
    <x v="0"/>
  </r>
  <r>
    <s v="X"/>
    <d v="2016-08-30T00:00:00"/>
    <x v="14"/>
    <x v="4452"/>
    <m/>
    <n v="737.36"/>
    <x v="589"/>
    <m/>
    <x v="0"/>
  </r>
  <r>
    <s v="X"/>
    <d v="2016-08-30T00:00:00"/>
    <x v="14"/>
    <x v="4453"/>
    <m/>
    <n v="723.77"/>
    <x v="590"/>
    <m/>
    <x v="0"/>
  </r>
  <r>
    <s v="X"/>
    <d v="2016-08-30T00:00:00"/>
    <x v="14"/>
    <x v="4454"/>
    <m/>
    <n v="909.81"/>
    <x v="589"/>
    <m/>
    <x v="0"/>
  </r>
  <r>
    <s v="X"/>
    <d v="2016-08-30T00:00:00"/>
    <x v="14"/>
    <x v="4455"/>
    <m/>
    <n v="644.71"/>
    <x v="589"/>
    <m/>
    <x v="0"/>
  </r>
  <r>
    <s v="X"/>
    <d v="2016-08-31T00:00:00"/>
    <x v="14"/>
    <x v="4456"/>
    <m/>
    <n v="534.32000000000005"/>
    <x v="589"/>
    <m/>
    <x v="0"/>
  </r>
  <r>
    <s v="X"/>
    <d v="2016-08-31T00:00:00"/>
    <x v="0"/>
    <x v="4457"/>
    <m/>
    <n v="314.45"/>
    <x v="613"/>
    <m/>
    <x v="0"/>
  </r>
  <r>
    <s v="X"/>
    <d v="2016-08-31T00:00:00"/>
    <x v="0"/>
    <x v="4458"/>
    <m/>
    <n v="2034.01"/>
    <x v="593"/>
    <m/>
    <x v="0"/>
  </r>
  <r>
    <s v="X"/>
    <d v="2016-08-31T00:00:00"/>
    <x v="13"/>
    <x v="879"/>
    <n v="2000"/>
    <m/>
    <x v="589"/>
    <m/>
    <x v="112"/>
  </r>
  <r>
    <s v="X"/>
    <d v="2016-08-31T00:00:00"/>
    <x v="1"/>
    <x v="879"/>
    <n v="650"/>
    <m/>
    <x v="103"/>
    <m/>
    <x v="112"/>
  </r>
  <r>
    <s v="X"/>
    <d v="2016-08-31T00:00:00"/>
    <x v="1"/>
    <x v="879"/>
    <n v="275"/>
    <m/>
    <x v="591"/>
    <m/>
    <x v="112"/>
  </r>
  <r>
    <s v="X"/>
    <d v="2016-08-31T00:00:00"/>
    <x v="1"/>
    <x v="879"/>
    <n v="2500"/>
    <m/>
    <x v="135"/>
    <m/>
    <x v="112"/>
  </r>
  <r>
    <s v="X"/>
    <d v="2016-08-31T00:00:00"/>
    <x v="1"/>
    <x v="879"/>
    <n v="150"/>
    <m/>
    <x v="483"/>
    <m/>
    <x v="112"/>
  </r>
  <r>
    <s v="X"/>
    <d v="2016-08-31T00:00:00"/>
    <x v="1"/>
    <x v="4210"/>
    <n v="2300"/>
    <m/>
    <x v="553"/>
    <m/>
    <x v="112"/>
  </r>
  <r>
    <s v="X"/>
    <d v="2016-09-01T00:00:00"/>
    <x v="0"/>
    <x v="4459"/>
    <m/>
    <n v="683.13"/>
    <x v="593"/>
    <m/>
    <x v="0"/>
  </r>
  <r>
    <s v="X"/>
    <d v="2016-09-01T00:00:00"/>
    <x v="0"/>
    <x v="4460"/>
    <m/>
    <n v="312.05"/>
    <x v="616"/>
    <m/>
    <x v="0"/>
  </r>
  <r>
    <s v="X"/>
    <d v="2016-09-01T00:00:00"/>
    <x v="0"/>
    <x v="4461"/>
    <m/>
    <n v="1075.57"/>
    <x v="553"/>
    <m/>
    <x v="0"/>
  </r>
  <r>
    <s v="X"/>
    <d v="2016-09-01T00:00:00"/>
    <x v="0"/>
    <x v="4462"/>
    <m/>
    <n v="1485.55"/>
    <x v="613"/>
    <m/>
    <x v="0"/>
  </r>
  <r>
    <s v="X"/>
    <d v="2016-09-01T00:00:00"/>
    <x v="0"/>
    <x v="4463"/>
    <m/>
    <n v="1401.51"/>
    <x v="613"/>
    <m/>
    <x v="0"/>
  </r>
  <r>
    <s v="X"/>
    <d v="2016-09-01T00:00:00"/>
    <x v="14"/>
    <x v="4464"/>
    <m/>
    <n v="1243.49"/>
    <x v="589"/>
    <m/>
    <x v="0"/>
  </r>
  <r>
    <s v="X"/>
    <d v="2016-09-01T00:00:00"/>
    <x v="0"/>
    <x v="4465"/>
    <m/>
    <n v="96.07"/>
    <x v="613"/>
    <m/>
    <x v="0"/>
  </r>
  <r>
    <s v="X"/>
    <d v="2016-09-01T00:00:00"/>
    <x v="0"/>
    <x v="0"/>
    <m/>
    <n v="-104.85"/>
    <x v="591"/>
    <m/>
    <x v="0"/>
  </r>
  <r>
    <s v="X"/>
    <d v="2016-09-01T00:00:00"/>
    <x v="0"/>
    <x v="4466"/>
    <m/>
    <n v="78.5"/>
    <x v="596"/>
    <m/>
    <x v="0"/>
  </r>
  <r>
    <s v="X"/>
    <d v="2016-09-01T00:00:00"/>
    <x v="0"/>
    <x v="4467"/>
    <m/>
    <n v="204.05"/>
    <x v="443"/>
    <m/>
    <x v="0"/>
  </r>
  <r>
    <s v="X"/>
    <d v="2016-09-01T00:00:00"/>
    <x v="0"/>
    <x v="4468"/>
    <m/>
    <n v="260.49"/>
    <x v="553"/>
    <m/>
    <x v="0"/>
  </r>
  <r>
    <s v="X"/>
    <d v="2016-09-02T00:00:00"/>
    <x v="14"/>
    <x v="4469"/>
    <m/>
    <n v="81.62"/>
    <x v="589"/>
    <m/>
    <x v="0"/>
  </r>
  <r>
    <s v="X"/>
    <d v="2016-09-02T00:00:00"/>
    <x v="0"/>
    <x v="4470"/>
    <m/>
    <n v="579.59"/>
    <x v="593"/>
    <m/>
    <x v="0"/>
  </r>
  <r>
    <s v="X"/>
    <d v="2016-09-02T00:00:00"/>
    <x v="0"/>
    <x v="4471"/>
    <m/>
    <n v="1018.21"/>
    <x v="613"/>
    <m/>
    <x v="0"/>
  </r>
  <r>
    <s v="X"/>
    <d v="2016-09-02T00:00:00"/>
    <x v="0"/>
    <x v="4472"/>
    <m/>
    <n v="1257.57"/>
    <x v="593"/>
    <m/>
    <x v="0"/>
  </r>
  <r>
    <s v="X"/>
    <d v="2016-09-02T00:00:00"/>
    <x v="0"/>
    <x v="4473"/>
    <m/>
    <n v="846.93"/>
    <x v="593"/>
    <m/>
    <x v="0"/>
  </r>
  <r>
    <s v="X"/>
    <d v="2016-09-02T00:00:00"/>
    <x v="0"/>
    <x v="4474"/>
    <m/>
    <n v="119.75"/>
    <x v="593"/>
    <m/>
    <x v="0"/>
  </r>
  <r>
    <s v="X"/>
    <d v="2016-09-02T00:00:00"/>
    <x v="0"/>
    <x v="4475"/>
    <m/>
    <n v="83.03"/>
    <x v="443"/>
    <m/>
    <x v="0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3T00:00:00"/>
    <x v="0"/>
    <x v="4476"/>
    <m/>
    <n v="350"/>
    <x v="553"/>
    <m/>
    <x v="0"/>
  </r>
  <r>
    <s v="X"/>
    <d v="2016-09-04T00:00:00"/>
    <x v="0"/>
    <x v="4477"/>
    <m/>
    <n v="1172.75"/>
    <x v="613"/>
    <m/>
    <x v="0"/>
  </r>
  <r>
    <s v="X"/>
    <d v="2016-09-05T00:00:00"/>
    <x v="0"/>
    <x v="4478"/>
    <m/>
    <n v="960.27"/>
    <x v="613"/>
    <m/>
    <x v="0"/>
  </r>
  <r>
    <s v="X"/>
    <d v="2016-09-06T00:00:00"/>
    <x v="0"/>
    <x v="4479"/>
    <m/>
    <n v="404.54"/>
    <x v="553"/>
    <m/>
    <x v="0"/>
  </r>
  <r>
    <s v="X"/>
    <d v="2016-09-06T00:00:00"/>
    <x v="0"/>
    <x v="4480"/>
    <m/>
    <n v="176.98"/>
    <x v="613"/>
    <m/>
    <x v="0"/>
  </r>
  <r>
    <s v="X"/>
    <d v="2016-09-06T00:00:00"/>
    <x v="0"/>
    <x v="4481"/>
    <m/>
    <n v="204.29"/>
    <x v="593"/>
    <m/>
    <x v="0"/>
  </r>
  <r>
    <s v="X"/>
    <d v="2016-09-06T00:00:00"/>
    <x v="13"/>
    <x v="2091"/>
    <n v="500"/>
    <m/>
    <x v="590"/>
    <m/>
    <x v="113"/>
  </r>
  <r>
    <s v="X"/>
    <d v="2016-09-06T00:00:00"/>
    <x v="13"/>
    <x v="2091"/>
    <n v="500"/>
    <m/>
    <x v="589"/>
    <m/>
    <x v="113"/>
  </r>
  <r>
    <s v="X"/>
    <d v="2016-09-06T00:00:00"/>
    <x v="13"/>
    <x v="2091"/>
    <n v="500"/>
    <m/>
    <x v="553"/>
    <s v="af"/>
    <x v="113"/>
  </r>
  <r>
    <s v="X"/>
    <d v="2016-09-06T00:00:00"/>
    <x v="13"/>
    <x v="9"/>
    <n v="1100"/>
    <m/>
    <x v="610"/>
    <m/>
    <x v="113"/>
  </r>
  <r>
    <s v="X"/>
    <d v="2016-09-06T00:00:00"/>
    <x v="13"/>
    <x v="9"/>
    <n v="4875"/>
    <m/>
    <x v="590"/>
    <m/>
    <x v="113"/>
  </r>
  <r>
    <s v="X"/>
    <d v="2016-09-06T00:00:00"/>
    <x v="13"/>
    <x v="9"/>
    <n v="3825"/>
    <m/>
    <x v="589"/>
    <m/>
    <x v="113"/>
  </r>
  <r>
    <s v="X"/>
    <d v="2016-09-06T00:00:00"/>
    <x v="13"/>
    <x v="129"/>
    <n v="1200"/>
    <m/>
    <x v="613"/>
    <m/>
    <x v="113"/>
  </r>
  <r>
    <s v="X"/>
    <d v="2016-09-06T00:00:00"/>
    <x v="13"/>
    <x v="2482"/>
    <n v="1000"/>
    <m/>
    <x v="596"/>
    <m/>
    <x v="113"/>
  </r>
  <r>
    <s v="X"/>
    <d v="2016-09-06T00:00:00"/>
    <x v="13"/>
    <x v="2482"/>
    <n v="2200"/>
    <m/>
    <x v="500"/>
    <m/>
    <x v="113"/>
  </r>
  <r>
    <s v="X"/>
    <d v="2016-09-06T00:00:00"/>
    <x v="13"/>
    <x v="2482"/>
    <n v="2200"/>
    <m/>
    <x v="443"/>
    <m/>
    <x v="113"/>
  </r>
  <r>
    <s v="X"/>
    <d v="2016-09-06T00:00:00"/>
    <x v="1"/>
    <x v="2677"/>
    <n v="6000"/>
    <m/>
    <x v="593"/>
    <m/>
    <x v="113"/>
  </r>
  <r>
    <s v="X"/>
    <d v="2016-09-06T00:00:00"/>
    <x v="1"/>
    <x v="2677"/>
    <n v="2000"/>
    <m/>
    <x v="593"/>
    <m/>
    <x v="113"/>
  </r>
  <r>
    <s v="X"/>
    <d v="2016-09-06T00:00:00"/>
    <x v="1"/>
    <x v="129"/>
    <n v="2000"/>
    <m/>
    <x v="613"/>
    <m/>
    <x v="113"/>
  </r>
  <r>
    <s v="X"/>
    <d v="2016-09-06T00:00:00"/>
    <x v="1"/>
    <x v="9"/>
    <n v="1700"/>
    <m/>
    <x v="553"/>
    <m/>
    <x v="113"/>
  </r>
  <r>
    <s v="X"/>
    <d v="2016-09-06T00:00:00"/>
    <x v="1"/>
    <x v="9"/>
    <n v="280"/>
    <m/>
    <x v="607"/>
    <m/>
    <x v="113"/>
  </r>
  <r>
    <s v="X"/>
    <d v="2016-09-07T00:00:00"/>
    <x v="0"/>
    <x v="4482"/>
    <m/>
    <n v="387.87"/>
    <x v="553"/>
    <m/>
    <x v="0"/>
  </r>
  <r>
    <s v="X"/>
    <d v="2016-09-07T00:00:00"/>
    <x v="0"/>
    <x v="4483"/>
    <m/>
    <n v="389.4"/>
    <x v="589"/>
    <m/>
    <x v="0"/>
  </r>
  <r>
    <s v="X"/>
    <d v="2016-09-07T00:00:00"/>
    <x v="0"/>
    <x v="4484"/>
    <m/>
    <n v="257.68"/>
    <x v="613"/>
    <m/>
    <x v="0"/>
  </r>
  <r>
    <s v="X"/>
    <d v="2016-09-07T00:00:00"/>
    <x v="0"/>
    <x v="4485"/>
    <m/>
    <n v="123.74"/>
    <x v="593"/>
    <m/>
    <x v="0"/>
  </r>
  <r>
    <s v="X"/>
    <d v="2016-09-07T00:00:00"/>
    <x v="0"/>
    <x v="4486"/>
    <m/>
    <n v="443.79"/>
    <x v="593"/>
    <m/>
    <x v="0"/>
  </r>
  <r>
    <s v="X"/>
    <d v="2016-09-07T00:00:00"/>
    <x v="1"/>
    <x v="129"/>
    <n v="500"/>
    <m/>
    <x v="613"/>
    <m/>
    <x v="113"/>
  </r>
  <r>
    <s v="X"/>
    <d v="2016-09-08T00:00:00"/>
    <x v="14"/>
    <x v="4487"/>
    <m/>
    <n v="1167.57"/>
    <x v="590"/>
    <m/>
    <x v="0"/>
  </r>
  <r>
    <s v="X"/>
    <d v="2016-09-08T00:00:00"/>
    <x v="14"/>
    <x v="4488"/>
    <m/>
    <n v="670.41"/>
    <x v="589"/>
    <m/>
    <x v="0"/>
  </r>
  <r>
    <s v="X"/>
    <d v="2016-09-08T00:00:00"/>
    <x v="0"/>
    <x v="4489"/>
    <m/>
    <n v="111.53"/>
    <x v="613"/>
    <m/>
    <x v="0"/>
  </r>
  <r>
    <s v="X"/>
    <d v="2016-09-08T00:00:00"/>
    <x v="0"/>
    <x v="4490"/>
    <m/>
    <n v="355.77"/>
    <x v="553"/>
    <m/>
    <x v="0"/>
  </r>
  <r>
    <s v="X"/>
    <d v="2016-09-08T00:00:00"/>
    <x v="0"/>
    <x v="4491"/>
    <m/>
    <n v="140.84"/>
    <x v="593"/>
    <m/>
    <x v="0"/>
  </r>
  <r>
    <s v="X"/>
    <d v="2016-09-08T00:00:00"/>
    <x v="14"/>
    <x v="4492"/>
    <m/>
    <n v="437.11"/>
    <x v="610"/>
    <m/>
    <x v="0"/>
  </r>
  <r>
    <s v="X"/>
    <d v="2016-09-08T00:00:00"/>
    <x v="14"/>
    <x v="4493"/>
    <m/>
    <n v="537.71"/>
    <x v="610"/>
    <m/>
    <x v="0"/>
  </r>
  <r>
    <s v="X"/>
    <d v="2016-09-09T00:00:00"/>
    <x v="0"/>
    <x v="4494"/>
    <m/>
    <n v="680.21"/>
    <x v="553"/>
    <m/>
    <x v="0"/>
  </r>
  <r>
    <s v="X"/>
    <d v="2016-09-09T00:00:00"/>
    <x v="0"/>
    <x v="4495"/>
    <m/>
    <n v="251.87"/>
    <x v="593"/>
    <m/>
    <x v="0"/>
  </r>
  <r>
    <s v="X"/>
    <d v="2016-09-09T00:00:00"/>
    <x v="0"/>
    <x v="4496"/>
    <m/>
    <n v="386.07"/>
    <x v="443"/>
    <m/>
    <x v="0"/>
  </r>
  <r>
    <s v="X"/>
    <d v="2016-09-09T00:00:00"/>
    <x v="0"/>
    <x v="4497"/>
    <m/>
    <n v="85.61"/>
    <x v="443"/>
    <m/>
    <x v="0"/>
  </r>
  <r>
    <s v="X"/>
    <d v="2016-09-09T00:00:00"/>
    <x v="14"/>
    <x v="4498"/>
    <m/>
    <n v="617.85"/>
    <x v="590"/>
    <m/>
    <x v="0"/>
  </r>
  <r>
    <s v="X"/>
    <d v="2016-09-10T00:00:00"/>
    <x v="14"/>
    <x v="4499"/>
    <m/>
    <n v="887.17"/>
    <x v="590"/>
    <m/>
    <x v="0"/>
  </r>
  <r>
    <s v="X"/>
    <d v="2016-09-10T00:00:00"/>
    <x v="14"/>
    <x v="4500"/>
    <m/>
    <n v="304.75"/>
    <x v="589"/>
    <m/>
    <x v="0"/>
  </r>
  <r>
    <s v="X"/>
    <d v="2016-09-10T00:00:00"/>
    <x v="14"/>
    <x v="4501"/>
    <m/>
    <n v="122.29"/>
    <x v="590"/>
    <m/>
    <x v="0"/>
  </r>
  <r>
    <s v="X"/>
    <d v="2016-09-10T00:00:00"/>
    <x v="19"/>
    <x v="4502"/>
    <m/>
    <n v="64.75"/>
    <x v="610"/>
    <m/>
    <x v="0"/>
  </r>
  <r>
    <s v="X"/>
    <d v="2016-09-10T00:00:00"/>
    <x v="0"/>
    <x v="4503"/>
    <m/>
    <n v="132.25"/>
    <x v="593"/>
    <m/>
    <x v="0"/>
  </r>
  <r>
    <s v="X"/>
    <d v="2016-09-10T00:00:00"/>
    <x v="0"/>
    <x v="4504"/>
    <m/>
    <n v="318.3"/>
    <x v="593"/>
    <m/>
    <x v="0"/>
  </r>
  <r>
    <s v="X"/>
    <d v="2016-09-12T00:00:00"/>
    <x v="14"/>
    <x v="4505"/>
    <m/>
    <n v="125.35"/>
    <x v="589"/>
    <m/>
    <x v="0"/>
  </r>
  <r>
    <s v="X"/>
    <d v="2016-09-12T00:00:00"/>
    <x v="0"/>
    <x v="4506"/>
    <m/>
    <n v="275.26"/>
    <x v="613"/>
    <m/>
    <x v="0"/>
  </r>
  <r>
    <s v="X"/>
    <d v="2016-09-12T00:00:00"/>
    <x v="0"/>
    <x v="4507"/>
    <m/>
    <n v="24.94"/>
    <x v="593"/>
    <m/>
    <x v="0"/>
  </r>
  <r>
    <s v="X"/>
    <d v="2016-09-12T00:00:00"/>
    <x v="0"/>
    <x v="4508"/>
    <m/>
    <n v="69.900000000000006"/>
    <x v="614"/>
    <m/>
    <x v="0"/>
  </r>
  <r>
    <s v="X"/>
    <d v="2016-09-12T00:00:00"/>
    <x v="13"/>
    <x v="2677"/>
    <n v="3800"/>
    <m/>
    <x v="616"/>
    <m/>
    <x v="114"/>
  </r>
  <r>
    <s v="X"/>
    <d v="2016-09-12T00:00:00"/>
    <x v="13"/>
    <x v="4509"/>
    <n v="2000"/>
    <m/>
    <x v="616"/>
    <m/>
    <x v="114"/>
  </r>
  <r>
    <s v="X"/>
    <d v="2016-09-12T00:00:00"/>
    <x v="13"/>
    <x v="2677"/>
    <n v="2500"/>
    <m/>
    <x v="593"/>
    <m/>
    <x v="114"/>
  </r>
  <r>
    <s v="X"/>
    <d v="2016-09-12T00:00:00"/>
    <x v="13"/>
    <x v="2677"/>
    <n v="1850"/>
    <m/>
    <x v="593"/>
    <m/>
    <x v="114"/>
  </r>
  <r>
    <s v="X"/>
    <d v="2016-09-12T00:00:00"/>
    <x v="13"/>
    <x v="2677"/>
    <n v="290"/>
    <m/>
    <x v="593"/>
    <m/>
    <x v="114"/>
  </r>
  <r>
    <s v="X"/>
    <d v="2016-09-12T00:00:00"/>
    <x v="13"/>
    <x v="2677"/>
    <n v="75"/>
    <m/>
    <x v="593"/>
    <m/>
    <x v="114"/>
  </r>
  <r>
    <s v="X"/>
    <d v="2016-09-12T00:00:00"/>
    <x v="13"/>
    <x v="13"/>
    <n v="1232"/>
    <m/>
    <x v="610"/>
    <m/>
    <x v="114"/>
  </r>
  <r>
    <s v="X"/>
    <d v="2016-09-12T00:00:00"/>
    <x v="1"/>
    <x v="4510"/>
    <n v="-95681"/>
    <m/>
    <x v="303"/>
    <m/>
    <x v="114"/>
  </r>
  <r>
    <s v="X"/>
    <d v="2016-09-12T00:00:00"/>
    <x v="1"/>
    <x v="4511"/>
    <n v="1900"/>
    <m/>
    <x v="613"/>
    <m/>
    <x v="114"/>
  </r>
  <r>
    <s v="X"/>
    <d v="2016-09-12T00:00:00"/>
    <x v="1"/>
    <x v="36"/>
    <n v="2000"/>
    <m/>
    <x v="593"/>
    <m/>
    <x v="114"/>
  </r>
  <r>
    <s v="X"/>
    <d v="2016-09-12T00:00:00"/>
    <x v="1"/>
    <x v="36"/>
    <n v="1500"/>
    <m/>
    <x v="607"/>
    <m/>
    <x v="114"/>
  </r>
  <r>
    <s v="X"/>
    <d v="2016-09-13T00:00:00"/>
    <x v="0"/>
    <x v="4512"/>
    <m/>
    <n v="145.68"/>
    <x v="621"/>
    <m/>
    <x v="0"/>
  </r>
  <r>
    <s v="X"/>
    <d v="2016-09-13T00:00:00"/>
    <x v="0"/>
    <x v="4513"/>
    <m/>
    <n v="41.13"/>
    <x v="621"/>
    <m/>
    <x v="0"/>
  </r>
  <r>
    <s v="X"/>
    <d v="2016-09-13T00:00:00"/>
    <x v="0"/>
    <x v="4514"/>
    <m/>
    <n v="1277.8599999999999"/>
    <x v="616"/>
    <m/>
    <x v="0"/>
  </r>
  <r>
    <s v="X"/>
    <d v="2016-09-13T00:00:00"/>
    <x v="1"/>
    <x v="4515"/>
    <n v="500"/>
    <m/>
    <x v="616"/>
    <m/>
    <x v="114"/>
  </r>
  <r>
    <s v="X"/>
    <d v="2016-09-14T00:00:00"/>
    <x v="0"/>
    <x v="4516"/>
    <m/>
    <n v="689.74"/>
    <x v="500"/>
    <m/>
    <x v="0"/>
  </r>
  <r>
    <s v="X"/>
    <d v="2016-09-14T00:00:00"/>
    <x v="0"/>
    <x v="4517"/>
    <m/>
    <n v="203.23"/>
    <x v="103"/>
    <m/>
    <x v="0"/>
  </r>
  <r>
    <s v="X"/>
    <d v="2016-09-14T00:00:00"/>
    <x v="0"/>
    <x v="4518"/>
    <m/>
    <n v="5.27"/>
    <x v="103"/>
    <m/>
    <x v="0"/>
  </r>
  <r>
    <s v="X"/>
    <d v="2016-09-14T00:00:00"/>
    <x v="0"/>
    <x v="4519"/>
    <m/>
    <n v="689.41"/>
    <x v="613"/>
    <m/>
    <x v="0"/>
  </r>
  <r>
    <s v="X"/>
    <d v="2016-09-14T00:00:00"/>
    <x v="0"/>
    <x v="4520"/>
    <m/>
    <n v="261.39"/>
    <x v="206"/>
    <m/>
    <x v="0"/>
  </r>
  <r>
    <s v="X"/>
    <d v="2016-09-14T00:00:00"/>
    <x v="14"/>
    <x v="4521"/>
    <m/>
    <n v="262.75"/>
    <x v="610"/>
    <m/>
    <x v="0"/>
  </r>
  <r>
    <s v="X"/>
    <d v="2016-09-14T00:00:00"/>
    <x v="0"/>
    <x v="4522"/>
    <m/>
    <n v="43.76"/>
    <x v="616"/>
    <m/>
    <x v="0"/>
  </r>
  <r>
    <s v="X"/>
    <d v="2016-09-14T00:00:00"/>
    <x v="13"/>
    <x v="9"/>
    <n v="3250"/>
    <m/>
    <x v="589"/>
    <m/>
    <x v="114"/>
  </r>
  <r>
    <s v="X"/>
    <d v="2016-09-14T00:00:00"/>
    <x v="13"/>
    <x v="9"/>
    <n v="3600"/>
    <m/>
    <x v="590"/>
    <m/>
    <x v="114"/>
  </r>
  <r>
    <s v="X"/>
    <d v="2016-09-14T00:00:00"/>
    <x v="13"/>
    <x v="9"/>
    <n v="1000"/>
    <m/>
    <x v="610"/>
    <m/>
    <x v="114"/>
  </r>
  <r>
    <s v="X"/>
    <d v="2016-09-14T00:00:00"/>
    <x v="13"/>
    <x v="4523"/>
    <n v="32000"/>
    <m/>
    <x v="622"/>
    <m/>
    <x v="114"/>
  </r>
  <r>
    <s v="X"/>
    <d v="2016-09-14T00:00:00"/>
    <x v="1"/>
    <x v="4524"/>
    <n v="30"/>
    <m/>
    <x v="443"/>
    <s v="ar"/>
    <x v="114"/>
  </r>
  <r>
    <s v="X"/>
    <d v="2016-09-14T00:00:00"/>
    <x v="1"/>
    <x v="879"/>
    <n v="750"/>
    <m/>
    <x v="589"/>
    <m/>
    <x v="114"/>
  </r>
  <r>
    <s v="X"/>
    <d v="2016-09-14T00:00:00"/>
    <x v="1"/>
    <x v="879"/>
    <n v="1700"/>
    <m/>
    <x v="613"/>
    <m/>
    <x v="114"/>
  </r>
  <r>
    <s v="X"/>
    <d v="2016-09-14T00:00:00"/>
    <x v="1"/>
    <x v="879"/>
    <n v="2750"/>
    <m/>
    <x v="590"/>
    <m/>
    <x v="114"/>
  </r>
  <r>
    <s v="X"/>
    <d v="2016-09-14T00:00:00"/>
    <x v="1"/>
    <x v="9"/>
    <n v="1950"/>
    <m/>
    <x v="553"/>
    <m/>
    <x v="114"/>
  </r>
  <r>
    <s v="X"/>
    <d v="2016-09-14T00:00:00"/>
    <x v="1"/>
    <x v="2962"/>
    <n v="1600"/>
    <m/>
    <x v="593"/>
    <m/>
    <x v="114"/>
  </r>
  <r>
    <s v="X"/>
    <d v="2016-09-14T00:00:00"/>
    <x v="1"/>
    <x v="4525"/>
    <n v="691.39"/>
    <m/>
    <x v="443"/>
    <s v="ar"/>
    <x v="114"/>
  </r>
  <r>
    <s v="X"/>
    <d v="2016-09-15T00:00:00"/>
    <x v="0"/>
    <x v="4526"/>
    <m/>
    <n v="98.93"/>
    <x v="500"/>
    <m/>
    <x v="0"/>
  </r>
  <r>
    <s v="X"/>
    <d v="2016-09-15T00:00:00"/>
    <x v="0"/>
    <x v="4527"/>
    <m/>
    <n v="192.86"/>
    <x v="590"/>
    <m/>
    <x v="0"/>
  </r>
  <r>
    <s v="X"/>
    <d v="2016-09-15T00:00:00"/>
    <x v="19"/>
    <x v="4528"/>
    <m/>
    <n v="391.67"/>
    <x v="616"/>
    <m/>
    <x v="0"/>
  </r>
  <r>
    <s v="X"/>
    <d v="2016-09-15T00:00:00"/>
    <x v="0"/>
    <x v="4529"/>
    <m/>
    <n v="975.85"/>
    <x v="613"/>
    <m/>
    <x v="0"/>
  </r>
  <r>
    <s v="X"/>
    <d v="2016-09-15T00:00:00"/>
    <x v="0"/>
    <x v="4530"/>
    <m/>
    <n v="88.72"/>
    <x v="616"/>
    <m/>
    <x v="0"/>
  </r>
  <r>
    <s v="X"/>
    <d v="2016-09-15T00:00:00"/>
    <x v="0"/>
    <x v="4531"/>
    <m/>
    <n v="2332.66"/>
    <x v="616"/>
    <m/>
    <x v="0"/>
  </r>
  <r>
    <s v="X"/>
    <d v="2016-09-15T00:00:00"/>
    <x v="13"/>
    <x v="1328"/>
    <n v="175"/>
    <m/>
    <x v="610"/>
    <m/>
    <x v="114"/>
  </r>
  <r>
    <s v="X"/>
    <d v="2016-09-16T00:00:00"/>
    <x v="0"/>
    <x v="4532"/>
    <m/>
    <n v="290.56"/>
    <x v="607"/>
    <m/>
    <x v="0"/>
  </r>
  <r>
    <s v="X"/>
    <d v="2016-09-16T00:00:00"/>
    <x v="0"/>
    <x v="4533"/>
    <m/>
    <n v="140.47999999999999"/>
    <x v="500"/>
    <m/>
    <x v="0"/>
  </r>
  <r>
    <s v="X"/>
    <d v="2016-09-16T00:00:00"/>
    <x v="0"/>
    <x v="4534"/>
    <m/>
    <n v="102.73"/>
    <x v="500"/>
    <m/>
    <x v="0"/>
  </r>
  <r>
    <s v="X"/>
    <d v="2016-09-16T00:00:00"/>
    <x v="0"/>
    <x v="4535"/>
    <m/>
    <n v="85.44"/>
    <x v="623"/>
    <m/>
    <x v="0"/>
  </r>
  <r>
    <s v="X"/>
    <d v="2016-09-16T00:00:00"/>
    <x v="14"/>
    <x v="4536"/>
    <m/>
    <n v="480.32"/>
    <x v="610"/>
    <m/>
    <x v="0"/>
  </r>
  <r>
    <s v="X"/>
    <d v="2016-09-16T00:00:00"/>
    <x v="0"/>
    <x v="32"/>
    <m/>
    <n v="137.19999999999999"/>
    <x v="553"/>
    <m/>
    <x v="0"/>
  </r>
  <r>
    <s v="X"/>
    <d v="2016-09-16T00:00:00"/>
    <x v="0"/>
    <x v="32"/>
    <m/>
    <n v="70"/>
    <x v="589"/>
    <m/>
    <x v="0"/>
  </r>
  <r>
    <s v="X"/>
    <d v="2016-09-16T00:00:00"/>
    <x v="13"/>
    <x v="4537"/>
    <n v="-30000"/>
    <m/>
    <x v="624"/>
    <m/>
    <x v="114"/>
  </r>
  <r>
    <s v="X"/>
    <d v="2016-09-16T00:00:00"/>
    <x v="13"/>
    <x v="214"/>
    <n v="660"/>
    <m/>
    <x v="590"/>
    <m/>
    <x v="114"/>
  </r>
  <r>
    <s v="X"/>
    <d v="2016-09-16T00:00:00"/>
    <x v="13"/>
    <x v="214"/>
    <n v="660"/>
    <m/>
    <x v="589"/>
    <m/>
    <x v="114"/>
  </r>
  <r>
    <s v="X"/>
    <d v="2016-09-16T00:00:00"/>
    <x v="13"/>
    <x v="214"/>
    <n v="1750"/>
    <m/>
    <x v="596"/>
    <m/>
    <x v="114"/>
  </r>
  <r>
    <s v="X"/>
    <d v="2016-09-16T00:00:00"/>
    <x v="13"/>
    <x v="36"/>
    <n v="1500"/>
    <m/>
    <x v="610"/>
    <m/>
    <x v="114"/>
  </r>
  <r>
    <s v="X"/>
    <d v="2016-09-16T00:00:00"/>
    <x v="1"/>
    <x v="959"/>
    <n v="300"/>
    <m/>
    <x v="593"/>
    <s v="af"/>
    <x v="114"/>
  </r>
  <r>
    <s v="X"/>
    <d v="2016-09-16T00:00:00"/>
    <x v="1"/>
    <x v="959"/>
    <n v="300"/>
    <m/>
    <x v="553"/>
    <s v="af"/>
    <x v="114"/>
  </r>
  <r>
    <s v="X"/>
    <d v="2016-09-16T00:00:00"/>
    <x v="1"/>
    <x v="214"/>
    <n v="550"/>
    <m/>
    <x v="136"/>
    <m/>
    <x v="114"/>
  </r>
  <r>
    <s v="X"/>
    <d v="2016-09-16T00:00:00"/>
    <x v="1"/>
    <x v="36"/>
    <n v="1400"/>
    <m/>
    <x v="616"/>
    <m/>
    <x v="114"/>
  </r>
  <r>
    <s v="X"/>
    <d v="2016-09-17T00:00:00"/>
    <x v="0"/>
    <x v="4538"/>
    <m/>
    <n v="225.77"/>
    <x v="616"/>
    <m/>
    <x v="0"/>
  </r>
  <r>
    <s v="X"/>
    <d v="2016-09-17T00:00:00"/>
    <x v="19"/>
    <x v="4539"/>
    <m/>
    <n v="1445.16"/>
    <x v="625"/>
    <m/>
    <x v="0"/>
  </r>
  <r>
    <s v="X"/>
    <d v="2016-09-17T00:00:00"/>
    <x v="14"/>
    <x v="4540"/>
    <m/>
    <n v="2279.41"/>
    <x v="610"/>
    <m/>
    <x v="0"/>
  </r>
  <r>
    <s v="X"/>
    <d v="2016-09-19T00:00:00"/>
    <x v="0"/>
    <x v="4541"/>
    <m/>
    <n v="284.99"/>
    <x v="616"/>
    <m/>
    <x v="0"/>
  </r>
  <r>
    <s v="X"/>
    <d v="2016-09-19T00:00:00"/>
    <x v="0"/>
    <x v="4542"/>
    <m/>
    <n v="482.75"/>
    <x v="103"/>
    <m/>
    <x v="0"/>
  </r>
  <r>
    <s v="X"/>
    <d v="2016-09-19T00:00:00"/>
    <x v="0"/>
    <x v="4543"/>
    <m/>
    <n v="2268.16"/>
    <x v="607"/>
    <m/>
    <x v="0"/>
  </r>
  <r>
    <s v="X"/>
    <d v="2016-09-19T00:00:00"/>
    <x v="14"/>
    <x v="4544"/>
    <m/>
    <n v="2589.64"/>
    <x v="610"/>
    <m/>
    <x v="0"/>
  </r>
  <r>
    <s v="X"/>
    <d v="2016-09-19T00:00:00"/>
    <x v="0"/>
    <x v="4545"/>
    <m/>
    <n v="132.41"/>
    <x v="553"/>
    <m/>
    <x v="0"/>
  </r>
  <r>
    <s v="X"/>
    <d v="2016-09-19T00:00:00"/>
    <x v="13"/>
    <x v="9"/>
    <n v="4950"/>
    <m/>
    <x v="610"/>
    <m/>
    <x v="115"/>
  </r>
  <r>
    <s v="X"/>
    <d v="2016-09-19T00:00:00"/>
    <x v="1"/>
    <x v="214"/>
    <n v="475"/>
    <m/>
    <x v="210"/>
    <m/>
    <x v="115"/>
  </r>
  <r>
    <s v="X"/>
    <d v="2016-09-19T00:00:00"/>
    <x v="1"/>
    <x v="2482"/>
    <n v="2800"/>
    <m/>
    <x v="500"/>
    <m/>
    <x v="115"/>
  </r>
  <r>
    <s v="X"/>
    <d v="2016-09-19T00:00:00"/>
    <x v="1"/>
    <x v="2482"/>
    <n v="700"/>
    <m/>
    <x v="492"/>
    <m/>
    <x v="115"/>
  </r>
  <r>
    <s v="X"/>
    <d v="2016-09-19T00:00:00"/>
    <x v="1"/>
    <x v="2482"/>
    <n v="600"/>
    <m/>
    <x v="443"/>
    <m/>
    <x v="115"/>
  </r>
  <r>
    <s v="X"/>
    <d v="2016-09-19T00:00:00"/>
    <x v="1"/>
    <x v="2482"/>
    <n v="600"/>
    <m/>
    <x v="621"/>
    <m/>
    <x v="115"/>
  </r>
  <r>
    <s v="X"/>
    <d v="2016-09-19T00:00:00"/>
    <x v="1"/>
    <x v="2482"/>
    <n v="350"/>
    <m/>
    <x v="614"/>
    <m/>
    <x v="115"/>
  </r>
  <r>
    <s v="X"/>
    <d v="2016-09-20T00:00:00"/>
    <x v="0"/>
    <x v="4546"/>
    <m/>
    <n v="20.3"/>
    <x v="616"/>
    <m/>
    <x v="0"/>
  </r>
  <r>
    <s v="X"/>
    <d v="2016-09-20T00:00:00"/>
    <x v="0"/>
    <x v="4547"/>
    <m/>
    <n v="78.44"/>
    <x v="616"/>
    <m/>
    <x v="0"/>
  </r>
  <r>
    <s v="X"/>
    <d v="2016-09-20T00:00:00"/>
    <x v="0"/>
    <x v="4548"/>
    <m/>
    <n v="336.26"/>
    <x v="607"/>
    <m/>
    <x v="0"/>
  </r>
  <r>
    <s v="X"/>
    <d v="2016-09-20T00:00:00"/>
    <x v="0"/>
    <x v="4549"/>
    <m/>
    <n v="95.06"/>
    <x v="623"/>
    <m/>
    <x v="0"/>
  </r>
  <r>
    <s v="X"/>
    <d v="2016-09-20T00:00:00"/>
    <x v="0"/>
    <x v="4550"/>
    <m/>
    <n v="434.36"/>
    <x v="616"/>
    <m/>
    <x v="0"/>
  </r>
  <r>
    <s v="X"/>
    <d v="2016-09-20T00:00:00"/>
    <x v="14"/>
    <x v="4551"/>
    <m/>
    <n v="331.1"/>
    <x v="626"/>
    <m/>
    <x v="0"/>
  </r>
  <r>
    <s v="X"/>
    <d v="2016-09-20T00:00:00"/>
    <x v="14"/>
    <x v="4552"/>
    <m/>
    <n v="159.55000000000001"/>
    <x v="610"/>
    <m/>
    <x v="0"/>
  </r>
  <r>
    <s v="X"/>
    <d v="2016-09-20T00:00:00"/>
    <x v="14"/>
    <x v="4553"/>
    <m/>
    <n v="557.71"/>
    <x v="37"/>
    <m/>
    <x v="0"/>
  </r>
  <r>
    <s v="X"/>
    <d v="2016-09-20T00:00:00"/>
    <x v="1"/>
    <x v="9"/>
    <n v="400"/>
    <m/>
    <x v="103"/>
    <m/>
    <x v="115"/>
  </r>
  <r>
    <s v="X"/>
    <d v="2016-09-20T00:00:00"/>
    <x v="1"/>
    <x v="9"/>
    <n v="400"/>
    <m/>
    <x v="98"/>
    <m/>
    <x v="115"/>
  </r>
  <r>
    <s v="X"/>
    <d v="2016-09-20T00:00:00"/>
    <x v="1"/>
    <x v="9"/>
    <n v="1640"/>
    <m/>
    <x v="553"/>
    <m/>
    <x v="115"/>
  </r>
  <r>
    <s v="X"/>
    <d v="2016-09-20T00:00:00"/>
    <x v="1"/>
    <x v="9"/>
    <n v="370"/>
    <m/>
    <x v="607"/>
    <m/>
    <x v="115"/>
  </r>
  <r>
    <s v="X"/>
    <d v="2016-09-21T00:00:00"/>
    <x v="0"/>
    <x v="4554"/>
    <m/>
    <n v="73.47"/>
    <x v="553"/>
    <m/>
    <x v="0"/>
  </r>
  <r>
    <s v="X"/>
    <d v="2016-09-21T00:00:00"/>
    <x v="0"/>
    <x v="4555"/>
    <m/>
    <n v="256.61"/>
    <x v="610"/>
    <m/>
    <x v="0"/>
  </r>
  <r>
    <s v="X"/>
    <d v="2016-09-21T00:00:00"/>
    <x v="14"/>
    <x v="0"/>
    <m/>
    <n v="-535.98"/>
    <x v="610"/>
    <m/>
    <x v="0"/>
  </r>
  <r>
    <s v="X"/>
    <d v="2016-09-21T00:00:00"/>
    <x v="14"/>
    <x v="0"/>
    <m/>
    <n v="-30.37"/>
    <x v="610"/>
    <m/>
    <x v="0"/>
  </r>
  <r>
    <s v="X"/>
    <d v="2016-09-21T00:00:00"/>
    <x v="0"/>
    <x v="4556"/>
    <m/>
    <n v="128.16"/>
    <x v="616"/>
    <m/>
    <x v="0"/>
  </r>
  <r>
    <s v="X"/>
    <d v="2016-09-21T00:00:00"/>
    <x v="0"/>
    <x v="4557"/>
    <m/>
    <n v="384.68"/>
    <x v="607"/>
    <m/>
    <x v="0"/>
  </r>
  <r>
    <s v="X"/>
    <d v="2016-09-21T00:00:00"/>
    <x v="14"/>
    <x v="4558"/>
    <m/>
    <n v="263.77999999999997"/>
    <x v="610"/>
    <m/>
    <x v="0"/>
  </r>
  <r>
    <s v="X"/>
    <d v="2016-09-21T00:00:00"/>
    <x v="1"/>
    <x v="13"/>
    <n v="1680"/>
    <m/>
    <x v="623"/>
    <m/>
    <x v="115"/>
  </r>
  <r>
    <s v="X"/>
    <d v="2016-09-21T00:00:00"/>
    <x v="1"/>
    <x v="129"/>
    <n v="3000"/>
    <m/>
    <x v="613"/>
    <m/>
    <x v="115"/>
  </r>
  <r>
    <s v="X"/>
    <d v="2016-09-22T00:00:00"/>
    <x v="14"/>
    <x v="4559"/>
    <m/>
    <n v="18.13"/>
    <x v="247"/>
    <m/>
    <x v="0"/>
  </r>
  <r>
    <s v="X"/>
    <d v="2016-09-22T00:00:00"/>
    <x v="0"/>
    <x v="4560"/>
    <m/>
    <n v="289.12"/>
    <x v="500"/>
    <m/>
    <x v="0"/>
  </r>
  <r>
    <s v="X"/>
    <d v="2016-09-22T00:00:00"/>
    <x v="0"/>
    <x v="4561"/>
    <m/>
    <n v="156.44999999999999"/>
    <x v="98"/>
    <m/>
    <x v="0"/>
  </r>
  <r>
    <s v="X"/>
    <d v="2016-09-23T00:00:00"/>
    <x v="0"/>
    <x v="4562"/>
    <m/>
    <n v="36.82"/>
    <x v="175"/>
    <m/>
    <x v="0"/>
  </r>
  <r>
    <s v="X"/>
    <d v="2016-09-23T00:00:00"/>
    <x v="0"/>
    <x v="4563"/>
    <m/>
    <n v="21.64"/>
    <x v="500"/>
    <m/>
    <x v="0"/>
  </r>
  <r>
    <s v="X"/>
    <d v="2016-09-23T00:00:00"/>
    <x v="0"/>
    <x v="4564"/>
    <m/>
    <n v="33.450000000000003"/>
    <x v="616"/>
    <m/>
    <x v="0"/>
  </r>
  <r>
    <s v="X"/>
    <d v="2016-09-23T00:00:00"/>
    <x v="14"/>
    <x v="4565"/>
    <m/>
    <n v="52.28"/>
    <x v="627"/>
    <m/>
    <x v="0"/>
  </r>
  <r>
    <s v="X"/>
    <d v="2016-09-23T00:00:00"/>
    <x v="14"/>
    <x v="0"/>
    <m/>
    <n v="-11.35"/>
    <x v="628"/>
    <m/>
    <x v="0"/>
  </r>
  <r>
    <s v="X"/>
    <d v="2016-09-23T00:00:00"/>
    <x v="14"/>
    <x v="4566"/>
    <m/>
    <n v="326.82"/>
    <x v="628"/>
    <m/>
    <x v="0"/>
  </r>
  <r>
    <s v="X"/>
    <d v="2016-09-23T00:00:00"/>
    <x v="1"/>
    <x v="4567"/>
    <n v="115"/>
    <m/>
    <x v="103"/>
    <s v="ar"/>
    <x v="115"/>
  </r>
  <r>
    <s v="X"/>
    <d v="2016-09-23T00:00:00"/>
    <x v="1"/>
    <x v="4568"/>
    <n v="2.88"/>
    <m/>
    <x v="103"/>
    <s v="ar"/>
    <x v="115"/>
  </r>
  <r>
    <s v="X"/>
    <d v="2016-09-23T00:00:00"/>
    <x v="1"/>
    <x v="4567"/>
    <n v="115"/>
    <m/>
    <x v="98"/>
    <s v="ar"/>
    <x v="115"/>
  </r>
  <r>
    <s v="X"/>
    <d v="2016-09-23T00:00:00"/>
    <x v="1"/>
    <x v="4568"/>
    <n v="2.88"/>
    <m/>
    <x v="98"/>
    <s v="ar"/>
    <x v="115"/>
  </r>
  <r>
    <s v="X"/>
    <d v="2016-09-24T00:00:00"/>
    <x v="0"/>
    <x v="4569"/>
    <m/>
    <n v="1153.55"/>
    <x v="616"/>
    <m/>
    <x v="0"/>
  </r>
  <r>
    <s v="X"/>
    <d v="2016-09-26T00:00:00"/>
    <x v="14"/>
    <x v="4570"/>
    <m/>
    <n v="232.37"/>
    <x v="247"/>
    <m/>
    <x v="0"/>
  </r>
  <r>
    <s v="X"/>
    <d v="2016-09-26T00:00:00"/>
    <x v="14"/>
    <x v="4571"/>
    <m/>
    <n v="43.36"/>
    <x v="247"/>
    <m/>
    <x v="0"/>
  </r>
  <r>
    <s v="X"/>
    <d v="2016-09-26T00:00:00"/>
    <x v="0"/>
    <x v="4572"/>
    <m/>
    <n v="426.57"/>
    <x v="616"/>
    <m/>
    <x v="0"/>
  </r>
  <r>
    <s v="X"/>
    <d v="2016-09-26T00:00:00"/>
    <x v="14"/>
    <x v="4573"/>
    <m/>
    <n v="471.08"/>
    <x v="610"/>
    <m/>
    <x v="0"/>
  </r>
  <r>
    <s v="X"/>
    <d v="2016-09-26T00:00:00"/>
    <x v="13"/>
    <x v="9"/>
    <n v="5800"/>
    <m/>
    <x v="610"/>
    <m/>
    <x v="116"/>
  </r>
  <r>
    <s v="X"/>
    <d v="2016-09-26T00:00:00"/>
    <x v="13"/>
    <x v="13"/>
    <n v="600"/>
    <m/>
    <x v="628"/>
    <m/>
    <x v="116"/>
  </r>
  <r>
    <s v="X"/>
    <d v="2016-09-26T00:00:00"/>
    <x v="1"/>
    <x v="2677"/>
    <n v="5500"/>
    <m/>
    <x v="616"/>
    <m/>
    <x v="116"/>
  </r>
  <r>
    <s v="X"/>
    <d v="2016-09-26T00:00:00"/>
    <x v="1"/>
    <x v="9"/>
    <n v="800"/>
    <m/>
    <x v="103"/>
    <m/>
    <x v="116"/>
  </r>
  <r>
    <s v="X"/>
    <d v="2016-09-26T00:00:00"/>
    <x v="1"/>
    <x v="9"/>
    <n v="3630"/>
    <m/>
    <x v="607"/>
    <m/>
    <x v="116"/>
  </r>
  <r>
    <s v="X"/>
    <d v="2016-09-26T00:00:00"/>
    <x v="1"/>
    <x v="9"/>
    <n v="900"/>
    <m/>
    <x v="206"/>
    <m/>
    <x v="116"/>
  </r>
  <r>
    <s v="X"/>
    <d v="2016-09-26T00:00:00"/>
    <x v="1"/>
    <x v="13"/>
    <n v="1080"/>
    <m/>
    <x v="623"/>
    <m/>
    <x v="116"/>
  </r>
  <r>
    <s v="X"/>
    <d v="2016-09-27T00:00:00"/>
    <x v="0"/>
    <x v="4574"/>
    <m/>
    <n v="198.86"/>
    <x v="616"/>
    <m/>
    <x v="0"/>
  </r>
  <r>
    <s v="X"/>
    <d v="2016-09-27T00:00:00"/>
    <x v="14"/>
    <x v="4575"/>
    <m/>
    <n v="253.21"/>
    <x v="10"/>
    <m/>
    <x v="0"/>
  </r>
  <r>
    <s v="X"/>
    <d v="2016-09-27T00:00:00"/>
    <x v="0"/>
    <x v="4576"/>
    <m/>
    <n v="3304.18"/>
    <x v="500"/>
    <m/>
    <x v="0"/>
  </r>
  <r>
    <s v="X"/>
    <d v="2016-09-27T00:00:00"/>
    <x v="1"/>
    <x v="4515"/>
    <n v="1000"/>
    <m/>
    <x v="629"/>
    <m/>
    <x v="116"/>
  </r>
  <r>
    <s v="X"/>
    <d v="2016-09-27T00:00:00"/>
    <x v="1"/>
    <x v="1930"/>
    <n v="600"/>
    <m/>
    <x v="553"/>
    <m/>
    <x v="116"/>
  </r>
  <r>
    <s v="X"/>
    <d v="2016-09-27T00:00:00"/>
    <x v="1"/>
    <x v="1930"/>
    <n v="150"/>
    <m/>
    <x v="584"/>
    <m/>
    <x v="116"/>
  </r>
  <r>
    <s v="X"/>
    <d v="2016-09-27T00:00:00"/>
    <x v="1"/>
    <x v="1930"/>
    <n v="120"/>
    <m/>
    <x v="103"/>
    <m/>
    <x v="116"/>
  </r>
  <r>
    <s v="X"/>
    <d v="2016-09-27T00:00:00"/>
    <x v="1"/>
    <x v="1930"/>
    <n v="120"/>
    <m/>
    <x v="528"/>
    <m/>
    <x v="116"/>
  </r>
  <r>
    <s v="X"/>
    <d v="2016-09-28T00:00:00"/>
    <x v="0"/>
    <x v="4577"/>
    <m/>
    <n v="138.06"/>
    <x v="110"/>
    <m/>
    <x v="0"/>
  </r>
  <r>
    <s v="X"/>
    <d v="2016-09-28T00:00:00"/>
    <x v="0"/>
    <x v="4578"/>
    <m/>
    <n v="177.05"/>
    <x v="616"/>
    <m/>
    <x v="0"/>
  </r>
  <r>
    <s v="X"/>
    <d v="2016-09-28T00:00:00"/>
    <x v="0"/>
    <x v="4579"/>
    <m/>
    <n v="116.48"/>
    <x v="614"/>
    <m/>
    <x v="0"/>
  </r>
  <r>
    <s v="X"/>
    <d v="2016-09-28T00:00:00"/>
    <x v="14"/>
    <x v="4580"/>
    <m/>
    <n v="105.03"/>
    <x v="627"/>
    <m/>
    <x v="0"/>
  </r>
  <r>
    <s v="X"/>
    <d v="2016-09-28T00:00:00"/>
    <x v="14"/>
    <x v="4581"/>
    <m/>
    <n v="3047.72"/>
    <x v="610"/>
    <m/>
    <x v="0"/>
  </r>
  <r>
    <s v="X"/>
    <d v="2016-09-28T00:00:00"/>
    <x v="13"/>
    <x v="990"/>
    <n v="2295"/>
    <m/>
    <x v="589"/>
    <m/>
    <x v="116"/>
  </r>
  <r>
    <s v="X"/>
    <d v="2016-09-28T00:00:00"/>
    <x v="13"/>
    <x v="990"/>
    <n v="3240"/>
    <m/>
    <x v="590"/>
    <m/>
    <x v="116"/>
  </r>
  <r>
    <s v="X"/>
    <d v="2016-09-28T00:00:00"/>
    <x v="13"/>
    <x v="990"/>
    <n v="2115"/>
    <m/>
    <x v="596"/>
    <m/>
    <x v="116"/>
  </r>
  <r>
    <s v="X"/>
    <d v="2016-09-28T00:00:00"/>
    <x v="1"/>
    <x v="990"/>
    <n v="1485"/>
    <m/>
    <x v="553"/>
    <m/>
    <x v="116"/>
  </r>
  <r>
    <s v="X"/>
    <d v="2016-09-28T00:00:00"/>
    <x v="1"/>
    <x v="990"/>
    <n v="4095"/>
    <m/>
    <x v="593"/>
    <m/>
    <x v="116"/>
  </r>
  <r>
    <s v="X"/>
    <d v="2016-09-29T00:00:00"/>
    <x v="0"/>
    <x v="4582"/>
    <m/>
    <n v="21.08"/>
    <x v="616"/>
    <m/>
    <x v="0"/>
  </r>
  <r>
    <s v="X"/>
    <d v="2016-09-29T00:00:00"/>
    <x v="0"/>
    <x v="4583"/>
    <m/>
    <n v="751.97"/>
    <x v="613"/>
    <m/>
    <x v="0"/>
  </r>
  <r>
    <s v="X"/>
    <d v="2016-09-29T00:00:00"/>
    <x v="0"/>
    <x v="4584"/>
    <m/>
    <n v="350.94"/>
    <x v="500"/>
    <m/>
    <x v="0"/>
  </r>
  <r>
    <s v="X"/>
    <d v="2016-09-29T00:00:00"/>
    <x v="0"/>
    <x v="4585"/>
    <m/>
    <n v="64.25"/>
    <x v="120"/>
    <m/>
    <x v="0"/>
  </r>
  <r>
    <s v="X"/>
    <d v="2016-09-29T00:00:00"/>
    <x v="1"/>
    <x v="2450"/>
    <n v="960"/>
    <m/>
    <x v="623"/>
    <m/>
    <x v="116"/>
  </r>
  <r>
    <s v="X"/>
    <d v="2016-09-29T00:00:00"/>
    <x v="1"/>
    <x v="2450"/>
    <n v="640"/>
    <m/>
    <x v="613"/>
    <m/>
    <x v="116"/>
  </r>
  <r>
    <s v="X"/>
    <d v="2016-09-29T00:00:00"/>
    <x v="1"/>
    <x v="2450"/>
    <n v="400"/>
    <m/>
    <x v="553"/>
    <m/>
    <x v="116"/>
  </r>
  <r>
    <s v="X"/>
    <d v="2016-09-30T00:00:00"/>
    <x v="0"/>
    <x v="4586"/>
    <m/>
    <n v="219.05"/>
    <x v="616"/>
    <m/>
    <x v="0"/>
  </r>
  <r>
    <s v="X"/>
    <d v="2016-09-30T00:00:00"/>
    <x v="0"/>
    <x v="4587"/>
    <m/>
    <n v="1578.44"/>
    <x v="613"/>
    <m/>
    <x v="0"/>
  </r>
  <r>
    <s v="X"/>
    <d v="2016-10-01T00:00:00"/>
    <x v="0"/>
    <x v="4588"/>
    <m/>
    <n v="174.71"/>
    <x v="623"/>
    <m/>
    <x v="0"/>
  </r>
  <r>
    <s v="X"/>
    <d v="2016-10-01T00:00:00"/>
    <x v="0"/>
    <x v="4589"/>
    <m/>
    <n v="276.89"/>
    <x v="500"/>
    <m/>
    <x v="0"/>
  </r>
  <r>
    <s v="X"/>
    <d v="2016-10-01T00:00:00"/>
    <x v="0"/>
    <x v="4590"/>
    <m/>
    <n v="34.17"/>
    <x v="616"/>
    <m/>
    <x v="0"/>
  </r>
  <r>
    <s v="X"/>
    <d v="2016-10-03T00:00:00"/>
    <x v="0"/>
    <x v="4591"/>
    <m/>
    <n v="134.19"/>
    <x v="616"/>
    <m/>
    <x v="0"/>
  </r>
  <r>
    <s v="X"/>
    <d v="2016-10-03T00:00:00"/>
    <x v="0"/>
    <x v="4592"/>
    <m/>
    <n v="466.91"/>
    <x v="614"/>
    <m/>
    <x v="0"/>
  </r>
  <r>
    <s v="X"/>
    <d v="2016-10-03T00:00:00"/>
    <x v="19"/>
    <x v="4593"/>
    <m/>
    <n v="410.19"/>
    <x v="630"/>
    <m/>
    <x v="0"/>
  </r>
  <r>
    <s v="X"/>
    <d v="2016-10-03T00:00:00"/>
    <x v="0"/>
    <x v="4594"/>
    <m/>
    <n v="916.4"/>
    <x v="616"/>
    <m/>
    <x v="0"/>
  </r>
  <r>
    <s v="X"/>
    <d v="2016-10-03T00:00:00"/>
    <x v="14"/>
    <x v="4595"/>
    <m/>
    <n v="1844.47"/>
    <x v="610"/>
    <m/>
    <x v="0"/>
  </r>
  <r>
    <s v="X"/>
    <d v="2016-10-03T00:00:00"/>
    <x v="13"/>
    <x v="9"/>
    <n v="2580"/>
    <m/>
    <x v="610"/>
    <m/>
    <x v="117"/>
  </r>
  <r>
    <s v="X"/>
    <d v="2016-10-03T00:00:00"/>
    <x v="13"/>
    <x v="9"/>
    <n v="270"/>
    <m/>
    <x v="247"/>
    <m/>
    <x v="117"/>
  </r>
  <r>
    <s v="X"/>
    <d v="2016-10-03T00:00:00"/>
    <x v="13"/>
    <x v="9"/>
    <n v="625"/>
    <m/>
    <x v="614"/>
    <m/>
    <x v="117"/>
  </r>
  <r>
    <s v="X"/>
    <d v="2016-10-03T00:00:00"/>
    <x v="13"/>
    <x v="2450"/>
    <n v="640"/>
    <m/>
    <x v="610"/>
    <m/>
    <x v="117"/>
  </r>
  <r>
    <s v="X"/>
    <d v="2016-10-03T00:00:00"/>
    <x v="1"/>
    <x v="9"/>
    <n v="1810"/>
    <m/>
    <x v="629"/>
    <m/>
    <x v="117"/>
  </r>
  <r>
    <s v="X"/>
    <d v="2016-10-03T00:00:00"/>
    <x v="1"/>
    <x v="9"/>
    <n v="2700"/>
    <m/>
    <x v="623"/>
    <m/>
    <x v="117"/>
  </r>
  <r>
    <s v="X"/>
    <d v="2016-10-03T00:00:00"/>
    <x v="1"/>
    <x v="9"/>
    <n v="150"/>
    <m/>
    <x v="118"/>
    <m/>
    <x v="117"/>
  </r>
  <r>
    <s v="X"/>
    <d v="2016-10-03T00:00:00"/>
    <x v="1"/>
    <x v="9"/>
    <n v="2480"/>
    <m/>
    <x v="613"/>
    <m/>
    <x v="117"/>
  </r>
  <r>
    <s v="X"/>
    <d v="2016-10-03T00:00:00"/>
    <x v="1"/>
    <x v="9"/>
    <n v="150"/>
    <m/>
    <x v="110"/>
    <m/>
    <x v="117"/>
  </r>
  <r>
    <s v="X"/>
    <d v="2016-10-03T00:00:00"/>
    <x v="1"/>
    <x v="9"/>
    <n v="260"/>
    <m/>
    <x v="120"/>
    <m/>
    <x v="117"/>
  </r>
  <r>
    <s v="X"/>
    <d v="2016-10-03T00:00:00"/>
    <x v="1"/>
    <x v="9"/>
    <n v="150"/>
    <m/>
    <x v="103"/>
    <m/>
    <x v="117"/>
  </r>
  <r>
    <s v="X"/>
    <d v="2016-10-03T00:00:00"/>
    <x v="1"/>
    <x v="2482"/>
    <n v="6045"/>
    <m/>
    <x v="500"/>
    <m/>
    <x v="117"/>
  </r>
  <r>
    <s v="X"/>
    <d v="2016-10-03T00:00:00"/>
    <x v="1"/>
    <x v="2482"/>
    <n v="500"/>
    <m/>
    <x v="614"/>
    <m/>
    <x v="117"/>
  </r>
  <r>
    <s v="X"/>
    <d v="2016-10-03T00:00:00"/>
    <x v="1"/>
    <x v="4596"/>
    <n v="3200"/>
    <m/>
    <x v="607"/>
    <m/>
    <x v="117"/>
  </r>
  <r>
    <s v="X"/>
    <d v="2016-10-04T00:00:00"/>
    <x v="0"/>
    <x v="4597"/>
    <m/>
    <n v="867.5"/>
    <x v="623"/>
    <m/>
    <x v="0"/>
  </r>
  <r>
    <s v="X"/>
    <d v="2016-10-04T00:00:00"/>
    <x v="0"/>
    <x v="4598"/>
    <m/>
    <n v="78.930000000000007"/>
    <x v="616"/>
    <m/>
    <x v="0"/>
  </r>
  <r>
    <s v="X"/>
    <d v="2016-10-04T00:00:00"/>
    <x v="0"/>
    <x v="4599"/>
    <m/>
    <n v="933.97"/>
    <x v="607"/>
    <m/>
    <x v="0"/>
  </r>
  <r>
    <s v="X"/>
    <d v="2016-10-04T00:00:00"/>
    <x v="13"/>
    <x v="2091"/>
    <n v="500"/>
    <m/>
    <x v="613"/>
    <s v="af"/>
    <x v="117"/>
  </r>
  <r>
    <s v="X"/>
    <d v="2016-10-04T00:00:00"/>
    <x v="13"/>
    <x v="1930"/>
    <n v="700"/>
    <m/>
    <x v="590"/>
    <m/>
    <x v="117"/>
  </r>
  <r>
    <s v="X"/>
    <d v="2016-10-04T00:00:00"/>
    <x v="13"/>
    <x v="1930"/>
    <n v="1800"/>
    <m/>
    <x v="589"/>
    <m/>
    <x v="117"/>
  </r>
  <r>
    <s v="X"/>
    <d v="2016-10-04T00:00:00"/>
    <x v="13"/>
    <x v="2091"/>
    <n v="500"/>
    <m/>
    <x v="607"/>
    <s v="af"/>
    <x v="117"/>
  </r>
  <r>
    <s v="X"/>
    <d v="2016-10-05T00:00:00"/>
    <x v="0"/>
    <x v="0"/>
    <m/>
    <n v="-179.15"/>
    <x v="500"/>
    <m/>
    <x v="0"/>
  </r>
  <r>
    <s v="X"/>
    <d v="2016-10-05T00:00:00"/>
    <x v="0"/>
    <x v="4600"/>
    <m/>
    <n v="79.319999999999993"/>
    <x v="616"/>
    <m/>
    <x v="0"/>
  </r>
  <r>
    <s v="X"/>
    <d v="2016-10-05T00:00:00"/>
    <x v="0"/>
    <x v="0"/>
    <m/>
    <n v="-780.28"/>
    <x v="500"/>
    <m/>
    <x v="0"/>
  </r>
  <r>
    <s v="X"/>
    <d v="2016-10-05T00:00:00"/>
    <x v="0"/>
    <x v="4601"/>
    <m/>
    <n v="229.52"/>
    <x v="500"/>
    <m/>
    <x v="0"/>
  </r>
  <r>
    <s v="X"/>
    <d v="2016-10-05T00:00:00"/>
    <x v="14"/>
    <x v="4581"/>
    <m/>
    <n v="-188.87"/>
    <x v="610"/>
    <m/>
    <x v="0"/>
  </r>
  <r>
    <s v="X"/>
    <d v="2016-10-05T00:00:00"/>
    <x v="0"/>
    <x v="4587"/>
    <m/>
    <n v="-99.69"/>
    <x v="613"/>
    <m/>
    <x v="0"/>
  </r>
  <r>
    <s v="X"/>
    <d v="2016-10-05T00:00:00"/>
    <x v="14"/>
    <x v="4602"/>
    <m/>
    <n v="735.6"/>
    <x v="610"/>
    <m/>
    <x v="0"/>
  </r>
  <r>
    <s v="X"/>
    <d v="2016-10-05T00:00:00"/>
    <x v="0"/>
    <x v="4603"/>
    <m/>
    <n v="231.04"/>
    <x v="613"/>
    <m/>
    <x v="0"/>
  </r>
  <r>
    <s v="X"/>
    <d v="2016-10-05T00:00:00"/>
    <x v="1"/>
    <x v="3015"/>
    <n v="320"/>
    <m/>
    <x v="631"/>
    <m/>
    <x v="117"/>
  </r>
  <r>
    <s v="X"/>
    <d v="2016-10-06T00:00:00"/>
    <x v="0"/>
    <x v="4604"/>
    <m/>
    <n v="218.45"/>
    <x v="118"/>
    <m/>
    <x v="0"/>
  </r>
  <r>
    <s v="X"/>
    <d v="2016-10-06T00:00:00"/>
    <x v="0"/>
    <x v="4605"/>
    <m/>
    <n v="560.69000000000005"/>
    <x v="553"/>
    <m/>
    <x v="0"/>
  </r>
  <r>
    <s v="X"/>
    <d v="2016-10-06T00:00:00"/>
    <x v="0"/>
    <x v="4606"/>
    <m/>
    <n v="1030.08"/>
    <x v="616"/>
    <m/>
    <x v="0"/>
  </r>
  <r>
    <s v="X"/>
    <d v="2016-10-06T00:00:00"/>
    <x v="0"/>
    <x v="4607"/>
    <m/>
    <n v="910.45"/>
    <x v="623"/>
    <m/>
    <x v="0"/>
  </r>
  <r>
    <s v="X"/>
    <d v="2016-10-06T00:00:00"/>
    <x v="0"/>
    <x v="4608"/>
    <m/>
    <n v="1296.51"/>
    <x v="607"/>
    <m/>
    <x v="0"/>
  </r>
  <r>
    <s v="X"/>
    <d v="2016-10-06T00:00:00"/>
    <x v="0"/>
    <x v="4609"/>
    <m/>
    <n v="1172.8599999999999"/>
    <x v="613"/>
    <m/>
    <x v="0"/>
  </r>
  <r>
    <s v="X"/>
    <d v="2016-10-07T00:00:00"/>
    <x v="0"/>
    <x v="4610"/>
    <m/>
    <n v="122.54"/>
    <x v="500"/>
    <m/>
    <x v="0"/>
  </r>
  <r>
    <s v="X"/>
    <d v="2016-10-07T00:00:00"/>
    <x v="14"/>
    <x v="4611"/>
    <m/>
    <n v="35.74"/>
    <x v="610"/>
    <m/>
    <x v="0"/>
  </r>
  <r>
    <s v="X"/>
    <d v="2016-10-07T00:00:00"/>
    <x v="14"/>
    <x v="4612"/>
    <m/>
    <n v="553.83000000000004"/>
    <x v="610"/>
    <m/>
    <x v="0"/>
  </r>
  <r>
    <s v="X"/>
    <d v="2016-10-07T00:00:00"/>
    <x v="1"/>
    <x v="36"/>
    <n v="2000"/>
    <m/>
    <x v="623"/>
    <m/>
    <x v="117"/>
  </r>
  <r>
    <s v="X"/>
    <d v="2016-10-07T00:00:00"/>
    <x v="1"/>
    <x v="36"/>
    <n v="2000"/>
    <m/>
    <x v="632"/>
    <m/>
    <x v="117"/>
  </r>
  <r>
    <s v="X"/>
    <d v="2016-10-08T00:00:00"/>
    <x v="0"/>
    <x v="4613"/>
    <m/>
    <n v="1439.85"/>
    <x v="616"/>
    <m/>
    <x v="0"/>
  </r>
  <r>
    <s v="X"/>
    <d v="2016-10-08T00:00:00"/>
    <x v="14"/>
    <x v="4614"/>
    <m/>
    <n v="212.11"/>
    <x v="613"/>
    <m/>
    <x v="0"/>
  </r>
  <r>
    <s v="X"/>
    <d v="2016-10-08T00:00:00"/>
    <x v="0"/>
    <x v="4615"/>
    <m/>
    <n v="181.73"/>
    <x v="613"/>
    <m/>
    <x v="0"/>
  </r>
  <r>
    <s v="X"/>
    <d v="2016-10-10T00:00:00"/>
    <x v="0"/>
    <x v="4616"/>
    <m/>
    <n v="77.84"/>
    <x v="632"/>
    <m/>
    <x v="0"/>
  </r>
  <r>
    <s v="X"/>
    <d v="2016-10-10T00:00:00"/>
    <x v="0"/>
    <x v="4617"/>
    <m/>
    <n v="1358.97"/>
    <x v="616"/>
    <m/>
    <x v="0"/>
  </r>
  <r>
    <s v="X"/>
    <d v="2016-10-11T00:00:00"/>
    <x v="1"/>
    <x v="2677"/>
    <n v="8500"/>
    <m/>
    <x v="616"/>
    <m/>
    <x v="118"/>
  </r>
  <r>
    <s v="X"/>
    <d v="2016-10-11T00:00:00"/>
    <x v="1"/>
    <x v="9"/>
    <n v="630"/>
    <m/>
    <x v="553"/>
    <m/>
    <x v="118"/>
  </r>
  <r>
    <s v="X"/>
    <d v="2016-10-11T00:00:00"/>
    <x v="1"/>
    <x v="9"/>
    <n v="260"/>
    <m/>
    <x v="118"/>
    <m/>
    <x v="118"/>
  </r>
  <r>
    <s v="X"/>
    <d v="2016-10-11T00:00:00"/>
    <x v="1"/>
    <x v="9"/>
    <n v="4640"/>
    <m/>
    <x v="613"/>
    <m/>
    <x v="118"/>
  </r>
  <r>
    <s v="X"/>
    <d v="2016-10-11T00:00:00"/>
    <x v="1"/>
    <x v="9"/>
    <n v="5530"/>
    <m/>
    <x v="607"/>
    <m/>
    <x v="118"/>
  </r>
  <r>
    <s v="X"/>
    <d v="2016-10-11T00:00:00"/>
    <x v="1"/>
    <x v="879"/>
    <n v="175"/>
    <m/>
    <x v="613"/>
    <m/>
    <x v="118"/>
  </r>
  <r>
    <s v="X"/>
    <d v="2016-10-11T00:00:00"/>
    <x v="1"/>
    <x v="879"/>
    <n v="3000"/>
    <m/>
    <x v="623"/>
    <m/>
    <x v="118"/>
  </r>
  <r>
    <s v="X"/>
    <d v="2016-10-11T00:00:00"/>
    <x v="1"/>
    <x v="879"/>
    <n v="600"/>
    <m/>
    <x v="247"/>
    <m/>
    <x v="118"/>
  </r>
  <r>
    <s v="X"/>
    <d v="2016-10-11T00:00:00"/>
    <x v="1"/>
    <x v="282"/>
    <n v="5"/>
    <m/>
    <x v="103"/>
    <m/>
    <x v="118"/>
  </r>
  <r>
    <s v="X"/>
    <d v="2016-10-11T00:00:00"/>
    <x v="13"/>
    <x v="9"/>
    <n v="3200"/>
    <m/>
    <x v="610"/>
    <m/>
    <x v="118"/>
  </r>
  <r>
    <s v="X"/>
    <d v="2016-10-11T00:00:00"/>
    <x v="0"/>
    <x v="4618"/>
    <m/>
    <n v="98.62"/>
    <x v="614"/>
    <m/>
    <x v="0"/>
  </r>
  <r>
    <s v="X"/>
    <d v="2016-10-11T00:00:00"/>
    <x v="0"/>
    <x v="4619"/>
    <m/>
    <n v="650.70000000000005"/>
    <x v="613"/>
    <m/>
    <x v="0"/>
  </r>
  <r>
    <s v="X"/>
    <d v="2016-10-11T00:00:00"/>
    <x v="0"/>
    <x v="4620"/>
    <m/>
    <n v="183.54"/>
    <x v="607"/>
    <m/>
    <x v="0"/>
  </r>
  <r>
    <s v="X"/>
    <d v="2016-10-12T00:00:00"/>
    <x v="0"/>
    <x v="4621"/>
    <m/>
    <n v="1237.8900000000001"/>
    <x v="613"/>
    <m/>
    <x v="0"/>
  </r>
  <r>
    <s v="X"/>
    <d v="2016-10-12T00:00:00"/>
    <x v="0"/>
    <x v="4622"/>
    <m/>
    <n v="235.45"/>
    <x v="616"/>
    <m/>
    <x v="0"/>
  </r>
  <r>
    <s v="X"/>
    <d v="2016-10-12T00:00:00"/>
    <x v="0"/>
    <x v="4623"/>
    <m/>
    <n v="250.41"/>
    <x v="631"/>
    <m/>
    <x v="0"/>
  </r>
  <r>
    <s v="X"/>
    <d v="2016-10-13T00:00:00"/>
    <x v="13"/>
    <x v="1814"/>
    <n v="300"/>
    <m/>
    <x v="414"/>
    <m/>
    <x v="118"/>
  </r>
  <r>
    <s v="X"/>
    <d v="2016-10-13T00:00:00"/>
    <x v="0"/>
    <x v="4624"/>
    <m/>
    <n v="339.89"/>
    <x v="500"/>
    <m/>
    <x v="0"/>
  </r>
  <r>
    <s v="X"/>
    <d v="2016-10-13T00:00:00"/>
    <x v="0"/>
    <x v="4625"/>
    <m/>
    <n v="352.61"/>
    <x v="616"/>
    <m/>
    <x v="0"/>
  </r>
  <r>
    <s v="X"/>
    <d v="2016-10-13T00:00:00"/>
    <x v="0"/>
    <x v="4626"/>
    <m/>
    <n v="213.44"/>
    <x v="613"/>
    <m/>
    <x v="0"/>
  </r>
  <r>
    <s v="X"/>
    <d v="2016-10-13T00:00:00"/>
    <x v="0"/>
    <x v="4627"/>
    <m/>
    <n v="206.9"/>
    <x v="607"/>
    <m/>
    <x v="0"/>
  </r>
  <r>
    <s v="X"/>
    <d v="2016-10-13T00:00:00"/>
    <x v="14"/>
    <x v="4628"/>
    <m/>
    <n v="170.19"/>
    <x v="328"/>
    <m/>
    <x v="0"/>
  </r>
  <r>
    <s v="X"/>
    <d v="2016-10-13T00:00:00"/>
    <x v="0"/>
    <x v="4629"/>
    <m/>
    <n v="58.46"/>
    <x v="79"/>
    <m/>
    <x v="0"/>
  </r>
  <r>
    <s v="X"/>
    <d v="2016-10-13T00:00:00"/>
    <x v="0"/>
    <x v="4630"/>
    <m/>
    <n v="68.180000000000007"/>
    <x v="613"/>
    <m/>
    <x v="0"/>
  </r>
  <r>
    <s v="X"/>
    <d v="2016-10-14T00:00:00"/>
    <x v="13"/>
    <x v="24"/>
    <n v="20000"/>
    <m/>
    <x v="618"/>
    <m/>
    <x v="118"/>
  </r>
  <r>
    <s v="X"/>
    <d v="2016-10-14T00:00:00"/>
    <x v="0"/>
    <x v="4631"/>
    <m/>
    <n v="899.17"/>
    <x v="500"/>
    <m/>
    <x v="0"/>
  </r>
  <r>
    <s v="X"/>
    <d v="2016-10-14T00:00:00"/>
    <x v="0"/>
    <x v="0"/>
    <m/>
    <n v="-250"/>
    <x v="500"/>
    <m/>
    <x v="0"/>
  </r>
  <r>
    <s v="X"/>
    <d v="2016-10-14T00:00:00"/>
    <x v="0"/>
    <x v="4632"/>
    <m/>
    <n v="640.23"/>
    <x v="500"/>
    <m/>
    <x v="0"/>
  </r>
  <r>
    <s v="X"/>
    <d v="2016-10-14T00:00:00"/>
    <x v="0"/>
    <x v="4633"/>
    <m/>
    <n v="381"/>
    <x v="616"/>
    <m/>
    <x v="0"/>
  </r>
  <r>
    <s v="X"/>
    <d v="2016-10-14T00:00:00"/>
    <x v="0"/>
    <x v="4634"/>
    <m/>
    <n v="758.28"/>
    <x v="623"/>
    <m/>
    <x v="0"/>
  </r>
  <r>
    <s v="X"/>
    <d v="2016-10-14T00:00:00"/>
    <x v="0"/>
    <x v="4635"/>
    <m/>
    <n v="219.38"/>
    <x v="613"/>
    <m/>
    <x v="0"/>
  </r>
  <r>
    <s v="X"/>
    <d v="2016-10-15T00:00:00"/>
    <x v="0"/>
    <x v="4636"/>
    <m/>
    <n v="495.55"/>
    <x v="500"/>
    <m/>
    <x v="0"/>
  </r>
  <r>
    <s v="X"/>
    <d v="2016-10-15T00:00:00"/>
    <x v="0"/>
    <x v="4637"/>
    <m/>
    <n v="316.20999999999998"/>
    <x v="456"/>
    <m/>
    <x v="0"/>
  </r>
  <r>
    <s v="X"/>
    <d v="2016-10-15T00:00:00"/>
    <x v="0"/>
    <x v="4638"/>
    <m/>
    <n v="106.41"/>
    <x v="616"/>
    <m/>
    <x v="0"/>
  </r>
  <r>
    <s v="X"/>
    <d v="2016-10-15T00:00:00"/>
    <x v="14"/>
    <x v="4639"/>
    <m/>
    <n v="529.33000000000004"/>
    <x v="610"/>
    <m/>
    <x v="0"/>
  </r>
  <r>
    <s v="X"/>
    <d v="2016-10-17T00:00:00"/>
    <x v="13"/>
    <x v="2482"/>
    <n v="7000"/>
    <m/>
    <x v="500"/>
    <m/>
    <x v="119"/>
  </r>
  <r>
    <s v="X"/>
    <d v="2016-10-17T00:00:00"/>
    <x v="0"/>
    <x v="4640"/>
    <m/>
    <n v="135.09"/>
    <x v="629"/>
    <m/>
    <x v="0"/>
  </r>
  <r>
    <s v="X"/>
    <d v="2016-10-17T00:00:00"/>
    <x v="14"/>
    <x v="4641"/>
    <m/>
    <n v="100.74"/>
    <x v="596"/>
    <m/>
    <x v="0"/>
  </r>
  <r>
    <s v="X"/>
    <d v="2016-10-17T00:00:00"/>
    <x v="0"/>
    <x v="4642"/>
    <m/>
    <n v="25.42"/>
    <x v="42"/>
    <m/>
    <x v="0"/>
  </r>
  <r>
    <s v="X"/>
    <d v="2016-10-17T00:00:00"/>
    <x v="0"/>
    <x v="4643"/>
    <m/>
    <n v="177.68"/>
    <x v="616"/>
    <m/>
    <x v="0"/>
  </r>
  <r>
    <s v="X"/>
    <d v="2016-10-17T00:00:00"/>
    <x v="14"/>
    <x v="4644"/>
    <m/>
    <n v="83.34"/>
    <x v="633"/>
    <m/>
    <x v="0"/>
  </r>
  <r>
    <s v="X"/>
    <d v="2016-10-17T00:00:00"/>
    <x v="0"/>
    <x v="4645"/>
    <m/>
    <n v="346.94"/>
    <x v="623"/>
    <m/>
    <x v="0"/>
  </r>
  <r>
    <s v="X"/>
    <d v="2016-10-17T00:00:00"/>
    <x v="14"/>
    <x v="4646"/>
    <m/>
    <n v="231.73"/>
    <x v="610"/>
    <m/>
    <x v="0"/>
  </r>
  <r>
    <s v="X"/>
    <d v="2016-10-18T00:00:00"/>
    <x v="1"/>
    <x v="4647"/>
    <n v="-8178.15"/>
    <m/>
    <x v="303"/>
    <m/>
    <x v="119"/>
  </r>
  <r>
    <s v="X"/>
    <d v="2016-10-18T00:00:00"/>
    <x v="1"/>
    <x v="4648"/>
    <n v="-106495.2"/>
    <m/>
    <x v="303"/>
    <m/>
    <x v="119"/>
  </r>
  <r>
    <s v="X"/>
    <d v="2016-10-18T00:00:00"/>
    <x v="0"/>
    <x v="4649"/>
    <m/>
    <n v="989.89"/>
    <x v="500"/>
    <m/>
    <x v="0"/>
  </r>
  <r>
    <s v="X"/>
    <d v="2016-10-18T00:00:00"/>
    <x v="0"/>
    <x v="4650"/>
    <m/>
    <n v="397.87"/>
    <x v="623"/>
    <m/>
    <x v="0"/>
  </r>
  <r>
    <s v="X"/>
    <d v="2016-10-18T00:00:00"/>
    <x v="0"/>
    <x v="4651"/>
    <m/>
    <n v="152.66999999999999"/>
    <x v="616"/>
    <m/>
    <x v="0"/>
  </r>
  <r>
    <s v="X"/>
    <d v="2016-10-18T00:00:00"/>
    <x v="0"/>
    <x v="4652"/>
    <m/>
    <n v="59.05"/>
    <x v="631"/>
    <m/>
    <x v="0"/>
  </r>
  <r>
    <s v="X"/>
    <d v="2016-10-18T00:00:00"/>
    <x v="0"/>
    <x v="4653"/>
    <m/>
    <n v="131.28"/>
    <x v="500"/>
    <m/>
    <x v="0"/>
  </r>
  <r>
    <s v="X"/>
    <d v="2016-10-18T00:00:00"/>
    <x v="0"/>
    <x v="4654"/>
    <m/>
    <n v="1729.19"/>
    <x v="632"/>
    <m/>
    <x v="0"/>
  </r>
  <r>
    <s v="X"/>
    <d v="2016-10-19T00:00:00"/>
    <x v="13"/>
    <x v="9"/>
    <n v="2450"/>
    <m/>
    <x v="610"/>
    <m/>
    <x v="119"/>
  </r>
  <r>
    <s v="X"/>
    <d v="2016-10-19T00:00:00"/>
    <x v="13"/>
    <x v="9"/>
    <n v="1750"/>
    <m/>
    <x v="629"/>
    <m/>
    <x v="119"/>
  </r>
  <r>
    <s v="X"/>
    <d v="2016-10-19T00:00:00"/>
    <x v="1"/>
    <x v="9"/>
    <n v="750"/>
    <m/>
    <x v="623"/>
    <m/>
    <x v="119"/>
  </r>
  <r>
    <s v="X"/>
    <d v="2016-10-19T00:00:00"/>
    <x v="1"/>
    <x v="9"/>
    <n v="1350"/>
    <m/>
    <x v="607"/>
    <m/>
    <x v="119"/>
  </r>
  <r>
    <s v="X"/>
    <d v="2016-10-19T00:00:00"/>
    <x v="1"/>
    <x v="9"/>
    <n v="3200"/>
    <m/>
    <x v="613"/>
    <m/>
    <x v="119"/>
  </r>
  <r>
    <s v="X"/>
    <d v="2016-10-19T00:00:00"/>
    <x v="1"/>
    <x v="9"/>
    <n v="500"/>
    <m/>
    <x v="456"/>
    <m/>
    <x v="119"/>
  </r>
  <r>
    <s v="X"/>
    <d v="2016-10-19T00:00:00"/>
    <x v="0"/>
    <x v="4655"/>
    <m/>
    <n v="218.31"/>
    <x v="616"/>
    <m/>
    <x v="0"/>
  </r>
  <r>
    <s v="X"/>
    <d v="2016-10-19T00:00:00"/>
    <x v="14"/>
    <x v="4656"/>
    <m/>
    <n v="654.76"/>
    <x v="610"/>
    <m/>
    <x v="0"/>
  </r>
  <r>
    <s v="X"/>
    <d v="2016-10-19T00:00:00"/>
    <x v="0"/>
    <x v="4657"/>
    <m/>
    <n v="1094.07"/>
    <x v="607"/>
    <m/>
    <x v="0"/>
  </r>
  <r>
    <s v="X"/>
    <d v="2016-10-20T00:00:00"/>
    <x v="1"/>
    <x v="3015"/>
    <n v="36.299999999999997"/>
    <m/>
    <x v="631"/>
    <m/>
    <x v="119"/>
  </r>
  <r>
    <s v="X"/>
    <d v="2016-10-20T00:00:00"/>
    <x v="0"/>
    <x v="4658"/>
    <m/>
    <n v="96.72"/>
    <x v="607"/>
    <m/>
    <x v="0"/>
  </r>
  <r>
    <s v="X"/>
    <d v="2016-10-20T00:00:00"/>
    <x v="0"/>
    <x v="4659"/>
    <m/>
    <n v="405.74"/>
    <x v="500"/>
    <m/>
    <x v="0"/>
  </r>
  <r>
    <s v="X"/>
    <d v="2016-10-20T00:00:00"/>
    <x v="0"/>
    <x v="0"/>
    <m/>
    <n v="31.74"/>
    <x v="94"/>
    <m/>
    <x v="0"/>
  </r>
  <r>
    <s v="X"/>
    <d v="2016-10-20T00:00:00"/>
    <x v="0"/>
    <x v="4660"/>
    <m/>
    <n v="1833.04"/>
    <x v="616"/>
    <m/>
    <x v="0"/>
  </r>
  <r>
    <s v="X"/>
    <d v="2016-10-20T00:00:00"/>
    <x v="0"/>
    <x v="4661"/>
    <m/>
    <n v="93.7"/>
    <x v="631"/>
    <m/>
    <x v="0"/>
  </r>
  <r>
    <s v="X"/>
    <d v="2016-10-20T00:00:00"/>
    <x v="14"/>
    <x v="4662"/>
    <m/>
    <n v="308.38"/>
    <x v="610"/>
    <m/>
    <x v="0"/>
  </r>
  <r>
    <s v="X"/>
    <d v="2016-10-21T00:00:00"/>
    <x v="14"/>
    <x v="4663"/>
    <m/>
    <n v="284.98"/>
    <x v="589"/>
    <m/>
    <x v="0"/>
  </r>
  <r>
    <s v="X"/>
    <d v="2016-10-21T00:00:00"/>
    <x v="14"/>
    <x v="4664"/>
    <m/>
    <n v="620.66"/>
    <x v="610"/>
    <m/>
    <x v="0"/>
  </r>
  <r>
    <s v="X"/>
    <d v="2016-10-21T00:00:00"/>
    <x v="14"/>
    <x v="4665"/>
    <m/>
    <n v="166.27"/>
    <x v="634"/>
    <m/>
    <x v="0"/>
  </r>
  <r>
    <s v="X"/>
    <d v="2016-10-21T00:00:00"/>
    <x v="0"/>
    <x v="4666"/>
    <m/>
    <n v="896.15"/>
    <x v="500"/>
    <m/>
    <x v="0"/>
  </r>
  <r>
    <s v="X"/>
    <d v="2016-10-21T00:00:00"/>
    <x v="14"/>
    <x v="4667"/>
    <m/>
    <n v="2478.42"/>
    <x v="610"/>
    <m/>
    <x v="0"/>
  </r>
  <r>
    <s v="X"/>
    <d v="2016-10-21T00:00:00"/>
    <x v="0"/>
    <x v="4668"/>
    <m/>
    <n v="173.59"/>
    <x v="613"/>
    <m/>
    <x v="0"/>
  </r>
  <r>
    <s v="X"/>
    <d v="2016-10-21T00:00:00"/>
    <x v="0"/>
    <x v="4669"/>
    <m/>
    <n v="152.49"/>
    <x v="500"/>
    <m/>
    <x v="0"/>
  </r>
  <r>
    <s v="X"/>
    <d v="2016-10-21T00:00:00"/>
    <x v="14"/>
    <x v="4670"/>
    <m/>
    <n v="158.46"/>
    <x v="209"/>
    <m/>
    <x v="0"/>
  </r>
  <r>
    <s v="X"/>
    <d v="2016-10-21T00:00:00"/>
    <x v="0"/>
    <x v="4671"/>
    <m/>
    <n v="136.77000000000001"/>
    <x v="500"/>
    <m/>
    <x v="0"/>
  </r>
  <r>
    <s v="X"/>
    <d v="2016-10-22T00:00:00"/>
    <x v="14"/>
    <x v="4672"/>
    <m/>
    <n v="86.51"/>
    <x v="589"/>
    <m/>
    <x v="0"/>
  </r>
  <r>
    <s v="X"/>
    <d v="2016-10-22T00:00:00"/>
    <x v="14"/>
    <x v="4673"/>
    <m/>
    <n v="21.47"/>
    <x v="589"/>
    <m/>
    <x v="0"/>
  </r>
  <r>
    <s v="X"/>
    <d v="2016-10-22T00:00:00"/>
    <x v="14"/>
    <x v="4674"/>
    <m/>
    <n v="75.430000000000007"/>
    <x v="456"/>
    <m/>
    <x v="0"/>
  </r>
  <r>
    <s v="X"/>
    <d v="2016-10-22T00:00:00"/>
    <x v="0"/>
    <x v="4675"/>
    <m/>
    <n v="719.76"/>
    <x v="623"/>
    <m/>
    <x v="0"/>
  </r>
  <r>
    <s v="X"/>
    <d v="2016-10-24T00:00:00"/>
    <x v="13"/>
    <x v="9"/>
    <n v="2800"/>
    <m/>
    <x v="610"/>
    <m/>
    <x v="120"/>
  </r>
  <r>
    <s v="X"/>
    <d v="2016-10-24T00:00:00"/>
    <x v="13"/>
    <x v="9"/>
    <n v="1850"/>
    <m/>
    <x v="629"/>
    <m/>
    <x v="120"/>
  </r>
  <r>
    <s v="X"/>
    <d v="2016-10-24T00:00:00"/>
    <x v="13"/>
    <x v="9"/>
    <n v="270"/>
    <m/>
    <x v="581"/>
    <m/>
    <x v="120"/>
  </r>
  <r>
    <s v="X"/>
    <d v="2016-10-24T00:00:00"/>
    <x v="13"/>
    <x v="9"/>
    <n v="520"/>
    <m/>
    <x v="589"/>
    <m/>
    <x v="120"/>
  </r>
  <r>
    <s v="X"/>
    <d v="2016-10-24T00:00:00"/>
    <x v="13"/>
    <x v="9"/>
    <n v="150"/>
    <m/>
    <x v="124"/>
    <m/>
    <x v="120"/>
  </r>
  <r>
    <s v="X"/>
    <d v="2016-10-24T00:00:00"/>
    <x v="1"/>
    <x v="9"/>
    <n v="1770"/>
    <m/>
    <x v="623"/>
    <m/>
    <x v="120"/>
  </r>
  <r>
    <s v="X"/>
    <d v="2016-10-24T00:00:00"/>
    <x v="1"/>
    <x v="9"/>
    <n v="1760"/>
    <m/>
    <x v="607"/>
    <m/>
    <x v="120"/>
  </r>
  <r>
    <s v="X"/>
    <d v="2016-10-24T00:00:00"/>
    <x v="1"/>
    <x v="9"/>
    <n v="280"/>
    <m/>
    <x v="456"/>
    <m/>
    <x v="120"/>
  </r>
  <r>
    <s v="X"/>
    <d v="2016-10-24T00:00:00"/>
    <x v="1"/>
    <x v="9"/>
    <n v="2450"/>
    <m/>
    <x v="613"/>
    <m/>
    <x v="120"/>
  </r>
  <r>
    <s v="X"/>
    <d v="2016-10-24T00:00:00"/>
    <x v="1"/>
    <x v="4676"/>
    <n v="700"/>
    <m/>
    <x v="613"/>
    <m/>
    <x v="120"/>
  </r>
  <r>
    <s v="X"/>
    <d v="2016-10-24T00:00:00"/>
    <x v="0"/>
    <x v="4677"/>
    <m/>
    <n v="830.59"/>
    <x v="500"/>
    <m/>
    <x v="0"/>
  </r>
  <r>
    <s v="X"/>
    <d v="2016-10-24T00:00:00"/>
    <x v="0"/>
    <x v="4678"/>
    <m/>
    <n v="1218.6099999999999"/>
    <x v="616"/>
    <m/>
    <x v="0"/>
  </r>
  <r>
    <s v="X"/>
    <d v="2016-10-24T00:00:00"/>
    <x v="14"/>
    <x v="4679"/>
    <m/>
    <n v="754.71"/>
    <x v="610"/>
    <m/>
    <x v="0"/>
  </r>
  <r>
    <s v="X"/>
    <d v="2016-10-24T00:00:00"/>
    <x v="0"/>
    <x v="4680"/>
    <m/>
    <n v="216.58"/>
    <x v="607"/>
    <m/>
    <x v="0"/>
  </r>
  <r>
    <s v="X"/>
    <d v="2016-10-24T00:00:00"/>
    <x v="0"/>
    <x v="4681"/>
    <m/>
    <n v="1273.58"/>
    <x v="623"/>
    <m/>
    <x v="0"/>
  </r>
  <r>
    <s v="X"/>
    <d v="2016-10-24T00:00:00"/>
    <x v="0"/>
    <x v="4682"/>
    <m/>
    <n v="1271.02"/>
    <x v="616"/>
    <m/>
    <x v="0"/>
  </r>
  <r>
    <s v="X"/>
    <d v="2016-10-25T00:00:00"/>
    <x v="13"/>
    <x v="2091"/>
    <n v="650"/>
    <m/>
    <x v="94"/>
    <m/>
    <x v="120"/>
  </r>
  <r>
    <s v="X"/>
    <d v="2016-10-25T00:00:00"/>
    <x v="1"/>
    <x v="4524"/>
    <n v="30"/>
    <m/>
    <x v="614"/>
    <m/>
    <x v="120"/>
  </r>
  <r>
    <s v="X"/>
    <d v="2016-10-25T00:00:00"/>
    <x v="1"/>
    <x v="2188"/>
    <n v="217.93"/>
    <m/>
    <x v="614"/>
    <m/>
    <x v="120"/>
  </r>
  <r>
    <s v="X"/>
    <d v="2016-10-25T00:00:00"/>
    <x v="14"/>
    <x v="4683"/>
    <m/>
    <n v="142.53"/>
    <x v="454"/>
    <m/>
    <x v="0"/>
  </r>
  <r>
    <s v="X"/>
    <d v="2016-10-25T00:00:00"/>
    <x v="0"/>
    <x v="4684"/>
    <m/>
    <n v="323.51"/>
    <x v="500"/>
    <m/>
    <x v="0"/>
  </r>
  <r>
    <s v="X"/>
    <d v="2016-10-25T00:00:00"/>
    <x v="0"/>
    <x v="4685"/>
    <m/>
    <n v="175.81"/>
    <x v="500"/>
    <m/>
    <x v="0"/>
  </r>
  <r>
    <s v="X"/>
    <d v="2016-10-25T00:00:00"/>
    <x v="0"/>
    <x v="4686"/>
    <m/>
    <n v="158.18"/>
    <x v="616"/>
    <m/>
    <x v="0"/>
  </r>
  <r>
    <s v="X"/>
    <d v="2016-10-25T00:00:00"/>
    <x v="0"/>
    <x v="0"/>
    <m/>
    <n v="-200.19"/>
    <x v="103"/>
    <m/>
    <x v="0"/>
  </r>
  <r>
    <s v="X"/>
    <d v="2016-10-25T00:00:00"/>
    <x v="14"/>
    <x v="4687"/>
    <m/>
    <n v="982.99"/>
    <x v="610"/>
    <m/>
    <x v="0"/>
  </r>
  <r>
    <s v="X"/>
    <d v="2016-10-26T00:00:00"/>
    <x v="14"/>
    <x v="4688"/>
    <m/>
    <n v="81.96"/>
    <x v="589"/>
    <m/>
    <x v="0"/>
  </r>
  <r>
    <s v="X"/>
    <d v="2016-10-26T00:00:00"/>
    <x v="14"/>
    <x v="4689"/>
    <m/>
    <n v="84.6"/>
    <x v="589"/>
    <m/>
    <x v="0"/>
  </r>
  <r>
    <s v="X"/>
    <d v="2016-10-26T00:00:00"/>
    <x v="0"/>
    <x v="4690"/>
    <m/>
    <n v="217.18"/>
    <x v="500"/>
    <m/>
    <x v="0"/>
  </r>
  <r>
    <s v="X"/>
    <d v="2016-10-26T00:00:00"/>
    <x v="14"/>
    <x v="4691"/>
    <m/>
    <n v="206.66"/>
    <x v="635"/>
    <m/>
    <x v="0"/>
  </r>
  <r>
    <s v="X"/>
    <d v="2016-10-26T00:00:00"/>
    <x v="14"/>
    <x v="4691"/>
    <m/>
    <n v="-84.22"/>
    <x v="635"/>
    <m/>
    <x v="0"/>
  </r>
  <r>
    <s v="X"/>
    <d v="2016-10-26T00:00:00"/>
    <x v="14"/>
    <x v="4691"/>
    <m/>
    <n v="215.38"/>
    <x v="635"/>
    <m/>
    <x v="0"/>
  </r>
  <r>
    <s v="X"/>
    <d v="2016-10-27T00:00:00"/>
    <x v="14"/>
    <x v="4692"/>
    <m/>
    <n v="919.22"/>
    <x v="610"/>
    <m/>
    <x v="0"/>
  </r>
  <r>
    <s v="X"/>
    <d v="2016-10-27T00:00:00"/>
    <x v="14"/>
    <x v="4693"/>
    <m/>
    <n v="171.94"/>
    <x v="590"/>
    <m/>
    <x v="0"/>
  </r>
  <r>
    <s v="X"/>
    <d v="2016-10-27T00:00:00"/>
    <x v="14"/>
    <x v="4694"/>
    <m/>
    <n v="1091.6600000000001"/>
    <x v="610"/>
    <m/>
    <x v="0"/>
  </r>
  <r>
    <s v="X"/>
    <d v="2016-10-27T00:00:00"/>
    <x v="0"/>
    <x v="4529"/>
    <m/>
    <n v="-200.39"/>
    <x v="613"/>
    <m/>
    <x v="0"/>
  </r>
  <r>
    <s v="X"/>
    <d v="2016-10-27T00:00:00"/>
    <x v="0"/>
    <x v="4695"/>
    <m/>
    <n v="86.53"/>
    <x v="10"/>
    <m/>
    <x v="0"/>
  </r>
  <r>
    <s v="X"/>
    <d v="2016-10-27T00:00:00"/>
    <x v="0"/>
    <x v="4696"/>
    <m/>
    <n v="1871.92"/>
    <x v="613"/>
    <m/>
    <x v="0"/>
  </r>
  <r>
    <s v="X"/>
    <d v="2016-10-27T00:00:00"/>
    <x v="0"/>
    <x v="4697"/>
    <m/>
    <n v="230.01"/>
    <x v="616"/>
    <m/>
    <x v="0"/>
  </r>
  <r>
    <s v="X"/>
    <d v="2016-10-27T00:00:00"/>
    <x v="13"/>
    <x v="879"/>
    <n v="2500"/>
    <m/>
    <x v="632"/>
    <m/>
    <x v="120"/>
  </r>
  <r>
    <s v="X"/>
    <d v="2016-10-27T00:00:00"/>
    <x v="13"/>
    <x v="4515"/>
    <n v="500"/>
    <m/>
    <x v="629"/>
    <m/>
    <x v="120"/>
  </r>
  <r>
    <s v="X"/>
    <d v="2016-10-27T00:00:00"/>
    <x v="13"/>
    <x v="2450"/>
    <n v="1440"/>
    <m/>
    <x v="629"/>
    <m/>
    <x v="120"/>
  </r>
  <r>
    <s v="X"/>
    <d v="2016-10-27T00:00:00"/>
    <x v="13"/>
    <x v="2450"/>
    <n v="550"/>
    <m/>
    <x v="610"/>
    <m/>
    <x v="120"/>
  </r>
  <r>
    <s v="X"/>
    <d v="2016-10-27T00:00:00"/>
    <x v="13"/>
    <x v="36"/>
    <n v="1000"/>
    <m/>
    <x v="610"/>
    <m/>
    <x v="120"/>
  </r>
  <r>
    <s v="X"/>
    <d v="2016-10-27T00:00:00"/>
    <x v="1"/>
    <x v="879"/>
    <n v="3500"/>
    <m/>
    <x v="500"/>
    <m/>
    <x v="120"/>
  </r>
  <r>
    <s v="X"/>
    <d v="2016-10-27T00:00:00"/>
    <x v="1"/>
    <x v="879"/>
    <n v="375"/>
    <m/>
    <x v="544"/>
    <m/>
    <x v="120"/>
  </r>
  <r>
    <s v="X"/>
    <d v="2016-10-27T00:00:00"/>
    <x v="1"/>
    <x v="879"/>
    <n v="1500"/>
    <m/>
    <x v="623"/>
    <m/>
    <x v="120"/>
  </r>
  <r>
    <s v="X"/>
    <d v="2016-10-27T00:00:00"/>
    <x v="1"/>
    <x v="879"/>
    <n v="175"/>
    <m/>
    <x v="42"/>
    <m/>
    <x v="120"/>
  </r>
  <r>
    <s v="X"/>
    <d v="2016-10-27T00:00:00"/>
    <x v="1"/>
    <x v="879"/>
    <n v="150"/>
    <m/>
    <x v="10"/>
    <m/>
    <x v="120"/>
  </r>
  <r>
    <s v="X"/>
    <d v="2016-10-27T00:00:00"/>
    <x v="1"/>
    <x v="879"/>
    <n v="150"/>
    <m/>
    <x v="443"/>
    <m/>
    <x v="120"/>
  </r>
  <r>
    <s v="X"/>
    <d v="2016-10-27T00:00:00"/>
    <x v="1"/>
    <x v="2450"/>
    <n v="320"/>
    <m/>
    <x v="623"/>
    <m/>
    <x v="120"/>
  </r>
  <r>
    <s v="X"/>
    <d v="2016-10-27T00:00:00"/>
    <x v="1"/>
    <x v="2450"/>
    <n v="320"/>
    <m/>
    <x v="613"/>
    <m/>
    <x v="120"/>
  </r>
  <r>
    <s v="X"/>
    <d v="2016-10-27T00:00:00"/>
    <x v="1"/>
    <x v="2450"/>
    <n v="740"/>
    <m/>
    <x v="616"/>
    <m/>
    <x v="120"/>
  </r>
  <r>
    <s v="X"/>
    <d v="2016-10-27T00:00:00"/>
    <x v="1"/>
    <x v="2450"/>
    <n v="960"/>
    <m/>
    <x v="631"/>
    <m/>
    <x v="120"/>
  </r>
  <r>
    <s v="X"/>
    <d v="2016-10-27T00:00:00"/>
    <x v="1"/>
    <x v="2450"/>
    <n v="320"/>
    <m/>
    <x v="632"/>
    <m/>
    <x v="120"/>
  </r>
  <r>
    <s v="X"/>
    <d v="2016-10-27T00:00:00"/>
    <x v="1"/>
    <x v="36"/>
    <n v="2000"/>
    <m/>
    <x v="500"/>
    <m/>
    <x v="120"/>
  </r>
  <r>
    <s v="X"/>
    <d v="2016-10-28T00:00:00"/>
    <x v="0"/>
    <x v="4698"/>
    <m/>
    <n v="20.21"/>
    <x v="500"/>
    <m/>
    <x v="0"/>
  </r>
  <r>
    <s v="X"/>
    <d v="2016-10-28T00:00:00"/>
    <x v="0"/>
    <x v="4699"/>
    <m/>
    <n v="279.94"/>
    <x v="616"/>
    <m/>
    <x v="0"/>
  </r>
  <r>
    <s v="X"/>
    <d v="2016-10-28T00:00:00"/>
    <x v="0"/>
    <x v="4700"/>
    <m/>
    <n v="21.17"/>
    <x v="616"/>
    <m/>
    <x v="0"/>
  </r>
  <r>
    <s v="X"/>
    <d v="2016-10-28T00:00:00"/>
    <x v="14"/>
    <x v="4701"/>
    <m/>
    <n v="144.56"/>
    <x v="610"/>
    <m/>
    <x v="0"/>
  </r>
  <r>
    <s v="X"/>
    <d v="2016-10-28T00:00:00"/>
    <x v="0"/>
    <x v="4702"/>
    <m/>
    <n v="63.07"/>
    <x v="623"/>
    <m/>
    <x v="0"/>
  </r>
  <r>
    <s v="X"/>
    <d v="2016-10-28T00:00:00"/>
    <x v="0"/>
    <x v="4703"/>
    <m/>
    <n v="116.34"/>
    <x v="607"/>
    <m/>
    <x v="0"/>
  </r>
  <r>
    <s v="X"/>
    <d v="2016-10-28T00:00:00"/>
    <x v="0"/>
    <x v="4704"/>
    <m/>
    <n v="52.98"/>
    <x v="613"/>
    <m/>
    <x v="0"/>
  </r>
  <r>
    <s v="X"/>
    <d v="2016-10-28T00:00:00"/>
    <x v="13"/>
    <x v="3399"/>
    <n v="325"/>
    <m/>
    <x v="590"/>
    <m/>
    <x v="120"/>
  </r>
  <r>
    <s v="X"/>
    <d v="2016-10-28T00:00:00"/>
    <x v="13"/>
    <x v="3399"/>
    <n v="300"/>
    <m/>
    <x v="590"/>
    <m/>
    <x v="120"/>
  </r>
  <r>
    <s v="X"/>
    <d v="2016-10-28T00:00:00"/>
    <x v="1"/>
    <x v="2677"/>
    <n v="3200"/>
    <m/>
    <x v="631"/>
    <m/>
    <x v="120"/>
  </r>
  <r>
    <s v="X"/>
    <d v="2016-10-28T00:00:00"/>
    <x v="1"/>
    <x v="2677"/>
    <n v="8500"/>
    <m/>
    <x v="616"/>
    <m/>
    <x v="120"/>
  </r>
  <r>
    <s v="X"/>
    <d v="2016-10-29T00:00:00"/>
    <x v="0"/>
    <x v="4705"/>
    <m/>
    <n v="670.35"/>
    <x v="607"/>
    <m/>
    <x v="0"/>
  </r>
  <r>
    <s v="X"/>
    <d v="2016-10-29T00:00:00"/>
    <x v="0"/>
    <x v="4706"/>
    <m/>
    <n v="2791.81"/>
    <x v="607"/>
    <m/>
    <x v="0"/>
  </r>
  <r>
    <s v="X"/>
    <d v="2016-10-29T00:00:00"/>
    <x v="14"/>
    <x v="4707"/>
    <m/>
    <n v="645.38"/>
    <x v="610"/>
    <m/>
    <x v="0"/>
  </r>
  <r>
    <s v="X"/>
    <d v="2016-10-30T00:00:00"/>
    <x v="14"/>
    <x v="4708"/>
    <m/>
    <n v="186.8"/>
    <x v="590"/>
    <m/>
    <x v="0"/>
  </r>
  <r>
    <s v="X"/>
    <d v="2016-10-31T00:00:00"/>
    <x v="14"/>
    <x v="4709"/>
    <m/>
    <n v="98.26"/>
    <x v="590"/>
    <m/>
    <x v="0"/>
  </r>
  <r>
    <s v="X"/>
    <d v="2016-10-31T00:00:00"/>
    <x v="14"/>
    <x v="4710"/>
    <m/>
    <n v="215.37"/>
    <x v="610"/>
    <m/>
    <x v="0"/>
  </r>
  <r>
    <s v="X"/>
    <d v="2016-10-31T00:00:00"/>
    <x v="14"/>
    <x v="4711"/>
    <m/>
    <n v="306.76"/>
    <x v="632"/>
    <m/>
    <x v="0"/>
  </r>
  <r>
    <s v="X"/>
    <d v="2016-10-31T00:00:00"/>
    <x v="0"/>
    <x v="4712"/>
    <m/>
    <n v="1915.18"/>
    <x v="616"/>
    <m/>
    <x v="0"/>
  </r>
  <r>
    <s v="X"/>
    <d v="2016-10-31T00:00:00"/>
    <x v="14"/>
    <x v="4713"/>
    <m/>
    <n v="462.06"/>
    <x v="610"/>
    <m/>
    <x v="0"/>
  </r>
  <r>
    <s v="X"/>
    <d v="2016-10-31T00:00:00"/>
    <x v="0"/>
    <x v="4714"/>
    <m/>
    <n v="279.83999999999997"/>
    <x v="607"/>
    <m/>
    <x v="0"/>
  </r>
  <r>
    <s v="X"/>
    <d v="2016-10-31T00:00:00"/>
    <x v="13"/>
    <x v="9"/>
    <n v="1300"/>
    <m/>
    <x v="629"/>
    <m/>
    <x v="121"/>
  </r>
  <r>
    <s v="X"/>
    <d v="2016-10-31T00:00:00"/>
    <x v="13"/>
    <x v="9"/>
    <n v="3803"/>
    <m/>
    <x v="610"/>
    <m/>
    <x v="121"/>
  </r>
  <r>
    <s v="X"/>
    <d v="2016-10-31T00:00:00"/>
    <x v="13"/>
    <x v="9"/>
    <n v="135"/>
    <m/>
    <x v="454"/>
    <m/>
    <x v="121"/>
  </r>
  <r>
    <s v="X"/>
    <d v="2016-10-31T00:00:00"/>
    <x v="13"/>
    <x v="9"/>
    <n v="350"/>
    <m/>
    <x v="590"/>
    <m/>
    <x v="121"/>
  </r>
  <r>
    <s v="X"/>
    <d v="2016-10-31T00:00:00"/>
    <x v="13"/>
    <x v="9"/>
    <n v="275"/>
    <m/>
    <x v="635"/>
    <m/>
    <x v="121"/>
  </r>
  <r>
    <s v="X"/>
    <d v="2016-10-31T00:00:00"/>
    <x v="13"/>
    <x v="9"/>
    <n v="150"/>
    <m/>
    <x v="589"/>
    <m/>
    <x v="121"/>
  </r>
  <r>
    <s v="X"/>
    <d v="2016-10-31T00:00:00"/>
    <x v="13"/>
    <x v="2482"/>
    <n v="2380"/>
    <m/>
    <x v="632"/>
    <m/>
    <x v="121"/>
  </r>
  <r>
    <s v="X"/>
    <d v="2016-10-31T00:00:00"/>
    <x v="13"/>
    <x v="2595"/>
    <n v="90"/>
    <m/>
    <x v="589"/>
    <m/>
    <x v="121"/>
  </r>
  <r>
    <s v="X"/>
    <d v="2016-10-31T00:00:00"/>
    <x v="1"/>
    <x v="159"/>
    <n v="82.5"/>
    <m/>
    <x v="631"/>
    <m/>
    <x v="121"/>
  </r>
  <r>
    <s v="X"/>
    <d v="2016-10-31T00:00:00"/>
    <x v="1"/>
    <x v="3015"/>
    <n v="735.9"/>
    <m/>
    <x v="631"/>
    <m/>
    <x v="121"/>
  </r>
  <r>
    <s v="X"/>
    <d v="2016-10-31T00:00:00"/>
    <x v="1"/>
    <x v="3015"/>
    <n v="735.9"/>
    <m/>
    <x v="632"/>
    <m/>
    <x v="121"/>
  </r>
  <r>
    <s v="X"/>
    <d v="2016-10-31T00:00:00"/>
    <x v="1"/>
    <x v="2482"/>
    <n v="3700"/>
    <m/>
    <x v="500"/>
    <m/>
    <x v="121"/>
  </r>
  <r>
    <s v="X"/>
    <d v="2016-10-31T00:00:00"/>
    <x v="1"/>
    <x v="2482"/>
    <n v="200"/>
    <m/>
    <x v="483"/>
    <m/>
    <x v="121"/>
  </r>
  <r>
    <s v="X"/>
    <d v="2016-10-31T00:00:00"/>
    <x v="1"/>
    <x v="2482"/>
    <n v="200"/>
    <m/>
    <x v="42"/>
    <m/>
    <x v="121"/>
  </r>
  <r>
    <s v="X"/>
    <d v="2016-10-31T00:00:00"/>
    <x v="1"/>
    <x v="2482"/>
    <n v="822"/>
    <m/>
    <x v="10"/>
    <m/>
    <x v="121"/>
  </r>
  <r>
    <s v="X"/>
    <d v="2016-10-31T00:00:00"/>
    <x v="1"/>
    <x v="9"/>
    <n v="3380"/>
    <m/>
    <x v="607"/>
    <m/>
    <x v="121"/>
  </r>
  <r>
    <s v="X"/>
    <d v="2016-10-31T00:00:00"/>
    <x v="1"/>
    <x v="9"/>
    <n v="1410"/>
    <m/>
    <x v="623"/>
    <m/>
    <x v="121"/>
  </r>
  <r>
    <s v="X"/>
    <d v="2016-10-31T00:00:00"/>
    <x v="1"/>
    <x v="9"/>
    <n v="30"/>
    <m/>
    <x v="110"/>
    <m/>
    <x v="121"/>
  </r>
  <r>
    <s v="X"/>
    <d v="2016-11-01T00:00:00"/>
    <x v="0"/>
    <x v="4715"/>
    <m/>
    <n v="1008.87"/>
    <x v="607"/>
    <m/>
    <x v="0"/>
  </r>
  <r>
    <s v="X"/>
    <d v="2016-11-01T00:00:00"/>
    <x v="14"/>
    <x v="4716"/>
    <m/>
    <n v="1108.23"/>
    <x v="632"/>
    <m/>
    <x v="0"/>
  </r>
  <r>
    <s v="X"/>
    <d v="2016-11-01T00:00:00"/>
    <x v="19"/>
    <x v="0"/>
    <m/>
    <n v="23.3"/>
    <x v="94"/>
    <m/>
    <x v="0"/>
  </r>
  <r>
    <s v="X"/>
    <d v="2016-11-01T00:00:00"/>
    <x v="0"/>
    <x v="4717"/>
    <m/>
    <n v="190.94"/>
    <x v="607"/>
    <m/>
    <x v="0"/>
  </r>
  <r>
    <s v="X"/>
    <d v="2016-11-01T00:00:00"/>
    <x v="0"/>
    <x v="4718"/>
    <m/>
    <n v="246.89"/>
    <x v="610"/>
    <m/>
    <x v="0"/>
  </r>
  <r>
    <s v="X"/>
    <d v="2016-11-01T00:00:00"/>
    <x v="13"/>
    <x v="1930"/>
    <n v="1400"/>
    <m/>
    <x v="610"/>
    <m/>
    <x v="121"/>
  </r>
  <r>
    <s v="X"/>
    <d v="2016-11-01T00:00:00"/>
    <x v="13"/>
    <x v="4283"/>
    <n v="1600"/>
    <m/>
    <x v="632"/>
    <m/>
    <x v="121"/>
  </r>
  <r>
    <s v="X"/>
    <d v="2016-11-01T00:00:00"/>
    <x v="13"/>
    <x v="250"/>
    <n v="579.97"/>
    <m/>
    <x v="40"/>
    <m/>
    <x v="121"/>
  </r>
  <r>
    <s v="X"/>
    <d v="2016-11-01T00:00:00"/>
    <x v="1"/>
    <x v="4283"/>
    <n v="1600"/>
    <m/>
    <x v="631"/>
    <m/>
    <x v="121"/>
  </r>
  <r>
    <s v="X"/>
    <d v="2016-11-01T00:00:00"/>
    <x v="1"/>
    <x v="1930"/>
    <n v="2000"/>
    <m/>
    <x v="631"/>
    <m/>
    <x v="121"/>
  </r>
  <r>
    <s v="X"/>
    <d v="2016-11-02T00:00:00"/>
    <x v="0"/>
    <x v="4719"/>
    <m/>
    <n v="522.42999999999995"/>
    <x v="616"/>
    <m/>
    <x v="0"/>
  </r>
  <r>
    <s v="X"/>
    <d v="2016-11-02T00:00:00"/>
    <x v="14"/>
    <x v="4720"/>
    <m/>
    <n v="910.81"/>
    <x v="610"/>
    <m/>
    <x v="0"/>
  </r>
  <r>
    <s v="X"/>
    <d v="2016-11-02T00:00:00"/>
    <x v="14"/>
    <x v="4721"/>
    <m/>
    <n v="374.96"/>
    <x v="632"/>
    <m/>
    <x v="0"/>
  </r>
  <r>
    <s v="X"/>
    <d v="2016-11-02T00:00:00"/>
    <x v="14"/>
    <x v="4722"/>
    <m/>
    <n v="285.66000000000003"/>
    <x v="632"/>
    <m/>
    <x v="0"/>
  </r>
  <r>
    <s v="X"/>
    <d v="2016-11-03T00:00:00"/>
    <x v="0"/>
    <x v="4723"/>
    <m/>
    <n v="490.92"/>
    <x v="616"/>
    <m/>
    <x v="0"/>
  </r>
  <r>
    <s v="X"/>
    <d v="2016-11-03T00:00:00"/>
    <x v="14"/>
    <x v="4724"/>
    <m/>
    <n v="72.97"/>
    <x v="610"/>
    <m/>
    <x v="0"/>
  </r>
  <r>
    <s v="X"/>
    <d v="2016-11-03T00:00:00"/>
    <x v="14"/>
    <x v="4725"/>
    <m/>
    <n v="336.61"/>
    <x v="610"/>
    <m/>
    <x v="0"/>
  </r>
  <r>
    <s v="X"/>
    <d v="2016-11-03T00:00:00"/>
    <x v="14"/>
    <x v="4726"/>
    <m/>
    <n v="136.85"/>
    <x v="632"/>
    <m/>
    <x v="0"/>
  </r>
  <r>
    <s v="X"/>
    <d v="2016-11-03T00:00:00"/>
    <x v="0"/>
    <x v="4727"/>
    <m/>
    <n v="1041.8"/>
    <x v="631"/>
    <m/>
    <x v="0"/>
  </r>
  <r>
    <s v="X"/>
    <d v="2016-11-04T00:00:00"/>
    <x v="0"/>
    <x v="4728"/>
    <m/>
    <n v="44.46"/>
    <x v="631"/>
    <m/>
    <x v="0"/>
  </r>
  <r>
    <s v="X"/>
    <d v="2016-11-04T00:00:00"/>
    <x v="14"/>
    <x v="4729"/>
    <m/>
    <n v="628.59"/>
    <x v="632"/>
    <m/>
    <x v="0"/>
  </r>
  <r>
    <s v="X"/>
    <d v="2016-11-04T00:00:00"/>
    <x v="14"/>
    <x v="4730"/>
    <m/>
    <n v="167.52"/>
    <x v="610"/>
    <m/>
    <x v="0"/>
  </r>
  <r>
    <s v="X"/>
    <d v="2016-11-04T00:00:00"/>
    <x v="14"/>
    <x v="4731"/>
    <m/>
    <n v="406.36"/>
    <x v="610"/>
    <m/>
    <x v="0"/>
  </r>
  <r>
    <s v="X"/>
    <d v="2016-11-04T00:00:00"/>
    <x v="13"/>
    <x v="4515"/>
    <n v="500"/>
    <m/>
    <x v="629"/>
    <m/>
    <x v="121"/>
  </r>
  <r>
    <s v="X"/>
    <d v="2016-11-04T00:00:00"/>
    <x v="13"/>
    <x v="4732"/>
    <n v="600"/>
    <m/>
    <x v="589"/>
    <m/>
    <x v="121"/>
  </r>
  <r>
    <s v="X"/>
    <d v="2016-11-05T00:00:00"/>
    <x v="0"/>
    <x v="4733"/>
    <m/>
    <n v="271.04000000000002"/>
    <x v="94"/>
    <m/>
    <x v="0"/>
  </r>
  <r>
    <s v="X"/>
    <d v="2016-11-05T00:00:00"/>
    <x v="14"/>
    <x v="4734"/>
    <m/>
    <n v="1283.5"/>
    <x v="607"/>
    <m/>
    <x v="0"/>
  </r>
  <r>
    <s v="X"/>
    <d v="2016-11-07T00:00:00"/>
    <x v="0"/>
    <x v="4735"/>
    <m/>
    <n v="310.48"/>
    <x v="631"/>
    <m/>
    <x v="0"/>
  </r>
  <r>
    <s v="X"/>
    <d v="2016-11-07T00:00:00"/>
    <x v="14"/>
    <x v="4736"/>
    <m/>
    <n v="344.98"/>
    <x v="632"/>
    <m/>
    <x v="0"/>
  </r>
  <r>
    <s v="X"/>
    <d v="2016-11-07T00:00:00"/>
    <x v="0"/>
    <x v="4737"/>
    <m/>
    <n v="268.74"/>
    <x v="631"/>
    <m/>
    <x v="0"/>
  </r>
  <r>
    <s v="X"/>
    <d v="2016-11-07T00:00:00"/>
    <x v="14"/>
    <x v="0"/>
    <m/>
    <n v="-364.65"/>
    <x v="610"/>
    <m/>
    <x v="0"/>
  </r>
  <r>
    <s v="X"/>
    <d v="2016-11-07T00:00:00"/>
    <x v="0"/>
    <x v="4738"/>
    <m/>
    <n v="326.25"/>
    <x v="607"/>
    <m/>
    <x v="0"/>
  </r>
  <r>
    <s v="X"/>
    <d v="2016-11-07T00:00:00"/>
    <x v="0"/>
    <x v="4739"/>
    <m/>
    <n v="331.63"/>
    <x v="629"/>
    <m/>
    <x v="0"/>
  </r>
  <r>
    <s v="X"/>
    <d v="2016-11-07T00:00:00"/>
    <x v="0"/>
    <x v="32"/>
    <n v="295.32"/>
    <m/>
    <x v="607"/>
    <m/>
    <x v="0"/>
  </r>
  <r>
    <s v="X"/>
    <d v="2016-11-07T00:00:00"/>
    <x v="13"/>
    <x v="9"/>
    <n v="2750"/>
    <m/>
    <x v="629"/>
    <m/>
    <x v="122"/>
  </r>
  <r>
    <s v="X"/>
    <d v="2016-11-07T00:00:00"/>
    <x v="13"/>
    <x v="9"/>
    <n v="3020"/>
    <m/>
    <x v="610"/>
    <m/>
    <x v="122"/>
  </r>
  <r>
    <s v="X"/>
    <d v="2016-11-07T00:00:00"/>
    <x v="1"/>
    <x v="9"/>
    <n v="1550"/>
    <m/>
    <x v="623"/>
    <m/>
    <x v="122"/>
  </r>
  <r>
    <s v="X"/>
    <d v="2016-11-07T00:00:00"/>
    <x v="1"/>
    <x v="9"/>
    <n v="4310"/>
    <m/>
    <x v="607"/>
    <m/>
    <x v="122"/>
  </r>
  <r>
    <s v="X"/>
    <d v="2016-11-07T00:00:00"/>
    <x v="1"/>
    <x v="4740"/>
    <n v="3500"/>
    <m/>
    <x v="616"/>
    <m/>
    <x v="122"/>
  </r>
  <r>
    <s v="X"/>
    <d v="2016-11-08T00:00:00"/>
    <x v="0"/>
    <x v="4741"/>
    <m/>
    <n v="767.37"/>
    <x v="616"/>
    <m/>
    <x v="0"/>
  </r>
  <r>
    <s v="X"/>
    <d v="2016-11-08T00:00:00"/>
    <x v="14"/>
    <x v="4742"/>
    <m/>
    <n v="1330.35"/>
    <x v="596"/>
    <m/>
    <x v="0"/>
  </r>
  <r>
    <s v="X"/>
    <d v="2016-11-08T00:00:00"/>
    <x v="0"/>
    <x v="4743"/>
    <m/>
    <n v="3219.46"/>
    <x v="623"/>
    <m/>
    <x v="0"/>
  </r>
  <r>
    <s v="X"/>
    <d v="2016-11-08T00:00:00"/>
    <x v="0"/>
    <x v="4744"/>
    <m/>
    <n v="213.39"/>
    <x v="94"/>
    <m/>
    <x v="0"/>
  </r>
  <r>
    <s v="X"/>
    <d v="2016-11-09T00:00:00"/>
    <x v="13"/>
    <x v="2482"/>
    <n v="500"/>
    <m/>
    <x v="596"/>
    <m/>
    <x v="122"/>
  </r>
  <r>
    <s v="X"/>
    <d v="2016-11-09T00:00:00"/>
    <x v="13"/>
    <x v="36"/>
    <n v="1000"/>
    <m/>
    <x v="610"/>
    <m/>
    <x v="122"/>
  </r>
  <r>
    <s v="X"/>
    <d v="2016-11-09T00:00:00"/>
    <x v="1"/>
    <x v="3015"/>
    <n v="50"/>
    <m/>
    <x v="593"/>
    <m/>
    <x v="122"/>
  </r>
  <r>
    <s v="X"/>
    <d v="2016-11-09T00:00:00"/>
    <x v="14"/>
    <x v="4745"/>
    <m/>
    <n v="830.81"/>
    <x v="596"/>
    <m/>
    <x v="0"/>
  </r>
  <r>
    <s v="X"/>
    <d v="2016-11-09T00:00:00"/>
    <x v="14"/>
    <x v="4745"/>
    <m/>
    <n v="-275.19"/>
    <x v="596"/>
    <m/>
    <x v="0"/>
  </r>
  <r>
    <s v="X"/>
    <d v="2016-11-09T00:00:00"/>
    <x v="19"/>
    <x v="4746"/>
    <m/>
    <n v="68.58"/>
    <x v="636"/>
    <m/>
    <x v="0"/>
  </r>
  <r>
    <s v="X"/>
    <d v="2016-11-09T00:00:00"/>
    <x v="14"/>
    <x v="4747"/>
    <m/>
    <n v="204.62"/>
    <x v="636"/>
    <m/>
    <x v="0"/>
  </r>
  <r>
    <s v="X"/>
    <d v="2016-11-09T00:00:00"/>
    <x v="14"/>
    <x v="4748"/>
    <m/>
    <n v="170.68"/>
    <x v="636"/>
    <m/>
    <x v="0"/>
  </r>
  <r>
    <s v="X"/>
    <d v="2016-11-09T00:00:00"/>
    <x v="0"/>
    <x v="0"/>
    <m/>
    <n v="-166.53"/>
    <x v="623"/>
    <m/>
    <x v="0"/>
  </r>
  <r>
    <s v="X"/>
    <d v="2016-11-09T00:00:00"/>
    <x v="0"/>
    <x v="4749"/>
    <m/>
    <n v="255.53"/>
    <x v="593"/>
    <m/>
    <x v="0"/>
  </r>
  <r>
    <s v="X"/>
    <d v="2016-11-09T00:00:00"/>
    <x v="0"/>
    <x v="4706"/>
    <m/>
    <n v="-313.69"/>
    <x v="607"/>
    <m/>
    <x v="0"/>
  </r>
  <r>
    <s v="X"/>
    <d v="2016-11-09T00:00:00"/>
    <x v="0"/>
    <x v="4750"/>
    <m/>
    <n v="522.58000000000004"/>
    <x v="607"/>
    <m/>
    <x v="0"/>
  </r>
  <r>
    <s v="X"/>
    <d v="2016-11-09T00:00:00"/>
    <x v="0"/>
    <x v="4751"/>
    <m/>
    <n v="106.37"/>
    <x v="623"/>
    <m/>
    <x v="0"/>
  </r>
  <r>
    <s v="X"/>
    <d v="2016-11-10T00:00:00"/>
    <x v="19"/>
    <x v="4752"/>
    <m/>
    <n v="888.51"/>
    <x v="636"/>
    <m/>
    <x v="0"/>
  </r>
  <r>
    <s v="X"/>
    <d v="2016-11-10T00:00:00"/>
    <x v="19"/>
    <x v="4753"/>
    <m/>
    <n v="103.58"/>
    <x v="94"/>
    <m/>
    <x v="0"/>
  </r>
  <r>
    <s v="X"/>
    <d v="2016-11-10T00:00:00"/>
    <x v="0"/>
    <x v="4754"/>
    <m/>
    <n v="441.35"/>
    <x v="607"/>
    <m/>
    <x v="0"/>
  </r>
  <r>
    <s v="X"/>
    <d v="2016-11-10T00:00:00"/>
    <x v="0"/>
    <x v="4755"/>
    <m/>
    <n v="123.9"/>
    <x v="616"/>
    <m/>
    <x v="0"/>
  </r>
  <r>
    <s v="X"/>
    <d v="2016-11-10T00:00:00"/>
    <x v="0"/>
    <x v="4756"/>
    <m/>
    <n v="104.89"/>
    <x v="616"/>
    <m/>
    <x v="0"/>
  </r>
  <r>
    <s v="X"/>
    <d v="2016-11-10T00:00:00"/>
    <x v="0"/>
    <x v="4757"/>
    <m/>
    <n v="1615.89"/>
    <x v="607"/>
    <m/>
    <x v="0"/>
  </r>
  <r>
    <s v="X"/>
    <d v="2016-11-10T00:00:00"/>
    <x v="0"/>
    <x v="4758"/>
    <m/>
    <n v="195"/>
    <x v="614"/>
    <m/>
    <x v="0"/>
  </r>
  <r>
    <s v="X"/>
    <d v="2016-11-10T00:00:00"/>
    <x v="0"/>
    <x v="4759"/>
    <m/>
    <n v="451.51"/>
    <x v="145"/>
    <m/>
    <x v="0"/>
  </r>
  <r>
    <s v="X"/>
    <d v="2016-11-10T00:00:00"/>
    <x v="0"/>
    <x v="4760"/>
    <m/>
    <n v="565.78"/>
    <x v="120"/>
    <m/>
    <x v="0"/>
  </r>
  <r>
    <s v="X"/>
    <d v="2016-11-11T00:00:00"/>
    <x v="0"/>
    <x v="4761"/>
    <m/>
    <n v="102.26"/>
    <x v="636"/>
    <m/>
    <x v="0"/>
  </r>
  <r>
    <s v="X"/>
    <d v="2016-11-11T00:00:00"/>
    <x v="0"/>
    <x v="4762"/>
    <m/>
    <n v="59.58"/>
    <x v="616"/>
    <m/>
    <x v="0"/>
  </r>
  <r>
    <s v="X"/>
    <d v="2016-11-11T00:00:00"/>
    <x v="0"/>
    <x v="4763"/>
    <m/>
    <n v="142.1"/>
    <x v="607"/>
    <m/>
    <x v="0"/>
  </r>
  <r>
    <s v="X"/>
    <d v="2016-11-11T00:00:00"/>
    <x v="0"/>
    <x v="4764"/>
    <m/>
    <n v="855.68"/>
    <x v="623"/>
    <m/>
    <x v="0"/>
  </r>
  <r>
    <s v="X"/>
    <d v="2016-11-12T00:00:00"/>
    <x v="0"/>
    <x v="4765"/>
    <m/>
    <n v="140.74"/>
    <x v="593"/>
    <m/>
    <x v="0"/>
  </r>
  <r>
    <s v="X"/>
    <d v="2016-11-14T00:00:00"/>
    <x v="13"/>
    <x v="2482"/>
    <n v="4500"/>
    <m/>
    <x v="632"/>
    <m/>
    <x v="123"/>
  </r>
  <r>
    <s v="X"/>
    <d v="2016-11-14T00:00:00"/>
    <x v="13"/>
    <x v="2482"/>
    <n v="2000"/>
    <m/>
    <x v="596"/>
    <m/>
    <x v="123"/>
  </r>
  <r>
    <s v="X"/>
    <d v="2016-11-14T00:00:00"/>
    <x v="13"/>
    <x v="9"/>
    <n v="1535"/>
    <m/>
    <x v="629"/>
    <m/>
    <x v="123"/>
  </r>
  <r>
    <s v="X"/>
    <d v="2016-11-14T00:00:00"/>
    <x v="13"/>
    <x v="9"/>
    <n v="150"/>
    <m/>
    <x v="610"/>
    <m/>
    <x v="123"/>
  </r>
  <r>
    <s v="X"/>
    <d v="2016-11-14T00:00:00"/>
    <x v="13"/>
    <x v="3376"/>
    <n v="1000"/>
    <m/>
    <x v="581"/>
    <m/>
    <x v="123"/>
  </r>
  <r>
    <s v="X"/>
    <d v="2016-11-14T00:00:00"/>
    <x v="13"/>
    <x v="3376"/>
    <n v="2500"/>
    <m/>
    <x v="610"/>
    <m/>
    <x v="123"/>
  </r>
  <r>
    <s v="X"/>
    <d v="2016-11-14T00:00:00"/>
    <x v="13"/>
    <x v="3376"/>
    <n v="1500"/>
    <m/>
    <x v="589"/>
    <m/>
    <x v="123"/>
  </r>
  <r>
    <s v="X"/>
    <d v="2016-11-14T00:00:00"/>
    <x v="13"/>
    <x v="3376"/>
    <n v="1500"/>
    <m/>
    <x v="590"/>
    <m/>
    <x v="123"/>
  </r>
  <r>
    <s v="X"/>
    <d v="2016-11-14T00:00:00"/>
    <x v="13"/>
    <x v="13"/>
    <n v="2000"/>
    <m/>
    <x v="637"/>
    <m/>
    <x v="123"/>
  </r>
  <r>
    <s v="X"/>
    <d v="2016-11-14T00:00:00"/>
    <x v="13"/>
    <x v="4210"/>
    <n v="2800"/>
    <m/>
    <x v="610"/>
    <m/>
    <x v="123"/>
  </r>
  <r>
    <s v="X"/>
    <d v="2016-11-14T00:00:00"/>
    <x v="13"/>
    <x v="4210"/>
    <n v="2300"/>
    <m/>
    <x v="607"/>
    <m/>
    <x v="123"/>
  </r>
  <r>
    <s v="X"/>
    <d v="2016-11-14T00:00:00"/>
    <x v="1"/>
    <x v="2677"/>
    <n v="6900"/>
    <m/>
    <x v="616"/>
    <m/>
    <x v="123"/>
  </r>
  <r>
    <s v="X"/>
    <d v="2016-11-14T00:00:00"/>
    <x v="1"/>
    <x v="2677"/>
    <n v="2900"/>
    <m/>
    <x v="631"/>
    <m/>
    <x v="123"/>
  </r>
  <r>
    <s v="X"/>
    <d v="2016-11-14T00:00:00"/>
    <x v="1"/>
    <x v="9"/>
    <n v="4540"/>
    <m/>
    <x v="607"/>
    <m/>
    <x v="123"/>
  </r>
  <r>
    <s v="X"/>
    <d v="2016-11-14T00:00:00"/>
    <x v="1"/>
    <x v="9"/>
    <n v="3235"/>
    <m/>
    <x v="623"/>
    <m/>
    <x v="123"/>
  </r>
  <r>
    <s v="X"/>
    <d v="2016-11-14T00:00:00"/>
    <x v="1"/>
    <x v="9"/>
    <n v="260"/>
    <m/>
    <x v="120"/>
    <m/>
    <x v="123"/>
  </r>
  <r>
    <s v="X"/>
    <d v="2016-11-14T00:00:00"/>
    <x v="1"/>
    <x v="9"/>
    <n v="260"/>
    <m/>
    <x v="145"/>
    <m/>
    <x v="123"/>
  </r>
  <r>
    <s v="X"/>
    <d v="2016-11-14T00:00:00"/>
    <x v="1"/>
    <x v="3376"/>
    <n v="1250"/>
    <m/>
    <x v="553"/>
    <m/>
    <x v="123"/>
  </r>
  <r>
    <s v="X"/>
    <d v="2016-11-14T00:00:00"/>
    <x v="1"/>
    <x v="3376"/>
    <n v="1500"/>
    <m/>
    <x v="593"/>
    <m/>
    <x v="123"/>
  </r>
  <r>
    <s v="X"/>
    <d v="2016-11-14T00:00:00"/>
    <x v="1"/>
    <x v="3376"/>
    <n v="2250"/>
    <m/>
    <x v="607"/>
    <m/>
    <x v="123"/>
  </r>
  <r>
    <s v="X"/>
    <d v="2016-11-14T00:00:00"/>
    <x v="1"/>
    <x v="4766"/>
    <n v="1500"/>
    <m/>
    <x v="631"/>
    <m/>
    <x v="123"/>
  </r>
  <r>
    <s v="X"/>
    <d v="2016-11-14T00:00:00"/>
    <x v="1"/>
    <x v="2046"/>
    <n v="2300"/>
    <m/>
    <x v="607"/>
    <m/>
    <x v="123"/>
  </r>
  <r>
    <s v="X"/>
    <d v="2016-11-14T00:00:00"/>
    <x v="1"/>
    <x v="4596"/>
    <n v="1100"/>
    <m/>
    <x v="607"/>
    <m/>
    <x v="123"/>
  </r>
  <r>
    <s v="X"/>
    <d v="2016-11-14T00:00:00"/>
    <x v="1"/>
    <x v="4515"/>
    <n v="500"/>
    <m/>
    <x v="616"/>
    <m/>
    <x v="123"/>
  </r>
  <r>
    <s v="X"/>
    <d v="2016-11-14T00:00:00"/>
    <x v="1"/>
    <x v="2091"/>
    <n v="250"/>
    <m/>
    <x v="623"/>
    <m/>
    <x v="123"/>
  </r>
  <r>
    <s v="X"/>
    <d v="2016-11-14T00:00:00"/>
    <x v="1"/>
    <x v="2091"/>
    <n v="250"/>
    <m/>
    <x v="616"/>
    <m/>
    <x v="123"/>
  </r>
  <r>
    <s v="X"/>
    <d v="2016-11-14T00:00:00"/>
    <x v="1"/>
    <x v="2091"/>
    <n v="250"/>
    <m/>
    <x v="631"/>
    <m/>
    <x v="123"/>
  </r>
  <r>
    <s v="X"/>
    <d v="2016-11-14T00:00:00"/>
    <x v="1"/>
    <x v="2091"/>
    <n v="250"/>
    <m/>
    <x v="607"/>
    <m/>
    <x v="123"/>
  </r>
  <r>
    <s v="X"/>
    <d v="2016-11-14T00:00:00"/>
    <x v="14"/>
    <x v="4767"/>
    <m/>
    <n v="111.97"/>
    <x v="636"/>
    <m/>
    <x v="0"/>
  </r>
  <r>
    <s v="X"/>
    <d v="2016-11-14T00:00:00"/>
    <x v="14"/>
    <x v="4768"/>
    <m/>
    <n v="139.84"/>
    <x v="636"/>
    <m/>
    <x v="0"/>
  </r>
  <r>
    <s v="X"/>
    <d v="2016-11-14T00:00:00"/>
    <x v="14"/>
    <x v="4769"/>
    <m/>
    <n v="26.22"/>
    <x v="636"/>
    <m/>
    <x v="0"/>
  </r>
  <r>
    <s v="X"/>
    <d v="2016-11-14T00:00:00"/>
    <x v="14"/>
    <x v="4770"/>
    <m/>
    <n v="321.14999999999998"/>
    <x v="632"/>
    <m/>
    <x v="0"/>
  </r>
  <r>
    <s v="X"/>
    <d v="2016-11-14T00:00:00"/>
    <x v="0"/>
    <x v="4771"/>
    <m/>
    <n v="355.95"/>
    <x v="631"/>
    <m/>
    <x v="0"/>
  </r>
  <r>
    <s v="X"/>
    <d v="2016-11-14T00:00:00"/>
    <x v="0"/>
    <x v="4772"/>
    <m/>
    <n v="106.84"/>
    <x v="607"/>
    <m/>
    <x v="0"/>
  </r>
  <r>
    <s v="X"/>
    <d v="2016-11-14T00:00:00"/>
    <x v="0"/>
    <x v="4773"/>
    <m/>
    <n v="61.55"/>
    <x v="27"/>
    <m/>
    <x v="0"/>
  </r>
  <r>
    <s v="X"/>
    <d v="2016-11-14T00:00:00"/>
    <x v="0"/>
    <x v="4774"/>
    <m/>
    <n v="440.6"/>
    <x v="607"/>
    <m/>
    <x v="0"/>
  </r>
  <r>
    <s v="X"/>
    <d v="2016-11-14T00:00:00"/>
    <x v="0"/>
    <x v="4775"/>
    <m/>
    <n v="233.61"/>
    <x v="623"/>
    <m/>
    <x v="0"/>
  </r>
  <r>
    <s v="X"/>
    <d v="2016-11-15T00:00:00"/>
    <x v="13"/>
    <x v="1328"/>
    <n v="125"/>
    <m/>
    <x v="638"/>
    <m/>
    <x v="123"/>
  </r>
  <r>
    <s v="X"/>
    <d v="2016-11-15T00:00:00"/>
    <x v="13"/>
    <x v="1328"/>
    <n v="100"/>
    <m/>
    <x v="638"/>
    <m/>
    <x v="123"/>
  </r>
  <r>
    <s v="X"/>
    <d v="2016-11-15T00:00:00"/>
    <x v="13"/>
    <x v="28"/>
    <n v="450"/>
    <m/>
    <x v="553"/>
    <m/>
    <x v="123"/>
  </r>
  <r>
    <s v="X"/>
    <d v="2016-11-15T00:00:00"/>
    <x v="1"/>
    <x v="1814"/>
    <n v="640"/>
    <m/>
    <x v="639"/>
    <m/>
    <x v="123"/>
  </r>
  <r>
    <s v="X"/>
    <d v="2016-11-15T00:00:00"/>
    <x v="1"/>
    <x v="1814"/>
    <n v="340"/>
    <m/>
    <x v="543"/>
    <m/>
    <x v="123"/>
  </r>
  <r>
    <s v="X"/>
    <d v="2016-11-15T00:00:00"/>
    <x v="1"/>
    <x v="4525"/>
    <n v="143.96"/>
    <m/>
    <x v="614"/>
    <m/>
    <x v="123"/>
  </r>
  <r>
    <s v="X"/>
    <d v="2016-11-15T00:00:00"/>
    <x v="14"/>
    <x v="4776"/>
    <m/>
    <n v="144.38999999999999"/>
    <x v="636"/>
    <m/>
    <x v="0"/>
  </r>
  <r>
    <s v="X"/>
    <d v="2016-11-15T00:00:00"/>
    <x v="14"/>
    <x v="4777"/>
    <m/>
    <n v="115.94"/>
    <x v="590"/>
    <m/>
    <x v="0"/>
  </r>
  <r>
    <s v="X"/>
    <d v="2016-11-15T00:00:00"/>
    <x v="0"/>
    <x v="4778"/>
    <m/>
    <n v="140.07"/>
    <x v="631"/>
    <m/>
    <x v="0"/>
  </r>
  <r>
    <s v="X"/>
    <d v="2016-11-15T00:00:00"/>
    <x v="0"/>
    <x v="4779"/>
    <m/>
    <n v="170.38"/>
    <x v="593"/>
    <m/>
    <x v="0"/>
  </r>
  <r>
    <s v="X"/>
    <d v="2016-11-15T00:00:00"/>
    <x v="0"/>
    <x v="4780"/>
    <m/>
    <n v="298.20999999999998"/>
    <x v="607"/>
    <m/>
    <x v="0"/>
  </r>
  <r>
    <s v="X"/>
    <d v="2016-11-15T00:00:00"/>
    <x v="14"/>
    <x v="4781"/>
    <m/>
    <n v="484.54"/>
    <x v="632"/>
    <m/>
    <x v="0"/>
  </r>
  <r>
    <s v="X"/>
    <d v="2016-11-15T00:00:00"/>
    <x v="0"/>
    <x v="4782"/>
    <m/>
    <n v="273.68"/>
    <x v="607"/>
    <m/>
    <x v="0"/>
  </r>
  <r>
    <s v="X"/>
    <d v="2016-11-15T00:00:00"/>
    <x v="14"/>
    <x v="4783"/>
    <m/>
    <n v="988.32"/>
    <x v="94"/>
    <m/>
    <x v="0"/>
  </r>
  <r>
    <s v="X"/>
    <d v="2016-11-16T00:00:00"/>
    <x v="1"/>
    <x v="3015"/>
    <n v="400"/>
    <m/>
    <x v="553"/>
    <m/>
    <x v="123"/>
  </r>
  <r>
    <s v="X"/>
    <d v="2016-11-16T00:00:00"/>
    <x v="0"/>
    <x v="4784"/>
    <m/>
    <n v="78.069999999999993"/>
    <x v="593"/>
    <m/>
    <x v="0"/>
  </r>
  <r>
    <s v="X"/>
    <d v="2016-11-16T00:00:00"/>
    <x v="0"/>
    <x v="4785"/>
    <m/>
    <n v="122.51"/>
    <x v="593"/>
    <m/>
    <x v="0"/>
  </r>
  <r>
    <s v="X"/>
    <d v="2016-11-16T00:00:00"/>
    <x v="0"/>
    <x v="4786"/>
    <m/>
    <n v="175.16"/>
    <x v="623"/>
    <m/>
    <x v="0"/>
  </r>
  <r>
    <s v="X"/>
    <d v="2016-11-16T00:00:00"/>
    <x v="0"/>
    <x v="4787"/>
    <m/>
    <n v="337.99"/>
    <x v="607"/>
    <m/>
    <x v="0"/>
  </r>
  <r>
    <s v="X"/>
    <d v="2016-11-16T00:00:00"/>
    <x v="1"/>
    <x v="4788"/>
    <n v="1100"/>
    <m/>
    <x v="616"/>
    <m/>
    <x v="123"/>
  </r>
  <r>
    <s v="X"/>
    <d v="2016-11-17T00:00:00"/>
    <x v="0"/>
    <x v="4789"/>
    <m/>
    <n v="483.76"/>
    <x v="623"/>
    <m/>
    <x v="0"/>
  </r>
  <r>
    <s v="X"/>
    <d v="2016-11-17T00:00:00"/>
    <x v="0"/>
    <x v="4790"/>
    <m/>
    <n v="586.75"/>
    <x v="101"/>
    <m/>
    <x v="0"/>
  </r>
  <r>
    <s v="X"/>
    <d v="2016-11-17T00:00:00"/>
    <x v="0"/>
    <x v="4791"/>
    <m/>
    <n v="592.96"/>
    <x v="500"/>
    <m/>
    <x v="0"/>
  </r>
  <r>
    <s v="X"/>
    <d v="2016-11-17T00:00:00"/>
    <x v="0"/>
    <x v="4792"/>
    <m/>
    <n v="22.42"/>
    <x v="98"/>
    <m/>
    <x v="0"/>
  </r>
  <r>
    <s v="X"/>
    <d v="2016-11-17T00:00:00"/>
    <x v="0"/>
    <x v="4793"/>
    <m/>
    <n v="59.56"/>
    <x v="593"/>
    <m/>
    <x v="0"/>
  </r>
  <r>
    <s v="X"/>
    <d v="2016-11-17T00:00:00"/>
    <x v="0"/>
    <x v="4794"/>
    <m/>
    <n v="199.07"/>
    <x v="593"/>
    <m/>
    <x v="0"/>
  </r>
  <r>
    <s v="X"/>
    <d v="2016-11-17T00:00:00"/>
    <x v="0"/>
    <x v="4795"/>
    <m/>
    <n v="199.81"/>
    <x v="500"/>
    <m/>
    <x v="0"/>
  </r>
  <r>
    <s v="X"/>
    <d v="2016-11-17T00:00:00"/>
    <x v="1"/>
    <x v="4796"/>
    <n v="3600"/>
    <m/>
    <x v="616"/>
    <m/>
    <x v="123"/>
  </r>
  <r>
    <s v="X"/>
    <d v="2016-11-18T00:00:00"/>
    <x v="19"/>
    <x v="4797"/>
    <m/>
    <n v="475.19"/>
    <x v="640"/>
    <m/>
    <x v="0"/>
  </r>
  <r>
    <s v="X"/>
    <d v="2016-11-18T00:00:00"/>
    <x v="0"/>
    <x v="4798"/>
    <m/>
    <n v="126.74"/>
    <x v="500"/>
    <m/>
    <x v="0"/>
  </r>
  <r>
    <s v="X"/>
    <d v="2016-11-18T00:00:00"/>
    <x v="0"/>
    <x v="4799"/>
    <m/>
    <n v="4025.85"/>
    <x v="623"/>
    <m/>
    <x v="0"/>
  </r>
  <r>
    <s v="X"/>
    <d v="2016-11-20T00:00:00"/>
    <x v="0"/>
    <x v="0"/>
    <m/>
    <n v="34.299999999999997"/>
    <x v="94"/>
    <m/>
    <x v="0"/>
  </r>
  <r>
    <s v="X"/>
    <d v="2016-11-20T00:00:00"/>
    <x v="0"/>
    <x v="4800"/>
    <m/>
    <n v="193.6"/>
    <x v="593"/>
    <m/>
    <x v="0"/>
  </r>
  <r>
    <s v="X"/>
    <d v="2016-11-21T00:00:00"/>
    <x v="0"/>
    <x v="4801"/>
    <m/>
    <n v="634.42999999999995"/>
    <x v="631"/>
    <m/>
    <x v="0"/>
  </r>
  <r>
    <s v="X"/>
    <d v="2016-11-21T00:00:00"/>
    <x v="0"/>
    <x v="4802"/>
    <m/>
    <n v="511.01"/>
    <x v="632"/>
    <m/>
    <x v="0"/>
  </r>
  <r>
    <s v="X"/>
    <d v="2016-11-21T00:00:00"/>
    <x v="0"/>
    <x v="0"/>
    <m/>
    <n v="400.64"/>
    <x v="623"/>
    <m/>
    <x v="0"/>
  </r>
  <r>
    <s v="X"/>
    <d v="2016-11-21T00:00:00"/>
    <x v="13"/>
    <x v="1328"/>
    <n v="125"/>
    <m/>
    <x v="632"/>
    <m/>
    <x v="124"/>
  </r>
  <r>
    <s v="X"/>
    <d v="2016-11-21T00:00:00"/>
    <x v="13"/>
    <x v="1814"/>
    <n v="340"/>
    <m/>
    <x v="103"/>
    <m/>
    <x v="124"/>
  </r>
  <r>
    <s v="X"/>
    <d v="2016-11-21T00:00:00"/>
    <x v="13"/>
    <x v="13"/>
    <n v="1500"/>
    <m/>
    <x v="641"/>
    <m/>
    <x v="124"/>
  </r>
  <r>
    <s v="X"/>
    <d v="2016-11-21T00:00:00"/>
    <x v="1"/>
    <x v="9"/>
    <n v="3825"/>
    <m/>
    <x v="607"/>
    <m/>
    <x v="124"/>
  </r>
  <r>
    <s v="X"/>
    <d v="2016-11-21T00:00:00"/>
    <x v="1"/>
    <x v="9"/>
    <n v="5365"/>
    <m/>
    <x v="623"/>
    <m/>
    <x v="124"/>
  </r>
  <r>
    <s v="X"/>
    <d v="2016-11-21T00:00:00"/>
    <x v="1"/>
    <x v="9"/>
    <n v="580"/>
    <m/>
    <x v="145"/>
    <m/>
    <x v="124"/>
  </r>
  <r>
    <s v="X"/>
    <d v="2016-11-21T00:00:00"/>
    <x v="1"/>
    <x v="2962"/>
    <n v="1600"/>
    <m/>
    <x v="607"/>
    <m/>
    <x v="124"/>
  </r>
  <r>
    <s v="X"/>
    <d v="2016-11-21T00:00:00"/>
    <x v="1"/>
    <x v="214"/>
    <n v="400"/>
    <m/>
    <x v="607"/>
    <m/>
    <x v="124"/>
  </r>
  <r>
    <s v="X"/>
    <d v="2016-11-21T00:00:00"/>
    <x v="1"/>
    <x v="2046"/>
    <n v="1200"/>
    <m/>
    <x v="607"/>
    <m/>
    <x v="124"/>
  </r>
  <r>
    <s v="X"/>
    <d v="2016-11-21T00:00:00"/>
    <x v="1"/>
    <x v="13"/>
    <n v="1760"/>
    <m/>
    <x v="101"/>
    <m/>
    <x v="124"/>
  </r>
  <r>
    <s v="X"/>
    <d v="2016-11-21T00:00:00"/>
    <x v="1"/>
    <x v="4803"/>
    <n v="380"/>
    <m/>
    <x v="623"/>
    <m/>
    <x v="124"/>
  </r>
  <r>
    <s v="X"/>
    <d v="2016-11-21T00:00:00"/>
    <x v="1"/>
    <x v="4803"/>
    <n v="2500"/>
    <m/>
    <x v="631"/>
    <m/>
    <x v="124"/>
  </r>
  <r>
    <s v="X"/>
    <d v="2016-11-21T00:00:00"/>
    <x v="1"/>
    <x v="36"/>
    <n v="1400"/>
    <m/>
    <x v="616"/>
    <m/>
    <x v="124"/>
  </r>
  <r>
    <s v="X"/>
    <d v="2016-11-21T00:00:00"/>
    <x v="1"/>
    <x v="36"/>
    <n v="2060"/>
    <m/>
    <x v="607"/>
    <m/>
    <x v="124"/>
  </r>
  <r>
    <s v="X"/>
    <d v="2016-11-22T00:00:00"/>
    <x v="0"/>
    <x v="4804"/>
    <m/>
    <n v="101.08"/>
    <x v="636"/>
    <m/>
    <x v="0"/>
  </r>
  <r>
    <s v="X"/>
    <d v="2016-11-22T00:00:00"/>
    <x v="0"/>
    <x v="4805"/>
    <m/>
    <n v="1189.75"/>
    <x v="623"/>
    <m/>
    <x v="0"/>
  </r>
  <r>
    <s v="X"/>
    <d v="2016-11-22T00:00:00"/>
    <x v="0"/>
    <x v="4806"/>
    <m/>
    <n v="554.04999999999995"/>
    <x v="500"/>
    <m/>
    <x v="0"/>
  </r>
  <r>
    <s v="X"/>
    <d v="2016-11-22T00:00:00"/>
    <x v="0"/>
    <x v="4807"/>
    <m/>
    <n v="72.14"/>
    <x v="636"/>
    <m/>
    <x v="0"/>
  </r>
  <r>
    <s v="X"/>
    <d v="2016-11-22T00:00:00"/>
    <x v="0"/>
    <x v="4808"/>
    <m/>
    <n v="216.62"/>
    <x v="632"/>
    <m/>
    <x v="0"/>
  </r>
  <r>
    <s v="X"/>
    <d v="2016-11-22T00:00:00"/>
    <x v="0"/>
    <x v="0"/>
    <m/>
    <n v="-242.19"/>
    <x v="642"/>
    <m/>
    <x v="0"/>
  </r>
  <r>
    <s v="X"/>
    <d v="2016-11-22T00:00:00"/>
    <x v="0"/>
    <x v="4809"/>
    <m/>
    <n v="1454.39"/>
    <x v="623"/>
    <m/>
    <x v="0"/>
  </r>
  <r>
    <s v="X"/>
    <d v="2016-11-22T00:00:00"/>
    <x v="13"/>
    <x v="1328"/>
    <n v="125"/>
    <m/>
    <x v="643"/>
    <m/>
    <x v="124"/>
  </r>
  <r>
    <s v="X"/>
    <d v="2016-11-23T00:00:00"/>
    <x v="19"/>
    <x v="0"/>
    <m/>
    <n v="168.48"/>
    <x v="562"/>
    <m/>
    <x v="0"/>
  </r>
  <r>
    <s v="X"/>
    <d v="2016-11-23T00:00:00"/>
    <x v="0"/>
    <x v="4810"/>
    <m/>
    <n v="59.41"/>
    <x v="636"/>
    <m/>
    <x v="0"/>
  </r>
  <r>
    <s v="X"/>
    <d v="2016-11-23T00:00:00"/>
    <x v="0"/>
    <x v="4811"/>
    <m/>
    <n v="995.8"/>
    <x v="613"/>
    <m/>
    <x v="0"/>
  </r>
  <r>
    <s v="X"/>
    <d v="2016-11-23T00:00:00"/>
    <x v="13"/>
    <x v="4812"/>
    <n v="5000"/>
    <m/>
    <x v="365"/>
    <m/>
    <x v="124"/>
  </r>
  <r>
    <s v="X"/>
    <d v="2016-11-25T00:00:00"/>
    <x v="0"/>
    <x v="4813"/>
    <m/>
    <n v="383.35"/>
    <x v="631"/>
    <m/>
    <x v="0"/>
  </r>
  <r>
    <s v="X"/>
    <d v="2016-11-25T00:00:00"/>
    <x v="13"/>
    <x v="2450"/>
    <n v="320"/>
    <m/>
    <x v="629"/>
    <m/>
    <x v="124"/>
  </r>
  <r>
    <s v="X"/>
    <d v="2016-11-25T00:00:00"/>
    <x v="13"/>
    <x v="2450"/>
    <n v="1060"/>
    <m/>
    <x v="616"/>
    <m/>
    <x v="124"/>
  </r>
  <r>
    <s v="X"/>
    <d v="2016-11-25T00:00:00"/>
    <x v="13"/>
    <x v="2450"/>
    <n v="640"/>
    <m/>
    <x v="631"/>
    <m/>
    <x v="124"/>
  </r>
  <r>
    <s v="X"/>
    <d v="2016-11-25T00:00:00"/>
    <x v="1"/>
    <x v="3015"/>
    <n v="50"/>
    <m/>
    <x v="613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5"/>
    <m/>
    <x v="124"/>
  </r>
  <r>
    <s v="X"/>
    <d v="2016-11-26T00:00:00"/>
    <x v="0"/>
    <x v="4814"/>
    <m/>
    <n v="629.73"/>
    <x v="631"/>
    <m/>
    <x v="0"/>
  </r>
  <r>
    <s v="X"/>
    <d v="2016-11-28T00:00:00"/>
    <x v="19"/>
    <x v="4815"/>
    <m/>
    <n v="186.27"/>
    <x v="636"/>
    <m/>
    <x v="0"/>
  </r>
  <r>
    <s v="X"/>
    <d v="2016-11-28T00:00:00"/>
    <x v="0"/>
    <x v="4816"/>
    <m/>
    <n v="69.16"/>
    <x v="27"/>
    <m/>
    <x v="0"/>
  </r>
  <r>
    <s v="X"/>
    <d v="2016-11-28T00:00:00"/>
    <x v="19"/>
    <x v="4817"/>
    <m/>
    <n v="893.05"/>
    <x v="641"/>
    <m/>
    <x v="0"/>
  </r>
  <r>
    <s v="X"/>
    <d v="2016-11-28T00:00:00"/>
    <x v="0"/>
    <x v="4818"/>
    <m/>
    <n v="189.95"/>
    <x v="613"/>
    <m/>
    <x v="0"/>
  </r>
  <r>
    <s v="X"/>
    <d v="2016-11-28T00:00:00"/>
    <x v="0"/>
    <x v="4819"/>
    <m/>
    <n v="814.37"/>
    <x v="623"/>
    <m/>
    <x v="0"/>
  </r>
  <r>
    <s v="X"/>
    <d v="2016-11-28T00:00:00"/>
    <x v="14"/>
    <x v="4820"/>
    <m/>
    <n v="26.48"/>
    <x v="636"/>
    <m/>
    <x v="0"/>
  </r>
  <r>
    <s v="X"/>
    <d v="2016-11-28T00:00:00"/>
    <x v="13"/>
    <x v="2091"/>
    <n v="500"/>
    <m/>
    <x v="638"/>
    <m/>
    <x v="125"/>
  </r>
  <r>
    <s v="X"/>
    <d v="2016-11-29T00:00:00"/>
    <x v="14"/>
    <x v="4821"/>
    <m/>
    <n v="79.36"/>
    <x v="124"/>
    <m/>
    <x v="0"/>
  </r>
  <r>
    <s v="X"/>
    <d v="2016-11-29T00:00:00"/>
    <x v="0"/>
    <x v="4822"/>
    <m/>
    <n v="744.43"/>
    <x v="101"/>
    <m/>
    <x v="0"/>
  </r>
  <r>
    <s v="X"/>
    <d v="2016-11-29T00:00:00"/>
    <x v="0"/>
    <x v="4823"/>
    <m/>
    <n v="71.62"/>
    <x v="631"/>
    <m/>
    <x v="0"/>
  </r>
  <r>
    <s v="X"/>
    <d v="2016-11-29T00:00:00"/>
    <x v="0"/>
    <x v="4824"/>
    <m/>
    <n v="1111.54"/>
    <x v="623"/>
    <m/>
    <x v="0"/>
  </r>
  <r>
    <s v="X"/>
    <d v="2016-11-29T00:00:00"/>
    <x v="0"/>
    <x v="4825"/>
    <m/>
    <n v="251.48"/>
    <x v="623"/>
    <m/>
    <x v="0"/>
  </r>
  <r>
    <s v="X"/>
    <d v="2016-11-29T00:00:00"/>
    <x v="14"/>
    <x v="4826"/>
    <m/>
    <n v="104.69"/>
    <x v="632"/>
    <m/>
    <x v="0"/>
  </r>
  <r>
    <s v="X"/>
    <d v="2016-11-29T00:00:00"/>
    <x v="14"/>
    <x v="4827"/>
    <m/>
    <n v="54.58"/>
    <x v="209"/>
    <m/>
    <x v="0"/>
  </r>
  <r>
    <s v="X"/>
    <d v="2016-11-29T00:00:00"/>
    <x v="13"/>
    <x v="1328"/>
    <n v="308.43"/>
    <m/>
    <x v="643"/>
    <m/>
    <x v="125"/>
  </r>
  <r>
    <s v="X"/>
    <d v="2016-11-29T00:00:00"/>
    <x v="1"/>
    <x v="4828"/>
    <n v="-89203.59"/>
    <m/>
    <x v="303"/>
    <m/>
    <x v="125"/>
  </r>
  <r>
    <s v="X"/>
    <d v="2016-11-29T00:00:00"/>
    <x v="1"/>
    <x v="214"/>
    <n v="2350"/>
    <m/>
    <x v="101"/>
    <m/>
    <x v="125"/>
  </r>
  <r>
    <s v="X"/>
    <d v="2016-11-30T00:00:00"/>
    <x v="0"/>
    <x v="4829"/>
    <m/>
    <n v="114.14"/>
    <x v="613"/>
    <m/>
    <x v="0"/>
  </r>
  <r>
    <s v="X"/>
    <d v="2016-11-30T00:00:00"/>
    <x v="0"/>
    <x v="4830"/>
    <m/>
    <n v="364.17"/>
    <x v="101"/>
    <m/>
    <x v="0"/>
  </r>
  <r>
    <s v="X"/>
    <d v="2016-11-30T00:00:00"/>
    <x v="0"/>
    <x v="4831"/>
    <m/>
    <n v="694.05"/>
    <x v="631"/>
    <m/>
    <x v="0"/>
  </r>
  <r>
    <s v="X"/>
    <d v="2016-11-30T00:00:00"/>
    <x v="0"/>
    <x v="4832"/>
    <m/>
    <n v="19.68"/>
    <x v="94"/>
    <m/>
    <x v="0"/>
  </r>
  <r>
    <s v="X"/>
    <d v="2016-11-30T00:00:00"/>
    <x v="14"/>
    <x v="4833"/>
    <m/>
    <n v="398.49"/>
    <x v="623"/>
    <m/>
    <x v="0"/>
  </r>
  <r>
    <s v="X"/>
    <d v="2016-11-30T00:00:00"/>
    <x v="14"/>
    <x v="4834"/>
    <m/>
    <n v="2895.42"/>
    <x v="632"/>
    <m/>
    <x v="0"/>
  </r>
  <r>
    <s v="X"/>
    <d v="2016-11-30T00:00:00"/>
    <x v="13"/>
    <x v="9"/>
    <n v="350"/>
    <m/>
    <x v="589"/>
    <m/>
    <x v="125"/>
  </r>
  <r>
    <s v="X"/>
    <d v="2016-11-30T00:00:00"/>
    <x v="13"/>
    <x v="9"/>
    <n v="890"/>
    <m/>
    <x v="638"/>
    <m/>
    <x v="125"/>
  </r>
  <r>
    <s v="X"/>
    <d v="2016-11-30T00:00:00"/>
    <x v="1"/>
    <x v="9"/>
    <n v="2900"/>
    <m/>
    <x v="623"/>
    <m/>
    <x v="125"/>
  </r>
  <r>
    <s v="X"/>
    <d v="2016-11-30T00:00:00"/>
    <x v="1"/>
    <x v="9"/>
    <n v="150"/>
    <m/>
    <x v="98"/>
    <m/>
    <x v="125"/>
  </r>
  <r>
    <s v="X"/>
    <d v="2016-11-30T00:00:00"/>
    <x v="1"/>
    <x v="9"/>
    <n v="175"/>
    <m/>
    <x v="607"/>
    <m/>
    <x v="125"/>
  </r>
  <r>
    <s v="X"/>
    <d v="2016-12-01T00:00:00"/>
    <x v="0"/>
    <x v="4835"/>
    <m/>
    <n v="153.24"/>
    <x v="500"/>
    <m/>
    <x v="0"/>
  </r>
  <r>
    <s v="X"/>
    <d v="2016-12-01T00:00:00"/>
    <x v="0"/>
    <x v="4836"/>
    <m/>
    <n v="136.74"/>
    <x v="101"/>
    <m/>
    <x v="0"/>
  </r>
  <r>
    <s v="X"/>
    <d v="2016-12-01T00:00:00"/>
    <x v="0"/>
    <x v="4837"/>
    <m/>
    <n v="49.62"/>
    <x v="500"/>
    <m/>
    <x v="0"/>
  </r>
  <r>
    <s v="X"/>
    <d v="2016-12-01T00:00:00"/>
    <x v="0"/>
    <x v="4838"/>
    <m/>
    <n v="364.9"/>
    <x v="631"/>
    <m/>
    <x v="0"/>
  </r>
  <r>
    <s v="X"/>
    <d v="2016-12-01T00:00:00"/>
    <x v="13"/>
    <x v="1328"/>
    <n v="209.07"/>
    <m/>
    <x v="616"/>
    <m/>
    <x v="125"/>
  </r>
  <r>
    <s v="X"/>
    <d v="2016-12-01T00:00:00"/>
    <x v="13"/>
    <x v="2482"/>
    <n v="3500"/>
    <m/>
    <x v="632"/>
    <m/>
    <x v="125"/>
  </r>
  <r>
    <s v="X"/>
    <d v="2016-12-01T00:00:00"/>
    <x v="1"/>
    <x v="879"/>
    <n v="1000"/>
    <m/>
    <x v="623"/>
    <m/>
    <x v="125"/>
  </r>
  <r>
    <s v="X"/>
    <d v="2016-12-01T00:00:00"/>
    <x v="1"/>
    <x v="879"/>
    <n v="150"/>
    <m/>
    <x v="42"/>
    <m/>
    <x v="125"/>
  </r>
  <r>
    <s v="X"/>
    <d v="2016-12-01T00:00:00"/>
    <x v="1"/>
    <x v="879"/>
    <n v="2000"/>
    <m/>
    <x v="12"/>
    <m/>
    <x v="125"/>
  </r>
  <r>
    <s v="X"/>
    <d v="2016-12-01T00:00:00"/>
    <x v="1"/>
    <x v="879"/>
    <n v="1400"/>
    <m/>
    <x v="562"/>
    <m/>
    <x v="125"/>
  </r>
  <r>
    <s v="X"/>
    <d v="2016-12-01T00:00:00"/>
    <x v="1"/>
    <x v="2482"/>
    <n v="650"/>
    <m/>
    <x v="27"/>
    <m/>
    <x v="125"/>
  </r>
  <r>
    <s v="X"/>
    <d v="2016-12-01T00:00:00"/>
    <x v="1"/>
    <x v="2482"/>
    <n v="2380"/>
    <m/>
    <x v="500"/>
    <m/>
    <x v="125"/>
  </r>
  <r>
    <s v="X"/>
    <d v="2016-12-02T00:00:00"/>
    <x v="0"/>
    <x v="0"/>
    <m/>
    <n v="-8.59"/>
    <x v="500"/>
    <m/>
    <x v="0"/>
  </r>
  <r>
    <s v="X"/>
    <d v="2016-12-02T00:00:00"/>
    <x v="0"/>
    <x v="4839"/>
    <m/>
    <n v="480.28"/>
    <x v="631"/>
    <m/>
    <x v="0"/>
  </r>
  <r>
    <s v="X"/>
    <d v="2016-12-02T00:00:00"/>
    <x v="0"/>
    <x v="4840"/>
    <m/>
    <n v="426.27"/>
    <x v="623"/>
    <m/>
    <x v="0"/>
  </r>
  <r>
    <s v="X"/>
    <d v="2016-12-02T00:00:00"/>
    <x v="14"/>
    <x v="4841"/>
    <m/>
    <n v="106.87"/>
    <x v="623"/>
    <m/>
    <x v="0"/>
  </r>
  <r>
    <s v="X"/>
    <d v="2016-12-02T00:00:00"/>
    <x v="14"/>
    <x v="4842"/>
    <m/>
    <n v="935.37"/>
    <x v="646"/>
    <m/>
    <x v="0"/>
  </r>
  <r>
    <s v="X"/>
    <d v="2016-12-03T00:00:00"/>
    <x v="0"/>
    <x v="4843"/>
    <m/>
    <n v="44.04"/>
    <x v="102"/>
    <m/>
    <x v="0"/>
  </r>
  <r>
    <s v="X"/>
    <d v="2016-12-03T00:00:00"/>
    <x v="0"/>
    <x v="4844"/>
    <m/>
    <n v="219.56"/>
    <x v="101"/>
    <m/>
    <x v="0"/>
  </r>
  <r>
    <s v="X"/>
    <d v="2016-12-03T00:00:00"/>
    <x v="0"/>
    <x v="4845"/>
    <m/>
    <n v="31.7"/>
    <x v="631"/>
    <m/>
    <x v="0"/>
  </r>
  <r>
    <s v="X"/>
    <d v="2016-12-03T00:00:00"/>
    <x v="0"/>
    <x v="4846"/>
    <m/>
    <n v="308.7"/>
    <x v="631"/>
    <m/>
    <x v="0"/>
  </r>
  <r>
    <s v="X"/>
    <d v="2016-12-05T00:00:00"/>
    <x v="0"/>
    <x v="4847"/>
    <m/>
    <n v="43.9"/>
    <x v="593"/>
    <m/>
    <x v="0"/>
  </r>
  <r>
    <s v="X"/>
    <d v="2016-12-05T00:00:00"/>
    <x v="0"/>
    <x v="4848"/>
    <m/>
    <n v="176.63"/>
    <x v="631"/>
    <m/>
    <x v="0"/>
  </r>
  <r>
    <s v="X"/>
    <d v="2016-12-05T00:00:00"/>
    <x v="14"/>
    <x v="4849"/>
    <m/>
    <n v="134.93"/>
    <x v="632"/>
    <m/>
    <x v="0"/>
  </r>
  <r>
    <s v="X"/>
    <d v="2016-12-05T00:00:00"/>
    <x v="14"/>
    <x v="4850"/>
    <m/>
    <n v="285.41000000000003"/>
    <x v="646"/>
    <m/>
    <x v="0"/>
  </r>
  <r>
    <s v="X"/>
    <d v="2016-12-05T00:00:00"/>
    <x v="13"/>
    <x v="9"/>
    <n v="350"/>
    <m/>
    <x v="643"/>
    <m/>
    <x v="126"/>
  </r>
  <r>
    <s v="X"/>
    <d v="2016-12-05T00:00:00"/>
    <x v="13"/>
    <x v="9"/>
    <n v="650"/>
    <m/>
    <x v="646"/>
    <m/>
    <x v="126"/>
  </r>
  <r>
    <s v="X"/>
    <d v="2016-12-05T00:00:00"/>
    <x v="1"/>
    <x v="2273"/>
    <n v="267"/>
    <m/>
    <x v="102"/>
    <m/>
    <x v="126"/>
  </r>
  <r>
    <s v="X"/>
    <d v="2016-12-05T00:00:00"/>
    <x v="1"/>
    <x v="9"/>
    <n v="540"/>
    <m/>
    <x v="613"/>
    <m/>
    <x v="126"/>
  </r>
  <r>
    <s v="X"/>
    <d v="2016-12-05T00:00:00"/>
    <x v="1"/>
    <x v="9"/>
    <n v="4800"/>
    <m/>
    <x v="623"/>
    <m/>
    <x v="126"/>
  </r>
  <r>
    <s v="X"/>
    <d v="2016-12-05T00:00:00"/>
    <x v="1"/>
    <x v="9"/>
    <n v="260"/>
    <m/>
    <x v="124"/>
    <m/>
    <x v="126"/>
  </r>
  <r>
    <s v="X"/>
    <d v="2016-12-05T00:00:00"/>
    <x v="1"/>
    <x v="2677"/>
    <n v="5000"/>
    <m/>
    <x v="631"/>
    <m/>
    <x v="126"/>
  </r>
  <r>
    <s v="X"/>
    <d v="2016-12-05T00:00:00"/>
    <x v="1"/>
    <x v="36"/>
    <n v="1800"/>
    <m/>
    <x v="623"/>
    <m/>
    <x v="126"/>
  </r>
  <r>
    <s v="X"/>
    <d v="2016-12-05T00:00:00"/>
    <x v="1"/>
    <x v="36"/>
    <n v="350"/>
    <m/>
    <x v="613"/>
    <m/>
    <x v="126"/>
  </r>
  <r>
    <s v="X"/>
    <d v="2016-12-06T00:00:00"/>
    <x v="0"/>
    <x v="4851"/>
    <m/>
    <n v="329.08"/>
    <x v="101"/>
    <m/>
    <x v="0"/>
  </r>
  <r>
    <s v="X"/>
    <d v="2016-12-06T00:00:00"/>
    <x v="14"/>
    <x v="4852"/>
    <m/>
    <n v="151.13"/>
    <x v="596"/>
    <m/>
    <x v="0"/>
  </r>
  <r>
    <s v="X"/>
    <d v="2016-12-06T00:00:00"/>
    <x v="0"/>
    <x v="4853"/>
    <m/>
    <n v="46.94"/>
    <x v="12"/>
    <m/>
    <x v="0"/>
  </r>
  <r>
    <s v="X"/>
    <d v="2016-12-06T00:00:00"/>
    <x v="0"/>
    <x v="4854"/>
    <m/>
    <n v="374.93"/>
    <x v="631"/>
    <m/>
    <x v="0"/>
  </r>
  <r>
    <s v="X"/>
    <d v="2016-12-06T00:00:00"/>
    <x v="0"/>
    <x v="4855"/>
    <m/>
    <n v="759.89"/>
    <x v="631"/>
    <m/>
    <x v="0"/>
  </r>
  <r>
    <s v="X"/>
    <d v="2016-12-06T00:00:00"/>
    <x v="14"/>
    <x v="4856"/>
    <m/>
    <n v="693.19"/>
    <x v="646"/>
    <m/>
    <x v="0"/>
  </r>
  <r>
    <s v="X"/>
    <d v="2016-12-06T00:00:00"/>
    <x v="0"/>
    <x v="4857"/>
    <m/>
    <n v="161.28"/>
    <x v="623"/>
    <m/>
    <x v="0"/>
  </r>
  <r>
    <s v="X"/>
    <d v="2016-12-06T00:00:00"/>
    <x v="1"/>
    <x v="36"/>
    <n v="2000"/>
    <m/>
    <x v="631"/>
    <m/>
    <x v="126"/>
  </r>
  <r>
    <s v="X"/>
    <d v="2016-12-06T00:00:00"/>
    <x v="1"/>
    <x v="13"/>
    <n v="1300"/>
    <m/>
    <x v="101"/>
    <m/>
    <x v="126"/>
  </r>
  <r>
    <s v="X"/>
    <d v="2016-12-07T00:00:00"/>
    <x v="0"/>
    <x v="4858"/>
    <m/>
    <n v="35.14"/>
    <x v="101"/>
    <m/>
    <x v="0"/>
  </r>
  <r>
    <s v="X"/>
    <d v="2016-12-07T00:00:00"/>
    <x v="14"/>
    <x v="4859"/>
    <m/>
    <n v="302.49"/>
    <x v="646"/>
    <m/>
    <x v="0"/>
  </r>
  <r>
    <s v="X"/>
    <d v="2016-12-07T00:00:00"/>
    <x v="0"/>
    <x v="4860"/>
    <m/>
    <n v="519.5"/>
    <x v="631"/>
    <m/>
    <x v="0"/>
  </r>
  <r>
    <s v="X"/>
    <d v="2016-12-07T00:00:00"/>
    <x v="0"/>
    <x v="4861"/>
    <m/>
    <n v="94.69"/>
    <x v="613"/>
    <m/>
    <x v="0"/>
  </r>
  <r>
    <s v="X"/>
    <d v="2016-12-07T00:00:00"/>
    <x v="14"/>
    <x v="4862"/>
    <m/>
    <n v="1072.3399999999999"/>
    <x v="646"/>
    <m/>
    <x v="0"/>
  </r>
  <r>
    <s v="X"/>
    <d v="2016-12-07T00:00:00"/>
    <x v="13"/>
    <x v="1328"/>
    <n v="380.88"/>
    <m/>
    <x v="623"/>
    <m/>
    <x v="126"/>
  </r>
  <r>
    <s v="X"/>
    <d v="2016-12-07T00:00:00"/>
    <x v="1"/>
    <x v="4210"/>
    <n v="385"/>
    <m/>
    <x v="593"/>
    <m/>
    <x v="126"/>
  </r>
  <r>
    <s v="X"/>
    <d v="2016-12-07T00:00:00"/>
    <x v="1"/>
    <x v="4210"/>
    <n v="4000"/>
    <m/>
    <x v="631"/>
    <m/>
    <x v="126"/>
  </r>
  <r>
    <s v="X"/>
    <d v="2016-12-08T00:00:00"/>
    <x v="19"/>
    <x v="4863"/>
    <m/>
    <n v="46.46"/>
    <x v="636"/>
    <m/>
    <x v="0"/>
  </r>
  <r>
    <s v="X"/>
    <d v="2016-12-08T00:00:00"/>
    <x v="0"/>
    <x v="4864"/>
    <m/>
    <n v="79.14"/>
    <x v="623"/>
    <m/>
    <x v="0"/>
  </r>
  <r>
    <s v="X"/>
    <d v="2016-12-08T00:00:00"/>
    <x v="0"/>
    <x v="4865"/>
    <m/>
    <n v="700.8"/>
    <x v="631"/>
    <m/>
    <x v="0"/>
  </r>
  <r>
    <s v="X"/>
    <d v="2016-12-08T00:00:00"/>
    <x v="0"/>
    <x v="4866"/>
    <m/>
    <n v="36.19"/>
    <x v="631"/>
    <m/>
    <x v="0"/>
  </r>
  <r>
    <s v="X"/>
    <d v="2016-12-09T00:00:00"/>
    <x v="14"/>
    <x v="4867"/>
    <m/>
    <n v="748.13"/>
    <x v="632"/>
    <m/>
    <x v="0"/>
  </r>
  <r>
    <s v="X"/>
    <d v="2016-12-09T00:00:00"/>
    <x v="0"/>
    <x v="4868"/>
    <m/>
    <n v="364.51"/>
    <x v="631"/>
    <m/>
    <x v="0"/>
  </r>
  <r>
    <s v="X"/>
    <d v="2016-12-09T00:00:00"/>
    <x v="0"/>
    <x v="4869"/>
    <m/>
    <n v="181.16"/>
    <x v="631"/>
    <m/>
    <x v="0"/>
  </r>
  <r>
    <s v="X"/>
    <d v="2016-12-09T00:00:00"/>
    <x v="14"/>
    <x v="4870"/>
    <m/>
    <n v="302.72000000000003"/>
    <x v="646"/>
    <m/>
    <x v="0"/>
  </r>
  <r>
    <s v="X"/>
    <d v="2016-12-09T00:00:00"/>
    <x v="0"/>
    <x v="4871"/>
    <m/>
    <n v="747.5"/>
    <x v="643"/>
    <m/>
    <x v="0"/>
  </r>
  <r>
    <s v="X"/>
    <d v="2016-12-10T00:00:00"/>
    <x v="19"/>
    <x v="0"/>
    <m/>
    <n v="-123.66"/>
    <x v="641"/>
    <m/>
    <x v="0"/>
  </r>
  <r>
    <s v="X"/>
    <d v="2016-12-10T00:00:00"/>
    <x v="0"/>
    <x v="4872"/>
    <m/>
    <n v="272.5"/>
    <x v="631"/>
    <m/>
    <x v="0"/>
  </r>
  <r>
    <s v="X"/>
    <d v="2016-12-10T00:00:00"/>
    <x v="0"/>
    <x v="4873"/>
    <m/>
    <n v="251.92"/>
    <x v="613"/>
    <m/>
    <x v="0"/>
  </r>
  <r>
    <s v="X"/>
    <d v="2016-12-10T00:00:00"/>
    <x v="0"/>
    <x v="4874"/>
    <m/>
    <n v="70.08"/>
    <x v="613"/>
    <m/>
    <x v="0"/>
  </r>
  <r>
    <s v="X"/>
    <d v="2016-12-12T00:00:00"/>
    <x v="0"/>
    <x v="4875"/>
    <m/>
    <n v="189.2"/>
    <x v="553"/>
    <m/>
    <x v="0"/>
  </r>
  <r>
    <s v="X"/>
    <d v="2016-12-12T00:00:00"/>
    <x v="0"/>
    <x v="4876"/>
    <m/>
    <n v="512.76"/>
    <x v="631"/>
    <m/>
    <x v="0"/>
  </r>
  <r>
    <s v="X"/>
    <d v="2016-12-12T00:00:00"/>
    <x v="0"/>
    <x v="4877"/>
    <m/>
    <n v="356.4"/>
    <x v="623"/>
    <m/>
    <x v="0"/>
  </r>
  <r>
    <s v="X"/>
    <d v="2016-12-12T00:00:00"/>
    <x v="13"/>
    <x v="2482"/>
    <n v="5000"/>
    <m/>
    <x v="632"/>
    <m/>
    <x v="127"/>
  </r>
  <r>
    <s v="X"/>
    <d v="2016-12-12T00:00:00"/>
    <x v="13"/>
    <x v="28"/>
    <n v="949.3"/>
    <m/>
    <x v="632"/>
    <m/>
    <x v="127"/>
  </r>
  <r>
    <s v="X"/>
    <d v="2016-12-12T00:00:00"/>
    <x v="13"/>
    <x v="28"/>
    <n v="949.3"/>
    <m/>
    <x v="631"/>
    <m/>
    <x v="127"/>
  </r>
  <r>
    <s v="X"/>
    <d v="2016-12-12T00:00:00"/>
    <x v="13"/>
    <x v="9"/>
    <n v="4650"/>
    <m/>
    <x v="646"/>
    <m/>
    <x v="127"/>
  </r>
  <r>
    <s v="X"/>
    <d v="2016-12-12T00:00:00"/>
    <x v="1"/>
    <x v="2677"/>
    <n v="8000"/>
    <m/>
    <x v="631"/>
    <m/>
    <x v="127"/>
  </r>
  <r>
    <s v="X"/>
    <d v="2016-12-12T00:00:00"/>
    <x v="1"/>
    <x v="9"/>
    <n v="4800"/>
    <m/>
    <x v="623"/>
    <m/>
    <x v="127"/>
  </r>
  <r>
    <s v="X"/>
    <d v="2016-12-12T00:00:00"/>
    <x v="1"/>
    <x v="9"/>
    <n v="540"/>
    <m/>
    <x v="613"/>
    <m/>
    <x v="127"/>
  </r>
  <r>
    <s v="X"/>
    <d v="2016-12-12T00:00:00"/>
    <x v="1"/>
    <x v="9"/>
    <n v="350"/>
    <m/>
    <x v="643"/>
    <m/>
    <x v="127"/>
  </r>
  <r>
    <s v="X"/>
    <d v="2016-12-12T00:00:00"/>
    <x v="1"/>
    <x v="9"/>
    <n v="260"/>
    <m/>
    <x v="101"/>
    <m/>
    <x v="127"/>
  </r>
  <r>
    <s v="X"/>
    <d v="2016-12-12T00:00:00"/>
    <x v="13"/>
    <x v="9"/>
    <n v="475"/>
    <m/>
    <x v="596"/>
    <m/>
    <x v="127"/>
  </r>
  <r>
    <s v="X"/>
    <d v="2016-12-13T00:00:00"/>
    <x v="14"/>
    <x v="4878"/>
    <m/>
    <n v="670.64"/>
    <x v="646"/>
    <m/>
    <x v="0"/>
  </r>
  <r>
    <s v="X"/>
    <d v="2016-12-13T00:00:00"/>
    <x v="0"/>
    <x v="4879"/>
    <m/>
    <n v="1013.38"/>
    <x v="631"/>
    <m/>
    <x v="0"/>
  </r>
  <r>
    <s v="X"/>
    <d v="2016-12-13T00:00:00"/>
    <x v="14"/>
    <x v="4880"/>
    <m/>
    <n v="324.67"/>
    <x v="632"/>
    <m/>
    <x v="0"/>
  </r>
  <r>
    <s v="X"/>
    <d v="2016-12-13T00:00:00"/>
    <x v="14"/>
    <x v="4881"/>
    <m/>
    <n v="101.92"/>
    <x v="632"/>
    <m/>
    <x v="0"/>
  </r>
  <r>
    <s v="X"/>
    <d v="2016-12-13T00:00:00"/>
    <x v="0"/>
    <x v="4882"/>
    <m/>
    <n v="1416.58"/>
    <x v="631"/>
    <m/>
    <x v="0"/>
  </r>
  <r>
    <s v="X"/>
    <d v="2016-12-13T00:00:00"/>
    <x v="13"/>
    <x v="1328"/>
    <n v="100"/>
    <m/>
    <x v="623"/>
    <m/>
    <x v="127"/>
  </r>
  <r>
    <s v="X"/>
    <d v="2016-12-13T00:00:00"/>
    <x v="13"/>
    <x v="1328"/>
    <n v="125"/>
    <m/>
    <x v="646"/>
    <m/>
    <x v="127"/>
  </r>
  <r>
    <s v="X"/>
    <d v="2016-12-13T00:00:00"/>
    <x v="1"/>
    <x v="13"/>
    <n v="350"/>
    <m/>
    <x v="101"/>
    <m/>
    <x v="127"/>
  </r>
  <r>
    <s v="X"/>
    <d v="2016-12-14T00:00:00"/>
    <x v="0"/>
    <x v="0"/>
    <m/>
    <n v="162.91"/>
    <x v="94"/>
    <m/>
    <x v="0"/>
  </r>
  <r>
    <s v="X"/>
    <d v="2016-12-14T00:00:00"/>
    <x v="0"/>
    <x v="4883"/>
    <m/>
    <n v="65.03"/>
    <x v="500"/>
    <m/>
    <x v="0"/>
  </r>
  <r>
    <s v="X"/>
    <d v="2016-12-14T00:00:00"/>
    <x v="0"/>
    <x v="4884"/>
    <m/>
    <n v="110.43"/>
    <x v="500"/>
    <m/>
    <x v="0"/>
  </r>
  <r>
    <s v="X"/>
    <d v="2016-12-14T00:00:00"/>
    <x v="0"/>
    <x v="4885"/>
    <m/>
    <n v="502.21"/>
    <x v="631"/>
    <m/>
    <x v="0"/>
  </r>
  <r>
    <s v="X"/>
    <d v="2016-12-14T00:00:00"/>
    <x v="0"/>
    <x v="4886"/>
    <m/>
    <n v="381"/>
    <x v="631"/>
    <m/>
    <x v="0"/>
  </r>
  <r>
    <s v="X"/>
    <d v="2016-12-14T00:00:00"/>
    <x v="0"/>
    <x v="4887"/>
    <m/>
    <n v="1586.09"/>
    <x v="631"/>
    <m/>
    <x v="0"/>
  </r>
  <r>
    <s v="X"/>
    <d v="2016-12-14T00:00:00"/>
    <x v="1"/>
    <x v="1930"/>
    <n v="1100"/>
    <m/>
    <x v="607"/>
    <m/>
    <x v="127"/>
  </r>
  <r>
    <s v="X"/>
    <d v="2016-12-14T00:00:00"/>
    <x v="0"/>
    <x v="4888"/>
    <m/>
    <n v="410.51"/>
    <x v="553"/>
    <m/>
    <x v="127"/>
  </r>
  <r>
    <s v="X"/>
    <d v="2016-12-15T00:00:00"/>
    <x v="13"/>
    <x v="1328"/>
    <n v="196.65"/>
    <m/>
    <x v="646"/>
    <m/>
    <x v="127"/>
  </r>
  <r>
    <s v="X"/>
    <d v="2016-12-15T00:00:00"/>
    <x v="1"/>
    <x v="16"/>
    <n v="1600"/>
    <m/>
    <x v="631"/>
    <m/>
    <x v="127"/>
  </r>
  <r>
    <s v="X"/>
    <d v="2016-12-15T00:00:00"/>
    <x v="1"/>
    <x v="1560"/>
    <n v="450"/>
    <m/>
    <x v="553"/>
    <m/>
    <x v="127"/>
  </r>
  <r>
    <s v="X"/>
    <d v="2016-12-15T00:00:00"/>
    <x v="1"/>
    <x v="1560"/>
    <n v="450"/>
    <m/>
    <x v="616"/>
    <m/>
    <x v="127"/>
  </r>
  <r>
    <s v="X"/>
    <d v="2016-12-15T00:00:00"/>
    <x v="1"/>
    <x v="1560"/>
    <n v="450"/>
    <m/>
    <x v="607"/>
    <m/>
    <x v="127"/>
  </r>
  <r>
    <s v="X"/>
    <d v="2016-12-15T00:00:00"/>
    <x v="1"/>
    <x v="1560"/>
    <n v="450"/>
    <m/>
    <x v="623"/>
    <m/>
    <x v="127"/>
  </r>
  <r>
    <s v="X"/>
    <d v="2016-12-15T00:00:00"/>
    <x v="1"/>
    <x v="4376"/>
    <n v="1500"/>
    <m/>
    <x v="607"/>
    <m/>
    <x v="127"/>
  </r>
  <r>
    <s v="X"/>
    <d v="2016-12-15T00:00:00"/>
    <x v="1"/>
    <x v="4376"/>
    <n v="1300"/>
    <m/>
    <x v="553"/>
    <m/>
    <x v="127"/>
  </r>
  <r>
    <s v="X"/>
    <d v="2016-12-15T00:00:00"/>
    <x v="0"/>
    <x v="4889"/>
    <m/>
    <n v="1463.8"/>
    <x v="631"/>
    <m/>
    <x v="127"/>
  </r>
  <r>
    <s v="X"/>
    <d v="2016-12-15T00:00:00"/>
    <x v="0"/>
    <x v="4890"/>
    <m/>
    <n v="203.92"/>
    <x v="631"/>
    <m/>
    <x v="127"/>
  </r>
  <r>
    <s v="X"/>
    <d v="2016-12-16T00:00:00"/>
    <x v="13"/>
    <x v="36"/>
    <n v="350"/>
    <m/>
    <x v="646"/>
    <m/>
    <x v="127"/>
  </r>
  <r>
    <s v="X"/>
    <d v="2016-12-16T00:00:00"/>
    <x v="13"/>
    <x v="36"/>
    <n v="2000"/>
    <m/>
    <x v="632"/>
    <m/>
    <x v="127"/>
  </r>
  <r>
    <s v="X"/>
    <d v="2016-12-16T00:00:00"/>
    <x v="1"/>
    <x v="3015"/>
    <n v="50"/>
    <m/>
    <x v="616"/>
    <m/>
    <x v="127"/>
  </r>
  <r>
    <s v="X"/>
    <d v="2016-12-16T00:00:00"/>
    <x v="1"/>
    <x v="36"/>
    <n v="2000"/>
    <m/>
    <x v="631"/>
    <m/>
    <x v="127"/>
  </r>
  <r>
    <s v="X"/>
    <d v="2016-12-16T00:00:00"/>
    <x v="0"/>
    <x v="4891"/>
    <m/>
    <n v="435.36"/>
    <x v="646"/>
    <m/>
    <x v="127"/>
  </r>
  <r>
    <s v="X"/>
    <d v="2016-12-16T00:00:00"/>
    <x v="0"/>
    <x v="4892"/>
    <m/>
    <n v="292.75"/>
    <x v="631"/>
    <m/>
    <x v="127"/>
  </r>
  <r>
    <s v="X"/>
    <d v="2016-12-16T00:00:00"/>
    <x v="0"/>
    <x v="4893"/>
    <m/>
    <n v="170.42"/>
    <x v="631"/>
    <m/>
    <x v="127"/>
  </r>
  <r>
    <s v="X"/>
    <d v="2016-12-16T00:00:00"/>
    <x v="14"/>
    <x v="0"/>
    <m/>
    <n v="66.040000000000006"/>
    <x v="94"/>
    <m/>
    <x v="127"/>
  </r>
  <r>
    <s v="X"/>
    <d v="2016-12-16T00:00:00"/>
    <x v="14"/>
    <x v="4894"/>
    <m/>
    <n v="116.18"/>
    <x v="94"/>
    <m/>
    <x v="127"/>
  </r>
  <r>
    <s v="X"/>
    <d v="2016-12-17T00:00:00"/>
    <x v="0"/>
    <x v="4895"/>
    <m/>
    <n v="231.6"/>
    <x v="631"/>
    <m/>
    <x v="127"/>
  </r>
  <r>
    <s v="X"/>
    <d v="2016-12-19T00:00:00"/>
    <x v="13"/>
    <x v="1328"/>
    <n v="100"/>
    <m/>
    <x v="638"/>
    <m/>
    <x v="128"/>
  </r>
  <r>
    <s v="X"/>
    <d v="2016-12-19T00:00:00"/>
    <x v="1"/>
    <x v="3015"/>
    <n v="320"/>
    <m/>
    <x v="647"/>
    <m/>
    <x v="128"/>
  </r>
  <r>
    <s v="X"/>
    <d v="2016-12-19T00:00:00"/>
    <x v="1"/>
    <x v="990"/>
    <n v="2655"/>
    <m/>
    <x v="610"/>
    <m/>
    <x v="128"/>
  </r>
  <r>
    <s v="X"/>
    <d v="2016-12-19T00:00:00"/>
    <x v="1"/>
    <x v="990"/>
    <n v="2475"/>
    <m/>
    <x v="607"/>
    <m/>
    <x v="128"/>
  </r>
  <r>
    <s v="X"/>
    <d v="2016-12-19T00:00:00"/>
    <x v="1"/>
    <x v="990"/>
    <n v="2510"/>
    <m/>
    <x v="616"/>
    <m/>
    <x v="128"/>
  </r>
  <r>
    <s v="X"/>
    <d v="2016-12-19T00:00:00"/>
    <x v="1"/>
    <x v="990"/>
    <n v="2205"/>
    <m/>
    <x v="500"/>
    <m/>
    <x v="128"/>
  </r>
  <r>
    <s v="X"/>
    <d v="2016-12-19T00:00:00"/>
    <x v="1"/>
    <x v="990"/>
    <n v="1215"/>
    <m/>
    <x v="613"/>
    <m/>
    <x v="128"/>
  </r>
  <r>
    <s v="X"/>
    <d v="2016-12-19T00:00:00"/>
    <x v="1"/>
    <x v="990"/>
    <n v="1665"/>
    <m/>
    <x v="623"/>
    <m/>
    <x v="128"/>
  </r>
  <r>
    <s v="X"/>
    <d v="2016-12-19T00:00:00"/>
    <x v="14"/>
    <x v="4896"/>
    <m/>
    <n v="19.14"/>
    <x v="206"/>
    <m/>
    <x v="128"/>
  </r>
  <r>
    <s v="X"/>
    <d v="2016-12-19T00:00:00"/>
    <x v="14"/>
    <x v="4897"/>
    <m/>
    <n v="111.09"/>
    <x v="632"/>
    <m/>
    <x v="128"/>
  </r>
  <r>
    <s v="X"/>
    <d v="2016-12-19T00:00:00"/>
    <x v="14"/>
    <x v="4898"/>
    <m/>
    <n v="233.36"/>
    <x v="632"/>
    <m/>
    <x v="128"/>
  </r>
  <r>
    <s v="X"/>
    <d v="2016-12-19T00:00:00"/>
    <x v="0"/>
    <x v="4899"/>
    <m/>
    <n v="324.66000000000003"/>
    <x v="631"/>
    <m/>
    <x v="128"/>
  </r>
  <r>
    <s v="X"/>
    <d v="2016-12-19T00:00:00"/>
    <x v="0"/>
    <x v="4900"/>
    <m/>
    <n v="162.13999999999999"/>
    <x v="631"/>
    <m/>
    <x v="128"/>
  </r>
  <r>
    <s v="X"/>
    <d v="2016-12-19T00:00:00"/>
    <x v="0"/>
    <x v="4901"/>
    <m/>
    <n v="1856.09"/>
    <x v="643"/>
    <m/>
    <x v="128"/>
  </r>
  <r>
    <s v="X"/>
    <d v="2016-12-20T00:00:00"/>
    <x v="13"/>
    <x v="9"/>
    <n v="1950"/>
    <m/>
    <x v="646"/>
    <m/>
    <x v="128"/>
  </r>
  <r>
    <s v="X"/>
    <d v="2016-12-20T00:00:00"/>
    <x v="1"/>
    <x v="9"/>
    <n v="585"/>
    <m/>
    <x v="623"/>
    <m/>
    <x v="128"/>
  </r>
  <r>
    <s v="X"/>
    <d v="2016-12-20T00:00:00"/>
    <x v="1"/>
    <x v="9"/>
    <n v="970"/>
    <m/>
    <x v="553"/>
    <m/>
    <x v="128"/>
  </r>
  <r>
    <s v="X"/>
    <d v="2016-12-20T00:00:00"/>
    <x v="1"/>
    <x v="9"/>
    <n v="1265"/>
    <m/>
    <x v="643"/>
    <m/>
    <x v="128"/>
  </r>
  <r>
    <s v="X"/>
    <d v="2016-12-20T00:00:00"/>
    <x v="0"/>
    <x v="4902"/>
    <m/>
    <n v="151.43"/>
    <x v="206"/>
    <m/>
    <x v="128"/>
  </r>
  <r>
    <s v="X"/>
    <d v="2016-12-20T00:00:00"/>
    <x v="0"/>
    <x v="4903"/>
    <m/>
    <n v="39.700000000000003"/>
    <x v="206"/>
    <m/>
    <x v="128"/>
  </r>
  <r>
    <s v="X"/>
    <d v="2016-12-20T00:00:00"/>
    <x v="0"/>
    <x v="4904"/>
    <m/>
    <n v="127.08"/>
    <x v="631"/>
    <m/>
    <x v="128"/>
  </r>
  <r>
    <s v="X"/>
    <d v="2016-12-20T00:00:00"/>
    <x v="14"/>
    <x v="4905"/>
    <m/>
    <n v="4819.55"/>
    <x v="632"/>
    <m/>
    <x v="128"/>
  </r>
  <r>
    <s v="X"/>
    <d v="2016-12-20T00:00:00"/>
    <x v="0"/>
    <x v="4906"/>
    <m/>
    <n v="841.76"/>
    <x v="643"/>
    <m/>
    <x v="128"/>
  </r>
  <r>
    <s v="X"/>
    <d v="2016-12-21T00:00:00"/>
    <x v="1"/>
    <x v="3015"/>
    <n v="320"/>
    <m/>
    <x v="648"/>
    <m/>
    <x v="128"/>
  </r>
  <r>
    <s v="X"/>
    <d v="2016-12-21T00:00:00"/>
    <x v="14"/>
    <x v="4907"/>
    <m/>
    <n v="673.32"/>
    <x v="632"/>
    <m/>
    <x v="128"/>
  </r>
  <r>
    <s v="X"/>
    <d v="2016-12-21T00:00:00"/>
    <x v="0"/>
    <x v="4908"/>
    <m/>
    <n v="1037.33"/>
    <x v="631"/>
    <m/>
    <x v="128"/>
  </r>
  <r>
    <s v="X"/>
    <d v="2016-12-21T00:00:00"/>
    <x v="0"/>
    <x v="4909"/>
    <m/>
    <n v="42.34"/>
    <x v="631"/>
    <m/>
    <x v="128"/>
  </r>
  <r>
    <s v="X"/>
    <d v="2016-12-22T00:00:00"/>
    <x v="13"/>
    <x v="214"/>
    <n v="1560"/>
    <m/>
    <x v="646"/>
    <m/>
    <x v="128"/>
  </r>
  <r>
    <s v="X"/>
    <d v="2016-12-22T00:00:00"/>
    <x v="0"/>
    <x v="4910"/>
    <m/>
    <n v="179.14"/>
    <x v="649"/>
    <m/>
    <x v="128"/>
  </r>
  <r>
    <s v="X"/>
    <d v="2016-12-22T00:00:00"/>
    <x v="0"/>
    <x v="4911"/>
    <m/>
    <n v="254.68"/>
    <x v="483"/>
    <m/>
    <x v="128"/>
  </r>
  <r>
    <s v="X"/>
    <d v="2016-12-22T00:00:00"/>
    <x v="0"/>
    <x v="4912"/>
    <m/>
    <n v="123.93"/>
    <x v="12"/>
    <m/>
    <x v="128"/>
  </r>
  <r>
    <s v="X"/>
    <d v="2016-12-22T00:00:00"/>
    <x v="19"/>
    <x v="0"/>
    <m/>
    <n v="883.91"/>
    <x v="632"/>
    <m/>
    <x v="128"/>
  </r>
  <r>
    <s v="X"/>
    <d v="2016-12-22T00:00:00"/>
    <x v="0"/>
    <x v="4913"/>
    <m/>
    <n v="159.32"/>
    <x v="631"/>
    <m/>
    <x v="128"/>
  </r>
  <r>
    <s v="X"/>
    <d v="2016-12-22T00:00:00"/>
    <x v="0"/>
    <x v="4914"/>
    <m/>
    <n v="42.24"/>
    <x v="631"/>
    <m/>
    <x v="128"/>
  </r>
  <r>
    <s v="X"/>
    <d v="2016-12-22T00:00:00"/>
    <x v="0"/>
    <x v="4915"/>
    <m/>
    <n v="687.29"/>
    <x v="638"/>
    <m/>
    <x v="128"/>
  </r>
  <r>
    <s v="X"/>
    <d v="2016-12-22T00:00:00"/>
    <x v="14"/>
    <x v="4916"/>
    <m/>
    <n v="999.84"/>
    <x v="638"/>
    <m/>
    <x v="0"/>
  </r>
  <r>
    <s v="X"/>
    <d v="2016-12-23T00:00:00"/>
    <x v="13"/>
    <x v="1328"/>
    <n v="411.24"/>
    <m/>
    <x v="648"/>
    <m/>
    <x v="0"/>
  </r>
  <r>
    <s v="X"/>
    <d v="2016-12-23T00:00:00"/>
    <x v="13"/>
    <x v="2482"/>
    <n v="4000"/>
    <m/>
    <x v="632"/>
    <m/>
    <x v="0"/>
  </r>
  <r>
    <s v="X"/>
    <d v="2016-12-23T00:00:00"/>
    <x v="13"/>
    <x v="2482"/>
    <n v="470"/>
    <m/>
    <x v="483"/>
    <m/>
    <x v="0"/>
  </r>
  <r>
    <s v="X"/>
    <d v="2016-12-23T00:00:00"/>
    <x v="13"/>
    <x v="2482"/>
    <n v="200"/>
    <m/>
    <x v="12"/>
    <m/>
    <x v="0"/>
  </r>
  <r>
    <s v="X"/>
    <d v="2016-12-23T00:00:00"/>
    <x v="13"/>
    <x v="2482"/>
    <n v="250"/>
    <m/>
    <x v="10"/>
    <m/>
    <x v="0"/>
  </r>
  <r>
    <s v="X"/>
    <d v="2016-12-23T00:00:00"/>
    <x v="13"/>
    <x v="2482"/>
    <n v="400"/>
    <m/>
    <x v="42"/>
    <m/>
    <x v="0"/>
  </r>
  <r>
    <s v="X"/>
    <d v="2016-12-23T00:00:00"/>
    <x v="13"/>
    <x v="2482"/>
    <n v="890"/>
    <m/>
    <x v="500"/>
    <m/>
    <x v="0"/>
  </r>
  <r>
    <s v="X"/>
    <d v="2016-12-23T00:00:00"/>
    <x v="13"/>
    <x v="2482"/>
    <n v="890"/>
    <m/>
    <x v="596"/>
    <m/>
    <x v="0"/>
  </r>
  <r>
    <s v="X"/>
    <d v="2016-12-23T00:00:00"/>
    <x v="13"/>
    <x v="2482"/>
    <n v="160"/>
    <m/>
    <x v="632"/>
    <m/>
    <x v="0"/>
  </r>
  <r>
    <s v="X"/>
    <d v="2016-12-23T00:00:00"/>
    <x v="13"/>
    <x v="9"/>
    <n v="2950"/>
    <m/>
    <x v="638"/>
    <m/>
    <x v="0"/>
  </r>
  <r>
    <s v="X"/>
    <d v="2016-12-23T00:00:00"/>
    <x v="13"/>
    <x v="9"/>
    <n v="135"/>
    <m/>
    <x v="650"/>
    <m/>
    <x v="0"/>
  </r>
  <r>
    <s v="X"/>
    <d v="2016-12-23T00:00:00"/>
    <x v="13"/>
    <x v="9"/>
    <n v="1500"/>
    <m/>
    <x v="651"/>
    <m/>
    <x v="0"/>
  </r>
  <r>
    <s v="X"/>
    <d v="2016-12-23T00:00:00"/>
    <x v="13"/>
    <x v="2482"/>
    <n v="1000"/>
    <m/>
    <x v="651"/>
    <m/>
    <x v="0"/>
  </r>
  <r>
    <s v="X"/>
    <d v="2016-12-23T00:00:00"/>
    <x v="1"/>
    <x v="9"/>
    <n v="3360"/>
    <m/>
    <x v="643"/>
    <m/>
    <x v="0"/>
  </r>
  <r>
    <s v="X"/>
    <d v="2016-12-23T00:00:00"/>
    <x v="1"/>
    <x v="9"/>
    <n v="270"/>
    <m/>
    <x v="206"/>
    <m/>
    <x v="0"/>
  </r>
  <r>
    <s v="X"/>
    <d v="2016-12-23T00:00:00"/>
    <x v="1"/>
    <x v="9"/>
    <n v="135"/>
    <m/>
    <x v="98"/>
    <m/>
    <x v="0"/>
  </r>
  <r>
    <s v="X"/>
    <d v="2016-12-23T00:00:00"/>
    <x v="1"/>
    <x v="4210"/>
    <n v="2500"/>
    <m/>
    <x v="623"/>
    <m/>
    <x v="0"/>
  </r>
  <r>
    <s v="X"/>
    <d v="2016-12-23T00:00:00"/>
    <x v="0"/>
    <x v="4917"/>
    <m/>
    <n v="374.51"/>
    <x v="643"/>
    <m/>
    <x v="0"/>
  </r>
  <r>
    <s v="X"/>
    <d v="2016-12-23T00:00:00"/>
    <x v="0"/>
    <x v="4918"/>
    <m/>
    <n v="145.35"/>
    <x v="631"/>
    <m/>
    <x v="0"/>
  </r>
  <r>
    <s v="X"/>
    <d v="2016-12-24T00:00:00"/>
    <x v="19"/>
    <x v="0"/>
    <m/>
    <n v="-843.88"/>
    <x v="632"/>
    <m/>
    <x v="0"/>
  </r>
  <r>
    <s v="X"/>
    <d v="2016-12-24T00:00:00"/>
    <x v="14"/>
    <x v="4919"/>
    <m/>
    <n v="214.02"/>
    <x v="632"/>
    <m/>
    <x v="0"/>
  </r>
  <r>
    <s v="X"/>
    <d v="2016-12-26T00:00:00"/>
    <x v="0"/>
    <x v="4920"/>
    <m/>
    <n v="452.83"/>
    <x v="631"/>
    <m/>
    <x v="0"/>
  </r>
  <r>
    <s v="X"/>
    <d v="2016-12-26T00:00:00"/>
    <x v="19"/>
    <x v="0"/>
    <m/>
    <n v="94.4"/>
    <x v="632"/>
    <m/>
    <x v="0"/>
  </r>
  <r>
    <s v="X"/>
    <d v="2016-12-26T00:00:00"/>
    <x v="0"/>
    <x v="4921"/>
    <m/>
    <n v="381.93"/>
    <x v="643"/>
    <m/>
    <x v="0"/>
  </r>
  <r>
    <s v="X"/>
    <d v="2016-12-26T00:00:00"/>
    <x v="0"/>
    <x v="4922"/>
    <m/>
    <n v="104.48"/>
    <x v="607"/>
    <m/>
    <x v="0"/>
  </r>
  <r>
    <s v="X"/>
    <d v="2016-12-26T00:00:00"/>
    <x v="14"/>
    <x v="4923"/>
    <m/>
    <n v="537.33000000000004"/>
    <x v="638"/>
    <m/>
    <x v="0"/>
  </r>
  <r>
    <s v="X"/>
    <d v="2016-12-27T00:00:00"/>
    <x v="13"/>
    <x v="1328"/>
    <n v="244.26"/>
    <m/>
    <x v="632"/>
    <m/>
    <x v="0"/>
  </r>
  <r>
    <s v="X"/>
    <d v="2016-12-27T00:00:00"/>
    <x v="13"/>
    <x v="2091"/>
    <n v="1000"/>
    <m/>
    <x v="651"/>
    <m/>
    <x v="0"/>
  </r>
  <r>
    <s v="X"/>
    <d v="2016-12-27T00:00:00"/>
    <x v="1"/>
    <x v="9"/>
    <n v="150"/>
    <m/>
    <x v="98"/>
    <m/>
    <x v="0"/>
  </r>
  <r>
    <s v="X"/>
    <d v="2016-12-27T00:00:00"/>
    <x v="0"/>
    <x v="4924"/>
    <m/>
    <n v="127.5"/>
    <x v="607"/>
    <m/>
    <x v="0"/>
  </r>
  <r>
    <s v="X"/>
    <d v="2016-12-27T00:00:00"/>
    <x v="0"/>
    <x v="4925"/>
    <m/>
    <n v="803"/>
    <x v="631"/>
    <m/>
    <x v="0"/>
  </r>
  <r>
    <s v="X"/>
    <d v="2016-12-28T00:00:00"/>
    <x v="1"/>
    <x v="2677"/>
    <n v="11525"/>
    <m/>
    <x v="631"/>
    <m/>
    <x v="0"/>
  </r>
  <r>
    <s v="X"/>
    <d v="2016-12-28T00:00:00"/>
    <x v="0"/>
    <x v="0"/>
    <m/>
    <n v="-281.95"/>
    <x v="500"/>
    <m/>
    <x v="0"/>
  </r>
  <r>
    <s v="X"/>
    <d v="2016-12-28T00:00:00"/>
    <x v="14"/>
    <x v="4926"/>
    <m/>
    <n v="431.02"/>
    <x v="632"/>
    <m/>
    <x v="0"/>
  </r>
  <r>
    <s v="X"/>
    <d v="2016-12-28T00:00:00"/>
    <x v="14"/>
    <x v="4927"/>
    <m/>
    <n v="746.86"/>
    <x v="638"/>
    <m/>
    <x v="0"/>
  </r>
  <r>
    <s v="X"/>
    <d v="2016-12-28T00:00:00"/>
    <x v="14"/>
    <x v="4142"/>
    <m/>
    <n v="1488.65"/>
    <x v="638"/>
    <m/>
    <x v="0"/>
  </r>
  <r>
    <s v="X"/>
    <d v="2016-12-28T00:00:00"/>
    <x v="14"/>
    <x v="4142"/>
    <m/>
    <n v="25.81"/>
    <x v="638"/>
    <m/>
    <x v="0"/>
  </r>
  <r>
    <s v="X"/>
    <d v="2016-12-29T00:00:00"/>
    <x v="13"/>
    <x v="4928"/>
    <n v="210"/>
    <m/>
    <x v="42"/>
    <m/>
    <x v="0"/>
  </r>
  <r>
    <s v="X"/>
    <d v="2016-12-29T00:00:00"/>
    <x v="13"/>
    <x v="36"/>
    <n v="2000"/>
    <m/>
    <x v="638"/>
    <m/>
    <x v="0"/>
  </r>
  <r>
    <s v="X"/>
    <d v="2016-12-29T00:00:00"/>
    <x v="1"/>
    <x v="434"/>
    <n v="68"/>
    <m/>
    <x v="196"/>
    <m/>
    <x v="0"/>
  </r>
  <r>
    <s v="X"/>
    <d v="2016-12-29T00:00:00"/>
    <x v="19"/>
    <x v="0"/>
    <m/>
    <n v="260.83999999999997"/>
    <x v="652"/>
    <m/>
    <x v="0"/>
  </r>
  <r>
    <s v="X"/>
    <d v="2016-12-29T00:00:00"/>
    <x v="0"/>
    <x v="4929"/>
    <m/>
    <n v="348.01"/>
    <x v="631"/>
    <m/>
    <x v="0"/>
  </r>
  <r>
    <s v="X"/>
    <d v="2016-12-29T00:00:00"/>
    <x v="14"/>
    <x v="2172"/>
    <m/>
    <n v="190.9"/>
    <x v="638"/>
    <m/>
    <x v="0"/>
  </r>
  <r>
    <s v="X"/>
    <d v="2016-12-30T00:00:00"/>
    <x v="13"/>
    <x v="2482"/>
    <n v="2000"/>
    <m/>
    <x v="632"/>
    <m/>
    <x v="0"/>
  </r>
  <r>
    <s v="X"/>
    <d v="2016-12-30T00:00:00"/>
    <x v="13"/>
    <x v="2482"/>
    <n v="500"/>
    <m/>
    <x v="632"/>
    <m/>
    <x v="0"/>
  </r>
  <r>
    <s v="X"/>
    <d v="2016-12-30T00:00:00"/>
    <x v="13"/>
    <x v="9"/>
    <n v="3240"/>
    <m/>
    <x v="638"/>
    <m/>
    <x v="0"/>
  </r>
  <r>
    <s v="X"/>
    <d v="2016-12-30T00:00:00"/>
    <x v="13"/>
    <x v="9"/>
    <n v="1675"/>
    <m/>
    <x v="643"/>
    <m/>
    <x v="0"/>
  </r>
  <r>
    <s v="X"/>
    <d v="2016-12-30T00:00:00"/>
    <x v="13"/>
    <x v="9"/>
    <n v="350"/>
    <m/>
    <x v="607"/>
    <m/>
    <x v="0"/>
  </r>
  <r>
    <s v="X"/>
    <d v="2016-12-30T00:00:00"/>
    <x v="14"/>
    <x v="4930"/>
    <m/>
    <n v="149.76"/>
    <x v="632"/>
    <m/>
    <x v="0"/>
  </r>
  <r>
    <s v="X"/>
    <d v="2016-12-30T00:00:00"/>
    <x v="0"/>
    <x v="4931"/>
    <m/>
    <n v="504.25"/>
    <x v="631"/>
    <m/>
    <x v="0"/>
  </r>
  <r>
    <s v="X"/>
    <d v="2016-12-30T00:00:00"/>
    <x v="0"/>
    <x v="4932"/>
    <m/>
    <n v="497.96"/>
    <x v="631"/>
    <m/>
    <x v="0"/>
  </r>
  <r>
    <s v="X"/>
    <d v="2016-12-30T00:00:00"/>
    <x v="14"/>
    <x v="4933"/>
    <m/>
    <n v="365.16"/>
    <x v="638"/>
    <m/>
    <x v="0"/>
  </r>
  <r>
    <s v="X"/>
    <d v="2016-12-30T00:00:00"/>
    <x v="0"/>
    <x v="4934"/>
    <m/>
    <n v="225.52"/>
    <x v="643"/>
    <m/>
    <x v="0"/>
  </r>
  <r>
    <s v="X"/>
    <d v="2016-12-31T00:00:00"/>
    <x v="19"/>
    <x v="0"/>
    <m/>
    <n v="50.78"/>
    <x v="632"/>
    <m/>
    <x v="0"/>
  </r>
  <r>
    <s v="X"/>
    <d v="2017-01-01T00:00:00"/>
    <x v="0"/>
    <x v="0"/>
    <m/>
    <n v="62.52"/>
    <x v="94"/>
    <m/>
    <x v="0"/>
  </r>
  <r>
    <s v="X"/>
    <d v="2017-01-02T00:00:00"/>
    <x v="0"/>
    <x v="4935"/>
    <m/>
    <n v="416.43"/>
    <x v="631"/>
    <m/>
    <x v="0"/>
  </r>
  <r>
    <s v="X"/>
    <d v="2017-01-02T00:00:00"/>
    <x v="14"/>
    <x v="4936"/>
    <m/>
    <n v="727.38"/>
    <x v="632"/>
    <m/>
    <x v="0"/>
  </r>
  <r>
    <s v="X"/>
    <d v="2017-01-03T00:00:00"/>
    <x v="0"/>
    <x v="4937"/>
    <m/>
    <n v="324.5"/>
    <x v="631"/>
    <m/>
    <x v="0"/>
  </r>
  <r>
    <s v="X"/>
    <d v="2017-01-03T00:00:00"/>
    <x v="0"/>
    <x v="4938"/>
    <m/>
    <n v="461.75"/>
    <x v="643"/>
    <m/>
    <x v="0"/>
  </r>
  <r>
    <s v="X"/>
    <d v="2017-01-03T00:00:00"/>
    <x v="0"/>
    <x v="4939"/>
    <m/>
    <n v="82.59"/>
    <x v="648"/>
    <m/>
    <x v="0"/>
  </r>
  <r>
    <s v="X"/>
    <d v="2017-01-03T00:00:00"/>
    <x v="14"/>
    <x v="4940"/>
    <m/>
    <n v="962.93"/>
    <x v="632"/>
    <m/>
    <x v="0"/>
  </r>
  <r>
    <s v="X"/>
    <d v="2017-01-03T00:00:00"/>
    <x v="14"/>
    <x v="4941"/>
    <m/>
    <n v="673.36"/>
    <x v="638"/>
    <m/>
    <x v="0"/>
  </r>
  <r>
    <s v="X"/>
    <d v="2017-01-03T00:00:00"/>
    <x v="0"/>
    <x v="4942"/>
    <m/>
    <n v="498.87"/>
    <x v="643"/>
    <m/>
    <x v="0"/>
  </r>
  <r>
    <s v="X"/>
    <d v="2017-01-03T00:00:00"/>
    <x v="13"/>
    <x v="16"/>
    <n v="4800"/>
    <m/>
    <x v="631"/>
    <m/>
    <x v="0"/>
  </r>
  <r>
    <s v="X"/>
    <d v="2017-01-04T00:00:00"/>
    <x v="0"/>
    <x v="4943"/>
    <m/>
    <n v="687.71"/>
    <x v="483"/>
    <m/>
    <x v="0"/>
  </r>
  <r>
    <s v="X"/>
    <d v="2017-01-04T00:00:00"/>
    <x v="0"/>
    <x v="4944"/>
    <m/>
    <n v="528.92999999999995"/>
    <x v="631"/>
    <m/>
    <x v="0"/>
  </r>
  <r>
    <s v="X"/>
    <d v="2017-01-05T00:00:00"/>
    <x v="14"/>
    <x v="4945"/>
    <m/>
    <n v="1131.3"/>
    <x v="638"/>
    <m/>
    <x v="0"/>
  </r>
  <r>
    <s v="X"/>
    <d v="2017-01-05T00:00:00"/>
    <x v="0"/>
    <x v="4946"/>
    <m/>
    <n v="2034.72"/>
    <x v="631"/>
    <m/>
    <x v="0"/>
  </r>
  <r>
    <s v="X"/>
    <d v="2017-01-05T00:00:00"/>
    <x v="14"/>
    <x v="4142"/>
    <m/>
    <n v="376.58"/>
    <x v="638"/>
    <m/>
    <x v="0"/>
  </r>
  <r>
    <s v="X"/>
    <d v="2017-01-06T00:00:00"/>
    <x v="0"/>
    <x v="4947"/>
    <m/>
    <n v="649.79999999999995"/>
    <x v="631"/>
    <m/>
    <x v="0"/>
  </r>
  <r>
    <s v="X"/>
    <d v="2017-01-06T00:00:00"/>
    <x v="14"/>
    <x v="4948"/>
    <m/>
    <n v="358.36"/>
    <x v="610"/>
    <m/>
    <x v="0"/>
  </r>
  <r>
    <s v="X"/>
    <d v="2017-01-06T00:00:00"/>
    <x v="14"/>
    <x v="4949"/>
    <m/>
    <n v="150.56"/>
    <x v="638"/>
    <m/>
    <x v="0"/>
  </r>
  <r>
    <s v="X"/>
    <d v="2017-01-06T00:00:00"/>
    <x v="13"/>
    <x v="2677"/>
    <n v="3500"/>
    <m/>
    <x v="631"/>
    <m/>
    <x v="0"/>
  </r>
  <r>
    <s v="X"/>
    <d v="2017-01-07T00:00:00"/>
    <x v="0"/>
    <x v="4950"/>
    <m/>
    <n v="54.17"/>
    <x v="631"/>
    <m/>
    <x v="0"/>
  </r>
  <r>
    <s v="X"/>
    <d v="2017-01-07T00:00:00"/>
    <x v="19"/>
    <x v="4951"/>
    <m/>
    <n v="106.22"/>
    <x v="357"/>
    <m/>
    <x v="0"/>
  </r>
  <r>
    <s v="X"/>
    <d v="2017-01-09T00:00:00"/>
    <x v="14"/>
    <x v="4952"/>
    <m/>
    <n v="324.74"/>
    <x v="478"/>
    <m/>
    <x v="0"/>
  </r>
  <r>
    <s v="X"/>
    <d v="2017-01-09T00:00:00"/>
    <x v="0"/>
    <x v="4953"/>
    <m/>
    <n v="282.27999999999997"/>
    <x v="631"/>
    <m/>
    <x v="0"/>
  </r>
  <r>
    <s v="X"/>
    <d v="2017-01-09T00:00:00"/>
    <x v="0"/>
    <x v="4954"/>
    <m/>
    <n v="133.13"/>
    <x v="648"/>
    <m/>
    <x v="0"/>
  </r>
  <r>
    <s v="X"/>
    <d v="2017-01-09T00:00:00"/>
    <x v="14"/>
    <x v="4955"/>
    <m/>
    <n v="194.9"/>
    <x v="610"/>
    <m/>
    <x v="0"/>
  </r>
  <r>
    <s v="X"/>
    <d v="2017-01-09T00:00:00"/>
    <x v="13"/>
    <x v="1328"/>
    <n v="393.99"/>
    <m/>
    <x v="648"/>
    <m/>
    <x v="0"/>
  </r>
  <r>
    <s v="X"/>
    <d v="2017-01-09T00:00:00"/>
    <x v="13"/>
    <x v="2091"/>
    <n v="500"/>
    <m/>
    <x v="632"/>
    <m/>
    <x v="0"/>
  </r>
  <r>
    <s v="X"/>
    <d v="2017-01-09T00:00:00"/>
    <x v="13"/>
    <x v="2450"/>
    <n v="1120"/>
    <m/>
    <x v="638"/>
    <m/>
    <x v="0"/>
  </r>
  <r>
    <s v="X"/>
    <d v="2017-01-09T00:00:00"/>
    <x v="1"/>
    <x v="4956"/>
    <n v="97289.3"/>
    <m/>
    <x v="303"/>
    <m/>
    <x v="0"/>
  </r>
  <r>
    <s v="X"/>
    <d v="2017-01-09T00:00:00"/>
    <x v="14"/>
    <x v="2172"/>
    <m/>
    <n v="132.54"/>
    <x v="638"/>
    <m/>
    <x v="0"/>
  </r>
  <r>
    <s v="X"/>
    <d v="2017-01-09T00:00:00"/>
    <x v="14"/>
    <x v="2077"/>
    <m/>
    <n v="1924.82"/>
    <x v="632"/>
    <m/>
    <x v="0"/>
  </r>
  <r>
    <s v="X"/>
    <d v="2017-01-10T00:00:00"/>
    <x v="0"/>
    <x v="4957"/>
    <m/>
    <n v="252.15"/>
    <x v="631"/>
    <m/>
    <x v="0"/>
  </r>
  <r>
    <s v="X"/>
    <d v="2017-01-10T00:00:00"/>
    <x v="13"/>
    <x v="1328"/>
    <n v="353.97"/>
    <m/>
    <x v="648"/>
    <m/>
    <x v="0"/>
  </r>
  <r>
    <s v="X"/>
    <d v="2017-01-10T00:00:00"/>
    <x v="13"/>
    <x v="2482"/>
    <n v="2500"/>
    <m/>
    <x v="632"/>
    <m/>
    <x v="0"/>
  </r>
  <r>
    <s v="X"/>
    <d v="2017-01-10T00:00:00"/>
    <x v="13"/>
    <x v="2482"/>
    <n v="1200"/>
    <m/>
    <x v="632"/>
    <m/>
    <x v="0"/>
  </r>
  <r>
    <s v="X"/>
    <d v="2017-01-10T00:00:00"/>
    <x v="13"/>
    <x v="2482"/>
    <m/>
    <n v="270"/>
    <x v="632"/>
    <m/>
    <x v="0"/>
  </r>
  <r>
    <s v="X"/>
    <d v="2017-01-10T00:00:00"/>
    <x v="1"/>
    <x v="2482"/>
    <n v="525"/>
    <m/>
    <x v="483"/>
    <m/>
    <x v="0"/>
  </r>
  <r>
    <s v="X"/>
    <d v="2017-01-10T00:00:00"/>
    <x v="1"/>
    <x v="2482"/>
    <n v="2000"/>
    <m/>
    <x v="648"/>
    <m/>
    <x v="0"/>
  </r>
  <r>
    <s v="X"/>
    <d v="2017-01-10T00:00:00"/>
    <x v="1"/>
    <x v="684"/>
    <n v="2855"/>
    <m/>
    <x v="648"/>
    <m/>
    <x v="0"/>
  </r>
  <r>
    <s v="X"/>
    <d v="2017-01-11T00:00:00"/>
    <x v="0"/>
    <x v="4958"/>
    <m/>
    <n v="702.88"/>
    <x v="632"/>
    <m/>
    <x v="0"/>
  </r>
  <r>
    <s v="X"/>
    <d v="2017-01-11T00:00:00"/>
    <x v="14"/>
    <x v="4959"/>
    <m/>
    <n v="527.88"/>
    <x v="90"/>
    <m/>
    <x v="0"/>
  </r>
  <r>
    <s v="X"/>
    <d v="2017-01-11T00:00:00"/>
    <x v="13"/>
    <x v="1328"/>
    <n v="284.97000000000003"/>
    <m/>
    <x v="648"/>
    <m/>
    <x v="0"/>
  </r>
  <r>
    <s v="X"/>
    <d v="2017-01-11T00:00:00"/>
    <x v="13"/>
    <x v="9"/>
    <n v="2965"/>
    <m/>
    <x v="638"/>
    <m/>
    <x v="0"/>
  </r>
  <r>
    <s v="X"/>
    <d v="2017-01-11T00:00:00"/>
    <x v="13"/>
    <x v="9"/>
    <n v="665"/>
    <m/>
    <x v="610"/>
    <m/>
    <x v="0"/>
  </r>
  <r>
    <s v="X"/>
    <d v="2017-01-11T00:00:00"/>
    <x v="1"/>
    <x v="9"/>
    <n v="1070"/>
    <m/>
    <x v="643"/>
    <m/>
    <x v="0"/>
  </r>
  <r>
    <s v="X"/>
    <d v="2017-01-12T00:00:00"/>
    <x v="14"/>
    <x v="4960"/>
    <m/>
    <n v="341.51"/>
    <x v="653"/>
    <m/>
    <x v="0"/>
  </r>
  <r>
    <s v="X"/>
    <d v="2017-01-12T00:00:00"/>
    <x v="14"/>
    <x v="4961"/>
    <m/>
    <n v="351.51"/>
    <x v="632"/>
    <m/>
    <x v="0"/>
  </r>
  <r>
    <s v="X"/>
    <d v="2017-01-12T00:00:00"/>
    <x v="0"/>
    <x v="4962"/>
    <m/>
    <n v="215.38"/>
    <x v="631"/>
    <m/>
    <x v="0"/>
  </r>
  <r>
    <s v="X"/>
    <d v="2017-01-12T00:00:00"/>
    <x v="14"/>
    <x v="4963"/>
    <m/>
    <n v="1421.48"/>
    <x v="638"/>
    <m/>
    <x v="0"/>
  </r>
  <r>
    <s v="X"/>
    <d v="2017-01-12T00:00:00"/>
    <x v="0"/>
    <x v="4964"/>
    <m/>
    <n v="524.79999999999995"/>
    <x v="607"/>
    <m/>
    <x v="0"/>
  </r>
  <r>
    <s v="X"/>
    <d v="2017-01-12T00:00:00"/>
    <x v="0"/>
    <x v="4965"/>
    <m/>
    <n v="2752.24"/>
    <x v="648"/>
    <m/>
    <x v="0"/>
  </r>
  <r>
    <s v="X"/>
    <d v="2017-01-12T00:00:00"/>
    <x v="13"/>
    <x v="4525"/>
    <n v="1592.76"/>
    <m/>
    <x v="99"/>
    <m/>
    <x v="0"/>
  </r>
  <r>
    <s v="X"/>
    <d v="2017-01-12T00:00:00"/>
    <x v="1"/>
    <x v="3015"/>
    <n v="320"/>
    <m/>
    <x v="654"/>
    <m/>
    <x v="0"/>
  </r>
  <r>
    <s v="X"/>
    <d v="2017-01-12T00:00:00"/>
    <x v="1"/>
    <x v="4966"/>
    <n v="721"/>
    <m/>
    <x v="429"/>
    <m/>
    <x v="0"/>
  </r>
  <r>
    <s v="X"/>
    <d v="2017-01-13T00:00:00"/>
    <x v="14"/>
    <x v="4967"/>
    <m/>
    <n v="248.53"/>
    <x v="632"/>
    <m/>
    <x v="0"/>
  </r>
  <r>
    <s v="X"/>
    <d v="2017-01-13T00:00:00"/>
    <x v="0"/>
    <x v="4968"/>
    <m/>
    <n v="538.24"/>
    <x v="607"/>
    <m/>
    <x v="0"/>
  </r>
  <r>
    <s v="X"/>
    <d v="2017-01-13T00:00:00"/>
    <x v="0"/>
    <x v="4969"/>
    <m/>
    <n v="109.62"/>
    <x v="631"/>
    <m/>
    <x v="0"/>
  </r>
  <r>
    <s v="X"/>
    <d v="2017-01-13T00:00:00"/>
    <x v="0"/>
    <x v="4970"/>
    <m/>
    <n v="42.37"/>
    <x v="22"/>
    <m/>
    <x v="0"/>
  </r>
  <r>
    <s v="X"/>
    <d v="2017-01-13T00:00:00"/>
    <x v="1"/>
    <x v="36"/>
    <n v="2000"/>
    <m/>
    <x v="643"/>
    <m/>
    <x v="0"/>
  </r>
  <r>
    <s v="X"/>
    <d v="2017-01-13T00:00:00"/>
    <x v="14"/>
    <x v="4142"/>
    <m/>
    <n v="309.83"/>
    <x v="638"/>
    <m/>
    <x v="0"/>
  </r>
  <r>
    <s v="X"/>
    <d v="2017-01-14T00:00:00"/>
    <x v="0"/>
    <x v="4971"/>
    <m/>
    <n v="774.56"/>
    <x v="644"/>
    <m/>
    <x v="0"/>
  </r>
  <r>
    <s v="X"/>
    <d v="2017-01-14T00:00:00"/>
    <x v="0"/>
    <x v="4972"/>
    <m/>
    <n v="75.959999999999994"/>
    <x v="655"/>
    <m/>
    <x v="0"/>
  </r>
  <r>
    <s v="X"/>
    <d v="2017-01-14T00:00:00"/>
    <x v="0"/>
    <x v="4973"/>
    <m/>
    <n v="123.74"/>
    <x v="631"/>
    <m/>
    <x v="0"/>
  </r>
  <r>
    <s v="X"/>
    <d v="2017-01-16T00:00:00"/>
    <x v="0"/>
    <x v="4974"/>
    <m/>
    <n v="727.58"/>
    <x v="645"/>
    <m/>
    <x v="0"/>
  </r>
  <r>
    <s v="X"/>
    <d v="2017-01-16T00:00:00"/>
    <x v="0"/>
    <x v="4975"/>
    <m/>
    <n v="750.7"/>
    <x v="656"/>
    <m/>
    <x v="0"/>
  </r>
  <r>
    <s v="X"/>
    <d v="2017-01-16T00:00:00"/>
    <x v="14"/>
    <x v="4976"/>
    <m/>
    <n v="640.29999999999995"/>
    <x v="657"/>
    <m/>
    <x v="0"/>
  </r>
  <r>
    <s v="X"/>
    <d v="2017-01-16T00:00:00"/>
    <x v="0"/>
    <x v="4977"/>
    <m/>
    <n v="208.33"/>
    <x v="648"/>
    <m/>
    <x v="0"/>
  </r>
  <r>
    <s v="X"/>
    <d v="2017-01-16T00:00:00"/>
    <x v="0"/>
    <x v="4978"/>
    <m/>
    <n v="185.25"/>
    <x v="631"/>
    <m/>
    <x v="0"/>
  </r>
  <r>
    <s v="X"/>
    <d v="2017-01-16T00:00:00"/>
    <x v="19"/>
    <x v="4979"/>
    <m/>
    <n v="98.04"/>
    <x v="658"/>
    <m/>
    <x v="0"/>
  </r>
  <r>
    <s v="X"/>
    <d v="2017-01-17T00:00:00"/>
    <x v="0"/>
    <x v="4980"/>
    <m/>
    <n v="149.38999999999999"/>
    <x v="645"/>
    <m/>
    <x v="0"/>
  </r>
  <r>
    <s v="X"/>
    <d v="2017-01-17T00:00:00"/>
    <x v="14"/>
    <x v="4981"/>
    <m/>
    <n v="218.29"/>
    <x v="657"/>
    <m/>
    <x v="0"/>
  </r>
  <r>
    <s v="X"/>
    <d v="2017-01-17T00:00:00"/>
    <x v="14"/>
    <x v="4982"/>
    <m/>
    <n v="99.35"/>
    <x v="638"/>
    <m/>
    <x v="0"/>
  </r>
  <r>
    <s v="X"/>
    <d v="2017-01-17T00:00:00"/>
    <x v="0"/>
    <x v="4983"/>
    <m/>
    <n v="76.989999999999995"/>
    <x v="631"/>
    <m/>
    <x v="0"/>
  </r>
  <r>
    <s v="X"/>
    <d v="2017-01-17T00:00:00"/>
    <x v="0"/>
    <x v="4984"/>
    <m/>
    <n v="383.75"/>
    <x v="648"/>
    <m/>
    <x v="0"/>
  </r>
  <r>
    <s v="X"/>
    <d v="2017-01-17T00:00:00"/>
    <x v="13"/>
    <x v="4985"/>
    <n v="-27978"/>
    <m/>
    <x v="610"/>
    <m/>
    <x v="0"/>
  </r>
  <r>
    <s v="X"/>
    <d v="2017-01-17T00:00:00"/>
    <x v="13"/>
    <x v="4986"/>
    <n v="-5000"/>
    <m/>
    <x v="610"/>
    <m/>
    <x v="0"/>
  </r>
  <r>
    <s v="X"/>
    <d v="2017-01-17T00:00:00"/>
    <x v="13"/>
    <x v="9"/>
    <n v="3500"/>
    <m/>
    <x v="638"/>
    <m/>
    <x v="0"/>
  </r>
  <r>
    <s v="X"/>
    <d v="2017-01-17T00:00:00"/>
    <x v="13"/>
    <x v="9"/>
    <n v="500"/>
    <m/>
    <x v="610"/>
    <m/>
    <x v="0"/>
  </r>
  <r>
    <s v="X"/>
    <d v="2017-01-17T00:00:00"/>
    <x v="13"/>
    <x v="4987"/>
    <n v="240"/>
    <m/>
    <x v="583"/>
    <m/>
    <x v="0"/>
  </r>
  <r>
    <s v="X"/>
    <d v="2017-01-17T00:00:00"/>
    <x v="13"/>
    <x v="9"/>
    <n v="200"/>
    <m/>
    <x v="127"/>
    <m/>
    <x v="0"/>
  </r>
  <r>
    <s v="X"/>
    <d v="2017-01-17T00:00:00"/>
    <x v="13"/>
    <x v="9"/>
    <n v="450"/>
    <m/>
    <x v="659"/>
    <m/>
    <x v="0"/>
  </r>
  <r>
    <s v="X"/>
    <d v="2017-01-17T00:00:00"/>
    <x v="13"/>
    <x v="9"/>
    <n v="150"/>
    <m/>
    <x v="660"/>
    <m/>
    <x v="0"/>
  </r>
  <r>
    <s v="X"/>
    <d v="2017-01-17T00:00:00"/>
    <x v="1"/>
    <x v="2677"/>
    <n v="8000"/>
    <m/>
    <x v="631"/>
    <m/>
    <x v="0"/>
  </r>
  <r>
    <s v="X"/>
    <d v="2017-01-17T00:00:00"/>
    <x v="1"/>
    <x v="9"/>
    <n v="350"/>
    <m/>
    <x v="429"/>
    <m/>
    <x v="0"/>
  </r>
  <r>
    <s v="X"/>
    <d v="2017-01-17T00:00:00"/>
    <x v="1"/>
    <x v="9"/>
    <n v="200"/>
    <m/>
    <x v="648"/>
    <m/>
    <x v="0"/>
  </r>
  <r>
    <s v="X"/>
    <d v="2017-01-17T00:00:00"/>
    <x v="1"/>
    <x v="9"/>
    <n v="520"/>
    <m/>
    <x v="644"/>
    <m/>
    <x v="0"/>
  </r>
  <r>
    <s v="X"/>
    <d v="2017-01-17T00:00:00"/>
    <x v="1"/>
    <x v="9"/>
    <n v="450"/>
    <m/>
    <x v="22"/>
    <m/>
    <x v="0"/>
  </r>
  <r>
    <s v="X"/>
    <d v="2017-01-17T00:00:00"/>
    <x v="1"/>
    <x v="9"/>
    <n v="1640"/>
    <m/>
    <x v="607"/>
    <m/>
    <x v="0"/>
  </r>
  <r>
    <s v="X"/>
    <d v="2017-01-17T00:00:00"/>
    <x v="1"/>
    <x v="172"/>
    <n v="1000"/>
    <m/>
    <x v="648"/>
    <m/>
    <x v="0"/>
  </r>
  <r>
    <s v="X"/>
    <d v="2017-01-17T00:00:00"/>
    <x v="1"/>
    <x v="16"/>
    <n v="400"/>
    <m/>
    <x v="631"/>
    <m/>
    <x v="0"/>
  </r>
  <r>
    <s v="X"/>
    <d v="2017-01-17T00:00:00"/>
    <x v="1"/>
    <x v="36"/>
    <n v="1500"/>
    <m/>
    <x v="648"/>
    <m/>
    <x v="0"/>
  </r>
  <r>
    <s v="X"/>
    <d v="2017-01-18T00:00:00"/>
    <x v="0"/>
    <x v="4988"/>
    <m/>
    <n v="152.66"/>
    <x v="656"/>
    <m/>
    <x v="0"/>
  </r>
  <r>
    <s v="X"/>
    <d v="2017-01-18T00:00:00"/>
    <x v="13"/>
    <x v="1328"/>
    <n v="376.05"/>
    <m/>
    <x v="632"/>
    <m/>
    <x v="0"/>
  </r>
  <r>
    <s v="X"/>
    <d v="2017-01-18T00:00:00"/>
    <x v="13"/>
    <x v="4928"/>
    <n v="140"/>
    <m/>
    <x v="42"/>
    <m/>
    <x v="0"/>
  </r>
  <r>
    <s v="X"/>
    <d v="2017-01-18T00:00:00"/>
    <x v="14"/>
    <x v="2090"/>
    <m/>
    <n v="287.95999999999998"/>
    <x v="638"/>
    <m/>
    <x v="0"/>
  </r>
  <r>
    <s v="X"/>
    <d v="2017-01-19T00:00:00"/>
    <x v="0"/>
    <x v="4989"/>
    <m/>
    <n v="97.9"/>
    <x v="657"/>
    <m/>
    <x v="0"/>
  </r>
  <r>
    <s v="X"/>
    <d v="2017-01-19T00:00:00"/>
    <x v="0"/>
    <x v="4990"/>
    <m/>
    <n v="101.57"/>
    <x v="648"/>
    <m/>
    <x v="0"/>
  </r>
  <r>
    <s v="X"/>
    <d v="2017-01-19T00:00:00"/>
    <x v="14"/>
    <x v="4991"/>
    <m/>
    <n v="426.16"/>
    <x v="657"/>
    <m/>
    <x v="0"/>
  </r>
  <r>
    <s v="X"/>
    <d v="2017-01-19T00:00:00"/>
    <x v="0"/>
    <x v="4992"/>
    <m/>
    <n v="246.69"/>
    <x v="648"/>
    <m/>
    <x v="0"/>
  </r>
  <r>
    <s v="X"/>
    <d v="2017-01-19T00:00:00"/>
    <x v="0"/>
    <x v="4993"/>
    <m/>
    <n v="413.88"/>
    <x v="631"/>
    <m/>
    <x v="0"/>
  </r>
  <r>
    <s v="X"/>
    <d v="2017-01-19T00:00:00"/>
    <x v="1"/>
    <x v="28"/>
    <n v="533.5"/>
    <m/>
    <x v="648"/>
    <m/>
    <x v="0"/>
  </r>
  <r>
    <s v="X"/>
    <d v="2017-01-19T00:00:00"/>
    <x v="1"/>
    <x v="28"/>
    <n v="533.5"/>
    <m/>
    <x v="632"/>
    <m/>
    <x v="0"/>
  </r>
  <r>
    <s v="X"/>
    <d v="2017-01-20T00:00:00"/>
    <x v="14"/>
    <x v="4994"/>
    <m/>
    <n v="127.24"/>
    <x v="657"/>
    <m/>
    <x v="0"/>
  </r>
  <r>
    <s v="X"/>
    <d v="2017-01-20T00:00:00"/>
    <x v="13"/>
    <x v="2091"/>
    <n v="1000"/>
    <m/>
    <x v="632"/>
    <m/>
    <x v="0"/>
  </r>
  <r>
    <s v="X"/>
    <d v="2017-01-20T00:00:00"/>
    <x v="13"/>
    <x v="2091"/>
    <n v="1000"/>
    <m/>
    <x v="648"/>
    <m/>
    <x v="0"/>
  </r>
  <r>
    <s v="X"/>
    <d v="2017-01-20T00:00:00"/>
    <x v="13"/>
    <x v="4210"/>
    <n v="4000"/>
    <m/>
    <x v="638"/>
    <m/>
    <x v="0"/>
  </r>
  <r>
    <s v="X"/>
    <d v="2017-01-20T00:00:00"/>
    <x v="1"/>
    <x v="4210"/>
    <n v="4000"/>
    <m/>
    <x v="648"/>
    <m/>
    <x v="0"/>
  </r>
  <r>
    <s v="X"/>
    <d v="2017-01-21T00:00:00"/>
    <x v="19"/>
    <x v="4995"/>
    <m/>
    <n v="107.94"/>
    <x v="632"/>
    <m/>
    <x v="0"/>
  </r>
  <r>
    <s v="X"/>
    <d v="2017-01-21T00:00:00"/>
    <x v="14"/>
    <x v="4996"/>
    <m/>
    <n v="2699.28"/>
    <x v="422"/>
    <m/>
    <x v="0"/>
  </r>
  <r>
    <s v="X"/>
    <d v="2017-01-23T00:00:00"/>
    <x v="0"/>
    <x v="4997"/>
    <m/>
    <n v="330.19"/>
    <x v="648"/>
    <m/>
    <x v="0"/>
  </r>
  <r>
    <s v="X"/>
    <d v="2017-01-23T00:00:00"/>
    <x v="0"/>
    <x v="4998"/>
    <m/>
    <n v="316.38"/>
    <x v="2"/>
    <m/>
    <x v="0"/>
  </r>
  <r>
    <s v="X"/>
    <d v="2017-01-23T00:00:00"/>
    <x v="14"/>
    <x v="4996"/>
    <m/>
    <n v="-334.98"/>
    <x v="422"/>
    <m/>
    <x v="0"/>
  </r>
  <r>
    <s v="X"/>
    <d v="2017-01-23T00:00:00"/>
    <x v="19"/>
    <x v="4996"/>
    <m/>
    <n v="281.37"/>
    <x v="638"/>
    <m/>
    <x v="0"/>
  </r>
  <r>
    <s v="X"/>
    <d v="2017-01-23T00:00:00"/>
    <x v="14"/>
    <x v="4999"/>
    <m/>
    <n v="855.05"/>
    <x v="657"/>
    <m/>
    <x v="0"/>
  </r>
  <r>
    <s v="X"/>
    <d v="2017-01-23T00:00:00"/>
    <x v="0"/>
    <x v="5000"/>
    <m/>
    <n v="425.96"/>
    <x v="631"/>
    <m/>
    <x v="0"/>
  </r>
  <r>
    <s v="X"/>
    <d v="2017-01-23T00:00:00"/>
    <x v="14"/>
    <x v="4999"/>
    <m/>
    <n v="-116.39"/>
    <x v="657"/>
    <m/>
    <x v="0"/>
  </r>
  <r>
    <s v="X"/>
    <d v="2017-01-23T00:00:00"/>
    <x v="14"/>
    <x v="4999"/>
    <m/>
    <n v="206.25"/>
    <x v="657"/>
    <m/>
    <x v="0"/>
  </r>
  <r>
    <s v="X"/>
    <d v="2017-01-23T00:00:00"/>
    <x v="13"/>
    <x v="9"/>
    <n v="2400"/>
    <m/>
    <x v="638"/>
    <m/>
    <x v="0"/>
  </r>
  <r>
    <s v="X"/>
    <d v="2017-01-23T00:00:00"/>
    <x v="13"/>
    <x v="9"/>
    <n v="200"/>
    <m/>
    <x v="618"/>
    <m/>
    <x v="0"/>
  </r>
  <r>
    <s v="X"/>
    <d v="2017-01-23T00:00:00"/>
    <x v="13"/>
    <x v="9"/>
    <n v="1850"/>
    <m/>
    <x v="657"/>
    <m/>
    <x v="0"/>
  </r>
  <r>
    <s v="X"/>
    <d v="2017-01-23T00:00:00"/>
    <x v="13"/>
    <x v="2482"/>
    <n v="2500"/>
    <m/>
    <x v="632"/>
    <m/>
    <x v="0"/>
  </r>
  <r>
    <s v="X"/>
    <d v="2017-01-23T00:00:00"/>
    <x v="1"/>
    <x v="9"/>
    <n v="1100"/>
    <m/>
    <x v="607"/>
    <m/>
    <x v="0"/>
  </r>
  <r>
    <s v="X"/>
    <d v="2017-01-23T00:00:00"/>
    <x v="1"/>
    <x v="9"/>
    <n v="1500"/>
    <m/>
    <x v="644"/>
    <m/>
    <x v="0"/>
  </r>
  <r>
    <s v="X"/>
    <d v="2017-01-23T00:00:00"/>
    <x v="1"/>
    <x v="9"/>
    <n v="1200"/>
    <m/>
    <x v="645"/>
    <m/>
    <x v="0"/>
  </r>
  <r>
    <s v="X"/>
    <d v="2017-01-23T00:00:00"/>
    <x v="1"/>
    <x v="9"/>
    <n v="800"/>
    <m/>
    <x v="656"/>
    <m/>
    <x v="0"/>
  </r>
  <r>
    <s v="X"/>
    <d v="2017-01-23T00:00:00"/>
    <x v="1"/>
    <x v="9"/>
    <n v="600"/>
    <m/>
    <x v="654"/>
    <m/>
    <x v="0"/>
  </r>
  <r>
    <s v="X"/>
    <d v="2017-01-23T00:00:00"/>
    <x v="1"/>
    <x v="2482"/>
    <n v="5000"/>
    <m/>
    <x v="648"/>
    <m/>
    <x v="0"/>
  </r>
  <r>
    <s v="X"/>
    <d v="2017-01-23T00:00:00"/>
    <x v="1"/>
    <x v="16"/>
    <n v="1100"/>
    <m/>
    <x v="631"/>
    <m/>
    <x v="0"/>
  </r>
  <r>
    <s v="X"/>
    <d v="2017-01-24T00:00:00"/>
    <x v="19"/>
    <x v="0"/>
    <m/>
    <n v="160.91999999999999"/>
    <x v="657"/>
    <m/>
    <x v="0"/>
  </r>
  <r>
    <s v="X"/>
    <d v="2017-01-24T00:00:00"/>
    <x v="14"/>
    <x v="0"/>
    <m/>
    <n v="-114.1"/>
    <x v="657"/>
    <m/>
    <x v="0"/>
  </r>
  <r>
    <s v="X"/>
    <d v="2017-01-24T00:00:00"/>
    <x v="0"/>
    <x v="5001"/>
    <m/>
    <n v="15.22"/>
    <x v="98"/>
    <m/>
    <x v="0"/>
  </r>
  <r>
    <s v="X"/>
    <d v="2017-01-24T00:00:00"/>
    <x v="0"/>
    <x v="5002"/>
    <m/>
    <n v="244.18"/>
    <x v="648"/>
    <m/>
    <x v="0"/>
  </r>
  <r>
    <s v="X"/>
    <d v="2017-01-24T00:00:00"/>
    <x v="0"/>
    <x v="5003"/>
    <m/>
    <n v="185.83"/>
    <x v="631"/>
    <m/>
    <x v="0"/>
  </r>
  <r>
    <s v="X"/>
    <d v="2017-01-24T00:00:00"/>
    <x v="0"/>
    <x v="5004"/>
    <m/>
    <n v="204.19"/>
    <x v="648"/>
    <m/>
    <x v="0"/>
  </r>
  <r>
    <s v="X"/>
    <d v="2017-01-24T00:00:00"/>
    <x v="0"/>
    <x v="5005"/>
    <m/>
    <n v="200.69"/>
    <x v="120"/>
    <m/>
    <x v="0"/>
  </r>
  <r>
    <s v="X"/>
    <d v="2017-01-24T00:00:00"/>
    <x v="0"/>
    <x v="5006"/>
    <m/>
    <n v="777.19"/>
    <x v="631"/>
    <m/>
    <x v="0"/>
  </r>
  <r>
    <s v="X"/>
    <d v="2017-01-24T00:00:00"/>
    <x v="0"/>
    <x v="5007"/>
    <m/>
    <n v="57.44"/>
    <x v="631"/>
    <m/>
    <x v="0"/>
  </r>
  <r>
    <s v="X"/>
    <d v="2017-01-24T00:00:00"/>
    <x v="19"/>
    <x v="5008"/>
    <m/>
    <n v="672.68"/>
    <x v="657"/>
    <m/>
    <x v="0"/>
  </r>
  <r>
    <s v="X"/>
    <d v="2017-01-24T00:00:00"/>
    <x v="19"/>
    <x v="5009"/>
    <m/>
    <n v="4032.44"/>
    <x v="661"/>
    <m/>
    <x v="0"/>
  </r>
  <r>
    <s v="X"/>
    <d v="2017-01-24T00:00:00"/>
    <x v="14"/>
    <x v="801"/>
    <m/>
    <n v="4500"/>
    <x v="632"/>
    <m/>
    <x v="0"/>
  </r>
  <r>
    <s v="X"/>
    <d v="2017-01-25T00:00:00"/>
    <x v="0"/>
    <x v="0"/>
    <m/>
    <n v="-322.83999999999997"/>
    <x v="648"/>
    <m/>
    <x v="0"/>
  </r>
  <r>
    <s v="X"/>
    <d v="2017-01-25T00:00:00"/>
    <x v="0"/>
    <x v="5010"/>
    <m/>
    <n v="109.1"/>
    <x v="648"/>
    <m/>
    <x v="0"/>
  </r>
  <r>
    <s v="X"/>
    <d v="2017-01-25T00:00:00"/>
    <x v="0"/>
    <x v="5011"/>
    <m/>
    <n v="653.58000000000004"/>
    <x v="631"/>
    <m/>
    <x v="0"/>
  </r>
  <r>
    <s v="X"/>
    <d v="2017-01-25T00:00:00"/>
    <x v="0"/>
    <x v="5012"/>
    <m/>
    <n v="68.430000000000007"/>
    <x v="648"/>
    <m/>
    <x v="0"/>
  </r>
  <r>
    <s v="X"/>
    <d v="2017-01-25T00:00:00"/>
    <x v="19"/>
    <x v="0"/>
    <m/>
    <n v="-115.54"/>
    <x v="657"/>
    <m/>
    <x v="0"/>
  </r>
  <r>
    <s v="X"/>
    <d v="2017-01-25T00:00:00"/>
    <x v="0"/>
    <x v="5013"/>
    <m/>
    <n v="557.94000000000005"/>
    <x v="631"/>
    <m/>
    <x v="0"/>
  </r>
  <r>
    <s v="X"/>
    <d v="2017-01-25T00:00:00"/>
    <x v="19"/>
    <x v="5014"/>
    <m/>
    <n v="163.11000000000001"/>
    <x v="657"/>
    <m/>
    <x v="0"/>
  </r>
  <r>
    <s v="X"/>
    <d v="2017-01-26T00:00:00"/>
    <x v="14"/>
    <x v="5015"/>
    <m/>
    <n v="1069.44"/>
    <x v="632"/>
    <m/>
    <x v="0"/>
  </r>
  <r>
    <s v="X"/>
    <d v="2017-01-26T00:00:00"/>
    <x v="0"/>
    <x v="5016"/>
    <m/>
    <n v="822.25"/>
    <x v="631"/>
    <m/>
    <x v="0"/>
  </r>
  <r>
    <s v="X"/>
    <d v="2017-01-26T00:00:00"/>
    <x v="0"/>
    <x v="5017"/>
    <m/>
    <n v="257.68"/>
    <x v="631"/>
    <m/>
    <x v="0"/>
  </r>
  <r>
    <s v="X"/>
    <d v="2017-01-26T00:00:00"/>
    <x v="0"/>
    <x v="5018"/>
    <m/>
    <n v="121.49"/>
    <x v="648"/>
    <m/>
    <x v="0"/>
  </r>
  <r>
    <s v="X"/>
    <d v="2017-01-26T00:00:00"/>
    <x v="0"/>
    <x v="5019"/>
    <m/>
    <n v="927.27"/>
    <x v="631"/>
    <m/>
    <x v="0"/>
  </r>
  <r>
    <s v="X"/>
    <d v="2017-01-26T00:00:00"/>
    <x v="14"/>
    <x v="5020"/>
    <m/>
    <n v="2201.6999999999998"/>
    <x v="638"/>
    <m/>
    <x v="0"/>
  </r>
  <r>
    <s v="X"/>
    <d v="2017-01-26T00:00:00"/>
    <x v="13"/>
    <x v="1328"/>
    <n v="387.78"/>
    <m/>
    <x v="654"/>
    <m/>
    <x v="0"/>
  </r>
  <r>
    <s v="X"/>
    <d v="2017-01-26T00:00:00"/>
    <x v="1"/>
    <x v="4064"/>
    <n v="115"/>
    <m/>
    <x v="101"/>
    <m/>
    <x v="0"/>
  </r>
  <r>
    <s v="X"/>
    <d v="2017-01-26T00:00:00"/>
    <x v="1"/>
    <x v="5021"/>
    <n v="2.88"/>
    <m/>
    <x v="101"/>
    <m/>
    <x v="0"/>
  </r>
  <r>
    <s v="X"/>
    <d v="2017-01-26T00:00:00"/>
    <x v="1"/>
    <x v="959"/>
    <n v="500"/>
    <m/>
    <x v="656"/>
    <m/>
    <x v="0"/>
  </r>
  <r>
    <s v="X"/>
    <d v="2017-01-27T00:00:00"/>
    <x v="0"/>
    <x v="5022"/>
    <m/>
    <n v="1069.7"/>
    <x v="631"/>
    <m/>
    <x v="0"/>
  </r>
  <r>
    <s v="X"/>
    <d v="2017-01-27T00:00:00"/>
    <x v="0"/>
    <x v="5023"/>
    <m/>
    <n v="147.54"/>
    <x v="662"/>
    <m/>
    <x v="0"/>
  </r>
  <r>
    <s v="X"/>
    <d v="2017-01-27T00:00:00"/>
    <x v="0"/>
    <x v="5024"/>
    <m/>
    <n v="217.55"/>
    <x v="631"/>
    <m/>
    <x v="0"/>
  </r>
  <r>
    <s v="X"/>
    <d v="2017-01-27T00:00:00"/>
    <x v="14"/>
    <x v="5025"/>
    <m/>
    <n v="965.02"/>
    <x v="638"/>
    <m/>
    <x v="0"/>
  </r>
  <r>
    <s v="X"/>
    <d v="2017-01-27T00:00:00"/>
    <x v="13"/>
    <x v="2962"/>
    <n v="1700"/>
    <m/>
    <x v="618"/>
    <m/>
    <x v="0"/>
  </r>
  <r>
    <s v="X"/>
    <d v="2017-01-28T00:00:00"/>
    <x v="0"/>
    <x v="0"/>
    <m/>
    <n v="-328.07"/>
    <x v="648"/>
    <m/>
    <x v="0"/>
  </r>
  <r>
    <s v="X"/>
    <d v="2017-01-28T00:00:00"/>
    <x v="0"/>
    <x v="5026"/>
    <m/>
    <n v="204.05"/>
    <x v="631"/>
    <m/>
    <x v="0"/>
  </r>
  <r>
    <s v="X"/>
    <d v="2017-01-28T00:00:00"/>
    <x v="14"/>
    <x v="5027"/>
    <m/>
    <n v="206.86"/>
    <x v="90"/>
    <m/>
    <x v="0"/>
  </r>
  <r>
    <s v="X"/>
    <d v="2017-01-30T00:00:00"/>
    <x v="0"/>
    <x v="5028"/>
    <m/>
    <n v="2611"/>
    <x v="94"/>
    <m/>
    <x v="0"/>
  </r>
  <r>
    <s v="X"/>
    <d v="2017-01-30T00:00:00"/>
    <x v="0"/>
    <x v="5029"/>
    <m/>
    <n v="451.83"/>
    <x v="110"/>
    <m/>
    <x v="0"/>
  </r>
  <r>
    <s v="X"/>
    <d v="2017-01-30T00:00:00"/>
    <x v="0"/>
    <x v="5030"/>
    <m/>
    <n v="387.2"/>
    <x v="648"/>
    <m/>
    <x v="0"/>
  </r>
  <r>
    <s v="X"/>
    <d v="2017-01-30T00:00:00"/>
    <x v="0"/>
    <x v="5031"/>
    <m/>
    <n v="3495.13"/>
    <x v="662"/>
    <m/>
    <x v="0"/>
  </r>
  <r>
    <s v="X"/>
    <d v="2017-01-30T00:00:00"/>
    <x v="0"/>
    <x v="5031"/>
    <m/>
    <n v="-120.08"/>
    <x v="662"/>
    <m/>
    <x v="0"/>
  </r>
  <r>
    <s v="X"/>
    <d v="2017-01-30T00:00:00"/>
    <x v="19"/>
    <x v="5031"/>
    <m/>
    <n v="120.08"/>
    <x v="662"/>
    <m/>
    <x v="0"/>
  </r>
  <r>
    <s v="X"/>
    <d v="2017-01-30T00:00:00"/>
    <x v="13"/>
    <x v="2482"/>
    <n v="560"/>
    <m/>
    <x v="662"/>
    <m/>
    <x v="0"/>
  </r>
  <r>
    <s v="X"/>
    <d v="2017-01-30T00:00:00"/>
    <x v="13"/>
    <x v="9"/>
    <n v="1200"/>
    <m/>
    <x v="657"/>
    <m/>
    <x v="0"/>
  </r>
  <r>
    <s v="X"/>
    <d v="2017-01-30T00:00:00"/>
    <x v="13"/>
    <x v="9"/>
    <n v="5725"/>
    <m/>
    <x v="638"/>
    <m/>
    <x v="0"/>
  </r>
  <r>
    <s v="X"/>
    <d v="2017-01-30T00:00:00"/>
    <x v="1"/>
    <x v="2273"/>
    <n v="185"/>
    <m/>
    <x v="101"/>
    <m/>
    <x v="0"/>
  </r>
  <r>
    <s v="X"/>
    <d v="2017-01-30T00:00:00"/>
    <x v="1"/>
    <x v="2677"/>
    <n v="3800"/>
    <m/>
    <x v="631"/>
    <m/>
    <x v="0"/>
  </r>
  <r>
    <s v="X"/>
    <d v="2017-01-30T00:00:00"/>
    <x v="1"/>
    <x v="2677"/>
    <n v="2500"/>
    <m/>
    <x v="631"/>
    <m/>
    <x v="0"/>
  </r>
  <r>
    <s v="X"/>
    <d v="2017-01-30T00:00:00"/>
    <x v="1"/>
    <x v="9"/>
    <n v="485"/>
    <m/>
    <x v="2"/>
    <m/>
    <x v="0"/>
  </r>
  <r>
    <s v="X"/>
    <d v="2017-01-30T00:00:00"/>
    <x v="1"/>
    <x v="9"/>
    <n v="300"/>
    <m/>
    <x v="98"/>
    <m/>
    <x v="0"/>
  </r>
  <r>
    <s v="X"/>
    <d v="2017-01-30T00:00:00"/>
    <x v="1"/>
    <x v="9"/>
    <n v="400"/>
    <m/>
    <x v="632"/>
    <m/>
    <x v="0"/>
  </r>
  <r>
    <s v="X"/>
    <d v="2017-01-30T00:00:00"/>
    <x v="1"/>
    <x v="275"/>
    <n v="4500"/>
    <m/>
    <x v="654"/>
    <m/>
    <x v="0"/>
  </r>
  <r>
    <s v="X"/>
    <d v="2017-01-31T00:00:00"/>
    <x v="0"/>
    <x v="5032"/>
    <m/>
    <n v="55.07"/>
    <x v="98"/>
    <m/>
    <x v="0"/>
  </r>
  <r>
    <s v="X"/>
    <d v="2017-01-31T00:00:00"/>
    <x v="0"/>
    <x v="5033"/>
    <m/>
    <n v="833.46"/>
    <x v="648"/>
    <m/>
    <x v="0"/>
  </r>
  <r>
    <s v="X"/>
    <d v="2017-01-31T00:00:00"/>
    <x v="0"/>
    <x v="5034"/>
    <m/>
    <n v="614.78"/>
    <x v="662"/>
    <m/>
    <x v="0"/>
  </r>
  <r>
    <s v="X"/>
    <d v="2017-01-31T00:00:00"/>
    <x v="0"/>
    <x v="5035"/>
    <m/>
    <n v="137"/>
    <x v="662"/>
    <m/>
    <x v="0"/>
  </r>
  <r>
    <s v="X"/>
    <d v="2017-01-31T00:00:00"/>
    <x v="0"/>
    <x v="5036"/>
    <m/>
    <n v="253.49"/>
    <x v="2"/>
    <m/>
    <x v="0"/>
  </r>
  <r>
    <s v="X"/>
    <d v="2017-01-31T00:00:00"/>
    <x v="0"/>
    <x v="5037"/>
    <m/>
    <n v="918.69"/>
    <x v="631"/>
    <m/>
    <x v="0"/>
  </r>
  <r>
    <s v="X"/>
    <d v="2017-01-31T00:00:00"/>
    <x v="1"/>
    <x v="2249"/>
    <n v="780"/>
    <m/>
    <x v="663"/>
    <m/>
    <x v="0"/>
  </r>
  <r>
    <s v="X"/>
    <d v="2017-01-31T00:00:00"/>
    <x v="1"/>
    <x v="4525"/>
    <n v="32.4"/>
    <m/>
    <x v="663"/>
    <m/>
    <x v="0"/>
  </r>
  <r>
    <s v="X"/>
    <d v="2017-01-31T00:00:00"/>
    <x v="1"/>
    <x v="4525"/>
    <n v="33.4"/>
    <m/>
    <x v="663"/>
    <m/>
    <x v="0"/>
  </r>
  <r>
    <s v="X"/>
    <d v="2017-02-01T00:00:00"/>
    <x v="19"/>
    <x v="5038"/>
    <m/>
    <n v="45.03"/>
    <x v="94"/>
    <m/>
    <x v="0"/>
  </r>
  <r>
    <s v="X"/>
    <d v="2017-02-01T00:00:00"/>
    <x v="14"/>
    <x v="5039"/>
    <m/>
    <n v="931.85"/>
    <x v="638"/>
    <m/>
    <x v="0"/>
  </r>
  <r>
    <s v="X"/>
    <d v="2017-02-01T00:00:00"/>
    <x v="0"/>
    <x v="5040"/>
    <m/>
    <n v="280.23"/>
    <x v="631"/>
    <m/>
    <x v="0"/>
  </r>
  <r>
    <s v="X"/>
    <d v="2017-02-01T00:00:00"/>
    <x v="0"/>
    <x v="5041"/>
    <m/>
    <n v="757.16"/>
    <x v="648"/>
    <m/>
    <x v="0"/>
  </r>
  <r>
    <s v="X"/>
    <d v="2017-02-01T00:00:00"/>
    <x v="14"/>
    <x v="5042"/>
    <m/>
    <n v="197.97"/>
    <x v="638"/>
    <m/>
    <x v="0"/>
  </r>
  <r>
    <s v="X"/>
    <d v="2017-02-01T00:00:00"/>
    <x v="1"/>
    <x v="4515"/>
    <n v="1000"/>
    <m/>
    <x v="654"/>
    <m/>
    <x v="0"/>
  </r>
  <r>
    <s v="X"/>
    <d v="2017-02-02T00:00:00"/>
    <x v="0"/>
    <x v="5043"/>
    <m/>
    <n v="411.04"/>
    <x v="662"/>
    <m/>
    <x v="0"/>
  </r>
  <r>
    <s v="X"/>
    <d v="2017-02-02T00:00:00"/>
    <x v="14"/>
    <x v="5044"/>
    <m/>
    <n v="150.81"/>
    <x v="469"/>
    <m/>
    <x v="0"/>
  </r>
  <r>
    <s v="X"/>
    <d v="2017-02-02T00:00:00"/>
    <x v="14"/>
    <x v="5045"/>
    <m/>
    <n v="23.19"/>
    <x v="469"/>
    <m/>
    <x v="0"/>
  </r>
  <r>
    <s v="X"/>
    <d v="2017-02-03T00:00:00"/>
    <x v="0"/>
    <x v="5046"/>
    <m/>
    <n v="353.27"/>
    <x v="631"/>
    <m/>
    <x v="0"/>
  </r>
  <r>
    <s v="X"/>
    <d v="2017-02-03T00:00:00"/>
    <x v="0"/>
    <x v="5047"/>
    <m/>
    <n v="817.53"/>
    <x v="662"/>
    <m/>
    <x v="0"/>
  </r>
  <r>
    <s v="X"/>
    <d v="2017-02-03T00:00:00"/>
    <x v="13"/>
    <x v="2091"/>
    <n v="1100"/>
    <m/>
    <x v="638"/>
    <m/>
    <x v="0"/>
  </r>
  <r>
    <s v="X"/>
    <d v="2017-02-03T00:00:00"/>
    <x v="13"/>
    <x v="2046"/>
    <n v="1600"/>
    <m/>
    <x v="632"/>
    <m/>
    <x v="0"/>
  </r>
  <r>
    <s v="X"/>
    <d v="2017-02-03T00:00:00"/>
    <x v="13"/>
    <x v="36"/>
    <n v="3000"/>
    <m/>
    <x v="632"/>
    <m/>
    <x v="0"/>
  </r>
  <r>
    <s v="X"/>
    <d v="2017-02-03T00:00:00"/>
    <x v="1"/>
    <x v="245"/>
    <n v="72"/>
    <m/>
    <x v="631"/>
    <m/>
    <x v="0"/>
  </r>
  <r>
    <s v="X"/>
    <d v="2017-02-03T00:00:00"/>
    <x v="1"/>
    <x v="275"/>
    <n v="2236"/>
    <m/>
    <x v="643"/>
    <m/>
    <x v="0"/>
  </r>
  <r>
    <s v="X"/>
    <d v="2017-02-04T00:00:00"/>
    <x v="14"/>
    <x v="5048"/>
    <m/>
    <n v="203.57"/>
    <x v="632"/>
    <m/>
    <x v="0"/>
  </r>
  <r>
    <s v="X"/>
    <d v="2017-02-04T00:00:00"/>
    <x v="0"/>
    <x v="5049"/>
    <m/>
    <n v="183.06"/>
    <x v="631"/>
    <m/>
    <x v="0"/>
  </r>
  <r>
    <s v="X"/>
    <d v="2017-02-04T00:00:00"/>
    <x v="14"/>
    <x v="5050"/>
    <m/>
    <n v="784.19"/>
    <x v="632"/>
    <m/>
    <x v="0"/>
  </r>
  <r>
    <s v="X"/>
    <d v="2017-02-06T00:00:00"/>
    <x v="0"/>
    <x v="5051"/>
    <m/>
    <n v="479.72"/>
    <x v="662"/>
    <m/>
    <x v="0"/>
  </r>
  <r>
    <s v="X"/>
    <d v="2017-02-06T00:00:00"/>
    <x v="0"/>
    <x v="5052"/>
    <m/>
    <n v="4865.1099999999997"/>
    <x v="662"/>
    <m/>
    <x v="0"/>
  </r>
  <r>
    <s v="X"/>
    <d v="2017-02-06T00:00:00"/>
    <x v="0"/>
    <x v="5053"/>
    <m/>
    <n v="263.05"/>
    <x v="631"/>
    <m/>
    <x v="0"/>
  </r>
  <r>
    <s v="X"/>
    <d v="2017-02-06T00:00:00"/>
    <x v="0"/>
    <x v="5054"/>
    <m/>
    <n v="38.82"/>
    <x v="648"/>
    <m/>
    <x v="0"/>
  </r>
  <r>
    <s v="X"/>
    <d v="2017-02-06T00:00:00"/>
    <x v="0"/>
    <x v="5055"/>
    <m/>
    <n v="1113.31"/>
    <x v="654"/>
    <m/>
    <x v="0"/>
  </r>
  <r>
    <s v="X"/>
    <d v="2017-02-06T00:00:00"/>
    <x v="14"/>
    <x v="5056"/>
    <m/>
    <n v="952.86"/>
    <x v="638"/>
    <m/>
    <x v="0"/>
  </r>
  <r>
    <s v="X"/>
    <d v="2017-02-06T00:00:00"/>
    <x v="13"/>
    <x v="9"/>
    <n v="275"/>
    <m/>
    <x v="2"/>
    <m/>
    <x v="0"/>
  </r>
  <r>
    <s v="X"/>
    <d v="2017-02-06T00:00:00"/>
    <x v="13"/>
    <x v="9"/>
    <n v="600"/>
    <m/>
    <x v="638"/>
    <m/>
    <x v="0"/>
  </r>
  <r>
    <s v="X"/>
    <d v="2017-02-06T00:00:00"/>
    <x v="13"/>
    <x v="9"/>
    <n v="260"/>
    <m/>
    <x v="664"/>
    <m/>
    <x v="0"/>
  </r>
  <r>
    <s v="X"/>
    <d v="2017-02-06T00:00:00"/>
    <x v="13"/>
    <x v="4210"/>
    <n v="2350"/>
    <m/>
    <x v="638"/>
    <m/>
    <x v="0"/>
  </r>
  <r>
    <s v="X"/>
    <d v="2017-02-06T00:00:00"/>
    <x v="1"/>
    <x v="9"/>
    <n v="150"/>
    <m/>
    <x v="322"/>
    <m/>
    <x v="0"/>
  </r>
  <r>
    <s v="X"/>
    <d v="2017-02-06T00:00:00"/>
    <x v="1"/>
    <x v="9"/>
    <n v="1700"/>
    <m/>
    <x v="110"/>
    <m/>
    <x v="0"/>
  </r>
  <r>
    <s v="X"/>
    <d v="2017-02-06T00:00:00"/>
    <x v="1"/>
    <x v="9"/>
    <n v="5700"/>
    <m/>
    <x v="654"/>
    <m/>
    <x v="0"/>
  </r>
  <r>
    <s v="X"/>
    <d v="2017-02-06T00:00:00"/>
    <x v="1"/>
    <x v="9"/>
    <n v="530"/>
    <m/>
    <x v="145"/>
    <m/>
    <x v="0"/>
  </r>
  <r>
    <s v="X"/>
    <d v="2017-02-06T00:00:00"/>
    <x v="1"/>
    <x v="2482"/>
    <n v="5000"/>
    <m/>
    <x v="662"/>
    <m/>
    <x v="0"/>
  </r>
  <r>
    <s v="X"/>
    <d v="2017-02-06T00:00:00"/>
    <x v="1"/>
    <x v="2677"/>
    <n v="1300"/>
    <m/>
    <x v="631"/>
    <m/>
    <x v="0"/>
  </r>
  <r>
    <s v="X"/>
    <d v="2017-02-06T00:00:00"/>
    <x v="1"/>
    <x v="2677"/>
    <n v="2900"/>
    <m/>
    <x v="648"/>
    <m/>
    <x v="0"/>
  </r>
  <r>
    <s v="X"/>
    <d v="2017-02-06T00:00:00"/>
    <x v="1"/>
    <x v="2482"/>
    <n v="2975"/>
    <m/>
    <x v="648"/>
    <m/>
    <x v="0"/>
  </r>
  <r>
    <s v="X"/>
    <d v="2017-02-06T00:00:00"/>
    <x v="1"/>
    <x v="28"/>
    <n v="6000"/>
    <m/>
    <x v="643"/>
    <m/>
    <x v="0"/>
  </r>
  <r>
    <s v="X"/>
    <d v="2017-02-06T00:00:00"/>
    <x v="1"/>
    <x v="28"/>
    <n v="2083.4"/>
    <m/>
    <x v="643"/>
    <m/>
    <x v="0"/>
  </r>
  <r>
    <s v="X"/>
    <d v="2017-02-06T00:00:00"/>
    <x v="14"/>
    <x v="801"/>
    <m/>
    <n v="4800"/>
    <x v="638"/>
    <m/>
    <x v="0"/>
  </r>
  <r>
    <s v="X"/>
    <d v="2017-02-07T00:00:00"/>
    <x v="14"/>
    <x v="5057"/>
    <m/>
    <n v="337.8"/>
    <x v="638"/>
    <m/>
    <x v="0"/>
  </r>
  <r>
    <s v="X"/>
    <d v="2017-02-07T00:00:00"/>
    <x v="0"/>
    <x v="5058"/>
    <m/>
    <n v="335.65"/>
    <x v="648"/>
    <m/>
    <x v="0"/>
  </r>
  <r>
    <s v="X"/>
    <d v="2017-02-07T00:00:00"/>
    <x v="0"/>
    <x v="5059"/>
    <m/>
    <n v="240.51"/>
    <x v="662"/>
    <m/>
    <x v="0"/>
  </r>
  <r>
    <s v="X"/>
    <d v="2017-02-07T00:00:00"/>
    <x v="0"/>
    <x v="5060"/>
    <m/>
    <n v="577.25"/>
    <x v="42"/>
    <m/>
    <x v="0"/>
  </r>
  <r>
    <s v="X"/>
    <d v="2017-02-08T00:00:00"/>
    <x v="14"/>
    <x v="5061"/>
    <m/>
    <n v="284.05"/>
    <x v="638"/>
    <m/>
    <x v="0"/>
  </r>
  <r>
    <s v="X"/>
    <d v="2017-02-08T00:00:00"/>
    <x v="0"/>
    <x v="5062"/>
    <m/>
    <n v="136.74"/>
    <x v="648"/>
    <m/>
    <x v="0"/>
  </r>
  <r>
    <s v="X"/>
    <d v="2017-02-08T00:00:00"/>
    <x v="0"/>
    <x v="5063"/>
    <m/>
    <n v="1070.22"/>
    <x v="662"/>
    <m/>
    <x v="0"/>
  </r>
  <r>
    <s v="X"/>
    <d v="2017-02-08T00:00:00"/>
    <x v="1"/>
    <x v="879"/>
    <n v="1700"/>
    <m/>
    <x v="562"/>
    <m/>
    <x v="0"/>
  </r>
  <r>
    <s v="X"/>
    <d v="2017-02-08T00:00:00"/>
    <x v="1"/>
    <x v="2046"/>
    <n v="700"/>
    <m/>
    <x v="631"/>
    <m/>
    <x v="0"/>
  </r>
  <r>
    <s v="X"/>
    <d v="2017-02-08T00:00:00"/>
    <x v="1"/>
    <x v="2046"/>
    <n v="2300"/>
    <m/>
    <x v="654"/>
    <m/>
    <x v="0"/>
  </r>
  <r>
    <s v="X"/>
    <d v="2017-02-08T00:00:00"/>
    <x v="1"/>
    <x v="4515"/>
    <n v="500"/>
    <m/>
    <x v="654"/>
    <m/>
    <x v="0"/>
  </r>
  <r>
    <s v="X"/>
    <d v="2017-02-09T00:00:00"/>
    <x v="0"/>
    <x v="5064"/>
    <m/>
    <n v="1051.33"/>
    <x v="648"/>
    <m/>
    <x v="0"/>
  </r>
  <r>
    <s v="X"/>
    <d v="2017-02-09T00:00:00"/>
    <x v="0"/>
    <x v="5065"/>
    <m/>
    <n v="218.99"/>
    <x v="648"/>
    <m/>
    <x v="0"/>
  </r>
  <r>
    <s v="X"/>
    <d v="2017-02-09T00:00:00"/>
    <x v="0"/>
    <x v="5066"/>
    <m/>
    <n v="68.08"/>
    <x v="607"/>
    <m/>
    <x v="0"/>
  </r>
  <r>
    <s v="X"/>
    <d v="2017-02-09T00:00:00"/>
    <x v="14"/>
    <x v="5067"/>
    <m/>
    <n v="392.7"/>
    <x v="632"/>
    <m/>
    <x v="0"/>
  </r>
  <r>
    <s v="X"/>
    <d v="2017-02-09T00:00:00"/>
    <x v="14"/>
    <x v="5068"/>
    <m/>
    <n v="880.39"/>
    <x v="638"/>
    <m/>
    <x v="0"/>
  </r>
  <r>
    <s v="X"/>
    <d v="2017-02-09T00:00:00"/>
    <x v="1"/>
    <x v="3015"/>
    <n v="50"/>
    <m/>
    <x v="607"/>
    <m/>
    <x v="0"/>
  </r>
  <r>
    <s v="X"/>
    <d v="2017-02-09T00:00:00"/>
    <x v="0"/>
    <x v="4142"/>
    <m/>
    <n v="228.45"/>
    <x v="648"/>
    <m/>
    <x v="0"/>
  </r>
  <r>
    <s v="X"/>
    <d v="2017-02-09T00:00:00"/>
    <x v="14"/>
    <x v="2077"/>
    <m/>
    <n v="3308.39"/>
    <x v="638"/>
    <m/>
    <x v="0"/>
  </r>
  <r>
    <s v="X"/>
    <d v="2017-02-10T00:00:00"/>
    <x v="14"/>
    <x v="5069"/>
    <m/>
    <n v="563.71"/>
    <x v="632"/>
    <m/>
    <x v="0"/>
  </r>
  <r>
    <s v="X"/>
    <d v="2017-02-10T00:00:00"/>
    <x v="14"/>
    <x v="5070"/>
    <m/>
    <n v="399.4"/>
    <x v="638"/>
    <m/>
    <x v="0"/>
  </r>
  <r>
    <s v="X"/>
    <d v="2017-02-10T00:00:00"/>
    <x v="0"/>
    <x v="5071"/>
    <m/>
    <n v="595.16"/>
    <x v="322"/>
    <m/>
    <x v="0"/>
  </r>
  <r>
    <s v="X"/>
    <d v="2017-02-10T00:00:00"/>
    <x v="0"/>
    <x v="5072"/>
    <m/>
    <n v="943.25"/>
    <x v="27"/>
    <m/>
    <x v="0"/>
  </r>
  <r>
    <s v="X"/>
    <d v="2017-02-10T00:00:00"/>
    <x v="0"/>
    <x v="5073"/>
    <m/>
    <n v="132.19999999999999"/>
    <x v="631"/>
    <m/>
    <x v="0"/>
  </r>
  <r>
    <s v="X"/>
    <d v="2017-02-10T00:00:00"/>
    <x v="0"/>
    <x v="5074"/>
    <m/>
    <n v="539.95000000000005"/>
    <x v="662"/>
    <m/>
    <x v="0"/>
  </r>
  <r>
    <s v="X"/>
    <d v="2017-02-10T00:00:00"/>
    <x v="0"/>
    <x v="5075"/>
    <m/>
    <n v="86.95"/>
    <x v="662"/>
    <m/>
    <x v="0"/>
  </r>
  <r>
    <s v="X"/>
    <d v="2017-02-10T00:00:00"/>
    <x v="0"/>
    <x v="5076"/>
    <m/>
    <n v="268.12"/>
    <x v="631"/>
    <m/>
    <x v="0"/>
  </r>
  <r>
    <s v="X"/>
    <d v="2017-02-10T00:00:00"/>
    <x v="19"/>
    <x v="5077"/>
    <m/>
    <n v="167.25"/>
    <x v="94"/>
    <m/>
    <x v="0"/>
  </r>
  <r>
    <s v="X"/>
    <d v="2017-02-10T00:00:00"/>
    <x v="19"/>
    <x v="5078"/>
    <m/>
    <n v="153.6"/>
    <x v="94"/>
    <m/>
    <x v="0"/>
  </r>
  <r>
    <s v="X"/>
    <d v="2017-02-10T00:00:00"/>
    <x v="13"/>
    <x v="2482"/>
    <n v="500"/>
    <m/>
    <x v="662"/>
    <m/>
    <x v="0"/>
  </r>
  <r>
    <s v="X"/>
    <d v="2017-02-11T00:00:00"/>
    <x v="0"/>
    <x v="5079"/>
    <m/>
    <n v="21.17"/>
    <x v="94"/>
    <m/>
    <x v="0"/>
  </r>
  <r>
    <s v="X"/>
    <d v="2017-02-11T00:00:00"/>
    <x v="0"/>
    <x v="5080"/>
    <m/>
    <n v="205.9"/>
    <x v="662"/>
    <m/>
    <x v="0"/>
  </r>
  <r>
    <s v="X"/>
    <d v="2017-02-11T00:00:00"/>
    <x v="14"/>
    <x v="5081"/>
    <m/>
    <n v="94.19"/>
    <x v="94"/>
    <m/>
    <x v="0"/>
  </r>
  <r>
    <s v="X"/>
    <d v="2017-02-11T00:00:00"/>
    <x v="0"/>
    <x v="5082"/>
    <m/>
    <n v="70.33"/>
    <x v="27"/>
    <m/>
    <x v="0"/>
  </r>
  <r>
    <s v="X"/>
    <d v="2017-02-11T00:00:00"/>
    <x v="0"/>
    <x v="5083"/>
    <m/>
    <n v="1758.03"/>
    <x v="654"/>
    <m/>
    <x v="0"/>
  </r>
  <r>
    <s v="X"/>
    <d v="2017-02-13T00:00:00"/>
    <x v="0"/>
    <x v="5084"/>
    <m/>
    <n v="-746.5"/>
    <x v="662"/>
    <m/>
    <x v="0"/>
  </r>
  <r>
    <s v="X"/>
    <d v="2017-02-13T00:00:00"/>
    <x v="0"/>
    <x v="5085"/>
    <m/>
    <n v="105.45"/>
    <x v="662"/>
    <m/>
    <x v="0"/>
  </r>
  <r>
    <s v="X"/>
    <d v="2017-02-13T00:00:00"/>
    <x v="0"/>
    <x v="5084"/>
    <m/>
    <n v="-7.39"/>
    <x v="12"/>
    <m/>
    <x v="0"/>
  </r>
  <r>
    <s v="X"/>
    <d v="2017-02-13T00:00:00"/>
    <x v="0"/>
    <x v="5086"/>
    <m/>
    <n v="272.55"/>
    <x v="12"/>
    <m/>
    <x v="0"/>
  </r>
  <r>
    <s v="X"/>
    <d v="2017-02-13T00:00:00"/>
    <x v="0"/>
    <x v="5087"/>
    <m/>
    <n v="47.68"/>
    <x v="27"/>
    <m/>
    <x v="0"/>
  </r>
  <r>
    <s v="X"/>
    <d v="2017-02-13T00:00:00"/>
    <x v="13"/>
    <x v="1328"/>
    <n v="100"/>
    <m/>
    <x v="638"/>
    <m/>
    <x v="0"/>
  </r>
  <r>
    <s v="X"/>
    <d v="2017-02-13T00:00:00"/>
    <x v="13"/>
    <x v="9"/>
    <n v="4950"/>
    <m/>
    <x v="638"/>
    <m/>
    <x v="0"/>
  </r>
  <r>
    <s v="X"/>
    <d v="2017-02-13T00:00:00"/>
    <x v="13"/>
    <x v="9"/>
    <n v="3370"/>
    <m/>
    <x v="654"/>
    <m/>
    <x v="0"/>
  </r>
  <r>
    <s v="X"/>
    <d v="2017-02-13T00:00:00"/>
    <x v="13"/>
    <x v="9"/>
    <n v="150"/>
    <m/>
    <x v="607"/>
    <m/>
    <x v="0"/>
  </r>
  <r>
    <s v="X"/>
    <d v="2017-02-13T00:00:00"/>
    <x v="13"/>
    <x v="9"/>
    <n v="200"/>
    <m/>
    <x v="322"/>
    <m/>
    <x v="0"/>
  </r>
  <r>
    <s v="X"/>
    <d v="2017-02-13T00:00:00"/>
    <x v="13"/>
    <x v="4210"/>
    <n v="2600"/>
    <m/>
    <x v="631"/>
    <m/>
    <x v="0"/>
  </r>
  <r>
    <s v="X"/>
    <d v="2017-02-13T00:00:00"/>
    <x v="13"/>
    <x v="4210"/>
    <n v="5000"/>
    <m/>
    <x v="662"/>
    <m/>
    <x v="0"/>
  </r>
  <r>
    <s v="X"/>
    <d v="2017-02-13T00:00:00"/>
    <x v="13"/>
    <x v="9"/>
    <n v="2000"/>
    <m/>
    <x v="643"/>
    <m/>
    <x v="0"/>
  </r>
  <r>
    <s v="X"/>
    <d v="2017-02-13T00:00:00"/>
    <x v="13"/>
    <x v="2046"/>
    <n v="800"/>
    <m/>
    <x v="631"/>
    <m/>
    <x v="0"/>
  </r>
  <r>
    <s v="X"/>
    <d v="2017-02-13T00:00:00"/>
    <x v="0"/>
    <x v="4142"/>
    <m/>
    <n v="172.48"/>
    <x v="648"/>
    <m/>
    <x v="0"/>
  </r>
  <r>
    <s v="X"/>
    <d v="2017-02-14T00:00:00"/>
    <x v="14"/>
    <x v="5088"/>
    <m/>
    <n v="376.08"/>
    <x v="638"/>
    <m/>
    <x v="0"/>
  </r>
  <r>
    <s v="X"/>
    <d v="2017-02-14T00:00:00"/>
    <x v="0"/>
    <x v="5089"/>
    <m/>
    <n v="67.290000000000006"/>
    <x v="643"/>
    <m/>
    <x v="0"/>
  </r>
  <r>
    <s v="X"/>
    <d v="2017-02-14T00:00:00"/>
    <x v="0"/>
    <x v="5090"/>
    <m/>
    <n v="213.69"/>
    <x v="101"/>
    <m/>
    <x v="0"/>
  </r>
  <r>
    <s v="X"/>
    <d v="2017-02-14T00:00:00"/>
    <x v="0"/>
    <x v="5091"/>
    <m/>
    <n v="1564.69"/>
    <x v="648"/>
    <m/>
    <x v="0"/>
  </r>
  <r>
    <s v="X"/>
    <d v="2017-02-14T00:00:00"/>
    <x v="0"/>
    <x v="5092"/>
    <m/>
    <n v="2138.34"/>
    <x v="648"/>
    <m/>
    <x v="0"/>
  </r>
  <r>
    <s v="X"/>
    <d v="2017-02-14T00:00:00"/>
    <x v="0"/>
    <x v="5093"/>
    <m/>
    <n v="164.93"/>
    <x v="12"/>
    <m/>
    <x v="0"/>
  </r>
  <r>
    <s v="X"/>
    <d v="2017-02-14T00:00:00"/>
    <x v="14"/>
    <x v="5094"/>
    <m/>
    <n v="109.97"/>
    <x v="632"/>
    <m/>
    <x v="0"/>
  </r>
  <r>
    <s v="X"/>
    <d v="2017-02-14T00:00:00"/>
    <x v="13"/>
    <x v="5095"/>
    <n v="1400"/>
    <m/>
    <x v="648"/>
    <m/>
    <x v="0"/>
  </r>
  <r>
    <s v="X"/>
    <d v="2017-02-15T00:00:00"/>
    <x v="0"/>
    <x v="5096"/>
    <n v="1800"/>
    <m/>
    <x v="317"/>
    <m/>
    <x v="0"/>
  </r>
  <r>
    <s v="X"/>
    <d v="2017-02-15T00:00:00"/>
    <x v="0"/>
    <x v="5097"/>
    <m/>
    <n v="96.23"/>
    <x v="101"/>
    <m/>
    <x v="0"/>
  </r>
  <r>
    <s v="X"/>
    <d v="2017-02-15T00:00:00"/>
    <x v="0"/>
    <x v="5098"/>
    <m/>
    <n v="308.72000000000003"/>
    <x v="648"/>
    <m/>
    <x v="0"/>
  </r>
  <r>
    <s v="X"/>
    <d v="2017-02-15T00:00:00"/>
    <x v="0"/>
    <x v="5099"/>
    <m/>
    <n v="95.01"/>
    <x v="662"/>
    <m/>
    <x v="0"/>
  </r>
  <r>
    <s v="X"/>
    <d v="2017-02-15T00:00:00"/>
    <x v="0"/>
    <x v="5100"/>
    <m/>
    <n v="113.36"/>
    <x v="12"/>
    <m/>
    <x v="0"/>
  </r>
  <r>
    <s v="X"/>
    <d v="2017-02-15T00:00:00"/>
    <x v="13"/>
    <x v="424"/>
    <n v="1800"/>
    <m/>
    <x v="623"/>
    <m/>
    <x v="0"/>
  </r>
  <r>
    <s v="X"/>
    <d v="2017-02-15T00:00:00"/>
    <x v="13"/>
    <x v="2450"/>
    <n v="800"/>
    <m/>
    <x v="662"/>
    <m/>
    <x v="0"/>
  </r>
  <r>
    <s v="X"/>
    <d v="2017-02-15T00:00:00"/>
    <x v="13"/>
    <x v="2450"/>
    <n v="800"/>
    <m/>
    <x v="654"/>
    <m/>
    <x v="0"/>
  </r>
  <r>
    <s v="X"/>
    <d v="2017-02-15T00:00:00"/>
    <x v="1"/>
    <x v="4966"/>
    <n v="494"/>
    <m/>
    <x v="429"/>
    <m/>
    <x v="0"/>
  </r>
  <r>
    <s v="X"/>
    <d v="2017-02-15T00:00:00"/>
    <x v="13"/>
    <x v="172"/>
    <n v="600"/>
    <m/>
    <x v="643"/>
    <m/>
    <x v="0"/>
  </r>
  <r>
    <s v="X"/>
    <d v="2017-02-16T00:00:00"/>
    <x v="13"/>
    <x v="36"/>
    <n v="2000"/>
    <m/>
    <x v="631"/>
    <m/>
    <x v="0"/>
  </r>
  <r>
    <s v="X"/>
    <d v="2017-02-16T00:00:00"/>
    <x v="13"/>
    <x v="36"/>
    <n v="1500"/>
    <m/>
    <x v="638"/>
    <m/>
    <x v="0"/>
  </r>
  <r>
    <s v="X"/>
    <d v="2017-02-16T00:00:00"/>
    <x v="13"/>
    <x v="36"/>
    <n v="1500"/>
    <m/>
    <x v="648"/>
    <m/>
    <x v="0"/>
  </r>
  <r>
    <s v="X"/>
    <d v="2017-02-16T00:00:00"/>
    <x v="13"/>
    <x v="1328"/>
    <n v="142.83000000000001"/>
    <m/>
    <x v="638"/>
    <m/>
    <x v="0"/>
  </r>
  <r>
    <s v="X"/>
    <d v="2017-02-16T00:00:00"/>
    <x v="0"/>
    <x v="5101"/>
    <m/>
    <n v="73.42"/>
    <x v="12"/>
    <m/>
    <x v="0"/>
  </r>
  <r>
    <s v="X"/>
    <d v="2017-02-17T00:00:00"/>
    <x v="13"/>
    <x v="2677"/>
    <n v="1975"/>
    <m/>
    <x v="648"/>
    <m/>
    <x v="0"/>
  </r>
  <r>
    <s v="X"/>
    <d v="2017-02-17T00:00:00"/>
    <x v="13"/>
    <x v="2677"/>
    <n v="1580"/>
    <m/>
    <x v="631"/>
    <m/>
    <x v="0"/>
  </r>
  <r>
    <s v="X"/>
    <d v="2017-02-17T00:00:00"/>
    <x v="13"/>
    <x v="2677"/>
    <m/>
    <n v="418"/>
    <x v="648"/>
    <m/>
    <x v="0"/>
  </r>
  <r>
    <s v="X"/>
    <d v="2017-02-17T00:00:00"/>
    <x v="13"/>
    <x v="5095"/>
    <n v="1400"/>
    <m/>
    <x v="648"/>
    <m/>
    <x v="0"/>
  </r>
  <r>
    <s v="X"/>
    <d v="2017-02-17T00:00:00"/>
    <x v="13"/>
    <x v="120"/>
    <n v="21.4"/>
    <m/>
    <x v="483"/>
    <m/>
    <x v="0"/>
  </r>
  <r>
    <s v="X"/>
    <d v="2017-02-17T00:00:00"/>
    <x v="13"/>
    <x v="120"/>
    <n v="21.4"/>
    <m/>
    <x v="544"/>
    <m/>
    <x v="0"/>
  </r>
  <r>
    <s v="X"/>
    <d v="2017-02-17T00:00:00"/>
    <x v="13"/>
    <x v="120"/>
    <n v="21.4"/>
    <m/>
    <x v="317"/>
    <m/>
    <x v="0"/>
  </r>
  <r>
    <s v="X"/>
    <d v="2017-02-17T00:00:00"/>
    <x v="1"/>
    <x v="4966"/>
    <n v="300"/>
    <m/>
    <x v="665"/>
    <m/>
    <x v="0"/>
  </r>
  <r>
    <s v="X"/>
    <d v="2017-02-17T00:00:00"/>
    <x v="0"/>
    <x v="5102"/>
    <m/>
    <n v="139.81"/>
    <x v="643"/>
    <m/>
    <x v="0"/>
  </r>
  <r>
    <s v="X"/>
    <d v="2017-02-17T00:00:00"/>
    <x v="0"/>
    <x v="5103"/>
    <m/>
    <n v="105.16"/>
    <x v="648"/>
    <m/>
    <x v="0"/>
  </r>
  <r>
    <s v="X"/>
    <d v="2017-02-17T00:00:00"/>
    <x v="14"/>
    <x v="5104"/>
    <m/>
    <n v="123.64"/>
    <x v="632"/>
    <m/>
    <x v="0"/>
  </r>
  <r>
    <s v="X"/>
    <d v="2017-02-17T00:00:00"/>
    <x v="14"/>
    <x v="5105"/>
    <m/>
    <n v="351.36"/>
    <x v="632"/>
    <m/>
    <x v="0"/>
  </r>
  <r>
    <s v="X"/>
    <d v="2017-02-17T00:00:00"/>
    <x v="0"/>
    <x v="5106"/>
    <m/>
    <n v="66.53"/>
    <x v="643"/>
    <m/>
    <x v="0"/>
  </r>
  <r>
    <s v="X"/>
    <d v="2017-02-18T00:00:00"/>
    <x v="19"/>
    <x v="5084"/>
    <m/>
    <n v="46.05"/>
    <x v="662"/>
    <m/>
    <x v="0"/>
  </r>
  <r>
    <s v="X"/>
    <d v="2017-02-18T00:00:00"/>
    <x v="0"/>
    <x v="5107"/>
    <m/>
    <n v="532.58000000000004"/>
    <x v="613"/>
    <m/>
    <x v="0"/>
  </r>
  <r>
    <s v="X"/>
    <d v="2017-02-20T00:00:00"/>
    <x v="0"/>
    <x v="5108"/>
    <m/>
    <n v="147.03"/>
    <x v="585"/>
    <m/>
    <x v="0"/>
  </r>
  <r>
    <s v="X"/>
    <d v="2017-02-20T00:00:00"/>
    <x v="0"/>
    <x v="5109"/>
    <m/>
    <n v="166.87"/>
    <x v="662"/>
    <m/>
    <x v="0"/>
  </r>
  <r>
    <s v="X"/>
    <d v="2017-02-21T00:00:00"/>
    <x v="0"/>
    <x v="5110"/>
    <m/>
    <n v="439.89"/>
    <x v="643"/>
    <m/>
    <x v="0"/>
  </r>
  <r>
    <s v="X"/>
    <d v="2017-02-21T00:00:00"/>
    <x v="0"/>
    <x v="5111"/>
    <m/>
    <n v="2254.69"/>
    <x v="648"/>
    <m/>
    <x v="0"/>
  </r>
  <r>
    <s v="X"/>
    <d v="2017-02-21T00:00:00"/>
    <x v="0"/>
    <x v="5112"/>
    <m/>
    <n v="1803.82"/>
    <x v="662"/>
    <m/>
    <x v="0"/>
  </r>
  <r>
    <s v="X"/>
    <d v="2017-02-21T00:00:00"/>
    <x v="14"/>
    <x v="5113"/>
    <m/>
    <n v="96.32"/>
    <x v="10"/>
    <m/>
    <x v="0"/>
  </r>
  <r>
    <s v="X"/>
    <d v="2017-02-21T00:00:00"/>
    <x v="0"/>
    <x v="5114"/>
    <m/>
    <n v="520.46"/>
    <x v="623"/>
    <m/>
    <x v="0"/>
  </r>
  <r>
    <s v="X"/>
    <d v="2017-02-21T00:00:00"/>
    <x v="14"/>
    <x v="4959"/>
    <m/>
    <n v="-263.94"/>
    <x v="583"/>
    <m/>
    <x v="0"/>
  </r>
  <r>
    <s v="X"/>
    <d v="2017-02-21T00:00:00"/>
    <x v="19"/>
    <x v="4959"/>
    <m/>
    <n v="263.94"/>
    <x v="583"/>
    <m/>
    <x v="0"/>
  </r>
  <r>
    <s v="X"/>
    <d v="2017-02-21T00:00:00"/>
    <x v="13"/>
    <x v="2482"/>
    <n v="8000"/>
    <m/>
    <x v="662"/>
    <m/>
    <x v="0"/>
  </r>
  <r>
    <s v="X"/>
    <d v="2017-02-21T00:00:00"/>
    <x v="13"/>
    <x v="2482"/>
    <n v="1800"/>
    <m/>
    <x v="632"/>
    <m/>
    <x v="0"/>
  </r>
  <r>
    <s v="X"/>
    <d v="2017-02-21T00:00:00"/>
    <x v="13"/>
    <x v="879"/>
    <n v="3250"/>
    <m/>
    <x v="632"/>
    <m/>
    <x v="0"/>
  </r>
  <r>
    <s v="X"/>
    <d v="2017-02-21T00:00:00"/>
    <x v="13"/>
    <x v="879"/>
    <n v="2150"/>
    <m/>
    <x v="12"/>
    <m/>
    <x v="0"/>
  </r>
  <r>
    <s v="X"/>
    <d v="2017-02-21T00:00:00"/>
    <x v="13"/>
    <x v="879"/>
    <n v="225"/>
    <m/>
    <x v="317"/>
    <m/>
    <x v="0"/>
  </r>
  <r>
    <s v="X"/>
    <d v="2017-02-21T00:00:00"/>
    <x v="13"/>
    <x v="879"/>
    <n v="72"/>
    <m/>
    <x v="664"/>
    <m/>
    <x v="0"/>
  </r>
  <r>
    <s v="X"/>
    <d v="2017-02-21T00:00:00"/>
    <x v="13"/>
    <x v="5115"/>
    <n v="1250"/>
    <m/>
    <x v="632"/>
    <m/>
    <x v="0"/>
  </r>
  <r>
    <s v="X"/>
    <d v="2017-02-21T00:00:00"/>
    <x v="13"/>
    <x v="5115"/>
    <n v="1250"/>
    <m/>
    <x v="631"/>
    <m/>
    <x v="0"/>
  </r>
  <r>
    <s v="X"/>
    <d v="2017-02-21T00:00:00"/>
    <x v="13"/>
    <x v="5115"/>
    <n v="1500"/>
    <m/>
    <x v="648"/>
    <m/>
    <x v="0"/>
  </r>
  <r>
    <s v="X"/>
    <d v="2017-02-22T00:00:00"/>
    <x v="0"/>
    <x v="5116"/>
    <m/>
    <n v="124.6"/>
    <x v="662"/>
    <m/>
    <x v="0"/>
  </r>
  <r>
    <s v="X"/>
    <d v="2017-02-22T00:00:00"/>
    <x v="0"/>
    <x v="5117"/>
    <m/>
    <n v="220.43"/>
    <x v="623"/>
    <m/>
    <x v="0"/>
  </r>
  <r>
    <s v="X"/>
    <d v="2017-02-22T00:00:00"/>
    <x v="13"/>
    <x v="9"/>
    <n v="700"/>
    <m/>
    <x v="27"/>
    <m/>
    <x v="0"/>
  </r>
  <r>
    <s v="X"/>
    <d v="2017-02-22T00:00:00"/>
    <x v="13"/>
    <x v="9"/>
    <n v="1100"/>
    <m/>
    <x v="12"/>
    <m/>
    <x v="0"/>
  </r>
  <r>
    <s v="X"/>
    <d v="2017-02-22T00:00:00"/>
    <x v="13"/>
    <x v="9"/>
    <n v="550"/>
    <m/>
    <x v="101"/>
    <m/>
    <x v="0"/>
  </r>
  <r>
    <s v="X"/>
    <d v="2017-02-22T00:00:00"/>
    <x v="13"/>
    <x v="9"/>
    <n v="400"/>
    <m/>
    <x v="613"/>
    <m/>
    <x v="0"/>
  </r>
  <r>
    <s v="X"/>
    <d v="2017-02-22T00:00:00"/>
    <x v="13"/>
    <x v="9"/>
    <n v="3800"/>
    <m/>
    <x v="654"/>
    <m/>
    <x v="0"/>
  </r>
  <r>
    <s v="X"/>
    <d v="2017-02-22T00:00:00"/>
    <x v="13"/>
    <x v="9"/>
    <n v="150"/>
    <m/>
    <x v="631"/>
    <m/>
    <x v="0"/>
  </r>
  <r>
    <s v="X"/>
    <d v="2017-02-22T00:00:00"/>
    <x v="13"/>
    <x v="2046"/>
    <n v="1000"/>
    <m/>
    <x v="654"/>
    <m/>
    <x v="0"/>
  </r>
  <r>
    <s v="X"/>
    <d v="2017-02-22T00:00:00"/>
    <x v="13"/>
    <x v="9"/>
    <n v="250"/>
    <m/>
    <x v="632"/>
    <m/>
    <x v="0"/>
  </r>
  <r>
    <s v="X"/>
    <d v="2017-02-22T00:00:00"/>
    <x v="13"/>
    <x v="9"/>
    <n v="2200"/>
    <m/>
    <x v="638"/>
    <m/>
    <x v="0"/>
  </r>
  <r>
    <s v="X"/>
    <d v="2017-02-23T00:00:00"/>
    <x v="14"/>
    <x v="5118"/>
    <m/>
    <n v="40.03"/>
    <x v="638"/>
    <m/>
    <x v="0"/>
  </r>
  <r>
    <s v="X"/>
    <d v="2017-02-23T00:00:00"/>
    <x v="0"/>
    <x v="5119"/>
    <m/>
    <n v="330.84"/>
    <x v="648"/>
    <m/>
    <x v="0"/>
  </r>
  <r>
    <s v="X"/>
    <d v="2017-02-23T00:00:00"/>
    <x v="13"/>
    <x v="172"/>
    <n v="600"/>
    <m/>
    <x v="654"/>
    <m/>
    <x v="0"/>
  </r>
  <r>
    <s v="X"/>
    <d v="2017-02-23T00:00:00"/>
    <x v="1"/>
    <x v="35"/>
    <n v="2000"/>
    <m/>
    <x v="613"/>
    <m/>
    <x v="0"/>
  </r>
  <r>
    <s v="X"/>
    <d v="2017-02-23T00:00:00"/>
    <x v="1"/>
    <x v="172"/>
    <n v="300"/>
    <m/>
    <x v="623"/>
    <m/>
    <x v="0"/>
  </r>
  <r>
    <s v="X"/>
    <d v="2017-02-23T00:00:00"/>
    <x v="1"/>
    <x v="172"/>
    <n v="300"/>
    <m/>
    <x v="613"/>
    <m/>
    <x v="0"/>
  </r>
  <r>
    <s v="X"/>
    <d v="2017-02-23T00:00:00"/>
    <x v="1"/>
    <x v="172"/>
    <n v="300"/>
    <m/>
    <x v="648"/>
    <m/>
    <x v="0"/>
  </r>
  <r>
    <s v="X"/>
    <d v="2017-02-24T00:00:00"/>
    <x v="0"/>
    <x v="5120"/>
    <m/>
    <n v="430.88"/>
    <x v="648"/>
    <m/>
    <x v="0"/>
  </r>
  <r>
    <s v="X"/>
    <d v="2017-02-24T00:00:00"/>
    <x v="13"/>
    <x v="2091"/>
    <n v="250"/>
    <m/>
    <x v="662"/>
    <m/>
    <x v="0"/>
  </r>
  <r>
    <s v="X"/>
    <d v="2017-02-24T00:00:00"/>
    <x v="13"/>
    <x v="2091"/>
    <n v="250"/>
    <m/>
    <x v="648"/>
    <m/>
    <x v="0"/>
  </r>
  <r>
    <s v="X"/>
    <d v="2017-02-24T00:00:00"/>
    <x v="1"/>
    <x v="3015"/>
    <n v="320"/>
    <m/>
    <x v="666"/>
    <m/>
    <x v="0"/>
  </r>
  <r>
    <s v="X"/>
    <d v="2017-02-25T00:00:00"/>
    <x v="0"/>
    <x v="5121"/>
    <m/>
    <n v="156.01"/>
    <x v="648"/>
    <m/>
    <x v="0"/>
  </r>
  <r>
    <s v="X"/>
    <d v="2017-02-27T00:00:00"/>
    <x v="0"/>
    <x v="5122"/>
    <m/>
    <n v="2340.87"/>
    <x v="662"/>
    <m/>
    <x v="0"/>
  </r>
  <r>
    <s v="X"/>
    <d v="2017-02-27T00:00:00"/>
    <x v="0"/>
    <x v="5123"/>
    <m/>
    <n v="1110.5899999999999"/>
    <x v="654"/>
    <m/>
    <x v="0"/>
  </r>
  <r>
    <s v="X"/>
    <d v="2017-02-27T00:00:00"/>
    <x v="0"/>
    <x v="5124"/>
    <m/>
    <n v="1193.8499999999999"/>
    <x v="648"/>
    <m/>
    <x v="0"/>
  </r>
  <r>
    <s v="X"/>
    <d v="2017-02-27T00:00:00"/>
    <x v="14"/>
    <x v="5125"/>
    <m/>
    <n v="42.93"/>
    <x v="469"/>
    <m/>
    <x v="0"/>
  </r>
  <r>
    <s v="X"/>
    <d v="2017-02-27T00:00:00"/>
    <x v="0"/>
    <x v="5126"/>
    <m/>
    <n v="908.4"/>
    <x v="648"/>
    <m/>
    <x v="0"/>
  </r>
  <r>
    <s v="X"/>
    <d v="2017-02-27T00:00:00"/>
    <x v="0"/>
    <x v="5127"/>
    <m/>
    <n v="1542.15"/>
    <x v="648"/>
    <m/>
    <x v="0"/>
  </r>
  <r>
    <s v="X"/>
    <d v="2017-02-27T00:00:00"/>
    <x v="13"/>
    <x v="2677"/>
    <n v="9610"/>
    <m/>
    <x v="648"/>
    <m/>
    <x v="0"/>
  </r>
  <r>
    <s v="X"/>
    <d v="2017-02-27T00:00:00"/>
    <x v="13"/>
    <x v="9"/>
    <n v="4900"/>
    <m/>
    <x v="654"/>
    <m/>
    <x v="0"/>
  </r>
  <r>
    <s v="X"/>
    <d v="2017-02-27T00:00:00"/>
    <x v="13"/>
    <x v="9"/>
    <n v="650"/>
    <m/>
    <x v="643"/>
    <m/>
    <x v="0"/>
  </r>
  <r>
    <s v="X"/>
    <d v="2017-02-27T00:00:00"/>
    <x v="13"/>
    <x v="9"/>
    <n v="350"/>
    <m/>
    <x v="632"/>
    <m/>
    <x v="0"/>
  </r>
  <r>
    <s v="X"/>
    <d v="2017-02-27T00:00:00"/>
    <x v="13"/>
    <x v="9"/>
    <n v="750"/>
    <m/>
    <x v="623"/>
    <m/>
    <x v="0"/>
  </r>
  <r>
    <s v="X"/>
    <d v="2017-02-27T00:00:00"/>
    <x v="13"/>
    <x v="9"/>
    <n v="700"/>
    <m/>
    <x v="27"/>
    <m/>
    <x v="0"/>
  </r>
  <r>
    <s v="X"/>
    <d v="2017-02-27T00:00:00"/>
    <x v="13"/>
    <x v="5095"/>
    <n v="400"/>
    <m/>
    <x v="631"/>
    <m/>
    <x v="0"/>
  </r>
  <r>
    <s v="X"/>
    <d v="2017-02-27T00:00:00"/>
    <x v="13"/>
    <x v="2962"/>
    <n v="1600"/>
    <m/>
    <x v="631"/>
    <m/>
    <x v="0"/>
  </r>
  <r>
    <s v="X"/>
    <d v="2017-02-27T00:00:00"/>
    <x v="1"/>
    <x v="5128"/>
    <n v="-130783.49"/>
    <m/>
    <x v="303"/>
    <m/>
    <x v="0"/>
  </r>
  <r>
    <s v="X"/>
    <d v="2017-02-28T00:00:00"/>
    <x v="0"/>
    <x v="5129"/>
    <m/>
    <n v="1265.5999999999999"/>
    <x v="662"/>
    <m/>
    <x v="0"/>
  </r>
  <r>
    <s v="X"/>
    <d v="2017-03-01T00:00:00"/>
    <x v="0"/>
    <x v="5130"/>
    <m/>
    <n v="865.18"/>
    <x v="654"/>
    <m/>
    <x v="0"/>
  </r>
  <r>
    <s v="X"/>
    <d v="2017-03-01T00:00:00"/>
    <x v="0"/>
    <x v="5131"/>
    <m/>
    <n v="248.08"/>
    <x v="662"/>
    <m/>
    <x v="0"/>
  </r>
  <r>
    <s v="X"/>
    <d v="2017-03-01T00:00:00"/>
    <x v="0"/>
    <x v="5132"/>
    <m/>
    <n v="69.040000000000006"/>
    <x v="613"/>
    <m/>
    <x v="0"/>
  </r>
  <r>
    <s v="X"/>
    <d v="2017-03-02T00:00:00"/>
    <x v="0"/>
    <x v="5133"/>
    <m/>
    <n v="648.25"/>
    <x v="648"/>
    <m/>
    <x v="0"/>
  </r>
  <r>
    <s v="X"/>
    <d v="2017-03-02T00:00:00"/>
    <x v="0"/>
    <x v="5084"/>
    <m/>
    <n v="-224.3"/>
    <x v="648"/>
    <m/>
    <x v="0"/>
  </r>
  <r>
    <s v="X"/>
    <d v="2017-03-02T00:00:00"/>
    <x v="0"/>
    <x v="5134"/>
    <m/>
    <n v="2547.83"/>
    <x v="662"/>
    <m/>
    <x v="0"/>
  </r>
  <r>
    <s v="X"/>
    <d v="2017-03-02T00:00:00"/>
    <x v="0"/>
    <x v="5135"/>
    <m/>
    <n v="63.29"/>
    <x v="662"/>
    <m/>
    <x v="0"/>
  </r>
  <r>
    <s v="X"/>
    <d v="2017-03-02T00:00:00"/>
    <x v="0"/>
    <x v="5136"/>
    <m/>
    <n v="254.03"/>
    <x v="662"/>
    <m/>
    <x v="0"/>
  </r>
  <r>
    <s v="X"/>
    <d v="2017-03-02T00:00:00"/>
    <x v="0"/>
    <x v="5137"/>
    <m/>
    <n v="50.34"/>
    <x v="648"/>
    <m/>
    <x v="0"/>
  </r>
  <r>
    <s v="X"/>
    <d v="2017-03-02T00:00:00"/>
    <x v="0"/>
    <x v="5138"/>
    <m/>
    <n v="358.63"/>
    <x v="654"/>
    <m/>
    <x v="0"/>
  </r>
  <r>
    <s v="X"/>
    <d v="2017-03-02T00:00:00"/>
    <x v="1"/>
    <x v="4210"/>
    <n v="4000"/>
    <m/>
    <x v="654"/>
    <m/>
    <x v="0"/>
  </r>
  <r>
    <s v="X"/>
    <d v="2017-03-02T00:00:00"/>
    <x v="1"/>
    <x v="36"/>
    <n v="3500"/>
    <m/>
    <x v="654"/>
    <m/>
    <x v="0"/>
  </r>
  <r>
    <s v="X"/>
    <d v="2017-03-03T00:00:00"/>
    <x v="19"/>
    <x v="5139"/>
    <m/>
    <n v="41.38"/>
    <x v="585"/>
    <m/>
    <x v="0"/>
  </r>
  <r>
    <s v="X"/>
    <d v="2017-03-03T00:00:00"/>
    <x v="0"/>
    <x v="5140"/>
    <m/>
    <n v="339.71"/>
    <x v="648"/>
    <m/>
    <x v="0"/>
  </r>
  <r>
    <s v="X"/>
    <d v="2017-03-03T00:00:00"/>
    <x v="0"/>
    <x v="5141"/>
    <m/>
    <n v="125.3"/>
    <x v="648"/>
    <m/>
    <x v="0"/>
  </r>
  <r>
    <s v="X"/>
    <d v="2017-03-03T00:00:00"/>
    <x v="0"/>
    <x v="5142"/>
    <m/>
    <n v="777.39"/>
    <x v="643"/>
    <m/>
    <x v="0"/>
  </r>
  <r>
    <s v="X"/>
    <d v="2017-03-03T00:00:00"/>
    <x v="0"/>
    <x v="5143"/>
    <m/>
    <n v="1460.03"/>
    <x v="643"/>
    <m/>
    <x v="0"/>
  </r>
  <r>
    <s v="X"/>
    <d v="2017-03-03T00:00:00"/>
    <x v="1"/>
    <x v="4966"/>
    <n v="275"/>
    <m/>
    <x v="665"/>
    <m/>
    <x v="0"/>
  </r>
  <r>
    <s v="X"/>
    <d v="2017-03-03T00:00:00"/>
    <x v="1"/>
    <x v="4966"/>
    <n v="200"/>
    <m/>
    <x v="667"/>
    <m/>
    <x v="0"/>
  </r>
  <r>
    <s v="X"/>
    <d v="2017-03-03T00:00:00"/>
    <x v="1"/>
    <x v="4966"/>
    <n v="200"/>
    <m/>
    <x v="668"/>
    <m/>
    <x v="0"/>
  </r>
  <r>
    <s v="X"/>
    <d v="2017-03-04T00:00:00"/>
    <x v="0"/>
    <x v="5144"/>
    <m/>
    <n v="754.56"/>
    <x v="644"/>
    <m/>
    <x v="0"/>
  </r>
  <r>
    <s v="X"/>
    <d v="2017-03-04T00:00:00"/>
    <x v="0"/>
    <x v="5145"/>
    <m/>
    <n v="457.45"/>
    <x v="662"/>
    <m/>
    <x v="0"/>
  </r>
  <r>
    <s v="X"/>
    <d v="2017-03-04T00:00:00"/>
    <x v="19"/>
    <x v="5084"/>
    <m/>
    <n v="58.78"/>
    <x v="357"/>
    <m/>
    <x v="0"/>
  </r>
  <r>
    <s v="X"/>
    <d v="2017-03-05T00:00:00"/>
    <x v="19"/>
    <x v="5084"/>
    <m/>
    <n v="126.11"/>
    <x v="328"/>
    <m/>
    <x v="0"/>
  </r>
  <r>
    <s v="X"/>
    <d v="2017-03-06T00:00:00"/>
    <x v="0"/>
    <x v="5146"/>
    <m/>
    <n v="430.13"/>
    <x v="644"/>
    <m/>
    <x v="0"/>
  </r>
  <r>
    <s v="X"/>
    <d v="2017-03-06T00:00:00"/>
    <x v="0"/>
    <x v="5147"/>
    <m/>
    <n v="352.73"/>
    <x v="643"/>
    <m/>
    <x v="0"/>
  </r>
  <r>
    <s v="X"/>
    <d v="2017-03-06T00:00:00"/>
    <x v="0"/>
    <x v="5148"/>
    <m/>
    <n v="622.67999999999995"/>
    <x v="648"/>
    <m/>
    <x v="0"/>
  </r>
  <r>
    <s v="X"/>
    <d v="2017-03-06T00:00:00"/>
    <x v="0"/>
    <x v="5084"/>
    <m/>
    <n v="-125.14"/>
    <x v="662"/>
    <m/>
    <x v="0"/>
  </r>
  <r>
    <s v="X"/>
    <d v="2017-03-06T00:00:00"/>
    <x v="0"/>
    <x v="5149"/>
    <m/>
    <n v="457.31"/>
    <x v="662"/>
    <m/>
    <x v="0"/>
  </r>
  <r>
    <s v="X"/>
    <d v="2017-03-06T00:00:00"/>
    <x v="13"/>
    <x v="3015"/>
    <n v="50"/>
    <m/>
    <x v="618"/>
    <m/>
    <x v="0"/>
  </r>
  <r>
    <s v="X"/>
    <d v="2017-03-06T00:00:00"/>
    <x v="1"/>
    <x v="9"/>
    <n v="5500"/>
    <m/>
    <x v="654"/>
    <m/>
    <x v="0"/>
  </r>
  <r>
    <s v="X"/>
    <d v="2017-03-06T00:00:00"/>
    <x v="1"/>
    <x v="9"/>
    <n v="400"/>
    <m/>
    <x v="429"/>
    <m/>
    <x v="0"/>
  </r>
  <r>
    <s v="X"/>
    <d v="2017-03-06T00:00:00"/>
    <x v="1"/>
    <x v="9"/>
    <n v="400"/>
    <m/>
    <x v="613"/>
    <m/>
    <x v="0"/>
  </r>
  <r>
    <s v="X"/>
    <d v="2017-03-06T00:00:00"/>
    <x v="1"/>
    <x v="9"/>
    <n v="3850"/>
    <m/>
    <x v="643"/>
    <m/>
    <x v="0"/>
  </r>
  <r>
    <s v="X"/>
    <d v="2017-03-06T00:00:00"/>
    <x v="1"/>
    <x v="2482"/>
    <n v="10000"/>
    <m/>
    <x v="662"/>
    <m/>
    <x v="0"/>
  </r>
  <r>
    <s v="X"/>
    <d v="2017-03-06T00:00:00"/>
    <x v="1"/>
    <x v="2677"/>
    <n v="4500"/>
    <m/>
    <x v="648"/>
    <m/>
    <x v="0"/>
  </r>
  <r>
    <s v="X"/>
    <d v="2017-03-06T00:00:00"/>
    <x v="1"/>
    <x v="5150"/>
    <n v="2450"/>
    <m/>
    <x v="631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13"/>
    <x v="2091"/>
    <n v="200"/>
    <m/>
    <x v="644"/>
    <m/>
    <x v="0"/>
  </r>
  <r>
    <s v="X"/>
    <d v="2017-03-08T00:00:00"/>
    <x v="1"/>
    <x v="3015"/>
    <n v="320"/>
    <m/>
    <x v="669"/>
    <m/>
    <x v="0"/>
  </r>
  <r>
    <s v="X"/>
    <d v="2017-03-08T00:00:00"/>
    <x v="0"/>
    <x v="5153"/>
    <m/>
    <n v="247.12"/>
    <x v="648"/>
    <m/>
    <x v="0"/>
  </r>
  <r>
    <s v="X"/>
    <d v="2017-03-08T00:00:00"/>
    <x v="0"/>
    <x v="5154"/>
    <m/>
    <n v="195.76"/>
    <x v="662"/>
    <m/>
    <x v="0"/>
  </r>
  <r>
    <s v="X"/>
    <d v="2017-03-08T00:00:00"/>
    <x v="0"/>
    <x v="5155"/>
    <m/>
    <n v="40.6"/>
    <x v="662"/>
    <m/>
    <x v="0"/>
  </r>
  <r>
    <s v="X"/>
    <d v="2017-03-08T00:00:00"/>
    <x v="0"/>
    <x v="5156"/>
    <m/>
    <n v="1596.93"/>
    <x v="92"/>
    <m/>
    <x v="0"/>
  </r>
  <r>
    <s v="X"/>
    <d v="2017-03-09T00:00:00"/>
    <x v="0"/>
    <x v="5157"/>
    <m/>
    <n v="624.77"/>
    <x v="643"/>
    <m/>
    <x v="0"/>
  </r>
  <r>
    <s v="X"/>
    <d v="2017-03-09T00:00:00"/>
    <x v="0"/>
    <x v="5158"/>
    <m/>
    <n v="521.30999999999995"/>
    <x v="648"/>
    <m/>
    <x v="0"/>
  </r>
  <r>
    <s v="X"/>
    <d v="2017-03-09T00:00:00"/>
    <x v="0"/>
    <x v="5159"/>
    <m/>
    <n v="442.09"/>
    <x v="662"/>
    <m/>
    <x v="0"/>
  </r>
  <r>
    <s v="X"/>
    <d v="2017-03-10T00:00:00"/>
    <x v="0"/>
    <x v="5160"/>
    <m/>
    <n v="439.88"/>
    <x v="654"/>
    <m/>
    <x v="0"/>
  </r>
  <r>
    <s v="X"/>
    <d v="2017-03-10T00:00:00"/>
    <x v="0"/>
    <x v="5161"/>
    <m/>
    <n v="268.31"/>
    <x v="662"/>
    <m/>
    <x v="0"/>
  </r>
  <r>
    <s v="X"/>
    <d v="2017-03-10T00:00:00"/>
    <x v="0"/>
    <x v="5162"/>
    <m/>
    <n v="475.52"/>
    <x v="648"/>
    <m/>
    <x v="0"/>
  </r>
  <r>
    <s v="X"/>
    <d v="2017-03-10T00:00:00"/>
    <x v="0"/>
    <x v="5163"/>
    <m/>
    <n v="1533.87"/>
    <x v="643"/>
    <m/>
    <x v="0"/>
  </r>
  <r>
    <s v="X"/>
    <d v="2017-03-10T00:00:00"/>
    <x v="1"/>
    <x v="35"/>
    <n v="1500"/>
    <m/>
    <x v="613"/>
    <m/>
    <x v="0"/>
  </r>
  <r>
    <s v="X"/>
    <d v="2017-03-11T00:00:00"/>
    <x v="0"/>
    <x v="5164"/>
    <m/>
    <n v="648.32000000000005"/>
    <x v="643"/>
    <m/>
    <x v="0"/>
  </r>
  <r>
    <s v="X"/>
    <d v="2017-03-13T00:00:00"/>
    <x v="0"/>
    <x v="5165"/>
    <m/>
    <n v="521.79"/>
    <x v="648"/>
    <m/>
    <x v="0"/>
  </r>
  <r>
    <s v="X"/>
    <d v="2017-03-13T00:00:00"/>
    <x v="0"/>
    <x v="5166"/>
    <m/>
    <n v="1495.78"/>
    <x v="662"/>
    <m/>
    <x v="0"/>
  </r>
  <r>
    <s v="X"/>
    <d v="2017-03-13T00:00:00"/>
    <x v="0"/>
    <x v="5167"/>
    <m/>
    <n v="253.15"/>
    <x v="662"/>
    <m/>
    <x v="0"/>
  </r>
  <r>
    <s v="X"/>
    <d v="2017-03-13T00:00:00"/>
    <x v="0"/>
    <x v="5168"/>
    <m/>
    <n v="1128.1500000000001"/>
    <x v="648"/>
    <m/>
    <x v="0"/>
  </r>
  <r>
    <s v="X"/>
    <d v="2017-03-13T00:00:00"/>
    <x v="0"/>
    <x v="5169"/>
    <m/>
    <n v="204.04"/>
    <x v="643"/>
    <m/>
    <x v="0"/>
  </r>
  <r>
    <s v="X"/>
    <d v="2017-03-13T00:00:00"/>
    <x v="0"/>
    <x v="5170"/>
    <m/>
    <n v="133.88"/>
    <x v="654"/>
    <m/>
    <x v="0"/>
  </r>
  <r>
    <s v="X"/>
    <d v="2017-03-13T00:00:00"/>
    <x v="13"/>
    <x v="2091"/>
    <n v="220"/>
    <m/>
    <x v="648"/>
    <m/>
    <x v="0"/>
  </r>
  <r>
    <s v="X"/>
    <d v="2017-03-13T00:00:00"/>
    <x v="1"/>
    <x v="9"/>
    <n v="5500"/>
    <m/>
    <x v="643"/>
    <m/>
    <x v="0"/>
  </r>
  <r>
    <s v="X"/>
    <d v="2017-03-13T00:00:00"/>
    <x v="1"/>
    <x v="9"/>
    <n v="2375"/>
    <m/>
    <x v="644"/>
    <m/>
    <x v="0"/>
  </r>
  <r>
    <s v="X"/>
    <d v="2017-03-13T00:00:00"/>
    <x v="1"/>
    <x v="9"/>
    <n v="270"/>
    <m/>
    <x v="613"/>
    <m/>
    <x v="0"/>
  </r>
  <r>
    <s v="X"/>
    <d v="2017-03-13T00:00:00"/>
    <x v="1"/>
    <x v="9"/>
    <n v="50"/>
    <m/>
    <x v="670"/>
    <m/>
    <x v="0"/>
  </r>
  <r>
    <s v="X"/>
    <d v="2017-03-13T00:00:00"/>
    <x v="1"/>
    <x v="9"/>
    <n v="4500"/>
    <m/>
    <x v="648"/>
    <m/>
    <x v="0"/>
  </r>
  <r>
    <s v="X"/>
    <d v="2017-03-14T00:00:00"/>
    <x v="13"/>
    <x v="959"/>
    <n v="300"/>
    <m/>
    <x v="621"/>
    <m/>
    <x v="0"/>
  </r>
  <r>
    <s v="X"/>
    <d v="2017-03-14T00:00:00"/>
    <x v="13"/>
    <x v="959"/>
    <n v="300"/>
    <m/>
    <x v="610"/>
    <m/>
    <x v="0"/>
  </r>
  <r>
    <s v="X"/>
    <d v="2017-03-14T00:00:00"/>
    <x v="1"/>
    <x v="214"/>
    <n v="1600"/>
    <m/>
    <x v="644"/>
    <m/>
    <x v="0"/>
  </r>
  <r>
    <s v="X"/>
    <d v="2017-03-15T00:00:00"/>
    <x v="14"/>
    <x v="5171"/>
    <m/>
    <n v="31.55"/>
    <x v="128"/>
    <m/>
    <x v="0"/>
  </r>
  <r>
    <s v="X"/>
    <d v="2017-03-15T00:00:00"/>
    <x v="0"/>
    <x v="5172"/>
    <m/>
    <n v="390.22"/>
    <x v="648"/>
    <m/>
    <x v="0"/>
  </r>
  <r>
    <s v="X"/>
    <d v="2017-03-15T00:00:00"/>
    <x v="0"/>
    <x v="5173"/>
    <m/>
    <n v="138.30000000000001"/>
    <x v="662"/>
    <m/>
    <x v="0"/>
  </r>
  <r>
    <s v="X"/>
    <d v="2017-03-15T00:00:00"/>
    <x v="14"/>
    <x v="5174"/>
    <m/>
    <n v="609.25"/>
    <x v="553"/>
    <m/>
    <x v="0"/>
  </r>
  <r>
    <s v="X"/>
    <d v="2017-03-15T00:00:00"/>
    <x v="13"/>
    <x v="2482"/>
    <n v="900"/>
    <m/>
    <x v="662"/>
    <m/>
    <x v="0"/>
  </r>
  <r>
    <s v="X"/>
    <d v="2017-03-15T00:00:00"/>
    <x v="1"/>
    <x v="3015"/>
    <n v="320"/>
    <m/>
    <x v="671"/>
    <m/>
    <x v="0"/>
  </r>
  <r>
    <s v="X"/>
    <d v="2017-03-15T00:00:00"/>
    <x v="13"/>
    <x v="2091"/>
    <n v="220"/>
    <m/>
    <x v="672"/>
    <m/>
    <x v="0"/>
  </r>
  <r>
    <s v="X"/>
    <d v="2017-03-15T00:00:00"/>
    <x v="13"/>
    <x v="2091"/>
    <n v="220"/>
    <m/>
    <x v="654"/>
    <m/>
    <x v="0"/>
  </r>
  <r>
    <s v="X"/>
    <d v="2017-03-15T00:00:00"/>
    <x v="13"/>
    <x v="2091"/>
    <n v="220"/>
    <m/>
    <x v="662"/>
    <m/>
    <x v="0"/>
  </r>
  <r>
    <s v="X"/>
    <d v="2017-03-16T00:00:00"/>
    <x v="0"/>
    <x v="5175"/>
    <m/>
    <n v="358.05"/>
    <x v="654"/>
    <m/>
    <x v="0"/>
  </r>
  <r>
    <s v="X"/>
    <d v="2017-03-17T00:00:00"/>
    <x v="0"/>
    <x v="5176"/>
    <m/>
    <n v="421.79"/>
    <x v="632"/>
    <m/>
    <x v="0"/>
  </r>
  <r>
    <s v="X"/>
    <d v="2017-03-17T00:00:00"/>
    <x v="0"/>
    <x v="5177"/>
    <m/>
    <n v="3781.98"/>
    <x v="654"/>
    <m/>
    <x v="0"/>
  </r>
  <r>
    <s v="X"/>
    <d v="2017-03-17T00:00:00"/>
    <x v="13"/>
    <x v="2091"/>
    <n v="220"/>
    <m/>
    <x v="643"/>
    <m/>
    <x v="0"/>
  </r>
  <r>
    <s v="X"/>
    <d v="2017-03-17T00:00:00"/>
    <x v="13"/>
    <x v="9"/>
    <n v="560"/>
    <m/>
    <x v="553"/>
    <m/>
    <x v="0"/>
  </r>
  <r>
    <s v="X"/>
    <d v="2017-03-17T00:00:00"/>
    <x v="1"/>
    <x v="9"/>
    <n v="1425"/>
    <m/>
    <x v="643"/>
    <m/>
    <x v="0"/>
  </r>
  <r>
    <s v="X"/>
    <d v="2017-03-17T00:00:00"/>
    <x v="1"/>
    <x v="9"/>
    <n v="1560"/>
    <m/>
    <x v="654"/>
    <m/>
    <x v="0"/>
  </r>
  <r>
    <s v="X"/>
    <d v="2017-03-17T00:00:00"/>
    <x v="1"/>
    <x v="9"/>
    <n v="160"/>
    <m/>
    <x v="644"/>
    <m/>
    <x v="0"/>
  </r>
  <r>
    <s v="X"/>
    <d v="2017-03-17T00:00:00"/>
    <x v="1"/>
    <x v="9"/>
    <n v="1900"/>
    <m/>
    <x v="672"/>
    <m/>
    <x v="0"/>
  </r>
  <r>
    <s v="X"/>
    <d v="2017-03-17T00:00:00"/>
    <x v="1"/>
    <x v="2046"/>
    <n v="1560"/>
    <m/>
    <x v="654"/>
    <m/>
    <x v="0"/>
  </r>
  <r>
    <s v="X"/>
    <d v="2017-03-20T00:00:00"/>
    <x v="0"/>
    <x v="5178"/>
    <m/>
    <n v="2169.5300000000002"/>
    <x v="648"/>
    <m/>
    <x v="0"/>
  </r>
  <r>
    <s v="X"/>
    <d v="2017-03-20T00:00:00"/>
    <x v="0"/>
    <x v="5179"/>
    <m/>
    <n v="324.48"/>
    <x v="648"/>
    <m/>
    <x v="0"/>
  </r>
  <r>
    <s v="X"/>
    <d v="2017-03-20T00:00:00"/>
    <x v="0"/>
    <x v="5180"/>
    <m/>
    <n v="501.15"/>
    <x v="648"/>
    <m/>
    <x v="0"/>
  </r>
  <r>
    <s v="X"/>
    <d v="2017-03-20T00:00:00"/>
    <x v="1"/>
    <x v="5181"/>
    <n v="1000"/>
    <m/>
    <x v="553"/>
    <m/>
    <x v="0"/>
  </r>
  <r>
    <s v="X"/>
    <d v="2017-03-20T00:00:00"/>
    <x v="1"/>
    <x v="5182"/>
    <n v="1800"/>
    <m/>
    <x v="662"/>
    <m/>
    <x v="0"/>
  </r>
  <r>
    <s v="X"/>
    <d v="2017-03-20T00:00:00"/>
    <x v="13"/>
    <x v="16"/>
    <n v="400"/>
    <m/>
    <x v="632"/>
    <m/>
    <x v="0"/>
  </r>
  <r>
    <s v="X"/>
    <d v="2017-03-20T00:00:00"/>
    <x v="1"/>
    <x v="2482"/>
    <n v="500"/>
    <m/>
    <x v="585"/>
    <m/>
    <x v="0"/>
  </r>
  <r>
    <s v="X"/>
    <d v="2017-03-20T00:00:00"/>
    <x v="1"/>
    <x v="2482"/>
    <n v="8000"/>
    <m/>
    <x v="662"/>
    <m/>
    <x v="0"/>
  </r>
  <r>
    <s v="X"/>
    <d v="2017-03-20T00:00:00"/>
    <x v="1"/>
    <x v="2482"/>
    <n v="200"/>
    <m/>
    <x v="544"/>
    <m/>
    <x v="0"/>
  </r>
  <r>
    <s v="X"/>
    <d v="2017-03-20T00:00:00"/>
    <x v="1"/>
    <x v="275"/>
    <n v="600"/>
    <m/>
    <x v="648"/>
    <m/>
    <x v="0"/>
  </r>
  <r>
    <s v="X"/>
    <d v="2017-03-20T00:00:00"/>
    <x v="1"/>
    <x v="5183"/>
    <n v="800"/>
    <m/>
    <x v="662"/>
    <m/>
    <x v="0"/>
  </r>
  <r>
    <s v="X"/>
    <d v="2017-03-20T00:00:00"/>
    <x v="1"/>
    <x v="5183"/>
    <n v="120"/>
    <m/>
    <x v="648"/>
    <m/>
    <x v="0"/>
  </r>
  <r>
    <s v="X"/>
    <d v="2017-03-20T00:00:00"/>
    <x v="1"/>
    <x v="5183"/>
    <n v="320"/>
    <m/>
    <x v="643"/>
    <m/>
    <x v="0"/>
  </r>
  <r>
    <s v="X"/>
    <d v="2017-03-21T00:00:00"/>
    <x v="0"/>
    <x v="5184"/>
    <m/>
    <n v="249.31"/>
    <x v="494"/>
    <m/>
    <x v="0"/>
  </r>
  <r>
    <s v="X"/>
    <d v="2017-03-21T00:00:00"/>
    <x v="0"/>
    <x v="5084"/>
    <m/>
    <n v="-245.42"/>
    <x v="662"/>
    <m/>
    <x v="0"/>
  </r>
  <r>
    <s v="X"/>
    <d v="2017-03-21T00:00:00"/>
    <x v="0"/>
    <x v="5185"/>
    <m/>
    <n v="1013.82"/>
    <x v="662"/>
    <m/>
    <x v="0"/>
  </r>
  <r>
    <s v="X"/>
    <d v="2017-03-21T00:00:00"/>
    <x v="0"/>
    <x v="5186"/>
    <m/>
    <n v="472.57"/>
    <x v="654"/>
    <m/>
    <x v="0"/>
  </r>
  <r>
    <s v="X"/>
    <d v="2017-03-22T00:00:00"/>
    <x v="0"/>
    <x v="5187"/>
    <m/>
    <n v="1294.4000000000001"/>
    <x v="643"/>
    <m/>
    <x v="0"/>
  </r>
  <r>
    <s v="X"/>
    <d v="2017-03-22T00:00:00"/>
    <x v="0"/>
    <x v="5188"/>
    <m/>
    <n v="548.99"/>
    <x v="94"/>
    <m/>
    <x v="0"/>
  </r>
  <r>
    <s v="X"/>
    <d v="2017-03-22T00:00:00"/>
    <x v="0"/>
    <x v="5189"/>
    <m/>
    <n v="688.54"/>
    <x v="662"/>
    <m/>
    <x v="0"/>
  </r>
  <r>
    <s v="X"/>
    <d v="2017-03-22T00:00:00"/>
    <x v="0"/>
    <x v="5190"/>
    <m/>
    <n v="164.51"/>
    <x v="654"/>
    <m/>
    <x v="0"/>
  </r>
  <r>
    <s v="X"/>
    <d v="2017-03-23T00:00:00"/>
    <x v="0"/>
    <x v="5191"/>
    <m/>
    <n v="333.66"/>
    <x v="648"/>
    <m/>
    <x v="0"/>
  </r>
  <r>
    <s v="X"/>
    <d v="2017-03-23T00:00:00"/>
    <x v="0"/>
    <x v="5192"/>
    <m/>
    <n v="464.93"/>
    <x v="648"/>
    <m/>
    <x v="0"/>
  </r>
  <r>
    <s v="X"/>
    <d v="2017-03-24T00:00:00"/>
    <x v="0"/>
    <x v="5193"/>
    <m/>
    <n v="130.80000000000001"/>
    <x v="657"/>
    <m/>
    <x v="0"/>
  </r>
  <r>
    <s v="X"/>
    <d v="2017-03-24T00:00:00"/>
    <x v="0"/>
    <x v="5194"/>
    <m/>
    <n v="482.98"/>
    <x v="662"/>
    <m/>
    <x v="0"/>
  </r>
  <r>
    <s v="X"/>
    <d v="2017-03-24T00:00:00"/>
    <x v="0"/>
    <x v="5195"/>
    <m/>
    <n v="677.41"/>
    <x v="643"/>
    <m/>
    <x v="0"/>
  </r>
  <r>
    <s v="X"/>
    <d v="2017-03-24T00:00:00"/>
    <x v="0"/>
    <x v="5196"/>
    <m/>
    <n v="345.75"/>
    <x v="648"/>
    <m/>
    <x v="0"/>
  </r>
  <r>
    <s v="X"/>
    <d v="2017-03-25T00:00:00"/>
    <x v="0"/>
    <x v="5197"/>
    <m/>
    <n v="168.48"/>
    <x v="648"/>
    <m/>
    <x v="0"/>
  </r>
  <r>
    <s v="X"/>
    <d v="2017-03-25T00:00:00"/>
    <x v="14"/>
    <x v="5198"/>
    <m/>
    <n v="156.08000000000001"/>
    <x v="632"/>
    <m/>
    <x v="0"/>
  </r>
  <r>
    <s v="X"/>
    <d v="2017-03-25T00:00:00"/>
    <x v="14"/>
    <x v="5199"/>
    <m/>
    <n v="402.62"/>
    <x v="632"/>
    <m/>
    <x v="0"/>
  </r>
  <r>
    <s v="X"/>
    <d v="2017-03-25T00:00:00"/>
    <x v="14"/>
    <x v="5200"/>
    <m/>
    <n v="229.6"/>
    <x v="632"/>
    <m/>
    <x v="0"/>
  </r>
  <r>
    <s v="X"/>
    <d v="2017-03-25T00:00:00"/>
    <x v="0"/>
    <x v="5201"/>
    <m/>
    <n v="283.87"/>
    <x v="643"/>
    <m/>
    <x v="0"/>
  </r>
  <r>
    <s v="X"/>
    <d v="2017-03-26T00:00:00"/>
    <x v="14"/>
    <x v="5084"/>
    <m/>
    <n v="67.36"/>
    <x v="632"/>
    <m/>
    <x v="0"/>
  </r>
  <r>
    <s v="X"/>
    <d v="2017-03-27T00:00:00"/>
    <x v="0"/>
    <x v="5202"/>
    <m/>
    <n v="922.08"/>
    <x v="643"/>
    <m/>
    <x v="0"/>
  </r>
  <r>
    <s v="X"/>
    <d v="2017-03-27T00:00:00"/>
    <x v="0"/>
    <x v="5203"/>
    <m/>
    <n v="70.27"/>
    <x v="648"/>
    <m/>
    <x v="0"/>
  </r>
  <r>
    <s v="X"/>
    <d v="2017-03-27T00:00:00"/>
    <x v="0"/>
    <x v="5204"/>
    <m/>
    <n v="381.07"/>
    <x v="643"/>
    <m/>
    <x v="0"/>
  </r>
  <r>
    <s v="X"/>
    <d v="2017-03-27T00:00:00"/>
    <x v="0"/>
    <x v="5205"/>
    <m/>
    <n v="290.07"/>
    <x v="648"/>
    <m/>
    <x v="0"/>
  </r>
  <r>
    <s v="X"/>
    <d v="2017-03-27T00:00:00"/>
    <x v="0"/>
    <x v="5084"/>
    <m/>
    <n v="-540.70000000000005"/>
    <x v="662"/>
    <m/>
    <x v="0"/>
  </r>
  <r>
    <s v="X"/>
    <d v="2017-03-27T00:00:00"/>
    <x v="0"/>
    <x v="5206"/>
    <m/>
    <n v="1650.08"/>
    <x v="662"/>
    <m/>
    <x v="0"/>
  </r>
  <r>
    <s v="X"/>
    <d v="2017-03-27T00:00:00"/>
    <x v="0"/>
    <x v="5207"/>
    <m/>
    <n v="169.51"/>
    <x v="662"/>
    <m/>
    <x v="0"/>
  </r>
  <r>
    <s v="X"/>
    <d v="2017-03-27T00:00:00"/>
    <x v="0"/>
    <x v="5208"/>
    <m/>
    <n v="76.75"/>
    <x v="135"/>
    <m/>
    <x v="0"/>
  </r>
  <r>
    <s v="X"/>
    <d v="2017-03-27T00:00:00"/>
    <x v="0"/>
    <x v="5209"/>
    <m/>
    <n v="36.229999999999997"/>
    <x v="135"/>
    <m/>
    <x v="0"/>
  </r>
  <r>
    <s v="X"/>
    <d v="2017-03-27T00:00:00"/>
    <x v="14"/>
    <x v="5210"/>
    <m/>
    <n v="696.09"/>
    <x v="209"/>
    <m/>
    <x v="0"/>
  </r>
  <r>
    <s v="X"/>
    <d v="2017-03-27T00:00:00"/>
    <x v="0"/>
    <x v="5211"/>
    <m/>
    <n v="156.49"/>
    <x v="672"/>
    <m/>
    <x v="0"/>
  </r>
  <r>
    <s v="X"/>
    <d v="2017-03-28T00:00:00"/>
    <x v="0"/>
    <x v="5212"/>
    <m/>
    <n v="609.23"/>
    <x v="662"/>
    <m/>
    <x v="0"/>
  </r>
  <r>
    <s v="X"/>
    <d v="2017-03-28T00:00:00"/>
    <x v="0"/>
    <x v="5213"/>
    <m/>
    <n v="214.43"/>
    <x v="662"/>
    <m/>
    <x v="0"/>
  </r>
  <r>
    <s v="X"/>
    <d v="2017-03-28T00:00:00"/>
    <x v="0"/>
    <x v="5214"/>
    <m/>
    <n v="109.41"/>
    <x v="648"/>
    <m/>
    <x v="0"/>
  </r>
  <r>
    <s v="X"/>
    <d v="2017-03-28T00:00:00"/>
    <x v="0"/>
    <x v="5215"/>
    <m/>
    <n v="106.85"/>
    <x v="648"/>
    <m/>
    <x v="0"/>
  </r>
  <r>
    <s v="X"/>
    <d v="2017-03-28T00:00:00"/>
    <x v="0"/>
    <x v="5216"/>
    <m/>
    <n v="123.46"/>
    <x v="494"/>
    <m/>
    <x v="0"/>
  </r>
  <r>
    <s v="X"/>
    <d v="2017-03-29T00:00:00"/>
    <x v="0"/>
    <x v="5217"/>
    <m/>
    <n v="473"/>
    <x v="662"/>
    <m/>
    <x v="0"/>
  </r>
  <r>
    <s v="X"/>
    <d v="2017-03-29T00:00:00"/>
    <x v="0"/>
    <x v="5084"/>
    <m/>
    <n v="-243.21"/>
    <x v="662"/>
    <m/>
    <x v="0"/>
  </r>
  <r>
    <s v="X"/>
    <d v="2017-03-29T00:00:00"/>
    <x v="0"/>
    <x v="5084"/>
    <m/>
    <n v="-198.22"/>
    <x v="662"/>
    <m/>
    <x v="0"/>
  </r>
  <r>
    <s v="X"/>
    <d v="2017-03-29T00:00:00"/>
    <x v="19"/>
    <x v="5218"/>
    <m/>
    <n v="171.56"/>
    <x v="662"/>
    <m/>
    <x v="0"/>
  </r>
  <r>
    <s v="X"/>
    <d v="2017-03-29T00:00:00"/>
    <x v="0"/>
    <x v="5219"/>
    <m/>
    <n v="226.7"/>
    <x v="662"/>
    <m/>
    <x v="0"/>
  </r>
  <r>
    <s v="X"/>
    <d v="2017-03-29T00:00:00"/>
    <x v="0"/>
    <x v="5220"/>
    <m/>
    <n v="888.31"/>
    <x v="643"/>
    <m/>
    <x v="0"/>
  </r>
  <r>
    <s v="X"/>
    <d v="2017-03-30T00:00:00"/>
    <x v="0"/>
    <x v="5221"/>
    <m/>
    <n v="360"/>
    <x v="643"/>
    <m/>
    <x v="0"/>
  </r>
  <r>
    <s v="X"/>
    <d v="2017-03-30T00:00:00"/>
    <x v="0"/>
    <x v="5084"/>
    <m/>
    <n v="-84.78"/>
    <x v="648"/>
    <m/>
    <x v="0"/>
  </r>
  <r>
    <s v="X"/>
    <d v="2017-03-30T00:00:00"/>
    <x v="0"/>
    <x v="5222"/>
    <m/>
    <n v="1004.68"/>
    <x v="494"/>
    <m/>
    <x v="0"/>
  </r>
  <r>
    <s v="X"/>
    <d v="2017-03-30T00:00:00"/>
    <x v="0"/>
    <x v="5223"/>
    <m/>
    <n v="144.4"/>
    <x v="648"/>
    <m/>
    <x v="0"/>
  </r>
  <r>
    <s v="X"/>
    <d v="2017-03-30T00:00:00"/>
    <x v="0"/>
    <x v="5224"/>
    <m/>
    <n v="218.97"/>
    <x v="662"/>
    <m/>
    <x v="0"/>
  </r>
  <r>
    <s v="X"/>
    <d v="2017-03-30T00:00:00"/>
    <x v="0"/>
    <x v="5225"/>
    <m/>
    <n v="136.69"/>
    <x v="648"/>
    <m/>
    <x v="0"/>
  </r>
  <r>
    <s v="X"/>
    <d v="2017-03-30T00:00:00"/>
    <x v="0"/>
    <x v="5226"/>
    <m/>
    <n v="85.19"/>
    <x v="643"/>
    <m/>
    <x v="0"/>
  </r>
  <r>
    <s v="X"/>
    <d v="2017-03-31T00:00:00"/>
    <x v="0"/>
    <x v="5227"/>
    <m/>
    <n v="116.11"/>
    <x v="94"/>
    <m/>
    <x v="0"/>
  </r>
  <r>
    <s v="X"/>
    <d v="2017-03-31T00:00:00"/>
    <x v="0"/>
    <x v="5084"/>
    <m/>
    <n v="-258.51"/>
    <x v="662"/>
    <m/>
    <x v="0"/>
  </r>
  <r>
    <s v="X"/>
    <d v="2017-03-31T00:00:00"/>
    <x v="0"/>
    <x v="5228"/>
    <m/>
    <n v="1971.45"/>
    <x v="654"/>
    <m/>
    <x v="0"/>
  </r>
  <r>
    <s v="X"/>
    <d v="2017-03-31T00:00:00"/>
    <x v="0"/>
    <x v="5229"/>
    <m/>
    <n v="210.85"/>
    <x v="643"/>
    <m/>
    <x v="0"/>
  </r>
  <r>
    <s v="X"/>
    <d v="2017-03-31T00:00:00"/>
    <x v="0"/>
    <x v="5230"/>
    <m/>
    <n v="3436.84"/>
    <x v="654"/>
    <m/>
    <x v="0"/>
  </r>
  <r>
    <s v="X"/>
    <d v="2017-03-31T00:00:00"/>
    <x v="0"/>
    <x v="5231"/>
    <m/>
    <n v="115.28"/>
    <x v="643"/>
    <m/>
    <x v="0"/>
  </r>
  <r>
    <s v="X"/>
    <d v="2017-04-01T00:00:00"/>
    <x v="0"/>
    <x v="5232"/>
    <m/>
    <n v="291.26"/>
    <x v="643"/>
    <m/>
    <x v="0"/>
  </r>
  <r>
    <s v="X"/>
    <d v="2017-04-01T00:00:00"/>
    <x v="0"/>
    <x v="5233"/>
    <m/>
    <n v="103.74"/>
    <x v="648"/>
    <m/>
    <x v="0"/>
  </r>
  <r>
    <s v="X"/>
    <d v="2017-04-01T00:00:00"/>
    <x v="0"/>
    <x v="5234"/>
    <m/>
    <n v="148.24"/>
    <x v="643"/>
    <m/>
    <x v="0"/>
  </r>
  <r>
    <s v="X"/>
    <d v="2017-04-03T00:00:00"/>
    <x v="0"/>
    <x v="5235"/>
    <m/>
    <n v="2153.31"/>
    <x v="654"/>
    <m/>
    <x v="0"/>
  </r>
  <r>
    <s v="X"/>
    <d v="2017-04-03T00:00:00"/>
    <x v="0"/>
    <x v="5236"/>
    <m/>
    <n v="515.27"/>
    <x v="670"/>
    <m/>
    <x v="0"/>
  </r>
  <r>
    <s v="X"/>
    <d v="2017-04-03T00:00:00"/>
    <x v="0"/>
    <x v="5237"/>
    <m/>
    <n v="532.27"/>
    <x v="494"/>
    <m/>
    <x v="0"/>
  </r>
  <r>
    <s v="X"/>
    <d v="2017-04-04T00:00:00"/>
    <x v="0"/>
    <x v="5238"/>
    <m/>
    <n v="49.75"/>
    <x v="494"/>
    <m/>
    <x v="0"/>
  </r>
  <r>
    <s v="X"/>
    <d v="2017-04-04T00:00:00"/>
    <x v="0"/>
    <x v="5239"/>
    <m/>
    <n v="1743.7"/>
    <x v="654"/>
    <m/>
    <x v="0"/>
  </r>
  <r>
    <s v="X"/>
    <d v="2017-04-04T00:00:00"/>
    <x v="0"/>
    <x v="5240"/>
    <m/>
    <n v="1361.98"/>
    <x v="670"/>
    <m/>
    <x v="0"/>
  </r>
  <r>
    <s v="X"/>
    <d v="2017-03-23T00:00:00"/>
    <x v="13"/>
    <x v="2091"/>
    <n v="500"/>
    <m/>
    <x v="94"/>
    <m/>
    <x v="0"/>
  </r>
  <r>
    <s v="X"/>
    <d v="2017-03-23T00:00:00"/>
    <x v="13"/>
    <x v="5241"/>
    <n v="110"/>
    <m/>
    <x v="94"/>
    <m/>
    <x v="0"/>
  </r>
  <r>
    <s v="X"/>
    <d v="2017-03-24T00:00:00"/>
    <x v="13"/>
    <x v="2091"/>
    <n v="500"/>
    <m/>
    <x v="94"/>
    <m/>
    <x v="0"/>
  </r>
  <r>
    <s v="X"/>
    <d v="2017-03-24T00:00:00"/>
    <x v="13"/>
    <x v="2091"/>
    <n v="360"/>
    <m/>
    <x v="94"/>
    <m/>
    <x v="0"/>
  </r>
  <r>
    <s v="X"/>
    <d v="2017-03-27T00:00:00"/>
    <x v="13"/>
    <x v="1328"/>
    <n v="175"/>
    <m/>
    <x v="94"/>
    <m/>
    <x v="0"/>
  </r>
  <r>
    <s v="X"/>
    <d v="2017-03-27T00:00:00"/>
    <x v="13"/>
    <x v="2091"/>
    <n v="400"/>
    <m/>
    <x v="94"/>
    <m/>
    <x v="0"/>
  </r>
  <r>
    <s v="X"/>
    <d v="2017-04-03T00:00:00"/>
    <x v="13"/>
    <x v="2091"/>
    <n v="200"/>
    <m/>
    <x v="94"/>
    <m/>
    <x v="0"/>
  </r>
  <r>
    <s v="X"/>
    <d v="2017-03-27T00:00:00"/>
    <x v="13"/>
    <x v="424"/>
    <n v="350"/>
    <m/>
    <x v="638"/>
    <m/>
    <x v="0"/>
  </r>
  <r>
    <s v="X"/>
    <d v="2017-03-21T00:00:00"/>
    <x v="1"/>
    <x v="245"/>
    <n v="72"/>
    <m/>
    <x v="623"/>
    <m/>
    <x v="0"/>
  </r>
  <r>
    <s v="X"/>
    <d v="2017-03-21T00:00:00"/>
    <x v="1"/>
    <x v="959"/>
    <n v="300"/>
    <m/>
    <x v="553"/>
    <m/>
    <x v="0"/>
  </r>
  <r>
    <s v="X"/>
    <d v="2017-03-22T00:00:00"/>
    <x v="1"/>
    <x v="214"/>
    <n v="2340"/>
    <m/>
    <x v="662"/>
    <m/>
    <x v="0"/>
  </r>
  <r>
    <s v="X"/>
    <d v="2017-03-22T00:00:00"/>
    <x v="1"/>
    <x v="214"/>
    <n v="450"/>
    <m/>
    <x v="613"/>
    <m/>
    <x v="0"/>
  </r>
  <r>
    <s v="X"/>
    <d v="2017-03-24T00:00:00"/>
    <x v="1"/>
    <x v="36"/>
    <n v="2500"/>
    <m/>
    <x v="643"/>
    <m/>
    <x v="0"/>
  </r>
  <r>
    <s v="X"/>
    <d v="2017-03-24T00:00:00"/>
    <x v="1"/>
    <x v="36"/>
    <n v="3000"/>
    <m/>
    <x v="648"/>
    <m/>
    <x v="0"/>
  </r>
  <r>
    <s v="X"/>
    <d v="2017-03-27T00:00:00"/>
    <x v="1"/>
    <x v="2482"/>
    <n v="8000"/>
    <m/>
    <x v="662"/>
    <m/>
    <x v="0"/>
  </r>
  <r>
    <s v="X"/>
    <d v="2017-03-27T00:00:00"/>
    <x v="1"/>
    <x v="2482"/>
    <n v="2000"/>
    <m/>
    <x v="632"/>
    <m/>
    <x v="0"/>
  </r>
  <r>
    <s v="X"/>
    <d v="2017-03-27T00:00:00"/>
    <x v="1"/>
    <x v="9"/>
    <n v="800"/>
    <m/>
    <x v="657"/>
    <m/>
    <x v="0"/>
  </r>
  <r>
    <s v="X"/>
    <d v="2017-03-27T00:00:00"/>
    <x v="1"/>
    <x v="9"/>
    <n v="4100"/>
    <m/>
    <x v="643"/>
    <m/>
    <x v="0"/>
  </r>
  <r>
    <s v="X"/>
    <d v="2017-03-27T00:00:00"/>
    <x v="1"/>
    <x v="9"/>
    <n v="250"/>
    <m/>
    <x v="638"/>
    <m/>
    <x v="0"/>
  </r>
  <r>
    <s v="X"/>
    <d v="2017-03-27T00:00:00"/>
    <x v="1"/>
    <x v="9"/>
    <n v="3970"/>
    <m/>
    <x v="654"/>
    <m/>
    <x v="0"/>
  </r>
  <r>
    <s v="X"/>
    <d v="2017-03-27T00:00:00"/>
    <x v="1"/>
    <x v="2677"/>
    <n v="1800"/>
    <m/>
    <x v="494"/>
    <m/>
    <x v="0"/>
  </r>
  <r>
    <s v="X"/>
    <d v="2017-03-27T00:00:00"/>
    <x v="1"/>
    <x v="2677"/>
    <n v="6800"/>
    <m/>
    <x v="648"/>
    <m/>
    <x v="0"/>
  </r>
  <r>
    <s v="X"/>
    <d v="2017-03-27T00:00:00"/>
    <x v="1"/>
    <x v="1560"/>
    <n v="350"/>
    <m/>
    <x v="632"/>
    <m/>
    <x v="0"/>
  </r>
  <r>
    <s v="X"/>
    <d v="2017-03-27T00:00:00"/>
    <x v="1"/>
    <x v="1560"/>
    <n v="350"/>
    <m/>
    <x v="654"/>
    <m/>
    <x v="0"/>
  </r>
  <r>
    <s v="X"/>
    <d v="2017-03-28T00:00:00"/>
    <x v="1"/>
    <x v="4210"/>
    <n v="2700"/>
    <m/>
    <x v="648"/>
    <m/>
    <x v="0"/>
  </r>
  <r>
    <s v="X"/>
    <d v="2017-03-28T00:00:00"/>
    <x v="1"/>
    <x v="4210"/>
    <n v="2300"/>
    <m/>
    <x v="662"/>
    <m/>
    <x v="0"/>
  </r>
  <r>
    <s v="X"/>
    <d v="2017-03-28T00:00:00"/>
    <x v="1"/>
    <x v="4210"/>
    <n v="1950"/>
    <m/>
    <x v="643"/>
    <m/>
    <x v="0"/>
  </r>
  <r>
    <s v="X"/>
    <d v="2017-03-30T00:00:00"/>
    <x v="1"/>
    <x v="5242"/>
    <n v="-117590"/>
    <m/>
    <x v="303"/>
    <m/>
    <x v="0"/>
  </r>
  <r>
    <s v="X"/>
    <d v="2017-03-30T00:00:00"/>
    <x v="1"/>
    <x v="5243"/>
    <n v="400"/>
    <m/>
    <x v="632"/>
    <m/>
    <x v="0"/>
  </r>
  <r>
    <s v="X"/>
    <d v="2017-03-31T00:00:00"/>
    <x v="1"/>
    <x v="2450"/>
    <n v="800"/>
    <m/>
    <x v="662"/>
    <m/>
    <x v="0"/>
  </r>
  <r>
    <s v="X"/>
    <d v="2017-03-31T00:00:00"/>
    <x v="1"/>
    <x v="2450"/>
    <n v="960"/>
    <m/>
    <x v="657"/>
    <m/>
    <x v="0"/>
  </r>
  <r>
    <s v="X"/>
    <d v="2017-03-31T00:00:00"/>
    <x v="1"/>
    <x v="959"/>
    <n v="300"/>
    <m/>
    <x v="643"/>
    <m/>
    <x v="0"/>
  </r>
  <r>
    <s v="X"/>
    <d v="2017-03-31T00:00:00"/>
    <x v="1"/>
    <x v="959"/>
    <n v="200"/>
    <m/>
    <x v="613"/>
    <m/>
    <x v="0"/>
  </r>
  <r>
    <s v="X"/>
    <d v="2017-04-03T00:00:00"/>
    <x v="1"/>
    <x v="9"/>
    <n v="975"/>
    <m/>
    <x v="657"/>
    <m/>
    <x v="0"/>
  </r>
  <r>
    <s v="X"/>
    <d v="2017-04-03T00:00:00"/>
    <x v="1"/>
    <x v="9"/>
    <n v="4150"/>
    <m/>
    <x v="654"/>
    <m/>
    <x v="0"/>
  </r>
  <r>
    <s v="X"/>
    <d v="2017-04-03T00:00:00"/>
    <x v="1"/>
    <x v="9"/>
    <n v="150"/>
    <m/>
    <x v="135"/>
    <m/>
    <x v="0"/>
  </r>
  <r>
    <s v="X"/>
    <d v="2017-04-03T00:00:00"/>
    <x v="1"/>
    <x v="9"/>
    <n v="3075"/>
    <m/>
    <x v="643"/>
    <m/>
    <x v="0"/>
  </r>
  <r>
    <s v="X"/>
    <d v="2017-04-03T00:00:00"/>
    <x v="1"/>
    <x v="9"/>
    <n v="3050"/>
    <m/>
    <x v="662"/>
    <m/>
    <x v="0"/>
  </r>
  <r>
    <s v="X"/>
    <d v="2017-04-03T00:00:00"/>
    <x v="1"/>
    <x v="2677"/>
    <n v="1600"/>
    <m/>
    <x v="648"/>
    <m/>
    <x v="0"/>
  </r>
  <r>
    <s v="X"/>
    <d v="2017-04-03T00:00:00"/>
    <x v="1"/>
    <x v="2677"/>
    <n v="2300"/>
    <m/>
    <x v="494"/>
    <m/>
    <x v="0"/>
  </r>
  <r>
    <s v="X"/>
    <d v="2017-04-03T00:00:00"/>
    <x v="1"/>
    <x v="1930"/>
    <n v="900"/>
    <m/>
    <x v="494"/>
    <m/>
    <x v="0"/>
  </r>
  <r>
    <s v="X"/>
    <d v="2017-04-03T00:00:00"/>
    <x v="1"/>
    <x v="1930"/>
    <n v="1300"/>
    <m/>
    <x v="643"/>
    <m/>
    <x v="0"/>
  </r>
  <r>
    <s v="X"/>
    <d v="2017-04-04T00:00:00"/>
    <x v="1"/>
    <x v="5244"/>
    <n v="1000"/>
    <m/>
    <x v="632"/>
    <m/>
    <x v="0"/>
  </r>
  <r>
    <s v="X"/>
    <d v="2017-04-04T00:00:00"/>
    <x v="1"/>
    <x v="5244"/>
    <n v="1000"/>
    <m/>
    <x v="654"/>
    <m/>
    <x v="0"/>
  </r>
  <r>
    <s v="X"/>
    <d v="2017-04-04T00:00:00"/>
    <x v="1"/>
    <x v="5244"/>
    <n v="1000"/>
    <m/>
    <x v="643"/>
    <m/>
    <x v="0"/>
  </r>
  <r>
    <s v="X"/>
    <d v="2017-04-04T00:00:00"/>
    <x v="1"/>
    <x v="5244"/>
    <n v="1500"/>
    <m/>
    <x v="648"/>
    <m/>
    <x v="0"/>
  </r>
  <r>
    <s v="X"/>
    <d v="2017-04-04T00:00:00"/>
    <x v="1"/>
    <x v="5244"/>
    <n v="1000"/>
    <m/>
    <x v="631"/>
    <m/>
    <x v="0"/>
  </r>
  <r>
    <s v="X"/>
    <d v="2016-10-19T00:00:00"/>
    <x v="0"/>
    <x v="32"/>
    <m/>
    <n v="418.5"/>
    <x v="500"/>
    <m/>
    <x v="0"/>
  </r>
  <r>
    <s v="X"/>
    <d v="2016-10-27T00:00:00"/>
    <x v="0"/>
    <x v="32"/>
    <m/>
    <n v="436.9"/>
    <x v="607"/>
    <m/>
    <x v="0"/>
  </r>
  <r>
    <s v="X"/>
    <d v="2017-10-28T00:00:00"/>
    <x v="0"/>
    <x v="32"/>
    <m/>
    <n v="418.5"/>
    <x v="500"/>
    <m/>
    <x v="0"/>
  </r>
  <r>
    <s v="X"/>
    <d v="2016-11-09T00:00:00"/>
    <x v="0"/>
    <x v="32"/>
    <m/>
    <n v="436.9"/>
    <x v="607"/>
    <m/>
    <x v="0"/>
  </r>
  <r>
    <s v="X"/>
    <d v="2017-02-22T00:00:00"/>
    <x v="0"/>
    <x v="32"/>
    <m/>
    <n v="27.6"/>
    <x v="648"/>
    <m/>
    <x v="0"/>
  </r>
  <r>
    <s v="X"/>
    <d v="2017-03-03T00:00:00"/>
    <x v="0"/>
    <x v="32"/>
    <m/>
    <n v="20.7"/>
    <x v="654"/>
    <m/>
    <x v="0"/>
  </r>
  <r>
    <s v="X"/>
    <d v="2017-03-16T00:00:00"/>
    <x v="0"/>
    <x v="32"/>
    <m/>
    <n v="434.79"/>
    <x v="672"/>
    <m/>
    <x v="0"/>
  </r>
  <r>
    <s v="X"/>
    <d v="2017-03-20T00:00:00"/>
    <x v="0"/>
    <x v="32"/>
    <m/>
    <n v="434.79"/>
    <x v="648"/>
    <m/>
    <x v="0"/>
  </r>
  <r>
    <s v="X"/>
    <d v="2017-03-21T00:00:00"/>
    <x v="0"/>
    <x v="32"/>
    <m/>
    <n v="403.06"/>
    <x v="654"/>
    <m/>
    <x v="0"/>
  </r>
  <r>
    <s v="X"/>
    <d v="2017-03-22T00:00:00"/>
    <x v="0"/>
    <x v="32"/>
    <m/>
    <n v="541.5"/>
    <x v="494"/>
    <m/>
    <x v="0"/>
  </r>
  <r>
    <s v="X"/>
    <d v="2017-03-29T00:00:00"/>
    <x v="0"/>
    <x v="32"/>
    <m/>
    <n v="80.73"/>
    <x v="648"/>
    <m/>
    <x v="0"/>
  </r>
  <r>
    <s v="X"/>
    <d v="2017-04-04T00:00:00"/>
    <x v="0"/>
    <x v="32"/>
    <m/>
    <n v="403.06"/>
    <x v="654"/>
    <m/>
    <x v="0"/>
  </r>
  <r>
    <s v="X"/>
    <d v="2017-04-05T00:00:00"/>
    <x v="0"/>
    <x v="32"/>
    <m/>
    <n v="434.79"/>
    <x v="494"/>
    <m/>
    <x v="0"/>
  </r>
  <r>
    <m/>
    <d v="2017-04-05T00:00:00"/>
    <x v="14"/>
    <x v="5245"/>
    <m/>
    <n v="25.23"/>
    <x v="673"/>
    <m/>
    <x v="0"/>
  </r>
  <r>
    <m/>
    <d v="2017-04-05T00:00:00"/>
    <x v="0"/>
    <x v="5246"/>
    <m/>
    <n v="172.38"/>
    <x v="674"/>
    <m/>
    <x v="0"/>
  </r>
  <r>
    <m/>
    <d v="2017-04-05T00:00:00"/>
    <x v="0"/>
    <x v="5247"/>
    <m/>
    <n v="270.58"/>
    <x v="494"/>
    <m/>
    <x v="0"/>
  </r>
  <r>
    <m/>
    <d v="2017-04-05T00:00:00"/>
    <x v="0"/>
    <x v="5248"/>
    <m/>
    <n v="224.85"/>
    <x v="22"/>
    <m/>
    <x v="0"/>
  </r>
  <r>
    <m/>
    <d v="2017-04-06T00:00:00"/>
    <x v="0"/>
    <x v="5249"/>
    <m/>
    <n v="961.58"/>
    <x v="494"/>
    <m/>
    <x v="0"/>
  </r>
  <r>
    <m/>
    <d v="2017-04-07T00:00:00"/>
    <x v="0"/>
    <x v="5084"/>
    <m/>
    <n v="26.58"/>
    <x v="94"/>
    <m/>
    <x v="0"/>
  </r>
  <r>
    <m/>
    <d v="2017-04-07T00:00:00"/>
    <x v="0"/>
    <x v="5250"/>
    <m/>
    <n v="376.11"/>
    <x v="654"/>
    <m/>
    <x v="0"/>
  </r>
  <r>
    <m/>
    <d v="2017-04-07T00:00:00"/>
    <x v="0"/>
    <x v="5251"/>
    <m/>
    <n v="434.13"/>
    <x v="670"/>
    <m/>
    <x v="0"/>
  </r>
  <r>
    <m/>
    <d v="2017-04-07T00:00:00"/>
    <x v="14"/>
    <x v="5252"/>
    <m/>
    <n v="587.33000000000004"/>
    <x v="646"/>
    <m/>
    <x v="0"/>
  </r>
  <r>
    <m/>
    <d v="2017-04-08T00:00:00"/>
    <x v="0"/>
    <x v="5253"/>
    <m/>
    <n v="521.67999999999995"/>
    <x v="654"/>
    <m/>
    <x v="0"/>
  </r>
  <r>
    <m/>
    <d v="2017-04-10T00:00:00"/>
    <x v="0"/>
    <x v="5254"/>
    <m/>
    <n v="349.46"/>
    <x v="670"/>
    <m/>
    <x v="0"/>
  </r>
  <r>
    <m/>
    <d v="2017-04-10T00:00:00"/>
    <x v="0"/>
    <x v="5255"/>
    <m/>
    <n v="189.56"/>
    <x v="94"/>
    <m/>
    <x v="0"/>
  </r>
  <r>
    <m/>
    <d v="2017-04-11T00:00:00"/>
    <x v="0"/>
    <x v="5256"/>
    <m/>
    <n v="1374.29"/>
    <x v="670"/>
    <m/>
    <x v="0"/>
  </r>
  <r>
    <m/>
    <d v="2017-04-11T00:00:00"/>
    <x v="14"/>
    <x v="5084"/>
    <m/>
    <n v="41.11"/>
    <x v="94"/>
    <m/>
    <x v="0"/>
  </r>
  <r>
    <m/>
    <d v="2017-04-11T00:00:00"/>
    <x v="0"/>
    <x v="5257"/>
    <m/>
    <n v="390.53"/>
    <x v="670"/>
    <m/>
    <x v="0"/>
  </r>
  <r>
    <m/>
    <d v="2017-04-11T00:00:00"/>
    <x v="0"/>
    <x v="5258"/>
    <m/>
    <n v="567.87"/>
    <x v="654"/>
    <m/>
    <x v="0"/>
  </r>
  <r>
    <m/>
    <d v="2017-04-11T00:00:00"/>
    <x v="0"/>
    <x v="5259"/>
    <m/>
    <n v="897.98"/>
    <x v="494"/>
    <m/>
    <x v="0"/>
  </r>
  <r>
    <m/>
    <d v="2017-04-11T00:00:00"/>
    <x v="14"/>
    <x v="5260"/>
    <m/>
    <n v="90.76"/>
    <x v="646"/>
    <m/>
    <x v="0"/>
  </r>
  <r>
    <m/>
    <d v="2017-04-11T00:00:00"/>
    <x v="0"/>
    <x v="5261"/>
    <m/>
    <n v="70.63"/>
    <x v="494"/>
    <m/>
    <x v="0"/>
  </r>
  <r>
    <m/>
    <d v="2017-04-12T00:00:00"/>
    <x v="0"/>
    <x v="5262"/>
    <m/>
    <n v="432.75"/>
    <x v="613"/>
    <m/>
    <x v="0"/>
  </r>
  <r>
    <m/>
    <d v="2017-04-12T00:00:00"/>
    <x v="0"/>
    <x v="5263"/>
    <m/>
    <n v="121.78"/>
    <x v="22"/>
    <m/>
    <x v="0"/>
  </r>
  <r>
    <m/>
    <d v="2017-04-12T00:00:00"/>
    <x v="0"/>
    <x v="5264"/>
    <m/>
    <n v="221.03"/>
    <x v="494"/>
    <m/>
    <x v="0"/>
  </r>
  <r>
    <m/>
    <d v="2017-04-13T00:00:00"/>
    <x v="0"/>
    <x v="5265"/>
    <m/>
    <n v="872.23"/>
    <x v="670"/>
    <m/>
    <x v="0"/>
  </r>
  <r>
    <m/>
    <d v="2017-04-13T00:00:00"/>
    <x v="0"/>
    <x v="5266"/>
    <m/>
    <n v="196.37"/>
    <x v="613"/>
    <m/>
    <x v="0"/>
  </r>
  <r>
    <m/>
    <d v="2017-04-13T00:00:00"/>
    <x v="0"/>
    <x v="5267"/>
    <m/>
    <n v="999.04"/>
    <x v="494"/>
    <m/>
    <x v="0"/>
  </r>
  <r>
    <m/>
    <d v="2017-04-13T00:00:00"/>
    <x v="0"/>
    <x v="5268"/>
    <m/>
    <n v="147.18"/>
    <x v="675"/>
    <m/>
    <x v="0"/>
  </r>
  <r>
    <m/>
    <d v="2017-04-14T00:00:00"/>
    <x v="0"/>
    <x v="5269"/>
    <m/>
    <n v="141.84"/>
    <x v="657"/>
    <m/>
    <x v="0"/>
  </r>
  <r>
    <m/>
    <d v="2017-04-14T00:00:00"/>
    <x v="0"/>
    <x v="5270"/>
    <m/>
    <n v="194.45"/>
    <x v="613"/>
    <m/>
    <x v="0"/>
  </r>
  <r>
    <m/>
    <d v="2017-04-14T00:00:00"/>
    <x v="14"/>
    <x v="5271"/>
    <m/>
    <n v="118.48"/>
    <x v="478"/>
    <m/>
    <x v="0"/>
  </r>
  <r>
    <m/>
    <d v="2017-04-14T00:00:00"/>
    <x v="0"/>
    <x v="5272"/>
    <m/>
    <n v="151.33000000000001"/>
    <x v="494"/>
    <m/>
    <x v="0"/>
  </r>
  <r>
    <m/>
    <d v="2017-04-15T00:00:00"/>
    <x v="0"/>
    <x v="5273"/>
    <m/>
    <n v="207.39"/>
    <x v="494"/>
    <m/>
    <x v="0"/>
  </r>
  <r>
    <m/>
    <d v="2017-04-15T00:00:00"/>
    <x v="0"/>
    <x v="5274"/>
    <m/>
    <n v="160.46"/>
    <x v="557"/>
    <m/>
    <x v="0"/>
  </r>
  <r>
    <m/>
    <d v="2017-04-15T00:00:00"/>
    <x v="0"/>
    <x v="5275"/>
    <m/>
    <n v="3314.11"/>
    <x v="654"/>
    <m/>
    <x v="0"/>
  </r>
  <r>
    <m/>
    <d v="2017-04-16T00:00:00"/>
    <x v="14"/>
    <x v="5084"/>
    <m/>
    <n v="471.3"/>
    <x v="94"/>
    <m/>
    <x v="0"/>
  </r>
  <r>
    <m/>
    <d v="2017-04-17T00:00:00"/>
    <x v="0"/>
    <x v="5276"/>
    <m/>
    <n v="163.32"/>
    <x v="657"/>
    <m/>
    <x v="0"/>
  </r>
  <r>
    <m/>
    <d v="2017-04-17T00:00:00"/>
    <x v="14"/>
    <x v="5277"/>
    <m/>
    <n v="428.24"/>
    <x v="676"/>
    <m/>
    <x v="0"/>
  </r>
  <r>
    <m/>
    <d v="2017-04-17T00:00:00"/>
    <x v="0"/>
    <x v="5278"/>
    <m/>
    <n v="28.66"/>
    <x v="494"/>
    <m/>
    <x v="0"/>
  </r>
  <r>
    <m/>
    <d v="2017-04-17T00:00:00"/>
    <x v="0"/>
    <x v="5279"/>
    <m/>
    <n v="295.83999999999997"/>
    <x v="494"/>
    <m/>
    <x v="0"/>
  </r>
  <r>
    <m/>
    <d v="2017-04-17T00:00:00"/>
    <x v="0"/>
    <x v="5280"/>
    <m/>
    <n v="135.41"/>
    <x v="145"/>
    <m/>
    <x v="0"/>
  </r>
  <r>
    <m/>
    <d v="2017-04-18T00:00:00"/>
    <x v="0"/>
    <x v="5281"/>
    <m/>
    <n v="3752.81"/>
    <x v="657"/>
    <m/>
    <x v="0"/>
  </r>
  <r>
    <m/>
    <d v="2017-04-18T00:00:00"/>
    <x v="0"/>
    <x v="5282"/>
    <m/>
    <n v="867.04"/>
    <x v="670"/>
    <m/>
    <x v="0"/>
  </r>
  <r>
    <m/>
    <d v="2017-04-18T00:00:00"/>
    <x v="0"/>
    <x v="5283"/>
    <m/>
    <n v="793.52"/>
    <x v="654"/>
    <m/>
    <x v="0"/>
  </r>
  <r>
    <m/>
    <d v="2017-04-18T00:00:00"/>
    <x v="0"/>
    <x v="5284"/>
    <m/>
    <n v="193.09"/>
    <x v="145"/>
    <m/>
    <x v="0"/>
  </r>
  <r>
    <m/>
    <d v="2017-04-18T00:00:00"/>
    <x v="0"/>
    <x v="5285"/>
    <m/>
    <n v="96.55"/>
    <x v="670"/>
    <m/>
    <x v="0"/>
  </r>
  <r>
    <m/>
    <d v="2017-04-19T00:00:00"/>
    <x v="0"/>
    <x v="5286"/>
    <m/>
    <n v="798.66"/>
    <x v="670"/>
    <m/>
    <x v="0"/>
  </r>
  <r>
    <m/>
    <d v="2017-04-19T00:00:00"/>
    <x v="0"/>
    <x v="5287"/>
    <m/>
    <n v="231.08"/>
    <x v="494"/>
    <m/>
    <x v="0"/>
  </r>
  <r>
    <m/>
    <d v="2017-04-20T00:00:00"/>
    <x v="14"/>
    <x v="5288"/>
    <m/>
    <n v="203.1"/>
    <x v="99"/>
    <m/>
    <x v="0"/>
  </r>
  <r>
    <m/>
    <d v="2017-04-20T00:00:00"/>
    <x v="14"/>
    <x v="5289"/>
    <m/>
    <n v="79.47"/>
    <x v="99"/>
    <m/>
    <x v="0"/>
  </r>
  <r>
    <m/>
    <d v="2017-04-20T00:00:00"/>
    <x v="0"/>
    <x v="5084"/>
    <m/>
    <n v="-126.14"/>
    <x v="677"/>
    <m/>
    <x v="0"/>
  </r>
  <r>
    <m/>
    <d v="2017-04-20T00:00:00"/>
    <x v="0"/>
    <x v="5290"/>
    <m/>
    <n v="126.14"/>
    <x v="677"/>
    <m/>
    <x v="0"/>
  </r>
  <r>
    <m/>
    <d v="2017-04-20T00:00:00"/>
    <x v="0"/>
    <x v="5291"/>
    <m/>
    <n v="38.01"/>
    <x v="494"/>
    <m/>
    <x v="0"/>
  </r>
  <r>
    <m/>
    <d v="2017-04-20T00:00:00"/>
    <x v="0"/>
    <x v="5292"/>
    <m/>
    <n v="2776.5"/>
    <x v="494"/>
    <m/>
    <x v="0"/>
  </r>
  <r>
    <m/>
    <d v="2017-04-21T00:00:00"/>
    <x v="0"/>
    <x v="5293"/>
    <m/>
    <n v="146.91999999999999"/>
    <x v="42"/>
    <m/>
    <x v="0"/>
  </r>
  <r>
    <m/>
    <d v="2017-04-21T00:00:00"/>
    <x v="0"/>
    <x v="5294"/>
    <m/>
    <n v="181.75"/>
    <x v="654"/>
    <m/>
    <x v="0"/>
  </r>
  <r>
    <m/>
    <d v="2017-04-21T00:00:00"/>
    <x v="0"/>
    <x v="5295"/>
    <m/>
    <n v="431.72"/>
    <x v="494"/>
    <m/>
    <x v="0"/>
  </r>
  <r>
    <m/>
    <d v="2017-04-21T00:00:00"/>
    <x v="0"/>
    <x v="5296"/>
    <m/>
    <n v="162.11000000000001"/>
    <x v="443"/>
    <m/>
    <x v="0"/>
  </r>
  <r>
    <m/>
    <d v="2017-04-21T00:00:00"/>
    <x v="0"/>
    <x v="5297"/>
    <m/>
    <n v="341.24"/>
    <x v="654"/>
    <m/>
    <x v="0"/>
  </r>
  <r>
    <m/>
    <d v="2017-04-21T00:00:00"/>
    <x v="0"/>
    <x v="5298"/>
    <m/>
    <n v="573.35"/>
    <x v="670"/>
    <m/>
    <x v="0"/>
  </r>
  <r>
    <m/>
    <d v="2017-04-22T00:00:00"/>
    <x v="0"/>
    <x v="5299"/>
    <m/>
    <n v="371.4"/>
    <x v="657"/>
    <m/>
    <x v="0"/>
  </r>
  <r>
    <m/>
    <d v="2017-04-22T00:00:00"/>
    <x v="0"/>
    <x v="5300"/>
    <m/>
    <n v="163.49"/>
    <x v="654"/>
    <m/>
    <x v="0"/>
  </r>
  <r>
    <m/>
    <d v="2017-04-05T00:00:00"/>
    <x v="13"/>
    <x v="1328"/>
    <n v="100"/>
    <m/>
    <x v="94"/>
    <m/>
    <x v="0"/>
  </r>
  <r>
    <m/>
    <d v="2017-04-11T00:00:00"/>
    <x v="13"/>
    <x v="1328"/>
    <n v="100"/>
    <m/>
    <x v="94"/>
    <m/>
    <x v="0"/>
  </r>
  <r>
    <m/>
    <d v="2017-04-12T00:00:00"/>
    <x v="13"/>
    <x v="4928"/>
    <n v="80"/>
    <m/>
    <x v="94"/>
    <m/>
    <x v="0"/>
  </r>
  <r>
    <m/>
    <d v="2017-04-13T00:00:00"/>
    <x v="13"/>
    <x v="5241"/>
    <n v="218"/>
    <m/>
    <x v="94"/>
    <m/>
    <x v="0"/>
  </r>
  <r>
    <m/>
    <d v="2017-04-17T00:00:00"/>
    <x v="13"/>
    <x v="2482"/>
    <n v="600"/>
    <m/>
    <x v="94"/>
    <m/>
    <x v="0"/>
  </r>
  <r>
    <m/>
    <d v="2017-04-20T00:00:00"/>
    <x v="13"/>
    <x v="5241"/>
    <n v="50"/>
    <m/>
    <x v="94"/>
    <m/>
    <x v="0"/>
  </r>
  <r>
    <m/>
    <d v="2017-04-12T00:00:00"/>
    <x v="13"/>
    <x v="879"/>
    <n v="1350"/>
    <m/>
    <x v="646"/>
    <m/>
    <x v="0"/>
  </r>
  <r>
    <m/>
    <d v="2017-04-14T00:00:00"/>
    <x v="13"/>
    <x v="246"/>
    <n v="2750"/>
    <m/>
    <x v="646"/>
    <m/>
    <x v="0"/>
  </r>
  <r>
    <m/>
    <d v="2017-04-05T00:00:00"/>
    <x v="1"/>
    <x v="2962"/>
    <n v="1600"/>
    <m/>
    <x v="662"/>
    <m/>
    <x v="0"/>
  </r>
  <r>
    <m/>
    <d v="2017-04-05T00:00:00"/>
    <x v="1"/>
    <x v="2962"/>
    <n v="1600"/>
    <m/>
    <x v="648"/>
    <m/>
    <x v="0"/>
  </r>
  <r>
    <m/>
    <d v="2017-04-06T00:00:00"/>
    <x v="1"/>
    <x v="4966"/>
    <n v="500"/>
    <m/>
    <x v="667"/>
    <m/>
    <x v="0"/>
  </r>
  <r>
    <m/>
    <d v="2017-04-06T00:00:00"/>
    <x v="1"/>
    <x v="245"/>
    <n v="2470.73"/>
    <m/>
    <x v="94"/>
    <m/>
    <x v="0"/>
  </r>
  <r>
    <m/>
    <d v="2017-04-06T00:00:00"/>
    <x v="1"/>
    <x v="275"/>
    <n v="2771"/>
    <m/>
    <x v="494"/>
    <m/>
    <x v="0"/>
  </r>
  <r>
    <m/>
    <d v="2017-04-06T00:00:00"/>
    <x v="1"/>
    <x v="275"/>
    <n v="2571"/>
    <m/>
    <x v="657"/>
    <m/>
    <x v="0"/>
  </r>
  <r>
    <m/>
    <d v="2017-04-06T00:00:00"/>
    <x v="1"/>
    <x v="275"/>
    <n v="3305"/>
    <m/>
    <x v="672"/>
    <m/>
    <x v="0"/>
  </r>
  <r>
    <m/>
    <d v="2017-04-10T00:00:00"/>
    <x v="1"/>
    <x v="9"/>
    <n v="4050"/>
    <m/>
    <x v="654"/>
    <m/>
    <x v="0"/>
  </r>
  <r>
    <m/>
    <d v="2017-04-10T00:00:00"/>
    <x v="1"/>
    <x v="9"/>
    <n v="2905"/>
    <m/>
    <x v="670"/>
    <m/>
    <x v="0"/>
  </r>
  <r>
    <m/>
    <d v="2017-04-10T00:00:00"/>
    <x v="1"/>
    <x v="9"/>
    <n v="750"/>
    <m/>
    <x v="643"/>
    <m/>
    <x v="0"/>
  </r>
  <r>
    <m/>
    <d v="2017-04-10T00:00:00"/>
    <x v="1"/>
    <x v="9"/>
    <n v="560"/>
    <m/>
    <x v="185"/>
    <m/>
    <x v="0"/>
  </r>
  <r>
    <m/>
    <d v="2017-04-10T00:00:00"/>
    <x v="1"/>
    <x v="9"/>
    <n v="300"/>
    <m/>
    <x v="662"/>
    <m/>
    <x v="0"/>
  </r>
  <r>
    <m/>
    <d v="2017-04-10T00:00:00"/>
    <x v="1"/>
    <x v="9"/>
    <n v="560"/>
    <m/>
    <x v="646"/>
    <m/>
    <x v="0"/>
  </r>
  <r>
    <m/>
    <d v="2017-04-10T00:00:00"/>
    <x v="1"/>
    <x v="9"/>
    <n v="225"/>
    <m/>
    <x v="22"/>
    <m/>
    <x v="0"/>
  </r>
  <r>
    <m/>
    <d v="2017-04-10T00:00:00"/>
    <x v="1"/>
    <x v="9"/>
    <n v="75"/>
    <m/>
    <x v="28"/>
    <m/>
    <x v="0"/>
  </r>
  <r>
    <m/>
    <d v="2017-04-10T00:00:00"/>
    <x v="1"/>
    <x v="214"/>
    <n v="825"/>
    <m/>
    <x v="648"/>
    <m/>
    <x v="0"/>
  </r>
  <r>
    <m/>
    <d v="2017-04-10T00:00:00"/>
    <x v="1"/>
    <x v="214"/>
    <n v="825"/>
    <m/>
    <x v="643"/>
    <m/>
    <x v="0"/>
  </r>
  <r>
    <m/>
    <d v="2017-04-13T00:00:00"/>
    <x v="1"/>
    <x v="3015"/>
    <n v="320"/>
    <m/>
    <x v="678"/>
    <m/>
    <x v="0"/>
  </r>
  <r>
    <m/>
    <d v="2017-04-14T00:00:00"/>
    <x v="1"/>
    <x v="2091"/>
    <n v="250"/>
    <m/>
    <x v="494"/>
    <m/>
    <x v="0"/>
  </r>
  <r>
    <m/>
    <d v="2017-04-14T00:00:00"/>
    <x v="1"/>
    <x v="2091"/>
    <n v="250"/>
    <m/>
    <x v="672"/>
    <m/>
    <x v="0"/>
  </r>
  <r>
    <m/>
    <d v="2017-04-14T00:00:00"/>
    <x v="1"/>
    <x v="5301"/>
    <n v="520"/>
    <m/>
    <x v="623"/>
    <m/>
    <x v="0"/>
  </r>
  <r>
    <m/>
    <d v="2017-04-14T00:00:00"/>
    <x v="1"/>
    <x v="36"/>
    <n v="1200"/>
    <m/>
    <x v="670"/>
    <m/>
    <x v="0"/>
  </r>
  <r>
    <m/>
    <d v="2017-04-14T00:00:00"/>
    <x v="1"/>
    <x v="36"/>
    <n v="175"/>
    <m/>
    <x v="646"/>
    <m/>
    <x v="0"/>
  </r>
  <r>
    <m/>
    <d v="2017-04-14T00:00:00"/>
    <x v="1"/>
    <x v="36"/>
    <n v="2000"/>
    <m/>
    <x v="494"/>
    <m/>
    <x v="0"/>
  </r>
  <r>
    <m/>
    <d v="2017-04-14T00:00:00"/>
    <x v="1"/>
    <x v="9"/>
    <n v="4300"/>
    <m/>
    <x v="654"/>
    <m/>
    <x v="0"/>
  </r>
  <r>
    <m/>
    <d v="2017-04-14T00:00:00"/>
    <x v="1"/>
    <x v="9"/>
    <n v="3465"/>
    <m/>
    <x v="670"/>
    <m/>
    <x v="0"/>
  </r>
  <r>
    <m/>
    <d v="2017-04-14T00:00:00"/>
    <x v="1"/>
    <x v="9"/>
    <n v="810"/>
    <m/>
    <x v="613"/>
    <m/>
    <x v="0"/>
  </r>
  <r>
    <m/>
    <d v="2017-04-14T00:00:00"/>
    <x v="1"/>
    <x v="9"/>
    <n v="150"/>
    <m/>
    <x v="646"/>
    <m/>
    <x v="0"/>
  </r>
  <r>
    <s v="X"/>
    <d v="2017-04-14T00:00:00"/>
    <x v="1"/>
    <x v="9"/>
    <n v="200"/>
    <m/>
    <x v="660"/>
    <m/>
    <x v="0"/>
  </r>
  <r>
    <m/>
    <d v="2017-04-14T00:00:00"/>
    <x v="1"/>
    <x v="9"/>
    <n v="150"/>
    <m/>
    <x v="22"/>
    <m/>
    <x v="0"/>
  </r>
  <r>
    <m/>
    <d v="2017-04-17T00:00:00"/>
    <x v="1"/>
    <x v="2677"/>
    <n v="7500"/>
    <m/>
    <x v="494"/>
    <m/>
    <x v="0"/>
  </r>
  <r>
    <m/>
    <d v="2017-04-19T00:00:00"/>
    <x v="1"/>
    <x v="5302"/>
    <n v="285.60000000000002"/>
    <m/>
    <x v="94"/>
    <m/>
    <x v="0"/>
  </r>
  <r>
    <m/>
    <d v="2017-04-19T00:00:00"/>
    <x v="1"/>
    <x v="4515"/>
    <n v="500"/>
    <m/>
    <x v="657"/>
    <m/>
    <x v="0"/>
  </r>
  <r>
    <s v="X"/>
    <d v="2017-04-19T00:00:00"/>
    <x v="1"/>
    <x v="879"/>
    <n v="2800"/>
    <m/>
    <x v="679"/>
    <m/>
    <x v="0"/>
  </r>
  <r>
    <m/>
    <m/>
    <x v="6"/>
    <x v="5084"/>
    <m/>
    <m/>
    <x v="57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1-31T00:00:00"/>
    <s v="JP BOA"/>
    <x v="0"/>
    <n v="40"/>
    <m/>
    <x v="0"/>
  </r>
  <r>
    <d v="2019-02-04T00:00:00"/>
    <s v="BOA"/>
    <x v="1"/>
    <n v="280"/>
    <m/>
    <x v="1"/>
  </r>
  <r>
    <d v="2019-02-12T00:00:00"/>
    <s v="BOA"/>
    <x v="1"/>
    <n v="180"/>
    <m/>
    <x v="2"/>
  </r>
  <r>
    <d v="2018-11-08T00:00:00"/>
    <s v="BOA"/>
    <x v="2"/>
    <n v="135"/>
    <m/>
    <x v="2"/>
  </r>
  <r>
    <d v="2018-11-08T00:00:00"/>
    <s v="BOA"/>
    <x v="2"/>
    <n v="99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19-01-22T00:00:00"/>
    <s v="JP BOA"/>
    <x v="0"/>
    <n v="3065"/>
    <m/>
    <x v="0"/>
  </r>
  <r>
    <d v="2019-01-23T00:00:00"/>
    <s v="JP BOA"/>
    <x v="1"/>
    <n v="1800"/>
    <m/>
    <x v="0"/>
  </r>
  <r>
    <d v="2019-01-07T00:00:00"/>
    <s v="BOA"/>
    <x v="0"/>
    <n v="1915"/>
    <m/>
    <x v="0"/>
  </r>
  <r>
    <d v="2019-01-08T00:00:00"/>
    <s v="BOA"/>
    <x v="2"/>
    <n v="400"/>
    <m/>
    <x v="0"/>
  </r>
  <r>
    <d v="2019-01-10T00:00:00"/>
    <s v="BOA"/>
    <x v="3"/>
    <n v="2500"/>
    <m/>
    <x v="0"/>
  </r>
  <r>
    <d v="2019-01-11T00:00:00"/>
    <s v="BOA"/>
    <x v="2"/>
    <n v="500"/>
    <m/>
    <x v="0"/>
  </r>
  <r>
    <d v="2019-01-15T00:00:00"/>
    <s v="BOA"/>
    <x v="0"/>
    <n v="3355"/>
    <m/>
    <x v="0"/>
  </r>
  <r>
    <d v="2019-01-22T00:00:00"/>
    <s v="JP BOA"/>
    <x v="0"/>
    <n v="3215"/>
    <m/>
    <x v="1"/>
  </r>
  <r>
    <d v="2019-01-23T00:00:00"/>
    <s v="JP BOA"/>
    <x v="4"/>
    <n v="3000"/>
    <m/>
    <x v="1"/>
  </r>
  <r>
    <d v="2019-01-04T00:00:00"/>
    <s v="BOA"/>
    <x v="5"/>
    <n v="2654"/>
    <m/>
    <x v="1"/>
  </r>
  <r>
    <d v="2019-01-07T00:00:00"/>
    <s v="BOA"/>
    <x v="0"/>
    <n v="2745"/>
    <m/>
    <x v="1"/>
  </r>
  <r>
    <d v="2019-01-08T00:00:00"/>
    <s v="BOA"/>
    <x v="2"/>
    <n v="600"/>
    <m/>
    <x v="1"/>
  </r>
  <r>
    <d v="2019-01-10T00:00:00"/>
    <s v="BOA"/>
    <x v="6"/>
    <n v="1200"/>
    <m/>
    <x v="1"/>
  </r>
  <r>
    <d v="2019-01-11T00:00:00"/>
    <s v="BOA"/>
    <x v="2"/>
    <n v="400"/>
    <m/>
    <x v="1"/>
  </r>
  <r>
    <d v="2019-01-11T00:00:00"/>
    <s v="BOA"/>
    <x v="7"/>
    <n v="640.20000000000005"/>
    <m/>
    <x v="1"/>
  </r>
  <r>
    <d v="2019-01-15T00:00:00"/>
    <s v="BOA"/>
    <x v="0"/>
    <n v="3115"/>
    <m/>
    <x v="1"/>
  </r>
  <r>
    <d v="2019-01-15T00:00:00"/>
    <s v="BOA"/>
    <x v="1"/>
    <n v="2000"/>
    <m/>
    <x v="0"/>
  </r>
  <r>
    <d v="2018-10-29T00:00:00"/>
    <s v="JP BOA"/>
    <x v="0"/>
    <n v="880"/>
    <m/>
    <x v="2"/>
  </r>
  <r>
    <d v="2018-11-05T00:00:00"/>
    <s v="JP BOA"/>
    <x v="8"/>
    <n v="2500"/>
    <m/>
    <x v="2"/>
  </r>
  <r>
    <d v="2018-11-05T00:00:00"/>
    <s v="JP BOA"/>
    <x v="8"/>
    <n v="500"/>
    <m/>
    <x v="2"/>
  </r>
  <r>
    <d v="2018-11-13T00:00:00"/>
    <s v="JP BOA"/>
    <x v="9"/>
    <n v="250"/>
    <m/>
    <x v="2"/>
  </r>
  <r>
    <d v="2018-11-13T00:00:00"/>
    <s v="JP BOA"/>
    <x v="10"/>
    <n v="4060"/>
    <m/>
    <x v="2"/>
  </r>
  <r>
    <d v="2018-11-19T00:00:00"/>
    <s v="JP BOA"/>
    <x v="11"/>
    <n v="1250"/>
    <m/>
    <x v="2"/>
  </r>
  <r>
    <d v="2018-11-19T00:00:00"/>
    <s v="JP BOA"/>
    <x v="11"/>
    <n v="1000"/>
    <m/>
    <x v="2"/>
  </r>
  <r>
    <d v="2018-12-18T00:00:00"/>
    <s v="JP BOA"/>
    <x v="12"/>
    <n v="250"/>
    <m/>
    <x v="3"/>
  </r>
  <r>
    <d v="2018-12-24T00:00:00"/>
    <s v="JP BOA"/>
    <x v="0"/>
    <n v="1150"/>
    <m/>
    <x v="3"/>
  </r>
  <r>
    <d v="2018-12-31T00:00:00"/>
    <s v="JP BOA"/>
    <x v="0"/>
    <n v="340"/>
    <m/>
    <x v="0"/>
  </r>
  <r>
    <d v="2018-12-31T00:00:00"/>
    <s v="JP BOA"/>
    <x v="0"/>
    <n v="340"/>
    <m/>
    <x v="1"/>
  </r>
  <r>
    <d v="2018-12-31T00:00:00"/>
    <s v="BOA"/>
    <x v="2"/>
    <n v="335"/>
    <m/>
    <x v="1"/>
  </r>
  <r>
    <d v="2018-09-24T00:00:00"/>
    <s v="JP BOA"/>
    <x v="13"/>
    <n v="3500"/>
    <m/>
    <x v="2"/>
  </r>
  <r>
    <d v="2018-09-27T00:00:00"/>
    <s v="BOA"/>
    <x v="8"/>
    <n v="3000"/>
    <m/>
    <x v="2"/>
  </r>
  <r>
    <d v="2018-09-10T00:00:00"/>
    <s v="BOA"/>
    <x v="8"/>
    <n v="7000"/>
    <m/>
    <x v="2"/>
  </r>
  <r>
    <d v="2018-09-12T00:00:00"/>
    <s v="BOA"/>
    <x v="14"/>
    <n v="950"/>
    <m/>
    <x v="2"/>
  </r>
  <r>
    <d v="2018-09-17T00:00:00"/>
    <s v="JP BOA"/>
    <x v="13"/>
    <n v="1000"/>
    <m/>
    <x v="2"/>
  </r>
  <r>
    <d v="2018-12-25T00:00:00"/>
    <s v="BOA"/>
    <x v="15"/>
    <n v="5500"/>
    <m/>
    <x v="4"/>
  </r>
  <r>
    <d v="2019-01-26T00:00:00"/>
    <s v="BOA"/>
    <x v="16"/>
    <n v="600"/>
    <m/>
    <x v="1"/>
  </r>
  <r>
    <d v="2019-01-26T00:00:00"/>
    <s v="BOA"/>
    <x v="16"/>
    <n v="45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  <r>
    <d v="2018-10-09T00:00:00"/>
    <s v="JP BOA"/>
    <x v="0"/>
    <n v="620"/>
    <m/>
    <x v="3"/>
  </r>
  <r>
    <d v="2018-10-09T00:00:00"/>
    <s v="JP BOA"/>
    <x v="0"/>
    <n v="330"/>
    <m/>
    <x v="4"/>
  </r>
  <r>
    <d v="2018-10-15T00:00:00"/>
    <s v="JP BOA"/>
    <x v="0"/>
    <n v="280"/>
    <m/>
    <x v="5"/>
  </r>
  <r>
    <d v="2018-10-04T00:00:00"/>
    <s v="JP BOA"/>
    <x v="0"/>
    <n v="280"/>
    <m/>
    <x v="6"/>
  </r>
  <r>
    <d v="2018-10-22T00:00:00"/>
    <s v="JP BOA"/>
    <x v="0"/>
    <n v="585"/>
    <m/>
    <x v="7"/>
  </r>
  <r>
    <d v="2018-10-22T00:00:00"/>
    <s v="JP BOA"/>
    <x v="0"/>
    <n v="135"/>
    <m/>
    <x v="5"/>
  </r>
  <r>
    <d v="2018-11-14T00:00:00"/>
    <s v="BOA"/>
    <x v="0"/>
    <n v="1405"/>
    <m/>
    <x v="4"/>
  </r>
  <r>
    <d v="2018-11-14T00:00:00"/>
    <s v="BOA"/>
    <x v="0"/>
    <n v="360"/>
    <m/>
    <x v="8"/>
  </r>
  <r>
    <d v="2018-12-01T00:00:00"/>
    <s v="JP BOA"/>
    <x v="0"/>
    <n v="350"/>
    <m/>
    <x v="9"/>
  </r>
  <r>
    <d v="2018-12-01T00:00:00"/>
    <s v="JP BOA"/>
    <x v="0"/>
    <n v="300"/>
    <m/>
    <x v="10"/>
  </r>
  <r>
    <d v="2018-12-10T00:00:00"/>
    <s v="JP BOA"/>
    <x v="0"/>
    <n v="300"/>
    <m/>
    <x v="2"/>
  </r>
  <r>
    <d v="2018-12-10T00:00:00"/>
    <s v="BOA"/>
    <x v="0"/>
    <n v="300"/>
    <m/>
    <x v="2"/>
  </r>
  <r>
    <d v="2018-12-14T00:00:00"/>
    <s v="BOA"/>
    <x v="2"/>
    <n v="300"/>
    <m/>
    <x v="10"/>
  </r>
  <r>
    <d v="2018-12-17T00:00:00"/>
    <s v="JP BOA"/>
    <x v="0"/>
    <n v="280"/>
    <m/>
    <x v="11"/>
  </r>
  <r>
    <d v="2018-12-18T00:00:00"/>
    <s v="JP BOA"/>
    <x v="3"/>
    <n v="25"/>
    <m/>
    <x v="12"/>
  </r>
  <r>
    <d v="2018-12-31T00:00:00"/>
    <s v="JP BOA"/>
    <x v="3"/>
    <n v="25"/>
    <m/>
    <x v="12"/>
  </r>
  <r>
    <d v="2019-01-22T00:00:00"/>
    <s v="JP BOA"/>
    <x v="0"/>
    <n v="150"/>
    <m/>
    <x v="13"/>
  </r>
  <r>
    <d v="2019-01-02T00:00:00"/>
    <s v="JP BOA"/>
    <x v="4"/>
    <n v="5"/>
    <m/>
    <x v="12"/>
  </r>
  <r>
    <d v="2019-01-14T00:00:00"/>
    <s v="JP BOA"/>
    <x v="4"/>
    <n v="5"/>
    <m/>
    <x v="12"/>
  </r>
  <r>
    <d v="2019-01-22T00:00:00"/>
    <s v="JP BOA"/>
    <x v="3"/>
    <n v="10"/>
    <m/>
    <x v="12"/>
  </r>
  <r>
    <d v="2019-01-18T00:00:00"/>
    <s v="JP BOA"/>
    <x v="5"/>
    <n v="150"/>
    <m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1-28T00:00:00"/>
    <s v="BOA"/>
    <x v="0"/>
    <n v="1865"/>
    <m/>
    <x v="0"/>
  </r>
  <r>
    <d v="2019-02-04T00:00:00"/>
    <s v="BOA"/>
    <x v="0"/>
    <n v="1135"/>
    <m/>
    <x v="0"/>
  </r>
  <r>
    <d v="2019-02-05T00:00:00"/>
    <s v="BOA"/>
    <x v="1"/>
    <n v="1200"/>
    <m/>
    <x v="0"/>
  </r>
  <r>
    <d v="2019-02-05T00:00:00"/>
    <s v="JP BOA"/>
    <x v="2"/>
    <n v="1700"/>
    <m/>
    <x v="0"/>
  </r>
  <r>
    <d v="2019-02-06T00:00:00"/>
    <s v="JP BOA"/>
    <x v="3"/>
    <n v="400"/>
    <m/>
    <x v="0"/>
  </r>
  <r>
    <d v="2019-02-08T00:00:00"/>
    <s v="JP BOA"/>
    <x v="4"/>
    <n v="1280"/>
    <m/>
    <x v="0"/>
  </r>
  <r>
    <d v="2019-02-11T00:00:00"/>
    <s v="JP BOA"/>
    <x v="5"/>
    <n v="200"/>
    <m/>
    <x v="0"/>
  </r>
  <r>
    <d v="2019-02-13T00:00:00"/>
    <s v="JP BOA"/>
    <x v="6"/>
    <n v="300"/>
    <m/>
    <x v="0"/>
  </r>
  <r>
    <d v="2019-01-28T00:00:00"/>
    <s v="BOA"/>
    <x v="7"/>
    <n v="1000"/>
    <m/>
    <x v="1"/>
  </r>
  <r>
    <d v="2019-01-28T00:00:00"/>
    <s v="BOA"/>
    <x v="0"/>
    <n v="3875"/>
    <m/>
    <x v="2"/>
  </r>
  <r>
    <d v="2019-01-28T00:00:00"/>
    <s v="BOA"/>
    <x v="8"/>
    <n v="2500"/>
    <m/>
    <x v="2"/>
  </r>
  <r>
    <d v="2019-02-04T00:00:00"/>
    <s v="BOA"/>
    <x v="0"/>
    <n v="1325"/>
    <m/>
    <x v="2"/>
  </r>
  <r>
    <d v="2019-02-07T00:00:00"/>
    <s v="JP BOA"/>
    <x v="9"/>
    <n v="200"/>
    <m/>
    <x v="2"/>
  </r>
  <r>
    <d v="2019-02-08T00:00:00"/>
    <s v="BOA"/>
    <x v="8"/>
    <n v="1200"/>
    <m/>
    <x v="2"/>
  </r>
  <r>
    <d v="2019-02-11T00:00:00"/>
    <s v="BOA"/>
    <x v="10"/>
    <n v="3030"/>
    <m/>
    <x v="2"/>
  </r>
  <r>
    <d v="2019-02-11T00:00:00"/>
    <s v="JP BOA"/>
    <x v="11"/>
    <n v="1600"/>
    <m/>
    <x v="3"/>
  </r>
  <r>
    <d v="2019-01-28T00:00:00"/>
    <s v="JP BOA"/>
    <x v="0"/>
    <n v="610"/>
    <m/>
    <x v="4"/>
  </r>
  <r>
    <d v="2019-02-04T00:00:00"/>
    <s v="BOA"/>
    <x v="0"/>
    <n v="3475"/>
    <m/>
    <x v="4"/>
  </r>
  <r>
    <d v="2019-02-08T00:00:00"/>
    <s v="BOA"/>
    <x v="12"/>
    <n v="2536"/>
    <m/>
    <x v="4"/>
  </r>
  <r>
    <d v="2019-02-11T00:00:00"/>
    <s v="JP BOA"/>
    <x v="9"/>
    <n v="655"/>
    <m/>
    <x v="4"/>
  </r>
  <r>
    <d v="2019-02-12T00:00:00"/>
    <s v="BOA"/>
    <x v="0"/>
    <n v="445"/>
    <m/>
    <x v="4"/>
  </r>
  <r>
    <d v="2019-02-14T00:00:00"/>
    <s v="JP BOA"/>
    <x v="3"/>
    <n v="400"/>
    <m/>
    <x v="4"/>
  </r>
  <r>
    <d v="2019-02-14T00:00:00"/>
    <s v="BOA"/>
    <x v="0"/>
    <n v="1200"/>
    <m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3-11T00:00:00"/>
    <s v="BOA"/>
    <x v="0"/>
    <n v="4930"/>
    <m/>
    <x v="0"/>
  </r>
  <r>
    <d v="2019-03-18T00:00:00"/>
    <s v="BOA"/>
    <x v="0"/>
    <n v="2015"/>
    <m/>
    <x v="0"/>
  </r>
  <r>
    <d v="2019-03-11T00:00:00"/>
    <s v="BOA"/>
    <x v="1"/>
    <n v="1750"/>
    <m/>
    <x v="0"/>
  </r>
  <r>
    <d v="2019-03-13T00:00:00"/>
    <s v="JP BOA"/>
    <x v="2"/>
    <n v="180"/>
    <m/>
    <x v="1"/>
  </r>
  <r>
    <d v="2019-02-28T00:00:00"/>
    <s v="BOA"/>
    <x v="3"/>
    <n v="3335"/>
    <m/>
    <x v="1"/>
  </r>
  <r>
    <d v="2019-03-04T00:00:00"/>
    <s v="BOA"/>
    <x v="4"/>
    <n v="2828"/>
    <m/>
    <x v="1"/>
  </r>
  <r>
    <d v="2019-03-05T00:00:00"/>
    <s v="BOA"/>
    <x v="5"/>
    <n v="2300"/>
    <m/>
    <x v="1"/>
  </r>
  <r>
    <d v="2019-03-11T00:00:00"/>
    <s v="BOA"/>
    <x v="5"/>
    <n v="3000"/>
    <m/>
    <x v="1"/>
  </r>
  <r>
    <d v="2019-03-18T00:00:00"/>
    <s v="BOA"/>
    <x v="5"/>
    <n v="2200"/>
    <m/>
    <x v="1"/>
  </r>
  <r>
    <d v="2019-03-01T00:00:00"/>
    <s v="JP BOA"/>
    <x v="6"/>
    <n v="1300"/>
    <m/>
    <x v="2"/>
  </r>
  <r>
    <d v="2019-03-04T00:00:00"/>
    <s v="BOA"/>
    <x v="7"/>
    <n v="3000"/>
    <m/>
    <x v="2"/>
  </r>
  <r>
    <d v="2019-03-05T00:00:00"/>
    <s v="BOA"/>
    <x v="0"/>
    <n v="1665"/>
    <m/>
    <x v="2"/>
  </r>
  <r>
    <d v="2019-03-08T00:00:00"/>
    <s v="BOA"/>
    <x v="8"/>
    <n v="3500"/>
    <m/>
    <x v="2"/>
  </r>
  <r>
    <d v="2019-03-11T00:00:00"/>
    <s v="BOA"/>
    <x v="0"/>
    <n v="1330"/>
    <m/>
    <x v="2"/>
  </r>
  <r>
    <d v="2019-03-18T00:00:00"/>
    <s v="BOA"/>
    <x v="0"/>
    <n v="2315"/>
    <m/>
    <x v="2"/>
  </r>
  <r>
    <d v="2019-03-18T00:00:00"/>
    <s v="BOA"/>
    <x v="9"/>
    <n v="2400"/>
    <m/>
    <x v="2"/>
  </r>
  <r>
    <d v="2019-03-11T00:00:00"/>
    <s v="BOA"/>
    <x v="1"/>
    <n v="1500"/>
    <m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3-11T00:00:00"/>
    <s v="BOA"/>
    <x v="0"/>
    <n v="250"/>
    <m/>
    <x v="0"/>
  </r>
  <r>
    <d v="2019-03-12T00:00:00"/>
    <s v="JP BOA"/>
    <x v="1"/>
    <n v="200"/>
    <m/>
    <x v="1"/>
  </r>
  <r>
    <d v="2019-03-18T00:00:00"/>
    <s v="BOA"/>
    <x v="2"/>
    <n v="280"/>
    <m/>
    <x v="1"/>
  </r>
  <r>
    <d v="2019-03-18T00:00:00"/>
    <s v="BOA"/>
    <x v="2"/>
    <n v="3065"/>
    <m/>
    <x v="2"/>
  </r>
  <r>
    <d v="2019-03-04T00:00:00"/>
    <s v="BOA"/>
    <x v="3"/>
    <n v="590"/>
    <m/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2-26T00:00:00"/>
    <s v="BOA"/>
    <x v="0"/>
    <n v="725"/>
    <m/>
    <x v="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2-19T00:00:00"/>
    <s v="BOA"/>
    <x v="0"/>
    <n v="3117"/>
    <m/>
    <x v="0"/>
  </r>
  <r>
    <d v="2019-02-19T00:00:00"/>
    <s v="BOA"/>
    <x v="1"/>
    <n v="800"/>
    <m/>
    <x v="0"/>
  </r>
  <r>
    <d v="2019-02-26T00:00:00"/>
    <s v="BOA"/>
    <x v="0"/>
    <n v="1275"/>
    <m/>
    <x v="0"/>
  </r>
  <r>
    <d v="2019-02-25T00:00:00"/>
    <s v="JP BOA"/>
    <x v="2"/>
    <n v="2600"/>
    <m/>
    <x v="1"/>
  </r>
  <r>
    <d v="2019-02-19T00:00:00"/>
    <s v="BOA"/>
    <x v="2"/>
    <n v="3500"/>
    <m/>
    <x v="1"/>
  </r>
  <r>
    <d v="2019-02-25T00:00:00"/>
    <s v="JP BOA"/>
    <x v="3"/>
    <n v="2000"/>
    <m/>
    <x v="2"/>
  </r>
  <r>
    <d v="2019-02-19T00:00:00"/>
    <s v="BOA"/>
    <x v="0"/>
    <n v="1870"/>
    <m/>
    <x v="2"/>
  </r>
  <r>
    <d v="2019-02-20T00:00:00"/>
    <s v="BOA"/>
    <x v="4"/>
    <n v="3000"/>
    <m/>
    <x v="2"/>
  </r>
  <r>
    <d v="2019-02-26T00:00:00"/>
    <s v="BOA"/>
    <x v="0"/>
    <n v="1225"/>
    <m/>
    <x v="2"/>
  </r>
  <r>
    <d v="2019-02-21T00:00:00"/>
    <s v="JP BOA"/>
    <x v="5"/>
    <n v="387"/>
    <m/>
    <x v="2"/>
  </r>
  <r>
    <d v="2019-02-21T00:00:00"/>
    <s v="JP BOA"/>
    <x v="6"/>
    <n v="1200"/>
    <m/>
    <x v="2"/>
  </r>
  <r>
    <d v="2019-02-21T00:00:00"/>
    <s v="JP BOA"/>
    <x v="6"/>
    <n v="880"/>
    <m/>
    <x v="2"/>
  </r>
  <r>
    <d v="2019-02-25T00:00:00"/>
    <s v="JP BOA"/>
    <x v="5"/>
    <n v="350"/>
    <m/>
    <x v="2"/>
  </r>
  <r>
    <d v="2019-02-26T00:00:00"/>
    <s v="JP BOA"/>
    <x v="7"/>
    <n v="500"/>
    <m/>
    <x v="2"/>
  </r>
  <r>
    <d v="2019-02-26T00:00:00"/>
    <s v="JP BOA"/>
    <x v="6"/>
    <n v="183"/>
    <m/>
    <x v="2"/>
  </r>
  <r>
    <d v="2019-02-26T00:00:00"/>
    <s v="JP BOA"/>
    <x v="5"/>
    <n v="620"/>
    <m/>
    <x v="2"/>
  </r>
  <r>
    <d v="2019-02-27T00:00:00"/>
    <s v="JP BOA"/>
    <x v="5"/>
    <n v="500"/>
    <m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4-08T00:00:00"/>
    <s v="JP BOA"/>
    <x v="0"/>
    <n v="350"/>
    <m/>
    <x v="0"/>
  </r>
  <r>
    <d v="2019-04-12T00:00:00"/>
    <s v="BOA"/>
    <x v="1"/>
    <n v="50"/>
    <m/>
    <x v="0"/>
  </r>
  <r>
    <d v="2019-03-19T00:00:00"/>
    <s v="BOA"/>
    <x v="2"/>
    <n v="850"/>
    <m/>
    <x v="1"/>
  </r>
  <r>
    <d v="2019-04-01T00:00:00"/>
    <s v="BOA"/>
    <x v="0"/>
    <n v="280"/>
    <m/>
    <x v="1"/>
  </r>
  <r>
    <d v="2019-04-04T00:00:00"/>
    <s v="JP BOA"/>
    <x v="3"/>
    <n v="2000"/>
    <m/>
    <x v="1"/>
  </r>
  <r>
    <d v="2019-04-11T00:00:00"/>
    <s v="JP BOA"/>
    <x v="3"/>
    <n v="400"/>
    <m/>
    <x v="1"/>
  </r>
  <r>
    <d v="2019-04-09T00:00:00"/>
    <s v="BOA"/>
    <x v="4"/>
    <n v="210"/>
    <m/>
    <x v="1"/>
  </r>
  <r>
    <d v="2019-03-27T00:00:00"/>
    <s v="JP BOA"/>
    <x v="5"/>
    <n v="80"/>
    <m/>
    <x v="1"/>
  </r>
  <r>
    <d v="2019-03-19T00:00:00"/>
    <s v="JP BOA"/>
    <x v="6"/>
    <n v="1000"/>
    <m/>
    <x v="1"/>
  </r>
  <r>
    <d v="2019-04-08T00:00:00"/>
    <s v="JP BOA"/>
    <x v="0"/>
    <n v="1680"/>
    <m/>
    <x v="2"/>
  </r>
  <r>
    <d v="2019-04-08T00:00:00"/>
    <s v="JP BOA"/>
    <x v="7"/>
    <n v="3000"/>
    <m/>
    <x v="2"/>
  </r>
  <r>
    <d v="2019-04-10T00:00:00"/>
    <s v="JP BOA"/>
    <x v="2"/>
    <n v="4000"/>
    <m/>
    <x v="2"/>
  </r>
  <r>
    <d v="2019-03-25T00:00:00"/>
    <s v="BOA"/>
    <x v="0"/>
    <n v="3825"/>
    <m/>
    <x v="2"/>
  </r>
  <r>
    <d v="2019-03-25T00:00:00"/>
    <s v="BOA"/>
    <x v="7"/>
    <n v="2000"/>
    <m/>
    <x v="2"/>
  </r>
  <r>
    <d v="2019-04-01T00:00:00"/>
    <s v="BOA"/>
    <x v="0"/>
    <n v="4760"/>
    <m/>
    <x v="2"/>
  </r>
  <r>
    <d v="2019-04-12T00:00:00"/>
    <s v="BOA"/>
    <x v="1"/>
    <n v="2000"/>
    <m/>
    <x v="2"/>
  </r>
  <r>
    <d v="2019-04-04T00:00:00"/>
    <s v="JP BOA"/>
    <x v="8"/>
    <n v="2300"/>
    <m/>
    <x v="3"/>
  </r>
  <r>
    <d v="2019-03-19T00:00:00"/>
    <s v="BOA"/>
    <x v="2"/>
    <n v="3050"/>
    <m/>
    <x v="3"/>
  </r>
  <r>
    <d v="2019-03-25T00:00:00"/>
    <s v="BOA"/>
    <x v="0"/>
    <n v="4385"/>
    <m/>
    <x v="3"/>
  </r>
  <r>
    <d v="2019-03-26T00:00:00"/>
    <s v="BOA"/>
    <x v="9"/>
    <n v="882"/>
    <m/>
    <x v="3"/>
  </r>
  <r>
    <d v="2019-03-28T00:00:00"/>
    <s v="BOA"/>
    <x v="10"/>
    <n v="3000"/>
    <m/>
    <x v="3"/>
  </r>
  <r>
    <d v="2019-04-01T00:00:00"/>
    <s v="BOA"/>
    <x v="0"/>
    <n v="1075"/>
    <m/>
    <x v="3"/>
  </r>
  <r>
    <d v="2019-03-22T00:00:00"/>
    <s v="JP BOA"/>
    <x v="3"/>
    <n v="1700"/>
    <m/>
    <x v="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3-25T00:00:00"/>
    <s v="BOA"/>
    <x v="0"/>
    <n v="150"/>
    <m/>
    <x v="0"/>
  </r>
  <r>
    <d v="2019-04-08T00:00:00"/>
    <s v="JP BOA"/>
    <x v="0"/>
    <n v="2130"/>
    <m/>
    <x v="1"/>
  </r>
  <r>
    <d v="2019-03-28T00:00:00"/>
    <s v="JP BOA"/>
    <x v="1"/>
    <n v="1000"/>
    <m/>
    <x v="1"/>
  </r>
  <r>
    <d v="2019-04-02T00:00:00"/>
    <s v="JP BOA"/>
    <x v="2"/>
    <n v="30"/>
    <m/>
    <x v="2"/>
  </r>
  <r>
    <d v="2019-03-22T00:00:00"/>
    <s v="JP BOA"/>
    <x v="3"/>
    <n v="25"/>
    <m/>
    <x v="3"/>
  </r>
  <r>
    <d v="2019-04-04T00:00:00"/>
    <s v="JP BOA"/>
    <x v="4"/>
    <n v="5"/>
    <m/>
    <x v="3"/>
  </r>
  <r>
    <d v="2019-03-25T00:00:00"/>
    <s v="BOA"/>
    <x v="0"/>
    <n v="1995"/>
    <m/>
    <x v="4"/>
  </r>
  <r>
    <d v="2019-03-26T00:00:00"/>
    <s v="BOA"/>
    <x v="5"/>
    <n v="2114"/>
    <m/>
    <x v="4"/>
  </r>
  <r>
    <d v="2019-03-26T00:00:00"/>
    <s v="JP BOA"/>
    <x v="5"/>
    <n v="689"/>
    <m/>
    <x v="4"/>
  </r>
  <r>
    <d v="2019-04-04T00:00:00"/>
    <s v="JP BOA"/>
    <x v="6"/>
    <n v="500"/>
    <m/>
    <x v="4"/>
  </r>
  <r>
    <d v="2019-04-05T00:00:00"/>
    <s v="JP BOA"/>
    <x v="6"/>
    <n v="500"/>
    <m/>
    <x v="4"/>
  </r>
  <r>
    <d v="2019-03-25T00:00:00"/>
    <s v="JP BOA"/>
    <x v="0"/>
    <n v="150"/>
    <m/>
    <x v="5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1945-04-01T00:00:00"/>
    <s v="BOA"/>
    <x v="0"/>
    <n v="1650"/>
    <m/>
    <x v="0"/>
  </r>
  <r>
    <d v="2019-04-15T00:00:00"/>
    <s v="BOA"/>
    <x v="1"/>
    <n v="1590"/>
    <m/>
    <x v="0"/>
  </r>
  <r>
    <d v="2019-04-22T00:00:00"/>
    <s v="JP BOA"/>
    <x v="0"/>
    <n v="615"/>
    <m/>
    <x v="1"/>
  </r>
  <r>
    <d v="2019-04-29T00:00:00"/>
    <s v="JP BOA"/>
    <x v="0"/>
    <n v="180"/>
    <m/>
    <x v="2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d v="2019-04-15T00:00:00"/>
    <s v="BOA"/>
    <x v="0"/>
    <n v="1950"/>
    <m/>
    <x v="0"/>
  </r>
  <r>
    <d v="2019-04-15T00:00:00"/>
    <s v="BOA"/>
    <x v="1"/>
    <n v="560"/>
    <m/>
    <x v="0"/>
  </r>
  <r>
    <d v="2019-04-18T00:00:00"/>
    <s v="JP BOA"/>
    <x v="2"/>
    <n v="700"/>
    <m/>
    <x v="0"/>
  </r>
  <r>
    <d v="2019-04-18T00:00:00"/>
    <s v="JP BOA"/>
    <x v="3"/>
    <n v="150"/>
    <m/>
    <x v="0"/>
  </r>
  <r>
    <d v="2019-04-22T00:00:00"/>
    <s v="JP BOA"/>
    <x v="0"/>
    <n v="1565"/>
    <m/>
    <x v="0"/>
  </r>
  <r>
    <d v="2019-04-22T00:00:00"/>
    <s v="JP BOA"/>
    <x v="4"/>
    <n v="300"/>
    <m/>
    <x v="0"/>
  </r>
  <r>
    <d v="2019-04-22T00:00:00"/>
    <s v="JP BOA"/>
    <x v="0"/>
    <n v="160"/>
    <m/>
    <x v="0"/>
  </r>
  <r>
    <d v="2019-04-22T00:00:00"/>
    <s v="JP BOA"/>
    <x v="0"/>
    <n v="265"/>
    <m/>
    <x v="0"/>
  </r>
  <r>
    <d v="2019-04-22T00:00:00"/>
    <s v="JP BOA"/>
    <x v="3"/>
    <n v="500"/>
    <m/>
    <x v="0"/>
  </r>
  <r>
    <d v="2019-04-22T00:00:00"/>
    <s v="JP BOA"/>
    <x v="3"/>
    <n v="100"/>
    <m/>
    <x v="0"/>
  </r>
  <r>
    <d v="2019-04-22T00:00:00"/>
    <s v="JP BOA"/>
    <x v="3"/>
    <n v="450"/>
    <m/>
    <x v="0"/>
  </r>
  <r>
    <d v="2019-04-23T00:00:00"/>
    <s v="JP BOA"/>
    <x v="5"/>
    <n v="1700"/>
    <m/>
    <x v="0"/>
  </r>
  <r>
    <d v="2019-04-24T00:00:00"/>
    <s v="JP BOA"/>
    <x v="3"/>
    <n v="500"/>
    <m/>
    <x v="0"/>
  </r>
  <r>
    <d v="2019-04-25T00:00:00"/>
    <s v="JP BOA"/>
    <x v="6"/>
    <n v="5000"/>
    <m/>
    <x v="0"/>
  </r>
  <r>
    <d v="2019-04-25T00:00:00"/>
    <s v="JP BOA"/>
    <x v="3"/>
    <n v="500"/>
    <m/>
    <x v="0"/>
  </r>
  <r>
    <d v="2019-04-26T00:00:00"/>
    <s v="JP BOA"/>
    <x v="3"/>
    <n v="620"/>
    <m/>
    <x v="0"/>
  </r>
  <r>
    <d v="2019-04-29T00:00:00"/>
    <s v="JP BOA"/>
    <x v="3"/>
    <n v="195"/>
    <m/>
    <x v="0"/>
  </r>
  <r>
    <d v="2019-04-30T00:00:00"/>
    <s v="JP BOA"/>
    <x v="3"/>
    <n v="155"/>
    <m/>
    <x v="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9-05-06T00:00:00"/>
    <s v="BOA"/>
    <x v="0"/>
    <n v="280"/>
    <m/>
    <x v="0"/>
  </r>
  <r>
    <d v="2019-05-03T00:00:00"/>
    <s v="BOA"/>
    <x v="1"/>
    <n v="5785"/>
    <m/>
    <x v="1"/>
  </r>
  <r>
    <d v="2019-05-20T00:00:00"/>
    <s v="BOA"/>
    <x v="0"/>
    <n v="150"/>
    <m/>
    <x v="2"/>
  </r>
  <r>
    <d v="2019-05-02T00:00:00"/>
    <s v="BOA"/>
    <x v="2"/>
    <n v="400"/>
    <m/>
    <x v="3"/>
  </r>
  <r>
    <d v="2019-05-06T00:00:00"/>
    <s v="BOA"/>
    <x v="0"/>
    <n v="160"/>
    <m/>
    <x v="4"/>
  </r>
  <r>
    <d v="2019-05-28T00:00:00"/>
    <s v="JP BOA"/>
    <x v="0"/>
    <n v="150"/>
    <m/>
    <x v="5"/>
  </r>
  <r>
    <d v="2019-05-06T00:00:00"/>
    <s v="BOA"/>
    <x v="0"/>
    <n v="280"/>
    <m/>
    <x v="6"/>
  </r>
  <r>
    <d v="2019-05-02T00:00:00"/>
    <s v="BOA"/>
    <x v="3"/>
    <n v="541"/>
    <m/>
    <x v="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d v="2019-05-01T00:00:00"/>
    <s v="JP BOA"/>
    <x v="0"/>
    <n v="185"/>
    <m/>
    <x v="0"/>
  </r>
  <r>
    <d v="2019-05-01T00:00:00"/>
    <s v="JP BOA"/>
    <x v="0"/>
    <n v="185"/>
    <m/>
    <x v="1"/>
  </r>
  <r>
    <d v="2019-05-02T00:00:00"/>
    <s v="JP BOA"/>
    <x v="1"/>
    <n v="1000"/>
    <m/>
    <x v="2"/>
  </r>
  <r>
    <d v="2019-05-13T00:00:00"/>
    <s v="JP BOA"/>
    <x v="2"/>
    <n v="600"/>
    <m/>
    <x v="2"/>
  </r>
  <r>
    <d v="2019-05-20T00:00:00"/>
    <s v="BOA"/>
    <x v="3"/>
    <n v="615"/>
    <m/>
    <x v="3"/>
  </r>
  <r>
    <d v="2019-05-20T00:00:00"/>
    <s v="BOA"/>
    <x v="2"/>
    <n v="1500"/>
    <m/>
    <x v="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6-03T00:00:00"/>
    <s v="BOA"/>
    <x v="0"/>
    <n v="1750"/>
    <m/>
    <x v="0"/>
  </r>
  <r>
    <d v="2019-06-03T00:00:00"/>
    <s v="BOA"/>
    <x v="1"/>
    <n v="535"/>
    <m/>
    <x v="1"/>
  </r>
  <r>
    <d v="2019-06-10T00:00:00"/>
    <s v="BOA"/>
    <x v="1"/>
    <n v="3120"/>
    <m/>
    <x v="1"/>
  </r>
  <r>
    <d v="2019-06-14T00:00:00"/>
    <s v="JP BOA"/>
    <x v="1"/>
    <n v="180"/>
    <m/>
    <x v="1"/>
  </r>
  <r>
    <d v="2019-07-02T00:00:00"/>
    <s v="JP BOA"/>
    <x v="1"/>
    <n v="600"/>
    <m/>
    <x v="1"/>
  </r>
  <r>
    <d v="2019-06-03T00:00:00"/>
    <s v="BOA"/>
    <x v="1"/>
    <n v="280"/>
    <m/>
    <x v="2"/>
  </r>
  <r>
    <d v="2019-07-02T00:00:00"/>
    <s v="JP BOA"/>
    <x v="1"/>
    <n v="280"/>
    <m/>
    <x v="3"/>
  </r>
  <r>
    <d v="2019-06-03T00:00:00"/>
    <s v="BOA"/>
    <x v="0"/>
    <n v="175"/>
    <m/>
    <x v="4"/>
  </r>
  <r>
    <d v="2019-06-27T00:00:00"/>
    <s v="JP BOA"/>
    <x v="2"/>
    <n v="73.31"/>
    <m/>
    <x v="5"/>
  </r>
  <r>
    <d v="2019-06-25T00:00:00"/>
    <s v="JP BOA"/>
    <x v="3"/>
    <n v="190"/>
    <m/>
    <x v="6"/>
  </r>
  <r>
    <d v="2019-07-02T00:00:00"/>
    <s v="JP BOA"/>
    <x v="1"/>
    <n v="280"/>
    <m/>
    <x v="7"/>
  </r>
  <r>
    <d v="2019-06-25T00:00:00"/>
    <s v="JP BOA"/>
    <x v="3"/>
    <n v="640"/>
    <m/>
    <x v="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d v="2019-06-07T00:00:00"/>
    <x v="0"/>
    <x v="0"/>
    <n v="1400"/>
    <m/>
    <x v="0"/>
  </r>
  <r>
    <d v="2019-06-07T00:00:00"/>
    <x v="0"/>
    <x v="0"/>
    <n v="760"/>
    <m/>
    <x v="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7-15T00:00:00"/>
    <s v="JP BOA"/>
    <x v="0"/>
    <n v="300"/>
    <m/>
    <x v="0"/>
  </r>
  <r>
    <d v="2019-07-24T00:00:00"/>
    <s v="JP BOA"/>
    <x v="1"/>
    <n v="400"/>
    <m/>
    <x v="0"/>
  </r>
  <r>
    <d v="2019-07-19T00:00:00"/>
    <s v="JP BOA"/>
    <x v="0"/>
    <n v="650"/>
    <m/>
    <x v="1"/>
  </r>
  <r>
    <d v="2019-07-15T00:00:00"/>
    <s v="JP BOA"/>
    <x v="0"/>
    <n v="935"/>
    <m/>
    <x v="2"/>
  </r>
  <r>
    <d v="2019-07-19T00:00:00"/>
    <s v="JP BOA"/>
    <x v="0"/>
    <n v="280"/>
    <m/>
    <x v="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7-15T00:00:00"/>
    <s v="JP BOA"/>
    <x v="0"/>
    <n v="250"/>
    <m/>
    <x v="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9-08-26T00:00:00"/>
    <s v="JP BOA"/>
    <x v="0"/>
    <n v="300"/>
    <m/>
    <x v="0"/>
  </r>
  <r>
    <d v="2019-09-03T00:00:00"/>
    <s v="BOA"/>
    <x v="0"/>
    <n v="150"/>
    <m/>
    <x v="1"/>
  </r>
  <r>
    <d v="2019-08-05T00:00:00"/>
    <s v="JP BOA"/>
    <x v="0"/>
    <n v="280"/>
    <m/>
    <x v="1"/>
  </r>
  <r>
    <d v="2019-08-12T00:00:00"/>
    <s v="JP BOA"/>
    <x v="0"/>
    <n v="280"/>
    <m/>
    <x v="1"/>
  </r>
  <r>
    <d v="2019-08-02T00:00:00"/>
    <s v="JP BOA"/>
    <x v="1"/>
    <n v="250"/>
    <m/>
    <x v="2"/>
  </r>
  <r>
    <d v="2019-08-26T00:00:00"/>
    <s v="JP BOA"/>
    <x v="0"/>
    <n v="300"/>
    <m/>
    <x v="2"/>
  </r>
  <r>
    <d v="2019-08-05T00:00:00"/>
    <s v="JP BOA"/>
    <x v="0"/>
    <n v="435"/>
    <m/>
    <x v="3"/>
  </r>
  <r>
    <d v="2019-08-12T00:00:00"/>
    <s v="JP BOA"/>
    <x v="0"/>
    <n v="560"/>
    <m/>
    <x v="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">
  <r>
    <d v="2019-09-03T00:00:00"/>
    <s v="BOA"/>
    <x v="0"/>
    <n v="630"/>
    <m/>
    <x v="0"/>
  </r>
  <r>
    <d v="2019-08-14T00:00:00"/>
    <s v="JP BOA"/>
    <x v="1"/>
    <n v="100"/>
    <m/>
    <x v="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d v="2019-09-24T00:00:00"/>
    <s v="JP BOA"/>
    <x v="0"/>
    <n v="140"/>
    <m/>
    <x v="0"/>
  </r>
  <r>
    <d v="2019-09-24T00:00:00"/>
    <s v="JP BOA"/>
    <x v="0"/>
    <n v="280"/>
    <m/>
    <x v="1"/>
  </r>
  <r>
    <d v="2019-09-30T00:00:00"/>
    <s v="JP BOA"/>
    <x v="0"/>
    <n v="480"/>
    <m/>
    <x v="1"/>
  </r>
  <r>
    <d v="2019-10-21T00:00:00"/>
    <s v="JP BOA"/>
    <x v="0"/>
    <n v="630"/>
    <m/>
    <x v="2"/>
  </r>
  <r>
    <d v="2019-09-24T00:00:00"/>
    <s v="JP BOA"/>
    <x v="0"/>
    <n v="330"/>
    <m/>
    <x v="3"/>
  </r>
  <r>
    <d v="2019-10-07T00:00:00"/>
    <s v="JP BOA"/>
    <x v="0"/>
    <n v="360"/>
    <m/>
    <x v="3"/>
  </r>
  <r>
    <d v="2019-10-21T00:00:00"/>
    <s v="JP BOA"/>
    <x v="0"/>
    <n v="1685"/>
    <m/>
    <x v="3"/>
  </r>
  <r>
    <d v="2019-09-25T00:00:00"/>
    <s v="JP BOA"/>
    <x v="1"/>
    <n v="350"/>
    <m/>
    <x v="3"/>
  </r>
  <r>
    <d v="2019-10-09T00:00:00"/>
    <s v="JP BOA"/>
    <x v="2"/>
    <n v="150"/>
    <m/>
    <x v="4"/>
  </r>
  <r>
    <d v="2019-09-20T00:00:00"/>
    <s v="BOA"/>
    <x v="2"/>
    <n v="185"/>
    <m/>
    <x v="5"/>
  </r>
  <r>
    <d v="2019-09-20T00:00:00"/>
    <s v="JP BOA"/>
    <x v="3"/>
    <n v="400"/>
    <m/>
    <x v="6"/>
  </r>
  <r>
    <d v="2019-09-30T00:00:00"/>
    <s v="JP BOA"/>
    <x v="4"/>
    <n v="10000"/>
    <m/>
    <x v="6"/>
  </r>
  <r>
    <d v="2019-10-04T00:00:00"/>
    <s v="JP BOA"/>
    <x v="5"/>
    <n v="3000"/>
    <m/>
    <x v="6"/>
  </r>
  <r>
    <d v="2019-10-15T00:00:00"/>
    <s v="JP BOA"/>
    <x v="4"/>
    <n v="10000"/>
    <m/>
    <x v="6"/>
  </r>
  <r>
    <d v="2019-10-15T00:00:00"/>
    <s v="JP BOA"/>
    <x v="4"/>
    <n v="2000"/>
    <m/>
    <x v="6"/>
  </r>
  <r>
    <d v="2019-10-17T00:00:00"/>
    <s v="JP BOA"/>
    <x v="6"/>
    <n v="2000"/>
    <m/>
    <x v="6"/>
  </r>
  <r>
    <d v="2019-09-09T00:00:00"/>
    <s v="BOA"/>
    <x v="0"/>
    <n v="560"/>
    <m/>
    <x v="6"/>
  </r>
  <r>
    <d v="2019-10-28T00:00:00"/>
    <s v="JP BOA"/>
    <x v="4"/>
    <n v="6000"/>
    <m/>
    <x v="6"/>
  </r>
  <r>
    <d v="2019-10-29T00:00:00"/>
    <s v="JP BOA"/>
    <x v="7"/>
    <n v="700"/>
    <m/>
    <x v="6"/>
  </r>
  <r>
    <d v="2019-09-20T00:00:00"/>
    <s v="BOA"/>
    <x v="2"/>
    <n v="160"/>
    <m/>
    <x v="7"/>
  </r>
  <r>
    <d v="2019-10-09T00:00:00"/>
    <s v="JP BOA"/>
    <x v="2"/>
    <n v="250"/>
    <m/>
    <x v="8"/>
  </r>
  <r>
    <d v="2019-10-15T00:00:00"/>
    <s v="JP BOA"/>
    <x v="0"/>
    <n v="170"/>
    <m/>
    <x v="9"/>
  </r>
  <r>
    <d v="2019-10-15T00:00:00"/>
    <s v="JP BOA"/>
    <x v="0"/>
    <n v="80"/>
    <m/>
    <x v="9"/>
  </r>
  <r>
    <d v="2019-09-30T00:00:00"/>
    <s v="JP BOA"/>
    <x v="0"/>
    <n v="1175"/>
    <m/>
    <x v="10"/>
  </r>
  <r>
    <d v="2019-10-29T00:00:00"/>
    <s v="JP BOA"/>
    <x v="0"/>
    <n v="160"/>
    <m/>
    <x v="1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9-24T00:00:00"/>
    <s v="JP BOA"/>
    <x v="0"/>
    <n v="280"/>
    <m/>
    <x v="0"/>
  </r>
  <r>
    <d v="2019-09-30T00:00:00"/>
    <s v="JP BOA"/>
    <x v="0"/>
    <n v="280"/>
    <m/>
    <x v="0"/>
  </r>
  <r>
    <d v="2019-10-07T00:00:00"/>
    <s v="JP BOA"/>
    <x v="0"/>
    <n v="385"/>
    <m/>
    <x v="0"/>
  </r>
  <r>
    <d v="2019-10-08T00:00:00"/>
    <s v="JP BOA"/>
    <x v="1"/>
    <n v="800"/>
    <m/>
    <x v="0"/>
  </r>
  <r>
    <d v="2019-10-15T00:00:00"/>
    <s v="JP BOA"/>
    <x v="0"/>
    <n v="2310"/>
    <m/>
    <x v="0"/>
  </r>
  <r>
    <d v="2019-10-21T00:00:00"/>
    <s v="JP BOA"/>
    <x v="0"/>
    <n v="760"/>
    <m/>
    <x v="0"/>
  </r>
  <r>
    <d v="2019-10-29T00:00:00"/>
    <s v="JP BOA"/>
    <x v="0"/>
    <n v="130"/>
    <m/>
    <x v="0"/>
  </r>
  <r>
    <d v="2019-09-30T00:00:00"/>
    <s v="JP BOA"/>
    <x v="0"/>
    <n v="1040"/>
    <m/>
    <x v="1"/>
  </r>
  <r>
    <d v="2019-09-09T00:00:00"/>
    <s v="BOA"/>
    <x v="0"/>
    <n v="1260"/>
    <m/>
    <x v="1"/>
  </r>
  <r>
    <d v="2019-09-16T00:00:00"/>
    <s v="BOA"/>
    <x v="2"/>
    <n v="9500"/>
    <m/>
    <x v="2"/>
  </r>
  <r>
    <d v="2019-09-20T00:00:00"/>
    <s v="BOA"/>
    <x v="3"/>
    <n v="1985"/>
    <m/>
    <x v="2"/>
  </r>
  <r>
    <d v="2019-10-02T00:00:00"/>
    <s v="BOA"/>
    <x v="4"/>
    <n v="3250"/>
    <m/>
    <x v="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9-11-12T00:00:00"/>
    <s v="JP BOA"/>
    <x v="0"/>
    <n v="60"/>
    <m/>
    <x v="0"/>
  </r>
  <r>
    <d v="2019-11-18T00:00:00"/>
    <s v="JP BOA"/>
    <x v="1"/>
    <n v="125"/>
    <m/>
    <x v="1"/>
  </r>
  <r>
    <d v="2019-11-12T00:00:00"/>
    <s v="JP BOA"/>
    <x v="0"/>
    <n v="395"/>
    <m/>
    <x v="2"/>
  </r>
  <r>
    <d v="2019-11-20T00:00:00"/>
    <s v="JP BOA"/>
    <x v="2"/>
    <n v="175"/>
    <m/>
    <x v="2"/>
  </r>
  <r>
    <d v="2019-11-26T00:00:00"/>
    <s v="JP BOA"/>
    <x v="2"/>
    <n v="267"/>
    <m/>
    <x v="2"/>
  </r>
  <r>
    <d v="2019-11-18T00:00:00"/>
    <s v="JP BOA"/>
    <x v="1"/>
    <n v="275"/>
    <m/>
    <x v="3"/>
  </r>
  <r>
    <d v="2019-11-21T00:00:00"/>
    <s v="JP BOA"/>
    <x v="3"/>
    <n v="980"/>
    <m/>
    <x v="4"/>
  </r>
  <r>
    <d v="2019-11-12T00:00:00"/>
    <s v="JP BOA"/>
    <x v="0"/>
    <n v="280"/>
    <m/>
    <x v="5"/>
  </r>
  <r>
    <d v="2019-12-02T00:00:00"/>
    <s v="JP BOA"/>
    <x v="0"/>
    <n v="1480"/>
    <m/>
    <x v="6"/>
  </r>
  <r>
    <d v="2019-11-04T00:00:00"/>
    <s v="JP BOA"/>
    <x v="0"/>
    <n v="320"/>
    <m/>
    <x v="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9-10-31T00:00:00"/>
    <s v="JP BOA"/>
    <x v="0"/>
    <n v="500"/>
    <m/>
    <x v="0"/>
  </r>
  <r>
    <d v="2019-11-04T00:00:00"/>
    <s v="JP BOA"/>
    <x v="1"/>
    <n v="300"/>
    <m/>
    <x v="1"/>
  </r>
  <r>
    <d v="2019-11-14T00:00:00"/>
    <s v="JP BOA"/>
    <x v="2"/>
    <n v="500"/>
    <m/>
    <x v="0"/>
  </r>
  <r>
    <d v="2019-11-17T00:00:00"/>
    <s v="JP BOA"/>
    <x v="3"/>
    <n v="320"/>
    <m/>
    <x v="2"/>
  </r>
  <r>
    <d v="2019-11-18T00:00:00"/>
    <s v="JP BOA"/>
    <x v="1"/>
    <n v="160"/>
    <m/>
    <x v="1"/>
  </r>
  <r>
    <d v="2019-11-18T00:00:00"/>
    <s v="JP BOA"/>
    <x v="4"/>
    <n v="840"/>
    <m/>
    <x v="0"/>
  </r>
  <r>
    <d v="2019-11-18T00:00:00"/>
    <s v="JP BOA"/>
    <x v="5"/>
    <n v="250"/>
    <m/>
    <x v="0"/>
  </r>
  <r>
    <d v="2019-11-22T00:00:00"/>
    <s v="JP BOA"/>
    <x v="6"/>
    <n v="1000"/>
    <m/>
    <x v="0"/>
  </r>
  <r>
    <d v="2019-11-25T00:00:00"/>
    <s v="JP BOA"/>
    <x v="1"/>
    <n v="620"/>
    <m/>
    <x v="1"/>
  </r>
  <r>
    <d v="2019-12-06T00:00:00"/>
    <s v="JP BOA"/>
    <x v="7"/>
    <n v="1000"/>
    <m/>
    <x v="0"/>
  </r>
  <r>
    <d v="2019-11-20T00:00:00"/>
    <s v="JP BOA"/>
    <x v="8"/>
    <n v="1000"/>
    <m/>
    <x v="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d v="2019-12-09T00:00:00"/>
    <s v="JP BOA"/>
    <x v="0"/>
    <n v="3500"/>
    <m/>
    <x v="0"/>
  </r>
  <r>
    <d v="2019-12-16T00:00:00"/>
    <s v="JP BOA"/>
    <x v="0"/>
    <n v="5500"/>
    <m/>
    <x v="0"/>
  </r>
  <r>
    <d v="2019-12-17T00:00:00"/>
    <s v="JP BOA"/>
    <x v="1"/>
    <n v="1760"/>
    <m/>
    <x v="0"/>
  </r>
  <r>
    <d v="2019-12-17T00:00:00"/>
    <s v="JP BOA"/>
    <x v="1"/>
    <n v="400"/>
    <m/>
    <x v="0"/>
  </r>
  <r>
    <d v="2019-12-19T00:00:00"/>
    <s v="JP BOA"/>
    <x v="2"/>
    <n v="545.6"/>
    <m/>
    <x v="0"/>
  </r>
  <r>
    <d v="2019-12-20T00:00:00"/>
    <s v="JP BOA"/>
    <x v="3"/>
    <n v="1000"/>
    <m/>
    <x v="0"/>
  </r>
  <r>
    <d v="2019-12-30T00:00:00"/>
    <s v="JP BOA"/>
    <x v="0"/>
    <n v="3800"/>
    <m/>
    <x v="0"/>
  </r>
  <r>
    <d v="2020-01-06T00:00:00"/>
    <s v="JP BOA"/>
    <x v="0"/>
    <n v="4900"/>
    <m/>
    <x v="0"/>
  </r>
  <r>
    <d v="2020-01-06T00:00:00"/>
    <s v="JP BOA"/>
    <x v="3"/>
    <n v="2000"/>
    <m/>
    <x v="0"/>
  </r>
  <r>
    <d v="2019-12-09T00:00:00"/>
    <s v="JP BOA"/>
    <x v="0"/>
    <n v="1800"/>
    <m/>
    <x v="1"/>
  </r>
  <r>
    <d v="2019-12-19T00:00:00"/>
    <s v="JP BOA"/>
    <x v="4"/>
    <n v="150"/>
    <m/>
    <x v="1"/>
  </r>
  <r>
    <d v="2019-12-09T00:00:00"/>
    <s v="JP BOA"/>
    <x v="5"/>
    <n v="3870"/>
    <m/>
    <x v="2"/>
  </r>
  <r>
    <d v="2019-12-09T00:00:00"/>
    <s v="JP BOA"/>
    <x v="6"/>
    <n v="2500"/>
    <m/>
    <x v="2"/>
  </r>
  <r>
    <d v="2019-12-12T00:00:00"/>
    <s v="JP BOA"/>
    <x v="5"/>
    <n v="2002"/>
    <m/>
    <x v="2"/>
  </r>
  <r>
    <d v="2019-12-16T00:00:00"/>
    <s v="JP BOA"/>
    <x v="5"/>
    <n v="3040"/>
    <m/>
    <x v="2"/>
  </r>
  <r>
    <d v="2019-12-17T00:00:00"/>
    <s v="JP BOA"/>
    <x v="7"/>
    <n v="3000"/>
    <m/>
    <x v="2"/>
  </r>
  <r>
    <d v="2019-12-23T00:00:00"/>
    <s v="JP BOA"/>
    <x v="5"/>
    <n v="3175"/>
    <m/>
    <x v="2"/>
  </r>
  <r>
    <d v="2019-12-30T00:00:00"/>
    <s v="JP BOA"/>
    <x v="5"/>
    <n v="2565"/>
    <m/>
    <x v="2"/>
  </r>
  <r>
    <d v="2019-12-30T00:00:00"/>
    <s v="JP BOA"/>
    <x v="5"/>
    <n v="1800"/>
    <m/>
    <x v="2"/>
  </r>
  <r>
    <d v="2019-12-30T00:00:00"/>
    <s v="JP BOA"/>
    <x v="7"/>
    <n v="2500"/>
    <m/>
    <x v="2"/>
  </r>
  <r>
    <d v="2020-01-06T00:00:00"/>
    <s v="JP BOA"/>
    <x v="5"/>
    <n v="2720"/>
    <m/>
    <x v="2"/>
  </r>
  <r>
    <d v="2020-01-06T00:00:00"/>
    <s v="JP BOA"/>
    <x v="0"/>
    <n v="3000"/>
    <m/>
    <x v="2"/>
  </r>
  <r>
    <d v="2020-01-06T00:00:00"/>
    <s v="JP BOA"/>
    <x v="3"/>
    <n v="1500"/>
    <m/>
    <x v="2"/>
  </r>
  <r>
    <d v="2019-08-14T00:00:00"/>
    <s v="JP BOA"/>
    <x v="8"/>
    <n v="1500"/>
    <m/>
    <x v="3"/>
  </r>
  <r>
    <d v="2019-12-09T00:00:00"/>
    <s v="JP BOA"/>
    <x v="5"/>
    <n v="640"/>
    <m/>
    <x v="4"/>
  </r>
  <r>
    <d v="2019-12-17T00:00:00"/>
    <s v="JP BOA"/>
    <x v="1"/>
    <n v="1200"/>
    <m/>
    <x v="4"/>
  </r>
  <r>
    <d v="2019-12-17T00:00:00"/>
    <s v="JP BOA"/>
    <x v="1"/>
    <n v="400"/>
    <m/>
    <x v="4"/>
  </r>
  <r>
    <d v="2019-12-19T00:00:00"/>
    <s v="JP BOA"/>
    <x v="2"/>
    <n v="545.6"/>
    <m/>
    <x v="4"/>
  </r>
  <r>
    <d v="2019-12-24T00:00:00"/>
    <s v="JP BOA"/>
    <x v="5"/>
    <n v="2340"/>
    <m/>
    <x v="4"/>
  </r>
  <r>
    <d v="2019-12-30T00:00:00"/>
    <s v="JP BOA"/>
    <x v="5"/>
    <n v="1235"/>
    <m/>
    <x v="4"/>
  </r>
  <r>
    <d v="2020-01-06T00:00:00"/>
    <s v="JP BOA"/>
    <x v="5"/>
    <n v="2080"/>
    <m/>
    <x v="4"/>
  </r>
  <r>
    <d v="2020-01-06T00:00:00"/>
    <s v="JP BOA"/>
    <x v="3"/>
    <n v="3000"/>
    <m/>
    <x v="4"/>
  </r>
  <r>
    <d v="2019-12-30T00:00:00"/>
    <s v="JP BOA"/>
    <x v="5"/>
    <n v="300"/>
    <m/>
    <x v="5"/>
  </r>
  <r>
    <d v="2019-08-14T00:00:00"/>
    <s v="JP BOA"/>
    <x v="8"/>
    <n v="1250"/>
    <m/>
    <x v="6"/>
  </r>
  <r>
    <d v="2019-08-14T00:00:00"/>
    <s v="JP BOA"/>
    <x v="8"/>
    <n v="1000"/>
    <m/>
    <x v="6"/>
  </r>
  <r>
    <d v="2019-08-14T00:00:00"/>
    <s v="JP BOA"/>
    <x v="8"/>
    <n v="1000"/>
    <m/>
    <x v="7"/>
  </r>
  <r>
    <d v="2019-12-19T00:00:00"/>
    <s v="JP BOA"/>
    <x v="4"/>
    <n v="200"/>
    <m/>
    <x v="8"/>
  </r>
  <r>
    <d v="2019-12-24T00:00:00"/>
    <s v="JP BOA"/>
    <x v="5"/>
    <n v="835"/>
    <m/>
    <x v="8"/>
  </r>
  <r>
    <d v="2019-12-09T00:00:00"/>
    <s v="JP BOA"/>
    <x v="5"/>
    <n v="525"/>
    <m/>
    <x v="9"/>
  </r>
  <r>
    <d v="2019-12-16T00:00:00"/>
    <s v="JP BOA"/>
    <x v="5"/>
    <n v="150"/>
    <m/>
    <x v="9"/>
  </r>
  <r>
    <d v="2019-08-14T00:00:00"/>
    <s v="JP BOA"/>
    <x v="8"/>
    <n v="1250"/>
    <m/>
    <x v="9"/>
  </r>
  <r>
    <d v="2019-08-14T00:00:00"/>
    <s v="JP BOA"/>
    <x v="8"/>
    <n v="1000"/>
    <m/>
    <x v="10"/>
  </r>
  <r>
    <d v="2019-08-14T00:00:00"/>
    <s v="JP BOA"/>
    <x v="8"/>
    <n v="1000"/>
    <m/>
    <x v="11"/>
  </r>
  <r>
    <d v="2019-12-17T00:00:00"/>
    <s v="JP BOA"/>
    <x v="9"/>
    <n v="10000"/>
    <m/>
    <x v="12"/>
  </r>
  <r>
    <d v="2019-12-20T00:00:00"/>
    <s v="JP BOA"/>
    <x v="9"/>
    <n v="5000"/>
    <m/>
    <x v="12"/>
  </r>
  <r>
    <d v="2019-08-14T00:00:00"/>
    <s v="JP BOA"/>
    <x v="8"/>
    <n v="1250"/>
    <m/>
    <x v="13"/>
  </r>
  <r>
    <d v="2019-12-09T00:00:00"/>
    <s v="JP BOA"/>
    <x v="5"/>
    <n v="150"/>
    <m/>
    <x v="14"/>
  </r>
  <r>
    <d v="2019-08-14T00:00:00"/>
    <s v="JP BOA"/>
    <x v="8"/>
    <n v="1000"/>
    <m/>
    <x v="15"/>
  </r>
  <r>
    <d v="2019-12-09T00:00:00"/>
    <s v="JP BOA"/>
    <x v="5"/>
    <n v="360"/>
    <m/>
    <x v="16"/>
  </r>
  <r>
    <d v="2019-12-19T00:00:00"/>
    <s v="JP BOA"/>
    <x v="4"/>
    <n v="400"/>
    <m/>
    <x v="16"/>
  </r>
  <r>
    <d v="2019-12-09T00:00:00"/>
    <s v="JP BOA"/>
    <x v="10"/>
    <n v="8500"/>
    <m/>
    <x v="17"/>
  </r>
  <r>
    <d v="2019-12-09T00:00:00"/>
    <s v="JP BOA"/>
    <x v="5"/>
    <n v="300"/>
    <m/>
    <x v="17"/>
  </r>
  <r>
    <d v="2019-12-13T00:00:00"/>
    <s v="JP BOA"/>
    <x v="11"/>
    <n v="1456"/>
    <m/>
    <x v="17"/>
  </r>
  <r>
    <d v="2019-12-16T00:00:00"/>
    <s v="JP BOA"/>
    <x v="5"/>
    <n v="250"/>
    <m/>
    <x v="17"/>
  </r>
  <r>
    <d v="2019-12-19T00:00:00"/>
    <s v="JP BOA"/>
    <x v="4"/>
    <n v="200"/>
    <m/>
    <x v="17"/>
  </r>
  <r>
    <d v="2019-12-12T00:00:00"/>
    <s v="JP BOA"/>
    <x v="5"/>
    <n v="3500"/>
    <m/>
    <x v="18"/>
  </r>
  <r>
    <d v="2019-12-23T00:00:00"/>
    <s v="JP BOA"/>
    <x v="5"/>
    <n v="1560"/>
    <m/>
    <x v="19"/>
  </r>
  <r>
    <d v="2019-12-11T00:00:00"/>
    <s v="JP BOA"/>
    <x v="12"/>
    <n v="2280"/>
    <m/>
    <x v="20"/>
  </r>
  <r>
    <d v="2019-12-09T00:00:00"/>
    <s v="JP BOA"/>
    <x v="0"/>
    <n v="2900"/>
    <m/>
    <x v="21"/>
  </r>
  <r>
    <d v="2019-12-18T00:00:00"/>
    <s v="JP BOA"/>
    <x v="13"/>
    <n v="1619"/>
    <m/>
    <x v="22"/>
  </r>
  <r>
    <d v="2019-12-23T00:00:00"/>
    <s v="JP BOA"/>
    <x v="14"/>
    <n v="9300"/>
    <m/>
    <x v="22"/>
  </r>
  <r>
    <d v="2019-12-24T00:00:00"/>
    <s v="JP BOA"/>
    <x v="5"/>
    <n v="1560"/>
    <m/>
    <x v="22"/>
  </r>
  <r>
    <d v="2019-12-26T00:00:00"/>
    <s v="JP BOA"/>
    <x v="15"/>
    <n v="3000"/>
    <m/>
    <x v="22"/>
  </r>
  <r>
    <d v="2020-01-06T00:00:00"/>
    <s v="JP BOA"/>
    <x v="7"/>
    <n v="1000"/>
    <m/>
    <x v="22"/>
  </r>
  <r>
    <d v="2020-01-06T00:00:00"/>
    <s v="JP BOA"/>
    <x v="14"/>
    <n v="8500"/>
    <m/>
    <x v="22"/>
  </r>
  <r>
    <d v="2020-01-06T00:00:00"/>
    <s v="JP BOA"/>
    <x v="14"/>
    <n v="2200"/>
    <m/>
    <x v="22"/>
  </r>
  <r>
    <d v="2019-12-18T00:00:00"/>
    <s v="JP BOA"/>
    <x v="13"/>
    <n v="2455"/>
    <m/>
    <x v="23"/>
  </r>
  <r>
    <d v="2020-01-06T00:00:00"/>
    <s v="JP BOA"/>
    <x v="7"/>
    <n v="8000"/>
    <m/>
    <x v="23"/>
  </r>
  <r>
    <d v="2019-12-09T00:00:00"/>
    <s v="JP BOA"/>
    <x v="5"/>
    <n v="990"/>
    <m/>
    <x v="24"/>
  </r>
  <r>
    <d v="2019-12-11T00:00:00"/>
    <s v="JP BOA"/>
    <x v="12"/>
    <n v="590"/>
    <m/>
    <x v="24"/>
  </r>
  <r>
    <d v="2019-12-16T00:00:00"/>
    <s v="JP BOA"/>
    <x v="5"/>
    <n v="415"/>
    <m/>
    <x v="24"/>
  </r>
  <r>
    <d v="2019-12-16T00:00:00"/>
    <s v="JP BOA"/>
    <x v="16"/>
    <n v="15000"/>
    <m/>
    <x v="25"/>
  </r>
  <r>
    <d v="2019-12-09T00:00:00"/>
    <s v="JP BOA"/>
    <x v="5"/>
    <n v="5760"/>
    <m/>
    <x v="26"/>
  </r>
  <r>
    <d v="2019-12-12T00:00:00"/>
    <s v="JP BOA"/>
    <x v="3"/>
    <n v="3000"/>
    <m/>
    <x v="26"/>
  </r>
  <r>
    <d v="2019-12-13T00:00:00"/>
    <s v="JP BOA"/>
    <x v="7"/>
    <n v="3000"/>
    <m/>
    <x v="26"/>
  </r>
  <r>
    <d v="2019-12-16T00:00:00"/>
    <s v="JP BOA"/>
    <x v="5"/>
    <n v="7520"/>
    <m/>
    <x v="26"/>
  </r>
  <r>
    <d v="2019-12-17T00:00:00"/>
    <s v="JP BOA"/>
    <x v="7"/>
    <n v="5000"/>
    <m/>
    <x v="26"/>
  </r>
  <r>
    <d v="2019-12-17T00:00:00"/>
    <s v="JP BOA"/>
    <x v="1"/>
    <n v="640"/>
    <m/>
    <x v="26"/>
  </r>
  <r>
    <d v="2019-12-17T00:00:00"/>
    <s v="JP BOA"/>
    <x v="1"/>
    <n v="400"/>
    <m/>
    <x v="26"/>
  </r>
  <r>
    <d v="2019-12-19T00:00:00"/>
    <s v="JP BOA"/>
    <x v="2"/>
    <n v="545.6"/>
    <m/>
    <x v="26"/>
  </r>
  <r>
    <d v="2019-12-20T00:00:00"/>
    <s v="JP BOA"/>
    <x v="3"/>
    <n v="2000"/>
    <m/>
    <x v="26"/>
  </r>
  <r>
    <d v="2019-12-23T00:00:00"/>
    <s v="JP BOA"/>
    <x v="5"/>
    <n v="5380"/>
    <m/>
    <x v="26"/>
  </r>
  <r>
    <d v="2019-12-23T00:00:00"/>
    <s v="JP BOA"/>
    <x v="7"/>
    <n v="6000"/>
    <m/>
    <x v="26"/>
  </r>
  <r>
    <d v="2019-12-30T00:00:00"/>
    <s v="JP BOA"/>
    <x v="5"/>
    <n v="3840"/>
    <m/>
    <x v="26"/>
  </r>
  <r>
    <d v="2019-12-30T00:00:00"/>
    <s v="JP BOA"/>
    <x v="5"/>
    <n v="2500"/>
    <m/>
    <x v="26"/>
  </r>
  <r>
    <d v="2020-01-03T00:00:00"/>
    <s v="JP BOA"/>
    <x v="17"/>
    <n v="2300"/>
    <m/>
    <x v="26"/>
  </r>
  <r>
    <d v="2020-01-06T00:00:00"/>
    <s v="JP BOA"/>
    <x v="5"/>
    <n v="5280"/>
    <m/>
    <x v="26"/>
  </r>
  <r>
    <d v="2020-01-06T00:00:00"/>
    <s v="JP BOA"/>
    <x v="0"/>
    <n v="5000"/>
    <m/>
    <x v="26"/>
  </r>
  <r>
    <d v="2019-12-09T00:00:00"/>
    <s v="JP BOA"/>
    <x v="18"/>
    <n v="500"/>
    <m/>
    <x v="27"/>
  </r>
  <r>
    <d v="2019-12-09T00:00:00"/>
    <s v="JP BOA"/>
    <x v="18"/>
    <n v="140"/>
    <m/>
    <x v="27"/>
  </r>
  <r>
    <d v="2019-12-16T00:00:00"/>
    <s v="JP BOA"/>
    <x v="19"/>
    <n v="1700"/>
    <m/>
    <x v="27"/>
  </r>
  <r>
    <d v="2019-12-16T00:00:00"/>
    <s v="JP BOA"/>
    <x v="19"/>
    <n v="1700"/>
    <m/>
    <x v="27"/>
  </r>
  <r>
    <d v="2019-12-17T00:00:00"/>
    <s v="JP BOA"/>
    <x v="18"/>
    <n v="1300"/>
    <m/>
    <x v="27"/>
  </r>
  <r>
    <d v="2019-12-19T00:00:00"/>
    <s v="JP BOA"/>
    <x v="1"/>
    <n v="1650"/>
    <m/>
    <x v="27"/>
  </r>
  <r>
    <d v="2019-12-23T00:00:00"/>
    <s v="JP BOA"/>
    <x v="1"/>
    <n v="490"/>
    <m/>
    <x v="27"/>
  </r>
  <r>
    <d v="2019-12-23T00:00:00"/>
    <s v="JP BOA"/>
    <x v="18"/>
    <n v="400"/>
    <m/>
    <x v="27"/>
  </r>
  <r>
    <d v="2020-01-02T00:00:00"/>
    <s v="JP BOA"/>
    <x v="20"/>
    <n v="5800"/>
    <m/>
    <x v="27"/>
  </r>
  <r>
    <d v="2020-01-06T00:00:00"/>
    <s v="JP BOA"/>
    <x v="21"/>
    <n v="1000"/>
    <m/>
    <x v="27"/>
  </r>
  <r>
    <d v="2020-01-06T00:00:00"/>
    <s v="JP BOA"/>
    <x v="18"/>
    <n v="400"/>
    <m/>
    <x v="27"/>
  </r>
  <r>
    <d v="2019-12-23T00:00:00"/>
    <s v="JP BOA"/>
    <x v="22"/>
    <n v="17000"/>
    <m/>
    <x v="28"/>
  </r>
  <r>
    <d v="2019-12-23T00:00:00"/>
    <s v="JP BOA"/>
    <x v="23"/>
    <n v="1500"/>
    <m/>
    <x v="2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d v="2020-01-08T00:00:00"/>
    <x v="0"/>
    <x v="0"/>
    <n v="1300"/>
    <m/>
    <x v="0"/>
  </r>
  <r>
    <d v="2020-01-09T00:00:00"/>
    <x v="0"/>
    <x v="1"/>
    <n v="750"/>
    <m/>
    <x v="1"/>
  </r>
  <r>
    <d v="2020-01-09T00:00:00"/>
    <x v="0"/>
    <x v="2"/>
    <n v="3000"/>
    <m/>
    <x v="0"/>
  </r>
  <r>
    <d v="2020-01-09T00:00:00"/>
    <x v="0"/>
    <x v="3"/>
    <n v="73.31"/>
    <m/>
    <x v="2"/>
  </r>
  <r>
    <d v="2020-01-10T00:00:00"/>
    <x v="0"/>
    <x v="4"/>
    <n v="250"/>
    <m/>
    <x v="3"/>
  </r>
  <r>
    <d v="2020-01-10T00:00:00"/>
    <x v="0"/>
    <x v="4"/>
    <n v="250"/>
    <m/>
    <x v="4"/>
  </r>
  <r>
    <d v="2020-01-10T00:00:00"/>
    <x v="0"/>
    <x v="5"/>
    <n v="7500"/>
    <m/>
    <x v="5"/>
  </r>
  <r>
    <d v="2020-01-10T00:00:00"/>
    <x v="0"/>
    <x v="5"/>
    <n v="7500"/>
    <m/>
    <x v="5"/>
  </r>
  <r>
    <d v="2020-01-13T00:00:00"/>
    <x v="0"/>
    <x v="6"/>
    <n v="400"/>
    <m/>
    <x v="1"/>
  </r>
  <r>
    <d v="2020-01-13T00:00:00"/>
    <x v="0"/>
    <x v="1"/>
    <n v="650"/>
    <m/>
    <x v="1"/>
  </r>
  <r>
    <d v="2020-01-13T00:00:00"/>
    <x v="0"/>
    <x v="7"/>
    <n v="1900"/>
    <m/>
    <x v="6"/>
  </r>
  <r>
    <d v="2020-01-13T00:00:00"/>
    <x v="0"/>
    <x v="7"/>
    <n v="5700"/>
    <m/>
    <x v="0"/>
  </r>
  <r>
    <d v="2020-01-13T00:00:00"/>
    <x v="0"/>
    <x v="8"/>
    <n v="5465"/>
    <m/>
    <x v="6"/>
  </r>
  <r>
    <d v="2020-01-13T00:00:00"/>
    <x v="0"/>
    <x v="8"/>
    <n v="1780"/>
    <m/>
    <x v="7"/>
  </r>
  <r>
    <d v="2020-01-13T00:00:00"/>
    <x v="0"/>
    <x v="8"/>
    <n v="5285"/>
    <m/>
    <x v="8"/>
  </r>
  <r>
    <d v="2020-01-13T00:00:00"/>
    <x v="0"/>
    <x v="7"/>
    <n v="2500"/>
    <m/>
    <x v="0"/>
  </r>
  <r>
    <d v="2020-01-13T00:00:00"/>
    <x v="0"/>
    <x v="9"/>
    <n v="2200"/>
    <m/>
    <x v="9"/>
  </r>
  <r>
    <d v="2020-01-13T00:00:00"/>
    <x v="0"/>
    <x v="10"/>
    <n v="6000"/>
    <m/>
    <x v="7"/>
  </r>
  <r>
    <d v="2020-01-13T00:00:00"/>
    <x v="0"/>
    <x v="11"/>
    <n v="1200"/>
    <m/>
    <x v="6"/>
  </r>
  <r>
    <d v="2020-01-13T00:00:00"/>
    <x v="0"/>
    <x v="0"/>
    <n v="1800"/>
    <m/>
    <x v="10"/>
  </r>
  <r>
    <d v="2020-01-14T00:00:00"/>
    <x v="0"/>
    <x v="12"/>
    <n v="267"/>
    <m/>
    <x v="1"/>
  </r>
  <r>
    <d v="2020-01-14T00:00:00"/>
    <x v="0"/>
    <x v="13"/>
    <n v="978"/>
    <m/>
    <x v="1"/>
  </r>
  <r>
    <d v="2020-01-16T00:00:00"/>
    <x v="0"/>
    <x v="0"/>
    <n v="850"/>
    <m/>
    <x v="10"/>
  </r>
  <r>
    <d v="2020-01-17T00:00:00"/>
    <x v="0"/>
    <x v="14"/>
    <n v="28.99"/>
    <m/>
    <x v="1"/>
  </r>
  <r>
    <d v="2020-01-17T00:00:00"/>
    <x v="0"/>
    <x v="13"/>
    <n v="173"/>
    <m/>
    <x v="1"/>
  </r>
  <r>
    <d v="2020-01-17T00:00:00"/>
    <x v="0"/>
    <x v="11"/>
    <n v="2500"/>
    <m/>
    <x v="8"/>
  </r>
  <r>
    <d v="2020-01-21T00:00:00"/>
    <x v="0"/>
    <x v="1"/>
    <n v="350"/>
    <m/>
    <x v="1"/>
  </r>
  <r>
    <d v="2020-01-21T00:00:00"/>
    <x v="0"/>
    <x v="9"/>
    <n v="10000"/>
    <m/>
    <x v="10"/>
  </r>
  <r>
    <d v="2020-01-21T00:00:00"/>
    <x v="0"/>
    <x v="8"/>
    <n v="5440"/>
    <m/>
    <x v="8"/>
  </r>
  <r>
    <d v="2020-01-21T00:00:00"/>
    <x v="0"/>
    <x v="8"/>
    <n v="460"/>
    <m/>
    <x v="11"/>
  </r>
  <r>
    <d v="2020-01-21T00:00:00"/>
    <x v="0"/>
    <x v="8"/>
    <n v="300"/>
    <m/>
    <x v="12"/>
  </r>
  <r>
    <d v="2020-01-21T00:00:00"/>
    <x v="0"/>
    <x v="8"/>
    <n v="780"/>
    <m/>
    <x v="6"/>
  </r>
  <r>
    <d v="2020-01-21T00:00:00"/>
    <x v="0"/>
    <x v="8"/>
    <n v="4360"/>
    <m/>
    <x v="7"/>
  </r>
  <r>
    <d v="2020-01-21T00:00:00"/>
    <x v="0"/>
    <x v="7"/>
    <n v="4500"/>
    <m/>
    <x v="0"/>
  </r>
  <r>
    <d v="2020-01-21T00:00:00"/>
    <x v="0"/>
    <x v="7"/>
    <n v="4000"/>
    <m/>
    <x v="0"/>
  </r>
  <r>
    <d v="2020-01-21T00:00:00"/>
    <x v="0"/>
    <x v="15"/>
    <n v="1071"/>
    <m/>
    <x v="7"/>
  </r>
  <r>
    <d v="2020-01-21T00:00:00"/>
    <x v="0"/>
    <x v="15"/>
    <n v="877"/>
    <m/>
    <x v="8"/>
  </r>
  <r>
    <d v="2020-01-21T00:00:00"/>
    <x v="0"/>
    <x v="15"/>
    <n v="777"/>
    <m/>
    <x v="0"/>
  </r>
  <r>
    <d v="2020-01-21T00:00:00"/>
    <x v="0"/>
    <x v="15"/>
    <n v="800"/>
    <m/>
    <x v="6"/>
  </r>
  <r>
    <d v="2020-01-21T00:00:00"/>
    <x v="0"/>
    <x v="5"/>
    <n v="8000"/>
    <m/>
    <x v="5"/>
  </r>
  <r>
    <d v="2020-01-21T00:00:00"/>
    <x v="0"/>
    <x v="16"/>
    <n v="2000"/>
    <m/>
    <x v="7"/>
  </r>
  <r>
    <d v="2020-01-21T00:00:00"/>
    <x v="0"/>
    <x v="2"/>
    <n v="3000"/>
    <m/>
    <x v="8"/>
  </r>
  <r>
    <d v="2020-01-22T00:00:00"/>
    <x v="0"/>
    <x v="11"/>
    <n v="7000"/>
    <m/>
    <x v="13"/>
  </r>
  <r>
    <d v="2020-01-23T00:00:00"/>
    <x v="0"/>
    <x v="15"/>
    <n v="3736"/>
    <m/>
    <x v="14"/>
  </r>
  <r>
    <d v="2020-01-24T00:00:00"/>
    <x v="0"/>
    <x v="17"/>
    <n v="525"/>
    <m/>
    <x v="1"/>
  </r>
  <r>
    <d v="2020-01-27T00:00:00"/>
    <x v="0"/>
    <x v="1"/>
    <n v="150"/>
    <m/>
    <x v="1"/>
  </r>
  <r>
    <d v="2020-01-27T00:00:00"/>
    <x v="0"/>
    <x v="8"/>
    <n v="2720"/>
    <m/>
    <x v="8"/>
  </r>
  <r>
    <d v="2020-01-27T00:00:00"/>
    <x v="0"/>
    <x v="8"/>
    <n v="5290"/>
    <m/>
    <x v="7"/>
  </r>
  <r>
    <d v="2020-01-27T00:00:00"/>
    <x v="0"/>
    <x v="8"/>
    <n v="480"/>
    <m/>
    <x v="15"/>
  </r>
  <r>
    <d v="2020-01-27T00:00:00"/>
    <x v="0"/>
    <x v="2"/>
    <n v="2300"/>
    <m/>
    <x v="10"/>
  </r>
  <r>
    <d v="2020-01-28T00:00:00"/>
    <x v="0"/>
    <x v="7"/>
    <n v="6200"/>
    <m/>
    <x v="0"/>
  </r>
  <r>
    <d v="2020-01-28T00:00:00"/>
    <x v="0"/>
    <x v="10"/>
    <n v="8250"/>
    <m/>
    <x v="7"/>
  </r>
  <r>
    <d v="2020-01-28T00:00:00"/>
    <x v="0"/>
    <x v="10"/>
    <n v="1000"/>
    <m/>
    <x v="8"/>
  </r>
  <r>
    <d v="2020-01-29T00:00:00"/>
    <x v="0"/>
    <x v="16"/>
    <n v="2150"/>
    <m/>
    <x v="13"/>
  </r>
  <r>
    <d v="2020-01-30T00:00:00"/>
    <x v="0"/>
    <x v="18"/>
    <n v="157"/>
    <m/>
    <x v="1"/>
  </r>
  <r>
    <d v="2020-01-30T00:00:00"/>
    <x v="0"/>
    <x v="16"/>
    <n v="654"/>
    <m/>
    <x v="16"/>
  </r>
  <r>
    <d v="2020-01-31T00:00:00"/>
    <x v="0"/>
    <x v="5"/>
    <n v="5000"/>
    <m/>
    <x v="5"/>
  </r>
  <r>
    <d v="2020-02-03T00:00:00"/>
    <x v="0"/>
    <x v="8"/>
    <n v="6765"/>
    <m/>
    <x v="7"/>
  </r>
  <r>
    <d v="2020-02-03T00:00:00"/>
    <x v="0"/>
    <x v="8"/>
    <n v="2420"/>
    <m/>
    <x v="8"/>
  </r>
  <r>
    <d v="2020-02-03T00:00:00"/>
    <x v="0"/>
    <x v="8"/>
    <n v="1430"/>
    <m/>
    <x v="15"/>
  </r>
  <r>
    <d v="2020-02-03T00:00:00"/>
    <x v="0"/>
    <x v="8"/>
    <n v="280"/>
    <m/>
    <x v="17"/>
  </r>
  <r>
    <d v="2020-02-03T00:00:00"/>
    <x v="0"/>
    <x v="7"/>
    <n v="6900"/>
    <m/>
    <x v="0"/>
  </r>
  <r>
    <d v="2020-02-03T00:00:00"/>
    <x v="0"/>
    <x v="7"/>
    <n v="2500"/>
    <m/>
    <x v="7"/>
  </r>
  <r>
    <d v="2020-02-03T00:00:00"/>
    <x v="0"/>
    <x v="9"/>
    <n v="3000"/>
    <m/>
    <x v="14"/>
  </r>
  <r>
    <d v="2020-02-03T00:00:00"/>
    <x v="0"/>
    <x v="9"/>
    <n v="6000"/>
    <m/>
    <x v="10"/>
  </r>
  <r>
    <d v="2020-02-03T00:00:00"/>
    <x v="0"/>
    <x v="9"/>
    <n v="3000"/>
    <m/>
    <x v="9"/>
  </r>
  <r>
    <d v="2020-02-03T00:00:00"/>
    <x v="0"/>
    <x v="9"/>
    <n v="5000"/>
    <m/>
    <x v="13"/>
  </r>
  <r>
    <d v="2020-02-03T00:00:00"/>
    <x v="0"/>
    <x v="7"/>
    <n v="5000"/>
    <m/>
    <x v="7"/>
  </r>
  <r>
    <d v="2020-02-03T00:00:00"/>
    <x v="0"/>
    <x v="7"/>
    <n v="3000"/>
    <m/>
    <x v="0"/>
  </r>
  <r>
    <d v="2020-02-03T00:00:00"/>
    <x v="0"/>
    <x v="11"/>
    <n v="2000"/>
    <m/>
    <x v="7"/>
  </r>
  <r>
    <d v="2020-02-03T00:00:00"/>
    <x v="0"/>
    <x v="11"/>
    <n v="2000"/>
    <m/>
    <x v="13"/>
  </r>
  <r>
    <d v="2020-02-03T00:00:00"/>
    <x v="0"/>
    <x v="11"/>
    <n v="2000"/>
    <m/>
    <x v="14"/>
  </r>
  <r>
    <d v="2020-02-03T00:00:00"/>
    <x v="0"/>
    <x v="19"/>
    <n v="2900"/>
    <m/>
    <x v="7"/>
  </r>
  <r>
    <d v="2020-02-03T00:00:00"/>
    <x v="0"/>
    <x v="20"/>
    <n v="750"/>
    <m/>
    <x v="16"/>
  </r>
  <r>
    <d v="2020-02-07T00:00:00"/>
    <x v="0"/>
    <x v="21"/>
    <n v="1000"/>
    <m/>
    <x v="1"/>
  </r>
  <r>
    <d v="2020-02-07T00:00:00"/>
    <x v="0"/>
    <x v="22"/>
    <n v="980"/>
    <m/>
    <x v="18"/>
  </r>
  <r>
    <d v="2020-02-07T00:00:00"/>
    <x v="0"/>
    <x v="22"/>
    <n v="860"/>
    <m/>
    <x v="19"/>
  </r>
  <r>
    <d v="2020-02-07T00:00:00"/>
    <x v="0"/>
    <x v="22"/>
    <n v="2020"/>
    <m/>
    <x v="16"/>
  </r>
  <r>
    <d v="2020-02-07T00:00:00"/>
    <x v="0"/>
    <x v="22"/>
    <n v="4640"/>
    <m/>
    <x v="6"/>
  </r>
  <r>
    <d v="2020-02-07T00:00:00"/>
    <x v="0"/>
    <x v="22"/>
    <n v="2585"/>
    <m/>
    <x v="10"/>
  </r>
  <r>
    <d v="2020-02-07T00:00:00"/>
    <x v="0"/>
    <x v="22"/>
    <n v="1700"/>
    <m/>
    <x v="9"/>
  </r>
  <r>
    <d v="2020-02-07T00:00:00"/>
    <x v="0"/>
    <x v="23"/>
    <n v="2500"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4:D67" firstHeaderRow="1" firstDataRow="2" firstDataCol="1" rowPageCount="1" colPageCount="1"/>
  <pivotFields count="9">
    <pivotField showAll="0"/>
    <pivotField multipleItemSelectionAllowed="1" showAll="0"/>
    <pivotField axis="axisCol" multipleItemSelectionAllowed="1" showAll="0">
      <items count="26">
        <item h="1" x="16"/>
        <item h="1" x="19"/>
        <item h="1" x="23"/>
        <item h="1" x="11"/>
        <item h="1" x="0"/>
        <item h="1" x="20"/>
        <item x="1"/>
        <item h="1" x="2"/>
        <item h="1" x="10"/>
        <item h="1" x="9"/>
        <item h="1" x="7"/>
        <item h="1" x="22"/>
        <item h="1" x="14"/>
        <item x="13"/>
        <item h="1" x="5"/>
        <item h="1" x="3"/>
        <item h="1" x="15"/>
        <item h="1" x="17"/>
        <item h="1" x="12"/>
        <item h="1" x="18"/>
        <item h="1" x="8"/>
        <item h="1" x="4"/>
        <item h="1" x="24"/>
        <item h="1" x="21"/>
        <item h="1" x="6"/>
        <item t="default"/>
      </items>
    </pivotField>
    <pivotField axis="axisRow" showAll="0">
      <items count="5304">
        <item x="2363"/>
        <item x="2361"/>
        <item x="2968"/>
        <item x="569"/>
        <item x="573"/>
        <item x="579"/>
        <item x="587"/>
        <item x="606"/>
        <item x="617"/>
        <item x="618"/>
        <item x="623"/>
        <item x="624"/>
        <item x="639"/>
        <item x="641"/>
        <item x="642"/>
        <item x="647"/>
        <item x="679"/>
        <item x="692"/>
        <item x="699"/>
        <item x="708"/>
        <item x="713"/>
        <item x="715"/>
        <item x="716"/>
        <item x="718"/>
        <item x="721"/>
        <item x="722"/>
        <item x="726"/>
        <item x="732"/>
        <item x="744"/>
        <item x="758"/>
        <item x="797"/>
        <item x="798"/>
        <item x="816"/>
        <item x="819"/>
        <item x="825"/>
        <item x="830"/>
        <item x="836"/>
        <item x="950"/>
        <item x="844"/>
        <item x="845"/>
        <item x="851"/>
        <item x="865"/>
        <item x="888"/>
        <item x="889"/>
        <item x="923"/>
        <item x="932"/>
        <item x="936"/>
        <item x="937"/>
        <item x="947"/>
        <item x="949"/>
        <item x="971"/>
        <item x="972"/>
        <item x="977"/>
        <item x="978"/>
        <item x="984"/>
        <item x="988"/>
        <item x="993"/>
        <item x="994"/>
        <item x="1005"/>
        <item x="1009"/>
        <item x="1014"/>
        <item x="1016"/>
        <item x="1028"/>
        <item x="1031"/>
        <item x="1036"/>
        <item x="1040"/>
        <item x="1042"/>
        <item x="1045"/>
        <item x="1047"/>
        <item x="1051"/>
        <item x="1049"/>
        <item x="1057"/>
        <item x="1071"/>
        <item x="1074"/>
        <item x="1075"/>
        <item x="1080"/>
        <item x="1094"/>
        <item x="1101"/>
        <item x="1105"/>
        <item x="1109"/>
        <item x="1133"/>
        <item x="1145"/>
        <item x="1161"/>
        <item x="1205"/>
        <item x="1207"/>
        <item x="1218"/>
        <item x="1221"/>
        <item x="1226"/>
        <item x="1233"/>
        <item x="1232"/>
        <item x="1235"/>
        <item x="1241"/>
        <item x="1242"/>
        <item x="1249"/>
        <item x="1250"/>
        <item x="1256"/>
        <item x="1267"/>
        <item x="1268"/>
        <item x="1269"/>
        <item x="1270"/>
        <item x="1271"/>
        <item x="1272"/>
        <item x="1276"/>
        <item x="1286"/>
        <item x="1280"/>
        <item x="1281"/>
        <item x="1283"/>
        <item x="1284"/>
        <item x="1285"/>
        <item x="1292"/>
        <item x="1294"/>
        <item x="1297"/>
        <item x="1300"/>
        <item x="1303"/>
        <item x="1310"/>
        <item x="1311"/>
        <item x="1315"/>
        <item x="1314"/>
        <item x="1316"/>
        <item x="1319"/>
        <item x="1333"/>
        <item x="1336"/>
        <item x="1337"/>
        <item x="1348"/>
        <item x="1392"/>
        <item x="1397"/>
        <item x="1407"/>
        <item x="1410"/>
        <item x="1412"/>
        <item x="1441"/>
        <item x="1461"/>
        <item x="1466"/>
        <item x="1514"/>
        <item x="2396"/>
        <item x="1530"/>
        <item x="1541"/>
        <item x="1539"/>
        <item x="1542"/>
        <item x="1544"/>
        <item x="1550"/>
        <item x="1558"/>
        <item x="1564"/>
        <item x="1566"/>
        <item x="1568"/>
        <item x="1573"/>
        <item x="1572"/>
        <item x="1579"/>
        <item x="1603"/>
        <item x="1610"/>
        <item x="1613"/>
        <item x="1614"/>
        <item x="1615"/>
        <item x="1619"/>
        <item x="1621"/>
        <item x="1629"/>
        <item x="1632"/>
        <item x="1634"/>
        <item x="1647"/>
        <item x="1648"/>
        <item x="1653"/>
        <item x="1666"/>
        <item x="1673"/>
        <item x="1687"/>
        <item x="1691"/>
        <item x="1698"/>
        <item x="1700"/>
        <item x="1707"/>
        <item x="1712"/>
        <item x="1711"/>
        <item x="1736"/>
        <item x="1737"/>
        <item x="1742"/>
        <item x="1746"/>
        <item x="1753"/>
        <item x="1756"/>
        <item x="1764"/>
        <item x="1793"/>
        <item x="1794"/>
        <item x="1798"/>
        <item x="1808"/>
        <item x="1810"/>
        <item x="1817"/>
        <item x="1820"/>
        <item x="1821"/>
        <item x="1831"/>
        <item x="1837"/>
        <item x="1846"/>
        <item x="1847"/>
        <item x="1849"/>
        <item x="1860"/>
        <item x="1864"/>
        <item x="1868"/>
        <item x="1876"/>
        <item x="1883"/>
        <item x="1892"/>
        <item x="1902"/>
        <item x="2967"/>
        <item x="1908"/>
        <item x="1914"/>
        <item x="2987"/>
        <item x="1915"/>
        <item x="1916"/>
        <item x="2994"/>
        <item x="1920"/>
        <item x="1922"/>
        <item x="1923"/>
        <item x="1925"/>
        <item x="3018"/>
        <item x="1928"/>
        <item x="1932"/>
        <item x="3030"/>
        <item x="1933"/>
        <item x="1934"/>
        <item x="1936"/>
        <item x="3038"/>
        <item x="1940"/>
        <item x="3043"/>
        <item x="3044"/>
        <item x="1952"/>
        <item x="3056"/>
        <item x="1954"/>
        <item x="3066"/>
        <item x="1959"/>
        <item x="3077"/>
        <item x="3074"/>
        <item x="1961"/>
        <item x="1962"/>
        <item x="3084"/>
        <item x="1966"/>
        <item x="1967"/>
        <item x="3091"/>
        <item x="3094"/>
        <item x="1974"/>
        <item x="1979"/>
        <item x="1982"/>
        <item x="1984"/>
        <item x="3109"/>
        <item x="3115"/>
        <item x="3127"/>
        <item x="3132"/>
        <item x="1988"/>
        <item x="3137"/>
        <item x="1990"/>
        <item x="3148"/>
        <item x="3149"/>
        <item x="3152"/>
        <item x="1993"/>
        <item x="3157"/>
        <item x="3158"/>
        <item x="1998"/>
        <item x="1999"/>
        <item x="2000"/>
        <item x="2001"/>
        <item x="2002"/>
        <item x="3178"/>
        <item x="2004"/>
        <item x="2008"/>
        <item x="2009"/>
        <item x="2011"/>
        <item x="2012"/>
        <item x="2013"/>
        <item x="2020"/>
        <item x="2021"/>
        <item x="2022"/>
        <item x="2024"/>
        <item x="3210"/>
        <item x="2025"/>
        <item x="2028"/>
        <item x="2033"/>
        <item x="2037"/>
        <item x="2038"/>
        <item x="2041"/>
        <item x="2040"/>
        <item x="2043"/>
        <item x="2044"/>
        <item x="2045"/>
        <item x="2052"/>
        <item x="2054"/>
        <item x="2060"/>
        <item x="2063"/>
        <item x="2062"/>
        <item x="2066"/>
        <item x="2068"/>
        <item x="2069"/>
        <item x="2074"/>
        <item x="2075"/>
        <item x="2086"/>
        <item x="2087"/>
        <item x="2088"/>
        <item x="2094"/>
        <item x="2100"/>
        <item x="2101"/>
        <item x="2106"/>
        <item x="3375"/>
        <item x="3384"/>
        <item x="2121"/>
        <item x="3471"/>
        <item x="3477"/>
        <item x="3493"/>
        <item x="2132"/>
        <item x="3494"/>
        <item x="3501"/>
        <item x="3506"/>
        <item x="3507"/>
        <item x="2135"/>
        <item x="3513"/>
        <item x="2136"/>
        <item x="3514"/>
        <item x="3519"/>
        <item x="3520"/>
        <item x="3530"/>
        <item x="3534"/>
        <item x="3539"/>
        <item x="2145"/>
        <item x="3595"/>
        <item x="3602"/>
        <item x="3623"/>
        <item x="2162"/>
        <item x="2165"/>
        <item x="2163"/>
        <item x="3651"/>
        <item x="2175"/>
        <item x="3685"/>
        <item x="2178"/>
        <item x="2180"/>
        <item x="2181"/>
        <item x="2182"/>
        <item x="3713"/>
        <item x="3714"/>
        <item x="3720"/>
        <item x="2185"/>
        <item x="3722"/>
        <item x="2186"/>
        <item x="3737"/>
        <item x="2192"/>
        <item x="2199"/>
        <item x="2202"/>
        <item x="2203"/>
        <item x="2217"/>
        <item x="2226"/>
        <item x="2241"/>
        <item x="2247"/>
        <item x="2261"/>
        <item x="2267"/>
        <item x="2279"/>
        <item x="2286"/>
        <item x="2296"/>
        <item x="2309"/>
        <item x="2313"/>
        <item x="2318"/>
        <item x="2319"/>
        <item x="2324"/>
        <item x="2327"/>
        <item x="2331"/>
        <item x="2334"/>
        <item x="2338"/>
        <item x="2350"/>
        <item x="2351"/>
        <item x="2365"/>
        <item x="2367"/>
        <item x="2364"/>
        <item x="2366"/>
        <item x="2376"/>
        <item x="2392"/>
        <item x="2397"/>
        <item x="2398"/>
        <item x="2408"/>
        <item x="2407"/>
        <item x="2425"/>
        <item x="2426"/>
        <item x="2427"/>
        <item x="2430"/>
        <item x="2431"/>
        <item x="2432"/>
        <item x="2435"/>
        <item x="2436"/>
        <item x="2453"/>
        <item x="2457"/>
        <item x="2460"/>
        <item x="2461"/>
        <item x="2462"/>
        <item x="2463"/>
        <item x="2464"/>
        <item x="2468"/>
        <item x="2469"/>
        <item x="2481"/>
        <item x="2480"/>
        <item x="2491"/>
        <item x="2492"/>
        <item x="2493"/>
        <item x="2497"/>
        <item x="2500"/>
        <item x="2501"/>
        <item x="2511"/>
        <item x="2512"/>
        <item x="2517"/>
        <item x="2516"/>
        <item x="2519"/>
        <item x="2526"/>
        <item x="2525"/>
        <item x="2530"/>
        <item x="2534"/>
        <item x="2533"/>
        <item x="2540"/>
        <item x="2541"/>
        <item x="2545"/>
        <item x="2550"/>
        <item x="2546"/>
        <item x="2547"/>
        <item x="2548"/>
        <item x="2558"/>
        <item x="2571"/>
        <item x="2566"/>
        <item x="2567"/>
        <item x="2568"/>
        <item x="2578"/>
        <item x="2587"/>
        <item x="2588"/>
        <item x="2590"/>
        <item x="2591"/>
        <item x="2596"/>
        <item x="2597"/>
        <item x="2605"/>
        <item x="2609"/>
        <item x="2615"/>
        <item x="2616"/>
        <item x="2623"/>
        <item x="2624"/>
        <item x="2627"/>
        <item x="2630"/>
        <item x="2631"/>
        <item x="2634"/>
        <item x="2642"/>
        <item x="2646"/>
        <item x="2647"/>
        <item x="2650"/>
        <item x="2656"/>
        <item x="2661"/>
        <item x="2666"/>
        <item x="2675"/>
        <item x="2681"/>
        <item x="2682"/>
        <item x="2684"/>
        <item x="2683"/>
        <item x="2686"/>
        <item x="2692"/>
        <item x="2702"/>
        <item x="2703"/>
        <item x="2707"/>
        <item x="2712"/>
        <item x="2718"/>
        <item x="2717"/>
        <item x="2719"/>
        <item x="2720"/>
        <item x="2721"/>
        <item x="2729"/>
        <item x="2734"/>
        <item x="2736"/>
        <item x="2740"/>
        <item x="2742"/>
        <item x="2743"/>
        <item x="2744"/>
        <item x="2748"/>
        <item x="2750"/>
        <item x="2778"/>
        <item x="2782"/>
        <item x="2781"/>
        <item x="2785"/>
        <item x="2786"/>
        <item x="2806"/>
        <item x="2809"/>
        <item x="2819"/>
        <item x="2838"/>
        <item x="2855"/>
        <item x="2865"/>
        <item x="2890"/>
        <item x="2891"/>
        <item x="2900"/>
        <item x="2912"/>
        <item x="2921"/>
        <item x="2971"/>
        <item x="2972"/>
        <item x="2978"/>
        <item x="2979"/>
        <item x="2988"/>
        <item x="3001"/>
        <item x="3002"/>
        <item x="3009"/>
        <item x="3019"/>
        <item x="3022"/>
        <item x="3025"/>
        <item x="3039"/>
        <item x="3040"/>
        <item x="3046"/>
        <item x="3052"/>
        <item x="3053"/>
        <item x="3057"/>
        <item x="3058"/>
        <item x="3075"/>
        <item x="3096"/>
        <item x="3098"/>
        <item x="3110"/>
        <item x="3113"/>
        <item x="3119"/>
        <item x="3118"/>
        <item x="3123"/>
        <item x="3128"/>
        <item x="3138"/>
        <item x="3145"/>
        <item x="3146"/>
        <item x="3147"/>
        <item x="3153"/>
        <item x="3154"/>
        <item x="3164"/>
        <item x="3182"/>
        <item x="3183"/>
        <item x="3196"/>
        <item x="3197"/>
        <item x="3195"/>
        <item x="3199"/>
        <item x="3221"/>
        <item x="3222"/>
        <item x="3223"/>
        <item x="3237"/>
        <item x="3247"/>
        <item x="3261"/>
        <item x="3262"/>
        <item x="3263"/>
        <item x="3271"/>
        <item x="652"/>
        <item x="3276"/>
        <item x="3286"/>
        <item x="3292"/>
        <item x="3294"/>
        <item x="3293"/>
        <item x="3299"/>
        <item x="3305"/>
        <item x="3335"/>
        <item x="3337"/>
        <item x="3338"/>
        <item x="3345"/>
        <item x="3352"/>
        <item x="3361"/>
        <item x="3372"/>
        <item x="3385"/>
        <item x="817"/>
        <item x="3402"/>
        <item x="3403"/>
        <item x="3417"/>
        <item x="3418"/>
        <item x="3444"/>
        <item x="3443"/>
        <item x="3454"/>
        <item x="3453"/>
        <item x="3472"/>
        <item x="3473"/>
        <item x="3479"/>
        <item x="3478"/>
        <item x="3480"/>
        <item x="3481"/>
        <item x="1305"/>
        <item x="3486"/>
        <item x="3491"/>
        <item x="3492"/>
        <item x="1331"/>
        <item x="1334"/>
        <item x="3495"/>
        <item x="3502"/>
        <item x="3508"/>
        <item x="1357"/>
        <item x="1378"/>
        <item x="3521"/>
        <item x="3522"/>
        <item x="3523"/>
        <item x="3531"/>
        <item x="3535"/>
        <item x="3540"/>
        <item x="1425"/>
        <item x="3545"/>
        <item x="3546"/>
        <item x="973"/>
        <item x="3558"/>
        <item x="3566"/>
        <item x="3571"/>
        <item x="3573"/>
        <item x="3574"/>
        <item x="3581"/>
        <item x="3587"/>
        <item x="3592"/>
        <item x="3596"/>
        <item x="3603"/>
        <item x="3604"/>
        <item x="1501"/>
        <item x="3607"/>
        <item x="3620"/>
        <item x="3624"/>
        <item x="3630"/>
        <item x="3638"/>
        <item x="3639"/>
        <item x="3652"/>
        <item x="3653"/>
        <item x="3655"/>
        <item x="1019"/>
        <item x="3660"/>
        <item x="3668"/>
        <item x="3671"/>
        <item x="3672"/>
        <item x="3679"/>
        <item x="3680"/>
        <item x="3690"/>
        <item x="3694"/>
        <item x="3695"/>
        <item x="3696"/>
        <item x="3700"/>
        <item x="3701"/>
        <item x="3703"/>
        <item x="3704"/>
        <item x="3709"/>
        <item x="3726"/>
        <item x="3723"/>
        <item x="3724"/>
        <item x="3725"/>
        <item x="3727"/>
        <item x="3732"/>
        <item x="3733"/>
        <item x="3738"/>
        <item x="3742"/>
        <item x="3741"/>
        <item x="3745"/>
        <item x="3746"/>
        <item x="1063"/>
        <item x="3753"/>
        <item x="3757"/>
        <item x="3762"/>
        <item x="1548"/>
        <item x="1563"/>
        <item x="2067"/>
        <item x="4097"/>
        <item x="4098"/>
        <item x="1274"/>
        <item x="1642"/>
        <item x="2424"/>
        <item x="2356"/>
        <item x="1402"/>
        <item x="1406"/>
        <item x="1415"/>
        <item x="1426"/>
        <item x="1427"/>
        <item x="1430"/>
        <item x="2389"/>
        <item x="1447"/>
        <item x="1448"/>
        <item x="3045"/>
        <item x="2485"/>
        <item x="2602"/>
        <item x="1586"/>
        <item x="1732"/>
        <item x="1733"/>
        <item x="1734"/>
        <item x="2755"/>
        <item x="1956"/>
        <item x="2770"/>
        <item x="2779"/>
        <item x="2797"/>
        <item x="2800"/>
        <item x="2802"/>
        <item x="2807"/>
        <item x="2810"/>
        <item x="2820"/>
        <item x="2826"/>
        <item x="2831"/>
        <item x="2833"/>
        <item x="2837"/>
        <item x="2841"/>
        <item x="2848"/>
        <item x="2851"/>
        <item x="2854"/>
        <item x="2861"/>
        <item x="2869"/>
        <item x="2876"/>
        <item x="2895"/>
        <item x="3215"/>
        <item x="2907"/>
        <item x="3240"/>
        <item x="3245"/>
        <item x="3259"/>
        <item x="2918"/>
        <item x="3260"/>
        <item x="3265"/>
        <item x="3269"/>
        <item x="3270"/>
        <item x="3273"/>
        <item x="3277"/>
        <item x="3280"/>
        <item x="3290"/>
        <item x="2930"/>
        <item x="2932"/>
        <item x="3297"/>
        <item x="2935"/>
        <item x="3304"/>
        <item x="3327"/>
        <item x="3333"/>
        <item x="3334"/>
        <item x="3342"/>
        <item x="3343"/>
        <item x="3351"/>
        <item x="3357"/>
        <item x="3360"/>
        <item x="3365"/>
        <item x="3369"/>
        <item x="3370"/>
        <item x="3374"/>
        <item x="3381"/>
        <item x="3382"/>
        <item x="3389"/>
        <item x="3421"/>
        <item x="2990"/>
        <item x="3529"/>
        <item x="3550"/>
        <item x="3563"/>
        <item x="3591"/>
        <item x="3601"/>
        <item x="3606"/>
        <item x="3629"/>
        <item x="3635"/>
        <item x="3654"/>
        <item x="3658"/>
        <item x="3659"/>
        <item x="3676"/>
        <item x="3677"/>
        <item x="3678"/>
        <item x="3684"/>
        <item x="3689"/>
        <item x="3692"/>
        <item x="3752"/>
        <item x="3031"/>
        <item x="2412"/>
        <item x="3296"/>
        <item x="2515"/>
        <item x="2645"/>
        <item x="3420"/>
        <item x="3427"/>
        <item x="3438"/>
        <item x="3445"/>
        <item x="3560"/>
        <item x="3582"/>
        <item x="3593"/>
        <item x="3734"/>
        <item x="3193"/>
        <item x="2508"/>
        <item x="3064"/>
        <item x="3358"/>
        <item x="3406"/>
        <item x="3415"/>
        <item x="3422"/>
        <item x="3693"/>
        <item x="4105"/>
        <item x="580"/>
        <item x="583"/>
        <item x="596"/>
        <item x="608"/>
        <item x="616"/>
        <item x="649"/>
        <item x="701"/>
        <item x="709"/>
        <item x="882"/>
        <item x="917"/>
        <item x="925"/>
        <item x="582"/>
        <item x="585"/>
        <item x="591"/>
        <item x="986"/>
        <item x="987"/>
        <item x="989"/>
        <item x="991"/>
        <item x="609"/>
        <item x="614"/>
        <item x="1006"/>
        <item x="1010"/>
        <item x="667"/>
        <item x="672"/>
        <item x="682"/>
        <item x="685"/>
        <item x="730"/>
        <item x="1055"/>
        <item x="578"/>
        <item x="588"/>
        <item x="746"/>
        <item x="753"/>
        <item x="601"/>
        <item x="755"/>
        <item x="602"/>
        <item x="604"/>
        <item x="607"/>
        <item x="619"/>
        <item x="622"/>
        <item x="627"/>
        <item x="629"/>
        <item x="631"/>
        <item x="632"/>
        <item x="633"/>
        <item x="634"/>
        <item x="637"/>
        <item x="640"/>
        <item x="648"/>
        <item x="654"/>
        <item x="655"/>
        <item x="658"/>
        <item x="662"/>
        <item x="663"/>
        <item x="805"/>
        <item x="664"/>
        <item x="668"/>
        <item x="669"/>
        <item x="670"/>
        <item x="673"/>
        <item x="675"/>
        <item x="676"/>
        <item x="814"/>
        <item x="686"/>
        <item x="688"/>
        <item x="689"/>
        <item x="691"/>
        <item x="693"/>
        <item x="694"/>
        <item x="695"/>
        <item x="696"/>
        <item x="821"/>
        <item x="697"/>
        <item x="1143"/>
        <item x="704"/>
        <item x="706"/>
        <item x="707"/>
        <item x="710"/>
        <item x="712"/>
        <item x="719"/>
        <item x="852"/>
        <item x="724"/>
        <item x="725"/>
        <item x="731"/>
        <item x="734"/>
        <item x="737"/>
        <item x="738"/>
        <item x="740"/>
        <item x="741"/>
        <item x="742"/>
        <item x="745"/>
        <item x="747"/>
        <item x="1185"/>
        <item x="749"/>
        <item x="1186"/>
        <item x="752"/>
        <item x="757"/>
        <item x="1189"/>
        <item x="896"/>
        <item x="764"/>
        <item x="766"/>
        <item x="767"/>
        <item x="768"/>
        <item x="776"/>
        <item x="769"/>
        <item x="772"/>
        <item x="774"/>
        <item x="775"/>
        <item x="777"/>
        <item x="779"/>
        <item x="780"/>
        <item x="782"/>
        <item x="783"/>
        <item x="784"/>
        <item x="786"/>
        <item x="787"/>
        <item x="791"/>
        <item x="792"/>
        <item x="793"/>
        <item x="795"/>
        <item x="796"/>
        <item x="799"/>
        <item x="803"/>
        <item x="808"/>
        <item x="812"/>
        <item x="815"/>
        <item x="820"/>
        <item x="823"/>
        <item x="828"/>
        <item x="829"/>
        <item x="945"/>
        <item x="831"/>
        <item x="843"/>
        <item x="846"/>
        <item x="951"/>
        <item x="854"/>
        <item x="857"/>
        <item x="954"/>
        <item x="860"/>
        <item x="862"/>
        <item x="863"/>
        <item x="864"/>
        <item x="867"/>
        <item x="868"/>
        <item x="871"/>
        <item x="872"/>
        <item x="874"/>
        <item x="876"/>
        <item x="880"/>
        <item x="881"/>
        <item x="883"/>
        <item x="884"/>
        <item x="887"/>
        <item x="892"/>
        <item x="893"/>
        <item x="894"/>
        <item x="897"/>
        <item x="898"/>
        <item x="900"/>
        <item x="906"/>
        <item x="1223"/>
        <item x="907"/>
        <item x="910"/>
        <item x="911"/>
        <item x="914"/>
        <item x="915"/>
        <item x="922"/>
        <item x="924"/>
        <item x="928"/>
        <item x="938"/>
        <item x="940"/>
        <item x="948"/>
        <item x="1000"/>
        <item x="1023"/>
        <item x="1257"/>
        <item x="1034"/>
        <item x="1258"/>
        <item x="1038"/>
        <item x="1259"/>
        <item x="1260"/>
        <item x="1261"/>
        <item x="1046"/>
        <item x="1262"/>
        <item x="1050"/>
        <item x="1263"/>
        <item x="1052"/>
        <item x="1053"/>
        <item x="1058"/>
        <item x="1059"/>
        <item x="1060"/>
        <item x="1061"/>
        <item x="1064"/>
        <item x="1068"/>
        <item x="1073"/>
        <item x="1077"/>
        <item x="1078"/>
        <item x="1081"/>
        <item x="1083"/>
        <item x="1087"/>
        <item x="1089"/>
        <item x="1090"/>
        <item x="1092"/>
        <item x="1113"/>
        <item x="1114"/>
        <item x="1116"/>
        <item x="1118"/>
        <item x="1122"/>
        <item x="1124"/>
        <item x="1130"/>
        <item x="1135"/>
        <item x="1139"/>
        <item x="1142"/>
        <item x="1151"/>
        <item x="1164"/>
        <item x="1165"/>
        <item x="1278"/>
        <item x="1178"/>
        <item x="1199"/>
        <item x="1203"/>
        <item x="1206"/>
        <item x="1212"/>
        <item x="1307"/>
        <item x="3241"/>
        <item x="1367"/>
        <item x="1370"/>
        <item x="1372"/>
        <item x="1380"/>
        <item x="1231"/>
        <item x="1404"/>
        <item x="1411"/>
        <item x="1414"/>
        <item x="1421"/>
        <item x="1254"/>
        <item x="1432"/>
        <item x="1433"/>
        <item x="1445"/>
        <item x="1264"/>
        <item x="1282"/>
        <item x="1290"/>
        <item x="1291"/>
        <item x="1295"/>
        <item x="1298"/>
        <item x="1299"/>
        <item x="1301"/>
        <item x="1309"/>
        <item x="1312"/>
        <item x="1318"/>
        <item x="1320"/>
        <item x="1321"/>
        <item x="1327"/>
        <item x="1332"/>
        <item x="1341"/>
        <item x="1342"/>
        <item x="1344"/>
        <item x="1345"/>
        <item x="1360"/>
        <item x="1365"/>
        <item x="1364"/>
        <item x="1377"/>
        <item x="1381"/>
        <item x="1523"/>
        <item x="1524"/>
        <item x="1387"/>
        <item x="1390"/>
        <item x="1391"/>
        <item x="1356"/>
        <item x="1355"/>
        <item x="1361"/>
        <item x="1371"/>
        <item x="1375"/>
        <item x="1379"/>
        <item x="1383"/>
        <item x="1385"/>
        <item x="1277"/>
        <item x="1394"/>
        <item x="1398"/>
        <item x="1399"/>
        <item x="1401"/>
        <item x="1403"/>
        <item x="1289"/>
        <item x="1409"/>
        <item x="1450"/>
        <item x="1453"/>
        <item x="1417"/>
        <item x="1418"/>
        <item x="1419"/>
        <item x="1455"/>
        <item x="1424"/>
        <item x="1552"/>
        <item x="1554"/>
        <item x="1428"/>
        <item x="1429"/>
        <item x="1437"/>
        <item x="1438"/>
        <item x="1472"/>
        <item x="1473"/>
        <item x="1474"/>
        <item x="1475"/>
        <item x="1478"/>
        <item x="1451"/>
        <item x="1452"/>
        <item x="1483"/>
        <item x="1485"/>
        <item x="1486"/>
        <item x="1488"/>
        <item x="1489"/>
        <item x="1492"/>
        <item x="1493"/>
        <item x="1494"/>
        <item x="1496"/>
        <item x="1499"/>
        <item x="3141"/>
        <item x="1504"/>
        <item x="1505"/>
        <item x="1506"/>
        <item x="1509"/>
        <item x="1511"/>
        <item x="1512"/>
        <item x="1513"/>
        <item x="1515"/>
        <item x="1517"/>
        <item x="1516"/>
        <item x="1518"/>
        <item x="1520"/>
        <item x="1469"/>
        <item x="1471"/>
        <item x="1525"/>
        <item x="1526"/>
        <item x="1527"/>
        <item x="1528"/>
        <item x="1529"/>
        <item x="1531"/>
        <item x="1532"/>
        <item x="1533"/>
        <item x="1534"/>
        <item x="1535"/>
        <item x="1536"/>
        <item x="1537"/>
        <item x="1538"/>
        <item x="1543"/>
        <item x="1547"/>
        <item x="1549"/>
        <item x="1422"/>
        <item x="1423"/>
        <item x="1561"/>
        <item x="1569"/>
        <item x="1570"/>
        <item x="1574"/>
        <item x="1575"/>
        <item x="1576"/>
        <item x="1588"/>
        <item x="1590"/>
        <item x="1643"/>
        <item x="1591"/>
        <item x="1595"/>
        <item x="1651"/>
        <item x="1596"/>
        <item x="1597"/>
        <item x="1600"/>
        <item x="1601"/>
        <item x="1602"/>
        <item x="1607"/>
        <item x="1669"/>
        <item x="1671"/>
        <item x="1553"/>
        <item x="1679"/>
        <item x="1555"/>
        <item x="1618"/>
        <item x="1557"/>
        <item x="1559"/>
        <item x="1620"/>
        <item x="1625"/>
        <item x="1694"/>
        <item x="1633"/>
        <item x="1487"/>
        <item x="1644"/>
        <item x="1645"/>
        <item x="1646"/>
        <item x="1649"/>
        <item x="1497"/>
        <item x="1650"/>
        <item x="1500"/>
        <item x="1503"/>
        <item x="1657"/>
        <item x="1663"/>
        <item x="1665"/>
        <item x="1668"/>
        <item x="1677"/>
        <item x="1683"/>
        <item x="1686"/>
        <item x="3329"/>
        <item x="1688"/>
        <item x="1689"/>
        <item x="1690"/>
        <item x="1692"/>
        <item x="1695"/>
        <item x="1704"/>
        <item x="1708"/>
        <item x="1710"/>
        <item x="1762"/>
        <item x="1718"/>
        <item x="1719"/>
        <item x="1720"/>
        <item x="3344"/>
        <item x="1721"/>
        <item x="1723"/>
        <item x="1724"/>
        <item x="1725"/>
        <item x="1768"/>
        <item x="1769"/>
        <item x="1727"/>
        <item x="1771"/>
        <item x="1772"/>
        <item x="1729"/>
        <item x="1739"/>
        <item x="1738"/>
        <item x="1775"/>
        <item x="1740"/>
        <item x="1776"/>
        <item x="3371"/>
        <item x="1741"/>
        <item x="1779"/>
        <item x="1743"/>
        <item x="1744"/>
        <item x="1745"/>
        <item x="1784"/>
        <item x="1748"/>
        <item x="1750"/>
        <item x="1751"/>
        <item x="1754"/>
        <item x="3390"/>
        <item x="1760"/>
        <item x="1761"/>
        <item x="1765"/>
        <item x="1812"/>
        <item x="1816"/>
        <item x="3416"/>
        <item x="1788"/>
        <item x="1790"/>
        <item x="1792"/>
        <item x="1799"/>
        <item x="1806"/>
        <item x="1807"/>
        <item x="1822"/>
        <item x="1709"/>
        <item x="1713"/>
        <item x="1824"/>
        <item x="1825"/>
        <item x="1827"/>
        <item x="1722"/>
        <item x="1829"/>
        <item x="1833"/>
        <item x="1834"/>
        <item x="1836"/>
        <item x="1838"/>
        <item x="1840"/>
        <item x="1841"/>
        <item x="1842"/>
        <item x="1843"/>
        <item x="1845"/>
        <item x="1848"/>
        <item x="1850"/>
        <item x="1851"/>
        <item x="1853"/>
        <item x="1855"/>
        <item x="1859"/>
        <item x="1862"/>
        <item x="1863"/>
        <item x="1866"/>
        <item x="1870"/>
        <item x="1873"/>
        <item x="1874"/>
        <item x="1624"/>
        <item x="3538"/>
        <item x="3544"/>
        <item x="1628"/>
        <item x="1631"/>
        <item x="3570"/>
        <item x="1898"/>
        <item x="1918"/>
        <item x="1924"/>
        <item x="1938"/>
        <item x="1942"/>
        <item x="1943"/>
        <item x="1944"/>
        <item x="1945"/>
        <item x="3613"/>
        <item x="1949"/>
        <item x="3618"/>
        <item x="3619"/>
        <item x="1953"/>
        <item x="1963"/>
        <item x="1970"/>
        <item x="1975"/>
        <item x="1947"/>
        <item x="1976"/>
        <item x="1981"/>
        <item x="1983"/>
        <item x="1957"/>
        <item x="1958"/>
        <item x="1986"/>
        <item x="1717"/>
        <item x="3708"/>
        <item x="3712"/>
        <item x="1968"/>
        <item x="1992"/>
        <item x="1971"/>
        <item x="1994"/>
        <item x="1995"/>
        <item x="1996"/>
        <item x="1997"/>
        <item x="2003"/>
        <item x="2006"/>
        <item x="2010"/>
        <item x="2014"/>
        <item x="2016"/>
        <item x="2017"/>
        <item x="2018"/>
        <item x="1763"/>
        <item x="2023"/>
        <item x="2029"/>
        <item x="1778"/>
        <item x="1783"/>
        <item x="1782"/>
        <item x="1791"/>
        <item x="1797"/>
        <item x="1809"/>
        <item x="1815"/>
        <item x="2073"/>
        <item x="2005"/>
        <item x="1823"/>
        <item x="1828"/>
        <item x="2081"/>
        <item x="1844"/>
        <item x="1856"/>
        <item x="1869"/>
        <item x="1875"/>
        <item x="1877"/>
        <item x="1879"/>
        <item x="1880"/>
        <item x="2108"/>
        <item x="2111"/>
        <item x="2114"/>
        <item x="1897"/>
        <item x="1901"/>
        <item x="1912"/>
        <item x="1917"/>
        <item x="1919"/>
        <item x="2123"/>
        <item x="2126"/>
        <item x="2125"/>
        <item x="2134"/>
        <item x="2137"/>
        <item x="2139"/>
        <item x="2140"/>
        <item x="2148"/>
        <item x="2150"/>
        <item x="2152"/>
        <item x="2156"/>
        <item x="2115"/>
        <item x="2117"/>
        <item x="678"/>
        <item x="677"/>
        <item x="2166"/>
        <item x="2168"/>
        <item x="2171"/>
        <item x="2184"/>
        <item x="756"/>
        <item x="2197"/>
        <item x="2206"/>
        <item x="2138"/>
        <item x="2015"/>
        <item x="2026"/>
        <item x="2027"/>
        <item x="2031"/>
        <item x="2034"/>
        <item x="2035"/>
        <item x="2036"/>
        <item x="2242"/>
        <item x="2039"/>
        <item x="2042"/>
        <item x="2047"/>
        <item x="919"/>
        <item x="2055"/>
        <item x="2056"/>
        <item x="2061"/>
        <item x="2259"/>
        <item x="2266"/>
        <item x="2070"/>
        <item x="966"/>
        <item x="2298"/>
        <item x="2307"/>
        <item x="2321"/>
        <item x="2320"/>
        <item x="2312"/>
        <item x="2079"/>
        <item x="2328"/>
        <item x="2085"/>
        <item x="2348"/>
        <item x="2092"/>
        <item x="2095"/>
        <item x="2353"/>
        <item x="2190"/>
        <item x="2368"/>
        <item x="2373"/>
        <item x="2374"/>
        <item x="2375"/>
        <item x="2377"/>
        <item x="2109"/>
        <item x="2378"/>
        <item x="2379"/>
        <item x="2380"/>
        <item x="2381"/>
        <item x="2385"/>
        <item x="2386"/>
        <item x="2387"/>
        <item x="2390"/>
        <item x="2399"/>
        <item x="2224"/>
        <item x="2410"/>
        <item x="2413"/>
        <item x="2417"/>
        <item x="2418"/>
        <item x="2421"/>
        <item x="2433"/>
        <item x="2437"/>
        <item x="2444"/>
        <item x="2250"/>
        <item x="2446"/>
        <item x="2447"/>
        <item x="1193"/>
        <item x="2452"/>
        <item x="2455"/>
        <item x="2470"/>
        <item x="2471"/>
        <item x="2472"/>
        <item x="2483"/>
        <item x="2488"/>
        <item x="2489"/>
        <item x="2494"/>
        <item x="2280"/>
        <item x="2498"/>
        <item x="2128"/>
        <item x="2503"/>
        <item x="2129"/>
        <item x="2510"/>
        <item x="2130"/>
        <item x="2131"/>
        <item x="2518"/>
        <item x="2133"/>
        <item x="2520"/>
        <item x="2521"/>
        <item x="2529"/>
        <item x="2538"/>
        <item x="2141"/>
        <item x="2554"/>
        <item x="2142"/>
        <item x="885"/>
        <item x="2146"/>
        <item x="2563"/>
        <item x="2569"/>
        <item x="2564"/>
        <item x="2565"/>
        <item x="2570"/>
        <item x="2572"/>
        <item x="2583"/>
        <item x="2584"/>
        <item x="2592"/>
        <item x="2607"/>
        <item x="2612"/>
        <item x="935"/>
        <item x="2613"/>
        <item x="942"/>
        <item x="2618"/>
        <item x="943"/>
        <item x="2619"/>
        <item x="2360"/>
        <item x="2049"/>
        <item x="2051"/>
        <item x="2632"/>
        <item x="2633"/>
        <item x="2636"/>
        <item x="2638"/>
        <item x="2639"/>
        <item x="2640"/>
        <item x="2164"/>
        <item x="2649"/>
        <item x="2167"/>
        <item x="2652"/>
        <item x="2653"/>
        <item x="2655"/>
        <item x="2658"/>
        <item x="2080"/>
        <item x="2659"/>
        <item x="2660"/>
        <item x="2663"/>
        <item x="2174"/>
        <item x="2672"/>
        <item x="2089"/>
        <item x="2093"/>
        <item x="2676"/>
        <item x="2177"/>
        <item x="2179"/>
        <item x="2391"/>
        <item x="2694"/>
        <item x="2704"/>
        <item x="2709"/>
        <item x="2710"/>
        <item x="1296"/>
        <item x="2715"/>
        <item x="2724"/>
        <item x="2725"/>
        <item x="2183"/>
        <item x="2731"/>
        <item x="2416"/>
        <item x="2737"/>
        <item x="2745"/>
        <item x="2747"/>
        <item x="2758"/>
        <item x="2757"/>
        <item x="2759"/>
        <item x="2760"/>
        <item x="2194"/>
        <item x="2765"/>
        <item x="2195"/>
        <item x="2774"/>
        <item x="2777"/>
        <item x="2783"/>
        <item x="2790"/>
        <item x="2198"/>
        <item x="2793"/>
        <item x="2210"/>
        <item x="2812"/>
        <item x="2486"/>
        <item x="2815"/>
        <item x="2818"/>
        <item x="2215"/>
        <item x="2822"/>
        <item x="2219"/>
        <item x="2158"/>
        <item x="2832"/>
        <item x="2834"/>
        <item x="2836"/>
        <item x="2228"/>
        <item x="2232"/>
        <item x="2840"/>
        <item x="2235"/>
        <item x="2844"/>
        <item x="2850"/>
        <item x="2856"/>
        <item x="2867"/>
        <item x="2870"/>
        <item x="2874"/>
        <item x="2875"/>
        <item x="2879"/>
        <item x="2556"/>
        <item x="2880"/>
        <item x="1194"/>
        <item x="2268"/>
        <item x="2906"/>
        <item x="1209"/>
        <item x="2913"/>
        <item x="2914"/>
        <item x="2287"/>
        <item x="2295"/>
        <item x="2924"/>
        <item x="2925"/>
        <item x="2297"/>
        <item x="2933"/>
        <item x="2934"/>
        <item x="2306"/>
        <item x="2310"/>
        <item x="2944"/>
        <item x="2946"/>
        <item x="2949"/>
        <item x="2952"/>
        <item x="2954"/>
        <item x="2644"/>
        <item x="2958"/>
        <item x="2959"/>
        <item x="2960"/>
        <item x="2963"/>
        <item x="2981"/>
        <item x="2982"/>
        <item x="2985"/>
        <item x="2346"/>
        <item x="2347"/>
        <item x="3007"/>
        <item x="3008"/>
        <item x="3017"/>
        <item x="2680"/>
        <item x="3021"/>
        <item x="2685"/>
        <item x="3028"/>
        <item x="2689"/>
        <item x="3029"/>
        <item x="2690"/>
        <item x="3035"/>
        <item x="2697"/>
        <item x="2698"/>
        <item x="2700"/>
        <item x="2699"/>
        <item x="2701"/>
        <item x="2705"/>
        <item x="2359"/>
        <item x="2382"/>
        <item x="3062"/>
        <item x="2711"/>
        <item x="2362"/>
        <item x="2727"/>
        <item x="2728"/>
        <item x="3071"/>
        <item x="2400"/>
        <item x="3072"/>
        <item x="2401"/>
        <item x="2404"/>
        <item x="2732"/>
        <item x="2403"/>
        <item x="2733"/>
        <item x="2405"/>
        <item x="2369"/>
        <item x="2414"/>
        <item x="2415"/>
        <item x="2370"/>
        <item x="2419"/>
        <item x="3087"/>
        <item x="3088"/>
        <item x="2422"/>
        <item x="2423"/>
        <item x="2428"/>
        <item x="2371"/>
        <item x="2438"/>
        <item x="3100"/>
        <item x="2478"/>
        <item x="3144"/>
        <item x="2383"/>
        <item x="2384"/>
        <item x="3112"/>
        <item x="2388"/>
        <item x="3120"/>
        <item x="3125"/>
        <item x="2395"/>
        <item x="2402"/>
        <item x="3135"/>
        <item x="2406"/>
        <item x="3143"/>
        <item x="2804"/>
        <item x="3151"/>
        <item x="2411"/>
        <item x="3155"/>
        <item x="568"/>
        <item x="3162"/>
        <item x="3163"/>
        <item x="3165"/>
        <item x="3167"/>
        <item x="3168"/>
        <item x="3169"/>
        <item x="570"/>
        <item x="3170"/>
        <item x="571"/>
        <item x="572"/>
        <item x="574"/>
        <item x="575"/>
        <item x="3173"/>
        <item x="576"/>
        <item x="3174"/>
        <item x="577"/>
        <item x="2827"/>
        <item x="2429"/>
        <item x="584"/>
        <item x="3185"/>
        <item x="3186"/>
        <item x="586"/>
        <item x="589"/>
        <item x="590"/>
        <item x="592"/>
        <item x="2440"/>
        <item x="593"/>
        <item x="3194"/>
        <item x="2439"/>
        <item x="2835"/>
        <item x="2445"/>
        <item x="597"/>
        <item x="599"/>
        <item x="3204"/>
        <item x="2620"/>
        <item x="600"/>
        <item x="2448"/>
        <item x="3211"/>
        <item x="3218"/>
        <item x="3219"/>
        <item x="2459"/>
        <item x="2654"/>
        <item x="3228"/>
        <item x="2465"/>
        <item x="2466"/>
        <item x="610"/>
        <item x="3233"/>
        <item x="3234"/>
        <item x="2860"/>
        <item x="2473"/>
        <item x="3238"/>
        <item x="2864"/>
        <item x="613"/>
        <item x="2866"/>
        <item x="2474"/>
        <item x="3242"/>
        <item x="615"/>
        <item x="2479"/>
        <item x="2871"/>
        <item x="2877"/>
        <item x="2484"/>
        <item x="620"/>
        <item x="621"/>
        <item x="3254"/>
        <item x="626"/>
        <item x="3255"/>
        <item x="628"/>
        <item x="2883"/>
        <item x="2885"/>
        <item x="2884"/>
        <item x="2889"/>
        <item x="2495"/>
        <item x="630"/>
        <item x="2893"/>
        <item x="2496"/>
        <item x="1948"/>
        <item x="635"/>
        <item x="2894"/>
        <item x="636"/>
        <item x="2897"/>
        <item x="1951"/>
        <item x="2716"/>
        <item x="638"/>
        <item x="643"/>
        <item x="644"/>
        <item x="645"/>
        <item x="2504"/>
        <item x="650"/>
        <item x="2505"/>
        <item x="651"/>
        <item x="1969"/>
        <item x="2514"/>
        <item x="656"/>
        <item x="657"/>
        <item x="659"/>
        <item x="660"/>
        <item x="661"/>
        <item x="2922"/>
        <item x="666"/>
        <item x="3302"/>
        <item x="2522"/>
        <item x="2523"/>
        <item x="671"/>
        <item x="3314"/>
        <item x="680"/>
        <item x="681"/>
        <item x="3317"/>
        <item x="683"/>
        <item x="3318"/>
        <item x="687"/>
        <item x="690"/>
        <item x="2539"/>
        <item x="1989"/>
        <item x="3325"/>
        <item x="2544"/>
        <item x="3332"/>
        <item x="2555"/>
        <item x="3336"/>
        <item x="700"/>
        <item x="2557"/>
        <item x="2955"/>
        <item x="2956"/>
        <item x="703"/>
        <item x="2559"/>
        <item x="3348"/>
        <item x="3349"/>
        <item x="705"/>
        <item x="3355"/>
        <item x="3356"/>
        <item x="2573"/>
        <item x="2574"/>
        <item x="2575"/>
        <item x="3364"/>
        <item x="711"/>
        <item x="714"/>
        <item x="3373"/>
        <item x="3378"/>
        <item x="3379"/>
        <item x="2593"/>
        <item x="3387"/>
        <item x="3388"/>
        <item x="723"/>
        <item x="3395"/>
        <item x="3394"/>
        <item x="3396"/>
        <item x="2601"/>
        <item x="729"/>
        <item x="3404"/>
        <item x="3405"/>
        <item x="735"/>
        <item x="736"/>
        <item x="3411"/>
        <item x="3412"/>
        <item x="3413"/>
        <item x="739"/>
        <item x="2614"/>
        <item x="3429"/>
        <item x="3430"/>
        <item x="743"/>
        <item x="2621"/>
        <item x="3433"/>
        <item x="3434"/>
        <item x="3435"/>
        <item x="750"/>
        <item x="751"/>
        <item x="3439"/>
        <item x="3440"/>
        <item x="3441"/>
        <item x="3442"/>
        <item x="2628"/>
        <item x="754"/>
        <item x="3049"/>
        <item x="3448"/>
        <item x="3451"/>
        <item x="3457"/>
        <item x="759"/>
        <item x="3458"/>
        <item x="760"/>
        <item x="761"/>
        <item x="3464"/>
        <item x="3465"/>
        <item x="3466"/>
        <item x="762"/>
        <item x="763"/>
        <item x="765"/>
        <item x="3468"/>
        <item x="3469"/>
        <item x="3475"/>
        <item x="770"/>
        <item x="771"/>
        <item x="3476"/>
        <item x="773"/>
        <item x="3490"/>
        <item x="778"/>
        <item x="3079"/>
        <item x="781"/>
        <item x="785"/>
        <item x="3499"/>
        <item x="3500"/>
        <item x="788"/>
        <item x="789"/>
        <item x="3090"/>
        <item x="3504"/>
        <item x="3505"/>
        <item x="790"/>
        <item x="2098"/>
        <item x="2664"/>
        <item x="3509"/>
        <item x="3510"/>
        <item x="2665"/>
        <item x="794"/>
        <item x="3511"/>
        <item x="3515"/>
        <item x="3516"/>
        <item x="800"/>
        <item x="3517"/>
        <item x="3518"/>
        <item x="3525"/>
        <item x="3526"/>
        <item x="3527"/>
        <item x="2673"/>
        <item x="802"/>
        <item x="2674"/>
        <item x="804"/>
        <item x="3528"/>
        <item x="3533"/>
        <item x="806"/>
        <item x="809"/>
        <item x="3105"/>
        <item x="3541"/>
        <item x="810"/>
        <item x="811"/>
        <item x="3542"/>
        <item x="3543"/>
        <item x="3108"/>
        <item x="813"/>
        <item x="3548"/>
        <item x="3553"/>
        <item x="3554"/>
        <item x="3555"/>
        <item x="2679"/>
        <item x="3556"/>
        <item x="3557"/>
        <item x="3562"/>
        <item x="822"/>
        <item x="3568"/>
        <item x="824"/>
        <item x="2687"/>
        <item x="3569"/>
        <item x="2688"/>
        <item x="826"/>
        <item x="3572"/>
        <item x="827"/>
        <item x="2754"/>
        <item x="2695"/>
        <item x="3576"/>
        <item x="2696"/>
        <item x="3577"/>
        <item x="2763"/>
        <item x="832"/>
        <item x="833"/>
        <item x="834"/>
        <item x="3583"/>
        <item x="835"/>
        <item x="3589"/>
        <item x="2775"/>
        <item x="2780"/>
        <item x="837"/>
        <item x="838"/>
        <item x="3594"/>
        <item x="839"/>
        <item x="840"/>
        <item x="1701"/>
        <item x="2792"/>
        <item x="3605"/>
        <item x="2795"/>
        <item x="2796"/>
        <item x="842"/>
        <item x="3608"/>
        <item x="2726"/>
        <item x="3609"/>
        <item x="3611"/>
        <item x="3610"/>
        <item x="847"/>
        <item x="3612"/>
        <item x="848"/>
        <item x="2803"/>
        <item x="850"/>
        <item x="3617"/>
        <item x="853"/>
        <item x="855"/>
        <item x="3622"/>
        <item x="856"/>
        <item x="2813"/>
        <item x="858"/>
        <item x="859"/>
        <item x="3626"/>
        <item x="2821"/>
        <item x="3627"/>
        <item x="3628"/>
        <item x="3632"/>
        <item x="861"/>
        <item x="2823"/>
        <item x="3633"/>
        <item x="3634"/>
        <item x="1730"/>
        <item x="866"/>
        <item x="3645"/>
        <item x="3646"/>
        <item x="2825"/>
        <item x="3647"/>
        <item x="2741"/>
        <item x="3177"/>
        <item x="3648"/>
        <item x="2830"/>
        <item x="869"/>
        <item x="870"/>
        <item x="873"/>
        <item x="875"/>
        <item x="3656"/>
        <item x="3657"/>
        <item x="3663"/>
        <item x="2839"/>
        <item x="3664"/>
        <item x="1755"/>
        <item x="2842"/>
        <item x="2753"/>
        <item x="3191"/>
        <item x="886"/>
        <item x="2846"/>
        <item x="3214"/>
        <item x="2762"/>
        <item x="3669"/>
        <item x="3670"/>
        <item x="891"/>
        <item x="890"/>
        <item x="3674"/>
        <item x="3675"/>
        <item x="3229"/>
        <item x="2857"/>
        <item x="3235"/>
        <item x="3682"/>
        <item x="895"/>
        <item x="3683"/>
        <item x="2772"/>
        <item x="3688"/>
        <item x="899"/>
        <item x="3239"/>
        <item x="904"/>
        <item x="903"/>
        <item x="3699"/>
        <item x="3250"/>
        <item x="3212"/>
        <item x="905"/>
        <item x="3702"/>
        <item x="2892"/>
        <item x="2901"/>
        <item x="2902"/>
        <item x="3256"/>
        <item x="1800"/>
        <item x="909"/>
        <item x="908"/>
        <item x="1803"/>
        <item x="1804"/>
        <item x="3717"/>
        <item x="3268"/>
        <item x="2908"/>
        <item x="912"/>
        <item x="913"/>
        <item x="3275"/>
        <item x="3728"/>
        <item x="2916"/>
        <item x="2923"/>
        <item x="920"/>
        <item x="3736"/>
        <item x="921"/>
        <item x="2936"/>
        <item x="3744"/>
        <item x="2940"/>
        <item x="927"/>
        <item x="3749"/>
        <item x="929"/>
        <item x="930"/>
        <item x="3750"/>
        <item x="3246"/>
        <item x="3755"/>
        <item x="931"/>
        <item x="2948"/>
        <item x="933"/>
        <item x="3760"/>
        <item x="934"/>
        <item x="3315"/>
        <item x="941"/>
        <item x="2961"/>
        <item x="944"/>
        <item x="946"/>
        <item x="3266"/>
        <item x="952"/>
        <item x="955"/>
        <item x="956"/>
        <item x="957"/>
        <item x="958"/>
        <item x="3340"/>
        <item x="961"/>
        <item x="960"/>
        <item x="962"/>
        <item x="964"/>
        <item x="965"/>
        <item x="968"/>
        <item x="969"/>
        <item x="970"/>
        <item x="974"/>
        <item x="975"/>
        <item x="2849"/>
        <item x="982"/>
        <item x="983"/>
        <item x="3078"/>
        <item x="3310"/>
        <item x="2853"/>
        <item x="3111"/>
        <item x="992"/>
        <item x="3320"/>
        <item x="995"/>
        <item x="996"/>
        <item x="998"/>
        <item x="3459"/>
        <item x="999"/>
        <item x="3328"/>
        <item x="1001"/>
        <item x="1002"/>
        <item x="1003"/>
        <item x="3330"/>
        <item x="1004"/>
        <item x="1007"/>
        <item x="1008"/>
        <item x="1011"/>
        <item x="1012"/>
        <item x="3180"/>
        <item x="1013"/>
        <item x="997"/>
        <item x="3207"/>
        <item x="1015"/>
        <item x="2910"/>
        <item x="1017"/>
        <item x="1018"/>
        <item x="2919"/>
        <item x="1020"/>
        <item x="1021"/>
        <item x="1022"/>
        <item x="3397"/>
        <item x="3398"/>
        <item x="1024"/>
        <item x="1026"/>
        <item x="2931"/>
        <item x="3272"/>
        <item x="1027"/>
        <item x="1029"/>
        <item x="1030"/>
        <item x="2942"/>
        <item x="3281"/>
        <item x="1033"/>
        <item x="2945"/>
        <item x="3301"/>
        <item x="1035"/>
        <item x="3306"/>
        <item x="1037"/>
        <item x="2951"/>
        <item x="3313"/>
        <item x="1072"/>
        <item x="1039"/>
        <item x="1041"/>
        <item x="1085"/>
        <item x="1044"/>
        <item x="1048"/>
        <item x="3470"/>
        <item x="1056"/>
        <item x="3419"/>
        <item x="2991"/>
        <item x="1065"/>
        <item x="1066"/>
        <item x="3426"/>
        <item x="2992"/>
        <item x="4094"/>
        <item x="4095"/>
        <item x="4100"/>
        <item x="4101"/>
        <item x="1069"/>
        <item x="1070"/>
        <item x="1076"/>
        <item x="1079"/>
        <item x="3482"/>
        <item x="1084"/>
        <item x="1086"/>
        <item x="1088"/>
        <item x="3042"/>
        <item x="1093"/>
        <item x="3048"/>
        <item x="1096"/>
        <item x="1098"/>
        <item x="3564"/>
        <item x="1100"/>
        <item x="1102"/>
        <item x="1103"/>
        <item x="1104"/>
        <item x="1106"/>
        <item x="1107"/>
        <item x="3063"/>
        <item x="3584"/>
        <item x="3585"/>
        <item x="1110"/>
        <item x="1111"/>
        <item x="1112"/>
        <item x="1115"/>
        <item x="1119"/>
        <item x="1120"/>
        <item x="1121"/>
        <item x="1123"/>
        <item x="1125"/>
        <item x="1126"/>
        <item x="1127"/>
        <item x="1131"/>
        <item x="1129"/>
        <item x="1132"/>
        <item x="1134"/>
        <item x="1136"/>
        <item x="1137"/>
        <item x="3431"/>
        <item x="1138"/>
        <item x="1140"/>
        <item x="1141"/>
        <item x="2467"/>
        <item x="1144"/>
        <item x="1146"/>
        <item x="1147"/>
        <item x="3636"/>
        <item x="1148"/>
        <item x="1149"/>
        <item x="1150"/>
        <item x="3614"/>
        <item x="3101"/>
        <item x="1152"/>
        <item x="1153"/>
        <item x="1154"/>
        <item x="1155"/>
        <item x="1156"/>
        <item x="1157"/>
        <item x="1158"/>
        <item x="1159"/>
        <item x="1160"/>
        <item x="1162"/>
        <item x="3666"/>
        <item x="1163"/>
        <item x="1166"/>
        <item x="1167"/>
        <item x="1168"/>
        <item x="1169"/>
        <item x="1170"/>
        <item x="1171"/>
        <item x="1172"/>
        <item x="1173"/>
        <item x="1174"/>
        <item x="3121"/>
        <item x="3122"/>
        <item x="1175"/>
        <item x="1176"/>
        <item x="3126"/>
        <item x="1177"/>
        <item x="1179"/>
        <item x="3129"/>
        <item x="1181"/>
        <item x="1180"/>
        <item x="3130"/>
        <item x="1182"/>
        <item x="1183"/>
        <item x="3136"/>
        <item x="1184"/>
        <item x="1187"/>
        <item x="3140"/>
        <item x="1188"/>
        <item x="1190"/>
        <item x="1191"/>
        <item x="1192"/>
        <item x="1195"/>
        <item x="1196"/>
        <item x="1197"/>
        <item x="3718"/>
        <item x="3719"/>
        <item x="1200"/>
        <item x="1201"/>
        <item x="1202"/>
        <item x="1204"/>
        <item x="2151"/>
        <item x="3176"/>
        <item x="2154"/>
        <item x="3181"/>
        <item x="2155"/>
        <item x="1208"/>
        <item x="1210"/>
        <item x="1211"/>
        <item x="1213"/>
        <item x="674"/>
        <item x="1214"/>
        <item x="3220"/>
        <item x="1216"/>
        <item x="1217"/>
        <item x="3226"/>
        <item x="3227"/>
        <item x="3230"/>
        <item x="1220"/>
        <item x="1219"/>
        <item x="3231"/>
        <item x="1302"/>
        <item x="1304"/>
        <item x="2730"/>
        <item x="1317"/>
        <item x="1323"/>
        <item x="1324"/>
        <item x="1329"/>
        <item x="1330"/>
        <item x="1335"/>
        <item x="1338"/>
        <item x="3257"/>
        <item x="3258"/>
        <item x="2196"/>
        <item x="1343"/>
        <item x="1350"/>
        <item x="1351"/>
        <item x="1362"/>
        <item x="1363"/>
        <item x="1373"/>
        <item x="1374"/>
        <item x="1386"/>
        <item x="841"/>
        <item x="1395"/>
        <item x="1396"/>
        <item x="2216"/>
        <item x="2220"/>
        <item x="1436"/>
        <item x="1439"/>
        <item x="1442"/>
        <item x="1444"/>
        <item x="1234"/>
        <item x="1236"/>
        <item x="1237"/>
        <item x="963"/>
        <item x="2256"/>
        <item x="979"/>
        <item x="985"/>
        <item x="1243"/>
        <item x="1244"/>
        <item x="1245"/>
        <item x="2288"/>
        <item x="3326"/>
        <item x="1246"/>
        <item x="1247"/>
        <item x="1248"/>
        <item x="1251"/>
        <item x="1252"/>
        <item x="1253"/>
        <item x="3350"/>
        <item x="3380"/>
        <item x="1582"/>
        <item x="1583"/>
        <item x="1587"/>
        <item x="1589"/>
        <item x="1759"/>
        <item x="1265"/>
        <item x="2394"/>
        <item x="4096"/>
        <item x="2409"/>
        <item x="1273"/>
        <item x="2451"/>
        <item x="2454"/>
        <item x="2458"/>
        <item x="1279"/>
        <item x="1293"/>
        <item x="3549"/>
        <item x="1306"/>
        <item x="2531"/>
        <item x="1308"/>
        <item x="3590"/>
        <item x="1313"/>
        <item x="2543"/>
        <item x="2552"/>
        <item x="2553"/>
        <item x="3600"/>
        <item x="1325"/>
        <item x="1326"/>
        <item x="2562"/>
        <item x="2582"/>
        <item x="2589"/>
        <item x="1340"/>
        <item x="2599"/>
        <item x="2600"/>
        <item x="2617"/>
        <item x="1369"/>
        <item x="1376"/>
        <item x="1382"/>
        <item x="2637"/>
        <item x="1384"/>
        <item x="1388"/>
        <item x="1389"/>
        <item x="1393"/>
        <item x="2657"/>
        <item x="1405"/>
        <item x="2669"/>
        <item x="2671"/>
        <item x="3711"/>
        <item x="1416"/>
        <item x="2678"/>
        <item x="3282"/>
        <item x="3731"/>
        <item x="3740"/>
        <item x="2713"/>
        <item x="2714"/>
        <item x="1434"/>
        <item x="2722"/>
        <item x="2723"/>
        <item x="3756"/>
        <item x="3319"/>
        <item x="1443"/>
        <item x="2738"/>
        <item x="2739"/>
        <item x="3761"/>
        <item x="2749"/>
        <item x="1446"/>
        <item x="2751"/>
        <item x="2752"/>
        <item x="2764"/>
        <item x="2766"/>
        <item x="2768"/>
        <item x="2769"/>
        <item x="1454"/>
        <item x="2771"/>
        <item x="2784"/>
        <item x="2791"/>
        <item x="1458"/>
        <item x="1459"/>
        <item x="2794"/>
        <item x="2799"/>
        <item x="1460"/>
        <item x="1462"/>
        <item x="1463"/>
        <item x="1464"/>
        <item x="2811"/>
        <item x="2814"/>
        <item x="2816"/>
        <item x="2817"/>
        <item x="1470"/>
        <item x="2828"/>
        <item x="1476"/>
        <item x="1477"/>
        <item x="1479"/>
        <item x="1480"/>
        <item x="1484"/>
        <item x="1490"/>
        <item x="1491"/>
        <item x="1495"/>
        <item x="1498"/>
        <item x="3462"/>
        <item x="2845"/>
        <item x="1502"/>
        <item x="2852"/>
        <item x="3483"/>
        <item x="2859"/>
        <item x="2863"/>
        <item x="2862"/>
        <item x="2868"/>
        <item x="2878"/>
        <item x="1519"/>
        <item x="2882"/>
        <item x="2888"/>
        <item x="2886"/>
        <item x="2887"/>
        <item x="1521"/>
        <item x="1522"/>
        <item x="2896"/>
        <item x="3552"/>
        <item x="3561"/>
        <item x="2926"/>
        <item x="2929"/>
        <item x="1540"/>
        <item x="3615"/>
        <item x="2938"/>
        <item x="2943"/>
        <item x="2947"/>
        <item x="3644"/>
        <item x="2950"/>
        <item x="2957"/>
        <item x="1546"/>
        <item x="1551"/>
        <item x="2976"/>
        <item x="1565"/>
        <item x="1567"/>
        <item x="3006"/>
        <item x="3016"/>
        <item x="1577"/>
        <item x="3729"/>
        <item x="3027"/>
        <item x="1580"/>
        <item x="612"/>
        <item x="3033"/>
        <item x="3034"/>
        <item x="3041"/>
        <item x="3047"/>
        <item x="3051"/>
        <item x="1592"/>
        <item x="1593"/>
        <item x="3054"/>
        <item x="3055"/>
        <item x="3061"/>
        <item x="1599"/>
        <item x="3086"/>
        <item x="1604"/>
        <item x="1605"/>
        <item x="3092"/>
        <item x="3093"/>
        <item x="1611"/>
        <item x="3099"/>
        <item x="3102"/>
        <item x="3103"/>
        <item x="3104"/>
        <item x="698"/>
        <item x="3106"/>
        <item x="3117"/>
        <item x="1622"/>
        <item x="1623"/>
        <item x="3124"/>
        <item x="1626"/>
        <item x="3133"/>
        <item x="3134"/>
        <item x="3139"/>
        <item x="2050"/>
        <item x="3142"/>
        <item x="2058"/>
        <item x="4102"/>
        <item x="1630"/>
        <item x="3150"/>
        <item x="3160"/>
        <item x="1635"/>
        <item x="3161"/>
        <item x="1638"/>
        <item x="3166"/>
        <item x="1639"/>
        <item x="1641"/>
        <item x="4124"/>
        <item x="4125"/>
        <item x="3189"/>
        <item x="1652"/>
        <item x="3190"/>
        <item x="1654"/>
        <item x="1655"/>
        <item x="1656"/>
        <item x="3198"/>
        <item x="3203"/>
        <item x="1658"/>
        <item x="3208"/>
        <item x="1662"/>
        <item x="1661"/>
        <item x="1664"/>
        <item x="3213"/>
        <item x="1670"/>
        <item x="1672"/>
        <item x="1674"/>
        <item x="3224"/>
        <item x="1678"/>
        <item x="3225"/>
        <item x="1680"/>
        <item x="1682"/>
        <item x="1684"/>
        <item x="1696"/>
        <item x="1697"/>
        <item x="1699"/>
        <item x="1702"/>
        <item x="1705"/>
        <item x="1706"/>
        <item x="1726"/>
        <item x="1731"/>
        <item x="916"/>
        <item x="1747"/>
        <item x="926"/>
        <item x="1749"/>
        <item x="3323"/>
        <item x="1757"/>
        <item x="1758"/>
        <item x="3341"/>
        <item x="1766"/>
        <item x="1767"/>
        <item x="3354"/>
        <item x="1770"/>
        <item x="1773"/>
        <item x="3363"/>
        <item x="1774"/>
        <item x="3367"/>
        <item x="3368"/>
        <item x="3377"/>
        <item x="1780"/>
        <item x="1781"/>
        <item x="3383"/>
        <item x="3391"/>
        <item x="1802"/>
        <item x="3409"/>
        <item x="3410"/>
        <item x="1805"/>
        <item x="3428"/>
        <item x="1811"/>
        <item x="1818"/>
        <item x="1819"/>
        <item x="3447"/>
        <item x="1826"/>
        <item x="3455"/>
        <item x="3456"/>
        <item x="3461"/>
        <item x="1830"/>
        <item x="3463"/>
        <item x="3484"/>
        <item x="3488"/>
        <item x="3489"/>
        <item x="1839"/>
        <item x="3497"/>
        <item x="3498"/>
        <item x="3503"/>
        <item x="1854"/>
        <item x="1857"/>
        <item x="1858"/>
        <item x="3532"/>
        <item x="3536"/>
        <item x="1861"/>
        <item x="3547"/>
        <item x="1867"/>
        <item x="1871"/>
        <item x="1872"/>
        <item x="3588"/>
        <item x="1878"/>
        <item x="3599"/>
        <item x="1881"/>
        <item x="1882"/>
        <item x="3616"/>
        <item x="1885"/>
        <item x="3621"/>
        <item x="1886"/>
        <item x="1887"/>
        <item x="3625"/>
        <item x="1888"/>
        <item x="3631"/>
        <item x="1889"/>
        <item x="1893"/>
        <item x="1894"/>
        <item x="3649"/>
        <item x="1895"/>
        <item x="1896"/>
        <item x="3650"/>
        <item x="1899"/>
        <item x="1903"/>
        <item x="3662"/>
        <item x="1904"/>
        <item x="1905"/>
        <item x="1906"/>
        <item x="1907"/>
        <item x="1909"/>
        <item x="1913"/>
        <item x="3681"/>
        <item x="3686"/>
        <item x="3687"/>
        <item x="3691"/>
        <item x="3697"/>
        <item x="1789"/>
        <item x="3698"/>
        <item x="3707"/>
        <item x="1926"/>
        <item x="1927"/>
        <item x="3715"/>
        <item x="1929"/>
        <item x="3716"/>
        <item x="3721"/>
        <item x="1931"/>
        <item x="3730"/>
        <item x="3735"/>
        <item x="3739"/>
        <item x="1935"/>
        <item x="1937"/>
        <item x="3743"/>
        <item x="3747"/>
        <item x="1941"/>
        <item x="3748"/>
        <item x="3754"/>
        <item x="3758"/>
        <item x="1946"/>
        <item x="3759"/>
        <item x="1955"/>
        <item x="1977"/>
        <item x="1978"/>
        <item x="1985"/>
        <item x="1987"/>
        <item x="2708"/>
        <item x="2756"/>
        <item x="2767"/>
        <item x="2776"/>
        <item x="2788"/>
        <item x="2789"/>
        <item x="2798"/>
        <item x="2801"/>
        <item x="2808"/>
        <item x="2824"/>
        <item x="2007"/>
        <item x="2843"/>
        <item x="2847"/>
        <item x="2881"/>
        <item x="2898"/>
        <item x="2030"/>
        <item x="2032"/>
        <item x="2911"/>
        <item x="2915"/>
        <item x="2917"/>
        <item x="2927"/>
        <item x="2928"/>
        <item x="2048"/>
        <item x="2053"/>
        <item x="2057"/>
        <item x="2082"/>
        <item x="2905"/>
        <item x="3179"/>
        <item x="2096"/>
        <item x="2097"/>
        <item x="3206"/>
        <item x="3217"/>
        <item x="2102"/>
        <item x="2105"/>
        <item x="2110"/>
        <item x="3353"/>
        <item x="3366"/>
        <item x="2119"/>
        <item x="2127"/>
        <item x="2144"/>
        <item x="2143"/>
        <item x="2147"/>
        <item x="2149"/>
        <item x="2153"/>
        <item x="2159"/>
        <item x="2169"/>
        <item x="2170"/>
        <item x="2173"/>
        <item x="2176"/>
        <item x="2626"/>
        <item x="2076"/>
        <item x="2354"/>
        <item x="2352"/>
        <item x="2355"/>
        <item x="2358"/>
        <item x="2357"/>
        <item x="2120"/>
        <item x="3393"/>
        <item x="2434"/>
        <item x="2441"/>
        <item x="2442"/>
        <item x="2449"/>
        <item x="2456"/>
        <item x="2475"/>
        <item x="2996"/>
        <item x="2490"/>
        <item x="2995"/>
        <item x="2499"/>
        <item x="2506"/>
        <item x="2507"/>
        <item x="2513"/>
        <item x="2524"/>
        <item x="2527"/>
        <item x="2535"/>
        <item x="2532"/>
        <item x="2561"/>
        <item x="2576"/>
        <item x="2577"/>
        <item x="2585"/>
        <item x="2586"/>
        <item x="2594"/>
        <item x="2598"/>
        <item x="2603"/>
        <item x="2604"/>
        <item x="2622"/>
        <item x="2625"/>
        <item x="2629"/>
        <item x="2641"/>
        <item x="2648"/>
        <item x="2651"/>
        <item x="2667"/>
        <item x="2670"/>
        <item x="2691"/>
        <item x="2706"/>
        <item x="2735"/>
        <item x="2528"/>
        <item x="2937"/>
        <item x="2941"/>
        <item x="1229"/>
        <item x="2939"/>
        <item x="2953"/>
        <item x="2965"/>
        <item x="2966"/>
        <item x="2974"/>
        <item x="1339"/>
        <item x="2977"/>
        <item x="1346"/>
        <item x="1347"/>
        <item x="1349"/>
        <item x="1352"/>
        <item x="1353"/>
        <item x="1354"/>
        <item x="2986"/>
        <item x="2993"/>
        <item x="1413"/>
        <item x="1435"/>
        <item x="3036"/>
        <item x="3065"/>
        <item x="3069"/>
        <item x="3070"/>
        <item x="3080"/>
        <item x="3081"/>
        <item x="3082"/>
        <item x="3083"/>
        <item x="3095"/>
        <item x="3131"/>
        <item x="727"/>
        <item x="3192"/>
        <item x="3236"/>
        <item x="3339"/>
        <item x="3362"/>
        <item x="3285"/>
        <item x="3386"/>
        <item x="3291"/>
        <item x="3298"/>
        <item x="3311"/>
        <item x="3316"/>
        <item x="3321"/>
        <item x="3400"/>
        <item x="3432"/>
        <item x="3436"/>
        <item x="3449"/>
        <item x="3450"/>
        <item x="3452"/>
        <item x="3460"/>
        <item x="3485"/>
        <item x="3512"/>
        <item x="3565"/>
        <item x="3579"/>
        <item x="3580"/>
        <item x="3586"/>
        <item x="3637"/>
        <item x="3667"/>
        <item x="1801"/>
        <item x="665"/>
        <item x="2223"/>
        <item x="2227"/>
        <item x="2240"/>
        <item x="2253"/>
        <item x="2262"/>
        <item x="2278"/>
        <item x="2289"/>
        <item x="3097"/>
        <item x="3107"/>
        <item x="3114"/>
        <item x="3156"/>
        <item x="3175"/>
        <item x="3188"/>
        <item x="3187"/>
        <item x="2984"/>
        <item x="3209"/>
        <item x="3026"/>
        <item x="3243"/>
        <item x="3244"/>
        <item x="3249"/>
        <item x="3252"/>
        <item x="3253"/>
        <item x="3264"/>
        <item x="3267"/>
        <item x="3274"/>
        <item x="3279"/>
        <item x="3283"/>
        <item x="3284"/>
        <item x="3289"/>
        <item x="3300"/>
        <item x="3303"/>
        <item x="3116"/>
        <item x="3307"/>
        <item x="3308"/>
        <item x="3309"/>
        <item x="3324"/>
        <item x="3159"/>
        <item x="3172"/>
        <item x="3359"/>
        <item x="3414"/>
        <item x="3288"/>
        <item x="3537"/>
        <item x="3578"/>
        <item x="3408"/>
        <item x="3665"/>
        <item x="3446"/>
        <item x="3467"/>
        <item x="3751"/>
        <item x="3706"/>
        <item x="0"/>
        <item x="1238"/>
        <item x="3073"/>
        <item x="3171"/>
        <item x="3251"/>
        <item x="1287"/>
        <item x="2970"/>
        <item x="1832"/>
        <item x="918"/>
        <item x="2903"/>
        <item x="3205"/>
        <item x="3710"/>
        <item x="148"/>
        <item x="4142"/>
        <item x="1667"/>
        <item x="3003"/>
        <item x="193"/>
        <item x="330"/>
        <item x="71"/>
        <item x="3004"/>
        <item x="4812"/>
        <item x="2997"/>
        <item x="2420"/>
        <item x="1972"/>
        <item x="353"/>
        <item x="1117"/>
        <item x="4218"/>
        <item x="48"/>
        <item x="2071"/>
        <item x="467"/>
        <item x="204"/>
        <item x="2746"/>
        <item x="156"/>
        <item x="953"/>
        <item x="1735"/>
        <item x="10"/>
        <item x="83"/>
        <item x="801"/>
        <item x="3076"/>
        <item x="2502"/>
        <item x="2187"/>
        <item x="124"/>
        <item x="476"/>
        <item x="1322"/>
        <item x="1865"/>
        <item x="980"/>
        <item x="3287"/>
        <item x="210"/>
        <item x="3023"/>
        <item x="4525"/>
        <item x="1225"/>
        <item x="2610"/>
        <item x="1660"/>
        <item x="1930"/>
        <item x="140"/>
        <item x="34"/>
        <item x="174"/>
        <item x="255"/>
        <item x="146"/>
        <item x="251"/>
        <item x="3089"/>
        <item x="461"/>
        <item x="1215"/>
        <item x="2581"/>
        <item x="19"/>
        <item x="78"/>
        <item x="55"/>
        <item x="133"/>
        <item x="2113"/>
        <item x="1097"/>
        <item x="88"/>
        <item x="93"/>
        <item x="58"/>
        <item x="33"/>
        <item x="241"/>
        <item x="162"/>
        <item x="70"/>
        <item x="160"/>
        <item x="1266"/>
        <item x="433"/>
        <item x="387"/>
        <item x="901"/>
        <item x="542"/>
        <item x="2773"/>
        <item x="114"/>
        <item x="1358"/>
        <item x="2090"/>
        <item x="13"/>
        <item x="1911"/>
        <item x="126"/>
        <item x="138"/>
        <item x="939"/>
        <item x="728"/>
        <item x="434"/>
        <item x="2116"/>
        <item x="581"/>
        <item x="2188"/>
        <item x="2118"/>
        <item x="1128"/>
        <item x="16"/>
        <item x="1239"/>
        <item x="1884"/>
        <item x="1675"/>
        <item x="3050"/>
        <item x="3567"/>
        <item x="1715"/>
        <item x="1939"/>
        <item x="3401"/>
        <item x="1368"/>
        <item x="3085"/>
        <item x="122"/>
        <item x="134"/>
        <item x="967"/>
        <item x="1240"/>
        <item x="3024"/>
        <item x="1420"/>
        <item x="1095"/>
        <item x="1099"/>
        <item x="4523"/>
        <item x="2233"/>
        <item x="428"/>
        <item x="159"/>
        <item x="297"/>
        <item x="28"/>
        <item x="111"/>
        <item x="3015"/>
        <item x="1222"/>
        <item x="415"/>
        <item x="2112"/>
        <item x="94"/>
        <item x="99"/>
        <item x="3216"/>
        <item x="2124"/>
        <item x="3598"/>
        <item x="3474"/>
        <item x="3640"/>
        <item x="3642"/>
        <item x="3551"/>
        <item x="3496"/>
        <item x="3575"/>
        <item x="4511"/>
        <item x="35"/>
        <item x="4676"/>
        <item x="4232"/>
        <item x="127"/>
        <item x="120"/>
        <item x="1606"/>
        <item x="2393"/>
        <item x="2372"/>
        <item x="119"/>
        <item x="1598"/>
        <item x="2643"/>
        <item x="3376"/>
        <item x="1681"/>
        <item x="1852"/>
        <item x="252"/>
        <item x="976"/>
        <item x="221"/>
        <item x="2245"/>
        <item x="32"/>
        <item x="4143"/>
        <item x="409"/>
        <item x="625"/>
        <item x="3934"/>
        <item x="902"/>
        <item x="135"/>
        <item x="21"/>
        <item x="137"/>
        <item x="132"/>
        <item x="248"/>
        <item x="959"/>
        <item x="53"/>
        <item x="605"/>
        <item x="531"/>
        <item x="203"/>
        <item x="254"/>
        <item x="82"/>
        <item x="3407"/>
        <item x="37"/>
        <item x="67"/>
        <item x="57"/>
        <item x="349"/>
        <item x="5"/>
        <item x="2975"/>
        <item x="1054"/>
        <item x="2980"/>
        <item x="1612"/>
        <item x="36"/>
        <item x="54"/>
        <item x="2904"/>
        <item x="51"/>
        <item x="89"/>
        <item x="1255"/>
        <item x="1960"/>
        <item x="4510"/>
        <item x="4648"/>
        <item x="4024"/>
        <item x="4175"/>
        <item x="2260"/>
        <item x="39"/>
        <item x="4596"/>
        <item x="198"/>
        <item x="243"/>
        <item x="2065"/>
        <item x="354"/>
        <item x="179"/>
        <item x="15"/>
        <item x="6"/>
        <item x="1910"/>
        <item x="9"/>
        <item x="47"/>
        <item x="1585"/>
        <item x="2829"/>
        <item x="237"/>
        <item x="182"/>
        <item x="183"/>
        <item x="184"/>
        <item x="3010"/>
        <item x="2077"/>
        <item x="2487"/>
        <item x="62"/>
        <item x="4568"/>
        <item x="97"/>
        <item x="3032"/>
        <item x="207"/>
        <item x="424"/>
        <item x="3067"/>
        <item x="129"/>
        <item x="2104"/>
        <item x="2103"/>
        <item x="81"/>
        <item x="4060"/>
        <item x="4065"/>
        <item x="4123"/>
        <item x="4195"/>
        <item x="4243"/>
        <item x="4256"/>
        <item x="4274"/>
        <item x="4328"/>
        <item x="4329"/>
        <item x="4355"/>
        <item x="4745"/>
        <item x="3912"/>
        <item x="4512"/>
        <item x="4513"/>
        <item x="4383"/>
        <item x="3965"/>
        <item x="4164"/>
        <item x="3881"/>
        <item x="3946"/>
        <item x="4035"/>
        <item x="4040"/>
        <item x="3763"/>
        <item x="3764"/>
        <item x="4263"/>
        <item x="4532"/>
        <item x="4562"/>
        <item x="3976"/>
        <item x="4066"/>
        <item x="4067"/>
        <item x="4597"/>
        <item x="4705"/>
        <item x="4789"/>
        <item x="4797"/>
        <item x="4016"/>
        <item x="4003"/>
        <item x="4017"/>
        <item x="4036"/>
        <item x="4056"/>
        <item x="4061"/>
        <item x="4075"/>
        <item x="4076"/>
        <item x="4081"/>
        <item x="4082"/>
        <item x="4113"/>
        <item x="4137"/>
        <item x="4171"/>
        <item x="4176"/>
        <item x="4187"/>
        <item x="4192"/>
        <item x="4203"/>
        <item x="4290"/>
        <item x="4303"/>
        <item x="4308"/>
        <item x="4309"/>
        <item x="4317"/>
        <item x="4351"/>
        <item x="4356"/>
        <item x="4357"/>
        <item x="4412"/>
        <item x="4456"/>
        <item x="4469"/>
        <item x="4477"/>
        <item x="4487"/>
        <item x="4488"/>
        <item x="4505"/>
        <item x="4604"/>
        <item x="4664"/>
        <item x="4663"/>
        <item x="4672"/>
        <item x="4673"/>
        <item x="4688"/>
        <item x="4689"/>
        <item x="4746"/>
        <item x="3766"/>
        <item x="3774"/>
        <item x="3779"/>
        <item x="3780"/>
        <item x="4858"/>
        <item x="3781"/>
        <item x="3784"/>
        <item x="3797"/>
        <item x="3798"/>
        <item x="3813"/>
        <item x="3814"/>
        <item x="3815"/>
        <item x="3816"/>
        <item x="3817"/>
        <item x="3821"/>
        <item x="3822"/>
        <item x="3828"/>
        <item x="3829"/>
        <item x="3830"/>
        <item x="3835"/>
        <item x="3836"/>
        <item x="3840"/>
        <item x="3842"/>
        <item x="3843"/>
        <item x="3844"/>
        <item x="3850"/>
        <item x="3855"/>
        <item x="3859"/>
        <item x="3865"/>
        <item x="3872"/>
        <item x="3882"/>
        <item x="3873"/>
        <item x="3887"/>
        <item x="3889"/>
        <item x="3918"/>
        <item x="3947"/>
        <item x="3966"/>
        <item x="3967"/>
        <item x="3968"/>
        <item x="4042"/>
        <item x="4043"/>
        <item x="4045"/>
        <item x="4046"/>
        <item x="4047"/>
        <item x="4048"/>
        <item x="4049"/>
        <item x="4053"/>
        <item x="4054"/>
        <item x="4062"/>
        <item x="4063"/>
        <item x="4068"/>
        <item x="4069"/>
        <item x="4070"/>
        <item x="4077"/>
        <item x="4078"/>
        <item x="4085"/>
        <item x="4086"/>
        <item x="4090"/>
        <item x="4099"/>
        <item x="4108"/>
        <item x="4109"/>
        <item x="4110"/>
        <item x="4111"/>
        <item x="4114"/>
        <item x="4115"/>
        <item x="4116"/>
        <item x="4119"/>
        <item x="4120"/>
        <item x="4129"/>
        <item x="4130"/>
        <item x="4131"/>
        <item x="4138"/>
        <item x="4144"/>
        <item x="4145"/>
        <item x="4146"/>
        <item x="4152"/>
        <item x="4158"/>
        <item x="4159"/>
        <item x="4160"/>
        <item x="4165"/>
        <item x="4172"/>
        <item x="4173"/>
        <item x="4188"/>
        <item x="4189"/>
        <item x="4190"/>
        <item x="4193"/>
        <item x="4196"/>
        <item x="4198"/>
        <item x="4204"/>
        <item x="4205"/>
        <item x="4206"/>
        <item x="4211"/>
        <item x="4212"/>
        <item x="4213"/>
        <item x="4216"/>
        <item x="4219"/>
        <item x="4220"/>
        <item x="4223"/>
        <item x="4224"/>
        <item x="4233"/>
        <item x="4234"/>
        <item x="4237"/>
        <item x="4238"/>
        <item x="4239"/>
        <item x="4240"/>
        <item x="4244"/>
        <item x="4245"/>
        <item x="4248"/>
        <item x="4249"/>
        <item x="4251"/>
        <item x="4252"/>
        <item x="4253"/>
        <item x="4257"/>
        <item x="4258"/>
        <item x="4259"/>
        <item x="4264"/>
        <item x="4265"/>
        <item x="4271"/>
        <item x="4275"/>
        <item x="4276"/>
        <item x="4284"/>
        <item x="4286"/>
        <item x="4285"/>
        <item x="4291"/>
        <item x="4292"/>
        <item x="4293"/>
        <item x="4294"/>
        <item x="4296"/>
        <item x="4297"/>
        <item x="4305"/>
        <item x="4304"/>
        <item x="4310"/>
        <item x="4312"/>
        <item x="4318"/>
        <item x="4320"/>
        <item x="4319"/>
        <item x="4324"/>
        <item x="4325"/>
        <item x="4330"/>
        <item x="4331"/>
        <item x="4333"/>
        <item x="4337"/>
        <item x="4358"/>
        <item x="4360"/>
        <item x="4359"/>
        <item x="4401"/>
        <item x="4402"/>
        <item x="4407"/>
        <item x="4413"/>
        <item x="4414"/>
        <item x="4418"/>
        <item x="4424"/>
        <item x="4425"/>
        <item x="4429"/>
        <item x="4430"/>
        <item x="4431"/>
        <item x="4439"/>
        <item x="4440"/>
        <item x="4443"/>
        <item x="4448"/>
        <item x="4457"/>
        <item x="4462"/>
        <item x="4463"/>
        <item x="4464"/>
        <item x="4465"/>
        <item x="4470"/>
        <item x="4471"/>
        <item x="4478"/>
        <item x="4479"/>
        <item x="4482"/>
        <item x="4483"/>
        <item x="4489"/>
        <item x="4490"/>
        <item x="4499"/>
        <item x="4500"/>
        <item x="4501"/>
        <item x="4506"/>
        <item x="4516"/>
        <item x="4517"/>
        <item x="4518"/>
        <item x="4519"/>
        <item x="4520"/>
        <item x="4526"/>
        <item x="4527"/>
        <item x="4528"/>
        <item x="4529"/>
        <item x="4533"/>
        <item x="4534"/>
        <item x="4554"/>
        <item x="4555"/>
        <item x="4559"/>
        <item x="4560"/>
        <item x="4561"/>
        <item x="4563"/>
        <item x="4570"/>
        <item x="4571"/>
        <item x="4577"/>
        <item x="4588"/>
        <item x="4589"/>
        <item x="4605"/>
        <item x="4610"/>
        <item x="4611"/>
        <item x="4616"/>
        <item x="4621"/>
        <item x="4624"/>
        <item x="4631"/>
        <item x="4632"/>
        <item x="4636"/>
        <item x="4637"/>
        <item x="4649"/>
        <item x="4665"/>
        <item x="4677"/>
        <item x="4683"/>
        <item x="4684"/>
        <item x="4685"/>
        <item x="4690"/>
        <item x="4692"/>
        <item x="4693"/>
        <item x="4694"/>
        <item x="4698"/>
        <item x="4708"/>
        <item x="4709"/>
        <item x="4710"/>
        <item x="4747"/>
        <item x="4748"/>
        <item x="4752"/>
        <item x="4753"/>
        <item x="4754"/>
        <item x="4761"/>
        <item x="4767"/>
        <item x="4768"/>
        <item x="4769"/>
        <item x="4776"/>
        <item x="4777"/>
        <item x="4790"/>
        <item x="4791"/>
        <item x="4792"/>
        <item x="4798"/>
        <item x="4804"/>
        <item x="4805"/>
        <item x="4806"/>
        <item x="4807"/>
        <item x="4810"/>
        <item x="4811"/>
        <item x="4815"/>
        <item x="4820"/>
        <item x="4821"/>
        <item x="4822"/>
        <item x="4829"/>
        <item x="4830"/>
        <item x="4835"/>
        <item x="4836"/>
        <item x="4837"/>
        <item x="4843"/>
        <item x="4844"/>
        <item x="4851"/>
        <item x="4859"/>
        <item x="4863"/>
        <item x="4875"/>
        <item x="4878"/>
        <item x="4883"/>
        <item x="4884"/>
        <item x="3765"/>
        <item x="3767"/>
        <item x="3768"/>
        <item x="3769"/>
        <item x="3770"/>
        <item x="3771"/>
        <item x="3776"/>
        <item x="3777"/>
        <item x="3778"/>
        <item x="3782"/>
        <item x="3783"/>
        <item x="3787"/>
        <item x="3788"/>
        <item x="3789"/>
        <item x="3799"/>
        <item x="3800"/>
        <item x="3801"/>
        <item x="3803"/>
        <item x="3804"/>
        <item x="3805"/>
        <item x="3818"/>
        <item x="3823"/>
        <item x="3831"/>
        <item x="3832"/>
        <item x="3833"/>
        <item x="3837"/>
        <item x="3838"/>
        <item x="3851"/>
        <item x="3852"/>
        <item x="3856"/>
        <item x="3861"/>
        <item x="3860"/>
        <item x="3866"/>
        <item x="3870"/>
        <item x="3874"/>
        <item x="3875"/>
        <item x="3878"/>
        <item x="3883"/>
        <item x="3884"/>
        <item x="3890"/>
        <item x="3891"/>
        <item x="3902"/>
        <item x="3903"/>
        <item x="3904"/>
        <item x="3906"/>
        <item x="3907"/>
        <item x="3908"/>
        <item x="3913"/>
        <item x="3914"/>
        <item x="3921"/>
        <item x="3920"/>
        <item x="3925"/>
        <item x="3929"/>
        <item x="3935"/>
        <item x="3939"/>
        <item x="3940"/>
        <item x="3943"/>
        <item x="3948"/>
        <item x="3949"/>
        <item x="3956"/>
        <item x="3960"/>
        <item x="3961"/>
        <item x="3973"/>
        <item x="3977"/>
        <item x="3978"/>
        <item x="3979"/>
        <item x="3980"/>
        <item x="3981"/>
        <item x="3984"/>
        <item x="3985"/>
        <item x="3986"/>
        <item x="3989"/>
        <item x="3999"/>
        <item x="4000"/>
        <item x="4004"/>
        <item x="4008"/>
        <item x="4018"/>
        <item x="4019"/>
        <item x="4026"/>
        <item x="4025"/>
        <item x="4027"/>
        <item x="4032"/>
        <item x="4037"/>
        <item x="4041"/>
        <item x="3885"/>
        <item x="3895"/>
        <item x="3922"/>
        <item x="3926"/>
        <item x="3930"/>
        <item x="3936"/>
        <item x="3957"/>
        <item x="3962"/>
        <item x="3969"/>
        <item x="3970"/>
        <item x="3987"/>
        <item x="3991"/>
        <item x="3990"/>
        <item x="3992"/>
        <item x="3993"/>
        <item x="4005"/>
        <item x="4009"/>
        <item x="4038"/>
        <item x="4050"/>
        <item x="4051"/>
        <item x="4055"/>
        <item x="4057"/>
        <item x="4058"/>
        <item x="4059"/>
        <item x="4071"/>
        <item x="4072"/>
        <item x="4079"/>
        <item x="4080"/>
        <item x="4083"/>
        <item x="4084"/>
        <item x="4087"/>
        <item x="4088"/>
        <item x="4103"/>
        <item x="4104"/>
        <item x="4117"/>
        <item x="4126"/>
        <item x="4132"/>
        <item x="4133"/>
        <item x="4139"/>
        <item x="4153"/>
        <item x="4154"/>
        <item x="4161"/>
        <item x="4166"/>
        <item x="4177"/>
        <item x="4199"/>
        <item x="4207"/>
        <item x="4235"/>
        <item x="4246"/>
        <item x="4260"/>
        <item x="4272"/>
        <item x="4277"/>
        <item x="4287"/>
        <item x="4295"/>
        <item x="4313"/>
        <item x="4314"/>
        <item x="4321"/>
        <item x="4332"/>
        <item x="4334"/>
        <item x="4335"/>
        <item x="4338"/>
        <item x="4343"/>
        <item x="4344"/>
        <item x="4348"/>
        <item x="4349"/>
        <item x="4352"/>
        <item x="4361"/>
        <item x="4364"/>
        <item x="4365"/>
        <item x="4367"/>
        <item x="4372"/>
        <item x="4380"/>
        <item x="4381"/>
        <item x="4384"/>
        <item x="4385"/>
        <item x="4390"/>
        <item x="4392"/>
        <item x="4397"/>
        <item x="4403"/>
        <item x="4404"/>
        <item x="4415"/>
        <item x="4416"/>
        <item x="4419"/>
        <item x="4426"/>
        <item x="4432"/>
        <item x="4436"/>
        <item x="4437"/>
        <item x="4441"/>
        <item x="4444"/>
        <item x="4449"/>
        <item x="4459"/>
        <item x="4460"/>
        <item x="4472"/>
        <item x="4473"/>
        <item x="4474"/>
        <item x="4480"/>
        <item x="4481"/>
        <item x="4484"/>
        <item x="4485"/>
        <item x="4491"/>
        <item x="4494"/>
        <item x="4495"/>
        <item x="4507"/>
        <item x="4530"/>
        <item x="4535"/>
        <item x="4538"/>
        <item x="4541"/>
        <item x="4546"/>
        <item x="4547"/>
        <item x="4548"/>
        <item x="4549"/>
        <item x="4564"/>
        <item x="4569"/>
        <item x="4572"/>
        <item x="4574"/>
        <item x="4578"/>
        <item x="4582"/>
        <item x="4586"/>
        <item x="4590"/>
        <item x="4591"/>
        <item x="4598"/>
        <item x="4599"/>
        <item x="4600"/>
        <item x="4606"/>
        <item x="4613"/>
        <item x="4622"/>
        <item x="4623"/>
        <item x="4625"/>
        <item x="4633"/>
        <item x="4634"/>
        <item x="4638"/>
        <item x="4640"/>
        <item x="4650"/>
        <item x="4655"/>
        <item x="4658"/>
        <item x="4678"/>
        <item x="4686"/>
        <item x="4715"/>
        <item x="4719"/>
        <item x="4728"/>
        <item x="4733"/>
        <item x="4735"/>
        <item x="4736"/>
        <item x="4741"/>
        <item x="4744"/>
        <item x="4755"/>
        <item x="4756"/>
        <item x="4762"/>
        <item x="4765"/>
        <item x="4770"/>
        <item x="4771"/>
        <item x="4772"/>
        <item x="4778"/>
        <item x="4779"/>
        <item x="4780"/>
        <item x="4784"/>
        <item x="4785"/>
        <item x="4786"/>
        <item x="4793"/>
        <item x="4800"/>
        <item x="4801"/>
        <item x="4813"/>
        <item x="4814"/>
        <item x="4823"/>
        <item x="4824"/>
        <item x="3772"/>
        <item x="4831"/>
        <item x="4832"/>
        <item x="4833"/>
        <item x="4839"/>
        <item x="4840"/>
        <item x="4841"/>
        <item x="4847"/>
        <item x="4864"/>
        <item x="4872"/>
        <item x="4876"/>
        <item x="4877"/>
        <item x="4879"/>
        <item x="4880"/>
        <item x="3806"/>
        <item x="3807"/>
        <item x="3819"/>
        <item x="3841"/>
        <item x="3845"/>
        <item x="3846"/>
        <item x="3857"/>
        <item x="3858"/>
        <item x="3876"/>
        <item x="3886"/>
        <item x="3892"/>
        <item x="3896"/>
        <item x="3915"/>
        <item x="4322"/>
        <item x="4345"/>
        <item x="4550"/>
        <item x="4659"/>
        <item x="4666"/>
        <item x="4720"/>
        <item x="4723"/>
        <item x="4757"/>
        <item x="4825"/>
        <item x="4001"/>
        <item x="4288"/>
        <item x="4106"/>
        <item x="4128"/>
        <item x="4134"/>
        <item x="4236"/>
        <item x="4254"/>
        <item x="4255"/>
        <item x="4261"/>
        <item x="4266"/>
        <item x="4273"/>
        <item x="4280"/>
        <item x="4289"/>
        <item x="4326"/>
        <item x="4346"/>
        <item x="4350"/>
        <item x="4353"/>
        <item x="4368"/>
        <item x="4373"/>
        <item x="4374"/>
        <item x="4391"/>
        <item x="4450"/>
        <item x="4466"/>
        <item x="4467"/>
        <item x="4641"/>
        <item x="4742"/>
        <item x="4758"/>
        <item x="4852"/>
        <item x="4853"/>
        <item x="3909"/>
        <item x="3910"/>
        <item x="3931"/>
        <item x="3974"/>
        <item x="4030"/>
        <item x="4031"/>
        <item x="4033"/>
        <item x="4091"/>
        <item x="4092"/>
        <item x="4107"/>
        <item x="4147"/>
        <item x="4178"/>
        <item x="4200"/>
        <item x="4202"/>
        <item x="4214"/>
        <item x="4225"/>
        <item x="4227"/>
        <item x="4278"/>
        <item x="4281"/>
        <item x="4315"/>
        <item x="4347"/>
        <item x="4366"/>
        <item x="4382"/>
        <item x="4398"/>
        <item x="4399"/>
        <item x="4451"/>
        <item x="4475"/>
        <item x="4496"/>
        <item x="4497"/>
        <item x="4508"/>
        <item x="4575"/>
        <item x="4579"/>
        <item x="4592"/>
        <item x="4618"/>
        <item x="4642"/>
        <item x="4695"/>
        <item x="4696"/>
        <item x="3790"/>
        <item x="3893"/>
        <item x="3897"/>
        <item x="3950"/>
        <item x="3988"/>
        <item x="4194"/>
        <item x="4208"/>
        <item x="4279"/>
        <item x="4306"/>
        <item x="4323"/>
        <item x="4336"/>
        <item x="4354"/>
        <item x="4417"/>
        <item x="4420"/>
        <item x="4453"/>
        <item x="4452"/>
        <item x="4458"/>
        <item x="4486"/>
        <item x="4492"/>
        <item x="4502"/>
        <item x="4503"/>
        <item x="4504"/>
        <item x="4521"/>
        <item x="4536"/>
        <item x="4565"/>
        <item x="4580"/>
        <item x="4639"/>
        <item x="4651"/>
        <item x="4674"/>
        <item x="4711"/>
        <item x="4716"/>
        <item x="4721"/>
        <item x="4722"/>
        <item x="4724"/>
        <item x="4725"/>
        <item x="4729"/>
        <item x="4734"/>
        <item x="4737"/>
        <item x="4781"/>
        <item x="4782"/>
        <item x="4802"/>
        <item x="4808"/>
        <item x="4826"/>
        <item x="4845"/>
        <item x="4848"/>
        <item x="4849"/>
        <item x="4854"/>
        <item x="4867"/>
        <item x="4868"/>
        <item x="4881"/>
        <item x="4882"/>
        <item x="4885"/>
        <item x="4773"/>
        <item x="3839"/>
        <item x="4539"/>
        <item x="4593"/>
        <item x="4406"/>
        <item x="4408"/>
        <item x="4427"/>
        <item x="4428"/>
        <item x="4816"/>
        <item x="3847"/>
        <item x="3848"/>
        <item x="3867"/>
        <item x="3898"/>
        <item x="3911"/>
        <item x="3916"/>
        <item x="3919"/>
        <item x="3923"/>
        <item x="3924"/>
        <item x="3927"/>
        <item x="3928"/>
        <item x="3941"/>
        <item x="3958"/>
        <item x="3951"/>
        <item x="3959"/>
        <item x="3963"/>
        <item x="3971"/>
        <item x="3982"/>
        <item x="3994"/>
        <item x="4006"/>
        <item x="4010"/>
        <item x="4039"/>
        <item x="4052"/>
        <item x="4112"/>
        <item x="4118"/>
        <item x="4121"/>
        <item x="4122"/>
        <item x="4148"/>
        <item x="4149"/>
        <item x="4155"/>
        <item x="4162"/>
        <item x="4167"/>
        <item x="4168"/>
        <item x="4169"/>
        <item x="4191"/>
        <item x="4197"/>
        <item x="4209"/>
        <item x="4405"/>
        <item x="4163"/>
        <item x="4170"/>
        <item x="4179"/>
        <item x="4180"/>
        <item x="4181"/>
        <item x="4182"/>
        <item x="4183"/>
        <item x="4184"/>
        <item x="4185"/>
        <item x="4201"/>
        <item x="4217"/>
        <item x="4221"/>
        <item x="4222"/>
        <item x="4226"/>
        <item x="4228"/>
        <item x="4229"/>
        <item x="4230"/>
        <item x="4231"/>
        <item x="4242"/>
        <item x="4241"/>
        <item x="4247"/>
        <item x="4262"/>
        <item x="4267"/>
        <item x="4268"/>
        <item x="4270"/>
        <item x="4269"/>
        <item x="4282"/>
        <item x="4298"/>
        <item x="4299"/>
        <item x="4300"/>
        <item x="4301"/>
        <item x="4302"/>
        <item x="4307"/>
        <item x="4311"/>
        <item x="4339"/>
        <item x="4340"/>
        <item x="4362"/>
        <item x="4363"/>
        <item x="4369"/>
        <item x="4370"/>
        <item x="4371"/>
        <item x="4375"/>
        <item x="4378"/>
        <item x="4379"/>
        <item x="4387"/>
        <item x="4386"/>
        <item x="4388"/>
        <item x="4393"/>
        <item x="4394"/>
        <item x="4395"/>
        <item x="4396"/>
        <item x="4400"/>
        <item x="4409"/>
        <item x="4410"/>
        <item x="4411"/>
        <item x="4421"/>
        <item x="4423"/>
        <item x="4422"/>
        <item x="4433"/>
        <item x="4434"/>
        <item x="4435"/>
        <item x="4438"/>
        <item x="4442"/>
        <item x="4445"/>
        <item x="4446"/>
        <item x="4447"/>
        <item x="4454"/>
        <item x="4455"/>
        <item x="4461"/>
        <item x="4468"/>
        <item x="4476"/>
        <item x="4493"/>
        <item x="4498"/>
        <item x="4514"/>
        <item x="4522"/>
        <item x="4531"/>
        <item x="4540"/>
        <item x="4542"/>
        <item x="4543"/>
        <item x="4544"/>
        <item x="4545"/>
        <item x="4551"/>
        <item x="4552"/>
        <item x="4553"/>
        <item x="4556"/>
        <item x="4557"/>
        <item x="4558"/>
        <item x="4566"/>
        <item x="4573"/>
        <item x="4576"/>
        <item x="4581"/>
        <item x="4583"/>
        <item x="4584"/>
        <item x="4585"/>
        <item x="4587"/>
        <item x="4594"/>
        <item x="4595"/>
        <item x="4601"/>
        <item x="4602"/>
        <item x="4603"/>
        <item x="4607"/>
        <item x="4608"/>
        <item x="4609"/>
        <item x="4612"/>
        <item x="4615"/>
        <item x="4614"/>
        <item x="4617"/>
        <item x="4619"/>
        <item x="4620"/>
        <item x="4626"/>
        <item x="4627"/>
        <item x="4628"/>
        <item x="4630"/>
        <item x="4629"/>
        <item x="4635"/>
        <item x="4643"/>
        <item x="4644"/>
        <item x="4646"/>
        <item x="4645"/>
        <item x="4652"/>
        <item x="4653"/>
        <item x="4654"/>
        <item x="4657"/>
        <item x="4656"/>
        <item x="4660"/>
        <item x="4661"/>
        <item x="4662"/>
        <item x="4667"/>
        <item x="4668"/>
        <item x="4669"/>
        <item x="4670"/>
        <item x="4671"/>
        <item x="4675"/>
        <item x="4679"/>
        <item x="4680"/>
        <item x="4681"/>
        <item x="4682"/>
        <item x="4687"/>
        <item x="4691"/>
        <item x="4697"/>
        <item x="4699"/>
        <item x="4700"/>
        <item x="4701"/>
        <item x="4702"/>
        <item x="4703"/>
        <item x="4704"/>
        <item x="4706"/>
        <item x="4707"/>
        <item x="4712"/>
        <item x="4713"/>
        <item x="4714"/>
        <item x="4718"/>
        <item x="4717"/>
        <item x="4726"/>
        <item x="4727"/>
        <item x="4730"/>
        <item x="4731"/>
        <item x="4738"/>
        <item x="4739"/>
        <item x="4743"/>
        <item x="4749"/>
        <item x="4750"/>
        <item x="4751"/>
        <item x="4759"/>
        <item x="4760"/>
        <item x="4763"/>
        <item x="4764"/>
        <item x="4774"/>
        <item x="4775"/>
        <item x="4783"/>
        <item x="4787"/>
        <item x="4794"/>
        <item x="4795"/>
        <item x="4799"/>
        <item x="4809"/>
        <item x="4817"/>
        <item x="4818"/>
        <item x="4819"/>
        <item x="4827"/>
        <item x="4834"/>
        <item x="4838"/>
        <item x="4842"/>
        <item x="4846"/>
        <item x="4850"/>
        <item x="4855"/>
        <item x="4856"/>
        <item x="4857"/>
        <item x="4860"/>
        <item x="4861"/>
        <item x="4862"/>
        <item x="4865"/>
        <item x="4866"/>
        <item x="4869"/>
        <item x="4871"/>
        <item x="4870"/>
        <item x="4873"/>
        <item x="4874"/>
        <item x="4886"/>
        <item x="4887"/>
        <item x="3773"/>
        <item x="3785"/>
        <item x="3786"/>
        <item x="3791"/>
        <item x="3794"/>
        <item x="3795"/>
        <item x="3802"/>
        <item x="3809"/>
        <item x="3808"/>
        <item x="3810"/>
        <item x="3820"/>
        <item x="3824"/>
        <item x="3825"/>
        <item x="3826"/>
        <item x="3827"/>
        <item x="3834"/>
        <item x="3849"/>
        <item x="3853"/>
        <item x="3854"/>
        <item x="3862"/>
        <item x="3863"/>
        <item x="3864"/>
        <item x="3877"/>
        <item x="3879"/>
        <item x="3880"/>
        <item x="3899"/>
        <item x="3905"/>
        <item x="3917"/>
        <item x="3932"/>
        <item x="3933"/>
        <item x="3937"/>
        <item x="3938"/>
        <item x="3942"/>
        <item x="3944"/>
        <item x="3953"/>
        <item x="3952"/>
        <item x="3954"/>
        <item x="3955"/>
        <item x="3964"/>
        <item x="3972"/>
        <item x="3975"/>
        <item x="3983"/>
        <item x="3995"/>
        <item x="3996"/>
        <item x="3998"/>
        <item x="3997"/>
        <item x="4002"/>
        <item x="4007"/>
        <item x="4011"/>
        <item x="4012"/>
        <item x="4013"/>
        <item x="4014"/>
        <item x="4015"/>
        <item x="4020"/>
        <item x="4021"/>
        <item x="4022"/>
        <item x="4023"/>
        <item x="4028"/>
        <item x="4029"/>
        <item x="4034"/>
        <item x="4044"/>
        <item x="4073"/>
        <item x="4074"/>
        <item x="4089"/>
        <item x="4093"/>
        <item x="4135"/>
        <item x="4136"/>
        <item x="4141"/>
        <item x="4150"/>
        <item x="4151"/>
        <item x="4156"/>
        <item x="4157"/>
        <item x="3871"/>
        <item x="2477"/>
        <item x="108"/>
        <item x="175"/>
        <item x="239"/>
        <item x="512"/>
        <item x="98"/>
        <item x="1787"/>
        <item x="2595"/>
        <item x="981"/>
        <item x="265"/>
        <item x="295"/>
        <item x="66"/>
        <item x="69"/>
        <item x="73"/>
        <item x="76"/>
        <item x="77"/>
        <item x="79"/>
        <item x="80"/>
        <item x="90"/>
        <item x="84"/>
        <item x="223"/>
        <item x="153"/>
        <item x="154"/>
        <item x="155"/>
        <item x="163"/>
        <item x="164"/>
        <item x="177"/>
        <item x="189"/>
        <item x="194"/>
        <item x="201"/>
        <item x="208"/>
        <item x="209"/>
        <item x="225"/>
        <item x="227"/>
        <item x="228"/>
        <item x="229"/>
        <item x="230"/>
        <item x="234"/>
        <item x="235"/>
        <item x="236"/>
        <item x="238"/>
        <item x="266"/>
        <item x="287"/>
        <item x="289"/>
        <item x="290"/>
        <item x="291"/>
        <item x="224"/>
        <item x="261"/>
        <item x="206"/>
        <item x="213"/>
        <item x="196"/>
        <item x="259"/>
        <item x="260"/>
        <item x="286"/>
        <item x="149"/>
        <item x="191"/>
        <item x="211"/>
        <item x="218"/>
        <item x="219"/>
        <item x="220"/>
        <item x="226"/>
        <item x="231"/>
        <item x="232"/>
        <item x="233"/>
        <item x="242"/>
        <item x="247"/>
        <item x="270"/>
        <item x="292"/>
        <item x="296"/>
        <item x="181"/>
        <item x="2606"/>
        <item x="2909"/>
        <item x="1062"/>
        <item x="2323"/>
        <item x="1067"/>
        <item x="188"/>
        <item x="550"/>
        <item x="256"/>
        <item x="271"/>
        <item x="272"/>
        <item x="273"/>
        <item x="279"/>
        <item x="280"/>
        <item x="274"/>
        <item x="301"/>
        <item x="302"/>
        <item x="284"/>
        <item x="303"/>
        <item x="249"/>
        <item x="281"/>
        <item x="283"/>
        <item x="298"/>
        <item x="299"/>
        <item x="300"/>
        <item x="307"/>
        <item x="166"/>
        <item x="167"/>
        <item x="171"/>
        <item x="355"/>
        <item x="450"/>
        <item x="310"/>
        <item x="311"/>
        <item x="315"/>
        <item x="401"/>
        <item x="102"/>
        <item x="313"/>
        <item x="335"/>
        <item x="341"/>
        <item x="343"/>
        <item x="388"/>
        <item x="390"/>
        <item x="391"/>
        <item x="396"/>
        <item x="399"/>
        <item x="406"/>
        <item x="416"/>
        <item x="489"/>
        <item x="308"/>
        <item x="419"/>
        <item x="425"/>
        <item x="435"/>
        <item x="444"/>
        <item x="452"/>
        <item x="458"/>
        <item x="469"/>
        <item x="477"/>
        <item x="481"/>
        <item x="486"/>
        <item x="505"/>
        <item x="511"/>
        <item x="513"/>
        <item x="517"/>
        <item x="532"/>
        <item x="533"/>
        <item x="539"/>
        <item x="567"/>
        <item x="318"/>
        <item x="321"/>
        <item x="323"/>
        <item x="322"/>
        <item x="324"/>
        <item x="325"/>
        <item x="328"/>
        <item x="345"/>
        <item x="346"/>
        <item x="347"/>
        <item x="350"/>
        <item x="352"/>
        <item x="362"/>
        <item x="365"/>
        <item x="367"/>
        <item x="368"/>
        <item x="378"/>
        <item x="381"/>
        <item x="382"/>
        <item x="386"/>
        <item x="393"/>
        <item x="395"/>
        <item x="402"/>
        <item x="421"/>
        <item x="423"/>
        <item x="431"/>
        <item x="432"/>
        <item x="436"/>
        <item x="439"/>
        <item x="441"/>
        <item x="442"/>
        <item x="445"/>
        <item x="448"/>
        <item x="457"/>
        <item x="460"/>
        <item x="462"/>
        <item x="466"/>
        <item x="471"/>
        <item x="473"/>
        <item x="474"/>
        <item x="480"/>
        <item x="484"/>
        <item x="488"/>
        <item x="491"/>
        <item x="493"/>
        <item x="495"/>
        <item x="496"/>
        <item x="497"/>
        <item x="500"/>
        <item x="501"/>
        <item x="502"/>
        <item x="504"/>
        <item x="508"/>
        <item x="509"/>
        <item x="510"/>
        <item x="520"/>
        <item x="522"/>
        <item x="527"/>
        <item x="537"/>
        <item x="543"/>
        <item x="544"/>
        <item x="546"/>
        <item x="548"/>
        <item x="552"/>
        <item x="557"/>
        <item x="558"/>
        <item x="559"/>
        <item x="561"/>
        <item x="562"/>
        <item x="563"/>
        <item x="564"/>
        <item x="278"/>
        <item x="336"/>
        <item x="337"/>
        <item x="338"/>
        <item x="348"/>
        <item x="360"/>
        <item x="258"/>
        <item x="384"/>
        <item x="443"/>
        <item x="374"/>
        <item x="408"/>
        <item x="525"/>
        <item x="524"/>
        <item x="380"/>
        <item x="309"/>
        <item x="314"/>
        <item x="320"/>
        <item x="326"/>
        <item x="327"/>
        <item x="329"/>
        <item x="331"/>
        <item x="332"/>
        <item x="339"/>
        <item x="340"/>
        <item x="342"/>
        <item x="344"/>
        <item x="351"/>
        <item x="356"/>
        <item x="357"/>
        <item x="361"/>
        <item x="363"/>
        <item x="366"/>
        <item x="369"/>
        <item x="375"/>
        <item x="376"/>
        <item x="377"/>
        <item x="379"/>
        <item x="383"/>
        <item x="385"/>
        <item x="392"/>
        <item x="394"/>
        <item x="400"/>
        <item x="403"/>
        <item x="405"/>
        <item x="407"/>
        <item x="412"/>
        <item x="417"/>
        <item x="420"/>
        <item x="422"/>
        <item x="429"/>
        <item x="430"/>
        <item x="437"/>
        <item x="438"/>
        <item x="440"/>
        <item x="447"/>
        <item x="449"/>
        <item x="451"/>
        <item x="453"/>
        <item x="459"/>
        <item x="463"/>
        <item x="464"/>
        <item x="475"/>
        <item x="479"/>
        <item x="482"/>
        <item x="483"/>
        <item x="485"/>
        <item x="487"/>
        <item x="492"/>
        <item x="498"/>
        <item x="499"/>
        <item x="506"/>
        <item x="507"/>
        <item x="514"/>
        <item x="515"/>
        <item x="518"/>
        <item x="519"/>
        <item x="521"/>
        <item x="523"/>
        <item x="526"/>
        <item x="530"/>
        <item x="534"/>
        <item x="535"/>
        <item x="536"/>
        <item x="540"/>
        <item x="545"/>
        <item x="547"/>
        <item x="549"/>
        <item x="551"/>
        <item x="553"/>
        <item x="554"/>
        <item x="555"/>
        <item x="560"/>
        <item x="565"/>
        <item x="566"/>
        <item x="312"/>
        <item x="319"/>
        <item x="333"/>
        <item x="358"/>
        <item x="364"/>
        <item x="370"/>
        <item x="371"/>
        <item x="389"/>
        <item x="426"/>
        <item x="96"/>
        <item x="95"/>
        <item x="103"/>
        <item x="104"/>
        <item x="306"/>
        <item x="257"/>
        <item x="334"/>
        <item x="359"/>
        <item x="372"/>
        <item x="373"/>
        <item x="411"/>
        <item x="410"/>
        <item x="413"/>
        <item x="414"/>
        <item x="418"/>
        <item x="427"/>
        <item x="455"/>
        <item x="454"/>
        <item x="456"/>
        <item x="465"/>
        <item x="470"/>
        <item x="472"/>
        <item x="478"/>
        <item x="490"/>
        <item x="494"/>
        <item x="516"/>
        <item x="528"/>
        <item x="529"/>
        <item x="556"/>
        <item x="4389"/>
        <item x="136"/>
        <item x="141"/>
        <item x="4210"/>
        <item x="2983"/>
        <item x="3347"/>
        <item x="145"/>
        <item x="18"/>
        <item x="168"/>
        <item x="2"/>
        <item x="190"/>
        <item x="653"/>
        <item x="38"/>
        <item x="317"/>
        <item x="2193"/>
        <item x="42"/>
        <item x="20"/>
        <item x="50"/>
        <item x="24"/>
        <item x="29"/>
        <item x="107"/>
        <item x="45"/>
        <item x="87"/>
        <item x="4928"/>
        <item x="2560"/>
        <item x="170"/>
        <item x="1796"/>
        <item x="1581"/>
        <item x="14"/>
        <item x="2677"/>
        <item x="3869"/>
        <item x="4796"/>
        <item x="1"/>
        <item x="646"/>
        <item x="1032"/>
        <item x="74"/>
        <item x="2046"/>
        <item x="158"/>
        <item x="63"/>
        <item x="1659"/>
        <item x="293"/>
        <item x="176"/>
        <item x="68"/>
        <item x="4"/>
        <item x="86"/>
        <item x="25"/>
        <item x="253"/>
        <item x="304"/>
        <item x="294"/>
        <item x="75"/>
        <item x="4788"/>
        <item x="217"/>
        <item x="180"/>
        <item x="1481"/>
        <item x="1482"/>
        <item x="123"/>
        <item x="2693"/>
        <item x="2998"/>
        <item x="2443"/>
        <item x="1328"/>
        <item x="267"/>
        <item x="3661"/>
        <item x="1108"/>
        <item x="121"/>
        <item x="1964"/>
        <item x="404"/>
        <item x="2635"/>
        <item x="1890"/>
        <item x="2509"/>
        <item x="23"/>
        <item x="100"/>
        <item x="128"/>
        <item x="101"/>
        <item x="2157"/>
        <item x="246"/>
        <item x="165"/>
        <item x="269"/>
        <item x="197"/>
        <item x="200"/>
        <item x="199"/>
        <item x="212"/>
        <item x="150"/>
        <item x="216"/>
        <item x="202"/>
        <item x="1228"/>
        <item x="2191"/>
        <item x="60"/>
        <item x="151"/>
        <item x="118"/>
        <item x="143"/>
        <item x="1584"/>
        <item x="59"/>
        <item x="397"/>
        <item x="131"/>
        <item x="446"/>
        <item x="2083"/>
        <item x="990"/>
        <item x="2668"/>
        <item x="3888"/>
        <item x="2969"/>
        <item x="173"/>
        <item x="157"/>
        <item x="1556"/>
        <item x="2072"/>
        <item x="877"/>
        <item x="1025"/>
        <item x="3399"/>
        <item x="161"/>
        <item x="1468"/>
        <item x="595"/>
        <item x="169"/>
        <item x="3"/>
        <item x="130"/>
        <item x="2019"/>
        <item x="603"/>
        <item x="2099"/>
        <item x="1777"/>
        <item x="40"/>
        <item x="2536"/>
        <item x="264"/>
        <item x="1714"/>
        <item x="1785"/>
        <item x="4524"/>
        <item x="1594"/>
        <item x="2249"/>
        <item x="807"/>
        <item x="49"/>
        <item x="4186"/>
        <item x="2091"/>
        <item x="1636"/>
        <item x="733"/>
        <item x="1965"/>
        <item x="147"/>
        <item x="1616"/>
        <item x="3011"/>
        <item x="3425"/>
        <item x="1545"/>
        <item x="2122"/>
        <item x="113"/>
        <item x="17"/>
        <item x="178"/>
        <item x="3068"/>
        <item x="192"/>
        <item x="268"/>
        <item x="1608"/>
        <item x="1609"/>
        <item x="2248"/>
        <item x="2160"/>
        <item x="277"/>
        <item x="1921"/>
        <item x="2482"/>
        <item x="2962"/>
        <item x="316"/>
        <item x="1685"/>
        <item x="818"/>
        <item x="205"/>
        <item x="112"/>
        <item x="56"/>
        <item x="44"/>
        <item x="26"/>
        <item x="1562"/>
        <item x="3705"/>
        <item x="2858"/>
        <item x="85"/>
        <item x="1637"/>
        <item x="3012"/>
        <item x="3020"/>
        <item x="878"/>
        <item x="2580"/>
        <item x="3322"/>
        <item x="4537"/>
        <item x="1408"/>
        <item x="720"/>
        <item x="22"/>
        <item x="106"/>
        <item x="2172"/>
        <item x="503"/>
        <item x="2551"/>
        <item x="2273"/>
        <item x="282"/>
        <item x="115"/>
        <item x="4567"/>
        <item x="3295"/>
        <item x="1900"/>
        <item x="4127"/>
        <item x="4064"/>
        <item x="1950"/>
        <item x="276"/>
        <item x="288"/>
        <item x="125"/>
        <item x="1571"/>
        <item x="1198"/>
        <item x="72"/>
        <item x="538"/>
        <item x="109"/>
        <item x="541"/>
        <item x="172"/>
        <item x="4376"/>
        <item x="262"/>
        <item x="64"/>
        <item x="116"/>
        <item x="142"/>
        <item x="1230"/>
        <item x="2200"/>
        <item x="2201"/>
        <item x="2204"/>
        <item x="2205"/>
        <item x="2208"/>
        <item x="2209"/>
        <item x="2207"/>
        <item x="2213"/>
        <item x="2211"/>
        <item x="2212"/>
        <item x="2214"/>
        <item x="2218"/>
        <item x="2221"/>
        <item x="2222"/>
        <item x="2225"/>
        <item x="2231"/>
        <item x="2229"/>
        <item x="2230"/>
        <item x="2234"/>
        <item x="2238"/>
        <item x="2239"/>
        <item x="2236"/>
        <item x="2237"/>
        <item x="2243"/>
        <item x="2244"/>
        <item x="2246"/>
        <item x="2251"/>
        <item x="2252"/>
        <item x="2254"/>
        <item x="2255"/>
        <item x="2257"/>
        <item x="2258"/>
        <item x="2264"/>
        <item x="2265"/>
        <item x="2263"/>
        <item x="2270"/>
        <item x="2272"/>
        <item x="2271"/>
        <item x="2269"/>
        <item x="2277"/>
        <item x="2276"/>
        <item x="2275"/>
        <item x="2284"/>
        <item x="2281"/>
        <item x="2283"/>
        <item x="2285"/>
        <item x="2282"/>
        <item x="2292"/>
        <item x="2290"/>
        <item x="2294"/>
        <item x="2293"/>
        <item x="2291"/>
        <item x="2299"/>
        <item x="2300"/>
        <item x="2302"/>
        <item x="2303"/>
        <item x="2301"/>
        <item x="2305"/>
        <item x="2304"/>
        <item x="2308"/>
        <item x="2311"/>
        <item x="2315"/>
        <item x="2314"/>
        <item x="2316"/>
        <item x="2317"/>
        <item x="2322"/>
        <item x="2325"/>
        <item x="2326"/>
        <item x="2329"/>
        <item x="2330"/>
        <item x="2332"/>
        <item x="2333"/>
        <item x="2335"/>
        <item x="2337"/>
        <item x="2341"/>
        <item x="2343"/>
        <item x="2340"/>
        <item x="2342"/>
        <item x="2339"/>
        <item x="2344"/>
        <item x="2345"/>
        <item x="2349"/>
        <item x="2608"/>
        <item x="2989"/>
        <item x="3037"/>
        <item x="1693"/>
        <item x="2787"/>
        <item x="2872"/>
        <item x="4327"/>
        <item x="4647"/>
        <item x="3423"/>
        <item x="3900"/>
        <item x="3201"/>
        <item x="3060"/>
        <item x="4174"/>
        <item x="4828"/>
        <item x="3200"/>
        <item x="3775"/>
        <item x="117"/>
        <item x="3524"/>
        <item x="12"/>
        <item x="702"/>
        <item x="717"/>
        <item x="215"/>
        <item x="240"/>
        <item x="31"/>
        <item x="186"/>
        <item x="46"/>
        <item x="2450"/>
        <item x="1703"/>
        <item x="52"/>
        <item x="3894"/>
        <item x="3248"/>
        <item x="4342"/>
        <item x="222"/>
        <item x="244"/>
        <item x="152"/>
        <item x="3013"/>
        <item x="3014"/>
        <item x="110"/>
        <item x="1082"/>
        <item x="1728"/>
        <item x="1814"/>
        <item x="1431"/>
        <item x="30"/>
        <item x="594"/>
        <item x="8"/>
        <item x="398"/>
        <item x="3424"/>
        <item x="2336"/>
        <item x="2611"/>
        <item x="3901"/>
        <item x="2873"/>
        <item x="3202"/>
        <item x="1891"/>
        <item x="2161"/>
        <item x="2476"/>
        <item x="1457"/>
        <item x="1510"/>
        <item x="1578"/>
        <item x="3059"/>
        <item x="2064"/>
        <item x="1400"/>
        <item x="1275"/>
        <item x="3597"/>
        <item x="3641"/>
        <item x="91"/>
        <item x="879"/>
        <item x="3005"/>
        <item x="3312"/>
        <item x="187"/>
        <item x="185"/>
        <item x="1440"/>
        <item x="1043"/>
        <item x="1359"/>
        <item x="43"/>
        <item x="250"/>
        <item x="3868"/>
        <item x="1465"/>
        <item x="3945"/>
        <item x="1980"/>
        <item x="3811"/>
        <item x="3812"/>
        <item x="195"/>
        <item x="3346"/>
        <item x="61"/>
        <item x="305"/>
        <item x="4140"/>
        <item x="3796"/>
        <item x="3437"/>
        <item x="1560"/>
        <item x="4377"/>
        <item x="1366"/>
        <item x="748"/>
        <item x="65"/>
        <item x="4283"/>
        <item x="92"/>
        <item x="275"/>
        <item x="3673"/>
        <item x="2579"/>
        <item x="4316"/>
        <item x="468"/>
        <item x="2084"/>
        <item x="2059"/>
        <item x="2549"/>
        <item x="2761"/>
        <item x="3392"/>
        <item x="1676"/>
        <item x="2899"/>
        <item x="1456"/>
        <item x="2542"/>
        <item x="2662"/>
        <item x="1288"/>
        <item x="1508"/>
        <item x="849"/>
        <item x="1507"/>
        <item x="2805"/>
        <item x="3331"/>
        <item x="598"/>
        <item x="611"/>
        <item x="1627"/>
        <item x="2078"/>
        <item x="2999"/>
        <item x="1786"/>
        <item x="285"/>
        <item x="1640"/>
        <item x="1617"/>
        <item x="4732"/>
        <item x="2964"/>
        <item x="2537"/>
        <item x="1227"/>
        <item x="4740"/>
        <item x="27"/>
        <item x="4509"/>
        <item x="41"/>
        <item x="684"/>
        <item x="3792"/>
        <item x="1467"/>
        <item x="263"/>
        <item x="3000"/>
        <item x="245"/>
        <item x="3487"/>
        <item x="2973"/>
        <item x="4515"/>
        <item x="144"/>
        <item x="3278"/>
        <item x="1991"/>
        <item x="2274"/>
        <item x="7"/>
        <item x="105"/>
        <item x="3793"/>
        <item x="1835"/>
        <item x="1716"/>
        <item x="2189"/>
        <item x="1224"/>
        <item x="1449"/>
        <item x="1973"/>
        <item x="3232"/>
        <item x="4341"/>
        <item x="2920"/>
        <item x="1752"/>
        <item x="1813"/>
        <item x="3184"/>
        <item x="1795"/>
        <item x="3643"/>
        <item x="2107"/>
        <item x="3559"/>
        <item x="4250"/>
        <item x="139"/>
        <item x="214"/>
        <item x="4766"/>
        <item x="11"/>
        <item x="4803"/>
        <item x="1091"/>
        <item x="4215"/>
        <item x="5084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t="default"/>
      </items>
    </pivotField>
    <pivotField dataField="1" showAll="0"/>
    <pivotField showAll="0"/>
    <pivotField axis="axisRow" showAll="0">
      <items count="682">
        <item x="604"/>
        <item x="602"/>
        <item x="549"/>
        <item x="586"/>
        <item x="606"/>
        <item x="117"/>
        <item x="153"/>
        <item x="106"/>
        <item x="80"/>
        <item x="115"/>
        <item x="252"/>
        <item x="233"/>
        <item x="231"/>
        <item x="248"/>
        <item x="218"/>
        <item x="174"/>
        <item x="207"/>
        <item x="240"/>
        <item x="232"/>
        <item x="271"/>
        <item x="270"/>
        <item x="272"/>
        <item x="291"/>
        <item x="324"/>
        <item x="325"/>
        <item x="173"/>
        <item x="290"/>
        <item x="261"/>
        <item x="214"/>
        <item x="262"/>
        <item x="395"/>
        <item x="268"/>
        <item x="221"/>
        <item x="241"/>
        <item x="377"/>
        <item x="263"/>
        <item x="217"/>
        <item x="243"/>
        <item x="269"/>
        <item x="326"/>
        <item x="129"/>
        <item x="631"/>
        <item x="330"/>
        <item x="110"/>
        <item x="573"/>
        <item x="387"/>
        <item x="293"/>
        <item x="356"/>
        <item x="136"/>
        <item x="519"/>
        <item x="418"/>
        <item x="12"/>
        <item x="636"/>
        <item x="201"/>
        <item x="474"/>
        <item x="161"/>
        <item x="338"/>
        <item x="406"/>
        <item x="407"/>
        <item x="205"/>
        <item x="627"/>
        <item x="647"/>
        <item x="336"/>
        <item x="249"/>
        <item x="592"/>
        <item x="259"/>
        <item x="629"/>
        <item x="588"/>
        <item x="584"/>
        <item x="472"/>
        <item x="184"/>
        <item x="143"/>
        <item x="200"/>
        <item x="178"/>
        <item x="555"/>
        <item x="430"/>
        <item x="442"/>
        <item x="147"/>
        <item x="610"/>
        <item x="267"/>
        <item x="563"/>
        <item x="473"/>
        <item x="181"/>
        <item x="302"/>
        <item x="334"/>
        <item x="53"/>
        <item x="434"/>
        <item x="431"/>
        <item x="458"/>
        <item x="437"/>
        <item x="238"/>
        <item x="329"/>
        <item x="162"/>
        <item x="10"/>
        <item x="463"/>
        <item x="456"/>
        <item x="648"/>
        <item x="618"/>
        <item x="185"/>
        <item x="2"/>
        <item x="99"/>
        <item x="457"/>
        <item x="3"/>
        <item x="120"/>
        <item x="4"/>
        <item x="202"/>
        <item x="582"/>
        <item x="339"/>
        <item m="1" x="680"/>
        <item x="288"/>
        <item x="562"/>
        <item x="163"/>
        <item x="512"/>
        <item x="118"/>
        <item x="543"/>
        <item x="644"/>
        <item x="645"/>
        <item x="509"/>
        <item x="585"/>
        <item x="581"/>
        <item x="156"/>
        <item x="398"/>
        <item x="298"/>
        <item x="354"/>
        <item x="435"/>
        <item x="548"/>
        <item x="27"/>
        <item x="593"/>
        <item x="608"/>
        <item x="306"/>
        <item x="609"/>
        <item x="632"/>
        <item x="108"/>
        <item x="553"/>
        <item x="619"/>
        <item x="501"/>
        <item x="75"/>
        <item x="84"/>
        <item x="138"/>
        <item x="638"/>
        <item x="439"/>
        <item x="375"/>
        <item x="601"/>
        <item x="278"/>
        <item x="613"/>
        <item x="275"/>
        <item x="389"/>
        <item x="381"/>
        <item x="355"/>
        <item x="402"/>
        <item x="544"/>
        <item x="322"/>
        <item x="101"/>
        <item x="607"/>
        <item x="103"/>
        <item x="130"/>
        <item x="441"/>
        <item x="630"/>
        <item x="124"/>
        <item x="634"/>
        <item x="623"/>
        <item x="14"/>
        <item x="423"/>
        <item x="521"/>
        <item x="209"/>
        <item x="100"/>
        <item x="239"/>
        <item x="578"/>
        <item x="280"/>
        <item x="109"/>
        <item x="378"/>
        <item x="363"/>
        <item x="468"/>
        <item x="125"/>
        <item x="436"/>
        <item x="122"/>
        <item x="46"/>
        <item x="206"/>
        <item x="135"/>
        <item x="413"/>
        <item x="616"/>
        <item x="478"/>
        <item x="498"/>
        <item x="591"/>
        <item x="400"/>
        <item x="98"/>
        <item x="514"/>
        <item x="150"/>
        <item x="253"/>
        <item x="568"/>
        <item x="133"/>
        <item x="612"/>
        <item x="220"/>
        <item x="569"/>
        <item x="384"/>
        <item x="560"/>
        <item x="102"/>
        <item x="373"/>
        <item x="227"/>
        <item x="550"/>
        <item x="134"/>
        <item x="300"/>
        <item x="299"/>
        <item x="265"/>
        <item x="570"/>
        <item x="510"/>
        <item x="558"/>
        <item x="314"/>
        <item x="281"/>
        <item x="358"/>
        <item x="614"/>
        <item x="452"/>
        <item x="484"/>
        <item x="461"/>
        <item x="505"/>
        <item x="33"/>
        <item x="126"/>
        <item x="144"/>
        <item x="491"/>
        <item x="68"/>
        <item x="121"/>
        <item x="148"/>
        <item x="494"/>
        <item x="590"/>
        <item x="335"/>
        <item x="19"/>
        <item x="357"/>
        <item x="640"/>
        <item x="426"/>
        <item x="230"/>
        <item x="188"/>
        <item x="362"/>
        <item x="105"/>
        <item x="397"/>
        <item x="531"/>
        <item x="304"/>
        <item x="352"/>
        <item x="518"/>
        <item x="341"/>
        <item x="417"/>
        <item x="427"/>
        <item x="158"/>
        <item x="160"/>
        <item x="367"/>
        <item x="351"/>
        <item x="183"/>
        <item x="180"/>
        <item x="187"/>
        <item x="189"/>
        <item x="191"/>
        <item x="195"/>
        <item x="264"/>
        <item x="305"/>
        <item x="318"/>
        <item x="315"/>
        <item x="421"/>
        <item x="343"/>
        <item x="348"/>
        <item x="320"/>
        <item x="361"/>
        <item x="360"/>
        <item x="382"/>
        <item x="386"/>
        <item x="517"/>
        <item x="350"/>
        <item x="196"/>
        <item x="500"/>
        <item x="169"/>
        <item x="15"/>
        <item x="5"/>
        <item x="388"/>
        <item x="213"/>
        <item x="449"/>
        <item x="236"/>
        <item x="471"/>
        <item x="186"/>
        <item x="295"/>
        <item x="44"/>
        <item x="20"/>
        <item x="6"/>
        <item x="273"/>
        <item x="308"/>
        <item x="167"/>
        <item x="525"/>
        <item x="234"/>
        <item x="523"/>
        <item x="524"/>
        <item x="527"/>
        <item x="526"/>
        <item x="404"/>
        <item x="453"/>
        <item x="7"/>
        <item x="409"/>
        <item x="465"/>
        <item x="487"/>
        <item x="538"/>
        <item x="571"/>
        <item x="310"/>
        <item x="301"/>
        <item x="89"/>
        <item x="353"/>
        <item x="54"/>
        <item x="215"/>
        <item x="346"/>
        <item x="414"/>
        <item x="67"/>
        <item x="165"/>
        <item x="279"/>
        <item x="438"/>
        <item x="277"/>
        <item x="410"/>
        <item x="516"/>
        <item x="574"/>
        <item x="331"/>
        <item x="575"/>
        <item x="579"/>
        <item x="580"/>
        <item x="600"/>
        <item x="462"/>
        <item x="285"/>
        <item x="485"/>
        <item x="643"/>
        <item x="429"/>
        <item x="146"/>
        <item x="541"/>
        <item x="119"/>
        <item x="424"/>
        <item x="379"/>
        <item x="245"/>
        <item x="333"/>
        <item x="91"/>
        <item x="533"/>
        <item x="247"/>
        <item x="210"/>
        <item x="529"/>
        <item x="41"/>
        <item x="18"/>
        <item x="198"/>
        <item x="31"/>
        <item x="58"/>
        <item x="59"/>
        <item x="66"/>
        <item x="74"/>
        <item x="61"/>
        <item x="69"/>
        <item x="70"/>
        <item x="73"/>
        <item x="77"/>
        <item x="71"/>
        <item x="32"/>
        <item x="47"/>
        <item x="642"/>
        <item x="506"/>
        <item x="96"/>
        <item x="340"/>
        <item x="425"/>
        <item x="62"/>
        <item x="625"/>
        <item x="572"/>
        <item x="28"/>
        <item x="450"/>
        <item x="254"/>
        <item x="319"/>
        <item x="489"/>
        <item x="294"/>
        <item x="226"/>
        <item x="246"/>
        <item x="8"/>
        <item x="34"/>
        <item x="151"/>
        <item x="482"/>
        <item x="228"/>
        <item x="192"/>
        <item x="532"/>
        <item x="596"/>
        <item x="237"/>
        <item x="104"/>
        <item x="535"/>
        <item x="35"/>
        <item x="204"/>
        <item x="0"/>
        <item x="48"/>
        <item x="422"/>
        <item x="22"/>
        <item x="286"/>
        <item x="626"/>
        <item x="166"/>
        <item x="646"/>
        <item x="86"/>
        <item x="39"/>
        <item x="38"/>
        <item x="72"/>
        <item x="224"/>
        <item x="242"/>
        <item x="172"/>
        <item x="88"/>
        <item x="140"/>
        <item x="83"/>
        <item x="620"/>
        <item x="244"/>
        <item x="316"/>
        <item x="51"/>
        <item x="40"/>
        <item x="37"/>
        <item x="78"/>
        <item x="466"/>
        <item x="374"/>
        <item x="493"/>
        <item x="97"/>
        <item x="598"/>
        <item x="342"/>
        <item x="448"/>
        <item x="139"/>
        <item x="513"/>
        <item x="495"/>
        <item x="583"/>
        <item x="475"/>
        <item x="522"/>
        <item x="212"/>
        <item x="446"/>
        <item x="90"/>
        <item x="179"/>
        <item x="137"/>
        <item x="283"/>
        <item x="359"/>
        <item x="177"/>
        <item x="412"/>
        <item x="547"/>
        <item x="81"/>
        <item x="211"/>
        <item x="405"/>
        <item x="393"/>
        <item x="540"/>
        <item x="164"/>
        <item x="65"/>
        <item x="16"/>
        <item x="9"/>
        <item x="559"/>
        <item x="36"/>
        <item x="641"/>
        <item x="637"/>
        <item x="312"/>
        <item x="95"/>
        <item x="490"/>
        <item x="132"/>
        <item x="114"/>
        <item x="229"/>
        <item x="511"/>
        <item x="317"/>
        <item x="208"/>
        <item x="42"/>
        <item x="25"/>
        <item x="63"/>
        <item x="131"/>
        <item x="222"/>
        <item x="251"/>
        <item x="520"/>
        <item x="349"/>
        <item x="564"/>
        <item x="567"/>
        <item x="470"/>
        <item x="199"/>
        <item x="309"/>
        <item x="159"/>
        <item x="416"/>
        <item x="528"/>
        <item x="483"/>
        <item x="257"/>
        <item x="127"/>
        <item x="451"/>
        <item x="488"/>
        <item x="93"/>
        <item x="43"/>
        <item x="26"/>
        <item x="23"/>
        <item x="369"/>
        <item x="615"/>
        <item x="92"/>
        <item x="635"/>
        <item x="258"/>
        <item x="154"/>
        <item x="464"/>
        <item x="401"/>
        <item x="260"/>
        <item x="385"/>
        <item x="282"/>
        <item x="176"/>
        <item x="392"/>
        <item x="145"/>
        <item x="76"/>
        <item x="539"/>
        <item x="480"/>
        <item x="455"/>
        <item x="530"/>
        <item x="327"/>
        <item x="193"/>
        <item x="605"/>
        <item x="639"/>
        <item x="250"/>
        <item x="628"/>
        <item x="219"/>
        <item x="394"/>
        <item x="459"/>
        <item x="603"/>
        <item x="79"/>
        <item x="380"/>
        <item x="141"/>
        <item x="399"/>
        <item x="30"/>
        <item x="29"/>
        <item x="56"/>
        <item x="11"/>
        <item x="476"/>
        <item x="408"/>
        <item x="411"/>
        <item x="624"/>
        <item x="370"/>
        <item x="49"/>
        <item x="515"/>
        <item x="197"/>
        <item x="554"/>
        <item x="496"/>
        <item x="292"/>
        <item x="617"/>
        <item x="321"/>
        <item x="597"/>
        <item x="443"/>
        <item x="128"/>
        <item x="542"/>
        <item x="576"/>
        <item x="545"/>
        <item x="149"/>
        <item x="157"/>
        <item x="503"/>
        <item x="24"/>
        <item x="297"/>
        <item x="440"/>
        <item x="390"/>
        <item x="599"/>
        <item x="256"/>
        <item x="142"/>
        <item x="113"/>
        <item x="116"/>
        <item x="111"/>
        <item x="112"/>
        <item x="107"/>
        <item x="235"/>
        <item x="594"/>
        <item x="371"/>
        <item x="303"/>
        <item x="366"/>
        <item x="1"/>
        <item x="17"/>
        <item x="60"/>
        <item x="284"/>
        <item x="447"/>
        <item x="170"/>
        <item x="194"/>
        <item x="561"/>
        <item x="82"/>
        <item x="225"/>
        <item x="182"/>
        <item x="364"/>
        <item x="611"/>
        <item x="492"/>
        <item x="307"/>
        <item x="502"/>
        <item x="266"/>
        <item x="507"/>
        <item x="633"/>
        <item x="175"/>
        <item x="123"/>
        <item x="622"/>
        <item x="552"/>
        <item x="595"/>
        <item x="415"/>
        <item x="557"/>
        <item x="203"/>
        <item x="337"/>
        <item x="432"/>
        <item x="534"/>
        <item x="577"/>
        <item x="454"/>
        <item x="650"/>
        <item x="460"/>
        <item x="499"/>
        <item x="328"/>
        <item x="445"/>
        <item x="428"/>
        <item x="274"/>
        <item x="556"/>
        <item x="368"/>
        <item x="497"/>
        <item x="323"/>
        <item x="383"/>
        <item x="289"/>
        <item x="551"/>
        <item x="537"/>
        <item x="546"/>
        <item x="347"/>
        <item x="396"/>
        <item x="52"/>
        <item x="477"/>
        <item x="276"/>
        <item x="365"/>
        <item x="444"/>
        <item x="190"/>
        <item x="85"/>
        <item x="13"/>
        <item x="376"/>
        <item x="94"/>
        <item x="21"/>
        <item x="55"/>
        <item x="168"/>
        <item x="344"/>
        <item x="216"/>
        <item x="255"/>
        <item x="587"/>
        <item x="345"/>
        <item x="536"/>
        <item x="486"/>
        <item x="419"/>
        <item x="420"/>
        <item x="311"/>
        <item x="64"/>
        <item x="155"/>
        <item x="433"/>
        <item x="223"/>
        <item x="87"/>
        <item x="566"/>
        <item x="372"/>
        <item x="479"/>
        <item x="296"/>
        <item x="50"/>
        <item x="481"/>
        <item x="467"/>
        <item x="504"/>
        <item x="332"/>
        <item x="403"/>
        <item x="171"/>
        <item x="621"/>
        <item x="508"/>
        <item x="589"/>
        <item x="651"/>
        <item x="391"/>
        <item x="287"/>
        <item x="45"/>
        <item x="152"/>
        <item x="313"/>
        <item x="565"/>
        <item x="57"/>
        <item x="469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showAll="0"/>
    <pivotField axis="axisPage" multipleItemSelectionAllowed="1" showAll="0" defaultSubtotal="0">
      <items count="129">
        <item h="1" x="46"/>
        <item h="1" x="47"/>
        <item h="1" x="48"/>
        <item h="1" x="49"/>
        <item h="1" x="50"/>
        <item h="1" x="51"/>
        <item h="1" x="52"/>
        <item h="1" x="53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78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79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0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81"/>
        <item x="126"/>
        <item x="127"/>
        <item x="128"/>
        <item h="1" x="82"/>
        <item h="1" x="83"/>
        <item h="1" x="84"/>
        <item h="1" x="85"/>
        <item h="1" x="0"/>
      </items>
    </pivotField>
  </pivotFields>
  <rowFields count="2">
    <field x="6"/>
    <field x="3"/>
  </rowFields>
  <rowItems count="62">
    <i>
      <x v="41"/>
    </i>
    <i r="1">
      <x v="2904"/>
    </i>
    <i r="1">
      <x v="2928"/>
    </i>
    <i r="1">
      <x v="2992"/>
    </i>
    <i r="1">
      <x v="4434"/>
    </i>
    <i r="1">
      <x v="4460"/>
    </i>
    <i>
      <x v="61"/>
    </i>
    <i r="1">
      <x v="2930"/>
    </i>
    <i>
      <x v="78"/>
    </i>
    <i r="1">
      <x v="4527"/>
    </i>
    <i>
      <x v="96"/>
    </i>
    <i r="1">
      <x v="2930"/>
    </i>
    <i>
      <x v="127"/>
    </i>
    <i r="1">
      <x v="4434"/>
    </i>
    <i>
      <x v="131"/>
    </i>
    <i r="1">
      <x v="2928"/>
    </i>
    <i r="1">
      <x v="2992"/>
    </i>
    <i r="1">
      <x v="4581"/>
    </i>
    <i>
      <x v="133"/>
    </i>
    <i r="1">
      <x v="3014"/>
    </i>
    <i r="1">
      <x v="4628"/>
    </i>
    <i r="1">
      <x v="4804"/>
    </i>
    <i>
      <x v="139"/>
    </i>
    <i r="1">
      <x v="4490"/>
    </i>
    <i>
      <x v="144"/>
    </i>
    <i r="1">
      <x v="2992"/>
    </i>
    <i r="1">
      <x v="3014"/>
    </i>
    <i r="1">
      <x v="4527"/>
    </i>
    <i>
      <x v="152"/>
    </i>
    <i r="1">
      <x v="2892"/>
    </i>
    <i r="1">
      <x v="3014"/>
    </i>
    <i>
      <x v="153"/>
    </i>
    <i r="1">
      <x v="2858"/>
    </i>
    <i r="1">
      <x v="4527"/>
    </i>
    <i r="1">
      <x v="4628"/>
    </i>
    <i r="1">
      <x v="4804"/>
    </i>
    <i>
      <x v="158"/>
    </i>
    <i r="1">
      <x v="3014"/>
    </i>
    <i>
      <x v="160"/>
    </i>
    <i r="1">
      <x v="2992"/>
    </i>
    <i r="1">
      <x v="3014"/>
    </i>
    <i r="1">
      <x v="4490"/>
    </i>
    <i r="1">
      <x v="4527"/>
    </i>
    <i r="1">
      <x v="4804"/>
    </i>
    <i>
      <x v="180"/>
    </i>
    <i r="1">
      <x v="2930"/>
    </i>
    <i r="1">
      <x v="4527"/>
    </i>
    <i r="1">
      <x v="4804"/>
    </i>
    <i>
      <x v="196"/>
    </i>
    <i r="1">
      <x v="4609"/>
    </i>
    <i>
      <x v="266"/>
    </i>
    <i r="1">
      <x v="4527"/>
    </i>
    <i>
      <x v="321"/>
    </i>
    <i r="1">
      <x v="3014"/>
    </i>
    <i>
      <x v="374"/>
    </i>
    <i r="1">
      <x v="3014"/>
    </i>
    <i>
      <x v="387"/>
    </i>
    <i r="1">
      <x v="2992"/>
    </i>
    <i r="1">
      <x v="3014"/>
    </i>
    <i r="1">
      <x v="4490"/>
    </i>
    <i r="1">
      <x v="4883"/>
    </i>
    <i t="grand">
      <x/>
    </i>
  </rowItems>
  <colFields count="1">
    <field x="2"/>
  </colFields>
  <colItems count="3">
    <i>
      <x v="6"/>
    </i>
    <i>
      <x v="13"/>
    </i>
    <i t="grand">
      <x/>
    </i>
  </colItems>
  <pageFields count="1">
    <pageField fld="8" hier="-1"/>
  </pageFields>
  <dataFields count="1">
    <dataField name="Sum of Labor" fld="4" baseField="6" baseItem="4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98F52-B3A1-4A23-A417-DFA9685A7748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78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5">
        <item x="5"/>
        <item x="20"/>
        <item x="6"/>
        <item x="18"/>
        <item x="3"/>
        <item x="0"/>
        <item x="10"/>
        <item x="16"/>
        <item x="8"/>
        <item x="2"/>
        <item x="13"/>
        <item x="7"/>
        <item x="21"/>
        <item x="22"/>
        <item x="1"/>
        <item x="9"/>
        <item x="19"/>
        <item x="12"/>
        <item x="4"/>
        <item x="23"/>
        <item x="15"/>
        <item x="14"/>
        <item x="17"/>
        <item x="11"/>
        <item t="default"/>
      </items>
    </pivotField>
    <pivotField dataField="1" numFmtId="165" showAll="0"/>
    <pivotField showAll="0"/>
    <pivotField axis="axisRow" showAll="0" sortType="ascending">
      <items count="21">
        <item x="0"/>
        <item x="9"/>
        <item x="6"/>
        <item x="11"/>
        <item x="8"/>
        <item x="12"/>
        <item x="19"/>
        <item x="18"/>
        <item x="17"/>
        <item x="5"/>
        <item x="16"/>
        <item x="2"/>
        <item x="14"/>
        <item x="10"/>
        <item x="13"/>
        <item x="4"/>
        <item x="3"/>
        <item x="7"/>
        <item x="15"/>
        <item x="1"/>
        <item t="default"/>
      </items>
    </pivotField>
  </pivotFields>
  <rowFields count="2">
    <field x="5"/>
    <field x="2"/>
  </rowFields>
  <rowItems count="76">
    <i>
      <x/>
    </i>
    <i r="1">
      <x v="5"/>
    </i>
    <i r="1">
      <x v="9"/>
    </i>
    <i r="1">
      <x v="11"/>
    </i>
    <i r="1">
      <x v="20"/>
    </i>
    <i>
      <x v="1"/>
    </i>
    <i r="1">
      <x v="13"/>
    </i>
    <i r="1">
      <x v="15"/>
    </i>
    <i>
      <x v="2"/>
    </i>
    <i r="1">
      <x v="8"/>
    </i>
    <i r="1">
      <x v="11"/>
    </i>
    <i r="1">
      <x v="13"/>
    </i>
    <i r="1">
      <x v="20"/>
    </i>
    <i r="1">
      <x v="23"/>
    </i>
    <i>
      <x v="3"/>
    </i>
    <i r="1">
      <x v="8"/>
    </i>
    <i>
      <x v="4"/>
    </i>
    <i r="1">
      <x v="6"/>
    </i>
    <i r="1">
      <x v="8"/>
    </i>
    <i r="1">
      <x v="9"/>
    </i>
    <i r="1">
      <x v="20"/>
    </i>
    <i r="1">
      <x v="23"/>
    </i>
    <i>
      <x v="5"/>
    </i>
    <i r="1">
      <x v="8"/>
    </i>
    <i>
      <x v="6"/>
    </i>
    <i r="1">
      <x v="13"/>
    </i>
    <i>
      <x v="7"/>
    </i>
    <i r="1">
      <x v="13"/>
    </i>
    <i>
      <x v="8"/>
    </i>
    <i r="1">
      <x v="8"/>
    </i>
    <i>
      <x v="9"/>
    </i>
    <i r="1">
      <x/>
    </i>
    <i>
      <x v="10"/>
    </i>
    <i r="1">
      <x v="1"/>
    </i>
    <i r="1">
      <x v="7"/>
    </i>
    <i r="1">
      <x v="13"/>
    </i>
    <i>
      <x v="11"/>
    </i>
    <i r="1">
      <x v="4"/>
    </i>
    <i>
      <x v="12"/>
    </i>
    <i r="1">
      <x v="15"/>
    </i>
    <i r="1">
      <x v="20"/>
    </i>
    <i r="1">
      <x v="23"/>
    </i>
    <i>
      <x v="13"/>
    </i>
    <i r="1">
      <x v="5"/>
    </i>
    <i r="1">
      <x v="9"/>
    </i>
    <i r="1">
      <x v="13"/>
    </i>
    <i r="1">
      <x v="15"/>
    </i>
    <i>
      <x v="14"/>
    </i>
    <i r="1">
      <x v="7"/>
    </i>
    <i r="1">
      <x v="15"/>
    </i>
    <i r="1">
      <x v="19"/>
    </i>
    <i r="1">
      <x v="23"/>
    </i>
    <i>
      <x v="15"/>
    </i>
    <i r="1">
      <x v="18"/>
    </i>
    <i>
      <x v="16"/>
    </i>
    <i r="1">
      <x v="18"/>
    </i>
    <i>
      <x v="17"/>
    </i>
    <i r="1">
      <x v="6"/>
    </i>
    <i r="1">
      <x v="7"/>
    </i>
    <i r="1">
      <x v="8"/>
    </i>
    <i r="1">
      <x v="11"/>
    </i>
    <i r="1">
      <x v="16"/>
    </i>
    <i r="1">
      <x v="20"/>
    </i>
    <i r="1">
      <x v="23"/>
    </i>
    <i>
      <x v="18"/>
    </i>
    <i r="1">
      <x v="8"/>
    </i>
    <i>
      <x v="19"/>
    </i>
    <i r="1">
      <x v="2"/>
    </i>
    <i r="1">
      <x v="3"/>
    </i>
    <i r="1">
      <x v="10"/>
    </i>
    <i r="1">
      <x v="12"/>
    </i>
    <i r="1">
      <x v="14"/>
    </i>
    <i r="1">
      <x v="17"/>
    </i>
    <i r="1">
      <x v="21"/>
    </i>
    <i r="1">
      <x v="2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67C44-1F02-419D-ABBF-0510AD248E6F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H2:I95" firstHeaderRow="1" firstDataRow="1" firstDataCol="1"/>
  <pivotFields count="6">
    <pivotField numFmtId="164" showAll="0"/>
    <pivotField showAll="0"/>
    <pivotField axis="axisRow" showAll="0">
      <items count="25">
        <item x="9"/>
        <item x="11"/>
        <item x="2"/>
        <item x="16"/>
        <item x="4"/>
        <item x="19"/>
        <item x="6"/>
        <item x="3"/>
        <item x="10"/>
        <item x="5"/>
        <item x="15"/>
        <item x="1"/>
        <item x="0"/>
        <item x="23"/>
        <item x="18"/>
        <item x="14"/>
        <item x="22"/>
        <item x="13"/>
        <item x="12"/>
        <item x="7"/>
        <item x="8"/>
        <item x="20"/>
        <item x="17"/>
        <item x="21"/>
        <item t="default"/>
      </items>
    </pivotField>
    <pivotField dataField="1" numFmtId="165" showAll="0"/>
    <pivotField showAll="0"/>
    <pivotField axis="axisRow" showAll="0" sortType="ascending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2">
    <field x="5"/>
    <field x="2"/>
  </rowFields>
  <rowItems count="93">
    <i>
      <x/>
    </i>
    <i r="1">
      <x v="2"/>
    </i>
    <i r="1">
      <x v="7"/>
    </i>
    <i r="1">
      <x v="11"/>
    </i>
    <i r="1">
      <x v="12"/>
    </i>
    <i>
      <x v="1"/>
    </i>
    <i r="1">
      <x v="4"/>
    </i>
    <i r="1">
      <x v="12"/>
    </i>
    <i>
      <x v="2"/>
    </i>
    <i r="1">
      <x v="6"/>
    </i>
    <i r="1">
      <x v="7"/>
    </i>
    <i r="1">
      <x v="9"/>
    </i>
    <i r="1">
      <x v="12"/>
    </i>
    <i r="1">
      <x v="19"/>
    </i>
    <i>
      <x v="3"/>
    </i>
    <i r="1">
      <x v="20"/>
    </i>
    <i>
      <x v="4"/>
    </i>
    <i r="1">
      <x v="2"/>
    </i>
    <i r="1">
      <x v="7"/>
    </i>
    <i r="1">
      <x v="9"/>
    </i>
    <i r="1">
      <x v="11"/>
    </i>
    <i>
      <x v="5"/>
    </i>
    <i r="1">
      <x v="9"/>
    </i>
    <i>
      <x v="6"/>
    </i>
    <i r="1">
      <x v="20"/>
    </i>
    <i>
      <x v="7"/>
    </i>
    <i r="1">
      <x v="20"/>
    </i>
    <i>
      <x v="8"/>
    </i>
    <i r="1">
      <x v="4"/>
    </i>
    <i r="1">
      <x v="9"/>
    </i>
    <i>
      <x v="9"/>
    </i>
    <i r="1">
      <x v="9"/>
    </i>
    <i r="1">
      <x v="20"/>
    </i>
    <i>
      <x v="10"/>
    </i>
    <i r="1">
      <x v="20"/>
    </i>
    <i>
      <x v="11"/>
    </i>
    <i r="1">
      <x v="20"/>
    </i>
    <i>
      <x v="12"/>
    </i>
    <i r="1">
      <x/>
    </i>
    <i>
      <x v="13"/>
    </i>
    <i r="1">
      <x v="20"/>
    </i>
    <i>
      <x v="14"/>
    </i>
    <i r="1">
      <x v="9"/>
    </i>
    <i>
      <x v="15"/>
    </i>
    <i r="1">
      <x v="20"/>
    </i>
    <i>
      <x v="16"/>
    </i>
    <i r="1">
      <x v="4"/>
    </i>
    <i r="1">
      <x v="9"/>
    </i>
    <i>
      <x v="17"/>
    </i>
    <i r="1">
      <x v="1"/>
    </i>
    <i r="1">
      <x v="4"/>
    </i>
    <i r="1">
      <x v="8"/>
    </i>
    <i r="1">
      <x v="9"/>
    </i>
    <i>
      <x v="18"/>
    </i>
    <i r="1">
      <x v="9"/>
    </i>
    <i>
      <x v="19"/>
    </i>
    <i r="1">
      <x v="9"/>
    </i>
    <i>
      <x v="20"/>
    </i>
    <i r="1">
      <x v="18"/>
    </i>
    <i>
      <x v="21"/>
    </i>
    <i r="1">
      <x v="12"/>
    </i>
    <i>
      <x v="22"/>
    </i>
    <i r="1">
      <x v="9"/>
    </i>
    <i r="1">
      <x v="10"/>
    </i>
    <i r="1">
      <x v="15"/>
    </i>
    <i r="1">
      <x v="17"/>
    </i>
    <i r="1">
      <x v="19"/>
    </i>
    <i>
      <x v="23"/>
    </i>
    <i r="1">
      <x v="17"/>
    </i>
    <i r="1">
      <x v="19"/>
    </i>
    <i>
      <x v="24"/>
    </i>
    <i r="1">
      <x v="9"/>
    </i>
    <i r="1">
      <x v="18"/>
    </i>
    <i>
      <x v="25"/>
    </i>
    <i r="1">
      <x v="3"/>
    </i>
    <i>
      <x v="26"/>
    </i>
    <i r="1">
      <x v="2"/>
    </i>
    <i r="1">
      <x v="7"/>
    </i>
    <i r="1">
      <x v="9"/>
    </i>
    <i r="1">
      <x v="11"/>
    </i>
    <i r="1">
      <x v="12"/>
    </i>
    <i r="1">
      <x v="19"/>
    </i>
    <i r="1">
      <x v="22"/>
    </i>
    <i>
      <x v="27"/>
    </i>
    <i r="1">
      <x v="5"/>
    </i>
    <i r="1">
      <x v="11"/>
    </i>
    <i r="1">
      <x v="14"/>
    </i>
    <i r="1">
      <x v="21"/>
    </i>
    <i r="1">
      <x v="23"/>
    </i>
    <i>
      <x v="28"/>
    </i>
    <i r="1">
      <x v="13"/>
    </i>
    <i r="1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CC422-D393-49BD-BA1E-D4BAA74FCAA1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5" firstHeaderRow="1" firstDataRow="1" firstDataCol="1"/>
  <pivotFields count="6">
    <pivotField numFmtId="164" showAll="0"/>
    <pivotField showAll="0"/>
    <pivotField axis="axisRow" showAll="0">
      <items count="10">
        <item x="5"/>
        <item x="1"/>
        <item x="0"/>
        <item x="3"/>
        <item x="2"/>
        <item x="6"/>
        <item x="7"/>
        <item x="4"/>
        <item x="8"/>
        <item t="default"/>
      </items>
    </pivotField>
    <pivotField dataField="1" numFmtId="165" showAll="0"/>
    <pivotField showAll="0"/>
    <pivotField axis="axisRow" showAll="0">
      <items count="4">
        <item x="1"/>
        <item x="2"/>
        <item x="0"/>
        <item t="default"/>
      </items>
    </pivotField>
  </pivotFields>
  <rowFields count="2">
    <field x="5"/>
    <field x="2"/>
  </rowFields>
  <rowItems count="13">
    <i>
      <x/>
    </i>
    <i r="1">
      <x v="1"/>
    </i>
    <i>
      <x v="1"/>
    </i>
    <i r="1">
      <x v="3"/>
    </i>
    <i r="1">
      <x v="8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711C-68DA-4566-AB04-BF0A5F19780C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0" firstHeaderRow="1" firstDataRow="1" firstDataCol="1"/>
  <pivotFields count="6">
    <pivotField numFmtId="164" showAll="0"/>
    <pivotField showAll="0"/>
    <pivotField axis="axisRow" showAll="0">
      <items count="5">
        <item x="0"/>
        <item x="3"/>
        <item x="2"/>
        <item x="1"/>
        <item t="default"/>
      </items>
    </pivotField>
    <pivotField dataField="1" numFmtId="165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18">
    <i>
      <x/>
    </i>
    <i r="1">
      <x/>
    </i>
    <i>
      <x v="1"/>
    </i>
    <i r="1">
      <x v="3"/>
    </i>
    <i>
      <x v="2"/>
    </i>
    <i r="1">
      <x/>
    </i>
    <i r="1">
      <x v="2"/>
    </i>
    <i>
      <x v="3"/>
    </i>
    <i r="1">
      <x v="3"/>
    </i>
    <i>
      <x v="4"/>
    </i>
    <i r="1">
      <x v="1"/>
    </i>
    <i>
      <x v="5"/>
    </i>
    <i r="1">
      <x/>
    </i>
    <i>
      <x v="6"/>
    </i>
    <i r="1">
      <x/>
    </i>
    <i>
      <x v="7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58A49-D2FB-4D6F-B0AE-002AE8E2962E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3" firstHeaderRow="1" firstDataRow="1" firstDataCol="1"/>
  <pivotFields count="6">
    <pivotField numFmtId="164" showAll="0"/>
    <pivotField showAll="0"/>
    <pivotField axis="axisRow" showAll="0">
      <items count="6">
        <item x="4"/>
        <item x="1"/>
        <item x="0"/>
        <item x="2"/>
        <item x="3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1">
    <i>
      <x/>
    </i>
    <i r="1">
      <x v="1"/>
    </i>
    <i r="1">
      <x v="2"/>
    </i>
    <i>
      <x v="1"/>
    </i>
    <i r="1">
      <x v="2"/>
    </i>
    <i>
      <x v="2"/>
    </i>
    <i r="1">
      <x v="3"/>
    </i>
    <i r="1">
      <x v="4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44682-0C68-4C17-A0BA-9459397201A8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1" firstHeaderRow="1" firstDataRow="1" firstDataCol="1"/>
  <pivotFields count="6">
    <pivotField numFmtId="164" showAll="0"/>
    <pivotField showAll="0"/>
    <pivotField axis="axisRow" showAll="0">
      <items count="9">
        <item x="1"/>
        <item x="0"/>
        <item x="6"/>
        <item x="4"/>
        <item x="3"/>
        <item x="2"/>
        <item x="5"/>
        <item x="7"/>
        <item t="default"/>
      </items>
    </pivotField>
    <pivotField dataField="1" numFmtId="165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29">
    <i>
      <x/>
    </i>
    <i r="1">
      <x v="1"/>
    </i>
    <i>
      <x v="1"/>
    </i>
    <i r="1">
      <x v="1"/>
    </i>
    <i>
      <x v="2"/>
    </i>
    <i r="1">
      <x v="1"/>
    </i>
    <i>
      <x v="3"/>
    </i>
    <i r="1">
      <x/>
    </i>
    <i r="1">
      <x v="1"/>
    </i>
    <i>
      <x v="4"/>
    </i>
    <i r="1">
      <x v="5"/>
    </i>
    <i>
      <x v="5"/>
    </i>
    <i r="1">
      <x v="5"/>
    </i>
    <i>
      <x v="6"/>
    </i>
    <i r="1">
      <x v="1"/>
    </i>
    <i r="1">
      <x v="2"/>
    </i>
    <i r="1">
      <x v="3"/>
    </i>
    <i r="1">
      <x v="4"/>
    </i>
    <i r="1">
      <x v="6"/>
    </i>
    <i r="1">
      <x v="7"/>
    </i>
    <i>
      <x v="7"/>
    </i>
    <i r="1">
      <x v="5"/>
    </i>
    <i>
      <x v="8"/>
    </i>
    <i r="1">
      <x v="5"/>
    </i>
    <i>
      <x v="9"/>
    </i>
    <i r="1">
      <x v="1"/>
    </i>
    <i>
      <x v="10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3A8F0-148B-4484-B354-2FA43A3EAC4D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77BB9-9836-45D5-B34E-A77A5941EC63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2">
    <i>
      <x/>
    </i>
    <i r="1">
      <x/>
    </i>
    <i>
      <x v="1"/>
    </i>
    <i r="1">
      <x/>
    </i>
    <i>
      <x v="2"/>
    </i>
    <i r="1">
      <x/>
    </i>
    <i r="1">
      <x v="1"/>
    </i>
    <i>
      <x v="3"/>
    </i>
    <i r="1">
      <x/>
    </i>
    <i>
      <x v="4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33BCA-CEB1-4360-9985-FA41F27099E8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CD4FD-B3EF-49CC-8E62-7E9E578DECCD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 r="1">
      <x v="1"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EBBE4-B73E-42DC-A16D-83EFC4593157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5">
    <i>
      <x/>
    </i>
    <i r="1">
      <x/>
    </i>
    <i>
      <x v="1"/>
    </i>
    <i r="1">
      <x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9B911-F8D9-43A0-825C-28D3292064F6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1" firstHeaderRow="1" firstDataRow="1" firstDataCol="1"/>
  <pivotFields count="6">
    <pivotField numFmtId="16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dataField="1" numFmtId="165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19">
    <i>
      <x/>
    </i>
    <i r="1">
      <x v="2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/>
    </i>
    <i>
      <x v="6"/>
    </i>
    <i r="1">
      <x v="3"/>
    </i>
    <i>
      <x v="7"/>
    </i>
    <i r="1">
      <x v="1"/>
    </i>
    <i>
      <x v="8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D0C29-3FC0-45ED-97AC-41DCCCA45B6F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14" firstHeaderRow="1" firstDataRow="1" firstDataCol="1"/>
  <pivotFields count="6">
    <pivotField numFmtId="164" showAll="0"/>
    <pivotField showAll="0"/>
    <pivotField axis="axisRow" showAll="0">
      <items count="5">
        <item x="3"/>
        <item x="1"/>
        <item x="0"/>
        <item x="2"/>
        <item t="default"/>
      </items>
    </pivotField>
    <pivotField dataField="1" numFmtId="165" showAll="0"/>
    <pivotField showAll="0"/>
    <pivotField axis="axisRow" showAll="0">
      <items count="5">
        <item n="1513 Pratt" x="0"/>
        <item x="1"/>
        <item x="2"/>
        <item x="3"/>
        <item t="default"/>
      </items>
    </pivotField>
  </pivotFields>
  <rowFields count="2">
    <field x="5"/>
    <field x="2"/>
  </rowFields>
  <rowItems count="11">
    <i>
      <x/>
    </i>
    <i r="1">
      <x v="2"/>
    </i>
    <i>
      <x v="1"/>
    </i>
    <i r="1">
      <x v="2"/>
    </i>
    <i>
      <x v="2"/>
    </i>
    <i r="1">
      <x v="1"/>
    </i>
    <i r="1">
      <x v="3"/>
    </i>
    <i>
      <x v="3"/>
    </i>
    <i r="1">
      <x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1C9E2-3956-4E4D-BE4E-C0DCA628C8D8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5">
        <item x="1"/>
        <item x="2"/>
        <item x="0"/>
        <item x="3"/>
        <item t="default"/>
      </items>
    </pivotField>
    <pivotField dataField="1" numFmtId="165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17">
    <i>
      <x/>
    </i>
    <i r="1">
      <x v="2"/>
    </i>
    <i>
      <x v="1"/>
    </i>
    <i r="1">
      <x/>
    </i>
    <i>
      <x v="2"/>
    </i>
    <i r="1">
      <x v="2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2374D-B62C-499A-9D4C-D051DF1219B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1" firstHeaderRow="1" firstDataRow="1" firstDataCol="1"/>
  <pivotFields count="6">
    <pivotField numFmtId="164" showAll="0"/>
    <pivotField showAll="0"/>
    <pivotField axis="axisRow" showAll="0">
      <items count="8">
        <item x="4"/>
        <item x="5"/>
        <item x="0"/>
        <item x="1"/>
        <item x="2"/>
        <item x="3"/>
        <item x="6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A9D14-0553-45AC-B15B-84E9C63B0394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8">
    <i>
      <x/>
    </i>
    <i r="1">
      <x/>
    </i>
    <i r="1">
      <x v="1"/>
    </i>
    <i>
      <x v="1"/>
    </i>
    <i r="1">
      <x/>
    </i>
    <i>
      <x v="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12">
        <item x="3"/>
        <item x="1"/>
        <item x="0"/>
        <item x="5"/>
        <item x="2"/>
        <item x="4"/>
        <item x="7"/>
        <item x="6"/>
        <item x="8"/>
        <item x="9"/>
        <item x="1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3">
    <i>
      <x/>
    </i>
    <i r="1">
      <x v="1"/>
    </i>
    <i r="1">
      <x v="2"/>
    </i>
    <i>
      <x v="1"/>
    </i>
    <i r="1">
      <x/>
    </i>
    <i r="1">
      <x v="2"/>
    </i>
    <i r="1">
      <x v="3"/>
    </i>
    <i r="1">
      <x v="4"/>
    </i>
    <i r="1">
      <x v="5"/>
    </i>
    <i r="1">
      <x v="7"/>
    </i>
    <i>
      <x v="2"/>
    </i>
    <i r="1">
      <x v="1"/>
    </i>
    <i r="1">
      <x v="2"/>
    </i>
    <i r="1">
      <x v="4"/>
    </i>
    <i r="1">
      <x v="6"/>
    </i>
    <i>
      <x v="3"/>
    </i>
    <i r="1">
      <x/>
    </i>
    <i r="1">
      <x v="2"/>
    </i>
    <i r="1">
      <x v="4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8">
        <item x="4"/>
        <item x="3"/>
        <item x="5"/>
        <item x="0"/>
        <item x="2"/>
        <item x="1"/>
        <item x="6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7">
    <i>
      <x/>
    </i>
    <i r="1">
      <x v="3"/>
    </i>
    <i>
      <x v="1"/>
    </i>
    <i r="1">
      <x v="3"/>
    </i>
    <i r="1">
      <x v="5"/>
    </i>
    <i>
      <x v="2"/>
    </i>
    <i r="1">
      <x v="4"/>
    </i>
    <i>
      <x v="3"/>
    </i>
    <i r="1">
      <x/>
    </i>
    <i r="1">
      <x v="1"/>
    </i>
    <i>
      <x v="4"/>
    </i>
    <i r="1">
      <x v="2"/>
    </i>
    <i r="1">
      <x v="3"/>
    </i>
    <i r="1">
      <x v="6"/>
    </i>
    <i>
      <x v="5"/>
    </i>
    <i r="1">
      <x v="3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8" firstHeaderRow="1" firstDataRow="1" firstDataCol="1"/>
  <pivotFields count="6">
    <pivotField numFmtId="164" showAll="0"/>
    <pivotField showAll="0"/>
    <pivotField axis="axisRow" showAll="0" sortType="ascending">
      <items count="11">
        <item x="2"/>
        <item x="5"/>
        <item x="4"/>
        <item x="9"/>
        <item x="8"/>
        <item x="0"/>
        <item x="6"/>
        <item x="3"/>
        <item x="1"/>
        <item x="7"/>
        <item t="default"/>
      </items>
    </pivotField>
    <pivotField dataField="1" numFmtId="165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5"/>
    <field x="2"/>
  </rowFields>
  <rowItems count="16">
    <i>
      <x/>
    </i>
    <i r="1">
      <x v="5"/>
    </i>
    <i r="1">
      <x v="8"/>
    </i>
    <i>
      <x v="1"/>
    </i>
    <i r="1">
      <x/>
    </i>
    <i r="1">
      <x v="1"/>
    </i>
    <i r="1">
      <x v="2"/>
    </i>
    <i r="1">
      <x v="7"/>
    </i>
    <i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 v="1"/>
    </i>
    <i>
      <x v="1"/>
    </i>
    <i r="1">
      <x v="2"/>
    </i>
    <i r="1">
      <x v="3"/>
    </i>
    <i>
      <x v="2"/>
    </i>
    <i r="1">
      <x v="2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9">
        <item x="2"/>
        <item x="3"/>
        <item x="0"/>
        <item x="6"/>
        <item x="5"/>
        <item x="7"/>
        <item x="4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3">
    <i>
      <x/>
    </i>
    <i r="1">
      <x v="2"/>
    </i>
    <i r="1">
      <x v="7"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/>
    <pivotField axis="axisRow" showAll="0">
      <items count="14">
        <item x="11"/>
        <item x="8"/>
        <item x="2"/>
        <item x="10"/>
        <item x="0"/>
        <item x="1"/>
        <item x="4"/>
        <item x="9"/>
        <item x="7"/>
        <item x="5"/>
        <item x="12"/>
        <item x="6"/>
        <item x="3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24">
    <i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>
      <x v="1"/>
    </i>
    <i r="1">
      <x v="8"/>
    </i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4"/>
    </i>
    <i>
      <x v="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2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>
      <x v="1"/>
    </i>
    <i r="1">
      <x v="1"/>
    </i>
    <i>
      <x v="2"/>
    </i>
    <i r="1">
      <x v="1"/>
    </i>
    <i r="1">
      <x v="2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0" firstHeaderRow="1" firstDataRow="1" firstDataCol="1"/>
  <pivotFields count="6">
    <pivotField numFmtId="164" showAll="0"/>
    <pivotField showAll="0"/>
    <pivotField axis="axisRow" showAll="0">
      <items count="18">
        <item x="9"/>
        <item x="7"/>
        <item x="0"/>
        <item x="12"/>
        <item x="6"/>
        <item x="3"/>
        <item x="1"/>
        <item x="10"/>
        <item x="2"/>
        <item x="11"/>
        <item x="8"/>
        <item x="5"/>
        <item x="4"/>
        <item x="14"/>
        <item x="13"/>
        <item x="15"/>
        <item x="16"/>
        <item t="default"/>
      </items>
    </pivotField>
    <pivotField dataField="1" numFmtId="165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</pivotFields>
  <rowFields count="2">
    <field x="5"/>
    <field x="2"/>
  </rowFields>
  <rowItems count="28">
    <i>
      <x/>
    </i>
    <i r="1">
      <x v="2"/>
    </i>
    <i r="1">
      <x v="5"/>
    </i>
    <i r="1">
      <x v="6"/>
    </i>
    <i r="1">
      <x v="8"/>
    </i>
    <i r="1">
      <x v="16"/>
    </i>
    <i>
      <x v="1"/>
    </i>
    <i r="1">
      <x/>
    </i>
    <i r="1">
      <x v="2"/>
    </i>
    <i r="1">
      <x v="7"/>
    </i>
    <i r="1">
      <x v="9"/>
    </i>
    <i r="1">
      <x v="10"/>
    </i>
    <i r="1">
      <x v="13"/>
    </i>
    <i r="1">
      <x v="14"/>
    </i>
    <i>
      <x v="2"/>
    </i>
    <i r="1">
      <x v="1"/>
    </i>
    <i r="1">
      <x v="2"/>
    </i>
    <i r="1">
      <x v="4"/>
    </i>
    <i r="1">
      <x v="8"/>
    </i>
    <i r="1">
      <x v="11"/>
    </i>
    <i r="1">
      <x v="12"/>
    </i>
    <i r="1">
      <x v="16"/>
    </i>
    <i>
      <x v="3"/>
    </i>
    <i r="1">
      <x v="2"/>
    </i>
    <i r="1">
      <x v="3"/>
    </i>
    <i>
      <x v="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5" firstHeaderRow="1" firstDataRow="1" firstDataCol="1"/>
  <pivotFields count="6">
    <pivotField numFmtId="164" showAll="0"/>
    <pivotField showAll="0"/>
    <pivotField axis="axisRow" showAll="0">
      <items count="7">
        <item x="4"/>
        <item x="3"/>
        <item x="5"/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16">
        <item x="13"/>
        <item x="12"/>
        <item x="6"/>
        <item x="0"/>
        <item x="7"/>
        <item x="5"/>
        <item x="4"/>
        <item x="1"/>
        <item x="9"/>
        <item x="3"/>
        <item x="8"/>
        <item m="1" x="14"/>
        <item x="10"/>
        <item x="2"/>
        <item x="11"/>
        <item t="default"/>
      </items>
    </pivotField>
  </pivotFields>
  <rowFields count="2">
    <field x="5"/>
    <field x="2"/>
  </rowFields>
  <rowItems count="33">
    <i>
      <x/>
    </i>
    <i r="1">
      <x v="4"/>
    </i>
    <i>
      <x v="1"/>
    </i>
    <i r="1">
      <x/>
    </i>
    <i r="1">
      <x v="1"/>
    </i>
    <i>
      <x v="2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7"/>
    </i>
    <i r="1">
      <x v="4"/>
    </i>
    <i r="1">
      <x v="5"/>
    </i>
    <i>
      <x v="8"/>
    </i>
    <i r="1">
      <x v="4"/>
    </i>
    <i>
      <x v="9"/>
    </i>
    <i r="1">
      <x v="2"/>
    </i>
    <i r="1">
      <x v="4"/>
    </i>
    <i>
      <x v="10"/>
    </i>
    <i r="1">
      <x v="4"/>
    </i>
    <i>
      <x v="12"/>
    </i>
    <i r="1">
      <x v="3"/>
    </i>
    <i r="1">
      <x v="4"/>
    </i>
    <i>
      <x v="13"/>
    </i>
    <i r="1">
      <x v="4"/>
    </i>
    <i>
      <x v="14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x="10"/>
        <item h="1" x="11"/>
        <item h="1" x="12"/>
        <item h="1" x="13"/>
        <item m="1" x="18"/>
        <item h="1" x="14"/>
        <item h="1" x="15"/>
        <item h="1" x="16"/>
        <item h="1" x="17"/>
        <item t="default"/>
      </items>
    </pivotField>
  </pivotFields>
  <rowFields count="2">
    <field x="5"/>
    <field x="2"/>
  </rowFields>
  <rowItems count="13">
    <i>
      <x v="6"/>
    </i>
    <i r="1">
      <x v="9"/>
    </i>
    <i r="1">
      <x v="12"/>
    </i>
    <i r="1">
      <x v="13"/>
    </i>
    <i r="1">
      <x v="17"/>
    </i>
    <i>
      <x v="10"/>
    </i>
    <i r="1">
      <x v="1"/>
    </i>
    <i r="1">
      <x v="9"/>
    </i>
    <i r="1">
      <x v="11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1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t="default"/>
      </items>
    </pivotField>
  </pivotFields>
  <rowFields count="2">
    <field x="5"/>
    <field x="2"/>
  </rowFields>
  <rowItems count="8">
    <i>
      <x v="1"/>
    </i>
    <i r="1">
      <x v="9"/>
    </i>
    <i>
      <x v="2"/>
    </i>
    <i r="1">
      <x v="4"/>
    </i>
    <i r="1">
      <x v="5"/>
    </i>
    <i>
      <x v="14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9">
    <pageSetUpPr autoPageBreaks="0"/>
  </sheetPr>
  <dimension ref="A2:I67"/>
  <sheetViews>
    <sheetView topLeftCell="A9" workbookViewId="0">
      <selection activeCell="C29" sqref="B29:C35"/>
    </sheetView>
  </sheetViews>
  <sheetFormatPr defaultColWidth="8.90625" defaultRowHeight="12.5" x14ac:dyDescent="0.25"/>
  <cols>
    <col min="1" max="1" width="22.36328125" customWidth="1"/>
    <col min="2" max="2" width="16" bestFit="1" customWidth="1"/>
    <col min="3" max="3" width="10.08984375" customWidth="1"/>
    <col min="4" max="4" width="11.36328125" customWidth="1"/>
    <col min="5" max="5" width="1.453125" customWidth="1"/>
    <col min="6" max="6" width="6.08984375" customWidth="1"/>
    <col min="7" max="7" width="12.453125" customWidth="1"/>
    <col min="8" max="8" width="5" customWidth="1"/>
    <col min="9" max="9" width="6.08984375" customWidth="1"/>
    <col min="10" max="10" width="5.453125" customWidth="1"/>
    <col min="11" max="11" width="10.36328125" customWidth="1"/>
    <col min="12" max="12" width="10.90625" customWidth="1"/>
    <col min="13" max="13" width="10.08984375" customWidth="1"/>
    <col min="14" max="14" width="10.6328125" customWidth="1"/>
    <col min="15" max="15" width="7.81640625" customWidth="1"/>
    <col min="16" max="16" width="10.90625" customWidth="1"/>
    <col min="17" max="17" width="15.36328125" customWidth="1"/>
    <col min="18" max="18" width="9.90625" customWidth="1"/>
    <col min="19" max="19" width="11.36328125" customWidth="1"/>
    <col min="20" max="20" width="7.453125" customWidth="1"/>
    <col min="21" max="21" width="11.54296875" customWidth="1"/>
    <col min="22" max="22" width="5.08984375" customWidth="1"/>
    <col min="23" max="23" width="9.1796875" customWidth="1"/>
    <col min="24" max="25" width="11.453125" customWidth="1"/>
    <col min="26" max="26" width="7" customWidth="1"/>
    <col min="27" max="27" width="11.36328125" bestFit="1" customWidth="1"/>
  </cols>
  <sheetData>
    <row r="2" spans="1:9" x14ac:dyDescent="0.25">
      <c r="A2" s="7" t="s">
        <v>2841</v>
      </c>
      <c r="B2" t="s">
        <v>2842</v>
      </c>
    </row>
    <row r="4" spans="1:9" x14ac:dyDescent="0.25">
      <c r="A4" s="7" t="s">
        <v>1628</v>
      </c>
      <c r="B4" s="7" t="s">
        <v>2838</v>
      </c>
    </row>
    <row r="5" spans="1:9" x14ac:dyDescent="0.25">
      <c r="A5" s="7" t="s">
        <v>1627</v>
      </c>
      <c r="B5" t="s">
        <v>21</v>
      </c>
      <c r="C5" t="s">
        <v>1015</v>
      </c>
      <c r="D5" t="s">
        <v>1629</v>
      </c>
    </row>
    <row r="6" spans="1:9" x14ac:dyDescent="0.25">
      <c r="A6" s="4" t="s">
        <v>2540</v>
      </c>
      <c r="B6" s="5">
        <v>22600</v>
      </c>
      <c r="C6" s="5">
        <v>949.3</v>
      </c>
      <c r="D6" s="5">
        <v>23549.3</v>
      </c>
    </row>
    <row r="7" spans="1:9" x14ac:dyDescent="0.25">
      <c r="A7" s="6" t="s">
        <v>52</v>
      </c>
      <c r="B7" s="5">
        <v>1600</v>
      </c>
      <c r="C7" s="5"/>
      <c r="D7" s="5">
        <v>1600</v>
      </c>
    </row>
    <row r="8" spans="1:9" x14ac:dyDescent="0.25">
      <c r="A8" s="6" t="s">
        <v>78</v>
      </c>
      <c r="B8" s="5"/>
      <c r="C8" s="5">
        <v>949.3</v>
      </c>
      <c r="D8" s="5">
        <v>949.3</v>
      </c>
      <c r="G8" s="12"/>
      <c r="H8" s="13"/>
      <c r="I8" s="14"/>
    </row>
    <row r="9" spans="1:9" x14ac:dyDescent="0.25">
      <c r="A9" s="6" t="s">
        <v>94</v>
      </c>
      <c r="B9" s="5">
        <v>4000</v>
      </c>
      <c r="C9" s="5"/>
      <c r="D9" s="5">
        <v>4000</v>
      </c>
      <c r="G9" s="15"/>
      <c r="H9" s="11"/>
      <c r="I9" s="16"/>
    </row>
    <row r="10" spans="1:9" x14ac:dyDescent="0.25">
      <c r="A10" s="6" t="s">
        <v>2039</v>
      </c>
      <c r="B10" s="5">
        <v>4000</v>
      </c>
      <c r="C10" s="5"/>
      <c r="D10" s="5">
        <v>4000</v>
      </c>
      <c r="G10" s="15"/>
      <c r="H10" s="11"/>
      <c r="I10" s="16"/>
    </row>
    <row r="11" spans="1:9" x14ac:dyDescent="0.25">
      <c r="A11" s="6" t="s">
        <v>1419</v>
      </c>
      <c r="B11" s="5">
        <v>13000</v>
      </c>
      <c r="C11" s="5"/>
      <c r="D11" s="5">
        <v>13000</v>
      </c>
      <c r="G11" s="15"/>
      <c r="H11" s="11"/>
      <c r="I11" s="16"/>
    </row>
    <row r="12" spans="1:9" x14ac:dyDescent="0.25">
      <c r="A12" s="4" t="s">
        <v>2839</v>
      </c>
      <c r="B12" s="5">
        <v>320</v>
      </c>
      <c r="C12" s="5"/>
      <c r="D12" s="5">
        <v>320</v>
      </c>
      <c r="G12" s="15"/>
      <c r="H12" s="11"/>
      <c r="I12" s="16"/>
    </row>
    <row r="13" spans="1:9" x14ac:dyDescent="0.25">
      <c r="A13" s="6" t="s">
        <v>1487</v>
      </c>
      <c r="B13" s="5">
        <v>320</v>
      </c>
      <c r="C13" s="5"/>
      <c r="D13" s="5">
        <v>320</v>
      </c>
      <c r="G13" s="15"/>
      <c r="H13" s="11"/>
      <c r="I13" s="16"/>
    </row>
    <row r="14" spans="1:9" x14ac:dyDescent="0.25">
      <c r="A14" s="4" t="s">
        <v>2037</v>
      </c>
      <c r="B14" s="5">
        <v>2655</v>
      </c>
      <c r="C14" s="5"/>
      <c r="D14" s="5">
        <v>2655</v>
      </c>
      <c r="G14" s="15"/>
      <c r="H14" s="11"/>
      <c r="I14" s="16"/>
    </row>
    <row r="15" spans="1:9" x14ac:dyDescent="0.25">
      <c r="A15" s="6" t="s">
        <v>947</v>
      </c>
      <c r="B15" s="5">
        <v>2655</v>
      </c>
      <c r="C15" s="5"/>
      <c r="D15" s="5">
        <v>2655</v>
      </c>
      <c r="G15" s="15"/>
      <c r="H15" s="11"/>
      <c r="I15" s="16"/>
    </row>
    <row r="16" spans="1:9" x14ac:dyDescent="0.25">
      <c r="A16" s="4" t="s">
        <v>2840</v>
      </c>
      <c r="B16" s="5">
        <v>320</v>
      </c>
      <c r="C16" s="5"/>
      <c r="D16" s="5">
        <v>320</v>
      </c>
      <c r="G16" s="15"/>
      <c r="H16" s="11"/>
      <c r="I16" s="16"/>
    </row>
    <row r="17" spans="1:9" x14ac:dyDescent="0.25">
      <c r="A17" s="6" t="s">
        <v>1487</v>
      </c>
      <c r="B17" s="5">
        <v>320</v>
      </c>
      <c r="C17" s="5"/>
      <c r="D17" s="5">
        <v>320</v>
      </c>
      <c r="G17" s="15"/>
      <c r="H17" s="11"/>
      <c r="I17" s="16"/>
    </row>
    <row r="18" spans="1:9" x14ac:dyDescent="0.25">
      <c r="A18" s="4" t="s">
        <v>1889</v>
      </c>
      <c r="B18" s="5">
        <v>385</v>
      </c>
      <c r="C18" s="5"/>
      <c r="D18" s="5">
        <v>385</v>
      </c>
      <c r="G18" s="15"/>
      <c r="H18" s="11"/>
      <c r="I18" s="16"/>
    </row>
    <row r="19" spans="1:9" x14ac:dyDescent="0.25">
      <c r="A19" s="6" t="s">
        <v>2039</v>
      </c>
      <c r="B19" s="5">
        <v>385</v>
      </c>
      <c r="C19" s="5"/>
      <c r="D19" s="5">
        <v>385</v>
      </c>
      <c r="G19" s="15"/>
      <c r="H19" s="11"/>
      <c r="I19" s="16"/>
    </row>
    <row r="20" spans="1:9" x14ac:dyDescent="0.25">
      <c r="A20" s="4" t="s">
        <v>2552</v>
      </c>
      <c r="B20" s="5"/>
      <c r="C20" s="5">
        <v>7949.3</v>
      </c>
      <c r="D20" s="5">
        <v>7949.3</v>
      </c>
      <c r="G20" s="15"/>
      <c r="H20" s="11"/>
      <c r="I20" s="16"/>
    </row>
    <row r="21" spans="1:9" x14ac:dyDescent="0.25">
      <c r="A21" s="6" t="s">
        <v>78</v>
      </c>
      <c r="B21" s="5"/>
      <c r="C21" s="5">
        <v>949.3</v>
      </c>
      <c r="D21" s="5">
        <v>949.3</v>
      </c>
      <c r="G21" s="15"/>
      <c r="H21" s="11"/>
      <c r="I21" s="16"/>
    </row>
    <row r="22" spans="1:9" x14ac:dyDescent="0.25">
      <c r="A22" s="6" t="s">
        <v>94</v>
      </c>
      <c r="B22" s="5"/>
      <c r="C22" s="5">
        <v>2000</v>
      </c>
      <c r="D22" s="5">
        <v>2000</v>
      </c>
      <c r="G22" s="15"/>
      <c r="H22" s="11"/>
      <c r="I22" s="16"/>
    </row>
    <row r="23" spans="1:9" x14ac:dyDescent="0.25">
      <c r="A23" s="6" t="s">
        <v>1382</v>
      </c>
      <c r="B23" s="5"/>
      <c r="C23" s="5">
        <v>5000</v>
      </c>
      <c r="D23" s="5">
        <v>5000</v>
      </c>
      <c r="G23" s="15"/>
      <c r="H23" s="11"/>
      <c r="I23" s="16"/>
    </row>
    <row r="24" spans="1:9" x14ac:dyDescent="0.25">
      <c r="A24" s="4" t="s">
        <v>1567</v>
      </c>
      <c r="B24" s="5">
        <v>2720</v>
      </c>
      <c r="C24" s="5"/>
      <c r="D24" s="5">
        <v>2720</v>
      </c>
      <c r="G24" s="15"/>
      <c r="H24" s="11"/>
      <c r="I24" s="16"/>
    </row>
    <row r="25" spans="1:9" x14ac:dyDescent="0.25">
      <c r="A25" s="6" t="s">
        <v>40</v>
      </c>
      <c r="B25" s="5">
        <v>970</v>
      </c>
      <c r="C25" s="5"/>
      <c r="D25" s="5">
        <v>970</v>
      </c>
      <c r="G25" s="17"/>
      <c r="H25" s="18"/>
      <c r="I25" s="19"/>
    </row>
    <row r="26" spans="1:9" x14ac:dyDescent="0.25">
      <c r="A26" s="6" t="s">
        <v>2549</v>
      </c>
      <c r="B26" s="5">
        <v>1300</v>
      </c>
      <c r="C26" s="5"/>
      <c r="D26" s="5">
        <v>1300</v>
      </c>
    </row>
    <row r="27" spans="1:9" x14ac:dyDescent="0.25">
      <c r="A27" s="6" t="s">
        <v>1066</v>
      </c>
      <c r="B27" s="5">
        <v>450</v>
      </c>
      <c r="C27" s="5"/>
      <c r="D27" s="5">
        <v>450</v>
      </c>
    </row>
    <row r="28" spans="1:9" x14ac:dyDescent="0.25">
      <c r="A28" s="4" t="s">
        <v>2836</v>
      </c>
      <c r="B28" s="5"/>
      <c r="C28" s="5">
        <v>100</v>
      </c>
      <c r="D28" s="5">
        <v>100</v>
      </c>
    </row>
    <row r="29" spans="1:9" x14ac:dyDescent="0.25">
      <c r="A29" s="6" t="s">
        <v>1018</v>
      </c>
      <c r="B29" s="5"/>
      <c r="C29" s="5">
        <v>100</v>
      </c>
      <c r="D29" s="5">
        <v>100</v>
      </c>
    </row>
    <row r="30" spans="1:9" x14ac:dyDescent="0.25">
      <c r="A30" s="4" t="s">
        <v>2038</v>
      </c>
      <c r="B30" s="5">
        <v>2645</v>
      </c>
      <c r="C30" s="5"/>
      <c r="D30" s="5">
        <v>2645</v>
      </c>
    </row>
    <row r="31" spans="1:9" x14ac:dyDescent="0.25">
      <c r="A31" s="6" t="s">
        <v>94</v>
      </c>
      <c r="B31" s="5">
        <v>350</v>
      </c>
      <c r="C31" s="5"/>
      <c r="D31" s="5">
        <v>350</v>
      </c>
    </row>
    <row r="32" spans="1:9" x14ac:dyDescent="0.25">
      <c r="A32" s="6" t="s">
        <v>40</v>
      </c>
      <c r="B32" s="5">
        <v>1080</v>
      </c>
      <c r="C32" s="5"/>
      <c r="D32" s="5">
        <v>1080</v>
      </c>
    </row>
    <row r="33" spans="1:4" x14ac:dyDescent="0.25">
      <c r="A33" s="6" t="s">
        <v>947</v>
      </c>
      <c r="B33" s="5">
        <v>1215</v>
      </c>
      <c r="C33" s="5"/>
      <c r="D33" s="5">
        <v>1215</v>
      </c>
    </row>
    <row r="34" spans="1:4" x14ac:dyDescent="0.25">
      <c r="A34" s="4" t="s">
        <v>286</v>
      </c>
      <c r="B34" s="5">
        <v>1910</v>
      </c>
      <c r="C34" s="5"/>
      <c r="D34" s="5">
        <v>1910</v>
      </c>
    </row>
    <row r="35" spans="1:4" x14ac:dyDescent="0.25">
      <c r="A35" s="6" t="s">
        <v>46</v>
      </c>
      <c r="B35" s="5">
        <v>1650</v>
      </c>
      <c r="C35" s="5"/>
      <c r="D35" s="5">
        <v>1650</v>
      </c>
    </row>
    <row r="36" spans="1:4" x14ac:dyDescent="0.25">
      <c r="A36" s="6" t="s">
        <v>40</v>
      </c>
      <c r="B36" s="5">
        <v>260</v>
      </c>
      <c r="C36" s="5"/>
      <c r="D36" s="5">
        <v>260</v>
      </c>
    </row>
    <row r="37" spans="1:4" x14ac:dyDescent="0.25">
      <c r="A37" s="4" t="s">
        <v>2012</v>
      </c>
      <c r="B37" s="5">
        <v>5525</v>
      </c>
      <c r="C37" s="5"/>
      <c r="D37" s="5">
        <v>5525</v>
      </c>
    </row>
    <row r="38" spans="1:4" x14ac:dyDescent="0.25">
      <c r="A38" s="6" t="s">
        <v>1173</v>
      </c>
      <c r="B38" s="5">
        <v>1100</v>
      </c>
      <c r="C38" s="5"/>
      <c r="D38" s="5">
        <v>1100</v>
      </c>
    </row>
    <row r="39" spans="1:4" x14ac:dyDescent="0.25">
      <c r="A39" s="6" t="s">
        <v>947</v>
      </c>
      <c r="B39" s="5">
        <v>2475</v>
      </c>
      <c r="C39" s="5"/>
      <c r="D39" s="5">
        <v>2475</v>
      </c>
    </row>
    <row r="40" spans="1:4" x14ac:dyDescent="0.25">
      <c r="A40" s="6" t="s">
        <v>2549</v>
      </c>
      <c r="B40" s="5">
        <v>1500</v>
      </c>
      <c r="C40" s="5"/>
      <c r="D40" s="5">
        <v>1500</v>
      </c>
    </row>
    <row r="41" spans="1:4" x14ac:dyDescent="0.25">
      <c r="A41" s="6" t="s">
        <v>1066</v>
      </c>
      <c r="B41" s="5">
        <v>450</v>
      </c>
      <c r="C41" s="5"/>
      <c r="D41" s="5">
        <v>450</v>
      </c>
    </row>
    <row r="42" spans="1:4" x14ac:dyDescent="0.25">
      <c r="A42" s="4" t="s">
        <v>337</v>
      </c>
      <c r="B42" s="5">
        <v>260</v>
      </c>
      <c r="C42" s="5"/>
      <c r="D42" s="5">
        <v>260</v>
      </c>
    </row>
    <row r="43" spans="1:4" x14ac:dyDescent="0.25">
      <c r="A43" s="6" t="s">
        <v>40</v>
      </c>
      <c r="B43" s="5">
        <v>260</v>
      </c>
      <c r="C43" s="5"/>
      <c r="D43" s="5">
        <v>260</v>
      </c>
    </row>
    <row r="44" spans="1:4" x14ac:dyDescent="0.25">
      <c r="A44" s="4" t="s">
        <v>2481</v>
      </c>
      <c r="B44" s="5">
        <v>14100</v>
      </c>
      <c r="C44" s="5">
        <v>480.88</v>
      </c>
      <c r="D44" s="5">
        <v>14580.88</v>
      </c>
    </row>
    <row r="45" spans="1:4" x14ac:dyDescent="0.25">
      <c r="A45" s="6" t="s">
        <v>94</v>
      </c>
      <c r="B45" s="5">
        <v>1800</v>
      </c>
      <c r="C45" s="5"/>
      <c r="D45" s="5">
        <v>1800</v>
      </c>
    </row>
    <row r="46" spans="1:4" x14ac:dyDescent="0.25">
      <c r="A46" s="6" t="s">
        <v>40</v>
      </c>
      <c r="B46" s="5">
        <v>10185</v>
      </c>
      <c r="C46" s="5"/>
      <c r="D46" s="5">
        <v>10185</v>
      </c>
    </row>
    <row r="47" spans="1:4" x14ac:dyDescent="0.25">
      <c r="A47" s="6" t="s">
        <v>1018</v>
      </c>
      <c r="B47" s="5"/>
      <c r="C47" s="5">
        <v>480.88</v>
      </c>
      <c r="D47" s="5">
        <v>480.88</v>
      </c>
    </row>
    <row r="48" spans="1:4" x14ac:dyDescent="0.25">
      <c r="A48" s="6" t="s">
        <v>947</v>
      </c>
      <c r="B48" s="5">
        <v>1665</v>
      </c>
      <c r="C48" s="5"/>
      <c r="D48" s="5">
        <v>1665</v>
      </c>
    </row>
    <row r="49" spans="1:4" x14ac:dyDescent="0.25">
      <c r="A49" s="6" t="s">
        <v>1066</v>
      </c>
      <c r="B49" s="5">
        <v>450</v>
      </c>
      <c r="C49" s="5"/>
      <c r="D49" s="5">
        <v>450</v>
      </c>
    </row>
    <row r="50" spans="1:4" x14ac:dyDescent="0.25">
      <c r="A50" s="4" t="s">
        <v>2194</v>
      </c>
      <c r="B50" s="5">
        <v>3010</v>
      </c>
      <c r="C50" s="5"/>
      <c r="D50" s="5">
        <v>3010</v>
      </c>
    </row>
    <row r="51" spans="1:4" x14ac:dyDescent="0.25">
      <c r="A51" s="6" t="s">
        <v>1487</v>
      </c>
      <c r="B51" s="5">
        <v>50</v>
      </c>
      <c r="C51" s="5"/>
      <c r="D51" s="5">
        <v>50</v>
      </c>
    </row>
    <row r="52" spans="1:4" x14ac:dyDescent="0.25">
      <c r="A52" s="6" t="s">
        <v>947</v>
      </c>
      <c r="B52" s="5">
        <v>2510</v>
      </c>
      <c r="C52" s="5"/>
      <c r="D52" s="5">
        <v>2510</v>
      </c>
    </row>
    <row r="53" spans="1:4" x14ac:dyDescent="0.25">
      <c r="A53" s="6" t="s">
        <v>1066</v>
      </c>
      <c r="B53" s="5">
        <v>450</v>
      </c>
      <c r="C53" s="5"/>
      <c r="D53" s="5">
        <v>450</v>
      </c>
    </row>
    <row r="54" spans="1:4" x14ac:dyDescent="0.25">
      <c r="A54" s="4" t="s">
        <v>287</v>
      </c>
      <c r="B54" s="5">
        <v>267</v>
      </c>
      <c r="C54" s="5"/>
      <c r="D54" s="5">
        <v>267</v>
      </c>
    </row>
    <row r="55" spans="1:4" x14ac:dyDescent="0.25">
      <c r="A55" s="6" t="s">
        <v>1300</v>
      </c>
      <c r="B55" s="5">
        <v>267</v>
      </c>
      <c r="C55" s="5"/>
      <c r="D55" s="5">
        <v>267</v>
      </c>
    </row>
    <row r="56" spans="1:4" x14ac:dyDescent="0.25">
      <c r="A56" s="4" t="s">
        <v>1453</v>
      </c>
      <c r="B56" s="5">
        <v>2205</v>
      </c>
      <c r="C56" s="5"/>
      <c r="D56" s="5">
        <v>2205</v>
      </c>
    </row>
    <row r="57" spans="1:4" x14ac:dyDescent="0.25">
      <c r="A57" s="6" t="s">
        <v>947</v>
      </c>
      <c r="B57" s="5">
        <v>2205</v>
      </c>
      <c r="C57" s="5"/>
      <c r="D57" s="5">
        <v>2205</v>
      </c>
    </row>
    <row r="58" spans="1:4" x14ac:dyDescent="0.25">
      <c r="A58" s="4" t="s">
        <v>2786</v>
      </c>
      <c r="B58" s="5">
        <v>1615</v>
      </c>
      <c r="C58" s="5">
        <v>350</v>
      </c>
      <c r="D58" s="5">
        <v>1965</v>
      </c>
    </row>
    <row r="59" spans="1:4" x14ac:dyDescent="0.25">
      <c r="A59" s="6" t="s">
        <v>40</v>
      </c>
      <c r="B59" s="5">
        <v>1615</v>
      </c>
      <c r="C59" s="5">
        <v>350</v>
      </c>
      <c r="D59" s="5">
        <v>1965</v>
      </c>
    </row>
    <row r="60" spans="1:4" x14ac:dyDescent="0.25">
      <c r="A60" s="4" t="s">
        <v>1832</v>
      </c>
      <c r="B60" s="5"/>
      <c r="C60" s="5">
        <v>475</v>
      </c>
      <c r="D60" s="5">
        <v>475</v>
      </c>
    </row>
    <row r="61" spans="1:4" x14ac:dyDescent="0.25">
      <c r="A61" s="6" t="s">
        <v>40</v>
      </c>
      <c r="B61" s="5"/>
      <c r="C61" s="5">
        <v>475</v>
      </c>
      <c r="D61" s="5">
        <v>475</v>
      </c>
    </row>
    <row r="62" spans="1:4" x14ac:dyDescent="0.25">
      <c r="A62" s="4" t="s">
        <v>2770</v>
      </c>
      <c r="B62" s="5"/>
      <c r="C62" s="5">
        <v>9481.65</v>
      </c>
      <c r="D62" s="5">
        <v>9481.65</v>
      </c>
    </row>
    <row r="63" spans="1:4" x14ac:dyDescent="0.25">
      <c r="A63" s="6" t="s">
        <v>94</v>
      </c>
      <c r="B63" s="5"/>
      <c r="C63" s="5">
        <v>350</v>
      </c>
      <c r="D63" s="5">
        <v>350</v>
      </c>
    </row>
    <row r="64" spans="1:4" x14ac:dyDescent="0.25">
      <c r="A64" s="6" t="s">
        <v>40</v>
      </c>
      <c r="B64" s="5"/>
      <c r="C64" s="5">
        <v>7250</v>
      </c>
      <c r="D64" s="5">
        <v>7250</v>
      </c>
    </row>
    <row r="65" spans="1:4" x14ac:dyDescent="0.25">
      <c r="A65" s="6" t="s">
        <v>1018</v>
      </c>
      <c r="B65" s="5"/>
      <c r="C65" s="5">
        <v>321.64999999999998</v>
      </c>
      <c r="D65" s="5">
        <v>321.64999999999998</v>
      </c>
    </row>
    <row r="66" spans="1:4" x14ac:dyDescent="0.25">
      <c r="A66" s="6" t="s">
        <v>452</v>
      </c>
      <c r="B66" s="5"/>
      <c r="C66" s="5">
        <v>1560</v>
      </c>
      <c r="D66" s="5">
        <v>1560</v>
      </c>
    </row>
    <row r="67" spans="1:4" x14ac:dyDescent="0.25">
      <c r="A67" s="4" t="s">
        <v>1629</v>
      </c>
      <c r="B67" s="5">
        <v>60537</v>
      </c>
      <c r="C67" s="5">
        <v>19786.13</v>
      </c>
      <c r="D67" s="5">
        <v>80323.12999999999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0000"/>
  </sheetPr>
  <dimension ref="A1:P20735"/>
  <sheetViews>
    <sheetView tabSelected="1" zoomScale="90" zoomScaleNormal="90" zoomScalePageLayoutView="85" workbookViewId="0">
      <pane ySplit="1" topLeftCell="A20706" activePane="bottomLeft" state="frozen"/>
      <selection activeCell="D1" sqref="D1"/>
      <selection pane="bottomLeft" activeCell="A20736" sqref="A20736"/>
    </sheetView>
  </sheetViews>
  <sheetFormatPr defaultColWidth="8.90625" defaultRowHeight="12.5" x14ac:dyDescent="0.25"/>
  <cols>
    <col min="1" max="1" width="8.90625" style="21"/>
    <col min="2" max="2" width="9.6328125" style="25" customWidth="1"/>
    <col min="3" max="3" width="13.453125" style="21" bestFit="1" customWidth="1"/>
    <col min="4" max="4" width="28.36328125" style="21" customWidth="1"/>
    <col min="5" max="5" width="12.453125" style="26" customWidth="1"/>
    <col min="6" max="6" width="12.81640625" style="26" bestFit="1" customWidth="1"/>
    <col min="7" max="7" width="21.90625" style="21" customWidth="1"/>
    <col min="8" max="8" width="25.90625" style="21" bestFit="1" customWidth="1"/>
    <col min="9" max="9" width="9" style="21" bestFit="1" customWidth="1"/>
    <col min="10" max="15" width="8.90625" style="21"/>
    <col min="16" max="16" width="9" style="21" bestFit="1" customWidth="1"/>
    <col min="17" max="16384" width="8.90625" style="21"/>
  </cols>
  <sheetData>
    <row r="1" spans="1:9" ht="43.4" customHeight="1" x14ac:dyDescent="0.35">
      <c r="A1" s="21" t="s">
        <v>2322</v>
      </c>
      <c r="B1" s="22" t="s">
        <v>0</v>
      </c>
      <c r="C1" s="23" t="s">
        <v>1</v>
      </c>
      <c r="D1" s="23" t="s">
        <v>2</v>
      </c>
      <c r="E1" s="24" t="s">
        <v>3</v>
      </c>
      <c r="F1" s="24" t="s">
        <v>4</v>
      </c>
      <c r="G1" s="23" t="s">
        <v>5</v>
      </c>
      <c r="H1" s="23" t="s">
        <v>1773</v>
      </c>
      <c r="I1" s="23" t="s">
        <v>2841</v>
      </c>
    </row>
    <row r="2" spans="1:9" ht="13.4" customHeight="1" x14ac:dyDescent="0.25">
      <c r="A2" s="21" t="s">
        <v>2119</v>
      </c>
      <c r="C2" s="21" t="s">
        <v>6</v>
      </c>
      <c r="D2" s="21" t="s">
        <v>299</v>
      </c>
      <c r="F2" s="26">
        <v>2470</v>
      </c>
      <c r="G2" s="21" t="s">
        <v>7</v>
      </c>
    </row>
    <row r="3" spans="1:9" ht="13.4" customHeight="1" x14ac:dyDescent="0.25">
      <c r="A3" s="21" t="s">
        <v>2119</v>
      </c>
      <c r="C3" s="21" t="s">
        <v>6</v>
      </c>
      <c r="D3" s="21" t="s">
        <v>299</v>
      </c>
      <c r="F3" s="26">
        <v>3950</v>
      </c>
      <c r="G3" s="21" t="s">
        <v>8</v>
      </c>
    </row>
    <row r="4" spans="1:9" ht="13.4" customHeight="1" x14ac:dyDescent="0.25">
      <c r="A4" s="21" t="s">
        <v>2119</v>
      </c>
      <c r="C4" s="21" t="s">
        <v>6</v>
      </c>
      <c r="D4" s="21" t="s">
        <v>299</v>
      </c>
      <c r="F4" s="26">
        <v>470</v>
      </c>
      <c r="G4" s="21" t="s">
        <v>9</v>
      </c>
    </row>
    <row r="5" spans="1:9" ht="13.4" customHeight="1" x14ac:dyDescent="0.25">
      <c r="A5" s="21" t="s">
        <v>2119</v>
      </c>
      <c r="C5" s="21" t="s">
        <v>6</v>
      </c>
      <c r="D5" s="21" t="s">
        <v>299</v>
      </c>
      <c r="F5" s="26">
        <v>5170.04</v>
      </c>
      <c r="G5" s="21" t="s">
        <v>10</v>
      </c>
    </row>
    <row r="6" spans="1:9" ht="13.4" customHeight="1" x14ac:dyDescent="0.25">
      <c r="A6" s="21" t="s">
        <v>2119</v>
      </c>
      <c r="C6" s="21" t="s">
        <v>6</v>
      </c>
      <c r="D6" s="21" t="s">
        <v>299</v>
      </c>
      <c r="F6" s="26">
        <v>1097.78</v>
      </c>
      <c r="G6" s="21" t="s">
        <v>10</v>
      </c>
    </row>
    <row r="7" spans="1:9" ht="13.4" customHeight="1" x14ac:dyDescent="0.25">
      <c r="A7" s="21" t="s">
        <v>2119</v>
      </c>
      <c r="C7" s="21" t="s">
        <v>6</v>
      </c>
      <c r="D7" s="21" t="s">
        <v>299</v>
      </c>
      <c r="F7" s="26">
        <v>319.82</v>
      </c>
      <c r="G7" s="21" t="s">
        <v>10</v>
      </c>
    </row>
    <row r="8" spans="1:9" ht="13.4" customHeight="1" x14ac:dyDescent="0.25">
      <c r="A8" s="21" t="s">
        <v>2119</v>
      </c>
      <c r="C8" s="21" t="s">
        <v>6</v>
      </c>
      <c r="D8" s="21" t="s">
        <v>299</v>
      </c>
      <c r="F8" s="26">
        <v>91.37</v>
      </c>
      <c r="G8" s="21" t="s">
        <v>10</v>
      </c>
    </row>
    <row r="9" spans="1:9" ht="13.4" customHeight="1" x14ac:dyDescent="0.25">
      <c r="A9" s="21" t="s">
        <v>2119</v>
      </c>
      <c r="C9" s="21" t="s">
        <v>6</v>
      </c>
      <c r="D9" s="21" t="s">
        <v>299</v>
      </c>
      <c r="F9" s="26">
        <v>447.38</v>
      </c>
      <c r="G9" s="21" t="s">
        <v>10</v>
      </c>
    </row>
    <row r="10" spans="1:9" ht="13.4" customHeight="1" x14ac:dyDescent="0.25">
      <c r="A10" s="21" t="s">
        <v>2119</v>
      </c>
      <c r="C10" s="21" t="s">
        <v>6</v>
      </c>
      <c r="D10" s="21" t="s">
        <v>299</v>
      </c>
      <c r="F10" s="26">
        <v>161.05000000000001</v>
      </c>
      <c r="G10" s="21" t="s">
        <v>10</v>
      </c>
    </row>
    <row r="11" spans="1:9" ht="13.4" customHeight="1" x14ac:dyDescent="0.25">
      <c r="A11" s="21" t="s">
        <v>2119</v>
      </c>
      <c r="C11" s="21" t="s">
        <v>6</v>
      </c>
      <c r="D11" s="21" t="s">
        <v>299</v>
      </c>
      <c r="F11" s="26">
        <v>108.68</v>
      </c>
      <c r="G11" s="21" t="s">
        <v>10</v>
      </c>
    </row>
    <row r="12" spans="1:9" ht="13.4" customHeight="1" x14ac:dyDescent="0.25">
      <c r="A12" s="21" t="s">
        <v>2119</v>
      </c>
      <c r="C12" s="21" t="s">
        <v>6</v>
      </c>
      <c r="D12" s="21" t="s">
        <v>299</v>
      </c>
      <c r="F12" s="26">
        <v>496.15</v>
      </c>
      <c r="G12" s="21" t="s">
        <v>10</v>
      </c>
    </row>
    <row r="13" spans="1:9" ht="13.4" customHeight="1" x14ac:dyDescent="0.25">
      <c r="A13" s="21" t="s">
        <v>2119</v>
      </c>
      <c r="C13" s="21" t="s">
        <v>6</v>
      </c>
      <c r="D13" s="21" t="s">
        <v>299</v>
      </c>
      <c r="F13" s="26">
        <v>108.51</v>
      </c>
      <c r="G13" s="21" t="s">
        <v>10</v>
      </c>
    </row>
    <row r="14" spans="1:9" ht="13.4" customHeight="1" x14ac:dyDescent="0.25">
      <c r="A14" s="21" t="s">
        <v>2119</v>
      </c>
      <c r="C14" s="21" t="s">
        <v>6</v>
      </c>
      <c r="D14" s="21" t="s">
        <v>299</v>
      </c>
      <c r="F14" s="26">
        <v>388.04</v>
      </c>
      <c r="G14" s="21" t="s">
        <v>10</v>
      </c>
    </row>
    <row r="15" spans="1:9" ht="13.4" customHeight="1" x14ac:dyDescent="0.25">
      <c r="A15" s="21" t="s">
        <v>2119</v>
      </c>
      <c r="C15" s="21" t="s">
        <v>6</v>
      </c>
      <c r="D15" s="21" t="s">
        <v>299</v>
      </c>
      <c r="F15" s="26">
        <v>30.94</v>
      </c>
      <c r="G15" s="21" t="s">
        <v>10</v>
      </c>
    </row>
    <row r="16" spans="1:9" ht="13.4" customHeight="1" x14ac:dyDescent="0.25">
      <c r="A16" s="21" t="s">
        <v>2119</v>
      </c>
      <c r="C16" s="21" t="s">
        <v>6</v>
      </c>
      <c r="D16" s="21" t="s">
        <v>299</v>
      </c>
      <c r="F16" s="26">
        <v>31.68</v>
      </c>
      <c r="G16" s="21" t="s">
        <v>10</v>
      </c>
    </row>
    <row r="17" spans="1:7" ht="13.4" customHeight="1" x14ac:dyDescent="0.25">
      <c r="A17" s="21" t="s">
        <v>2119</v>
      </c>
      <c r="C17" s="21" t="s">
        <v>6</v>
      </c>
      <c r="D17" s="21" t="s">
        <v>299</v>
      </c>
      <c r="F17" s="26">
        <v>238.62</v>
      </c>
      <c r="G17" s="21" t="s">
        <v>10</v>
      </c>
    </row>
    <row r="18" spans="1:7" ht="13.4" customHeight="1" x14ac:dyDescent="0.25">
      <c r="A18" s="21" t="s">
        <v>2119</v>
      </c>
      <c r="C18" s="21" t="s">
        <v>6</v>
      </c>
      <c r="D18" s="21" t="s">
        <v>299</v>
      </c>
      <c r="F18" s="26">
        <v>249.68</v>
      </c>
      <c r="G18" s="21" t="s">
        <v>10</v>
      </c>
    </row>
    <row r="19" spans="1:7" ht="13.4" customHeight="1" x14ac:dyDescent="0.25">
      <c r="A19" s="21" t="s">
        <v>2119</v>
      </c>
      <c r="C19" s="21" t="s">
        <v>6</v>
      </c>
      <c r="D19" s="21" t="s">
        <v>299</v>
      </c>
      <c r="F19" s="26">
        <v>576.91</v>
      </c>
      <c r="G19" s="21" t="s">
        <v>11</v>
      </c>
    </row>
    <row r="20" spans="1:7" ht="13.4" customHeight="1" x14ac:dyDescent="0.25">
      <c r="A20" s="21" t="s">
        <v>2119</v>
      </c>
      <c r="C20" s="21" t="s">
        <v>6</v>
      </c>
      <c r="D20" s="21" t="s">
        <v>299</v>
      </c>
      <c r="F20" s="26">
        <v>80.77</v>
      </c>
      <c r="G20" s="21" t="s">
        <v>11</v>
      </c>
    </row>
    <row r="21" spans="1:7" ht="13.4" customHeight="1" x14ac:dyDescent="0.25">
      <c r="A21" s="21" t="s">
        <v>2119</v>
      </c>
      <c r="C21" s="21" t="s">
        <v>6</v>
      </c>
      <c r="D21" s="21" t="s">
        <v>299</v>
      </c>
      <c r="F21" s="26">
        <v>908.68</v>
      </c>
      <c r="G21" s="21" t="s">
        <v>12</v>
      </c>
    </row>
    <row r="22" spans="1:7" ht="13.4" customHeight="1" x14ac:dyDescent="0.25">
      <c r="A22" s="21" t="s">
        <v>2119</v>
      </c>
      <c r="C22" s="21" t="s">
        <v>6</v>
      </c>
      <c r="D22" s="21" t="s">
        <v>299</v>
      </c>
      <c r="F22" s="26">
        <v>91.07</v>
      </c>
      <c r="G22" s="21" t="s">
        <v>12</v>
      </c>
    </row>
    <row r="23" spans="1:7" ht="13.4" customHeight="1" x14ac:dyDescent="0.25">
      <c r="A23" s="21" t="s">
        <v>2119</v>
      </c>
      <c r="C23" s="21" t="s">
        <v>6</v>
      </c>
      <c r="D23" s="21" t="s">
        <v>299</v>
      </c>
      <c r="F23" s="26">
        <v>90.37</v>
      </c>
      <c r="G23" s="21" t="s">
        <v>12</v>
      </c>
    </row>
    <row r="24" spans="1:7" ht="13.4" customHeight="1" x14ac:dyDescent="0.25">
      <c r="A24" s="21" t="s">
        <v>2119</v>
      </c>
      <c r="C24" s="21" t="s">
        <v>6</v>
      </c>
      <c r="D24" s="21" t="s">
        <v>299</v>
      </c>
      <c r="F24" s="26">
        <v>1048.54</v>
      </c>
      <c r="G24" s="21" t="s">
        <v>12</v>
      </c>
    </row>
    <row r="25" spans="1:7" ht="13.4" customHeight="1" x14ac:dyDescent="0.25">
      <c r="A25" s="21" t="s">
        <v>2119</v>
      </c>
      <c r="C25" s="21" t="s">
        <v>6</v>
      </c>
      <c r="D25" s="21" t="s">
        <v>299</v>
      </c>
      <c r="F25" s="26">
        <v>333.52</v>
      </c>
      <c r="G25" s="21" t="s">
        <v>12</v>
      </c>
    </row>
    <row r="26" spans="1:7" ht="13.4" customHeight="1" x14ac:dyDescent="0.25">
      <c r="A26" s="21" t="s">
        <v>2119</v>
      </c>
      <c r="C26" s="21" t="s">
        <v>6</v>
      </c>
      <c r="D26" s="21" t="s">
        <v>299</v>
      </c>
      <c r="F26" s="26">
        <v>510.08</v>
      </c>
      <c r="G26" s="21" t="s">
        <v>12</v>
      </c>
    </row>
    <row r="27" spans="1:7" ht="13.4" customHeight="1" x14ac:dyDescent="0.25">
      <c r="A27" s="21" t="s">
        <v>2119</v>
      </c>
      <c r="C27" s="21" t="s">
        <v>6</v>
      </c>
      <c r="D27" s="21" t="s">
        <v>299</v>
      </c>
      <c r="F27" s="26">
        <v>90.16</v>
      </c>
      <c r="G27" s="21" t="s">
        <v>12</v>
      </c>
    </row>
    <row r="28" spans="1:7" ht="13.4" customHeight="1" x14ac:dyDescent="0.25">
      <c r="A28" s="21" t="s">
        <v>2119</v>
      </c>
      <c r="C28" s="21" t="s">
        <v>6</v>
      </c>
      <c r="D28" s="21" t="s">
        <v>299</v>
      </c>
      <c r="F28" s="26">
        <v>2811.55</v>
      </c>
      <c r="G28" s="21" t="s">
        <v>12</v>
      </c>
    </row>
    <row r="29" spans="1:7" ht="13.4" customHeight="1" x14ac:dyDescent="0.25">
      <c r="A29" s="21" t="s">
        <v>2119</v>
      </c>
      <c r="C29" s="21" t="s">
        <v>6</v>
      </c>
      <c r="D29" s="21" t="s">
        <v>299</v>
      </c>
      <c r="F29" s="26">
        <v>192.61</v>
      </c>
      <c r="G29" s="21" t="s">
        <v>12</v>
      </c>
    </row>
    <row r="30" spans="1:7" ht="13.4" customHeight="1" x14ac:dyDescent="0.25">
      <c r="A30" s="21" t="s">
        <v>2119</v>
      </c>
      <c r="C30" s="21" t="s">
        <v>6</v>
      </c>
      <c r="D30" s="21" t="s">
        <v>299</v>
      </c>
      <c r="F30" s="26">
        <v>648.78</v>
      </c>
      <c r="G30" s="21" t="s">
        <v>12</v>
      </c>
    </row>
    <row r="31" spans="1:7" ht="13.4" customHeight="1" x14ac:dyDescent="0.25">
      <c r="A31" s="21" t="s">
        <v>2119</v>
      </c>
      <c r="C31" s="21" t="s">
        <v>6</v>
      </c>
      <c r="D31" s="21" t="s">
        <v>299</v>
      </c>
      <c r="F31" s="26">
        <v>227.81</v>
      </c>
      <c r="G31" s="21" t="s">
        <v>12</v>
      </c>
    </row>
    <row r="32" spans="1:7" ht="13.4" customHeight="1" x14ac:dyDescent="0.25">
      <c r="A32" s="21" t="s">
        <v>2119</v>
      </c>
      <c r="C32" s="21" t="s">
        <v>6</v>
      </c>
      <c r="D32" s="21" t="s">
        <v>299</v>
      </c>
      <c r="F32" s="26">
        <v>263.52</v>
      </c>
      <c r="G32" s="21" t="s">
        <v>12</v>
      </c>
    </row>
    <row r="33" spans="1:7" ht="13.4" customHeight="1" x14ac:dyDescent="0.25">
      <c r="A33" s="21" t="s">
        <v>2119</v>
      </c>
      <c r="C33" s="21" t="s">
        <v>6</v>
      </c>
      <c r="D33" s="21" t="s">
        <v>299</v>
      </c>
      <c r="F33" s="26">
        <v>263.52</v>
      </c>
      <c r="G33" s="21" t="s">
        <v>12</v>
      </c>
    </row>
    <row r="34" spans="1:7" ht="13.4" customHeight="1" x14ac:dyDescent="0.25">
      <c r="A34" s="21" t="s">
        <v>2119</v>
      </c>
      <c r="C34" s="21" t="s">
        <v>6</v>
      </c>
      <c r="D34" s="21" t="s">
        <v>299</v>
      </c>
      <c r="F34" s="26">
        <v>542.86</v>
      </c>
      <c r="G34" s="21" t="s">
        <v>12</v>
      </c>
    </row>
    <row r="35" spans="1:7" ht="13.4" customHeight="1" x14ac:dyDescent="0.25">
      <c r="A35" s="21" t="s">
        <v>2119</v>
      </c>
      <c r="C35" s="21" t="s">
        <v>6</v>
      </c>
      <c r="D35" s="21" t="s">
        <v>299</v>
      </c>
      <c r="F35" s="26">
        <v>229.49</v>
      </c>
      <c r="G35" s="21" t="s">
        <v>12</v>
      </c>
    </row>
    <row r="36" spans="1:7" ht="13.4" customHeight="1" x14ac:dyDescent="0.25">
      <c r="A36" s="21" t="s">
        <v>2119</v>
      </c>
      <c r="C36" s="21" t="s">
        <v>6</v>
      </c>
      <c r="D36" s="21" t="s">
        <v>299</v>
      </c>
      <c r="F36" s="26">
        <v>173.28</v>
      </c>
      <c r="G36" s="21" t="s">
        <v>12</v>
      </c>
    </row>
    <row r="37" spans="1:7" ht="13.4" customHeight="1" x14ac:dyDescent="0.25">
      <c r="A37" s="21" t="s">
        <v>2119</v>
      </c>
      <c r="C37" s="21" t="s">
        <v>6</v>
      </c>
      <c r="D37" s="21" t="s">
        <v>299</v>
      </c>
      <c r="F37" s="26">
        <v>1869.45</v>
      </c>
      <c r="G37" s="21" t="s">
        <v>12</v>
      </c>
    </row>
    <row r="38" spans="1:7" ht="13.4" customHeight="1" x14ac:dyDescent="0.25">
      <c r="A38" s="21" t="s">
        <v>2119</v>
      </c>
      <c r="C38" s="21" t="s">
        <v>6</v>
      </c>
      <c r="D38" s="21" t="s">
        <v>299</v>
      </c>
      <c r="F38" s="26">
        <v>1082.54</v>
      </c>
      <c r="G38" s="21" t="s">
        <v>12</v>
      </c>
    </row>
    <row r="39" spans="1:7" ht="13.4" customHeight="1" x14ac:dyDescent="0.25">
      <c r="A39" s="21" t="s">
        <v>2119</v>
      </c>
      <c r="C39" s="21" t="s">
        <v>6</v>
      </c>
      <c r="D39" s="21" t="s">
        <v>299</v>
      </c>
      <c r="F39" s="26">
        <v>147.9</v>
      </c>
      <c r="G39" s="21" t="s">
        <v>12</v>
      </c>
    </row>
    <row r="40" spans="1:7" ht="13.4" customHeight="1" x14ac:dyDescent="0.25">
      <c r="A40" s="21" t="s">
        <v>2119</v>
      </c>
      <c r="C40" s="21" t="s">
        <v>6</v>
      </c>
      <c r="D40" s="21" t="s">
        <v>299</v>
      </c>
      <c r="F40" s="26">
        <v>158.79</v>
      </c>
      <c r="G40" s="21" t="s">
        <v>12</v>
      </c>
    </row>
    <row r="41" spans="1:7" ht="13.4" customHeight="1" x14ac:dyDescent="0.25">
      <c r="A41" s="21" t="s">
        <v>2119</v>
      </c>
      <c r="C41" s="21" t="s">
        <v>6</v>
      </c>
      <c r="D41" s="21" t="s">
        <v>299</v>
      </c>
      <c r="F41" s="26">
        <v>42.93</v>
      </c>
      <c r="G41" s="21" t="s">
        <v>12</v>
      </c>
    </row>
    <row r="42" spans="1:7" ht="13.4" customHeight="1" x14ac:dyDescent="0.25">
      <c r="A42" s="21" t="s">
        <v>2119</v>
      </c>
      <c r="C42" s="21" t="s">
        <v>6</v>
      </c>
      <c r="D42" s="21" t="s">
        <v>299</v>
      </c>
      <c r="F42" s="26">
        <v>120.07</v>
      </c>
      <c r="G42" s="21" t="s">
        <v>13</v>
      </c>
    </row>
    <row r="43" spans="1:7" ht="13.4" customHeight="1" x14ac:dyDescent="0.25">
      <c r="A43" s="21" t="s">
        <v>2119</v>
      </c>
      <c r="C43" s="21" t="s">
        <v>6</v>
      </c>
      <c r="D43" s="21" t="s">
        <v>299</v>
      </c>
      <c r="F43" s="26">
        <v>33.96</v>
      </c>
      <c r="G43" s="21" t="s">
        <v>13</v>
      </c>
    </row>
    <row r="44" spans="1:7" ht="13.4" customHeight="1" x14ac:dyDescent="0.25">
      <c r="A44" s="21" t="s">
        <v>2119</v>
      </c>
      <c r="C44" s="21" t="s">
        <v>6</v>
      </c>
      <c r="D44" s="21" t="s">
        <v>299</v>
      </c>
      <c r="F44" s="26">
        <v>988.1</v>
      </c>
      <c r="G44" s="21" t="s">
        <v>14</v>
      </c>
    </row>
    <row r="45" spans="1:7" ht="13.4" customHeight="1" x14ac:dyDescent="0.25">
      <c r="A45" s="21" t="s">
        <v>2119</v>
      </c>
      <c r="C45" s="21" t="s">
        <v>6</v>
      </c>
      <c r="D45" s="21" t="s">
        <v>299</v>
      </c>
      <c r="F45" s="26">
        <v>346.39</v>
      </c>
      <c r="G45" s="21" t="s">
        <v>14</v>
      </c>
    </row>
    <row r="46" spans="1:7" ht="13.4" customHeight="1" x14ac:dyDescent="0.25">
      <c r="A46" s="21" t="s">
        <v>2119</v>
      </c>
      <c r="C46" s="21" t="s">
        <v>6</v>
      </c>
      <c r="D46" s="21" t="s">
        <v>299</v>
      </c>
      <c r="F46" s="26">
        <v>35.64</v>
      </c>
      <c r="G46" s="21" t="s">
        <v>14</v>
      </c>
    </row>
    <row r="47" spans="1:7" ht="13.4" customHeight="1" x14ac:dyDescent="0.25">
      <c r="A47" s="21" t="s">
        <v>2119</v>
      </c>
      <c r="C47" s="21" t="s">
        <v>6</v>
      </c>
      <c r="D47" s="21" t="s">
        <v>299</v>
      </c>
      <c r="F47" s="26">
        <v>322.08</v>
      </c>
      <c r="G47" s="21" t="s">
        <v>14</v>
      </c>
    </row>
    <row r="48" spans="1:7" ht="13.4" customHeight="1" x14ac:dyDescent="0.25">
      <c r="A48" s="21" t="s">
        <v>2119</v>
      </c>
      <c r="C48" s="21" t="s">
        <v>6</v>
      </c>
      <c r="D48" s="21" t="s">
        <v>299</v>
      </c>
      <c r="F48" s="26">
        <v>278.24</v>
      </c>
      <c r="G48" s="21" t="s">
        <v>14</v>
      </c>
    </row>
    <row r="49" spans="1:7" ht="13.4" customHeight="1" x14ac:dyDescent="0.25">
      <c r="A49" s="21" t="s">
        <v>2119</v>
      </c>
      <c r="C49" s="21" t="s">
        <v>6</v>
      </c>
      <c r="D49" s="21" t="s">
        <v>299</v>
      </c>
      <c r="F49" s="26">
        <v>808.91</v>
      </c>
      <c r="G49" s="21" t="s">
        <v>15</v>
      </c>
    </row>
    <row r="50" spans="1:7" ht="13.4" customHeight="1" x14ac:dyDescent="0.25">
      <c r="A50" s="21" t="s">
        <v>2119</v>
      </c>
      <c r="C50" s="21" t="s">
        <v>6</v>
      </c>
      <c r="D50" s="21" t="s">
        <v>299</v>
      </c>
      <c r="F50" s="26">
        <v>671.44</v>
      </c>
      <c r="G50" s="21" t="s">
        <v>15</v>
      </c>
    </row>
    <row r="51" spans="1:7" ht="13.4" customHeight="1" x14ac:dyDescent="0.25">
      <c r="A51" s="21" t="s">
        <v>2119</v>
      </c>
      <c r="C51" s="21" t="s">
        <v>6</v>
      </c>
      <c r="D51" s="21" t="s">
        <v>299</v>
      </c>
      <c r="F51" s="26">
        <v>362.2</v>
      </c>
      <c r="G51" s="21" t="s">
        <v>15</v>
      </c>
    </row>
    <row r="52" spans="1:7" ht="13.4" customHeight="1" x14ac:dyDescent="0.25">
      <c r="A52" s="21" t="s">
        <v>2119</v>
      </c>
      <c r="C52" s="21" t="s">
        <v>6</v>
      </c>
      <c r="D52" s="21" t="s">
        <v>299</v>
      </c>
      <c r="F52" s="26">
        <v>400.28</v>
      </c>
      <c r="G52" s="21" t="s">
        <v>15</v>
      </c>
    </row>
    <row r="53" spans="1:7" ht="13.4" customHeight="1" x14ac:dyDescent="0.25">
      <c r="A53" s="21" t="s">
        <v>2119</v>
      </c>
      <c r="C53" s="21" t="s">
        <v>6</v>
      </c>
      <c r="D53" s="21" t="s">
        <v>299</v>
      </c>
      <c r="F53" s="26">
        <v>861.06</v>
      </c>
      <c r="G53" s="21" t="s">
        <v>15</v>
      </c>
    </row>
    <row r="54" spans="1:7" ht="13.4" customHeight="1" x14ac:dyDescent="0.25">
      <c r="A54" s="21" t="s">
        <v>2119</v>
      </c>
      <c r="C54" s="21" t="s">
        <v>6</v>
      </c>
      <c r="D54" s="21" t="s">
        <v>299</v>
      </c>
      <c r="F54" s="26">
        <v>197</v>
      </c>
      <c r="G54" s="21" t="s">
        <v>15</v>
      </c>
    </row>
    <row r="55" spans="1:7" ht="13.4" customHeight="1" x14ac:dyDescent="0.25">
      <c r="A55" s="21" t="s">
        <v>2119</v>
      </c>
      <c r="C55" s="21" t="s">
        <v>6</v>
      </c>
      <c r="D55" s="21" t="s">
        <v>299</v>
      </c>
      <c r="F55" s="26">
        <v>31.38</v>
      </c>
      <c r="G55" s="21" t="s">
        <v>15</v>
      </c>
    </row>
    <row r="56" spans="1:7" ht="13.4" customHeight="1" x14ac:dyDescent="0.25">
      <c r="A56" s="21" t="s">
        <v>2119</v>
      </c>
      <c r="C56" s="21" t="s">
        <v>6</v>
      </c>
      <c r="D56" s="21" t="s">
        <v>299</v>
      </c>
      <c r="F56" s="26">
        <v>359.97</v>
      </c>
      <c r="G56" s="21" t="s">
        <v>15</v>
      </c>
    </row>
    <row r="57" spans="1:7" ht="13.4" customHeight="1" x14ac:dyDescent="0.25">
      <c r="A57" s="21" t="s">
        <v>2119</v>
      </c>
      <c r="C57" s="21" t="s">
        <v>6</v>
      </c>
      <c r="D57" s="21" t="s">
        <v>299</v>
      </c>
      <c r="F57" s="26">
        <v>103.42</v>
      </c>
      <c r="G57" s="21" t="s">
        <v>15</v>
      </c>
    </row>
    <row r="58" spans="1:7" ht="13.4" customHeight="1" x14ac:dyDescent="0.25">
      <c r="A58" s="21" t="s">
        <v>2119</v>
      </c>
      <c r="C58" s="21" t="s">
        <v>6</v>
      </c>
      <c r="D58" s="21" t="s">
        <v>299</v>
      </c>
      <c r="F58" s="26">
        <v>643.82000000000005</v>
      </c>
      <c r="G58" s="21" t="s">
        <v>15</v>
      </c>
    </row>
    <row r="59" spans="1:7" ht="13.4" customHeight="1" x14ac:dyDescent="0.25">
      <c r="A59" s="21" t="s">
        <v>2119</v>
      </c>
      <c r="C59" s="21" t="s">
        <v>6</v>
      </c>
      <c r="D59" s="21" t="s">
        <v>299</v>
      </c>
      <c r="F59" s="26">
        <v>81.489999999999995</v>
      </c>
      <c r="G59" s="21" t="s">
        <v>15</v>
      </c>
    </row>
    <row r="60" spans="1:7" ht="13.4" customHeight="1" x14ac:dyDescent="0.25">
      <c r="A60" s="21" t="s">
        <v>2119</v>
      </c>
      <c r="C60" s="21" t="s">
        <v>6</v>
      </c>
      <c r="D60" s="21" t="s">
        <v>299</v>
      </c>
      <c r="F60" s="26">
        <v>6674.44</v>
      </c>
      <c r="G60" s="27" t="s">
        <v>7</v>
      </c>
    </row>
    <row r="61" spans="1:7" ht="13.4" customHeight="1" x14ac:dyDescent="0.25">
      <c r="A61" s="21" t="s">
        <v>2119</v>
      </c>
      <c r="C61" s="21" t="s">
        <v>6</v>
      </c>
      <c r="D61" s="21" t="s">
        <v>299</v>
      </c>
      <c r="F61" s="26">
        <v>47.7</v>
      </c>
      <c r="G61" s="21" t="s">
        <v>7</v>
      </c>
    </row>
    <row r="62" spans="1:7" ht="13.4" customHeight="1" x14ac:dyDescent="0.25">
      <c r="A62" s="21" t="s">
        <v>2119</v>
      </c>
      <c r="C62" s="21" t="s">
        <v>6</v>
      </c>
      <c r="D62" s="21" t="s">
        <v>299</v>
      </c>
      <c r="F62" s="26">
        <v>97.23</v>
      </c>
      <c r="G62" s="21" t="s">
        <v>7</v>
      </c>
    </row>
    <row r="63" spans="1:7" ht="13.4" customHeight="1" x14ac:dyDescent="0.25">
      <c r="A63" s="21" t="s">
        <v>2119</v>
      </c>
      <c r="C63" s="21" t="s">
        <v>6</v>
      </c>
      <c r="D63" s="21" t="s">
        <v>299</v>
      </c>
      <c r="F63" s="26">
        <v>141.56</v>
      </c>
      <c r="G63" s="21" t="s">
        <v>7</v>
      </c>
    </row>
    <row r="64" spans="1:7" ht="13.4" customHeight="1" x14ac:dyDescent="0.25">
      <c r="A64" s="21" t="s">
        <v>2119</v>
      </c>
      <c r="C64" s="21" t="s">
        <v>6</v>
      </c>
      <c r="D64" s="21" t="s">
        <v>299</v>
      </c>
      <c r="F64" s="26">
        <v>28.33</v>
      </c>
      <c r="G64" s="21" t="s">
        <v>7</v>
      </c>
    </row>
    <row r="65" spans="1:7" ht="13.4" customHeight="1" x14ac:dyDescent="0.25">
      <c r="A65" s="21" t="s">
        <v>2119</v>
      </c>
      <c r="C65" s="21" t="s">
        <v>6</v>
      </c>
      <c r="D65" s="21" t="s">
        <v>299</v>
      </c>
      <c r="F65" s="26">
        <v>360.97</v>
      </c>
      <c r="G65" s="21" t="s">
        <v>7</v>
      </c>
    </row>
    <row r="66" spans="1:7" ht="13.4" customHeight="1" x14ac:dyDescent="0.25">
      <c r="A66" s="21" t="s">
        <v>2119</v>
      </c>
      <c r="C66" s="21" t="s">
        <v>6</v>
      </c>
      <c r="D66" s="21" t="s">
        <v>299</v>
      </c>
      <c r="F66" s="26">
        <v>94.02</v>
      </c>
      <c r="G66" s="21" t="s">
        <v>7</v>
      </c>
    </row>
    <row r="67" spans="1:7" ht="13.4" customHeight="1" x14ac:dyDescent="0.25">
      <c r="A67" s="21" t="s">
        <v>2119</v>
      </c>
      <c r="C67" s="21" t="s">
        <v>6</v>
      </c>
      <c r="D67" s="21" t="s">
        <v>299</v>
      </c>
      <c r="F67" s="26">
        <v>414.96</v>
      </c>
      <c r="G67" s="21" t="s">
        <v>7</v>
      </c>
    </row>
    <row r="68" spans="1:7" ht="13.4" customHeight="1" x14ac:dyDescent="0.25">
      <c r="A68" s="21" t="s">
        <v>2119</v>
      </c>
      <c r="C68" s="21" t="s">
        <v>6</v>
      </c>
      <c r="D68" s="21" t="s">
        <v>299</v>
      </c>
      <c r="F68" s="26">
        <v>482.94</v>
      </c>
      <c r="G68" s="21" t="s">
        <v>7</v>
      </c>
    </row>
    <row r="69" spans="1:7" ht="13.4" customHeight="1" x14ac:dyDescent="0.25">
      <c r="A69" s="21" t="s">
        <v>2119</v>
      </c>
      <c r="C69" s="21" t="s">
        <v>6</v>
      </c>
      <c r="D69" s="21" t="s">
        <v>299</v>
      </c>
      <c r="F69" s="26">
        <v>231.76</v>
      </c>
      <c r="G69" s="21" t="s">
        <v>7</v>
      </c>
    </row>
    <row r="70" spans="1:7" ht="13.4" customHeight="1" x14ac:dyDescent="0.25">
      <c r="A70" s="21" t="s">
        <v>2119</v>
      </c>
      <c r="C70" s="21" t="s">
        <v>6</v>
      </c>
      <c r="D70" s="21" t="s">
        <v>299</v>
      </c>
      <c r="F70" s="26">
        <v>363.93</v>
      </c>
      <c r="G70" s="21" t="s">
        <v>7</v>
      </c>
    </row>
    <row r="71" spans="1:7" ht="13.4" customHeight="1" x14ac:dyDescent="0.25">
      <c r="A71" s="21" t="s">
        <v>2119</v>
      </c>
      <c r="C71" s="21" t="s">
        <v>6</v>
      </c>
      <c r="D71" s="21" t="s">
        <v>299</v>
      </c>
      <c r="F71" s="26">
        <v>672.73</v>
      </c>
      <c r="G71" s="21" t="s">
        <v>7</v>
      </c>
    </row>
    <row r="72" spans="1:7" ht="13.4" customHeight="1" x14ac:dyDescent="0.25">
      <c r="A72" s="21" t="s">
        <v>2119</v>
      </c>
      <c r="C72" s="21" t="s">
        <v>6</v>
      </c>
      <c r="D72" s="21" t="s">
        <v>299</v>
      </c>
      <c r="F72" s="26">
        <v>1247.68</v>
      </c>
      <c r="G72" s="21" t="s">
        <v>7</v>
      </c>
    </row>
    <row r="73" spans="1:7" ht="13.4" customHeight="1" x14ac:dyDescent="0.25">
      <c r="A73" s="21" t="s">
        <v>2119</v>
      </c>
      <c r="C73" s="21" t="s">
        <v>6</v>
      </c>
      <c r="D73" s="21" t="s">
        <v>299</v>
      </c>
      <c r="F73" s="26">
        <v>142.01</v>
      </c>
      <c r="G73" s="21" t="s">
        <v>7</v>
      </c>
    </row>
    <row r="74" spans="1:7" ht="13.4" customHeight="1" x14ac:dyDescent="0.25">
      <c r="A74" s="21" t="s">
        <v>2119</v>
      </c>
      <c r="C74" s="21" t="s">
        <v>6</v>
      </c>
      <c r="D74" s="21" t="s">
        <v>299</v>
      </c>
      <c r="F74" s="26">
        <v>96.4</v>
      </c>
      <c r="G74" s="21" t="s">
        <v>7</v>
      </c>
    </row>
    <row r="75" spans="1:7" ht="13.4" customHeight="1" x14ac:dyDescent="0.25">
      <c r="A75" s="21" t="s">
        <v>2119</v>
      </c>
      <c r="C75" s="21" t="s">
        <v>6</v>
      </c>
      <c r="D75" s="21" t="s">
        <v>299</v>
      </c>
      <c r="F75" s="26">
        <v>535.62</v>
      </c>
      <c r="G75" s="21" t="s">
        <v>7</v>
      </c>
    </row>
    <row r="76" spans="1:7" ht="13.4" customHeight="1" x14ac:dyDescent="0.25">
      <c r="A76" s="21" t="s">
        <v>2119</v>
      </c>
      <c r="C76" s="21" t="s">
        <v>6</v>
      </c>
      <c r="D76" s="21" t="s">
        <v>299</v>
      </c>
      <c r="F76" s="26">
        <v>138.41999999999999</v>
      </c>
      <c r="G76" s="21" t="s">
        <v>16</v>
      </c>
    </row>
    <row r="77" spans="1:7" ht="13.4" customHeight="1" x14ac:dyDescent="0.25">
      <c r="A77" s="21" t="s">
        <v>2119</v>
      </c>
      <c r="C77" s="21" t="s">
        <v>6</v>
      </c>
      <c r="D77" s="21" t="s">
        <v>299</v>
      </c>
      <c r="F77" s="26">
        <v>52.94</v>
      </c>
      <c r="G77" s="21" t="s">
        <v>17</v>
      </c>
    </row>
    <row r="78" spans="1:7" ht="13.4" customHeight="1" x14ac:dyDescent="0.25">
      <c r="A78" s="21" t="s">
        <v>2119</v>
      </c>
      <c r="C78" s="21" t="s">
        <v>6</v>
      </c>
      <c r="D78" s="21" t="s">
        <v>299</v>
      </c>
      <c r="F78" s="26">
        <v>720.3</v>
      </c>
      <c r="G78" s="21" t="s">
        <v>18</v>
      </c>
    </row>
    <row r="79" spans="1:7" ht="13.4" customHeight="1" x14ac:dyDescent="0.25">
      <c r="A79" s="21" t="s">
        <v>2119</v>
      </c>
      <c r="C79" s="21" t="s">
        <v>6</v>
      </c>
      <c r="D79" s="21" t="s">
        <v>299</v>
      </c>
      <c r="F79" s="26">
        <v>1052.6400000000001</v>
      </c>
      <c r="G79" s="21" t="s">
        <v>19</v>
      </c>
    </row>
    <row r="80" spans="1:7" ht="13.4" customHeight="1" x14ac:dyDescent="0.25">
      <c r="A80" s="21" t="s">
        <v>2119</v>
      </c>
      <c r="C80" s="21" t="s">
        <v>6</v>
      </c>
      <c r="D80" s="21" t="s">
        <v>299</v>
      </c>
      <c r="F80" s="26">
        <v>748.2</v>
      </c>
      <c r="G80" s="21" t="s">
        <v>8</v>
      </c>
    </row>
    <row r="81" spans="1:7" ht="13.4" customHeight="1" x14ac:dyDescent="0.25">
      <c r="A81" s="21" t="s">
        <v>2119</v>
      </c>
      <c r="C81" s="21" t="s">
        <v>6</v>
      </c>
      <c r="D81" s="21" t="s">
        <v>299</v>
      </c>
      <c r="F81" s="26">
        <v>102.51</v>
      </c>
      <c r="G81" s="21" t="s">
        <v>8</v>
      </c>
    </row>
    <row r="82" spans="1:7" ht="13.4" customHeight="1" x14ac:dyDescent="0.25">
      <c r="A82" s="21" t="s">
        <v>2119</v>
      </c>
      <c r="C82" s="21" t="s">
        <v>6</v>
      </c>
      <c r="D82" s="21" t="s">
        <v>299</v>
      </c>
      <c r="F82" s="26">
        <v>160.11000000000001</v>
      </c>
      <c r="G82" s="21" t="s">
        <v>8</v>
      </c>
    </row>
    <row r="83" spans="1:7" ht="13.4" customHeight="1" x14ac:dyDescent="0.25">
      <c r="A83" s="21" t="s">
        <v>2119</v>
      </c>
      <c r="C83" s="21" t="s">
        <v>6</v>
      </c>
      <c r="D83" s="21" t="s">
        <v>299</v>
      </c>
      <c r="F83" s="26">
        <v>221.18</v>
      </c>
      <c r="G83" s="21" t="s">
        <v>8</v>
      </c>
    </row>
    <row r="84" spans="1:7" ht="13.4" customHeight="1" x14ac:dyDescent="0.25">
      <c r="A84" s="21" t="s">
        <v>2119</v>
      </c>
      <c r="C84" s="21" t="s">
        <v>6</v>
      </c>
      <c r="D84" s="21" t="s">
        <v>299</v>
      </c>
      <c r="F84" s="26">
        <v>75.22</v>
      </c>
      <c r="G84" s="21" t="s">
        <v>8</v>
      </c>
    </row>
    <row r="85" spans="1:7" ht="13.4" customHeight="1" x14ac:dyDescent="0.25">
      <c r="A85" s="21" t="s">
        <v>2119</v>
      </c>
      <c r="C85" s="21" t="s">
        <v>6</v>
      </c>
      <c r="D85" s="21" t="s">
        <v>299</v>
      </c>
      <c r="F85" s="26">
        <v>117.96</v>
      </c>
      <c r="G85" s="21" t="s">
        <v>8</v>
      </c>
    </row>
    <row r="86" spans="1:7" ht="13.4" customHeight="1" x14ac:dyDescent="0.25">
      <c r="A86" s="21" t="s">
        <v>2119</v>
      </c>
      <c r="C86" s="21" t="s">
        <v>6</v>
      </c>
      <c r="D86" s="21" t="s">
        <v>299</v>
      </c>
      <c r="F86" s="26">
        <v>2034.56</v>
      </c>
      <c r="G86" s="21" t="s">
        <v>8</v>
      </c>
    </row>
    <row r="87" spans="1:7" ht="13.4" customHeight="1" x14ac:dyDescent="0.25">
      <c r="A87" s="21" t="s">
        <v>2119</v>
      </c>
      <c r="C87" s="21" t="s">
        <v>6</v>
      </c>
      <c r="D87" s="21" t="s">
        <v>299</v>
      </c>
      <c r="F87" s="26">
        <v>53.46</v>
      </c>
      <c r="G87" s="21" t="s">
        <v>8</v>
      </c>
    </row>
    <row r="88" spans="1:7" ht="13.4" customHeight="1" x14ac:dyDescent="0.25">
      <c r="A88" s="21" t="s">
        <v>2119</v>
      </c>
      <c r="C88" s="21" t="s">
        <v>6</v>
      </c>
      <c r="D88" s="21" t="s">
        <v>299</v>
      </c>
      <c r="F88" s="26">
        <v>185.76</v>
      </c>
      <c r="G88" s="21" t="s">
        <v>8</v>
      </c>
    </row>
    <row r="89" spans="1:7" ht="13.4" customHeight="1" x14ac:dyDescent="0.25">
      <c r="A89" s="21" t="s">
        <v>2119</v>
      </c>
      <c r="C89" s="21" t="s">
        <v>6</v>
      </c>
      <c r="D89" s="21" t="s">
        <v>299</v>
      </c>
      <c r="F89" s="26">
        <v>1106.3499999999999</v>
      </c>
      <c r="G89" s="21" t="s">
        <v>8</v>
      </c>
    </row>
    <row r="90" spans="1:7" ht="13.4" customHeight="1" x14ac:dyDescent="0.25">
      <c r="A90" s="21" t="s">
        <v>2119</v>
      </c>
      <c r="C90" s="21" t="s">
        <v>6</v>
      </c>
      <c r="D90" s="21" t="s">
        <v>299</v>
      </c>
      <c r="F90" s="26">
        <v>1127.8</v>
      </c>
      <c r="G90" s="21" t="s">
        <v>8</v>
      </c>
    </row>
    <row r="91" spans="1:7" ht="13.4" customHeight="1" x14ac:dyDescent="0.25">
      <c r="A91" s="21" t="s">
        <v>2119</v>
      </c>
      <c r="C91" s="21" t="s">
        <v>6</v>
      </c>
      <c r="D91" s="21" t="s">
        <v>299</v>
      </c>
      <c r="F91" s="26">
        <v>684.5</v>
      </c>
      <c r="G91" s="21" t="s">
        <v>8</v>
      </c>
    </row>
    <row r="92" spans="1:7" ht="13.4" customHeight="1" x14ac:dyDescent="0.25">
      <c r="A92" s="21" t="s">
        <v>2119</v>
      </c>
      <c r="C92" s="21" t="s">
        <v>6</v>
      </c>
      <c r="D92" s="21" t="s">
        <v>299</v>
      </c>
      <c r="F92" s="26">
        <v>31.74</v>
      </c>
      <c r="G92" s="21" t="s">
        <v>8</v>
      </c>
    </row>
    <row r="93" spans="1:7" ht="13.4" customHeight="1" x14ac:dyDescent="0.25">
      <c r="A93" s="21" t="s">
        <v>2119</v>
      </c>
      <c r="C93" s="21" t="s">
        <v>6</v>
      </c>
      <c r="D93" s="21" t="s">
        <v>299</v>
      </c>
      <c r="F93" s="26">
        <v>2012.34</v>
      </c>
      <c r="G93" s="21" t="s">
        <v>8</v>
      </c>
    </row>
    <row r="94" spans="1:7" ht="13.4" customHeight="1" x14ac:dyDescent="0.25">
      <c r="A94" s="21" t="s">
        <v>2119</v>
      </c>
      <c r="C94" s="21" t="s">
        <v>6</v>
      </c>
      <c r="D94" s="21" t="s">
        <v>299</v>
      </c>
      <c r="F94" s="26">
        <v>424.97</v>
      </c>
      <c r="G94" s="21" t="s">
        <v>8</v>
      </c>
    </row>
    <row r="95" spans="1:7" ht="13.4" customHeight="1" x14ac:dyDescent="0.25">
      <c r="A95" s="21" t="s">
        <v>2119</v>
      </c>
      <c r="C95" s="21" t="s">
        <v>6</v>
      </c>
      <c r="D95" s="21" t="s">
        <v>299</v>
      </c>
      <c r="F95" s="26">
        <v>434.71</v>
      </c>
      <c r="G95" s="21" t="s">
        <v>8</v>
      </c>
    </row>
    <row r="96" spans="1:7" ht="13.4" customHeight="1" x14ac:dyDescent="0.25">
      <c r="A96" s="21" t="s">
        <v>2119</v>
      </c>
      <c r="C96" s="21" t="s">
        <v>6</v>
      </c>
      <c r="D96" s="21" t="s">
        <v>299</v>
      </c>
      <c r="F96" s="26">
        <v>645.42999999999995</v>
      </c>
      <c r="G96" s="21" t="s">
        <v>8</v>
      </c>
    </row>
    <row r="97" spans="1:9" ht="13.4" customHeight="1" x14ac:dyDescent="0.25">
      <c r="A97" s="21" t="s">
        <v>2119</v>
      </c>
      <c r="C97" s="21" t="s">
        <v>6</v>
      </c>
      <c r="D97" s="21" t="s">
        <v>299</v>
      </c>
      <c r="F97" s="26">
        <v>821.98</v>
      </c>
      <c r="G97" s="21" t="s">
        <v>8</v>
      </c>
    </row>
    <row r="98" spans="1:9" ht="13.4" customHeight="1" x14ac:dyDescent="0.25">
      <c r="A98" s="21" t="s">
        <v>2119</v>
      </c>
      <c r="C98" s="21" t="s">
        <v>6</v>
      </c>
      <c r="D98" s="21" t="s">
        <v>299</v>
      </c>
      <c r="F98" s="26">
        <v>197.21</v>
      </c>
      <c r="G98" s="21" t="s">
        <v>9</v>
      </c>
    </row>
    <row r="99" spans="1:9" ht="13.4" customHeight="1" x14ac:dyDescent="0.25">
      <c r="A99" s="21" t="s">
        <v>2119</v>
      </c>
      <c r="C99" s="21" t="s">
        <v>6</v>
      </c>
      <c r="D99" s="21" t="s">
        <v>299</v>
      </c>
      <c r="F99" s="26">
        <v>97.2</v>
      </c>
      <c r="G99" s="21" t="s">
        <v>9</v>
      </c>
    </row>
    <row r="100" spans="1:9" ht="13.4" customHeight="1" x14ac:dyDescent="0.25">
      <c r="A100" s="21" t="s">
        <v>2119</v>
      </c>
      <c r="C100" s="21" t="s">
        <v>6</v>
      </c>
      <c r="D100" s="21" t="s">
        <v>299</v>
      </c>
      <c r="F100" s="26">
        <v>278.32</v>
      </c>
      <c r="G100" s="21" t="s">
        <v>20</v>
      </c>
    </row>
    <row r="101" spans="1:9" ht="13.4" customHeight="1" x14ac:dyDescent="0.25">
      <c r="A101" s="21" t="s">
        <v>2119</v>
      </c>
      <c r="C101" s="21" t="s">
        <v>6</v>
      </c>
      <c r="D101" s="21" t="s">
        <v>299</v>
      </c>
      <c r="F101" s="26">
        <v>91.94</v>
      </c>
      <c r="G101" s="21" t="s">
        <v>20</v>
      </c>
    </row>
    <row r="102" spans="1:9" ht="13.4" customHeight="1" x14ac:dyDescent="0.25">
      <c r="A102" s="21" t="s">
        <v>2119</v>
      </c>
      <c r="C102" s="21" t="s">
        <v>6</v>
      </c>
      <c r="D102" s="21" t="s">
        <v>299</v>
      </c>
      <c r="F102" s="26">
        <v>349.88</v>
      </c>
      <c r="G102" s="21" t="s">
        <v>20</v>
      </c>
    </row>
    <row r="103" spans="1:9" ht="13.4" customHeight="1" x14ac:dyDescent="0.25">
      <c r="A103" s="21" t="s">
        <v>2119</v>
      </c>
      <c r="C103" s="21" t="s">
        <v>6</v>
      </c>
      <c r="D103" s="21" t="s">
        <v>299</v>
      </c>
      <c r="F103" s="26">
        <v>10.84</v>
      </c>
      <c r="G103" s="21" t="s">
        <v>20</v>
      </c>
    </row>
    <row r="104" spans="1:9" ht="13.4" customHeight="1" x14ac:dyDescent="0.25">
      <c r="A104" s="21" t="s">
        <v>2119</v>
      </c>
      <c r="B104" s="25">
        <v>14732</v>
      </c>
      <c r="C104" s="28" t="s">
        <v>21</v>
      </c>
      <c r="D104" s="21" t="s">
        <v>22</v>
      </c>
      <c r="E104" s="26">
        <v>780</v>
      </c>
      <c r="G104" s="28" t="s">
        <v>23</v>
      </c>
      <c r="I104" s="21">
        <f>WEEKNUM(B104)</f>
        <v>18</v>
      </c>
    </row>
    <row r="105" spans="1:9" ht="13.4" customHeight="1" x14ac:dyDescent="0.25">
      <c r="A105" s="21" t="s">
        <v>2119</v>
      </c>
      <c r="B105" s="25">
        <v>40576</v>
      </c>
      <c r="C105" s="21" t="s">
        <v>6</v>
      </c>
      <c r="D105" s="21" t="s">
        <v>299</v>
      </c>
      <c r="F105" s="26">
        <v>441.96</v>
      </c>
      <c r="G105" s="21" t="s">
        <v>12</v>
      </c>
    </row>
    <row r="106" spans="1:9" ht="13.4" customHeight="1" x14ac:dyDescent="0.25">
      <c r="A106" s="21" t="s">
        <v>2119</v>
      </c>
      <c r="B106" s="25">
        <v>40599</v>
      </c>
      <c r="C106" s="21" t="s">
        <v>21</v>
      </c>
      <c r="D106" s="21" t="s">
        <v>24</v>
      </c>
      <c r="E106" s="26">
        <v>200</v>
      </c>
      <c r="G106" s="21" t="s">
        <v>25</v>
      </c>
      <c r="I106" s="21">
        <f t="shared" ref="I106:I131" si="0">WEEKNUM(B106)</f>
        <v>9</v>
      </c>
    </row>
    <row r="107" spans="1:9" ht="13.4" customHeight="1" x14ac:dyDescent="0.25">
      <c r="A107" s="21" t="s">
        <v>2119</v>
      </c>
      <c r="B107" s="25">
        <v>40599</v>
      </c>
      <c r="C107" s="21" t="s">
        <v>21</v>
      </c>
      <c r="D107" s="21" t="s">
        <v>26</v>
      </c>
      <c r="E107" s="26">
        <v>115</v>
      </c>
      <c r="G107" s="21" t="s">
        <v>25</v>
      </c>
      <c r="I107" s="21">
        <f t="shared" si="0"/>
        <v>9</v>
      </c>
    </row>
    <row r="108" spans="1:9" ht="13.4" customHeight="1" x14ac:dyDescent="0.25">
      <c r="A108" s="21" t="s">
        <v>2119</v>
      </c>
      <c r="B108" s="25">
        <v>40599</v>
      </c>
      <c r="C108" s="21" t="s">
        <v>21</v>
      </c>
      <c r="D108" s="21" t="s">
        <v>27</v>
      </c>
      <c r="E108" s="26">
        <v>80</v>
      </c>
      <c r="G108" s="21" t="s">
        <v>28</v>
      </c>
      <c r="I108" s="21">
        <f t="shared" si="0"/>
        <v>9</v>
      </c>
    </row>
    <row r="109" spans="1:9" ht="13.4" customHeight="1" x14ac:dyDescent="0.25">
      <c r="A109" s="21" t="s">
        <v>2119</v>
      </c>
      <c r="B109" s="25">
        <v>40599</v>
      </c>
      <c r="C109" s="21" t="s">
        <v>21</v>
      </c>
      <c r="D109" s="21" t="s">
        <v>27</v>
      </c>
      <c r="E109" s="26">
        <v>80</v>
      </c>
      <c r="G109" s="21" t="s">
        <v>29</v>
      </c>
      <c r="I109" s="21">
        <f t="shared" si="0"/>
        <v>9</v>
      </c>
    </row>
    <row r="110" spans="1:9" ht="13.4" customHeight="1" x14ac:dyDescent="0.25">
      <c r="A110" s="21" t="s">
        <v>2119</v>
      </c>
      <c r="B110" s="25">
        <v>40602</v>
      </c>
      <c r="C110" s="21" t="s">
        <v>21</v>
      </c>
      <c r="D110" s="21" t="s">
        <v>30</v>
      </c>
      <c r="E110" s="26">
        <v>450</v>
      </c>
      <c r="G110" s="21" t="s">
        <v>31</v>
      </c>
      <c r="I110" s="21">
        <f t="shared" si="0"/>
        <v>10</v>
      </c>
    </row>
    <row r="111" spans="1:9" ht="13.4" customHeight="1" x14ac:dyDescent="0.25">
      <c r="A111" s="21" t="s">
        <v>2119</v>
      </c>
      <c r="B111" s="25">
        <v>40602</v>
      </c>
      <c r="C111" s="21" t="s">
        <v>21</v>
      </c>
      <c r="D111" s="21" t="s">
        <v>32</v>
      </c>
      <c r="E111" s="26">
        <v>120</v>
      </c>
      <c r="G111" s="21" t="s">
        <v>31</v>
      </c>
      <c r="I111" s="21">
        <f t="shared" si="0"/>
        <v>10</v>
      </c>
    </row>
    <row r="112" spans="1:9" ht="13.4" customHeight="1" x14ac:dyDescent="0.25">
      <c r="A112" s="21" t="s">
        <v>2119</v>
      </c>
      <c r="B112" s="25">
        <v>40602</v>
      </c>
      <c r="C112" s="21" t="s">
        <v>21</v>
      </c>
      <c r="D112" s="21" t="s">
        <v>33</v>
      </c>
      <c r="E112" s="26">
        <v>350</v>
      </c>
      <c r="G112" s="21" t="s">
        <v>34</v>
      </c>
      <c r="I112" s="21">
        <f t="shared" si="0"/>
        <v>10</v>
      </c>
    </row>
    <row r="113" spans="1:9" ht="13.4" customHeight="1" x14ac:dyDescent="0.25">
      <c r="A113" s="21" t="s">
        <v>2119</v>
      </c>
      <c r="B113" s="25">
        <v>40602</v>
      </c>
      <c r="C113" s="21" t="s">
        <v>21</v>
      </c>
      <c r="D113" s="21" t="s">
        <v>30</v>
      </c>
      <c r="E113" s="26">
        <v>150</v>
      </c>
      <c r="G113" s="21" t="s">
        <v>35</v>
      </c>
      <c r="I113" s="21">
        <f t="shared" si="0"/>
        <v>10</v>
      </c>
    </row>
    <row r="114" spans="1:9" ht="13.4" customHeight="1" x14ac:dyDescent="0.25">
      <c r="A114" s="21" t="s">
        <v>2119</v>
      </c>
      <c r="B114" s="25">
        <v>40602</v>
      </c>
      <c r="C114" s="21" t="s">
        <v>21</v>
      </c>
      <c r="D114" s="21" t="s">
        <v>36</v>
      </c>
      <c r="E114" s="26">
        <v>65</v>
      </c>
      <c r="G114" s="21" t="s">
        <v>15</v>
      </c>
      <c r="I114" s="21">
        <f t="shared" si="0"/>
        <v>10</v>
      </c>
    </row>
    <row r="115" spans="1:9" ht="13.4" customHeight="1" x14ac:dyDescent="0.25">
      <c r="A115" s="21" t="s">
        <v>2119</v>
      </c>
      <c r="B115" s="25">
        <v>40602</v>
      </c>
      <c r="C115" s="21" t="s">
        <v>21</v>
      </c>
      <c r="D115" s="21" t="s">
        <v>36</v>
      </c>
      <c r="E115" s="26">
        <v>715</v>
      </c>
      <c r="G115" s="21" t="s">
        <v>37</v>
      </c>
      <c r="I115" s="21">
        <f t="shared" si="0"/>
        <v>10</v>
      </c>
    </row>
    <row r="116" spans="1:9" ht="13.4" customHeight="1" x14ac:dyDescent="0.25">
      <c r="A116" s="21" t="s">
        <v>2119</v>
      </c>
      <c r="B116" s="25">
        <v>40603</v>
      </c>
      <c r="C116" s="21" t="s">
        <v>21</v>
      </c>
      <c r="D116" s="21" t="s">
        <v>38</v>
      </c>
      <c r="E116" s="26">
        <v>275</v>
      </c>
      <c r="G116" s="21" t="s">
        <v>25</v>
      </c>
      <c r="I116" s="21">
        <f t="shared" si="0"/>
        <v>10</v>
      </c>
    </row>
    <row r="117" spans="1:9" ht="13.4" customHeight="1" x14ac:dyDescent="0.25">
      <c r="A117" s="21" t="s">
        <v>2119</v>
      </c>
      <c r="B117" s="25">
        <v>40603</v>
      </c>
      <c r="C117" s="21" t="s">
        <v>21</v>
      </c>
      <c r="D117" s="21" t="s">
        <v>39</v>
      </c>
      <c r="E117" s="26">
        <v>146</v>
      </c>
      <c r="G117" s="21" t="s">
        <v>34</v>
      </c>
      <c r="I117" s="21">
        <f t="shared" si="0"/>
        <v>10</v>
      </c>
    </row>
    <row r="118" spans="1:9" ht="13.4" customHeight="1" x14ac:dyDescent="0.25">
      <c r="A118" s="21" t="s">
        <v>2119</v>
      </c>
      <c r="B118" s="25">
        <v>40603</v>
      </c>
      <c r="C118" s="21" t="s">
        <v>21</v>
      </c>
      <c r="D118" s="21" t="s">
        <v>40</v>
      </c>
      <c r="E118" s="26">
        <v>540</v>
      </c>
      <c r="G118" s="21" t="s">
        <v>34</v>
      </c>
      <c r="I118" s="21">
        <f t="shared" si="0"/>
        <v>10</v>
      </c>
    </row>
    <row r="119" spans="1:9" ht="13.4" customHeight="1" x14ac:dyDescent="0.25">
      <c r="A119" s="21" t="s">
        <v>2119</v>
      </c>
      <c r="B119" s="25">
        <v>40603</v>
      </c>
      <c r="C119" s="21" t="s">
        <v>21</v>
      </c>
      <c r="D119" s="21" t="s">
        <v>41</v>
      </c>
      <c r="E119" s="26">
        <v>540</v>
      </c>
      <c r="G119" s="21" t="s">
        <v>34</v>
      </c>
      <c r="I119" s="21">
        <f t="shared" si="0"/>
        <v>10</v>
      </c>
    </row>
    <row r="120" spans="1:9" ht="13.4" customHeight="1" x14ac:dyDescent="0.25">
      <c r="A120" s="21" t="s">
        <v>2119</v>
      </c>
      <c r="B120" s="25">
        <v>40603</v>
      </c>
      <c r="C120" s="21" t="s">
        <v>21</v>
      </c>
      <c r="D120" s="21" t="s">
        <v>27</v>
      </c>
      <c r="E120" s="26">
        <v>360</v>
      </c>
      <c r="G120" s="21" t="s">
        <v>34</v>
      </c>
      <c r="I120" s="21">
        <f t="shared" si="0"/>
        <v>10</v>
      </c>
    </row>
    <row r="121" spans="1:9" ht="13.4" customHeight="1" x14ac:dyDescent="0.25">
      <c r="A121" s="21" t="s">
        <v>2119</v>
      </c>
      <c r="B121" s="25">
        <v>40603</v>
      </c>
      <c r="C121" s="21" t="s">
        <v>21</v>
      </c>
      <c r="D121" s="21" t="s">
        <v>39</v>
      </c>
      <c r="E121" s="26">
        <v>250</v>
      </c>
      <c r="G121" s="21" t="s">
        <v>35</v>
      </c>
      <c r="I121" s="21">
        <f t="shared" si="0"/>
        <v>10</v>
      </c>
    </row>
    <row r="122" spans="1:9" ht="13.4" customHeight="1" x14ac:dyDescent="0.25">
      <c r="A122" s="21" t="s">
        <v>2119</v>
      </c>
      <c r="B122" s="25">
        <v>40603</v>
      </c>
      <c r="C122" s="21" t="s">
        <v>21</v>
      </c>
      <c r="D122" s="21" t="s">
        <v>30</v>
      </c>
      <c r="E122" s="26">
        <v>400</v>
      </c>
      <c r="G122" s="21" t="s">
        <v>35</v>
      </c>
      <c r="I122" s="21">
        <f t="shared" si="0"/>
        <v>10</v>
      </c>
    </row>
    <row r="123" spans="1:9" ht="13.4" customHeight="1" x14ac:dyDescent="0.25">
      <c r="A123" s="21" t="s">
        <v>2119</v>
      </c>
      <c r="B123" s="25">
        <v>40603</v>
      </c>
      <c r="C123" s="21" t="s">
        <v>21</v>
      </c>
      <c r="D123" s="21" t="s">
        <v>30</v>
      </c>
      <c r="E123" s="26">
        <v>200</v>
      </c>
      <c r="G123" s="21" t="s">
        <v>35</v>
      </c>
      <c r="I123" s="21">
        <f t="shared" si="0"/>
        <v>10</v>
      </c>
    </row>
    <row r="124" spans="1:9" ht="13.4" customHeight="1" x14ac:dyDescent="0.25">
      <c r="A124" s="21" t="s">
        <v>2119</v>
      </c>
      <c r="B124" s="25">
        <v>40603</v>
      </c>
      <c r="C124" s="21" t="s">
        <v>21</v>
      </c>
      <c r="D124" s="21" t="s">
        <v>42</v>
      </c>
      <c r="E124" s="26">
        <v>60</v>
      </c>
      <c r="G124" s="21" t="s">
        <v>15</v>
      </c>
      <c r="I124" s="21">
        <f t="shared" si="0"/>
        <v>10</v>
      </c>
    </row>
    <row r="125" spans="1:9" ht="13.4" customHeight="1" x14ac:dyDescent="0.25">
      <c r="A125" s="21" t="s">
        <v>2119</v>
      </c>
      <c r="B125" s="25">
        <v>40603</v>
      </c>
      <c r="C125" s="21" t="s">
        <v>21</v>
      </c>
      <c r="D125" s="21" t="s">
        <v>39</v>
      </c>
      <c r="E125" s="26">
        <v>725</v>
      </c>
      <c r="G125" s="21" t="s">
        <v>29</v>
      </c>
      <c r="I125" s="21">
        <f t="shared" si="0"/>
        <v>10</v>
      </c>
    </row>
    <row r="126" spans="1:9" ht="13.4" customHeight="1" x14ac:dyDescent="0.25">
      <c r="A126" s="21" t="s">
        <v>2119</v>
      </c>
      <c r="B126" s="25">
        <v>40603</v>
      </c>
      <c r="C126" s="21" t="s">
        <v>21</v>
      </c>
      <c r="D126" s="21" t="s">
        <v>42</v>
      </c>
      <c r="E126" s="26">
        <v>660</v>
      </c>
      <c r="G126" s="21" t="s">
        <v>29</v>
      </c>
      <c r="I126" s="21">
        <f t="shared" si="0"/>
        <v>10</v>
      </c>
    </row>
    <row r="127" spans="1:9" ht="13.4" customHeight="1" x14ac:dyDescent="0.25">
      <c r="A127" s="21" t="s">
        <v>2119</v>
      </c>
      <c r="B127" s="25">
        <v>40604</v>
      </c>
      <c r="C127" s="21" t="s">
        <v>21</v>
      </c>
      <c r="D127" s="21" t="s">
        <v>43</v>
      </c>
      <c r="E127" s="26">
        <v>1301</v>
      </c>
      <c r="G127" s="21" t="s">
        <v>15</v>
      </c>
      <c r="I127" s="21">
        <f t="shared" si="0"/>
        <v>10</v>
      </c>
    </row>
    <row r="128" spans="1:9" ht="13.4" customHeight="1" x14ac:dyDescent="0.25">
      <c r="A128" s="21" t="s">
        <v>2119</v>
      </c>
      <c r="B128" s="25">
        <v>40605</v>
      </c>
      <c r="C128" s="21" t="s">
        <v>21</v>
      </c>
      <c r="D128" s="21" t="s">
        <v>44</v>
      </c>
      <c r="E128" s="26">
        <v>200</v>
      </c>
      <c r="G128" s="21" t="s">
        <v>45</v>
      </c>
      <c r="I128" s="21">
        <f t="shared" si="0"/>
        <v>10</v>
      </c>
    </row>
    <row r="129" spans="1:9" ht="13.4" customHeight="1" x14ac:dyDescent="0.25">
      <c r="A129" s="21" t="s">
        <v>2119</v>
      </c>
      <c r="B129" s="25">
        <v>40605</v>
      </c>
      <c r="C129" s="21" t="s">
        <v>21</v>
      </c>
      <c r="D129" s="21" t="s">
        <v>46</v>
      </c>
      <c r="E129" s="26">
        <v>585</v>
      </c>
      <c r="G129" s="21" t="s">
        <v>25</v>
      </c>
      <c r="I129" s="21">
        <f t="shared" si="0"/>
        <v>10</v>
      </c>
    </row>
    <row r="130" spans="1:9" ht="13.4" customHeight="1" x14ac:dyDescent="0.25">
      <c r="A130" s="21" t="s">
        <v>2119</v>
      </c>
      <c r="B130" s="25">
        <v>40605</v>
      </c>
      <c r="C130" s="21" t="s">
        <v>21</v>
      </c>
      <c r="D130" s="21" t="s">
        <v>36</v>
      </c>
      <c r="E130" s="26">
        <v>130</v>
      </c>
      <c r="G130" s="21" t="s">
        <v>47</v>
      </c>
      <c r="I130" s="21">
        <f t="shared" si="0"/>
        <v>10</v>
      </c>
    </row>
    <row r="131" spans="1:9" ht="13.4" customHeight="1" x14ac:dyDescent="0.25">
      <c r="A131" s="21" t="s">
        <v>2119</v>
      </c>
      <c r="B131" s="25">
        <v>40605</v>
      </c>
      <c r="C131" s="21" t="s">
        <v>21</v>
      </c>
      <c r="D131" s="21" t="s">
        <v>44</v>
      </c>
      <c r="E131" s="26">
        <v>3200</v>
      </c>
      <c r="G131" s="21" t="s">
        <v>34</v>
      </c>
      <c r="I131" s="21">
        <f t="shared" si="0"/>
        <v>10</v>
      </c>
    </row>
    <row r="132" spans="1:9" ht="13.4" customHeight="1" x14ac:dyDescent="0.25">
      <c r="A132" s="21" t="s">
        <v>2119</v>
      </c>
      <c r="B132" s="25">
        <v>40605</v>
      </c>
      <c r="C132" s="21" t="s">
        <v>6</v>
      </c>
      <c r="D132" s="21" t="s">
        <v>299</v>
      </c>
      <c r="F132" s="26">
        <v>331.64</v>
      </c>
      <c r="G132" s="21" t="s">
        <v>14</v>
      </c>
    </row>
    <row r="133" spans="1:9" ht="13.4" customHeight="1" x14ac:dyDescent="0.25">
      <c r="A133" s="21" t="s">
        <v>2119</v>
      </c>
      <c r="B133" s="25">
        <v>40605</v>
      </c>
      <c r="C133" s="21" t="s">
        <v>21</v>
      </c>
      <c r="D133" s="21" t="s">
        <v>46</v>
      </c>
      <c r="E133" s="26">
        <v>195</v>
      </c>
      <c r="G133" s="21" t="s">
        <v>35</v>
      </c>
      <c r="I133" s="21">
        <f>WEEKNUM(B133)</f>
        <v>10</v>
      </c>
    </row>
    <row r="134" spans="1:9" ht="13.4" customHeight="1" x14ac:dyDescent="0.25">
      <c r="A134" s="21" t="s">
        <v>2119</v>
      </c>
      <c r="B134" s="25">
        <v>40605</v>
      </c>
      <c r="C134" s="21" t="s">
        <v>21</v>
      </c>
      <c r="D134" s="21" t="s">
        <v>48</v>
      </c>
      <c r="E134" s="26">
        <v>60</v>
      </c>
      <c r="G134" s="21" t="s">
        <v>15</v>
      </c>
      <c r="I134" s="21">
        <f>WEEKNUM(B134)</f>
        <v>10</v>
      </c>
    </row>
    <row r="135" spans="1:9" ht="13.4" customHeight="1" x14ac:dyDescent="0.25">
      <c r="A135" s="21" t="s">
        <v>2119</v>
      </c>
      <c r="B135" s="25">
        <v>40605</v>
      </c>
      <c r="C135" s="21" t="s">
        <v>21</v>
      </c>
      <c r="D135" s="21" t="s">
        <v>36</v>
      </c>
      <c r="E135" s="26">
        <v>650</v>
      </c>
      <c r="G135" s="21" t="s">
        <v>29</v>
      </c>
      <c r="I135" s="21">
        <f>WEEKNUM(B135)</f>
        <v>10</v>
      </c>
    </row>
    <row r="136" spans="1:9" ht="13.4" customHeight="1" x14ac:dyDescent="0.25">
      <c r="A136" s="21" t="s">
        <v>2119</v>
      </c>
      <c r="B136" s="25">
        <v>40605</v>
      </c>
      <c r="C136" s="21" t="s">
        <v>21</v>
      </c>
      <c r="D136" s="21" t="s">
        <v>48</v>
      </c>
      <c r="E136" s="26">
        <v>660</v>
      </c>
      <c r="G136" s="21" t="s">
        <v>29</v>
      </c>
      <c r="I136" s="21">
        <f>WEEKNUM(B136)</f>
        <v>10</v>
      </c>
    </row>
    <row r="137" spans="1:9" ht="13.4" customHeight="1" x14ac:dyDescent="0.25">
      <c r="A137" s="21" t="s">
        <v>2119</v>
      </c>
      <c r="B137" s="25">
        <v>40606</v>
      </c>
      <c r="C137" s="21" t="s">
        <v>6</v>
      </c>
      <c r="D137" s="21" t="s">
        <v>299</v>
      </c>
      <c r="F137" s="26">
        <v>768.23</v>
      </c>
      <c r="G137" s="21" t="s">
        <v>49</v>
      </c>
    </row>
    <row r="138" spans="1:9" ht="13.4" customHeight="1" x14ac:dyDescent="0.25">
      <c r="A138" s="21" t="s">
        <v>2119</v>
      </c>
      <c r="B138" s="25">
        <v>40606</v>
      </c>
      <c r="C138" s="21" t="s">
        <v>21</v>
      </c>
      <c r="D138" s="21" t="s">
        <v>50</v>
      </c>
      <c r="E138" s="26">
        <v>100</v>
      </c>
      <c r="G138" s="21" t="s">
        <v>28</v>
      </c>
      <c r="I138" s="21">
        <f>WEEKNUM(B138)</f>
        <v>10</v>
      </c>
    </row>
    <row r="139" spans="1:9" ht="13.4" customHeight="1" x14ac:dyDescent="0.25">
      <c r="A139" s="21" t="s">
        <v>2119</v>
      </c>
      <c r="B139" s="25">
        <v>40606</v>
      </c>
      <c r="C139" s="21" t="s">
        <v>6</v>
      </c>
      <c r="D139" s="21" t="s">
        <v>299</v>
      </c>
      <c r="F139" s="26">
        <v>168.32</v>
      </c>
      <c r="G139" s="21" t="s">
        <v>8</v>
      </c>
    </row>
    <row r="140" spans="1:9" ht="13.4" customHeight="1" x14ac:dyDescent="0.25">
      <c r="A140" s="21" t="s">
        <v>2119</v>
      </c>
      <c r="B140" s="25">
        <v>40606</v>
      </c>
      <c r="C140" s="21" t="s">
        <v>21</v>
      </c>
      <c r="D140" s="21" t="s">
        <v>51</v>
      </c>
      <c r="E140" s="26">
        <v>100</v>
      </c>
      <c r="G140" s="21" t="s">
        <v>29</v>
      </c>
      <c r="I140" s="21">
        <f>WEEKNUM(B140)</f>
        <v>10</v>
      </c>
    </row>
    <row r="141" spans="1:9" ht="13.4" customHeight="1" x14ac:dyDescent="0.25">
      <c r="A141" s="21" t="s">
        <v>2119</v>
      </c>
      <c r="B141" s="25">
        <v>40607</v>
      </c>
      <c r="C141" s="21" t="s">
        <v>6</v>
      </c>
      <c r="D141" s="21" t="s">
        <v>299</v>
      </c>
      <c r="F141" s="26">
        <v>93.55</v>
      </c>
      <c r="G141" s="21" t="s">
        <v>49</v>
      </c>
    </row>
    <row r="142" spans="1:9" ht="13.4" customHeight="1" x14ac:dyDescent="0.25">
      <c r="A142" s="21" t="s">
        <v>2119</v>
      </c>
      <c r="B142" s="25">
        <v>40607</v>
      </c>
      <c r="C142" s="21" t="s">
        <v>6</v>
      </c>
      <c r="D142" s="21" t="s">
        <v>299</v>
      </c>
      <c r="F142" s="26">
        <v>346.18</v>
      </c>
      <c r="G142" s="21" t="s">
        <v>8</v>
      </c>
    </row>
    <row r="143" spans="1:9" ht="13.4" customHeight="1" x14ac:dyDescent="0.25">
      <c r="A143" s="21" t="s">
        <v>2119</v>
      </c>
      <c r="B143" s="25">
        <v>40609</v>
      </c>
      <c r="C143" s="21" t="s">
        <v>21</v>
      </c>
      <c r="D143" s="21" t="s">
        <v>41</v>
      </c>
      <c r="E143" s="26">
        <v>750</v>
      </c>
      <c r="G143" s="21" t="s">
        <v>14</v>
      </c>
      <c r="I143" s="21">
        <f>WEEKNUM(B143)</f>
        <v>11</v>
      </c>
    </row>
    <row r="144" spans="1:9" ht="13.4" customHeight="1" x14ac:dyDescent="0.25">
      <c r="A144" s="21" t="s">
        <v>2119</v>
      </c>
      <c r="B144" s="25">
        <v>40609</v>
      </c>
      <c r="C144" s="21" t="s">
        <v>21</v>
      </c>
      <c r="D144" s="21" t="s">
        <v>51</v>
      </c>
      <c r="E144" s="26">
        <v>600</v>
      </c>
      <c r="G144" s="21" t="s">
        <v>34</v>
      </c>
      <c r="I144" s="21">
        <f>WEEKNUM(B144)</f>
        <v>11</v>
      </c>
    </row>
    <row r="145" spans="1:9" ht="13.4" customHeight="1" x14ac:dyDescent="0.25">
      <c r="A145" s="21" t="s">
        <v>2119</v>
      </c>
      <c r="B145" s="25">
        <v>40609</v>
      </c>
      <c r="C145" s="21" t="s">
        <v>21</v>
      </c>
      <c r="D145" s="21" t="s">
        <v>40</v>
      </c>
      <c r="E145" s="26">
        <v>300</v>
      </c>
      <c r="G145" s="21" t="s">
        <v>34</v>
      </c>
      <c r="I145" s="21">
        <f>WEEKNUM(B145)</f>
        <v>11</v>
      </c>
    </row>
    <row r="146" spans="1:9" ht="13.4" customHeight="1" x14ac:dyDescent="0.25">
      <c r="A146" s="21" t="s">
        <v>2119</v>
      </c>
      <c r="B146" s="25">
        <v>40609</v>
      </c>
      <c r="C146" s="21" t="s">
        <v>21</v>
      </c>
      <c r="D146" s="21" t="s">
        <v>46</v>
      </c>
      <c r="E146" s="26">
        <v>780</v>
      </c>
      <c r="G146" s="21" t="s">
        <v>35</v>
      </c>
      <c r="I146" s="21">
        <f>WEEKNUM(B146)</f>
        <v>11</v>
      </c>
    </row>
    <row r="147" spans="1:9" ht="13.4" customHeight="1" x14ac:dyDescent="0.25">
      <c r="A147" s="21" t="s">
        <v>2119</v>
      </c>
      <c r="B147" s="25">
        <v>40609</v>
      </c>
      <c r="C147" s="21" t="s">
        <v>21</v>
      </c>
      <c r="D147" s="21" t="s">
        <v>26</v>
      </c>
      <c r="E147" s="26">
        <v>640</v>
      </c>
      <c r="G147" s="21" t="s">
        <v>35</v>
      </c>
      <c r="I147" s="21">
        <f>WEEKNUM(B147)</f>
        <v>11</v>
      </c>
    </row>
    <row r="148" spans="1:9" ht="13.4" customHeight="1" x14ac:dyDescent="0.25">
      <c r="A148" s="21" t="s">
        <v>2119</v>
      </c>
      <c r="B148" s="25">
        <v>40609</v>
      </c>
      <c r="C148" s="21" t="s">
        <v>6</v>
      </c>
      <c r="D148" s="21" t="s">
        <v>299</v>
      </c>
      <c r="F148" s="26">
        <v>230.7</v>
      </c>
      <c r="G148" s="21" t="s">
        <v>49</v>
      </c>
    </row>
    <row r="149" spans="1:9" ht="13.4" customHeight="1" x14ac:dyDescent="0.25">
      <c r="A149" s="21" t="s">
        <v>2119</v>
      </c>
      <c r="B149" s="25">
        <v>40609</v>
      </c>
      <c r="C149" s="21" t="s">
        <v>6</v>
      </c>
      <c r="D149" s="21" t="s">
        <v>299</v>
      </c>
      <c r="F149" s="26">
        <v>190.71</v>
      </c>
      <c r="G149" s="21" t="s">
        <v>49</v>
      </c>
    </row>
    <row r="150" spans="1:9" ht="13.4" customHeight="1" x14ac:dyDescent="0.25">
      <c r="A150" s="21" t="s">
        <v>2119</v>
      </c>
      <c r="B150" s="25">
        <v>40609</v>
      </c>
      <c r="C150" s="21" t="s">
        <v>21</v>
      </c>
      <c r="D150" s="21" t="s">
        <v>52</v>
      </c>
      <c r="E150" s="26">
        <v>200</v>
      </c>
      <c r="G150" s="21" t="s">
        <v>53</v>
      </c>
      <c r="I150" s="21">
        <f>WEEKNUM(B150)</f>
        <v>11</v>
      </c>
    </row>
    <row r="151" spans="1:9" ht="13.4" customHeight="1" x14ac:dyDescent="0.25">
      <c r="A151" s="21" t="s">
        <v>2119</v>
      </c>
      <c r="B151" s="25">
        <v>40609</v>
      </c>
      <c r="C151" s="21" t="s">
        <v>6</v>
      </c>
      <c r="D151" s="21" t="s">
        <v>299</v>
      </c>
      <c r="F151" s="26">
        <v>640.57000000000005</v>
      </c>
      <c r="G151" s="21" t="s">
        <v>15</v>
      </c>
    </row>
    <row r="152" spans="1:9" ht="13.4" customHeight="1" x14ac:dyDescent="0.25">
      <c r="A152" s="21" t="s">
        <v>2119</v>
      </c>
      <c r="B152" s="25">
        <v>40609</v>
      </c>
      <c r="C152" s="21" t="s">
        <v>21</v>
      </c>
      <c r="D152" s="21" t="s">
        <v>36</v>
      </c>
      <c r="E152" s="26">
        <v>780</v>
      </c>
      <c r="G152" s="21" t="s">
        <v>29</v>
      </c>
      <c r="I152" s="21">
        <f>WEEKNUM(B152)</f>
        <v>11</v>
      </c>
    </row>
    <row r="153" spans="1:9" ht="13.4" customHeight="1" x14ac:dyDescent="0.25">
      <c r="A153" s="21" t="s">
        <v>2119</v>
      </c>
      <c r="B153" s="25">
        <v>40609</v>
      </c>
      <c r="C153" s="21" t="s">
        <v>21</v>
      </c>
      <c r="D153" s="21" t="s">
        <v>48</v>
      </c>
      <c r="E153" s="26">
        <v>720</v>
      </c>
      <c r="G153" s="21" t="s">
        <v>29</v>
      </c>
      <c r="I153" s="21">
        <f>WEEKNUM(B153)</f>
        <v>11</v>
      </c>
    </row>
    <row r="154" spans="1:9" ht="13.4" customHeight="1" x14ac:dyDescent="0.25">
      <c r="A154" s="21" t="s">
        <v>2119</v>
      </c>
      <c r="B154" s="25">
        <v>40609</v>
      </c>
      <c r="C154" s="21" t="s">
        <v>6</v>
      </c>
      <c r="D154" s="21" t="s">
        <v>299</v>
      </c>
      <c r="F154" s="26">
        <v>245.55</v>
      </c>
      <c r="G154" s="21" t="s">
        <v>54</v>
      </c>
    </row>
    <row r="155" spans="1:9" ht="13.4" customHeight="1" x14ac:dyDescent="0.25">
      <c r="A155" s="21" t="s">
        <v>2119</v>
      </c>
      <c r="B155" s="25">
        <v>40610</v>
      </c>
      <c r="C155" s="21" t="s">
        <v>21</v>
      </c>
      <c r="D155" s="21" t="s">
        <v>40</v>
      </c>
      <c r="E155" s="26">
        <v>750</v>
      </c>
      <c r="G155" s="21" t="s">
        <v>34</v>
      </c>
      <c r="I155" s="21">
        <f t="shared" ref="I155:I166" si="1">WEEKNUM(B155)</f>
        <v>11</v>
      </c>
    </row>
    <row r="156" spans="1:9" ht="13.4" customHeight="1" x14ac:dyDescent="0.25">
      <c r="A156" s="21" t="s">
        <v>2119</v>
      </c>
      <c r="B156" s="25">
        <v>40610</v>
      </c>
      <c r="C156" s="21" t="s">
        <v>21</v>
      </c>
      <c r="D156" s="21" t="s">
        <v>55</v>
      </c>
      <c r="E156" s="26">
        <v>200</v>
      </c>
      <c r="G156" s="21" t="s">
        <v>15</v>
      </c>
      <c r="I156" s="21">
        <f t="shared" si="1"/>
        <v>11</v>
      </c>
    </row>
    <row r="157" spans="1:9" ht="13.4" customHeight="1" x14ac:dyDescent="0.25">
      <c r="A157" s="21" t="s">
        <v>2119</v>
      </c>
      <c r="B157" s="25">
        <v>40610</v>
      </c>
      <c r="C157" s="21" t="s">
        <v>21</v>
      </c>
      <c r="D157" s="21" t="s">
        <v>42</v>
      </c>
      <c r="E157" s="26">
        <v>720</v>
      </c>
      <c r="G157" s="21" t="s">
        <v>29</v>
      </c>
      <c r="I157" s="21">
        <f t="shared" si="1"/>
        <v>11</v>
      </c>
    </row>
    <row r="158" spans="1:9" ht="13.4" customHeight="1" x14ac:dyDescent="0.25">
      <c r="A158" s="21" t="s">
        <v>2119</v>
      </c>
      <c r="B158" s="25">
        <v>40610</v>
      </c>
      <c r="C158" s="21" t="s">
        <v>21</v>
      </c>
      <c r="D158" s="21" t="s">
        <v>56</v>
      </c>
      <c r="E158" s="26">
        <v>720</v>
      </c>
      <c r="G158" s="21" t="s">
        <v>29</v>
      </c>
      <c r="I158" s="21">
        <f t="shared" si="1"/>
        <v>11</v>
      </c>
    </row>
    <row r="159" spans="1:9" ht="13.4" customHeight="1" x14ac:dyDescent="0.25">
      <c r="A159" s="21" t="s">
        <v>2119</v>
      </c>
      <c r="B159" s="25">
        <v>40611</v>
      </c>
      <c r="C159" s="21" t="s">
        <v>21</v>
      </c>
      <c r="D159" s="21" t="s">
        <v>43</v>
      </c>
      <c r="E159" s="26">
        <v>3045</v>
      </c>
      <c r="G159" s="21" t="s">
        <v>31</v>
      </c>
      <c r="I159" s="21">
        <f t="shared" si="1"/>
        <v>11</v>
      </c>
    </row>
    <row r="160" spans="1:9" ht="13.4" customHeight="1" x14ac:dyDescent="0.25">
      <c r="A160" s="21" t="s">
        <v>2119</v>
      </c>
      <c r="B160" s="25">
        <v>40611</v>
      </c>
      <c r="C160" s="21" t="s">
        <v>21</v>
      </c>
      <c r="D160" s="21" t="s">
        <v>46</v>
      </c>
      <c r="E160" s="26">
        <v>260</v>
      </c>
      <c r="G160" s="21" t="s">
        <v>25</v>
      </c>
      <c r="I160" s="21">
        <f t="shared" si="1"/>
        <v>11</v>
      </c>
    </row>
    <row r="161" spans="1:9" ht="13.4" customHeight="1" x14ac:dyDescent="0.25">
      <c r="A161" s="21" t="s">
        <v>2119</v>
      </c>
      <c r="B161" s="25">
        <v>40611</v>
      </c>
      <c r="C161" s="21" t="s">
        <v>21</v>
      </c>
      <c r="D161" s="21" t="s">
        <v>57</v>
      </c>
      <c r="E161" s="26">
        <v>100</v>
      </c>
      <c r="G161" s="21" t="s">
        <v>25</v>
      </c>
      <c r="I161" s="21">
        <f t="shared" si="1"/>
        <v>11</v>
      </c>
    </row>
    <row r="162" spans="1:9" ht="13.4" customHeight="1" x14ac:dyDescent="0.25">
      <c r="A162" s="21" t="s">
        <v>2119</v>
      </c>
      <c r="B162" s="25">
        <v>40611</v>
      </c>
      <c r="C162" s="21" t="s">
        <v>21</v>
      </c>
      <c r="D162" s="21" t="s">
        <v>46</v>
      </c>
      <c r="E162" s="26">
        <v>520</v>
      </c>
      <c r="G162" s="21" t="s">
        <v>35</v>
      </c>
      <c r="I162" s="21">
        <f t="shared" si="1"/>
        <v>11</v>
      </c>
    </row>
    <row r="163" spans="1:9" ht="13.4" customHeight="1" x14ac:dyDescent="0.25">
      <c r="A163" s="21" t="s">
        <v>2119</v>
      </c>
      <c r="B163" s="25">
        <v>40611</v>
      </c>
      <c r="C163" s="21" t="s">
        <v>21</v>
      </c>
      <c r="D163" s="21" t="s">
        <v>30</v>
      </c>
      <c r="E163" s="26">
        <v>600</v>
      </c>
      <c r="G163" s="21" t="s">
        <v>35</v>
      </c>
      <c r="I163" s="21">
        <f t="shared" si="1"/>
        <v>11</v>
      </c>
    </row>
    <row r="164" spans="1:9" ht="13.4" customHeight="1" x14ac:dyDescent="0.25">
      <c r="A164" s="21" t="s">
        <v>2119</v>
      </c>
      <c r="B164" s="25">
        <v>40611</v>
      </c>
      <c r="C164" s="21" t="s">
        <v>21</v>
      </c>
      <c r="D164" s="21" t="s">
        <v>43</v>
      </c>
      <c r="E164" s="26">
        <v>909.5</v>
      </c>
      <c r="G164" s="21" t="s">
        <v>15</v>
      </c>
      <c r="I164" s="21">
        <f t="shared" si="1"/>
        <v>11</v>
      </c>
    </row>
    <row r="165" spans="1:9" ht="13.4" customHeight="1" x14ac:dyDescent="0.25">
      <c r="A165" s="21" t="s">
        <v>2119</v>
      </c>
      <c r="B165" s="25">
        <v>40611</v>
      </c>
      <c r="C165" s="21" t="s">
        <v>21</v>
      </c>
      <c r="D165" s="21" t="s">
        <v>56</v>
      </c>
      <c r="E165" s="26">
        <v>60</v>
      </c>
      <c r="G165" s="21" t="s">
        <v>15</v>
      </c>
      <c r="I165" s="21">
        <f t="shared" si="1"/>
        <v>11</v>
      </c>
    </row>
    <row r="166" spans="1:9" ht="13.4" customHeight="1" x14ac:dyDescent="0.25">
      <c r="A166" s="21" t="s">
        <v>2119</v>
      </c>
      <c r="B166" s="25">
        <v>40611</v>
      </c>
      <c r="C166" s="21" t="s">
        <v>21</v>
      </c>
      <c r="D166" s="21" t="s">
        <v>56</v>
      </c>
      <c r="E166" s="26">
        <v>660</v>
      </c>
      <c r="G166" s="21" t="s">
        <v>29</v>
      </c>
      <c r="I166" s="21">
        <f t="shared" si="1"/>
        <v>11</v>
      </c>
    </row>
    <row r="167" spans="1:9" ht="13.4" customHeight="1" x14ac:dyDescent="0.25">
      <c r="A167" s="21" t="s">
        <v>2119</v>
      </c>
      <c r="B167" s="25">
        <v>40612</v>
      </c>
      <c r="C167" s="21" t="s">
        <v>6</v>
      </c>
      <c r="D167" s="21" t="s">
        <v>299</v>
      </c>
      <c r="F167" s="26">
        <v>269.83</v>
      </c>
      <c r="G167" s="21" t="s">
        <v>49</v>
      </c>
    </row>
    <row r="168" spans="1:9" ht="13.4" customHeight="1" x14ac:dyDescent="0.25">
      <c r="A168" s="21" t="s">
        <v>2119</v>
      </c>
      <c r="B168" s="25">
        <v>40612</v>
      </c>
      <c r="C168" s="21" t="s">
        <v>6</v>
      </c>
      <c r="D168" s="21" t="s">
        <v>299</v>
      </c>
      <c r="F168" s="26">
        <v>101.35</v>
      </c>
      <c r="G168" s="21" t="s">
        <v>49</v>
      </c>
    </row>
    <row r="169" spans="1:9" ht="13.4" customHeight="1" x14ac:dyDescent="0.25">
      <c r="A169" s="21" t="s">
        <v>2119</v>
      </c>
      <c r="B169" s="25">
        <v>40612</v>
      </c>
      <c r="C169" s="21" t="s">
        <v>21</v>
      </c>
      <c r="D169" s="21" t="s">
        <v>58</v>
      </c>
      <c r="E169" s="26">
        <v>150</v>
      </c>
      <c r="G169" s="21" t="s">
        <v>15</v>
      </c>
      <c r="I169" s="21">
        <f>WEEKNUM(B169)</f>
        <v>11</v>
      </c>
    </row>
    <row r="170" spans="1:9" ht="13.4" customHeight="1" x14ac:dyDescent="0.25">
      <c r="A170" s="21" t="s">
        <v>2119</v>
      </c>
      <c r="B170" s="25">
        <v>40612</v>
      </c>
      <c r="C170" s="21" t="s">
        <v>21</v>
      </c>
      <c r="D170" s="21" t="s">
        <v>40</v>
      </c>
      <c r="E170" s="26">
        <v>240</v>
      </c>
      <c r="G170" s="21" t="s">
        <v>29</v>
      </c>
      <c r="I170" s="21">
        <f>WEEKNUM(B170)</f>
        <v>11</v>
      </c>
    </row>
    <row r="171" spans="1:9" ht="13.4" customHeight="1" x14ac:dyDescent="0.25">
      <c r="A171" s="21" t="s">
        <v>2119</v>
      </c>
      <c r="B171" s="25">
        <v>40613</v>
      </c>
      <c r="C171" s="21" t="s">
        <v>21</v>
      </c>
      <c r="D171" s="21" t="s">
        <v>44</v>
      </c>
      <c r="E171" s="26">
        <v>3300</v>
      </c>
      <c r="G171" s="21" t="s">
        <v>35</v>
      </c>
      <c r="I171" s="21">
        <f>WEEKNUM(B171)</f>
        <v>11</v>
      </c>
    </row>
    <row r="172" spans="1:9" ht="13.4" customHeight="1" x14ac:dyDescent="0.25">
      <c r="A172" s="21" t="s">
        <v>2119</v>
      </c>
      <c r="B172" s="25">
        <v>40613</v>
      </c>
      <c r="C172" s="21" t="s">
        <v>6</v>
      </c>
      <c r="D172" s="21" t="s">
        <v>299</v>
      </c>
      <c r="F172" s="26">
        <v>250.93</v>
      </c>
      <c r="G172" s="21" t="s">
        <v>54</v>
      </c>
    </row>
    <row r="173" spans="1:9" ht="13.4" customHeight="1" x14ac:dyDescent="0.25">
      <c r="A173" s="21" t="s">
        <v>2119</v>
      </c>
      <c r="B173" s="25">
        <v>40614</v>
      </c>
      <c r="C173" s="21" t="s">
        <v>6</v>
      </c>
      <c r="D173" s="21" t="s">
        <v>299</v>
      </c>
      <c r="F173" s="26">
        <v>81.73</v>
      </c>
      <c r="G173" s="21" t="s">
        <v>49</v>
      </c>
    </row>
    <row r="174" spans="1:9" ht="13.4" customHeight="1" x14ac:dyDescent="0.25">
      <c r="A174" s="21" t="s">
        <v>2119</v>
      </c>
      <c r="B174" s="25">
        <v>40616</v>
      </c>
      <c r="C174" s="21" t="s">
        <v>21</v>
      </c>
      <c r="D174" s="21" t="s">
        <v>41</v>
      </c>
      <c r="E174" s="26">
        <v>180</v>
      </c>
      <c r="G174" s="21" t="s">
        <v>34</v>
      </c>
      <c r="I174" s="21">
        <f t="shared" ref="I174:I179" si="2">WEEKNUM(B174)</f>
        <v>12</v>
      </c>
    </row>
    <row r="175" spans="1:9" ht="13.4" customHeight="1" x14ac:dyDescent="0.25">
      <c r="A175" s="21" t="s">
        <v>2119</v>
      </c>
      <c r="B175" s="25">
        <v>40616</v>
      </c>
      <c r="C175" s="21" t="s">
        <v>21</v>
      </c>
      <c r="D175" s="21" t="s">
        <v>51</v>
      </c>
      <c r="E175" s="26">
        <v>150</v>
      </c>
      <c r="G175" s="21" t="s">
        <v>34</v>
      </c>
      <c r="I175" s="21">
        <f t="shared" si="2"/>
        <v>12</v>
      </c>
    </row>
    <row r="176" spans="1:9" ht="13.4" customHeight="1" x14ac:dyDescent="0.25">
      <c r="A176" s="21" t="s">
        <v>2119</v>
      </c>
      <c r="B176" s="25">
        <v>40616</v>
      </c>
      <c r="C176" s="21" t="s">
        <v>21</v>
      </c>
      <c r="D176" s="21" t="s">
        <v>30</v>
      </c>
      <c r="E176" s="26">
        <v>650</v>
      </c>
      <c r="G176" s="21" t="s">
        <v>35</v>
      </c>
      <c r="I176" s="21">
        <f t="shared" si="2"/>
        <v>12</v>
      </c>
    </row>
    <row r="177" spans="1:9" ht="13.4" customHeight="1" x14ac:dyDescent="0.25">
      <c r="A177" s="21" t="s">
        <v>2119</v>
      </c>
      <c r="B177" s="25">
        <v>40616</v>
      </c>
      <c r="C177" s="21" t="s">
        <v>21</v>
      </c>
      <c r="D177" s="21" t="s">
        <v>41</v>
      </c>
      <c r="E177" s="26">
        <v>120</v>
      </c>
      <c r="G177" s="21" t="s">
        <v>35</v>
      </c>
      <c r="I177" s="21">
        <f t="shared" si="2"/>
        <v>12</v>
      </c>
    </row>
    <row r="178" spans="1:9" ht="13.4" customHeight="1" x14ac:dyDescent="0.25">
      <c r="A178" s="21" t="s">
        <v>2119</v>
      </c>
      <c r="B178" s="25">
        <v>40616</v>
      </c>
      <c r="C178" s="21" t="s">
        <v>21</v>
      </c>
      <c r="D178" s="21" t="s">
        <v>51</v>
      </c>
      <c r="E178" s="26">
        <v>100</v>
      </c>
      <c r="G178" s="21" t="s">
        <v>35</v>
      </c>
      <c r="I178" s="21">
        <f t="shared" si="2"/>
        <v>12</v>
      </c>
    </row>
    <row r="179" spans="1:9" ht="13.4" customHeight="1" x14ac:dyDescent="0.25">
      <c r="A179" s="21" t="s">
        <v>2119</v>
      </c>
      <c r="B179" s="25">
        <v>40616</v>
      </c>
      <c r="C179" s="21" t="s">
        <v>21</v>
      </c>
      <c r="D179" s="21" t="s">
        <v>56</v>
      </c>
      <c r="E179" s="26">
        <v>420</v>
      </c>
      <c r="G179" s="21" t="s">
        <v>15</v>
      </c>
      <c r="I179" s="21">
        <f t="shared" si="2"/>
        <v>12</v>
      </c>
    </row>
    <row r="180" spans="1:9" ht="13.4" customHeight="1" x14ac:dyDescent="0.25">
      <c r="A180" s="21" t="s">
        <v>2119</v>
      </c>
      <c r="B180" s="25">
        <v>40616</v>
      </c>
      <c r="C180" s="21" t="s">
        <v>6</v>
      </c>
      <c r="D180" s="21" t="s">
        <v>299</v>
      </c>
      <c r="F180" s="26">
        <v>1008.06</v>
      </c>
      <c r="G180" s="21" t="s">
        <v>8</v>
      </c>
    </row>
    <row r="181" spans="1:9" ht="13.4" customHeight="1" x14ac:dyDescent="0.25">
      <c r="A181" s="21" t="s">
        <v>2119</v>
      </c>
      <c r="B181" s="25">
        <v>40616</v>
      </c>
      <c r="C181" s="21" t="s">
        <v>21</v>
      </c>
      <c r="D181" s="21" t="s">
        <v>56</v>
      </c>
      <c r="E181" s="26">
        <v>60</v>
      </c>
      <c r="G181" s="21" t="s">
        <v>29</v>
      </c>
      <c r="I181" s="21">
        <f>WEEKNUM(B181)</f>
        <v>12</v>
      </c>
    </row>
    <row r="182" spans="1:9" ht="13.4" customHeight="1" x14ac:dyDescent="0.25">
      <c r="A182" s="21" t="s">
        <v>2119</v>
      </c>
      <c r="B182" s="25">
        <v>40617</v>
      </c>
      <c r="C182" s="21" t="s">
        <v>21</v>
      </c>
      <c r="D182" s="21" t="s">
        <v>46</v>
      </c>
      <c r="E182" s="26">
        <v>820</v>
      </c>
      <c r="G182" s="21" t="s">
        <v>35</v>
      </c>
      <c r="I182" s="21">
        <f>WEEKNUM(B182)</f>
        <v>12</v>
      </c>
    </row>
    <row r="183" spans="1:9" ht="13.4" customHeight="1" x14ac:dyDescent="0.25">
      <c r="A183" s="21" t="s">
        <v>2119</v>
      </c>
      <c r="B183" s="25">
        <v>40617</v>
      </c>
      <c r="C183" s="21" t="s">
        <v>21</v>
      </c>
      <c r="D183" s="21" t="s">
        <v>59</v>
      </c>
      <c r="E183" s="26">
        <v>400</v>
      </c>
      <c r="G183" s="21" t="s">
        <v>35</v>
      </c>
      <c r="I183" s="21">
        <f>WEEKNUM(B183)</f>
        <v>12</v>
      </c>
    </row>
    <row r="184" spans="1:9" ht="13.4" customHeight="1" x14ac:dyDescent="0.25">
      <c r="A184" s="21" t="s">
        <v>2119</v>
      </c>
      <c r="B184" s="25">
        <v>40617</v>
      </c>
      <c r="C184" s="21" t="s">
        <v>6</v>
      </c>
      <c r="D184" s="21" t="s">
        <v>299</v>
      </c>
      <c r="F184" s="26">
        <v>137.01</v>
      </c>
      <c r="G184" s="21" t="s">
        <v>49</v>
      </c>
    </row>
    <row r="185" spans="1:9" ht="13.4" customHeight="1" x14ac:dyDescent="0.25">
      <c r="A185" s="21" t="s">
        <v>2119</v>
      </c>
      <c r="B185" s="25">
        <v>40618</v>
      </c>
      <c r="C185" s="21" t="s">
        <v>21</v>
      </c>
      <c r="D185" s="21" t="s">
        <v>27</v>
      </c>
      <c r="E185" s="26">
        <v>80</v>
      </c>
      <c r="G185" s="21" t="s">
        <v>34</v>
      </c>
      <c r="I185" s="21">
        <f>WEEKNUM(B185)</f>
        <v>12</v>
      </c>
    </row>
    <row r="186" spans="1:9" ht="13.4" customHeight="1" x14ac:dyDescent="0.25">
      <c r="A186" s="21" t="s">
        <v>2119</v>
      </c>
      <c r="B186" s="25">
        <v>40618</v>
      </c>
      <c r="C186" s="21" t="s">
        <v>21</v>
      </c>
      <c r="D186" s="21" t="s">
        <v>27</v>
      </c>
      <c r="E186" s="26">
        <v>160</v>
      </c>
      <c r="G186" s="21" t="s">
        <v>35</v>
      </c>
      <c r="I186" s="21">
        <f>WEEKNUM(B186)</f>
        <v>12</v>
      </c>
    </row>
    <row r="187" spans="1:9" ht="13.4" customHeight="1" x14ac:dyDescent="0.25">
      <c r="A187" s="21" t="s">
        <v>2119</v>
      </c>
      <c r="B187" s="25">
        <v>40618</v>
      </c>
      <c r="C187" s="21" t="s">
        <v>6</v>
      </c>
      <c r="D187" s="21" t="s">
        <v>299</v>
      </c>
      <c r="F187" s="26">
        <v>480.52</v>
      </c>
      <c r="G187" s="21" t="s">
        <v>49</v>
      </c>
    </row>
    <row r="188" spans="1:9" ht="13.4" customHeight="1" x14ac:dyDescent="0.25">
      <c r="A188" s="21" t="s">
        <v>2119</v>
      </c>
      <c r="B188" s="25">
        <v>40618</v>
      </c>
      <c r="C188" s="21" t="s">
        <v>6</v>
      </c>
      <c r="D188" s="21" t="s">
        <v>299</v>
      </c>
      <c r="F188" s="26">
        <v>57.17</v>
      </c>
      <c r="G188" s="21" t="s">
        <v>49</v>
      </c>
    </row>
    <row r="189" spans="1:9" ht="13.4" customHeight="1" x14ac:dyDescent="0.25">
      <c r="A189" s="21" t="s">
        <v>2119</v>
      </c>
      <c r="B189" s="25">
        <v>40618</v>
      </c>
      <c r="C189" s="21" t="s">
        <v>6</v>
      </c>
      <c r="D189" s="21" t="s">
        <v>299</v>
      </c>
      <c r="F189" s="26">
        <v>303.37</v>
      </c>
      <c r="G189" s="21" t="s">
        <v>8</v>
      </c>
    </row>
    <row r="190" spans="1:9" ht="13.4" customHeight="1" x14ac:dyDescent="0.25">
      <c r="A190" s="21" t="s">
        <v>2119</v>
      </c>
      <c r="B190" s="25">
        <v>40619</v>
      </c>
      <c r="C190" s="21" t="s">
        <v>21</v>
      </c>
      <c r="D190" s="21" t="s">
        <v>40</v>
      </c>
      <c r="E190" s="26">
        <v>180</v>
      </c>
      <c r="G190" s="21" t="s">
        <v>34</v>
      </c>
      <c r="I190" s="21">
        <f>WEEKNUM(B190)</f>
        <v>12</v>
      </c>
    </row>
    <row r="191" spans="1:9" ht="13.4" customHeight="1" x14ac:dyDescent="0.25">
      <c r="A191" s="21" t="s">
        <v>2119</v>
      </c>
      <c r="B191" s="25">
        <v>40619</v>
      </c>
      <c r="C191" s="21" t="s">
        <v>6</v>
      </c>
      <c r="D191" s="21" t="s">
        <v>299</v>
      </c>
      <c r="F191" s="26">
        <v>1561.91</v>
      </c>
      <c r="G191" s="21" t="s">
        <v>14</v>
      </c>
    </row>
    <row r="192" spans="1:9" ht="13.4" customHeight="1" x14ac:dyDescent="0.25">
      <c r="A192" s="21" t="s">
        <v>2119</v>
      </c>
      <c r="B192" s="25">
        <v>40619</v>
      </c>
      <c r="C192" s="21" t="s">
        <v>6</v>
      </c>
      <c r="D192" s="21" t="s">
        <v>299</v>
      </c>
      <c r="F192" s="26">
        <v>637.02</v>
      </c>
      <c r="G192" s="21" t="s">
        <v>14</v>
      </c>
    </row>
    <row r="193" spans="1:9" ht="13.4" customHeight="1" x14ac:dyDescent="0.25">
      <c r="A193" s="21" t="s">
        <v>2119</v>
      </c>
      <c r="B193" s="25">
        <v>40619</v>
      </c>
      <c r="C193" s="21" t="s">
        <v>6</v>
      </c>
      <c r="D193" s="21" t="s">
        <v>299</v>
      </c>
      <c r="F193" s="26">
        <v>1249.3499999999999</v>
      </c>
      <c r="G193" s="21" t="s">
        <v>14</v>
      </c>
    </row>
    <row r="194" spans="1:9" ht="13.4" customHeight="1" x14ac:dyDescent="0.25">
      <c r="A194" s="21" t="s">
        <v>2119</v>
      </c>
      <c r="B194" s="25">
        <v>40619</v>
      </c>
      <c r="C194" s="21" t="s">
        <v>21</v>
      </c>
      <c r="D194" s="21" t="s">
        <v>26</v>
      </c>
      <c r="E194" s="26">
        <v>660</v>
      </c>
      <c r="G194" s="21" t="s">
        <v>35</v>
      </c>
      <c r="I194" s="21">
        <f>WEEKNUM(B194)</f>
        <v>12</v>
      </c>
    </row>
    <row r="195" spans="1:9" ht="13.4" customHeight="1" x14ac:dyDescent="0.25">
      <c r="A195" s="21" t="s">
        <v>2119</v>
      </c>
      <c r="B195" s="25">
        <v>40619</v>
      </c>
      <c r="C195" s="21" t="s">
        <v>21</v>
      </c>
      <c r="D195" s="21" t="s">
        <v>40</v>
      </c>
      <c r="E195" s="26">
        <v>120</v>
      </c>
      <c r="G195" s="21" t="s">
        <v>35</v>
      </c>
      <c r="I195" s="21">
        <f>WEEKNUM(B195)</f>
        <v>12</v>
      </c>
    </row>
    <row r="196" spans="1:9" ht="13.4" customHeight="1" x14ac:dyDescent="0.25">
      <c r="A196" s="21" t="s">
        <v>2119</v>
      </c>
      <c r="B196" s="25">
        <v>40619</v>
      </c>
      <c r="C196" s="21" t="s">
        <v>21</v>
      </c>
      <c r="D196" s="21" t="s">
        <v>48</v>
      </c>
      <c r="E196" s="26">
        <v>420</v>
      </c>
      <c r="G196" s="21" t="s">
        <v>53</v>
      </c>
      <c r="I196" s="21">
        <f>WEEKNUM(B196)</f>
        <v>12</v>
      </c>
    </row>
    <row r="197" spans="1:9" ht="13.4" customHeight="1" x14ac:dyDescent="0.25">
      <c r="A197" s="21" t="s">
        <v>2119</v>
      </c>
      <c r="B197" s="25">
        <v>40619</v>
      </c>
      <c r="C197" s="21" t="s">
        <v>6</v>
      </c>
      <c r="D197" s="21" t="s">
        <v>299</v>
      </c>
      <c r="F197" s="26">
        <v>1722.77</v>
      </c>
      <c r="G197" s="21" t="s">
        <v>8</v>
      </c>
    </row>
    <row r="198" spans="1:9" ht="13.4" customHeight="1" x14ac:dyDescent="0.25">
      <c r="A198" s="21" t="s">
        <v>2119</v>
      </c>
      <c r="B198" s="25">
        <v>40619</v>
      </c>
      <c r="C198" s="21" t="s">
        <v>21</v>
      </c>
      <c r="D198" s="21" t="s">
        <v>48</v>
      </c>
      <c r="E198" s="26">
        <v>60</v>
      </c>
      <c r="G198" s="21" t="s">
        <v>29</v>
      </c>
      <c r="I198" s="21">
        <f>WEEKNUM(B198)</f>
        <v>12</v>
      </c>
    </row>
    <row r="199" spans="1:9" ht="13.4" customHeight="1" x14ac:dyDescent="0.25">
      <c r="A199" s="21" t="s">
        <v>2119</v>
      </c>
      <c r="B199" s="25">
        <v>40620</v>
      </c>
      <c r="C199" s="21" t="s">
        <v>6</v>
      </c>
      <c r="D199" s="21" t="s">
        <v>299</v>
      </c>
      <c r="F199" s="26">
        <v>64.849999999999994</v>
      </c>
      <c r="G199" s="21" t="s">
        <v>49</v>
      </c>
    </row>
    <row r="200" spans="1:9" ht="13.4" customHeight="1" x14ac:dyDescent="0.25">
      <c r="A200" s="21" t="s">
        <v>2119</v>
      </c>
      <c r="B200" s="25">
        <v>40620</v>
      </c>
      <c r="C200" s="21" t="s">
        <v>6</v>
      </c>
      <c r="D200" s="21" t="s">
        <v>299</v>
      </c>
      <c r="F200" s="26">
        <v>287.64999999999998</v>
      </c>
      <c r="G200" s="21" t="s">
        <v>8</v>
      </c>
    </row>
    <row r="201" spans="1:9" ht="13.4" customHeight="1" x14ac:dyDescent="0.25">
      <c r="A201" s="21" t="s">
        <v>2119</v>
      </c>
      <c r="B201" s="25">
        <v>40620</v>
      </c>
      <c r="C201" s="21" t="s">
        <v>21</v>
      </c>
      <c r="D201" s="21" t="s">
        <v>60</v>
      </c>
      <c r="E201" s="26">
        <v>577.5</v>
      </c>
      <c r="G201" s="21" t="s">
        <v>29</v>
      </c>
      <c r="I201" s="21">
        <f>WEEKNUM(B201)</f>
        <v>12</v>
      </c>
    </row>
    <row r="202" spans="1:9" ht="13.4" customHeight="1" x14ac:dyDescent="0.25">
      <c r="A202" s="21" t="s">
        <v>2119</v>
      </c>
      <c r="B202" s="25">
        <v>40621</v>
      </c>
      <c r="C202" s="21" t="s">
        <v>6</v>
      </c>
      <c r="D202" s="21" t="s">
        <v>299</v>
      </c>
      <c r="F202" s="26">
        <v>217.16</v>
      </c>
      <c r="G202" s="21" t="s">
        <v>49</v>
      </c>
    </row>
    <row r="203" spans="1:9" ht="13.4" customHeight="1" x14ac:dyDescent="0.25">
      <c r="A203" s="21" t="s">
        <v>2119</v>
      </c>
      <c r="B203" s="25">
        <v>40621</v>
      </c>
      <c r="C203" s="21" t="s">
        <v>6</v>
      </c>
      <c r="D203" s="21" t="s">
        <v>299</v>
      </c>
      <c r="F203" s="26">
        <v>147.77000000000001</v>
      </c>
      <c r="G203" s="21" t="s">
        <v>8</v>
      </c>
    </row>
    <row r="204" spans="1:9" ht="13.4" customHeight="1" x14ac:dyDescent="0.25">
      <c r="A204" s="21" t="s">
        <v>2119</v>
      </c>
      <c r="B204" s="25">
        <v>40623</v>
      </c>
      <c r="C204" s="21" t="s">
        <v>21</v>
      </c>
      <c r="D204" s="21" t="s">
        <v>61</v>
      </c>
      <c r="E204" s="26">
        <v>1900</v>
      </c>
      <c r="G204" s="21" t="s">
        <v>25</v>
      </c>
      <c r="I204" s="21">
        <f t="shared" ref="I204:I209" si="3">WEEKNUM(B204)</f>
        <v>13</v>
      </c>
    </row>
    <row r="205" spans="1:9" ht="13.4" customHeight="1" x14ac:dyDescent="0.25">
      <c r="A205" s="21" t="s">
        <v>2119</v>
      </c>
      <c r="B205" s="25">
        <v>40623</v>
      </c>
      <c r="C205" s="21" t="s">
        <v>21</v>
      </c>
      <c r="D205" s="21" t="s">
        <v>61</v>
      </c>
      <c r="E205" s="26">
        <v>325</v>
      </c>
      <c r="G205" s="21" t="s">
        <v>34</v>
      </c>
      <c r="I205" s="21">
        <f t="shared" si="3"/>
        <v>13</v>
      </c>
    </row>
    <row r="206" spans="1:9" ht="13.4" customHeight="1" x14ac:dyDescent="0.25">
      <c r="A206" s="21" t="s">
        <v>2119</v>
      </c>
      <c r="B206" s="25">
        <v>40623</v>
      </c>
      <c r="C206" s="21" t="s">
        <v>21</v>
      </c>
      <c r="D206" s="21" t="s">
        <v>46</v>
      </c>
      <c r="E206" s="26">
        <v>820</v>
      </c>
      <c r="G206" s="21" t="s">
        <v>35</v>
      </c>
      <c r="I206" s="21">
        <f t="shared" si="3"/>
        <v>13</v>
      </c>
    </row>
    <row r="207" spans="1:9" ht="13.4" customHeight="1" x14ac:dyDescent="0.25">
      <c r="A207" s="21" t="s">
        <v>2119</v>
      </c>
      <c r="B207" s="25">
        <v>40623</v>
      </c>
      <c r="C207" s="21" t="s">
        <v>21</v>
      </c>
      <c r="D207" s="21" t="s">
        <v>59</v>
      </c>
      <c r="E207" s="26">
        <v>630</v>
      </c>
      <c r="G207" s="21" t="s">
        <v>35</v>
      </c>
      <c r="I207" s="21">
        <f t="shared" si="3"/>
        <v>13</v>
      </c>
    </row>
    <row r="208" spans="1:9" ht="13.4" customHeight="1" x14ac:dyDescent="0.25">
      <c r="A208" s="21" t="s">
        <v>2119</v>
      </c>
      <c r="B208" s="25">
        <v>40623</v>
      </c>
      <c r="C208" s="21" t="s">
        <v>21</v>
      </c>
      <c r="D208" s="21" t="s">
        <v>26</v>
      </c>
      <c r="E208" s="26">
        <v>480</v>
      </c>
      <c r="G208" s="21" t="s">
        <v>35</v>
      </c>
      <c r="I208" s="21">
        <f t="shared" si="3"/>
        <v>13</v>
      </c>
    </row>
    <row r="209" spans="1:9" ht="13.4" customHeight="1" x14ac:dyDescent="0.25">
      <c r="A209" s="21" t="s">
        <v>2119</v>
      </c>
      <c r="B209" s="25">
        <v>40623</v>
      </c>
      <c r="C209" s="21" t="s">
        <v>21</v>
      </c>
      <c r="D209" s="21" t="s">
        <v>27</v>
      </c>
      <c r="E209" s="26">
        <v>360</v>
      </c>
      <c r="G209" s="21" t="s">
        <v>35</v>
      </c>
      <c r="I209" s="21">
        <f t="shared" si="3"/>
        <v>13</v>
      </c>
    </row>
    <row r="210" spans="1:9" ht="13.4" customHeight="1" x14ac:dyDescent="0.25">
      <c r="A210" s="21" t="s">
        <v>2119</v>
      </c>
      <c r="B210" s="25">
        <v>40623</v>
      </c>
      <c r="C210" s="21" t="s">
        <v>6</v>
      </c>
      <c r="D210" s="21" t="s">
        <v>299</v>
      </c>
      <c r="F210" s="26">
        <v>495.19</v>
      </c>
      <c r="G210" s="21" t="s">
        <v>49</v>
      </c>
    </row>
    <row r="211" spans="1:9" ht="13.4" customHeight="1" x14ac:dyDescent="0.25">
      <c r="A211" s="21" t="s">
        <v>2119</v>
      </c>
      <c r="B211" s="25">
        <v>40623</v>
      </c>
      <c r="C211" s="21" t="s">
        <v>6</v>
      </c>
      <c r="D211" s="21" t="s">
        <v>299</v>
      </c>
      <c r="F211" s="26">
        <v>77.790000000000006</v>
      </c>
      <c r="G211" s="21" t="s">
        <v>8</v>
      </c>
    </row>
    <row r="212" spans="1:9" ht="13.4" customHeight="1" x14ac:dyDescent="0.25">
      <c r="A212" s="21" t="s">
        <v>2119</v>
      </c>
      <c r="B212" s="25">
        <v>40623</v>
      </c>
      <c r="C212" s="21" t="s">
        <v>21</v>
      </c>
      <c r="D212" s="21" t="s">
        <v>42</v>
      </c>
      <c r="E212" s="26">
        <v>580</v>
      </c>
      <c r="G212" s="21" t="s">
        <v>29</v>
      </c>
      <c r="I212" s="21">
        <f>WEEKNUM(B212)</f>
        <v>13</v>
      </c>
    </row>
    <row r="213" spans="1:9" ht="13.4" customHeight="1" x14ac:dyDescent="0.25">
      <c r="A213" s="21" t="s">
        <v>2119</v>
      </c>
      <c r="B213" s="25">
        <v>40623</v>
      </c>
      <c r="C213" s="21" t="s">
        <v>21</v>
      </c>
      <c r="D213" s="21" t="s">
        <v>48</v>
      </c>
      <c r="E213" s="26">
        <v>540</v>
      </c>
      <c r="G213" s="21" t="s">
        <v>29</v>
      </c>
      <c r="I213" s="21">
        <f>WEEKNUM(B213)</f>
        <v>13</v>
      </c>
    </row>
    <row r="214" spans="1:9" ht="13.4" customHeight="1" x14ac:dyDescent="0.25">
      <c r="A214" s="21" t="s">
        <v>2119</v>
      </c>
      <c r="B214" s="25">
        <v>40624</v>
      </c>
      <c r="C214" s="21" t="s">
        <v>21</v>
      </c>
      <c r="D214" s="21" t="s">
        <v>36</v>
      </c>
      <c r="E214" s="26">
        <v>690</v>
      </c>
      <c r="G214" s="21" t="s">
        <v>29</v>
      </c>
      <c r="I214" s="21">
        <f>WEEKNUM(B214)</f>
        <v>13</v>
      </c>
    </row>
    <row r="215" spans="1:9" ht="13.4" customHeight="1" x14ac:dyDescent="0.25">
      <c r="A215" s="21" t="s">
        <v>2119</v>
      </c>
      <c r="B215" s="25">
        <v>40624</v>
      </c>
      <c r="C215" s="21" t="s">
        <v>21</v>
      </c>
      <c r="D215" s="21" t="s">
        <v>56</v>
      </c>
      <c r="E215" s="26">
        <v>540</v>
      </c>
      <c r="G215" s="21" t="s">
        <v>29</v>
      </c>
      <c r="I215" s="21">
        <f>WEEKNUM(B215)</f>
        <v>13</v>
      </c>
    </row>
    <row r="216" spans="1:9" ht="13.4" customHeight="1" x14ac:dyDescent="0.25">
      <c r="A216" s="21" t="s">
        <v>2119</v>
      </c>
      <c r="B216" s="25">
        <v>40624</v>
      </c>
      <c r="C216" s="21" t="s">
        <v>21</v>
      </c>
      <c r="D216" s="21" t="s">
        <v>42</v>
      </c>
      <c r="E216" s="26">
        <v>60</v>
      </c>
      <c r="G216" s="21" t="s">
        <v>29</v>
      </c>
      <c r="I216" s="21">
        <f>WEEKNUM(B216)</f>
        <v>13</v>
      </c>
    </row>
    <row r="217" spans="1:9" ht="13.4" customHeight="1" x14ac:dyDescent="0.25">
      <c r="A217" s="21" t="s">
        <v>2119</v>
      </c>
      <c r="B217" s="25">
        <v>40625</v>
      </c>
      <c r="C217" s="21" t="s">
        <v>6</v>
      </c>
      <c r="D217" s="21" t="s">
        <v>299</v>
      </c>
      <c r="F217" s="26">
        <v>1379.46</v>
      </c>
      <c r="G217" s="21" t="s">
        <v>49</v>
      </c>
    </row>
    <row r="218" spans="1:9" ht="13.4" customHeight="1" x14ac:dyDescent="0.25">
      <c r="A218" s="21" t="s">
        <v>2119</v>
      </c>
      <c r="B218" s="25">
        <v>40625</v>
      </c>
      <c r="C218" s="21" t="s">
        <v>6</v>
      </c>
      <c r="D218" s="21" t="s">
        <v>299</v>
      </c>
      <c r="F218" s="26">
        <v>119.49</v>
      </c>
      <c r="G218" s="21" t="s">
        <v>49</v>
      </c>
    </row>
    <row r="219" spans="1:9" ht="13.4" customHeight="1" x14ac:dyDescent="0.25">
      <c r="A219" s="21" t="s">
        <v>2119</v>
      </c>
      <c r="B219" s="25">
        <v>40625</v>
      </c>
      <c r="C219" s="21" t="s">
        <v>21</v>
      </c>
      <c r="D219" s="21" t="s">
        <v>36</v>
      </c>
      <c r="E219" s="26">
        <v>364</v>
      </c>
      <c r="G219" s="21" t="s">
        <v>15</v>
      </c>
      <c r="I219" s="21">
        <f>WEEKNUM(B219)</f>
        <v>13</v>
      </c>
    </row>
    <row r="220" spans="1:9" ht="13.4" customHeight="1" x14ac:dyDescent="0.25">
      <c r="A220" s="21" t="s">
        <v>2119</v>
      </c>
      <c r="B220" s="25">
        <v>40625</v>
      </c>
      <c r="C220" s="21" t="s">
        <v>6</v>
      </c>
      <c r="D220" s="21" t="s">
        <v>299</v>
      </c>
      <c r="F220" s="26">
        <v>1344.81</v>
      </c>
      <c r="G220" s="21" t="s">
        <v>62</v>
      </c>
    </row>
    <row r="221" spans="1:9" ht="13.4" customHeight="1" x14ac:dyDescent="0.25">
      <c r="A221" s="21" t="s">
        <v>2119</v>
      </c>
      <c r="B221" s="25">
        <v>40625</v>
      </c>
      <c r="C221" s="21" t="s">
        <v>6</v>
      </c>
      <c r="D221" s="21" t="s">
        <v>299</v>
      </c>
      <c r="F221" s="26">
        <v>54.73</v>
      </c>
      <c r="G221" s="21" t="s">
        <v>63</v>
      </c>
    </row>
    <row r="222" spans="1:9" ht="13.4" customHeight="1" x14ac:dyDescent="0.25">
      <c r="A222" s="21" t="s">
        <v>2119</v>
      </c>
      <c r="B222" s="25">
        <v>40625</v>
      </c>
      <c r="C222" s="21" t="s">
        <v>6</v>
      </c>
      <c r="D222" s="21" t="s">
        <v>299</v>
      </c>
      <c r="F222" s="26">
        <v>5.91</v>
      </c>
      <c r="G222" s="21" t="s">
        <v>63</v>
      </c>
    </row>
    <row r="223" spans="1:9" ht="13.4" customHeight="1" x14ac:dyDescent="0.25">
      <c r="A223" s="21" t="s">
        <v>2119</v>
      </c>
      <c r="B223" s="25">
        <v>40625</v>
      </c>
      <c r="C223" s="21" t="s">
        <v>6</v>
      </c>
      <c r="D223" s="21" t="s">
        <v>299</v>
      </c>
      <c r="F223" s="26">
        <v>-25.19</v>
      </c>
      <c r="G223" s="21" t="s">
        <v>64</v>
      </c>
    </row>
    <row r="224" spans="1:9" ht="13.4" customHeight="1" x14ac:dyDescent="0.25">
      <c r="A224" s="21" t="s">
        <v>2119</v>
      </c>
      <c r="B224" s="25">
        <v>40625</v>
      </c>
      <c r="C224" s="21" t="s">
        <v>21</v>
      </c>
      <c r="D224" s="21" t="s">
        <v>36</v>
      </c>
      <c r="E224" s="26">
        <v>156</v>
      </c>
      <c r="G224" s="21" t="s">
        <v>29</v>
      </c>
      <c r="I224" s="21">
        <f>WEEKNUM(B224)</f>
        <v>13</v>
      </c>
    </row>
    <row r="225" spans="1:9" ht="13.4" customHeight="1" x14ac:dyDescent="0.25">
      <c r="A225" s="21" t="s">
        <v>2119</v>
      </c>
      <c r="B225" s="25">
        <v>40625</v>
      </c>
      <c r="C225" s="21" t="s">
        <v>21</v>
      </c>
      <c r="D225" s="21" t="s">
        <v>57</v>
      </c>
      <c r="E225" s="26">
        <v>100</v>
      </c>
      <c r="G225" s="21" t="s">
        <v>29</v>
      </c>
      <c r="I225" s="21">
        <f>WEEKNUM(B225)</f>
        <v>13</v>
      </c>
    </row>
    <row r="226" spans="1:9" ht="13.4" customHeight="1" x14ac:dyDescent="0.25">
      <c r="A226" s="21" t="s">
        <v>2119</v>
      </c>
      <c r="B226" s="25">
        <v>40626</v>
      </c>
      <c r="C226" s="21" t="s">
        <v>6</v>
      </c>
      <c r="D226" s="21" t="s">
        <v>299</v>
      </c>
      <c r="F226" s="26">
        <v>487.1</v>
      </c>
      <c r="G226" s="21" t="s">
        <v>49</v>
      </c>
    </row>
    <row r="227" spans="1:9" ht="13.4" customHeight="1" x14ac:dyDescent="0.25">
      <c r="A227" s="21" t="s">
        <v>2119</v>
      </c>
      <c r="B227" s="25">
        <v>40626</v>
      </c>
      <c r="C227" s="21" t="s">
        <v>6</v>
      </c>
      <c r="D227" s="21" t="s">
        <v>299</v>
      </c>
      <c r="F227" s="26">
        <v>139.68</v>
      </c>
      <c r="G227" s="21" t="s">
        <v>49</v>
      </c>
    </row>
    <row r="228" spans="1:9" ht="13.4" customHeight="1" x14ac:dyDescent="0.25">
      <c r="A228" s="21" t="s">
        <v>2119</v>
      </c>
      <c r="B228" s="25">
        <v>40626</v>
      </c>
      <c r="C228" s="21" t="s">
        <v>21</v>
      </c>
      <c r="D228" s="21" t="s">
        <v>42</v>
      </c>
      <c r="E228" s="26">
        <v>420</v>
      </c>
      <c r="G228" s="21" t="s">
        <v>53</v>
      </c>
      <c r="I228" s="21">
        <f>WEEKNUM(B228)</f>
        <v>13</v>
      </c>
    </row>
    <row r="229" spans="1:9" ht="13.4" customHeight="1" x14ac:dyDescent="0.25">
      <c r="A229" s="21" t="s">
        <v>2119</v>
      </c>
      <c r="B229" s="25">
        <v>40626</v>
      </c>
      <c r="C229" s="21" t="s">
        <v>6</v>
      </c>
      <c r="D229" s="21" t="s">
        <v>299</v>
      </c>
      <c r="F229" s="26">
        <v>509.1</v>
      </c>
      <c r="G229" s="21" t="s">
        <v>62</v>
      </c>
    </row>
    <row r="230" spans="1:9" ht="13.4" customHeight="1" x14ac:dyDescent="0.25">
      <c r="A230" s="21" t="s">
        <v>2119</v>
      </c>
      <c r="B230" s="25">
        <v>40626</v>
      </c>
      <c r="C230" s="21" t="s">
        <v>21</v>
      </c>
      <c r="D230" s="21" t="s">
        <v>42</v>
      </c>
      <c r="E230" s="26">
        <v>60</v>
      </c>
      <c r="G230" s="21" t="s">
        <v>29</v>
      </c>
      <c r="I230" s="21">
        <f>WEEKNUM(B230)</f>
        <v>13</v>
      </c>
    </row>
    <row r="231" spans="1:9" ht="13.4" customHeight="1" x14ac:dyDescent="0.25">
      <c r="A231" s="21" t="s">
        <v>2119</v>
      </c>
      <c r="B231" s="25">
        <v>40627</v>
      </c>
      <c r="C231" s="21" t="s">
        <v>6</v>
      </c>
      <c r="D231" s="21" t="s">
        <v>299</v>
      </c>
      <c r="F231" s="26">
        <v>354.63</v>
      </c>
      <c r="G231" s="21" t="s">
        <v>49</v>
      </c>
    </row>
    <row r="232" spans="1:9" ht="13.4" customHeight="1" x14ac:dyDescent="0.25">
      <c r="A232" s="21" t="s">
        <v>2119</v>
      </c>
      <c r="B232" s="25">
        <v>40627</v>
      </c>
      <c r="C232" s="21" t="s">
        <v>6</v>
      </c>
      <c r="D232" s="21" t="s">
        <v>299</v>
      </c>
      <c r="F232" s="26">
        <v>1643.82</v>
      </c>
      <c r="G232" s="21" t="s">
        <v>49</v>
      </c>
    </row>
    <row r="233" spans="1:9" ht="13.4" customHeight="1" x14ac:dyDescent="0.25">
      <c r="A233" s="21" t="s">
        <v>2119</v>
      </c>
      <c r="B233" s="25">
        <v>40627</v>
      </c>
      <c r="C233" s="21" t="s">
        <v>6</v>
      </c>
      <c r="D233" s="21" t="s">
        <v>299</v>
      </c>
      <c r="F233" s="26">
        <v>150.38</v>
      </c>
      <c r="G233" s="21" t="s">
        <v>49</v>
      </c>
    </row>
    <row r="234" spans="1:9" ht="13.4" customHeight="1" x14ac:dyDescent="0.25">
      <c r="A234" s="21" t="s">
        <v>2119</v>
      </c>
      <c r="B234" s="25">
        <v>40627</v>
      </c>
      <c r="C234" s="21" t="s">
        <v>6</v>
      </c>
      <c r="D234" s="21" t="s">
        <v>299</v>
      </c>
      <c r="F234" s="26">
        <v>30.79</v>
      </c>
      <c r="G234" s="21" t="s">
        <v>49</v>
      </c>
    </row>
    <row r="235" spans="1:9" ht="13.4" customHeight="1" x14ac:dyDescent="0.25">
      <c r="A235" s="21" t="s">
        <v>2119</v>
      </c>
      <c r="B235" s="25">
        <v>40627</v>
      </c>
      <c r="C235" s="21" t="s">
        <v>6</v>
      </c>
      <c r="D235" s="21" t="s">
        <v>299</v>
      </c>
      <c r="F235" s="26">
        <v>324.41000000000003</v>
      </c>
      <c r="G235" s="21" t="s">
        <v>62</v>
      </c>
    </row>
    <row r="236" spans="1:9" ht="13.4" customHeight="1" x14ac:dyDescent="0.25">
      <c r="A236" s="21" t="s">
        <v>2119</v>
      </c>
      <c r="B236" s="25">
        <v>40627</v>
      </c>
      <c r="C236" s="21" t="s">
        <v>21</v>
      </c>
      <c r="D236" s="21" t="s">
        <v>65</v>
      </c>
      <c r="E236" s="26">
        <v>800</v>
      </c>
      <c r="G236" s="21" t="s">
        <v>66</v>
      </c>
      <c r="I236" s="21">
        <f>WEEKNUM(B236)</f>
        <v>13</v>
      </c>
    </row>
    <row r="237" spans="1:9" ht="13.4" customHeight="1" x14ac:dyDescent="0.25">
      <c r="A237" s="21" t="s">
        <v>2119</v>
      </c>
      <c r="B237" s="25">
        <v>40630</v>
      </c>
      <c r="C237" s="21" t="s">
        <v>21</v>
      </c>
      <c r="D237" s="21" t="s">
        <v>59</v>
      </c>
      <c r="E237" s="26">
        <v>400</v>
      </c>
      <c r="G237" s="21" t="s">
        <v>35</v>
      </c>
      <c r="I237" s="21">
        <f>WEEKNUM(B237)</f>
        <v>14</v>
      </c>
    </row>
    <row r="238" spans="1:9" ht="13.4" customHeight="1" x14ac:dyDescent="0.25">
      <c r="A238" s="21" t="s">
        <v>2119</v>
      </c>
      <c r="B238" s="25">
        <v>40630</v>
      </c>
      <c r="C238" s="21" t="s">
        <v>21</v>
      </c>
      <c r="D238" s="21" t="s">
        <v>30</v>
      </c>
      <c r="E238" s="26">
        <v>300</v>
      </c>
      <c r="G238" s="21" t="s">
        <v>35</v>
      </c>
      <c r="I238" s="21">
        <f>WEEKNUM(B238)</f>
        <v>14</v>
      </c>
    </row>
    <row r="239" spans="1:9" ht="13.4" customHeight="1" x14ac:dyDescent="0.25">
      <c r="A239" s="21" t="s">
        <v>2119</v>
      </c>
      <c r="B239" s="25">
        <v>40630</v>
      </c>
      <c r="C239" s="21" t="s">
        <v>21</v>
      </c>
      <c r="D239" s="21" t="s">
        <v>42</v>
      </c>
      <c r="E239" s="26">
        <v>300</v>
      </c>
      <c r="G239" s="21" t="s">
        <v>15</v>
      </c>
      <c r="I239" s="21">
        <f>WEEKNUM(B239)</f>
        <v>14</v>
      </c>
    </row>
    <row r="240" spans="1:9" ht="13.4" customHeight="1" x14ac:dyDescent="0.25">
      <c r="A240" s="21" t="s">
        <v>2119</v>
      </c>
      <c r="B240" s="25">
        <v>40630</v>
      </c>
      <c r="C240" s="21" t="s">
        <v>6</v>
      </c>
      <c r="D240" s="21" t="s">
        <v>299</v>
      </c>
      <c r="F240" s="26">
        <v>80.78</v>
      </c>
      <c r="G240" s="21" t="s">
        <v>62</v>
      </c>
    </row>
    <row r="241" spans="1:9" ht="13.4" customHeight="1" x14ac:dyDescent="0.25">
      <c r="A241" s="21" t="s">
        <v>2119</v>
      </c>
      <c r="B241" s="25">
        <v>40630</v>
      </c>
      <c r="C241" s="21" t="s">
        <v>21</v>
      </c>
      <c r="D241" s="21" t="s">
        <v>42</v>
      </c>
      <c r="E241" s="26">
        <v>180</v>
      </c>
      <c r="G241" s="21" t="s">
        <v>67</v>
      </c>
      <c r="I241" s="21">
        <f>WEEKNUM(B241)</f>
        <v>14</v>
      </c>
    </row>
    <row r="242" spans="1:9" ht="13.4" customHeight="1" x14ac:dyDescent="0.25">
      <c r="A242" s="21" t="s">
        <v>2119</v>
      </c>
      <c r="B242" s="25">
        <v>40630</v>
      </c>
      <c r="C242" s="21" t="s">
        <v>21</v>
      </c>
      <c r="D242" s="21" t="s">
        <v>42</v>
      </c>
      <c r="E242" s="26">
        <v>120</v>
      </c>
      <c r="G242" s="21" t="s">
        <v>29</v>
      </c>
      <c r="I242" s="21">
        <f>WEEKNUM(B242)</f>
        <v>14</v>
      </c>
    </row>
    <row r="243" spans="1:9" ht="13.4" customHeight="1" x14ac:dyDescent="0.25">
      <c r="A243" s="21" t="s">
        <v>2119</v>
      </c>
      <c r="B243" s="25">
        <v>40631</v>
      </c>
      <c r="C243" s="21" t="s">
        <v>6</v>
      </c>
      <c r="D243" s="21" t="s">
        <v>299</v>
      </c>
      <c r="F243" s="26">
        <v>86.99</v>
      </c>
      <c r="G243" s="21" t="s">
        <v>14</v>
      </c>
    </row>
    <row r="244" spans="1:9" ht="13.4" customHeight="1" x14ac:dyDescent="0.25">
      <c r="A244" s="21" t="s">
        <v>2119</v>
      </c>
      <c r="B244" s="25">
        <v>40631</v>
      </c>
      <c r="C244" s="21" t="s">
        <v>6</v>
      </c>
      <c r="D244" s="21" t="s">
        <v>299</v>
      </c>
      <c r="F244" s="26">
        <v>705.47</v>
      </c>
      <c r="G244" s="21" t="s">
        <v>49</v>
      </c>
    </row>
    <row r="245" spans="1:9" ht="13.4" customHeight="1" x14ac:dyDescent="0.25">
      <c r="A245" s="21" t="s">
        <v>2119</v>
      </c>
      <c r="B245" s="25">
        <v>40631</v>
      </c>
      <c r="C245" s="21" t="s">
        <v>21</v>
      </c>
      <c r="D245" s="21" t="s">
        <v>36</v>
      </c>
      <c r="E245" s="26">
        <v>260</v>
      </c>
      <c r="G245" s="21" t="s">
        <v>68</v>
      </c>
      <c r="I245" s="21">
        <f>WEEKNUM(B245)</f>
        <v>14</v>
      </c>
    </row>
    <row r="246" spans="1:9" ht="13.4" customHeight="1" x14ac:dyDescent="0.25">
      <c r="A246" s="21" t="s">
        <v>2119</v>
      </c>
      <c r="B246" s="25">
        <v>40631</v>
      </c>
      <c r="C246" s="21" t="s">
        <v>6</v>
      </c>
      <c r="D246" s="21" t="s">
        <v>299</v>
      </c>
      <c r="F246" s="26">
        <v>391.12</v>
      </c>
      <c r="G246" s="21" t="s">
        <v>69</v>
      </c>
      <c r="H246" s="21" t="s">
        <v>1573</v>
      </c>
    </row>
    <row r="247" spans="1:9" ht="13.4" customHeight="1" x14ac:dyDescent="0.25">
      <c r="A247" s="21" t="s">
        <v>2119</v>
      </c>
      <c r="B247" s="25">
        <v>40631</v>
      </c>
      <c r="C247" s="21" t="s">
        <v>21</v>
      </c>
      <c r="D247" s="21" t="s">
        <v>36</v>
      </c>
      <c r="E247" s="26">
        <v>195</v>
      </c>
      <c r="G247" s="21" t="s">
        <v>62</v>
      </c>
      <c r="I247" s="21">
        <f>WEEKNUM(B247)</f>
        <v>14</v>
      </c>
    </row>
    <row r="248" spans="1:9" ht="13.4" customHeight="1" x14ac:dyDescent="0.25">
      <c r="A248" s="21" t="s">
        <v>2119</v>
      </c>
      <c r="B248" s="25">
        <v>40631</v>
      </c>
      <c r="C248" s="21" t="s">
        <v>21</v>
      </c>
      <c r="D248" s="21" t="s">
        <v>36</v>
      </c>
      <c r="E248" s="26">
        <v>195</v>
      </c>
      <c r="G248" s="21" t="s">
        <v>67</v>
      </c>
      <c r="I248" s="21">
        <f>WEEKNUM(B248)</f>
        <v>14</v>
      </c>
    </row>
    <row r="249" spans="1:9" ht="13.4" customHeight="1" x14ac:dyDescent="0.25">
      <c r="A249" s="21" t="s">
        <v>2119</v>
      </c>
      <c r="B249" s="25">
        <v>40631</v>
      </c>
      <c r="C249" s="21" t="s">
        <v>6</v>
      </c>
      <c r="D249" s="21" t="s">
        <v>299</v>
      </c>
      <c r="F249" s="26">
        <v>2814.57</v>
      </c>
      <c r="G249" s="21" t="s">
        <v>70</v>
      </c>
    </row>
    <row r="250" spans="1:9" ht="13.4" customHeight="1" x14ac:dyDescent="0.25">
      <c r="A250" s="21" t="s">
        <v>2119</v>
      </c>
      <c r="B250" s="25">
        <v>40632</v>
      </c>
      <c r="C250" s="21" t="s">
        <v>21</v>
      </c>
      <c r="D250" s="21" t="s">
        <v>39</v>
      </c>
      <c r="E250" s="26">
        <v>300</v>
      </c>
      <c r="G250" s="21" t="s">
        <v>34</v>
      </c>
      <c r="I250" s="21">
        <f>WEEKNUM(B250)</f>
        <v>14</v>
      </c>
    </row>
    <row r="251" spans="1:9" ht="13.4" customHeight="1" x14ac:dyDescent="0.25">
      <c r="A251" s="21" t="s">
        <v>2119</v>
      </c>
      <c r="B251" s="25">
        <v>40632</v>
      </c>
      <c r="C251" s="21" t="s">
        <v>21</v>
      </c>
      <c r="D251" s="21" t="s">
        <v>40</v>
      </c>
      <c r="E251" s="26">
        <v>1000</v>
      </c>
      <c r="G251" s="21" t="s">
        <v>34</v>
      </c>
      <c r="I251" s="21">
        <f>WEEKNUM(B251)</f>
        <v>14</v>
      </c>
    </row>
    <row r="252" spans="1:9" ht="13.4" customHeight="1" x14ac:dyDescent="0.25">
      <c r="A252" s="21" t="s">
        <v>2119</v>
      </c>
      <c r="B252" s="29">
        <v>40632</v>
      </c>
      <c r="C252" s="21" t="s">
        <v>21</v>
      </c>
      <c r="D252" s="30" t="s">
        <v>60</v>
      </c>
      <c r="E252" s="31">
        <v>540</v>
      </c>
      <c r="G252" s="30" t="s">
        <v>35</v>
      </c>
      <c r="I252" s="21">
        <f>WEEKNUM(B252)</f>
        <v>14</v>
      </c>
    </row>
    <row r="253" spans="1:9" ht="13.4" customHeight="1" x14ac:dyDescent="0.25">
      <c r="A253" s="21" t="s">
        <v>2119</v>
      </c>
      <c r="B253" s="25">
        <v>40632</v>
      </c>
      <c r="C253" s="21" t="s">
        <v>21</v>
      </c>
      <c r="D253" s="21" t="s">
        <v>39</v>
      </c>
      <c r="E253" s="26">
        <v>700</v>
      </c>
      <c r="G253" s="21" t="s">
        <v>35</v>
      </c>
      <c r="I253" s="21">
        <f>WEEKNUM(B253)</f>
        <v>14</v>
      </c>
    </row>
    <row r="254" spans="1:9" ht="13.4" customHeight="1" x14ac:dyDescent="0.25">
      <c r="A254" s="21" t="s">
        <v>2119</v>
      </c>
      <c r="B254" s="25">
        <v>40632</v>
      </c>
      <c r="C254" s="21" t="s">
        <v>21</v>
      </c>
      <c r="D254" s="21" t="s">
        <v>26</v>
      </c>
      <c r="E254" s="26">
        <v>460</v>
      </c>
      <c r="G254" s="21" t="s">
        <v>35</v>
      </c>
      <c r="I254" s="21">
        <f>WEEKNUM(B254)</f>
        <v>14</v>
      </c>
    </row>
    <row r="255" spans="1:9" ht="13.4" customHeight="1" x14ac:dyDescent="0.25">
      <c r="A255" s="21" t="s">
        <v>2119</v>
      </c>
      <c r="B255" s="25">
        <v>40632</v>
      </c>
      <c r="C255" s="21" t="s">
        <v>6</v>
      </c>
      <c r="D255" s="21" t="s">
        <v>299</v>
      </c>
      <c r="F255" s="26">
        <v>38.26</v>
      </c>
      <c r="G255" s="21" t="s">
        <v>49</v>
      </c>
    </row>
    <row r="256" spans="1:9" ht="13.4" customHeight="1" x14ac:dyDescent="0.25">
      <c r="A256" s="21" t="s">
        <v>2119</v>
      </c>
      <c r="B256" s="25">
        <v>40632</v>
      </c>
      <c r="C256" s="21" t="s">
        <v>6</v>
      </c>
      <c r="D256" s="21" t="s">
        <v>299</v>
      </c>
      <c r="F256" s="26">
        <v>66.98</v>
      </c>
      <c r="G256" s="21" t="s">
        <v>70</v>
      </c>
    </row>
    <row r="257" spans="1:9" ht="13.4" customHeight="1" x14ac:dyDescent="0.25">
      <c r="A257" s="21" t="s">
        <v>2119</v>
      </c>
      <c r="B257" s="25">
        <v>40632</v>
      </c>
      <c r="C257" s="21" t="s">
        <v>21</v>
      </c>
      <c r="D257" s="21" t="s">
        <v>39</v>
      </c>
      <c r="E257" s="26">
        <v>325</v>
      </c>
      <c r="G257" s="21" t="s">
        <v>29</v>
      </c>
      <c r="I257" s="21">
        <f>WEEKNUM(B257)</f>
        <v>14</v>
      </c>
    </row>
    <row r="258" spans="1:9" ht="13.4" customHeight="1" x14ac:dyDescent="0.25">
      <c r="A258" s="21" t="s">
        <v>2119</v>
      </c>
      <c r="B258" s="25">
        <v>40633</v>
      </c>
      <c r="C258" s="21" t="s">
        <v>21</v>
      </c>
      <c r="D258" s="21" t="s">
        <v>71</v>
      </c>
      <c r="E258" s="26">
        <v>120</v>
      </c>
      <c r="G258" s="21" t="s">
        <v>35</v>
      </c>
      <c r="I258" s="21">
        <f>WEEKNUM(B258)</f>
        <v>14</v>
      </c>
    </row>
    <row r="259" spans="1:9" ht="13.4" customHeight="1" x14ac:dyDescent="0.25">
      <c r="A259" s="21" t="s">
        <v>2119</v>
      </c>
      <c r="B259" s="25">
        <v>40634</v>
      </c>
      <c r="C259" s="21" t="s">
        <v>21</v>
      </c>
      <c r="D259" s="21" t="s">
        <v>52</v>
      </c>
      <c r="E259" s="26">
        <v>400</v>
      </c>
      <c r="G259" s="21" t="s">
        <v>35</v>
      </c>
      <c r="I259" s="21">
        <f>WEEKNUM(B259)</f>
        <v>14</v>
      </c>
    </row>
    <row r="260" spans="1:9" ht="13.4" customHeight="1" x14ac:dyDescent="0.25">
      <c r="A260" s="21" t="s">
        <v>2119</v>
      </c>
      <c r="B260" s="25">
        <v>40634</v>
      </c>
      <c r="C260" s="21" t="s">
        <v>21</v>
      </c>
      <c r="D260" s="21" t="s">
        <v>57</v>
      </c>
      <c r="E260" s="26">
        <v>100</v>
      </c>
      <c r="G260" s="21" t="s">
        <v>35</v>
      </c>
      <c r="I260" s="21">
        <f>WEEKNUM(B260)</f>
        <v>14</v>
      </c>
    </row>
    <row r="261" spans="1:9" ht="13.4" customHeight="1" x14ac:dyDescent="0.25">
      <c r="A261" s="21" t="s">
        <v>2119</v>
      </c>
      <c r="B261" s="25">
        <v>40637</v>
      </c>
      <c r="C261" s="21" t="s">
        <v>6</v>
      </c>
      <c r="D261" s="21" t="s">
        <v>299</v>
      </c>
      <c r="F261" s="26">
        <v>34.5</v>
      </c>
      <c r="G261" s="21" t="s">
        <v>14</v>
      </c>
    </row>
    <row r="262" spans="1:9" ht="13.4" customHeight="1" x14ac:dyDescent="0.25">
      <c r="A262" s="21" t="s">
        <v>2119</v>
      </c>
      <c r="B262" s="25">
        <v>40637</v>
      </c>
      <c r="C262" s="21" t="s">
        <v>21</v>
      </c>
      <c r="D262" s="21" t="s">
        <v>46</v>
      </c>
      <c r="E262" s="26">
        <v>500</v>
      </c>
      <c r="G262" s="21" t="s">
        <v>35</v>
      </c>
      <c r="I262" s="21">
        <f t="shared" ref="I262:I272" si="4">WEEKNUM(B262)</f>
        <v>15</v>
      </c>
    </row>
    <row r="263" spans="1:9" ht="13.4" customHeight="1" x14ac:dyDescent="0.25">
      <c r="A263" s="21" t="s">
        <v>2119</v>
      </c>
      <c r="B263" s="25">
        <v>40637</v>
      </c>
      <c r="C263" s="21" t="s">
        <v>21</v>
      </c>
      <c r="D263" s="21" t="s">
        <v>26</v>
      </c>
      <c r="E263" s="26">
        <v>480</v>
      </c>
      <c r="G263" s="21" t="s">
        <v>35</v>
      </c>
      <c r="I263" s="21">
        <f t="shared" si="4"/>
        <v>15</v>
      </c>
    </row>
    <row r="264" spans="1:9" ht="13.4" customHeight="1" x14ac:dyDescent="0.25">
      <c r="A264" s="21" t="s">
        <v>2119</v>
      </c>
      <c r="B264" s="25">
        <v>40637</v>
      </c>
      <c r="C264" s="21" t="s">
        <v>21</v>
      </c>
      <c r="D264" s="21" t="s">
        <v>48</v>
      </c>
      <c r="E264" s="26">
        <v>240</v>
      </c>
      <c r="G264" s="21" t="s">
        <v>68</v>
      </c>
      <c r="I264" s="21">
        <f t="shared" si="4"/>
        <v>15</v>
      </c>
    </row>
    <row r="265" spans="1:9" ht="13.4" customHeight="1" x14ac:dyDescent="0.25">
      <c r="A265" s="21" t="s">
        <v>2119</v>
      </c>
      <c r="B265" s="25">
        <v>40637</v>
      </c>
      <c r="C265" s="21" t="s">
        <v>21</v>
      </c>
      <c r="D265" s="21" t="s">
        <v>42</v>
      </c>
      <c r="E265" s="26">
        <v>300</v>
      </c>
      <c r="G265" s="21" t="s">
        <v>62</v>
      </c>
      <c r="I265" s="21">
        <f t="shared" si="4"/>
        <v>15</v>
      </c>
    </row>
    <row r="266" spans="1:9" ht="13.4" customHeight="1" x14ac:dyDescent="0.25">
      <c r="A266" s="21" t="s">
        <v>2119</v>
      </c>
      <c r="B266" s="25">
        <v>40637</v>
      </c>
      <c r="C266" s="21" t="s">
        <v>21</v>
      </c>
      <c r="D266" s="21" t="s">
        <v>36</v>
      </c>
      <c r="E266" s="26">
        <v>260</v>
      </c>
      <c r="G266" s="21" t="s">
        <v>62</v>
      </c>
      <c r="I266" s="21">
        <f t="shared" si="4"/>
        <v>15</v>
      </c>
    </row>
    <row r="267" spans="1:9" ht="13.4" customHeight="1" x14ac:dyDescent="0.25">
      <c r="A267" s="21" t="s">
        <v>2119</v>
      </c>
      <c r="B267" s="25">
        <v>40637</v>
      </c>
      <c r="C267" s="21" t="s">
        <v>21</v>
      </c>
      <c r="D267" s="21" t="s">
        <v>56</v>
      </c>
      <c r="E267" s="26">
        <v>300</v>
      </c>
      <c r="G267" s="21" t="s">
        <v>62</v>
      </c>
      <c r="I267" s="21">
        <f t="shared" si="4"/>
        <v>15</v>
      </c>
    </row>
    <row r="268" spans="1:9" ht="13.4" customHeight="1" x14ac:dyDescent="0.25">
      <c r="A268" s="21" t="s">
        <v>2119</v>
      </c>
      <c r="B268" s="25">
        <v>40637</v>
      </c>
      <c r="C268" s="21" t="s">
        <v>21</v>
      </c>
      <c r="D268" s="21" t="s">
        <v>48</v>
      </c>
      <c r="E268" s="26">
        <v>160</v>
      </c>
      <c r="G268" s="21" t="s">
        <v>62</v>
      </c>
      <c r="I268" s="21">
        <f t="shared" si="4"/>
        <v>15</v>
      </c>
    </row>
    <row r="269" spans="1:9" ht="13.4" customHeight="1" x14ac:dyDescent="0.25">
      <c r="A269" s="21" t="s">
        <v>2119</v>
      </c>
      <c r="B269" s="25">
        <v>40637</v>
      </c>
      <c r="C269" s="21" t="s">
        <v>21</v>
      </c>
      <c r="D269" s="21" t="s">
        <v>56</v>
      </c>
      <c r="E269" s="26">
        <v>180</v>
      </c>
      <c r="G269" s="21" t="s">
        <v>67</v>
      </c>
      <c r="I269" s="21">
        <f t="shared" si="4"/>
        <v>15</v>
      </c>
    </row>
    <row r="270" spans="1:9" ht="13.4" customHeight="1" x14ac:dyDescent="0.25">
      <c r="A270" s="21" t="s">
        <v>2119</v>
      </c>
      <c r="B270" s="25">
        <v>40637</v>
      </c>
      <c r="C270" s="21" t="s">
        <v>21</v>
      </c>
      <c r="D270" s="21" t="s">
        <v>48</v>
      </c>
      <c r="E270" s="26">
        <v>160</v>
      </c>
      <c r="G270" s="21" t="s">
        <v>72</v>
      </c>
      <c r="I270" s="21">
        <f t="shared" si="4"/>
        <v>15</v>
      </c>
    </row>
    <row r="271" spans="1:9" ht="13.4" customHeight="1" x14ac:dyDescent="0.25">
      <c r="A271" s="21" t="s">
        <v>2119</v>
      </c>
      <c r="B271" s="25">
        <v>40637</v>
      </c>
      <c r="C271" s="21" t="s">
        <v>21</v>
      </c>
      <c r="D271" s="21" t="s">
        <v>42</v>
      </c>
      <c r="E271" s="26">
        <v>480</v>
      </c>
      <c r="G271" s="21" t="s">
        <v>73</v>
      </c>
      <c r="I271" s="21">
        <f t="shared" si="4"/>
        <v>15</v>
      </c>
    </row>
    <row r="272" spans="1:9" ht="13.4" customHeight="1" x14ac:dyDescent="0.25">
      <c r="A272" s="21" t="s">
        <v>2119</v>
      </c>
      <c r="B272" s="25">
        <v>40637</v>
      </c>
      <c r="C272" s="21" t="s">
        <v>21</v>
      </c>
      <c r="D272" s="21" t="s">
        <v>36</v>
      </c>
      <c r="E272" s="26">
        <v>520</v>
      </c>
      <c r="G272" s="21" t="s">
        <v>73</v>
      </c>
      <c r="I272" s="21">
        <f t="shared" si="4"/>
        <v>15</v>
      </c>
    </row>
    <row r="273" spans="1:9" ht="13.4" customHeight="1" x14ac:dyDescent="0.25">
      <c r="A273" s="21" t="s">
        <v>2119</v>
      </c>
      <c r="B273" s="25">
        <v>40637</v>
      </c>
      <c r="C273" s="21" t="s">
        <v>6</v>
      </c>
      <c r="D273" s="21" t="s">
        <v>299</v>
      </c>
      <c r="F273" s="26">
        <v>269.5</v>
      </c>
      <c r="G273" s="21" t="s">
        <v>70</v>
      </c>
    </row>
    <row r="274" spans="1:9" ht="13.4" customHeight="1" x14ac:dyDescent="0.25">
      <c r="A274" s="21" t="s">
        <v>2119</v>
      </c>
      <c r="B274" s="25">
        <v>40637</v>
      </c>
      <c r="C274" s="21" t="s">
        <v>21</v>
      </c>
      <c r="D274" s="21" t="s">
        <v>56</v>
      </c>
      <c r="E274" s="26">
        <v>120</v>
      </c>
      <c r="G274" s="21" t="s">
        <v>29</v>
      </c>
      <c r="I274" s="21">
        <f>WEEKNUM(B274)</f>
        <v>15</v>
      </c>
    </row>
    <row r="275" spans="1:9" ht="13.4" customHeight="1" x14ac:dyDescent="0.25">
      <c r="A275" s="21" t="s">
        <v>2119</v>
      </c>
      <c r="B275" s="25">
        <v>40638</v>
      </c>
      <c r="C275" s="21" t="s">
        <v>21</v>
      </c>
      <c r="D275" s="21" t="s">
        <v>46</v>
      </c>
      <c r="E275" s="26">
        <v>650</v>
      </c>
      <c r="G275" s="21" t="s">
        <v>35</v>
      </c>
      <c r="I275" s="21">
        <f>WEEKNUM(B275)</f>
        <v>15</v>
      </c>
    </row>
    <row r="276" spans="1:9" ht="13.4" customHeight="1" x14ac:dyDescent="0.25">
      <c r="A276" s="21" t="s">
        <v>2119</v>
      </c>
      <c r="B276" s="25">
        <v>40638</v>
      </c>
      <c r="C276" s="21" t="s">
        <v>21</v>
      </c>
      <c r="D276" s="21" t="s">
        <v>48</v>
      </c>
      <c r="E276" s="26">
        <v>300</v>
      </c>
      <c r="G276" s="21" t="s">
        <v>62</v>
      </c>
      <c r="I276" s="21">
        <f>WEEKNUM(B276)</f>
        <v>15</v>
      </c>
    </row>
    <row r="277" spans="1:9" ht="13.4" customHeight="1" x14ac:dyDescent="0.25">
      <c r="A277" s="21" t="s">
        <v>2119</v>
      </c>
      <c r="B277" s="25">
        <v>40638</v>
      </c>
      <c r="C277" s="21" t="s">
        <v>6</v>
      </c>
      <c r="D277" s="21" t="s">
        <v>299</v>
      </c>
      <c r="F277" s="26">
        <v>134.44</v>
      </c>
      <c r="G277" s="21" t="s">
        <v>70</v>
      </c>
    </row>
    <row r="278" spans="1:9" ht="13.4" customHeight="1" x14ac:dyDescent="0.25">
      <c r="A278" s="21" t="s">
        <v>2119</v>
      </c>
      <c r="B278" s="25">
        <v>40639</v>
      </c>
      <c r="C278" s="21" t="s">
        <v>21</v>
      </c>
      <c r="D278" s="21" t="s">
        <v>59</v>
      </c>
      <c r="E278" s="26">
        <v>390</v>
      </c>
      <c r="G278" s="21" t="s">
        <v>35</v>
      </c>
      <c r="I278" s="21">
        <f>WEEKNUM(B278)</f>
        <v>15</v>
      </c>
    </row>
    <row r="279" spans="1:9" ht="13.4" customHeight="1" x14ac:dyDescent="0.25">
      <c r="A279" s="21" t="s">
        <v>2119</v>
      </c>
      <c r="B279" s="25">
        <v>40639</v>
      </c>
      <c r="C279" s="21" t="s">
        <v>6</v>
      </c>
      <c r="D279" s="21" t="s">
        <v>299</v>
      </c>
      <c r="F279" s="26">
        <v>195.3</v>
      </c>
      <c r="G279" s="21" t="s">
        <v>49</v>
      </c>
    </row>
    <row r="280" spans="1:9" ht="13.4" customHeight="1" x14ac:dyDescent="0.25">
      <c r="A280" s="21" t="s">
        <v>2119</v>
      </c>
      <c r="B280" s="25">
        <v>40639</v>
      </c>
      <c r="C280" s="21" t="s">
        <v>6</v>
      </c>
      <c r="D280" s="21" t="s">
        <v>299</v>
      </c>
      <c r="F280" s="26">
        <v>719.93</v>
      </c>
      <c r="G280" s="21" t="s">
        <v>69</v>
      </c>
      <c r="H280" s="21" t="s">
        <v>1573</v>
      </c>
    </row>
    <row r="281" spans="1:9" ht="13.4" customHeight="1" x14ac:dyDescent="0.25">
      <c r="A281" s="21" t="s">
        <v>2119</v>
      </c>
      <c r="B281" s="25">
        <v>40639</v>
      </c>
      <c r="C281" s="21" t="s">
        <v>21</v>
      </c>
      <c r="D281" s="21" t="s">
        <v>56</v>
      </c>
      <c r="E281" s="26">
        <v>240</v>
      </c>
      <c r="G281" s="21" t="s">
        <v>62</v>
      </c>
      <c r="I281" s="21">
        <f>WEEKNUM(B281)</f>
        <v>15</v>
      </c>
    </row>
    <row r="282" spans="1:9" ht="13.4" customHeight="1" x14ac:dyDescent="0.25">
      <c r="A282" s="21" t="s">
        <v>2119</v>
      </c>
      <c r="B282" s="25">
        <v>40639</v>
      </c>
      <c r="C282" s="21" t="s">
        <v>21</v>
      </c>
      <c r="D282" s="21" t="s">
        <v>48</v>
      </c>
      <c r="E282" s="26">
        <v>480</v>
      </c>
      <c r="G282" s="21" t="s">
        <v>73</v>
      </c>
      <c r="I282" s="21">
        <f>WEEKNUM(B282)</f>
        <v>15</v>
      </c>
    </row>
    <row r="283" spans="1:9" ht="13.4" customHeight="1" x14ac:dyDescent="0.25">
      <c r="A283" s="21" t="s">
        <v>2119</v>
      </c>
      <c r="B283" s="25">
        <v>40639</v>
      </c>
      <c r="C283" s="21" t="s">
        <v>21</v>
      </c>
      <c r="D283" s="21" t="s">
        <v>56</v>
      </c>
      <c r="E283" s="26">
        <v>480</v>
      </c>
      <c r="G283" s="21" t="s">
        <v>73</v>
      </c>
      <c r="I283" s="21">
        <f>WEEKNUM(B283)</f>
        <v>15</v>
      </c>
    </row>
    <row r="284" spans="1:9" ht="13.4" customHeight="1" x14ac:dyDescent="0.25">
      <c r="A284" s="21" t="s">
        <v>2119</v>
      </c>
      <c r="B284" s="25">
        <v>40639</v>
      </c>
      <c r="C284" s="21" t="s">
        <v>6</v>
      </c>
      <c r="D284" s="21" t="s">
        <v>299</v>
      </c>
      <c r="F284" s="26">
        <v>490.74</v>
      </c>
      <c r="G284" s="21" t="s">
        <v>70</v>
      </c>
    </row>
    <row r="285" spans="1:9" ht="13.4" customHeight="1" x14ac:dyDescent="0.25">
      <c r="A285" s="21" t="s">
        <v>2119</v>
      </c>
      <c r="B285" s="25">
        <v>40639</v>
      </c>
      <c r="C285" s="21" t="s">
        <v>6</v>
      </c>
      <c r="D285" s="21" t="s">
        <v>299</v>
      </c>
      <c r="F285" s="26">
        <v>2291.98</v>
      </c>
      <c r="G285" s="21" t="s">
        <v>70</v>
      </c>
    </row>
    <row r="286" spans="1:9" ht="13.4" customHeight="1" x14ac:dyDescent="0.25">
      <c r="A286" s="21" t="s">
        <v>2119</v>
      </c>
      <c r="B286" s="25">
        <v>40639</v>
      </c>
      <c r="C286" s="21" t="s">
        <v>6</v>
      </c>
      <c r="D286" s="21" t="s">
        <v>299</v>
      </c>
      <c r="F286" s="26">
        <v>707.78</v>
      </c>
      <c r="G286" s="21" t="s">
        <v>70</v>
      </c>
    </row>
    <row r="287" spans="1:9" ht="13.4" customHeight="1" x14ac:dyDescent="0.25">
      <c r="A287" s="21" t="s">
        <v>2119</v>
      </c>
      <c r="B287" s="25">
        <v>40640</v>
      </c>
      <c r="C287" s="21" t="s">
        <v>6</v>
      </c>
      <c r="D287" s="21" t="s">
        <v>299</v>
      </c>
      <c r="F287" s="26">
        <v>281.64</v>
      </c>
      <c r="G287" s="21" t="s">
        <v>69</v>
      </c>
      <c r="H287" s="21" t="s">
        <v>1573</v>
      </c>
    </row>
    <row r="288" spans="1:9" ht="13.4" customHeight="1" x14ac:dyDescent="0.25">
      <c r="A288" s="21" t="s">
        <v>2119</v>
      </c>
      <c r="B288" s="25">
        <v>40640</v>
      </c>
      <c r="C288" s="21" t="s">
        <v>6</v>
      </c>
      <c r="D288" s="21" t="s">
        <v>299</v>
      </c>
      <c r="F288" s="26">
        <v>198.51</v>
      </c>
      <c r="G288" s="21" t="s">
        <v>16</v>
      </c>
    </row>
    <row r="289" spans="1:9" ht="13.4" customHeight="1" x14ac:dyDescent="0.25">
      <c r="A289" s="21" t="s">
        <v>2119</v>
      </c>
      <c r="B289" s="25">
        <v>40640</v>
      </c>
      <c r="C289" s="21" t="s">
        <v>6</v>
      </c>
      <c r="D289" s="21" t="s">
        <v>299</v>
      </c>
      <c r="F289" s="26">
        <v>26.31</v>
      </c>
      <c r="G289" s="21" t="s">
        <v>70</v>
      </c>
    </row>
    <row r="290" spans="1:9" ht="13.4" customHeight="1" x14ac:dyDescent="0.25">
      <c r="A290" s="21" t="s">
        <v>2119</v>
      </c>
      <c r="B290" s="25">
        <v>40644</v>
      </c>
      <c r="C290" s="21" t="s">
        <v>21</v>
      </c>
      <c r="D290" s="21" t="s">
        <v>74</v>
      </c>
      <c r="E290" s="26">
        <v>100</v>
      </c>
      <c r="G290" s="21" t="s">
        <v>35</v>
      </c>
      <c r="I290" s="21">
        <f>WEEKNUM(B290)</f>
        <v>16</v>
      </c>
    </row>
    <row r="291" spans="1:9" ht="13.4" customHeight="1" x14ac:dyDescent="0.25">
      <c r="A291" s="21" t="s">
        <v>2119</v>
      </c>
      <c r="B291" s="25">
        <v>40644</v>
      </c>
      <c r="C291" s="21" t="s">
        <v>6</v>
      </c>
      <c r="D291" s="21" t="s">
        <v>299</v>
      </c>
      <c r="F291" s="26">
        <v>1290.45</v>
      </c>
      <c r="G291" s="21" t="s">
        <v>69</v>
      </c>
      <c r="H291" s="21" t="s">
        <v>1573</v>
      </c>
    </row>
    <row r="292" spans="1:9" ht="13.4" customHeight="1" x14ac:dyDescent="0.25">
      <c r="A292" s="21" t="s">
        <v>2119</v>
      </c>
      <c r="B292" s="25">
        <v>40644</v>
      </c>
      <c r="C292" s="21" t="s">
        <v>21</v>
      </c>
      <c r="D292" s="21" t="s">
        <v>42</v>
      </c>
      <c r="E292" s="26">
        <v>720</v>
      </c>
      <c r="G292" s="21" t="s">
        <v>73</v>
      </c>
      <c r="I292" s="21">
        <f>WEEKNUM(B292)</f>
        <v>16</v>
      </c>
    </row>
    <row r="293" spans="1:9" ht="13.4" customHeight="1" x14ac:dyDescent="0.25">
      <c r="A293" s="21" t="s">
        <v>2119</v>
      </c>
      <c r="B293" s="25">
        <v>40644</v>
      </c>
      <c r="C293" s="21" t="s">
        <v>21</v>
      </c>
      <c r="D293" s="21" t="s">
        <v>48</v>
      </c>
      <c r="E293" s="26">
        <v>720</v>
      </c>
      <c r="G293" s="21" t="s">
        <v>73</v>
      </c>
      <c r="I293" s="21">
        <f>WEEKNUM(B293)</f>
        <v>16</v>
      </c>
    </row>
    <row r="294" spans="1:9" ht="13.4" customHeight="1" x14ac:dyDescent="0.25">
      <c r="A294" s="21" t="s">
        <v>2119</v>
      </c>
      <c r="B294" s="25">
        <v>40645</v>
      </c>
      <c r="C294" s="21" t="s">
        <v>21</v>
      </c>
      <c r="D294" s="21" t="s">
        <v>36</v>
      </c>
      <c r="E294" s="26">
        <v>720</v>
      </c>
      <c r="G294" s="21" t="s">
        <v>73</v>
      </c>
      <c r="I294" s="21">
        <f>WEEKNUM(B294)</f>
        <v>16</v>
      </c>
    </row>
    <row r="295" spans="1:9" ht="13.4" customHeight="1" x14ac:dyDescent="0.25">
      <c r="A295" s="21" t="s">
        <v>2119</v>
      </c>
      <c r="B295" s="25">
        <v>40645</v>
      </c>
      <c r="C295" s="21" t="s">
        <v>6</v>
      </c>
      <c r="D295" s="21" t="s">
        <v>299</v>
      </c>
      <c r="F295" s="26">
        <v>30.68</v>
      </c>
      <c r="G295" s="21" t="s">
        <v>54</v>
      </c>
    </row>
    <row r="296" spans="1:9" ht="13.4" customHeight="1" x14ac:dyDescent="0.25">
      <c r="A296" s="21" t="s">
        <v>2119</v>
      </c>
      <c r="B296" s="25">
        <v>40646</v>
      </c>
      <c r="C296" s="21" t="s">
        <v>21</v>
      </c>
      <c r="D296" s="21" t="s">
        <v>60</v>
      </c>
      <c r="E296" s="26">
        <v>360</v>
      </c>
      <c r="G296" s="21" t="s">
        <v>62</v>
      </c>
      <c r="I296" s="21">
        <f>WEEKNUM(B296)</f>
        <v>16</v>
      </c>
    </row>
    <row r="297" spans="1:9" ht="13.4" customHeight="1" x14ac:dyDescent="0.25">
      <c r="A297" s="21" t="s">
        <v>2119</v>
      </c>
      <c r="B297" s="25">
        <v>40646</v>
      </c>
      <c r="C297" s="21" t="s">
        <v>21</v>
      </c>
      <c r="D297" s="21" t="s">
        <v>56</v>
      </c>
      <c r="E297" s="26">
        <v>720</v>
      </c>
      <c r="G297" s="21" t="s">
        <v>73</v>
      </c>
      <c r="I297" s="21">
        <f>WEEKNUM(B297)</f>
        <v>16</v>
      </c>
    </row>
    <row r="298" spans="1:9" ht="13.4" customHeight="1" x14ac:dyDescent="0.25">
      <c r="A298" s="21" t="s">
        <v>2119</v>
      </c>
      <c r="B298" s="25">
        <v>40646</v>
      </c>
      <c r="C298" s="21" t="s">
        <v>6</v>
      </c>
      <c r="D298" s="21" t="s">
        <v>299</v>
      </c>
      <c r="F298" s="26">
        <v>118.97</v>
      </c>
      <c r="G298" s="21" t="s">
        <v>70</v>
      </c>
    </row>
    <row r="299" spans="1:9" ht="13.4" customHeight="1" x14ac:dyDescent="0.25">
      <c r="A299" s="21" t="s">
        <v>2119</v>
      </c>
      <c r="B299" s="25">
        <v>40647</v>
      </c>
      <c r="C299" s="21" t="s">
        <v>21</v>
      </c>
      <c r="D299" s="21" t="s">
        <v>46</v>
      </c>
      <c r="E299" s="26">
        <v>130</v>
      </c>
      <c r="G299" s="21" t="s">
        <v>35</v>
      </c>
      <c r="I299" s="21">
        <f>WEEKNUM(B299)</f>
        <v>16</v>
      </c>
    </row>
    <row r="300" spans="1:9" ht="13.4" customHeight="1" x14ac:dyDescent="0.25">
      <c r="A300" s="21" t="s">
        <v>2119</v>
      </c>
      <c r="B300" s="25">
        <v>40647</v>
      </c>
      <c r="C300" s="21" t="s">
        <v>21</v>
      </c>
      <c r="D300" s="21" t="s">
        <v>59</v>
      </c>
      <c r="E300" s="26">
        <v>50</v>
      </c>
      <c r="G300" s="21" t="s">
        <v>35</v>
      </c>
      <c r="I300" s="21">
        <f>WEEKNUM(B300)</f>
        <v>16</v>
      </c>
    </row>
    <row r="301" spans="1:9" ht="13.4" customHeight="1" x14ac:dyDescent="0.25">
      <c r="A301" s="21" t="s">
        <v>2119</v>
      </c>
      <c r="B301" s="25">
        <v>40647</v>
      </c>
      <c r="C301" s="21" t="s">
        <v>21</v>
      </c>
      <c r="D301" s="21" t="s">
        <v>46</v>
      </c>
      <c r="E301" s="26">
        <v>260</v>
      </c>
      <c r="G301" s="21" t="s">
        <v>75</v>
      </c>
      <c r="I301" s="21">
        <f>WEEKNUM(B301)</f>
        <v>16</v>
      </c>
    </row>
    <row r="302" spans="1:9" ht="13.4" customHeight="1" x14ac:dyDescent="0.25">
      <c r="A302" s="21" t="s">
        <v>2119</v>
      </c>
      <c r="B302" s="25">
        <v>40647</v>
      </c>
      <c r="C302" s="21" t="s">
        <v>21</v>
      </c>
      <c r="D302" s="21" t="s">
        <v>59</v>
      </c>
      <c r="E302" s="26">
        <v>200</v>
      </c>
      <c r="G302" s="21" t="s">
        <v>75</v>
      </c>
      <c r="I302" s="21">
        <f>WEEKNUM(B302)</f>
        <v>16</v>
      </c>
    </row>
    <row r="303" spans="1:9" ht="13.4" customHeight="1" x14ac:dyDescent="0.25">
      <c r="A303" s="21" t="s">
        <v>2119</v>
      </c>
      <c r="B303" s="25">
        <v>40647</v>
      </c>
      <c r="C303" s="21" t="s">
        <v>21</v>
      </c>
      <c r="D303" s="21" t="s">
        <v>26</v>
      </c>
      <c r="E303" s="26">
        <v>240</v>
      </c>
      <c r="G303" s="21" t="s">
        <v>75</v>
      </c>
      <c r="I303" s="21">
        <f>WEEKNUM(B303)</f>
        <v>16</v>
      </c>
    </row>
    <row r="304" spans="1:9" ht="13.4" customHeight="1" x14ac:dyDescent="0.25">
      <c r="A304" s="21" t="s">
        <v>2119</v>
      </c>
      <c r="B304" s="25">
        <v>40647</v>
      </c>
      <c r="C304" s="21" t="s">
        <v>6</v>
      </c>
      <c r="D304" s="21" t="s">
        <v>299</v>
      </c>
      <c r="F304" s="26">
        <v>71.27</v>
      </c>
      <c r="G304" s="21" t="s">
        <v>76</v>
      </c>
    </row>
    <row r="305" spans="1:9" ht="13.4" customHeight="1" x14ac:dyDescent="0.25">
      <c r="A305" s="21" t="s">
        <v>2119</v>
      </c>
      <c r="B305" s="25">
        <v>40647</v>
      </c>
      <c r="C305" s="21" t="s">
        <v>6</v>
      </c>
      <c r="D305" s="21" t="s">
        <v>299</v>
      </c>
      <c r="F305" s="26">
        <v>409.02</v>
      </c>
      <c r="G305" s="21" t="s">
        <v>69</v>
      </c>
      <c r="H305" s="21" t="s">
        <v>1573</v>
      </c>
    </row>
    <row r="306" spans="1:9" ht="13.4" customHeight="1" x14ac:dyDescent="0.25">
      <c r="A306" s="21" t="s">
        <v>2119</v>
      </c>
      <c r="B306" s="25">
        <v>40647</v>
      </c>
      <c r="C306" s="21" t="s">
        <v>21</v>
      </c>
      <c r="D306" s="21" t="s">
        <v>59</v>
      </c>
      <c r="E306" s="26">
        <v>50</v>
      </c>
      <c r="G306" s="21" t="s">
        <v>28</v>
      </c>
      <c r="I306" s="21">
        <f>WEEKNUM(B306)</f>
        <v>16</v>
      </c>
    </row>
    <row r="307" spans="1:9" ht="13.4" customHeight="1" x14ac:dyDescent="0.25">
      <c r="A307" s="21" t="s">
        <v>2119</v>
      </c>
      <c r="B307" s="25">
        <v>40647</v>
      </c>
      <c r="C307" s="21" t="s">
        <v>6</v>
      </c>
      <c r="D307" s="21" t="s">
        <v>299</v>
      </c>
      <c r="F307" s="26">
        <v>300.19</v>
      </c>
      <c r="G307" s="21" t="s">
        <v>70</v>
      </c>
    </row>
    <row r="308" spans="1:9" ht="13.4" customHeight="1" x14ac:dyDescent="0.25">
      <c r="A308" s="21" t="s">
        <v>2119</v>
      </c>
      <c r="B308" s="25">
        <v>40647</v>
      </c>
      <c r="C308" s="21" t="s">
        <v>6</v>
      </c>
      <c r="D308" s="21" t="s">
        <v>299</v>
      </c>
      <c r="F308" s="26">
        <v>20.83</v>
      </c>
      <c r="G308" s="21" t="s">
        <v>70</v>
      </c>
    </row>
    <row r="309" spans="1:9" ht="13.4" customHeight="1" x14ac:dyDescent="0.25">
      <c r="A309" s="21" t="s">
        <v>2119</v>
      </c>
      <c r="B309" s="25">
        <v>40647</v>
      </c>
      <c r="C309" s="21" t="s">
        <v>6</v>
      </c>
      <c r="D309" s="21" t="s">
        <v>299</v>
      </c>
      <c r="F309" s="26">
        <v>1124.22</v>
      </c>
      <c r="G309" s="21" t="s">
        <v>19</v>
      </c>
    </row>
    <row r="310" spans="1:9" ht="13.4" customHeight="1" x14ac:dyDescent="0.25">
      <c r="A310" s="21" t="s">
        <v>2119</v>
      </c>
      <c r="B310" s="25">
        <v>40648</v>
      </c>
      <c r="C310" s="21" t="s">
        <v>21</v>
      </c>
      <c r="D310" s="21" t="s">
        <v>77</v>
      </c>
      <c r="E310" s="26">
        <v>900</v>
      </c>
      <c r="G310" s="21" t="s">
        <v>75</v>
      </c>
      <c r="I310" s="21">
        <f>WEEKNUM(B310)</f>
        <v>16</v>
      </c>
    </row>
    <row r="311" spans="1:9" ht="13.4" customHeight="1" x14ac:dyDescent="0.25">
      <c r="A311" s="21" t="s">
        <v>2119</v>
      </c>
      <c r="B311" s="25">
        <v>40648</v>
      </c>
      <c r="C311" s="21" t="s">
        <v>21</v>
      </c>
      <c r="D311" s="21" t="s">
        <v>52</v>
      </c>
      <c r="E311" s="26">
        <v>250</v>
      </c>
      <c r="G311" s="21" t="s">
        <v>75</v>
      </c>
      <c r="I311" s="21">
        <f>WEEKNUM(B311)</f>
        <v>16</v>
      </c>
    </row>
    <row r="312" spans="1:9" ht="13.4" customHeight="1" x14ac:dyDescent="0.25">
      <c r="A312" s="21" t="s">
        <v>2119</v>
      </c>
      <c r="B312" s="25">
        <v>40648</v>
      </c>
      <c r="C312" s="21" t="s">
        <v>6</v>
      </c>
      <c r="D312" s="21" t="s">
        <v>299</v>
      </c>
      <c r="F312" s="26">
        <v>415.98</v>
      </c>
      <c r="G312" s="21" t="s">
        <v>76</v>
      </c>
    </row>
    <row r="313" spans="1:9" ht="13.4" customHeight="1" x14ac:dyDescent="0.25">
      <c r="A313" s="21" t="s">
        <v>2119</v>
      </c>
      <c r="B313" s="25">
        <v>40648</v>
      </c>
      <c r="C313" s="21" t="s">
        <v>6</v>
      </c>
      <c r="D313" s="21" t="s">
        <v>299</v>
      </c>
      <c r="F313" s="26">
        <v>416.29</v>
      </c>
      <c r="G313" s="21" t="s">
        <v>69</v>
      </c>
      <c r="H313" s="21" t="s">
        <v>1573</v>
      </c>
    </row>
    <row r="314" spans="1:9" ht="13.4" customHeight="1" x14ac:dyDescent="0.25">
      <c r="A314" s="21" t="s">
        <v>2119</v>
      </c>
      <c r="B314" s="25">
        <v>40648</v>
      </c>
      <c r="C314" s="21" t="s">
        <v>6</v>
      </c>
      <c r="D314" s="21" t="s">
        <v>299</v>
      </c>
      <c r="F314" s="26">
        <v>937.15</v>
      </c>
      <c r="G314" s="21" t="s">
        <v>70</v>
      </c>
    </row>
    <row r="315" spans="1:9" ht="13.4" customHeight="1" x14ac:dyDescent="0.25">
      <c r="A315" s="21" t="s">
        <v>2119</v>
      </c>
      <c r="B315" s="25">
        <v>40649</v>
      </c>
      <c r="C315" s="21" t="s">
        <v>6</v>
      </c>
      <c r="D315" s="21" t="s">
        <v>299</v>
      </c>
      <c r="F315" s="26">
        <v>584.84</v>
      </c>
      <c r="G315" s="21" t="s">
        <v>76</v>
      </c>
    </row>
    <row r="316" spans="1:9" ht="13.4" customHeight="1" x14ac:dyDescent="0.25">
      <c r="A316" s="21" t="s">
        <v>2119</v>
      </c>
      <c r="B316" s="25">
        <v>40651</v>
      </c>
      <c r="C316" s="21" t="s">
        <v>21</v>
      </c>
      <c r="D316" s="21" t="s">
        <v>42</v>
      </c>
      <c r="E316" s="26">
        <v>480</v>
      </c>
      <c r="G316" s="21" t="s">
        <v>73</v>
      </c>
      <c r="I316" s="21">
        <f>WEEKNUM(B316)</f>
        <v>17</v>
      </c>
    </row>
    <row r="317" spans="1:9" ht="13.4" customHeight="1" x14ac:dyDescent="0.25">
      <c r="A317" s="21" t="s">
        <v>2119</v>
      </c>
      <c r="B317" s="25">
        <v>40651</v>
      </c>
      <c r="C317" s="21" t="s">
        <v>21</v>
      </c>
      <c r="D317" s="21" t="s">
        <v>36</v>
      </c>
      <c r="E317" s="26">
        <v>480</v>
      </c>
      <c r="G317" s="21" t="s">
        <v>73</v>
      </c>
      <c r="I317" s="21">
        <f>WEEKNUM(B317)</f>
        <v>17</v>
      </c>
    </row>
    <row r="318" spans="1:9" ht="13.4" customHeight="1" x14ac:dyDescent="0.25">
      <c r="A318" s="21" t="s">
        <v>2119</v>
      </c>
      <c r="B318" s="25">
        <v>40651</v>
      </c>
      <c r="C318" s="21" t="s">
        <v>21</v>
      </c>
      <c r="D318" s="21" t="s">
        <v>48</v>
      </c>
      <c r="E318" s="26">
        <v>480</v>
      </c>
      <c r="G318" s="21" t="s">
        <v>73</v>
      </c>
      <c r="I318" s="21">
        <f>WEEKNUM(B318)</f>
        <v>17</v>
      </c>
    </row>
    <row r="319" spans="1:9" ht="13.4" customHeight="1" x14ac:dyDescent="0.25">
      <c r="A319" s="21" t="s">
        <v>2119</v>
      </c>
      <c r="B319" s="25">
        <v>40651</v>
      </c>
      <c r="C319" s="21" t="s">
        <v>21</v>
      </c>
      <c r="D319" s="21" t="s">
        <v>56</v>
      </c>
      <c r="E319" s="26">
        <v>480</v>
      </c>
      <c r="G319" s="21" t="s">
        <v>73</v>
      </c>
      <c r="I319" s="21">
        <f>WEEKNUM(B319)</f>
        <v>17</v>
      </c>
    </row>
    <row r="320" spans="1:9" ht="13.4" customHeight="1" x14ac:dyDescent="0.25">
      <c r="A320" s="21" t="s">
        <v>2119</v>
      </c>
      <c r="B320" s="25">
        <v>40651</v>
      </c>
      <c r="C320" s="21" t="s">
        <v>6</v>
      </c>
      <c r="D320" s="21" t="s">
        <v>299</v>
      </c>
      <c r="F320" s="26">
        <v>447.12</v>
      </c>
      <c r="G320" s="21" t="s">
        <v>70</v>
      </c>
    </row>
    <row r="321" spans="1:9" ht="13.4" customHeight="1" x14ac:dyDescent="0.25">
      <c r="A321" s="21" t="s">
        <v>2119</v>
      </c>
      <c r="B321" s="25">
        <v>40652</v>
      </c>
      <c r="C321" s="21" t="s">
        <v>21</v>
      </c>
      <c r="D321" s="21" t="s">
        <v>61</v>
      </c>
      <c r="E321" s="26">
        <v>1650</v>
      </c>
      <c r="G321" s="21" t="s">
        <v>35</v>
      </c>
      <c r="I321" s="21">
        <f>WEEKNUM(B321)</f>
        <v>17</v>
      </c>
    </row>
    <row r="322" spans="1:9" ht="13.4" customHeight="1" x14ac:dyDescent="0.25">
      <c r="A322" s="21" t="s">
        <v>2119</v>
      </c>
      <c r="B322" s="25">
        <v>40652</v>
      </c>
      <c r="C322" s="21" t="s">
        <v>21</v>
      </c>
      <c r="D322" s="21" t="s">
        <v>52</v>
      </c>
      <c r="E322" s="26">
        <v>550</v>
      </c>
      <c r="G322" s="21" t="s">
        <v>75</v>
      </c>
      <c r="I322" s="21">
        <f>WEEKNUM(B322)</f>
        <v>17</v>
      </c>
    </row>
    <row r="323" spans="1:9" ht="13.4" customHeight="1" x14ac:dyDescent="0.25">
      <c r="A323" s="21" t="s">
        <v>2119</v>
      </c>
      <c r="B323" s="25">
        <v>40652</v>
      </c>
      <c r="C323" s="21" t="s">
        <v>21</v>
      </c>
      <c r="D323" s="21" t="s">
        <v>26</v>
      </c>
      <c r="E323" s="26">
        <v>540</v>
      </c>
      <c r="G323" s="21" t="s">
        <v>75</v>
      </c>
      <c r="I323" s="21">
        <f>WEEKNUM(B323)</f>
        <v>17</v>
      </c>
    </row>
    <row r="324" spans="1:9" ht="13.4" customHeight="1" x14ac:dyDescent="0.25">
      <c r="A324" s="21" t="s">
        <v>2119</v>
      </c>
      <c r="B324" s="25">
        <v>40652</v>
      </c>
      <c r="C324" s="21" t="s">
        <v>21</v>
      </c>
      <c r="D324" s="21" t="s">
        <v>59</v>
      </c>
      <c r="E324" s="26">
        <v>450</v>
      </c>
      <c r="G324" s="21" t="s">
        <v>75</v>
      </c>
      <c r="I324" s="21">
        <f>WEEKNUM(B324)</f>
        <v>17</v>
      </c>
    </row>
    <row r="325" spans="1:9" ht="13.4" customHeight="1" x14ac:dyDescent="0.25">
      <c r="A325" s="21" t="s">
        <v>2119</v>
      </c>
      <c r="B325" s="25">
        <v>40652</v>
      </c>
      <c r="C325" s="21" t="s">
        <v>6</v>
      </c>
      <c r="D325" s="21" t="s">
        <v>299</v>
      </c>
      <c r="F325" s="26">
        <v>54.38</v>
      </c>
      <c r="G325" s="21" t="s">
        <v>76</v>
      </c>
    </row>
    <row r="326" spans="1:9" ht="13.4" customHeight="1" x14ac:dyDescent="0.25">
      <c r="A326" s="21" t="s">
        <v>2119</v>
      </c>
      <c r="B326" s="25">
        <v>40652</v>
      </c>
      <c r="C326" s="21" t="s">
        <v>6</v>
      </c>
      <c r="D326" s="21" t="s">
        <v>299</v>
      </c>
      <c r="F326" s="26">
        <v>1335.83</v>
      </c>
      <c r="G326" s="21" t="s">
        <v>76</v>
      </c>
    </row>
    <row r="327" spans="1:9" ht="13.4" customHeight="1" x14ac:dyDescent="0.25">
      <c r="A327" s="21" t="s">
        <v>2119</v>
      </c>
      <c r="B327" s="25">
        <v>40652</v>
      </c>
      <c r="C327" s="21" t="s">
        <v>21</v>
      </c>
      <c r="D327" s="21" t="s">
        <v>61</v>
      </c>
      <c r="E327" s="26">
        <v>1550</v>
      </c>
      <c r="G327" s="21" t="s">
        <v>73</v>
      </c>
      <c r="I327" s="21">
        <f>WEEKNUM(B327)</f>
        <v>17</v>
      </c>
    </row>
    <row r="328" spans="1:9" ht="13.4" customHeight="1" x14ac:dyDescent="0.25">
      <c r="A328" s="21" t="s">
        <v>2119</v>
      </c>
      <c r="B328" s="25">
        <v>40653</v>
      </c>
      <c r="C328" s="21" t="s">
        <v>21</v>
      </c>
      <c r="D328" s="21" t="s">
        <v>78</v>
      </c>
      <c r="E328" s="26">
        <v>501.6</v>
      </c>
      <c r="G328" s="21" t="s">
        <v>75</v>
      </c>
      <c r="I328" s="21">
        <f>WEEKNUM(B328)</f>
        <v>17</v>
      </c>
    </row>
    <row r="329" spans="1:9" ht="13.4" customHeight="1" x14ac:dyDescent="0.25">
      <c r="A329" s="21" t="s">
        <v>2119</v>
      </c>
      <c r="B329" s="25">
        <v>40653</v>
      </c>
      <c r="C329" s="21" t="s">
        <v>6</v>
      </c>
      <c r="D329" s="21" t="s">
        <v>299</v>
      </c>
      <c r="F329" s="26">
        <v>1575.32</v>
      </c>
      <c r="G329" s="21" t="s">
        <v>76</v>
      </c>
    </row>
    <row r="330" spans="1:9" ht="13.4" customHeight="1" x14ac:dyDescent="0.25">
      <c r="A330" s="21" t="s">
        <v>2119</v>
      </c>
      <c r="B330" s="25">
        <v>40654</v>
      </c>
      <c r="C330" s="21" t="s">
        <v>21</v>
      </c>
      <c r="D330" s="21" t="s">
        <v>46</v>
      </c>
      <c r="E330" s="26">
        <v>390</v>
      </c>
      <c r="G330" s="21" t="s">
        <v>75</v>
      </c>
      <c r="I330" s="21">
        <f>WEEKNUM(B330)</f>
        <v>17</v>
      </c>
    </row>
    <row r="331" spans="1:9" ht="13.4" customHeight="1" x14ac:dyDescent="0.25">
      <c r="A331" s="21" t="s">
        <v>2119</v>
      </c>
      <c r="B331" s="25">
        <v>40654</v>
      </c>
      <c r="C331" s="21" t="s">
        <v>6</v>
      </c>
      <c r="D331" s="21" t="s">
        <v>299</v>
      </c>
      <c r="F331" s="26">
        <v>292.45999999999998</v>
      </c>
      <c r="G331" s="21" t="s">
        <v>76</v>
      </c>
    </row>
    <row r="332" spans="1:9" ht="13.4" customHeight="1" x14ac:dyDescent="0.25">
      <c r="A332" s="21" t="s">
        <v>2119</v>
      </c>
      <c r="B332" s="25">
        <v>40654</v>
      </c>
      <c r="C332" s="21" t="s">
        <v>6</v>
      </c>
      <c r="D332" s="21" t="s">
        <v>299</v>
      </c>
      <c r="F332" s="26">
        <v>143.91999999999999</v>
      </c>
      <c r="G332" s="21" t="s">
        <v>70</v>
      </c>
    </row>
    <row r="333" spans="1:9" ht="13.4" customHeight="1" x14ac:dyDescent="0.25">
      <c r="A333" s="21" t="s">
        <v>2119</v>
      </c>
      <c r="B333" s="25">
        <v>40655</v>
      </c>
      <c r="C333" s="21" t="s">
        <v>6</v>
      </c>
      <c r="D333" s="21" t="s">
        <v>299</v>
      </c>
      <c r="F333" s="26">
        <v>83.42</v>
      </c>
      <c r="G333" s="21" t="s">
        <v>79</v>
      </c>
    </row>
    <row r="334" spans="1:9" ht="13.4" customHeight="1" x14ac:dyDescent="0.25">
      <c r="A334" s="21" t="s">
        <v>2119</v>
      </c>
      <c r="B334" s="25">
        <v>40655</v>
      </c>
      <c r="C334" s="21" t="s">
        <v>21</v>
      </c>
      <c r="D334" s="21" t="s">
        <v>80</v>
      </c>
      <c r="E334" s="26">
        <v>3555</v>
      </c>
      <c r="G334" s="21" t="s">
        <v>73</v>
      </c>
      <c r="I334" s="21">
        <f>WEEKNUM(B334)</f>
        <v>17</v>
      </c>
    </row>
    <row r="335" spans="1:9" ht="13.4" customHeight="1" x14ac:dyDescent="0.25">
      <c r="A335" s="21" t="s">
        <v>2119</v>
      </c>
      <c r="B335" s="25">
        <v>40655</v>
      </c>
      <c r="C335" s="21" t="s">
        <v>6</v>
      </c>
      <c r="D335" s="21" t="s">
        <v>299</v>
      </c>
      <c r="F335" s="26">
        <v>86.25</v>
      </c>
      <c r="G335" s="21" t="s">
        <v>70</v>
      </c>
    </row>
    <row r="336" spans="1:9" ht="13.4" customHeight="1" x14ac:dyDescent="0.25">
      <c r="A336" s="21" t="s">
        <v>2119</v>
      </c>
      <c r="B336" s="25">
        <v>40658</v>
      </c>
      <c r="C336" s="21" t="s">
        <v>21</v>
      </c>
      <c r="D336" s="21" t="s">
        <v>42</v>
      </c>
      <c r="E336" s="26">
        <v>60</v>
      </c>
      <c r="G336" s="21" t="s">
        <v>81</v>
      </c>
      <c r="I336" s="21">
        <f t="shared" ref="I336:I350" si="5">WEEKNUM(B336)</f>
        <v>18</v>
      </c>
    </row>
    <row r="337" spans="1:9" ht="13.4" customHeight="1" x14ac:dyDescent="0.25">
      <c r="A337" s="21" t="s">
        <v>2119</v>
      </c>
      <c r="B337" s="25">
        <v>40658</v>
      </c>
      <c r="C337" s="21" t="s">
        <v>21</v>
      </c>
      <c r="D337" s="21" t="s">
        <v>36</v>
      </c>
      <c r="E337" s="26">
        <v>130</v>
      </c>
      <c r="G337" s="21" t="s">
        <v>82</v>
      </c>
      <c r="I337" s="21">
        <f t="shared" si="5"/>
        <v>18</v>
      </c>
    </row>
    <row r="338" spans="1:9" ht="13.4" customHeight="1" x14ac:dyDescent="0.25">
      <c r="A338" s="21" t="s">
        <v>2119</v>
      </c>
      <c r="B338" s="25">
        <v>40658</v>
      </c>
      <c r="C338" s="21" t="s">
        <v>21</v>
      </c>
      <c r="D338" s="21" t="s">
        <v>42</v>
      </c>
      <c r="E338" s="26">
        <v>120</v>
      </c>
      <c r="G338" s="21" t="s">
        <v>82</v>
      </c>
      <c r="I338" s="21">
        <f t="shared" si="5"/>
        <v>18</v>
      </c>
    </row>
    <row r="339" spans="1:9" ht="13.4" customHeight="1" x14ac:dyDescent="0.25">
      <c r="A339" s="21" t="s">
        <v>2119</v>
      </c>
      <c r="B339" s="25">
        <v>40658</v>
      </c>
      <c r="C339" s="21" t="s">
        <v>21</v>
      </c>
      <c r="D339" s="21" t="s">
        <v>48</v>
      </c>
      <c r="E339" s="26">
        <v>120</v>
      </c>
      <c r="G339" s="21" t="s">
        <v>82</v>
      </c>
      <c r="I339" s="21">
        <f t="shared" si="5"/>
        <v>18</v>
      </c>
    </row>
    <row r="340" spans="1:9" ht="13.4" customHeight="1" x14ac:dyDescent="0.25">
      <c r="A340" s="21" t="s">
        <v>2119</v>
      </c>
      <c r="B340" s="25">
        <v>40658</v>
      </c>
      <c r="C340" s="21" t="s">
        <v>21</v>
      </c>
      <c r="D340" s="21" t="s">
        <v>56</v>
      </c>
      <c r="E340" s="26">
        <v>120</v>
      </c>
      <c r="G340" s="21" t="s">
        <v>82</v>
      </c>
      <c r="I340" s="21">
        <f t="shared" si="5"/>
        <v>18</v>
      </c>
    </row>
    <row r="341" spans="1:9" ht="13.4" customHeight="1" x14ac:dyDescent="0.25">
      <c r="A341" s="21" t="s">
        <v>2119</v>
      </c>
      <c r="B341" s="25">
        <v>40658</v>
      </c>
      <c r="C341" s="21" t="s">
        <v>21</v>
      </c>
      <c r="D341" s="21" t="s">
        <v>42</v>
      </c>
      <c r="E341" s="26">
        <v>60</v>
      </c>
      <c r="G341" s="21" t="s">
        <v>82</v>
      </c>
      <c r="I341" s="21">
        <f t="shared" si="5"/>
        <v>18</v>
      </c>
    </row>
    <row r="342" spans="1:9" ht="13.4" customHeight="1" x14ac:dyDescent="0.25">
      <c r="A342" s="21" t="s">
        <v>2119</v>
      </c>
      <c r="B342" s="25">
        <v>40658</v>
      </c>
      <c r="C342" s="21" t="s">
        <v>21</v>
      </c>
      <c r="D342" s="21" t="s">
        <v>48</v>
      </c>
      <c r="E342" s="26">
        <v>60</v>
      </c>
      <c r="G342" s="21" t="s">
        <v>82</v>
      </c>
      <c r="I342" s="21">
        <f t="shared" si="5"/>
        <v>18</v>
      </c>
    </row>
    <row r="343" spans="1:9" ht="13.4" customHeight="1" x14ac:dyDescent="0.25">
      <c r="A343" s="21" t="s">
        <v>2119</v>
      </c>
      <c r="B343" s="25">
        <v>40658</v>
      </c>
      <c r="C343" s="21" t="s">
        <v>21</v>
      </c>
      <c r="D343" s="21" t="s">
        <v>56</v>
      </c>
      <c r="E343" s="26">
        <v>60</v>
      </c>
      <c r="G343" s="21" t="s">
        <v>82</v>
      </c>
      <c r="I343" s="21">
        <f t="shared" si="5"/>
        <v>18</v>
      </c>
    </row>
    <row r="344" spans="1:9" ht="13.4" customHeight="1" x14ac:dyDescent="0.25">
      <c r="A344" s="21" t="s">
        <v>2119</v>
      </c>
      <c r="B344" s="25">
        <v>40658</v>
      </c>
      <c r="C344" s="21" t="s">
        <v>21</v>
      </c>
      <c r="D344" s="21" t="s">
        <v>36</v>
      </c>
      <c r="E344" s="26">
        <v>260</v>
      </c>
      <c r="G344" s="21" t="s">
        <v>73</v>
      </c>
      <c r="I344" s="21">
        <f t="shared" si="5"/>
        <v>18</v>
      </c>
    </row>
    <row r="345" spans="1:9" ht="13.4" customHeight="1" x14ac:dyDescent="0.25">
      <c r="A345" s="21" t="s">
        <v>2119</v>
      </c>
      <c r="B345" s="25">
        <v>40658</v>
      </c>
      <c r="C345" s="21" t="s">
        <v>21</v>
      </c>
      <c r="D345" s="21" t="s">
        <v>42</v>
      </c>
      <c r="E345" s="26">
        <v>240</v>
      </c>
      <c r="G345" s="21" t="s">
        <v>73</v>
      </c>
      <c r="I345" s="21">
        <f t="shared" si="5"/>
        <v>18</v>
      </c>
    </row>
    <row r="346" spans="1:9" ht="13.4" customHeight="1" x14ac:dyDescent="0.25">
      <c r="A346" s="21" t="s">
        <v>2119</v>
      </c>
      <c r="B346" s="25">
        <v>40658</v>
      </c>
      <c r="C346" s="21" t="s">
        <v>21</v>
      </c>
      <c r="D346" s="21" t="s">
        <v>48</v>
      </c>
      <c r="E346" s="26">
        <v>120</v>
      </c>
      <c r="G346" s="21" t="s">
        <v>73</v>
      </c>
      <c r="I346" s="21">
        <f t="shared" si="5"/>
        <v>18</v>
      </c>
    </row>
    <row r="347" spans="1:9" ht="13.4" customHeight="1" x14ac:dyDescent="0.25">
      <c r="A347" s="21" t="s">
        <v>2119</v>
      </c>
      <c r="B347" s="25">
        <v>40658</v>
      </c>
      <c r="C347" s="21" t="s">
        <v>21</v>
      </c>
      <c r="D347" s="21" t="s">
        <v>56</v>
      </c>
      <c r="E347" s="26">
        <v>120</v>
      </c>
      <c r="G347" s="21" t="s">
        <v>73</v>
      </c>
      <c r="I347" s="21">
        <f t="shared" si="5"/>
        <v>18</v>
      </c>
    </row>
    <row r="348" spans="1:9" ht="13.4" customHeight="1" x14ac:dyDescent="0.25">
      <c r="A348" s="21" t="s">
        <v>2119</v>
      </c>
      <c r="B348" s="25">
        <v>40658</v>
      </c>
      <c r="C348" s="21" t="s">
        <v>21</v>
      </c>
      <c r="D348" s="21" t="s">
        <v>42</v>
      </c>
      <c r="E348" s="26">
        <v>120</v>
      </c>
      <c r="G348" s="21" t="s">
        <v>73</v>
      </c>
      <c r="I348" s="21">
        <f t="shared" si="5"/>
        <v>18</v>
      </c>
    </row>
    <row r="349" spans="1:9" ht="13.4" customHeight="1" x14ac:dyDescent="0.25">
      <c r="A349" s="21" t="s">
        <v>2119</v>
      </c>
      <c r="B349" s="25">
        <v>40658</v>
      </c>
      <c r="C349" s="21" t="s">
        <v>21</v>
      </c>
      <c r="D349" s="21" t="s">
        <v>48</v>
      </c>
      <c r="E349" s="26">
        <v>120</v>
      </c>
      <c r="G349" s="21" t="s">
        <v>73</v>
      </c>
      <c r="I349" s="21">
        <f t="shared" si="5"/>
        <v>18</v>
      </c>
    </row>
    <row r="350" spans="1:9" ht="13.4" customHeight="1" x14ac:dyDescent="0.25">
      <c r="A350" s="21" t="s">
        <v>2119</v>
      </c>
      <c r="B350" s="25">
        <v>40658</v>
      </c>
      <c r="C350" s="21" t="s">
        <v>21</v>
      </c>
      <c r="D350" s="21" t="s">
        <v>56</v>
      </c>
      <c r="E350" s="26">
        <v>120</v>
      </c>
      <c r="G350" s="21" t="s">
        <v>73</v>
      </c>
      <c r="I350" s="21">
        <f t="shared" si="5"/>
        <v>18</v>
      </c>
    </row>
    <row r="351" spans="1:9" ht="13.4" customHeight="1" x14ac:dyDescent="0.25">
      <c r="A351" s="21" t="s">
        <v>2119</v>
      </c>
      <c r="B351" s="25">
        <v>40658</v>
      </c>
      <c r="C351" s="21" t="s">
        <v>6</v>
      </c>
      <c r="D351" s="21" t="s">
        <v>299</v>
      </c>
      <c r="F351" s="26">
        <v>105.29</v>
      </c>
      <c r="G351" s="21" t="s">
        <v>70</v>
      </c>
    </row>
    <row r="352" spans="1:9" ht="13.4" customHeight="1" x14ac:dyDescent="0.25">
      <c r="A352" s="21" t="s">
        <v>2119</v>
      </c>
      <c r="B352" s="25">
        <v>40659</v>
      </c>
      <c r="C352" s="21" t="s">
        <v>6</v>
      </c>
      <c r="D352" s="21" t="s">
        <v>299</v>
      </c>
      <c r="F352" s="26">
        <v>69.08</v>
      </c>
      <c r="G352" s="21" t="s">
        <v>76</v>
      </c>
    </row>
    <row r="353" spans="1:9" ht="13.4" customHeight="1" x14ac:dyDescent="0.25">
      <c r="A353" s="21" t="s">
        <v>2119</v>
      </c>
      <c r="B353" s="25">
        <v>40659</v>
      </c>
      <c r="C353" s="21" t="s">
        <v>6</v>
      </c>
      <c r="D353" s="21" t="s">
        <v>299</v>
      </c>
      <c r="F353" s="26">
        <v>154.28</v>
      </c>
      <c r="G353" s="21" t="s">
        <v>76</v>
      </c>
    </row>
    <row r="354" spans="1:9" ht="13.4" customHeight="1" x14ac:dyDescent="0.25">
      <c r="A354" s="21" t="s">
        <v>2119</v>
      </c>
      <c r="B354" s="25">
        <v>40660</v>
      </c>
      <c r="C354" s="21" t="s">
        <v>6</v>
      </c>
      <c r="D354" s="21" t="s">
        <v>299</v>
      </c>
      <c r="F354" s="26">
        <v>81.83</v>
      </c>
      <c r="G354" s="21" t="s">
        <v>76</v>
      </c>
    </row>
    <row r="355" spans="1:9" ht="13.4" customHeight="1" x14ac:dyDescent="0.25">
      <c r="A355" s="21" t="s">
        <v>2119</v>
      </c>
      <c r="B355" s="25">
        <v>40660</v>
      </c>
      <c r="C355" s="21" t="s">
        <v>6</v>
      </c>
      <c r="D355" s="21" t="s">
        <v>299</v>
      </c>
      <c r="F355" s="26">
        <v>155</v>
      </c>
      <c r="G355" s="21" t="s">
        <v>83</v>
      </c>
    </row>
    <row r="356" spans="1:9" ht="13.4" customHeight="1" x14ac:dyDescent="0.25">
      <c r="A356" s="21" t="s">
        <v>2119</v>
      </c>
      <c r="B356" s="25">
        <v>40661</v>
      </c>
      <c r="C356" s="21" t="s">
        <v>6</v>
      </c>
      <c r="D356" s="21" t="s">
        <v>299</v>
      </c>
      <c r="F356" s="26">
        <v>238.86</v>
      </c>
      <c r="G356" s="21" t="s">
        <v>76</v>
      </c>
    </row>
    <row r="357" spans="1:9" ht="13.4" customHeight="1" x14ac:dyDescent="0.25">
      <c r="A357" s="21" t="s">
        <v>2119</v>
      </c>
      <c r="B357" s="25">
        <v>40661</v>
      </c>
      <c r="C357" s="21" t="s">
        <v>21</v>
      </c>
      <c r="D357" s="21" t="s">
        <v>84</v>
      </c>
      <c r="E357" s="26">
        <v>425</v>
      </c>
      <c r="G357" s="21" t="s">
        <v>73</v>
      </c>
      <c r="I357" s="21">
        <f t="shared" ref="I357:I368" si="6">WEEKNUM(B357)</f>
        <v>18</v>
      </c>
    </row>
    <row r="358" spans="1:9" ht="13.4" customHeight="1" x14ac:dyDescent="0.25">
      <c r="A358" s="21" t="s">
        <v>2119</v>
      </c>
      <c r="B358" s="25">
        <v>40662</v>
      </c>
      <c r="C358" s="21" t="s">
        <v>21</v>
      </c>
      <c r="D358" s="21" t="s">
        <v>57</v>
      </c>
      <c r="E358" s="26">
        <v>100</v>
      </c>
      <c r="G358" s="21" t="s">
        <v>73</v>
      </c>
      <c r="I358" s="21">
        <f t="shared" si="6"/>
        <v>18</v>
      </c>
    </row>
    <row r="359" spans="1:9" ht="13.4" customHeight="1" x14ac:dyDescent="0.25">
      <c r="A359" s="21" t="s">
        <v>2119</v>
      </c>
      <c r="B359" s="25">
        <v>40665</v>
      </c>
      <c r="C359" s="21" t="s">
        <v>21</v>
      </c>
      <c r="D359" s="21" t="s">
        <v>26</v>
      </c>
      <c r="E359" s="26">
        <v>840</v>
      </c>
      <c r="G359" s="21" t="s">
        <v>75</v>
      </c>
      <c r="I359" s="21">
        <f t="shared" si="6"/>
        <v>19</v>
      </c>
    </row>
    <row r="360" spans="1:9" ht="13.4" customHeight="1" x14ac:dyDescent="0.25">
      <c r="A360" s="21" t="s">
        <v>2119</v>
      </c>
      <c r="B360" s="25">
        <v>40665</v>
      </c>
      <c r="C360" s="21" t="s">
        <v>21</v>
      </c>
      <c r="D360" s="21" t="s">
        <v>56</v>
      </c>
      <c r="E360" s="26">
        <v>480</v>
      </c>
      <c r="G360" s="21" t="s">
        <v>75</v>
      </c>
      <c r="I360" s="21">
        <f t="shared" si="6"/>
        <v>19</v>
      </c>
    </row>
    <row r="361" spans="1:9" ht="13.4" customHeight="1" x14ac:dyDescent="0.25">
      <c r="A361" s="21" t="s">
        <v>2119</v>
      </c>
      <c r="B361" s="25">
        <v>40665</v>
      </c>
      <c r="C361" s="21" t="s">
        <v>21</v>
      </c>
      <c r="D361" s="21" t="s">
        <v>59</v>
      </c>
      <c r="E361" s="26">
        <v>360</v>
      </c>
      <c r="G361" s="21" t="s">
        <v>75</v>
      </c>
      <c r="I361" s="21">
        <f t="shared" si="6"/>
        <v>19</v>
      </c>
    </row>
    <row r="362" spans="1:9" ht="13.4" customHeight="1" x14ac:dyDescent="0.25">
      <c r="A362" s="21" t="s">
        <v>2119</v>
      </c>
      <c r="B362" s="25">
        <v>40665</v>
      </c>
      <c r="C362" s="21" t="s">
        <v>21</v>
      </c>
      <c r="D362" s="21" t="s">
        <v>48</v>
      </c>
      <c r="E362" s="26">
        <v>360</v>
      </c>
      <c r="G362" s="21" t="s">
        <v>75</v>
      </c>
      <c r="I362" s="21">
        <f t="shared" si="6"/>
        <v>19</v>
      </c>
    </row>
    <row r="363" spans="1:9" ht="13.4" customHeight="1" x14ac:dyDescent="0.25">
      <c r="A363" s="21" t="s">
        <v>2119</v>
      </c>
      <c r="B363" s="25">
        <v>40665</v>
      </c>
      <c r="C363" s="21" t="s">
        <v>21</v>
      </c>
      <c r="D363" s="21" t="s">
        <v>36</v>
      </c>
      <c r="E363" s="26">
        <v>130</v>
      </c>
      <c r="G363" s="21" t="s">
        <v>75</v>
      </c>
      <c r="I363" s="21">
        <f t="shared" si="6"/>
        <v>19</v>
      </c>
    </row>
    <row r="364" spans="1:9" ht="13.4" customHeight="1" x14ac:dyDescent="0.25">
      <c r="A364" s="21" t="s">
        <v>2119</v>
      </c>
      <c r="B364" s="25">
        <v>40665</v>
      </c>
      <c r="C364" s="21" t="s">
        <v>21</v>
      </c>
      <c r="D364" s="21" t="s">
        <v>36</v>
      </c>
      <c r="E364" s="26">
        <v>60</v>
      </c>
      <c r="G364" s="21" t="s">
        <v>82</v>
      </c>
      <c r="I364" s="21">
        <f t="shared" si="6"/>
        <v>19</v>
      </c>
    </row>
    <row r="365" spans="1:9" ht="13.4" customHeight="1" x14ac:dyDescent="0.25">
      <c r="A365" s="21" t="s">
        <v>2119</v>
      </c>
      <c r="B365" s="25">
        <v>40665</v>
      </c>
      <c r="C365" s="21" t="s">
        <v>21</v>
      </c>
      <c r="D365" s="21" t="s">
        <v>36</v>
      </c>
      <c r="E365" s="26">
        <v>130</v>
      </c>
      <c r="G365" s="21" t="s">
        <v>85</v>
      </c>
      <c r="I365" s="21">
        <f t="shared" si="6"/>
        <v>19</v>
      </c>
    </row>
    <row r="366" spans="1:9" ht="13.4" customHeight="1" x14ac:dyDescent="0.25">
      <c r="A366" s="21" t="s">
        <v>2119</v>
      </c>
      <c r="B366" s="25">
        <v>40665</v>
      </c>
      <c r="C366" s="21" t="s">
        <v>21</v>
      </c>
      <c r="D366" s="21" t="s">
        <v>36</v>
      </c>
      <c r="E366" s="26">
        <v>120</v>
      </c>
      <c r="G366" s="21" t="s">
        <v>73</v>
      </c>
      <c r="I366" s="21">
        <f t="shared" si="6"/>
        <v>19</v>
      </c>
    </row>
    <row r="367" spans="1:9" ht="13.4" customHeight="1" x14ac:dyDescent="0.25">
      <c r="A367" s="21" t="s">
        <v>2119</v>
      </c>
      <c r="B367" s="25">
        <v>40666</v>
      </c>
      <c r="C367" s="21" t="s">
        <v>21</v>
      </c>
      <c r="D367" s="21" t="s">
        <v>86</v>
      </c>
      <c r="E367" s="26">
        <v>150</v>
      </c>
      <c r="G367" s="21" t="s">
        <v>15</v>
      </c>
      <c r="I367" s="21">
        <f t="shared" si="6"/>
        <v>19</v>
      </c>
    </row>
    <row r="368" spans="1:9" ht="13.4" customHeight="1" x14ac:dyDescent="0.25">
      <c r="A368" s="21" t="s">
        <v>2119</v>
      </c>
      <c r="B368" s="25">
        <v>40666</v>
      </c>
      <c r="C368" s="21" t="s">
        <v>21</v>
      </c>
      <c r="D368" s="21" t="s">
        <v>40</v>
      </c>
      <c r="E368" s="26">
        <v>400</v>
      </c>
      <c r="G368" s="21" t="s">
        <v>87</v>
      </c>
      <c r="I368" s="21">
        <f t="shared" si="6"/>
        <v>19</v>
      </c>
    </row>
    <row r="369" spans="1:9" ht="13.4" customHeight="1" x14ac:dyDescent="0.25">
      <c r="A369" s="21" t="s">
        <v>2119</v>
      </c>
      <c r="B369" s="25">
        <v>40667</v>
      </c>
      <c r="C369" s="21" t="s">
        <v>6</v>
      </c>
      <c r="D369" s="21" t="s">
        <v>299</v>
      </c>
      <c r="F369" s="26">
        <v>822.6</v>
      </c>
      <c r="G369" s="21" t="s">
        <v>76</v>
      </c>
    </row>
    <row r="370" spans="1:9" ht="13.4" customHeight="1" x14ac:dyDescent="0.25">
      <c r="A370" s="21" t="s">
        <v>2119</v>
      </c>
      <c r="B370" s="25">
        <v>40668</v>
      </c>
      <c r="C370" s="21" t="s">
        <v>6</v>
      </c>
      <c r="D370" s="21" t="s">
        <v>299</v>
      </c>
      <c r="F370" s="26">
        <v>629.14</v>
      </c>
      <c r="G370" s="21" t="s">
        <v>88</v>
      </c>
    </row>
    <row r="371" spans="1:9" ht="13.4" customHeight="1" x14ac:dyDescent="0.25">
      <c r="A371" s="21" t="s">
        <v>2119</v>
      </c>
      <c r="B371" s="25">
        <v>40669</v>
      </c>
      <c r="C371" s="21" t="s">
        <v>6</v>
      </c>
      <c r="D371" s="21" t="s">
        <v>299</v>
      </c>
      <c r="F371" s="26">
        <v>218.34</v>
      </c>
      <c r="G371" s="21" t="s">
        <v>88</v>
      </c>
    </row>
    <row r="372" spans="1:9" ht="13.4" customHeight="1" x14ac:dyDescent="0.25">
      <c r="A372" s="21" t="s">
        <v>2119</v>
      </c>
      <c r="B372" s="25">
        <v>40669</v>
      </c>
      <c r="C372" s="21" t="s">
        <v>21</v>
      </c>
      <c r="D372" s="21" t="s">
        <v>89</v>
      </c>
      <c r="E372" s="26">
        <v>360</v>
      </c>
      <c r="G372" s="21" t="s">
        <v>87</v>
      </c>
      <c r="I372" s="21">
        <f>WEEKNUM(B372)</f>
        <v>19</v>
      </c>
    </row>
    <row r="373" spans="1:9" ht="13.4" customHeight="1" x14ac:dyDescent="0.25">
      <c r="A373" s="21" t="s">
        <v>2119</v>
      </c>
      <c r="B373" s="25">
        <v>40669</v>
      </c>
      <c r="C373" s="21" t="s">
        <v>21</v>
      </c>
      <c r="D373" s="21" t="s">
        <v>90</v>
      </c>
      <c r="E373" s="26">
        <v>236</v>
      </c>
      <c r="G373" s="21" t="s">
        <v>91</v>
      </c>
      <c r="I373" s="21">
        <f>WEEKNUM(B373)</f>
        <v>19</v>
      </c>
    </row>
    <row r="374" spans="1:9" ht="13.4" customHeight="1" x14ac:dyDescent="0.25">
      <c r="A374" s="21" t="s">
        <v>2119</v>
      </c>
      <c r="B374" s="25">
        <v>40670</v>
      </c>
      <c r="C374" s="21" t="s">
        <v>6</v>
      </c>
      <c r="D374" s="21" t="s">
        <v>299</v>
      </c>
      <c r="F374" s="26">
        <v>449.14</v>
      </c>
      <c r="G374" s="21" t="s">
        <v>88</v>
      </c>
    </row>
    <row r="375" spans="1:9" ht="13.4" customHeight="1" x14ac:dyDescent="0.25">
      <c r="A375" s="21" t="s">
        <v>2119</v>
      </c>
      <c r="B375" s="25">
        <v>40672</v>
      </c>
      <c r="C375" s="21" t="s">
        <v>21</v>
      </c>
      <c r="D375" s="21" t="s">
        <v>92</v>
      </c>
      <c r="E375" s="26">
        <v>350</v>
      </c>
      <c r="G375" s="21" t="s">
        <v>35</v>
      </c>
      <c r="I375" s="21">
        <f>WEEKNUM(B375)</f>
        <v>20</v>
      </c>
    </row>
    <row r="376" spans="1:9" ht="13.4" customHeight="1" x14ac:dyDescent="0.25">
      <c r="A376" s="21" t="s">
        <v>2119</v>
      </c>
      <c r="B376" s="25">
        <v>40672</v>
      </c>
      <c r="C376" s="21" t="s">
        <v>6</v>
      </c>
      <c r="D376" s="21" t="s">
        <v>299</v>
      </c>
      <c r="F376" s="26">
        <v>128.54</v>
      </c>
      <c r="G376" s="21" t="s">
        <v>76</v>
      </c>
    </row>
    <row r="377" spans="1:9" ht="13.4" customHeight="1" x14ac:dyDescent="0.25">
      <c r="A377" s="21" t="s">
        <v>2119</v>
      </c>
      <c r="B377" s="25">
        <v>40672</v>
      </c>
      <c r="C377" s="21" t="s">
        <v>6</v>
      </c>
      <c r="D377" s="21" t="s">
        <v>299</v>
      </c>
      <c r="F377" s="26">
        <v>154.97999999999999</v>
      </c>
      <c r="G377" s="21" t="s">
        <v>76</v>
      </c>
    </row>
    <row r="378" spans="1:9" ht="13.4" customHeight="1" x14ac:dyDescent="0.25">
      <c r="A378" s="21" t="s">
        <v>2119</v>
      </c>
      <c r="B378" s="25">
        <v>40672</v>
      </c>
      <c r="C378" s="21" t="s">
        <v>21</v>
      </c>
      <c r="D378" s="21" t="s">
        <v>26</v>
      </c>
      <c r="E378" s="26">
        <v>520</v>
      </c>
      <c r="G378" s="21" t="s">
        <v>87</v>
      </c>
      <c r="I378" s="21">
        <f>WEEKNUM(B378)</f>
        <v>20</v>
      </c>
    </row>
    <row r="379" spans="1:9" ht="13.4" customHeight="1" x14ac:dyDescent="0.25">
      <c r="A379" s="21" t="s">
        <v>2119</v>
      </c>
      <c r="B379" s="25">
        <v>40672</v>
      </c>
      <c r="C379" s="21" t="s">
        <v>21</v>
      </c>
      <c r="D379" s="21" t="s">
        <v>56</v>
      </c>
      <c r="E379" s="26">
        <v>480</v>
      </c>
      <c r="G379" s="21" t="s">
        <v>87</v>
      </c>
      <c r="I379" s="21">
        <f>WEEKNUM(B379)</f>
        <v>20</v>
      </c>
    </row>
    <row r="380" spans="1:9" ht="13.4" customHeight="1" x14ac:dyDescent="0.25">
      <c r="A380" s="21" t="s">
        <v>2119</v>
      </c>
      <c r="B380" s="25">
        <v>40672</v>
      </c>
      <c r="C380" s="21" t="s">
        <v>21</v>
      </c>
      <c r="D380" s="21" t="s">
        <v>48</v>
      </c>
      <c r="E380" s="26">
        <v>480</v>
      </c>
      <c r="G380" s="21" t="s">
        <v>87</v>
      </c>
      <c r="I380" s="21">
        <f>WEEKNUM(B380)</f>
        <v>20</v>
      </c>
    </row>
    <row r="381" spans="1:9" ht="13.4" customHeight="1" x14ac:dyDescent="0.25">
      <c r="A381" s="21" t="s">
        <v>2119</v>
      </c>
      <c r="B381" s="25">
        <v>40672</v>
      </c>
      <c r="C381" s="21" t="s">
        <v>21</v>
      </c>
      <c r="D381" s="21" t="s">
        <v>59</v>
      </c>
      <c r="E381" s="26">
        <v>400</v>
      </c>
      <c r="G381" s="21" t="s">
        <v>87</v>
      </c>
      <c r="I381" s="21">
        <f>WEEKNUM(B381)</f>
        <v>20</v>
      </c>
    </row>
    <row r="382" spans="1:9" ht="13.4" customHeight="1" x14ac:dyDescent="0.25">
      <c r="A382" s="21" t="s">
        <v>2119</v>
      </c>
      <c r="B382" s="25">
        <v>40672</v>
      </c>
      <c r="C382" s="21" t="s">
        <v>21</v>
      </c>
      <c r="D382" s="21" t="s">
        <v>36</v>
      </c>
      <c r="E382" s="26">
        <v>390</v>
      </c>
      <c r="G382" s="21" t="s">
        <v>87</v>
      </c>
      <c r="I382" s="21">
        <f>WEEKNUM(B382)</f>
        <v>20</v>
      </c>
    </row>
    <row r="383" spans="1:9" ht="13.4" customHeight="1" x14ac:dyDescent="0.25">
      <c r="A383" s="21" t="s">
        <v>2119</v>
      </c>
      <c r="B383" s="25">
        <v>40673</v>
      </c>
      <c r="C383" s="21" t="s">
        <v>6</v>
      </c>
      <c r="D383" s="21" t="s">
        <v>299</v>
      </c>
      <c r="F383" s="26">
        <v>1300.25</v>
      </c>
      <c r="G383" s="21" t="s">
        <v>88</v>
      </c>
    </row>
    <row r="384" spans="1:9" ht="13.4" customHeight="1" x14ac:dyDescent="0.25">
      <c r="A384" s="21" t="s">
        <v>2119</v>
      </c>
      <c r="B384" s="25">
        <v>40674</v>
      </c>
      <c r="C384" s="21" t="s">
        <v>6</v>
      </c>
      <c r="D384" s="21" t="s">
        <v>299</v>
      </c>
      <c r="F384" s="26">
        <v>969.81</v>
      </c>
      <c r="G384" s="21" t="s">
        <v>76</v>
      </c>
    </row>
    <row r="385" spans="1:9" ht="13.4" customHeight="1" x14ac:dyDescent="0.25">
      <c r="A385" s="21" t="s">
        <v>2119</v>
      </c>
      <c r="B385" s="25">
        <v>40675</v>
      </c>
      <c r="C385" s="21" t="s">
        <v>6</v>
      </c>
      <c r="D385" s="21" t="s">
        <v>299</v>
      </c>
      <c r="F385" s="26">
        <v>242.2</v>
      </c>
      <c r="G385" s="21" t="s">
        <v>49</v>
      </c>
    </row>
    <row r="386" spans="1:9" ht="13.4" customHeight="1" x14ac:dyDescent="0.25">
      <c r="A386" s="21" t="s">
        <v>2119</v>
      </c>
      <c r="B386" s="25">
        <v>40675</v>
      </c>
      <c r="C386" s="21" t="s">
        <v>21</v>
      </c>
      <c r="D386" s="21" t="s">
        <v>86</v>
      </c>
      <c r="E386" s="26">
        <v>400</v>
      </c>
      <c r="G386" s="21" t="s">
        <v>75</v>
      </c>
      <c r="I386" s="21">
        <f>WEEKNUM(B386)</f>
        <v>20</v>
      </c>
    </row>
    <row r="387" spans="1:9" ht="13.4" customHeight="1" x14ac:dyDescent="0.25">
      <c r="A387" s="21" t="s">
        <v>2119</v>
      </c>
      <c r="B387" s="25">
        <v>40675</v>
      </c>
      <c r="C387" s="21" t="s">
        <v>21</v>
      </c>
      <c r="D387" s="21" t="s">
        <v>86</v>
      </c>
      <c r="E387" s="26">
        <v>850</v>
      </c>
      <c r="G387" s="21" t="s">
        <v>87</v>
      </c>
      <c r="I387" s="21">
        <f>WEEKNUM(B387)</f>
        <v>20</v>
      </c>
    </row>
    <row r="388" spans="1:9" ht="13.4" customHeight="1" x14ac:dyDescent="0.25">
      <c r="A388" s="21" t="s">
        <v>2119</v>
      </c>
      <c r="B388" s="25">
        <v>40675</v>
      </c>
      <c r="C388" s="21" t="s">
        <v>6</v>
      </c>
      <c r="D388" s="21" t="s">
        <v>299</v>
      </c>
      <c r="F388" s="26">
        <v>160.97</v>
      </c>
      <c r="G388" s="21" t="s">
        <v>87</v>
      </c>
    </row>
    <row r="389" spans="1:9" ht="13.4" customHeight="1" x14ac:dyDescent="0.25">
      <c r="A389" s="21" t="s">
        <v>2119</v>
      </c>
      <c r="B389" s="25">
        <v>40675</v>
      </c>
      <c r="C389" s="21" t="s">
        <v>6</v>
      </c>
      <c r="D389" s="21" t="s">
        <v>299</v>
      </c>
      <c r="F389" s="26">
        <v>138.18</v>
      </c>
      <c r="G389" s="21" t="s">
        <v>19</v>
      </c>
    </row>
    <row r="390" spans="1:9" ht="13.4" customHeight="1" x14ac:dyDescent="0.25">
      <c r="A390" s="21" t="s">
        <v>2119</v>
      </c>
      <c r="B390" s="25">
        <v>40675</v>
      </c>
      <c r="C390" s="21" t="s">
        <v>6</v>
      </c>
      <c r="D390" s="21" t="s">
        <v>299</v>
      </c>
      <c r="F390" s="26">
        <v>87.18</v>
      </c>
      <c r="G390" s="21" t="s">
        <v>19</v>
      </c>
    </row>
    <row r="391" spans="1:9" ht="13.4" customHeight="1" x14ac:dyDescent="0.25">
      <c r="A391" s="21" t="s">
        <v>2119</v>
      </c>
      <c r="B391" s="25">
        <v>40676</v>
      </c>
      <c r="C391" s="21" t="s">
        <v>6</v>
      </c>
      <c r="D391" s="21" t="s">
        <v>299</v>
      </c>
      <c r="F391" s="26">
        <v>13.98</v>
      </c>
      <c r="G391" s="21" t="s">
        <v>49</v>
      </c>
    </row>
    <row r="392" spans="1:9" ht="13.4" customHeight="1" x14ac:dyDescent="0.25">
      <c r="A392" s="21" t="s">
        <v>2119</v>
      </c>
      <c r="B392" s="25">
        <v>40676</v>
      </c>
      <c r="C392" s="21" t="s">
        <v>21</v>
      </c>
      <c r="D392" s="21" t="s">
        <v>26</v>
      </c>
      <c r="E392" s="26">
        <v>100</v>
      </c>
      <c r="G392" s="21" t="s">
        <v>75</v>
      </c>
      <c r="I392" s="21">
        <f>WEEKNUM(B392)</f>
        <v>20</v>
      </c>
    </row>
    <row r="393" spans="1:9" ht="13.4" customHeight="1" x14ac:dyDescent="0.25">
      <c r="A393" s="21" t="s">
        <v>2119</v>
      </c>
      <c r="B393" s="25">
        <v>40676</v>
      </c>
      <c r="C393" s="21" t="s">
        <v>21</v>
      </c>
      <c r="D393" s="21" t="s">
        <v>56</v>
      </c>
      <c r="E393" s="26">
        <v>100</v>
      </c>
      <c r="G393" s="21" t="s">
        <v>75</v>
      </c>
      <c r="I393" s="21">
        <f>WEEKNUM(B393)</f>
        <v>20</v>
      </c>
    </row>
    <row r="394" spans="1:9" ht="13.4" customHeight="1" x14ac:dyDescent="0.25">
      <c r="A394" s="21" t="s">
        <v>2119</v>
      </c>
      <c r="B394" s="25">
        <v>40676</v>
      </c>
      <c r="C394" s="21" t="s">
        <v>6</v>
      </c>
      <c r="D394" s="21" t="s">
        <v>299</v>
      </c>
      <c r="F394" s="26">
        <v>41.13</v>
      </c>
      <c r="G394" s="21" t="s">
        <v>7</v>
      </c>
    </row>
    <row r="395" spans="1:9" ht="13.4" customHeight="1" x14ac:dyDescent="0.25">
      <c r="A395" s="21" t="s">
        <v>2119</v>
      </c>
      <c r="B395" s="25">
        <v>40677</v>
      </c>
      <c r="C395" s="21" t="s">
        <v>6</v>
      </c>
      <c r="D395" s="21" t="s">
        <v>299</v>
      </c>
      <c r="F395" s="26">
        <v>655.23</v>
      </c>
      <c r="G395" s="21" t="s">
        <v>76</v>
      </c>
    </row>
    <row r="396" spans="1:9" ht="13.4" customHeight="1" x14ac:dyDescent="0.25">
      <c r="A396" s="21" t="s">
        <v>2119</v>
      </c>
      <c r="B396" s="25">
        <v>40679</v>
      </c>
      <c r="C396" s="21" t="s">
        <v>21</v>
      </c>
      <c r="D396" s="21" t="s">
        <v>74</v>
      </c>
      <c r="E396" s="26">
        <v>110</v>
      </c>
      <c r="G396" s="21" t="s">
        <v>35</v>
      </c>
      <c r="I396" s="21">
        <f>WEEKNUM(B396)</f>
        <v>21</v>
      </c>
    </row>
    <row r="397" spans="1:9" ht="13.4" customHeight="1" x14ac:dyDescent="0.25">
      <c r="A397" s="21" t="s">
        <v>2119</v>
      </c>
      <c r="B397" s="25">
        <v>40679</v>
      </c>
      <c r="C397" s="21" t="s">
        <v>21</v>
      </c>
      <c r="D397" s="21" t="s">
        <v>46</v>
      </c>
      <c r="E397" s="26">
        <v>130</v>
      </c>
      <c r="G397" s="21" t="s">
        <v>35</v>
      </c>
      <c r="I397" s="21">
        <f>WEEKNUM(B397)</f>
        <v>21</v>
      </c>
    </row>
    <row r="398" spans="1:9" ht="13.4" customHeight="1" x14ac:dyDescent="0.25">
      <c r="A398" s="21" t="s">
        <v>2119</v>
      </c>
      <c r="B398" s="25">
        <v>40679</v>
      </c>
      <c r="C398" s="21" t="s">
        <v>21</v>
      </c>
      <c r="D398" s="21" t="s">
        <v>93</v>
      </c>
      <c r="E398" s="26">
        <v>280</v>
      </c>
      <c r="G398" s="21" t="s">
        <v>35</v>
      </c>
      <c r="I398" s="21">
        <f>WEEKNUM(B398)</f>
        <v>21</v>
      </c>
    </row>
    <row r="399" spans="1:9" ht="13.4" customHeight="1" x14ac:dyDescent="0.25">
      <c r="A399" s="21" t="s">
        <v>2119</v>
      </c>
      <c r="B399" s="25">
        <v>40679</v>
      </c>
      <c r="C399" s="21" t="s">
        <v>21</v>
      </c>
      <c r="D399" s="21" t="s">
        <v>52</v>
      </c>
      <c r="E399" s="26">
        <v>350</v>
      </c>
      <c r="G399" s="21" t="s">
        <v>75</v>
      </c>
      <c r="I399" s="21">
        <f>WEEKNUM(B399)</f>
        <v>21</v>
      </c>
    </row>
    <row r="400" spans="1:9" ht="13.4" customHeight="1" x14ac:dyDescent="0.25">
      <c r="A400" s="21" t="s">
        <v>2119</v>
      </c>
      <c r="B400" s="25">
        <v>40679</v>
      </c>
      <c r="C400" s="21" t="s">
        <v>21</v>
      </c>
      <c r="D400" s="21" t="s">
        <v>56</v>
      </c>
      <c r="E400" s="26">
        <v>660</v>
      </c>
      <c r="G400" s="21" t="s">
        <v>75</v>
      </c>
      <c r="I400" s="21">
        <f>WEEKNUM(B400)</f>
        <v>21</v>
      </c>
    </row>
    <row r="401" spans="1:9" ht="13.4" customHeight="1" x14ac:dyDescent="0.25">
      <c r="A401" s="21" t="s">
        <v>2119</v>
      </c>
      <c r="B401" s="25">
        <v>40679</v>
      </c>
      <c r="C401" s="21" t="s">
        <v>6</v>
      </c>
      <c r="D401" s="21" t="s">
        <v>299</v>
      </c>
      <c r="F401" s="26">
        <v>1494.18</v>
      </c>
      <c r="G401" s="21" t="s">
        <v>88</v>
      </c>
    </row>
    <row r="402" spans="1:9" ht="13.4" customHeight="1" x14ac:dyDescent="0.25">
      <c r="A402" s="21" t="s">
        <v>2119</v>
      </c>
      <c r="B402" s="25">
        <v>40679</v>
      </c>
      <c r="C402" s="21" t="s">
        <v>21</v>
      </c>
      <c r="D402" s="21" t="s">
        <v>56</v>
      </c>
      <c r="E402" s="26">
        <v>160</v>
      </c>
      <c r="G402" s="21" t="s">
        <v>87</v>
      </c>
      <c r="I402" s="21">
        <f t="shared" ref="I402:I409" si="7">WEEKNUM(B402)</f>
        <v>21</v>
      </c>
    </row>
    <row r="403" spans="1:9" ht="13.4" customHeight="1" x14ac:dyDescent="0.25">
      <c r="A403" s="21" t="s">
        <v>2119</v>
      </c>
      <c r="B403" s="25">
        <v>40679</v>
      </c>
      <c r="C403" s="21" t="s">
        <v>21</v>
      </c>
      <c r="D403" s="21" t="s">
        <v>48</v>
      </c>
      <c r="E403" s="26">
        <v>760</v>
      </c>
      <c r="G403" s="21" t="s">
        <v>87</v>
      </c>
      <c r="I403" s="21">
        <f t="shared" si="7"/>
        <v>21</v>
      </c>
    </row>
    <row r="404" spans="1:9" ht="13.4" customHeight="1" x14ac:dyDescent="0.25">
      <c r="A404" s="21" t="s">
        <v>2119</v>
      </c>
      <c r="B404" s="25">
        <v>40679</v>
      </c>
      <c r="C404" s="21" t="s">
        <v>21</v>
      </c>
      <c r="D404" s="21" t="s">
        <v>59</v>
      </c>
      <c r="E404" s="26">
        <v>520</v>
      </c>
      <c r="G404" s="21" t="s">
        <v>87</v>
      </c>
      <c r="I404" s="21">
        <f t="shared" si="7"/>
        <v>21</v>
      </c>
    </row>
    <row r="405" spans="1:9" ht="13.4" customHeight="1" x14ac:dyDescent="0.25">
      <c r="A405" s="21" t="s">
        <v>2119</v>
      </c>
      <c r="B405" s="25">
        <v>40679</v>
      </c>
      <c r="C405" s="21" t="s">
        <v>21</v>
      </c>
      <c r="D405" s="21" t="s">
        <v>74</v>
      </c>
      <c r="E405" s="26">
        <v>220</v>
      </c>
      <c r="G405" s="21" t="s">
        <v>19</v>
      </c>
      <c r="I405" s="21">
        <f t="shared" si="7"/>
        <v>21</v>
      </c>
    </row>
    <row r="406" spans="1:9" ht="13.4" customHeight="1" x14ac:dyDescent="0.25">
      <c r="A406" s="21" t="s">
        <v>2119</v>
      </c>
      <c r="B406" s="25">
        <v>40679</v>
      </c>
      <c r="C406" s="21" t="s">
        <v>21</v>
      </c>
      <c r="D406" s="21" t="s">
        <v>46</v>
      </c>
      <c r="E406" s="26">
        <v>260</v>
      </c>
      <c r="G406" s="21" t="s">
        <v>19</v>
      </c>
      <c r="I406" s="21">
        <f t="shared" si="7"/>
        <v>21</v>
      </c>
    </row>
    <row r="407" spans="1:9" ht="13.4" customHeight="1" x14ac:dyDescent="0.25">
      <c r="A407" s="21" t="s">
        <v>2119</v>
      </c>
      <c r="B407" s="25">
        <v>40680</v>
      </c>
      <c r="C407" s="21" t="s">
        <v>21</v>
      </c>
      <c r="D407" s="21" t="s">
        <v>94</v>
      </c>
      <c r="E407" s="26">
        <v>350</v>
      </c>
      <c r="G407" s="21" t="s">
        <v>95</v>
      </c>
      <c r="I407" s="21">
        <f t="shared" si="7"/>
        <v>21</v>
      </c>
    </row>
    <row r="408" spans="1:9" ht="13.4" customHeight="1" x14ac:dyDescent="0.25">
      <c r="A408" s="21" t="s">
        <v>2119</v>
      </c>
      <c r="B408" s="25">
        <v>40680</v>
      </c>
      <c r="C408" s="21" t="s">
        <v>21</v>
      </c>
      <c r="D408" s="21" t="s">
        <v>94</v>
      </c>
      <c r="E408" s="26">
        <v>1350</v>
      </c>
      <c r="G408" s="21" t="s">
        <v>75</v>
      </c>
      <c r="I408" s="21">
        <f t="shared" si="7"/>
        <v>21</v>
      </c>
    </row>
    <row r="409" spans="1:9" ht="13.4" customHeight="1" x14ac:dyDescent="0.25">
      <c r="A409" s="21" t="s">
        <v>2119</v>
      </c>
      <c r="B409" s="25">
        <v>40680</v>
      </c>
      <c r="C409" s="21" t="s">
        <v>21</v>
      </c>
      <c r="D409" s="21" t="s">
        <v>89</v>
      </c>
      <c r="E409" s="26">
        <v>360</v>
      </c>
      <c r="G409" s="21" t="s">
        <v>75</v>
      </c>
      <c r="I409" s="21">
        <f t="shared" si="7"/>
        <v>21</v>
      </c>
    </row>
    <row r="410" spans="1:9" ht="13.4" customHeight="1" x14ac:dyDescent="0.25">
      <c r="A410" s="21" t="s">
        <v>2119</v>
      </c>
      <c r="B410" s="25">
        <v>40680</v>
      </c>
      <c r="C410" s="21" t="s">
        <v>6</v>
      </c>
      <c r="D410" s="21" t="s">
        <v>299</v>
      </c>
      <c r="F410" s="26">
        <v>232.06</v>
      </c>
      <c r="G410" s="21" t="s">
        <v>76</v>
      </c>
    </row>
    <row r="411" spans="1:9" ht="13.4" customHeight="1" x14ac:dyDescent="0.25">
      <c r="A411" s="21" t="s">
        <v>2119</v>
      </c>
      <c r="B411" s="25">
        <v>40680</v>
      </c>
      <c r="C411" s="21" t="s">
        <v>6</v>
      </c>
      <c r="D411" s="21" t="s">
        <v>299</v>
      </c>
      <c r="F411" s="26">
        <v>714.71</v>
      </c>
      <c r="G411" s="21" t="s">
        <v>76</v>
      </c>
    </row>
    <row r="412" spans="1:9" ht="13.4" customHeight="1" x14ac:dyDescent="0.25">
      <c r="A412" s="21" t="s">
        <v>2119</v>
      </c>
      <c r="B412" s="25">
        <v>40680</v>
      </c>
      <c r="C412" s="21" t="s">
        <v>6</v>
      </c>
      <c r="D412" s="21" t="s">
        <v>299</v>
      </c>
      <c r="F412" s="26">
        <v>55.65</v>
      </c>
      <c r="G412" s="21" t="s">
        <v>76</v>
      </c>
    </row>
    <row r="413" spans="1:9" ht="13.4" customHeight="1" x14ac:dyDescent="0.25">
      <c r="A413" s="21" t="s">
        <v>2119</v>
      </c>
      <c r="B413" s="25">
        <v>40680</v>
      </c>
      <c r="C413" s="21" t="s">
        <v>6</v>
      </c>
      <c r="D413" s="21" t="s">
        <v>299</v>
      </c>
      <c r="F413" s="26">
        <v>470.38</v>
      </c>
      <c r="G413" s="21" t="s">
        <v>7</v>
      </c>
    </row>
    <row r="414" spans="1:9" ht="13.4" customHeight="1" x14ac:dyDescent="0.25">
      <c r="A414" s="21" t="s">
        <v>2119</v>
      </c>
      <c r="B414" s="25">
        <v>40680</v>
      </c>
      <c r="C414" s="21" t="s">
        <v>6</v>
      </c>
      <c r="D414" s="21" t="s">
        <v>299</v>
      </c>
      <c r="F414" s="26">
        <v>416.96</v>
      </c>
      <c r="G414" s="21" t="s">
        <v>88</v>
      </c>
    </row>
    <row r="415" spans="1:9" ht="13.4" customHeight="1" x14ac:dyDescent="0.25">
      <c r="A415" s="21" t="s">
        <v>2119</v>
      </c>
      <c r="B415" s="25">
        <v>40680</v>
      </c>
      <c r="C415" s="21" t="s">
        <v>21</v>
      </c>
      <c r="D415" s="21" t="s">
        <v>36</v>
      </c>
      <c r="E415" s="26">
        <v>850</v>
      </c>
      <c r="G415" s="21" t="s">
        <v>87</v>
      </c>
      <c r="I415" s="21">
        <f t="shared" ref="I415:I420" si="8">WEEKNUM(B415)</f>
        <v>21</v>
      </c>
    </row>
    <row r="416" spans="1:9" ht="13.4" customHeight="1" x14ac:dyDescent="0.25">
      <c r="A416" s="21" t="s">
        <v>2119</v>
      </c>
      <c r="B416" s="25">
        <v>40680</v>
      </c>
      <c r="C416" s="21" t="s">
        <v>21</v>
      </c>
      <c r="D416" s="21" t="s">
        <v>42</v>
      </c>
      <c r="E416" s="26">
        <v>150</v>
      </c>
      <c r="G416" s="21" t="s">
        <v>87</v>
      </c>
      <c r="I416" s="21">
        <f t="shared" si="8"/>
        <v>21</v>
      </c>
    </row>
    <row r="417" spans="1:9" ht="13.4" customHeight="1" x14ac:dyDescent="0.25">
      <c r="A417" s="21" t="s">
        <v>2119</v>
      </c>
      <c r="B417" s="25">
        <v>40680</v>
      </c>
      <c r="C417" s="21" t="s">
        <v>21</v>
      </c>
      <c r="D417" s="21" t="s">
        <v>96</v>
      </c>
      <c r="E417" s="26">
        <v>200</v>
      </c>
      <c r="G417" s="21" t="s">
        <v>97</v>
      </c>
      <c r="I417" s="21">
        <f t="shared" si="8"/>
        <v>21</v>
      </c>
    </row>
    <row r="418" spans="1:9" ht="13.4" customHeight="1" x14ac:dyDescent="0.25">
      <c r="A418" s="21" t="s">
        <v>2119</v>
      </c>
      <c r="B418" s="32">
        <v>40681</v>
      </c>
      <c r="C418" s="21" t="s">
        <v>21</v>
      </c>
      <c r="D418" s="33" t="s">
        <v>26</v>
      </c>
      <c r="E418" s="34">
        <v>650</v>
      </c>
      <c r="G418" s="33" t="s">
        <v>75</v>
      </c>
      <c r="I418" s="21">
        <f t="shared" si="8"/>
        <v>21</v>
      </c>
    </row>
    <row r="419" spans="1:9" ht="13.4" customHeight="1" x14ac:dyDescent="0.25">
      <c r="A419" s="21" t="s">
        <v>2119</v>
      </c>
      <c r="B419" s="25">
        <v>40681</v>
      </c>
      <c r="C419" s="21" t="s">
        <v>21</v>
      </c>
      <c r="D419" s="21" t="s">
        <v>26</v>
      </c>
      <c r="E419" s="26">
        <v>130</v>
      </c>
      <c r="G419" s="21" t="s">
        <v>87</v>
      </c>
      <c r="I419" s="21">
        <f t="shared" si="8"/>
        <v>21</v>
      </c>
    </row>
    <row r="420" spans="1:9" ht="13.4" customHeight="1" x14ac:dyDescent="0.25">
      <c r="A420" s="21" t="s">
        <v>2119</v>
      </c>
      <c r="B420" s="25">
        <v>40681</v>
      </c>
      <c r="C420" s="21" t="s">
        <v>21</v>
      </c>
      <c r="D420" s="21" t="s">
        <v>26</v>
      </c>
      <c r="E420" s="26">
        <v>150</v>
      </c>
      <c r="G420" s="21" t="s">
        <v>98</v>
      </c>
      <c r="I420" s="21">
        <f t="shared" si="8"/>
        <v>21</v>
      </c>
    </row>
    <row r="421" spans="1:9" ht="13.4" customHeight="1" x14ac:dyDescent="0.25">
      <c r="A421" s="21" t="s">
        <v>2119</v>
      </c>
      <c r="B421" s="25">
        <v>40682</v>
      </c>
      <c r="C421" s="21" t="s">
        <v>6</v>
      </c>
      <c r="D421" s="21" t="s">
        <v>299</v>
      </c>
      <c r="F421" s="26">
        <v>44.06</v>
      </c>
      <c r="G421" s="21" t="s">
        <v>99</v>
      </c>
    </row>
    <row r="422" spans="1:9" ht="13.4" customHeight="1" x14ac:dyDescent="0.25">
      <c r="A422" s="21" t="s">
        <v>2119</v>
      </c>
      <c r="B422" s="25">
        <v>40682</v>
      </c>
      <c r="C422" s="21" t="s">
        <v>21</v>
      </c>
      <c r="D422" s="21" t="s">
        <v>52</v>
      </c>
      <c r="E422" s="26">
        <v>350</v>
      </c>
      <c r="G422" s="21" t="s">
        <v>75</v>
      </c>
      <c r="I422" s="21">
        <f>WEEKNUM(B422)</f>
        <v>21</v>
      </c>
    </row>
    <row r="423" spans="1:9" ht="13.4" customHeight="1" x14ac:dyDescent="0.25">
      <c r="A423" s="21" t="s">
        <v>2119</v>
      </c>
      <c r="B423" s="25">
        <v>40682</v>
      </c>
      <c r="C423" s="21" t="s">
        <v>6</v>
      </c>
      <c r="D423" s="21" t="s">
        <v>299</v>
      </c>
      <c r="F423" s="26">
        <v>446.29</v>
      </c>
      <c r="G423" s="21" t="s">
        <v>76</v>
      </c>
    </row>
    <row r="424" spans="1:9" ht="13.4" customHeight="1" x14ac:dyDescent="0.25">
      <c r="A424" s="21" t="s">
        <v>2119</v>
      </c>
      <c r="B424" s="25">
        <v>40683</v>
      </c>
      <c r="C424" s="21" t="s">
        <v>6</v>
      </c>
      <c r="D424" s="21" t="s">
        <v>299</v>
      </c>
      <c r="F424" s="26">
        <v>1669.62</v>
      </c>
      <c r="G424" s="21" t="s">
        <v>76</v>
      </c>
    </row>
    <row r="425" spans="1:9" ht="13.4" customHeight="1" x14ac:dyDescent="0.25">
      <c r="A425" s="21" t="s">
        <v>2119</v>
      </c>
      <c r="B425" s="25">
        <v>40683</v>
      </c>
      <c r="C425" s="21" t="s">
        <v>21</v>
      </c>
      <c r="D425" s="21" t="s">
        <v>43</v>
      </c>
      <c r="E425" s="26">
        <v>2529</v>
      </c>
      <c r="G425" s="21" t="s">
        <v>87</v>
      </c>
      <c r="I425" s="21">
        <f>WEEKNUM(B425)</f>
        <v>21</v>
      </c>
    </row>
    <row r="426" spans="1:9" ht="13.4" customHeight="1" x14ac:dyDescent="0.25">
      <c r="A426" s="21" t="s">
        <v>2119</v>
      </c>
      <c r="B426" s="25">
        <v>40683</v>
      </c>
      <c r="C426" s="21" t="s">
        <v>6</v>
      </c>
      <c r="D426" s="21" t="s">
        <v>299</v>
      </c>
      <c r="F426" s="26">
        <v>438.03</v>
      </c>
      <c r="G426" s="21" t="s">
        <v>87</v>
      </c>
    </row>
    <row r="427" spans="1:9" ht="13.4" customHeight="1" x14ac:dyDescent="0.25">
      <c r="A427" s="21" t="s">
        <v>2119</v>
      </c>
      <c r="B427" s="25">
        <v>40683</v>
      </c>
      <c r="C427" s="21" t="s">
        <v>21</v>
      </c>
      <c r="D427" s="21" t="s">
        <v>100</v>
      </c>
      <c r="E427" s="26">
        <v>410</v>
      </c>
      <c r="G427" s="21" t="s">
        <v>101</v>
      </c>
      <c r="I427" s="21">
        <f>WEEKNUM(B427)</f>
        <v>21</v>
      </c>
    </row>
    <row r="428" spans="1:9" ht="13.4" customHeight="1" x14ac:dyDescent="0.25">
      <c r="A428" s="21" t="s">
        <v>2119</v>
      </c>
      <c r="B428" s="25">
        <v>40684</v>
      </c>
      <c r="C428" s="21" t="s">
        <v>6</v>
      </c>
      <c r="D428" s="21" t="s">
        <v>299</v>
      </c>
      <c r="F428" s="26">
        <v>623.41</v>
      </c>
      <c r="G428" s="21" t="s">
        <v>102</v>
      </c>
    </row>
    <row r="429" spans="1:9" ht="13.4" customHeight="1" x14ac:dyDescent="0.25">
      <c r="A429" s="21" t="s">
        <v>2119</v>
      </c>
      <c r="B429" s="25">
        <v>40684</v>
      </c>
      <c r="C429" s="21" t="s">
        <v>6</v>
      </c>
      <c r="D429" s="21" t="s">
        <v>299</v>
      </c>
      <c r="F429" s="26">
        <v>52.8</v>
      </c>
      <c r="G429" s="21" t="s">
        <v>102</v>
      </c>
    </row>
    <row r="430" spans="1:9" ht="13.4" customHeight="1" x14ac:dyDescent="0.25">
      <c r="A430" s="21" t="s">
        <v>2119</v>
      </c>
      <c r="B430" s="25">
        <v>40684</v>
      </c>
      <c r="C430" s="21" t="s">
        <v>6</v>
      </c>
      <c r="D430" s="21" t="s">
        <v>299</v>
      </c>
      <c r="F430" s="26">
        <v>1467.48</v>
      </c>
      <c r="G430" s="21" t="s">
        <v>103</v>
      </c>
    </row>
    <row r="431" spans="1:9" ht="13.4" customHeight="1" x14ac:dyDescent="0.25">
      <c r="A431" s="21" t="s">
        <v>2119</v>
      </c>
      <c r="B431" s="25">
        <v>40686</v>
      </c>
      <c r="C431" s="21" t="s">
        <v>21</v>
      </c>
      <c r="D431" s="21" t="s">
        <v>80</v>
      </c>
      <c r="E431" s="26">
        <v>3910</v>
      </c>
      <c r="G431" s="21" t="s">
        <v>75</v>
      </c>
      <c r="I431" s="21">
        <f t="shared" ref="I431:I436" si="9">WEEKNUM(B431)</f>
        <v>22</v>
      </c>
    </row>
    <row r="432" spans="1:9" ht="13.4" customHeight="1" x14ac:dyDescent="0.25">
      <c r="A432" s="21" t="s">
        <v>2119</v>
      </c>
      <c r="B432" s="25">
        <v>40686</v>
      </c>
      <c r="C432" s="21" t="s">
        <v>21</v>
      </c>
      <c r="D432" s="21" t="s">
        <v>26</v>
      </c>
      <c r="E432" s="26">
        <v>780</v>
      </c>
      <c r="G432" s="21" t="s">
        <v>75</v>
      </c>
      <c r="I432" s="21">
        <f t="shared" si="9"/>
        <v>22</v>
      </c>
    </row>
    <row r="433" spans="1:9" ht="13.4" customHeight="1" x14ac:dyDescent="0.25">
      <c r="A433" s="21" t="s">
        <v>2119</v>
      </c>
      <c r="B433" s="25">
        <v>40686</v>
      </c>
      <c r="C433" s="21" t="s">
        <v>21</v>
      </c>
      <c r="D433" s="21" t="s">
        <v>56</v>
      </c>
      <c r="E433" s="26">
        <v>720</v>
      </c>
      <c r="G433" s="21" t="s">
        <v>75</v>
      </c>
      <c r="I433" s="21">
        <f t="shared" si="9"/>
        <v>22</v>
      </c>
    </row>
    <row r="434" spans="1:9" ht="13.4" customHeight="1" x14ac:dyDescent="0.25">
      <c r="A434" s="21" t="s">
        <v>2119</v>
      </c>
      <c r="B434" s="25">
        <v>40686</v>
      </c>
      <c r="C434" s="21" t="s">
        <v>21</v>
      </c>
      <c r="D434" s="21" t="s">
        <v>48</v>
      </c>
      <c r="E434" s="26">
        <v>720</v>
      </c>
      <c r="G434" s="21" t="s">
        <v>75</v>
      </c>
      <c r="I434" s="21">
        <f t="shared" si="9"/>
        <v>22</v>
      </c>
    </row>
    <row r="435" spans="1:9" ht="13.4" customHeight="1" x14ac:dyDescent="0.25">
      <c r="A435" s="21" t="s">
        <v>2119</v>
      </c>
      <c r="B435" s="25">
        <v>40686</v>
      </c>
      <c r="C435" s="21" t="s">
        <v>21</v>
      </c>
      <c r="D435" s="21" t="s">
        <v>46</v>
      </c>
      <c r="E435" s="26">
        <v>375</v>
      </c>
      <c r="G435" s="21" t="s">
        <v>75</v>
      </c>
      <c r="I435" s="21">
        <f t="shared" si="9"/>
        <v>22</v>
      </c>
    </row>
    <row r="436" spans="1:9" ht="13.4" customHeight="1" x14ac:dyDescent="0.25">
      <c r="A436" s="21" t="s">
        <v>2119</v>
      </c>
      <c r="B436" s="25">
        <v>40686</v>
      </c>
      <c r="C436" s="21" t="s">
        <v>21</v>
      </c>
      <c r="D436" s="21" t="s">
        <v>74</v>
      </c>
      <c r="E436" s="26">
        <v>220</v>
      </c>
      <c r="G436" s="21" t="s">
        <v>75</v>
      </c>
      <c r="I436" s="21">
        <f t="shared" si="9"/>
        <v>22</v>
      </c>
    </row>
    <row r="437" spans="1:9" ht="13.4" customHeight="1" x14ac:dyDescent="0.25">
      <c r="A437" s="21" t="s">
        <v>2119</v>
      </c>
      <c r="B437" s="25">
        <v>40686</v>
      </c>
      <c r="C437" s="21" t="s">
        <v>6</v>
      </c>
      <c r="D437" s="21" t="s">
        <v>299</v>
      </c>
      <c r="F437" s="26">
        <v>22.32</v>
      </c>
      <c r="G437" s="21" t="s">
        <v>104</v>
      </c>
    </row>
    <row r="438" spans="1:9" ht="13.4" customHeight="1" x14ac:dyDescent="0.25">
      <c r="A438" s="21" t="s">
        <v>2119</v>
      </c>
      <c r="B438" s="25">
        <v>40686</v>
      </c>
      <c r="C438" s="21" t="s">
        <v>21</v>
      </c>
      <c r="D438" s="21" t="s">
        <v>80</v>
      </c>
      <c r="E438" s="26">
        <v>750</v>
      </c>
      <c r="G438" s="21" t="s">
        <v>87</v>
      </c>
      <c r="I438" s="21">
        <f>WEEKNUM(B438)</f>
        <v>22</v>
      </c>
    </row>
    <row r="439" spans="1:9" ht="13.4" customHeight="1" x14ac:dyDescent="0.25">
      <c r="A439" s="21" t="s">
        <v>2119</v>
      </c>
      <c r="B439" s="25">
        <v>40686</v>
      </c>
      <c r="C439" s="21" t="s">
        <v>21</v>
      </c>
      <c r="D439" s="21" t="s">
        <v>36</v>
      </c>
      <c r="E439" s="26">
        <v>780</v>
      </c>
      <c r="G439" s="21" t="s">
        <v>87</v>
      </c>
      <c r="I439" s="21">
        <f>WEEKNUM(B439)</f>
        <v>22</v>
      </c>
    </row>
    <row r="440" spans="1:9" ht="13.4" customHeight="1" x14ac:dyDescent="0.25">
      <c r="A440" s="21" t="s">
        <v>2119</v>
      </c>
      <c r="B440" s="25">
        <v>40686</v>
      </c>
      <c r="C440" s="21" t="s">
        <v>6</v>
      </c>
      <c r="D440" s="21" t="s">
        <v>299</v>
      </c>
      <c r="F440" s="26">
        <v>841.56</v>
      </c>
      <c r="G440" s="21" t="s">
        <v>87</v>
      </c>
    </row>
    <row r="441" spans="1:9" ht="13.4" customHeight="1" x14ac:dyDescent="0.25">
      <c r="A441" s="21" t="s">
        <v>2119</v>
      </c>
      <c r="B441" s="25">
        <v>40686</v>
      </c>
      <c r="C441" s="21" t="s">
        <v>6</v>
      </c>
      <c r="D441" s="21" t="s">
        <v>299</v>
      </c>
      <c r="F441" s="26">
        <v>150.94</v>
      </c>
      <c r="G441" s="21" t="s">
        <v>105</v>
      </c>
    </row>
    <row r="442" spans="1:9" ht="13.4" customHeight="1" x14ac:dyDescent="0.25">
      <c r="A442" s="21" t="s">
        <v>2119</v>
      </c>
      <c r="B442" s="25">
        <v>40686</v>
      </c>
      <c r="C442" s="21" t="s">
        <v>21</v>
      </c>
      <c r="D442" s="21" t="s">
        <v>96</v>
      </c>
      <c r="E442" s="26">
        <v>220</v>
      </c>
      <c r="G442" s="21" t="s">
        <v>9</v>
      </c>
      <c r="I442" s="21">
        <f t="shared" ref="I442:I447" si="10">WEEKNUM(B442)</f>
        <v>22</v>
      </c>
    </row>
    <row r="443" spans="1:9" ht="13.4" customHeight="1" x14ac:dyDescent="0.25">
      <c r="A443" s="21" t="s">
        <v>2119</v>
      </c>
      <c r="B443" s="25">
        <v>40686</v>
      </c>
      <c r="C443" s="21" t="s">
        <v>21</v>
      </c>
      <c r="D443" s="21" t="s">
        <v>46</v>
      </c>
      <c r="E443" s="26">
        <v>125</v>
      </c>
      <c r="G443" s="21" t="s">
        <v>106</v>
      </c>
      <c r="I443" s="21">
        <f t="shared" si="10"/>
        <v>22</v>
      </c>
    </row>
    <row r="444" spans="1:9" ht="13.4" customHeight="1" x14ac:dyDescent="0.25">
      <c r="A444" s="21" t="s">
        <v>2119</v>
      </c>
      <c r="B444" s="25">
        <v>40687</v>
      </c>
      <c r="C444" s="21" t="s">
        <v>21</v>
      </c>
      <c r="D444" s="21" t="s">
        <v>59</v>
      </c>
      <c r="E444" s="26">
        <v>600</v>
      </c>
      <c r="G444" s="21" t="s">
        <v>87</v>
      </c>
      <c r="I444" s="21">
        <f t="shared" si="10"/>
        <v>22</v>
      </c>
    </row>
    <row r="445" spans="1:9" ht="13.4" customHeight="1" x14ac:dyDescent="0.25">
      <c r="A445" s="21" t="s">
        <v>2119</v>
      </c>
      <c r="B445" s="25">
        <v>40687</v>
      </c>
      <c r="C445" s="21" t="s">
        <v>21</v>
      </c>
      <c r="D445" s="21" t="s">
        <v>107</v>
      </c>
      <c r="E445" s="26">
        <v>450</v>
      </c>
      <c r="G445" s="21" t="s">
        <v>108</v>
      </c>
      <c r="I445" s="21">
        <f t="shared" si="10"/>
        <v>22</v>
      </c>
    </row>
    <row r="446" spans="1:9" ht="13.4" customHeight="1" x14ac:dyDescent="0.25">
      <c r="A446" s="21" t="s">
        <v>2119</v>
      </c>
      <c r="B446" s="25">
        <v>40687</v>
      </c>
      <c r="C446" s="21" t="s">
        <v>21</v>
      </c>
      <c r="D446" s="21" t="s">
        <v>65</v>
      </c>
      <c r="E446" s="26">
        <v>750</v>
      </c>
      <c r="G446" s="21" t="s">
        <v>66</v>
      </c>
      <c r="I446" s="21">
        <f t="shared" si="10"/>
        <v>22</v>
      </c>
    </row>
    <row r="447" spans="1:9" ht="13.4" customHeight="1" x14ac:dyDescent="0.25">
      <c r="A447" s="21" t="s">
        <v>2119</v>
      </c>
      <c r="B447" s="25">
        <v>40687</v>
      </c>
      <c r="C447" s="21" t="s">
        <v>21</v>
      </c>
      <c r="D447" s="21" t="s">
        <v>109</v>
      </c>
      <c r="E447" s="26">
        <v>100</v>
      </c>
      <c r="G447" s="21" t="s">
        <v>110</v>
      </c>
      <c r="I447" s="21">
        <f t="shared" si="10"/>
        <v>22</v>
      </c>
    </row>
    <row r="448" spans="1:9" ht="13.4" customHeight="1" x14ac:dyDescent="0.25">
      <c r="A448" s="21" t="s">
        <v>2119</v>
      </c>
      <c r="B448" s="25">
        <v>40688</v>
      </c>
      <c r="C448" s="21" t="s">
        <v>6</v>
      </c>
      <c r="D448" s="21" t="s">
        <v>299</v>
      </c>
      <c r="F448" s="26">
        <v>209.08</v>
      </c>
      <c r="G448" s="21" t="s">
        <v>111</v>
      </c>
    </row>
    <row r="449" spans="1:9" ht="13.4" customHeight="1" x14ac:dyDescent="0.25">
      <c r="A449" s="21" t="s">
        <v>2119</v>
      </c>
      <c r="B449" s="25">
        <v>40688</v>
      </c>
      <c r="C449" s="21" t="s">
        <v>6</v>
      </c>
      <c r="D449" s="21" t="s">
        <v>299</v>
      </c>
      <c r="F449" s="26">
        <v>464.23</v>
      </c>
      <c r="G449" s="21" t="s">
        <v>76</v>
      </c>
    </row>
    <row r="450" spans="1:9" ht="13.4" customHeight="1" x14ac:dyDescent="0.25">
      <c r="A450" s="21" t="s">
        <v>2119</v>
      </c>
      <c r="B450" s="25">
        <v>40688</v>
      </c>
      <c r="C450" s="21" t="s">
        <v>6</v>
      </c>
      <c r="D450" s="21" t="s">
        <v>299</v>
      </c>
      <c r="F450" s="26">
        <v>811.86</v>
      </c>
      <c r="G450" s="21" t="s">
        <v>87</v>
      </c>
    </row>
    <row r="451" spans="1:9" ht="13.4" customHeight="1" x14ac:dyDescent="0.25">
      <c r="A451" s="21" t="s">
        <v>2119</v>
      </c>
      <c r="B451" s="25">
        <v>40688</v>
      </c>
      <c r="C451" s="21" t="s">
        <v>6</v>
      </c>
      <c r="D451" s="21" t="s">
        <v>299</v>
      </c>
      <c r="F451" s="26">
        <v>815.83</v>
      </c>
      <c r="G451" s="21" t="s">
        <v>73</v>
      </c>
    </row>
    <row r="452" spans="1:9" ht="13.4" customHeight="1" x14ac:dyDescent="0.25">
      <c r="A452" s="21" t="s">
        <v>2119</v>
      </c>
      <c r="B452" s="25">
        <v>40689</v>
      </c>
      <c r="C452" s="21" t="s">
        <v>6</v>
      </c>
      <c r="D452" s="21" t="s">
        <v>299</v>
      </c>
      <c r="F452" s="26">
        <v>292.27999999999997</v>
      </c>
      <c r="G452" s="21" t="s">
        <v>75</v>
      </c>
    </row>
    <row r="453" spans="1:9" ht="13.4" customHeight="1" x14ac:dyDescent="0.25">
      <c r="A453" s="21" t="s">
        <v>2119</v>
      </c>
      <c r="B453" s="25">
        <v>40689</v>
      </c>
      <c r="C453" s="21" t="s">
        <v>21</v>
      </c>
      <c r="D453" s="21" t="s">
        <v>52</v>
      </c>
      <c r="E453" s="26">
        <v>500</v>
      </c>
      <c r="G453" s="21" t="s">
        <v>87</v>
      </c>
      <c r="I453" s="21">
        <f>WEEKNUM(B453)</f>
        <v>22</v>
      </c>
    </row>
    <row r="454" spans="1:9" ht="13.4" customHeight="1" x14ac:dyDescent="0.25">
      <c r="A454" s="21" t="s">
        <v>2119</v>
      </c>
      <c r="B454" s="25">
        <v>40689</v>
      </c>
      <c r="C454" s="21" t="s">
        <v>6</v>
      </c>
      <c r="D454" s="21" t="s">
        <v>299</v>
      </c>
      <c r="F454" s="26">
        <v>541</v>
      </c>
      <c r="G454" s="21" t="s">
        <v>87</v>
      </c>
    </row>
    <row r="455" spans="1:9" ht="13.4" customHeight="1" x14ac:dyDescent="0.25">
      <c r="A455" s="21" t="s">
        <v>2119</v>
      </c>
      <c r="B455" s="25">
        <v>40689</v>
      </c>
      <c r="C455" s="21" t="s">
        <v>6</v>
      </c>
      <c r="D455" s="21" t="s">
        <v>299</v>
      </c>
      <c r="F455" s="26">
        <v>70.63</v>
      </c>
      <c r="G455" s="21" t="s">
        <v>87</v>
      </c>
    </row>
    <row r="456" spans="1:9" ht="13.4" customHeight="1" x14ac:dyDescent="0.25">
      <c r="A456" s="21" t="s">
        <v>2119</v>
      </c>
      <c r="B456" s="25">
        <v>40689</v>
      </c>
      <c r="C456" s="21" t="s">
        <v>21</v>
      </c>
      <c r="D456" s="21" t="s">
        <v>96</v>
      </c>
      <c r="E456" s="26">
        <v>220</v>
      </c>
      <c r="G456" s="21" t="s">
        <v>19</v>
      </c>
      <c r="I456" s="21">
        <f>WEEKNUM(B456)</f>
        <v>22</v>
      </c>
    </row>
    <row r="457" spans="1:9" ht="13.4" customHeight="1" x14ac:dyDescent="0.25">
      <c r="A457" s="21" t="s">
        <v>2119</v>
      </c>
      <c r="B457" s="25">
        <v>40690</v>
      </c>
      <c r="C457" s="21" t="s">
        <v>6</v>
      </c>
      <c r="D457" s="21" t="s">
        <v>299</v>
      </c>
      <c r="F457" s="26">
        <v>71.53</v>
      </c>
      <c r="G457" s="21" t="s">
        <v>112</v>
      </c>
    </row>
    <row r="458" spans="1:9" ht="13.4" customHeight="1" x14ac:dyDescent="0.25">
      <c r="A458" s="21" t="s">
        <v>2119</v>
      </c>
      <c r="B458" s="25">
        <v>40690</v>
      </c>
      <c r="C458" s="21" t="s">
        <v>6</v>
      </c>
      <c r="D458" s="21" t="s">
        <v>299</v>
      </c>
      <c r="F458" s="26">
        <v>71.650000000000006</v>
      </c>
      <c r="G458" s="21" t="s">
        <v>87</v>
      </c>
    </row>
    <row r="459" spans="1:9" ht="13.4" customHeight="1" x14ac:dyDescent="0.25">
      <c r="A459" s="21" t="s">
        <v>2119</v>
      </c>
      <c r="B459" s="25">
        <v>40690</v>
      </c>
      <c r="C459" s="21" t="s">
        <v>6</v>
      </c>
      <c r="D459" s="21" t="s">
        <v>299</v>
      </c>
      <c r="F459" s="26">
        <v>619.15</v>
      </c>
      <c r="G459" s="21" t="s">
        <v>113</v>
      </c>
    </row>
    <row r="460" spans="1:9" ht="13.4" customHeight="1" x14ac:dyDescent="0.25">
      <c r="A460" s="21" t="s">
        <v>2119</v>
      </c>
      <c r="B460" s="25">
        <v>40694</v>
      </c>
      <c r="C460" s="21" t="s">
        <v>21</v>
      </c>
      <c r="D460" s="21" t="s">
        <v>96</v>
      </c>
      <c r="E460" s="26">
        <v>200</v>
      </c>
      <c r="G460" s="21" t="s">
        <v>111</v>
      </c>
      <c r="I460" s="21">
        <f>WEEKNUM(B460)</f>
        <v>23</v>
      </c>
    </row>
    <row r="461" spans="1:9" ht="13.4" customHeight="1" x14ac:dyDescent="0.25">
      <c r="A461" s="21" t="s">
        <v>2119</v>
      </c>
      <c r="B461" s="25">
        <v>40694</v>
      </c>
      <c r="C461" s="21" t="s">
        <v>6</v>
      </c>
      <c r="D461" s="21" t="s">
        <v>299</v>
      </c>
      <c r="F461" s="26">
        <v>120.04</v>
      </c>
      <c r="G461" s="21" t="s">
        <v>87</v>
      </c>
    </row>
    <row r="462" spans="1:9" ht="13.4" customHeight="1" x14ac:dyDescent="0.25">
      <c r="A462" s="21" t="s">
        <v>2119</v>
      </c>
      <c r="B462" s="25">
        <v>40694</v>
      </c>
      <c r="C462" s="21" t="s">
        <v>6</v>
      </c>
      <c r="D462" s="21" t="s">
        <v>299</v>
      </c>
      <c r="F462" s="26">
        <v>46.87</v>
      </c>
      <c r="G462" s="21" t="s">
        <v>19</v>
      </c>
    </row>
    <row r="463" spans="1:9" ht="13.4" customHeight="1" x14ac:dyDescent="0.25">
      <c r="A463" s="21" t="s">
        <v>2119</v>
      </c>
      <c r="B463" s="25">
        <v>40695</v>
      </c>
      <c r="C463" s="21" t="s">
        <v>6</v>
      </c>
      <c r="D463" s="21" t="s">
        <v>299</v>
      </c>
      <c r="F463" s="26">
        <v>272.67</v>
      </c>
      <c r="G463" s="21" t="s">
        <v>25</v>
      </c>
    </row>
    <row r="464" spans="1:9" ht="13.4" customHeight="1" x14ac:dyDescent="0.25">
      <c r="A464" s="21" t="s">
        <v>2119</v>
      </c>
      <c r="B464" s="25">
        <v>40695</v>
      </c>
      <c r="C464" s="21" t="s">
        <v>6</v>
      </c>
      <c r="D464" s="21" t="s">
        <v>299</v>
      </c>
      <c r="F464" s="26">
        <v>502.34</v>
      </c>
      <c r="G464" s="21" t="s">
        <v>112</v>
      </c>
    </row>
    <row r="465" spans="1:9" ht="13.4" customHeight="1" x14ac:dyDescent="0.25">
      <c r="A465" s="21" t="s">
        <v>2119</v>
      </c>
      <c r="B465" s="25">
        <v>40695</v>
      </c>
      <c r="C465" s="21" t="s">
        <v>6</v>
      </c>
      <c r="D465" s="21" t="s">
        <v>299</v>
      </c>
      <c r="F465" s="26">
        <v>2339.5</v>
      </c>
      <c r="G465" s="21" t="s">
        <v>114</v>
      </c>
    </row>
    <row r="466" spans="1:9" ht="13.4" customHeight="1" x14ac:dyDescent="0.25">
      <c r="A466" s="21" t="s">
        <v>2119</v>
      </c>
      <c r="B466" s="25">
        <v>40695</v>
      </c>
      <c r="C466" s="21" t="s">
        <v>6</v>
      </c>
      <c r="D466" s="21" t="s">
        <v>299</v>
      </c>
      <c r="F466" s="26">
        <v>124.4</v>
      </c>
      <c r="G466" s="21" t="s">
        <v>29</v>
      </c>
    </row>
    <row r="467" spans="1:9" ht="13.4" customHeight="1" x14ac:dyDescent="0.25">
      <c r="A467" s="21" t="s">
        <v>2119</v>
      </c>
      <c r="B467" s="25">
        <v>40695</v>
      </c>
      <c r="C467" s="21" t="s">
        <v>21</v>
      </c>
      <c r="D467" s="21" t="s">
        <v>89</v>
      </c>
      <c r="E467" s="26">
        <v>381.6</v>
      </c>
      <c r="I467" s="21">
        <f>WEEKNUM(B467)</f>
        <v>23</v>
      </c>
    </row>
    <row r="468" spans="1:9" ht="13.4" customHeight="1" x14ac:dyDescent="0.25">
      <c r="A468" s="21" t="s">
        <v>2119</v>
      </c>
      <c r="B468" s="25">
        <v>40695</v>
      </c>
      <c r="C468" s="21" t="s">
        <v>21</v>
      </c>
      <c r="D468" s="21" t="s">
        <v>89</v>
      </c>
      <c r="E468" s="26">
        <v>360</v>
      </c>
      <c r="I468" s="21">
        <f>WEEKNUM(B468)</f>
        <v>23</v>
      </c>
    </row>
    <row r="469" spans="1:9" ht="13.4" customHeight="1" x14ac:dyDescent="0.25">
      <c r="A469" s="21" t="s">
        <v>2119</v>
      </c>
      <c r="B469" s="25">
        <v>40696</v>
      </c>
      <c r="C469" s="21" t="s">
        <v>6</v>
      </c>
      <c r="D469" s="21" t="s">
        <v>299</v>
      </c>
      <c r="F469" s="26">
        <v>50.41</v>
      </c>
      <c r="G469" s="21" t="s">
        <v>25</v>
      </c>
    </row>
    <row r="470" spans="1:9" ht="13.4" customHeight="1" x14ac:dyDescent="0.25">
      <c r="A470" s="21" t="s">
        <v>2119</v>
      </c>
      <c r="B470" s="25">
        <v>40696</v>
      </c>
      <c r="C470" s="21" t="s">
        <v>6</v>
      </c>
      <c r="D470" s="21" t="s">
        <v>299</v>
      </c>
      <c r="F470" s="26">
        <v>197.28</v>
      </c>
      <c r="G470" s="21" t="s">
        <v>76</v>
      </c>
    </row>
    <row r="471" spans="1:9" ht="13.4" customHeight="1" x14ac:dyDescent="0.25">
      <c r="A471" s="21" t="s">
        <v>2119</v>
      </c>
      <c r="B471" s="25">
        <v>40698</v>
      </c>
      <c r="C471" s="21" t="s">
        <v>6</v>
      </c>
      <c r="D471" s="21" t="s">
        <v>299</v>
      </c>
      <c r="F471" s="26">
        <v>93.78</v>
      </c>
      <c r="G471" s="21" t="s">
        <v>75</v>
      </c>
    </row>
    <row r="472" spans="1:9" ht="13.4" customHeight="1" x14ac:dyDescent="0.25">
      <c r="A472" s="21" t="s">
        <v>2119</v>
      </c>
      <c r="B472" s="25">
        <v>40700</v>
      </c>
      <c r="C472" s="21" t="s">
        <v>6</v>
      </c>
      <c r="D472" s="21" t="s">
        <v>299</v>
      </c>
      <c r="F472" s="26">
        <v>320.45999999999998</v>
      </c>
      <c r="G472" s="21" t="s">
        <v>102</v>
      </c>
    </row>
    <row r="473" spans="1:9" ht="13.4" customHeight="1" x14ac:dyDescent="0.25">
      <c r="A473" s="21" t="s">
        <v>2119</v>
      </c>
      <c r="B473" s="25">
        <v>40700</v>
      </c>
      <c r="C473" s="21" t="s">
        <v>21</v>
      </c>
      <c r="D473" s="21" t="s">
        <v>26</v>
      </c>
      <c r="E473" s="26">
        <v>260</v>
      </c>
      <c r="G473" s="21" t="s">
        <v>25</v>
      </c>
      <c r="I473" s="21">
        <f t="shared" ref="I473:I483" si="11">WEEKNUM(B473)</f>
        <v>24</v>
      </c>
    </row>
    <row r="474" spans="1:9" ht="13.4" customHeight="1" x14ac:dyDescent="0.25">
      <c r="A474" s="21" t="s">
        <v>2119</v>
      </c>
      <c r="B474" s="25">
        <v>40700</v>
      </c>
      <c r="C474" s="21" t="s">
        <v>21</v>
      </c>
      <c r="D474" s="21" t="s">
        <v>26</v>
      </c>
      <c r="E474" s="26">
        <v>210</v>
      </c>
      <c r="G474" s="21" t="s">
        <v>34</v>
      </c>
      <c r="I474" s="21">
        <f t="shared" si="11"/>
        <v>24</v>
      </c>
    </row>
    <row r="475" spans="1:9" ht="13.4" customHeight="1" x14ac:dyDescent="0.25">
      <c r="A475" s="21" t="s">
        <v>2119</v>
      </c>
      <c r="B475" s="25">
        <v>40700</v>
      </c>
      <c r="C475" s="21" t="s">
        <v>21</v>
      </c>
      <c r="D475" s="21" t="s">
        <v>46</v>
      </c>
      <c r="E475" s="26">
        <v>830</v>
      </c>
      <c r="G475" s="21" t="s">
        <v>75</v>
      </c>
      <c r="I475" s="21">
        <f t="shared" si="11"/>
        <v>24</v>
      </c>
    </row>
    <row r="476" spans="1:9" ht="13.4" customHeight="1" x14ac:dyDescent="0.25">
      <c r="A476" s="21" t="s">
        <v>2119</v>
      </c>
      <c r="B476" s="25">
        <v>40700</v>
      </c>
      <c r="C476" s="21" t="s">
        <v>21</v>
      </c>
      <c r="D476" s="21" t="s">
        <v>48</v>
      </c>
      <c r="E476" s="26">
        <v>600</v>
      </c>
      <c r="G476" s="21" t="s">
        <v>75</v>
      </c>
      <c r="I476" s="21">
        <f t="shared" si="11"/>
        <v>24</v>
      </c>
    </row>
    <row r="477" spans="1:9" ht="13.4" customHeight="1" x14ac:dyDescent="0.25">
      <c r="A477" s="21" t="s">
        <v>2119</v>
      </c>
      <c r="B477" s="25">
        <v>40700</v>
      </c>
      <c r="C477" s="21" t="s">
        <v>21</v>
      </c>
      <c r="D477" s="21" t="s">
        <v>74</v>
      </c>
      <c r="E477" s="26">
        <v>220</v>
      </c>
      <c r="G477" s="21" t="s">
        <v>75</v>
      </c>
      <c r="I477" s="21">
        <f t="shared" si="11"/>
        <v>24</v>
      </c>
    </row>
    <row r="478" spans="1:9" ht="13.4" customHeight="1" x14ac:dyDescent="0.25">
      <c r="A478" s="21" t="s">
        <v>2119</v>
      </c>
      <c r="B478" s="25">
        <v>40700</v>
      </c>
      <c r="C478" s="21" t="s">
        <v>21</v>
      </c>
      <c r="D478" s="21" t="s">
        <v>27</v>
      </c>
      <c r="E478" s="26">
        <v>110</v>
      </c>
      <c r="G478" s="21" t="s">
        <v>75</v>
      </c>
      <c r="I478" s="21">
        <f t="shared" si="11"/>
        <v>24</v>
      </c>
    </row>
    <row r="479" spans="1:9" ht="13.4" customHeight="1" x14ac:dyDescent="0.25">
      <c r="A479" s="21" t="s">
        <v>2119</v>
      </c>
      <c r="B479" s="25">
        <v>40700</v>
      </c>
      <c r="C479" s="21" t="s">
        <v>21</v>
      </c>
      <c r="D479" s="21" t="s">
        <v>42</v>
      </c>
      <c r="E479" s="26">
        <v>600</v>
      </c>
      <c r="G479" s="21" t="s">
        <v>115</v>
      </c>
      <c r="I479" s="21">
        <f t="shared" si="11"/>
        <v>24</v>
      </c>
    </row>
    <row r="480" spans="1:9" ht="13.4" customHeight="1" x14ac:dyDescent="0.25">
      <c r="A480" s="21" t="s">
        <v>2119</v>
      </c>
      <c r="B480" s="25">
        <v>40700</v>
      </c>
      <c r="C480" s="21" t="s">
        <v>21</v>
      </c>
      <c r="D480" s="21" t="s">
        <v>59</v>
      </c>
      <c r="E480" s="26">
        <v>500</v>
      </c>
      <c r="G480" s="21" t="s">
        <v>115</v>
      </c>
      <c r="I480" s="21">
        <f t="shared" si="11"/>
        <v>24</v>
      </c>
    </row>
    <row r="481" spans="1:9" ht="13.4" customHeight="1" x14ac:dyDescent="0.25">
      <c r="A481" s="21" t="s">
        <v>2119</v>
      </c>
      <c r="B481" s="25">
        <v>40700</v>
      </c>
      <c r="C481" s="21" t="s">
        <v>21</v>
      </c>
      <c r="D481" s="21" t="s">
        <v>36</v>
      </c>
      <c r="E481" s="26">
        <v>650</v>
      </c>
      <c r="G481" s="21" t="s">
        <v>116</v>
      </c>
      <c r="I481" s="21">
        <f t="shared" si="11"/>
        <v>24</v>
      </c>
    </row>
    <row r="482" spans="1:9" ht="13.4" customHeight="1" x14ac:dyDescent="0.25">
      <c r="A482" s="21" t="s">
        <v>2119</v>
      </c>
      <c r="B482" s="25">
        <v>40700</v>
      </c>
      <c r="C482" s="21" t="s">
        <v>21</v>
      </c>
      <c r="D482" s="21" t="s">
        <v>26</v>
      </c>
      <c r="E482" s="26">
        <v>130</v>
      </c>
      <c r="G482" s="21" t="s">
        <v>29</v>
      </c>
      <c r="I482" s="21">
        <f t="shared" si="11"/>
        <v>24</v>
      </c>
    </row>
    <row r="483" spans="1:9" ht="13.4" customHeight="1" x14ac:dyDescent="0.25">
      <c r="A483" s="21" t="s">
        <v>2119</v>
      </c>
      <c r="B483" s="25">
        <v>40700</v>
      </c>
      <c r="C483" s="21" t="s">
        <v>21</v>
      </c>
      <c r="D483" s="21" t="s">
        <v>56</v>
      </c>
      <c r="E483" s="26">
        <v>600</v>
      </c>
      <c r="G483" s="21" t="s">
        <v>117</v>
      </c>
      <c r="I483" s="21">
        <f t="shared" si="11"/>
        <v>24</v>
      </c>
    </row>
    <row r="484" spans="1:9" ht="13.4" customHeight="1" x14ac:dyDescent="0.25">
      <c r="A484" s="21" t="s">
        <v>2119</v>
      </c>
      <c r="B484" s="25">
        <v>40701</v>
      </c>
      <c r="C484" s="21" t="s">
        <v>6</v>
      </c>
      <c r="D484" s="21" t="s">
        <v>299</v>
      </c>
      <c r="F484" s="26">
        <v>453.89</v>
      </c>
      <c r="G484" s="21" t="s">
        <v>76</v>
      </c>
    </row>
    <row r="485" spans="1:9" ht="13.4" customHeight="1" x14ac:dyDescent="0.25">
      <c r="A485" s="21" t="s">
        <v>2119</v>
      </c>
      <c r="B485" s="25">
        <v>40701</v>
      </c>
      <c r="C485" s="21" t="s">
        <v>21</v>
      </c>
      <c r="D485" s="21" t="s">
        <v>89</v>
      </c>
      <c r="E485" s="26">
        <v>360</v>
      </c>
      <c r="I485" s="21">
        <f>WEEKNUM(B485)</f>
        <v>24</v>
      </c>
    </row>
    <row r="486" spans="1:9" ht="13.4" customHeight="1" x14ac:dyDescent="0.25">
      <c r="A486" s="21" t="s">
        <v>2119</v>
      </c>
      <c r="B486" s="25">
        <v>40702</v>
      </c>
      <c r="C486" s="21" t="s">
        <v>6</v>
      </c>
      <c r="D486" s="21" t="s">
        <v>299</v>
      </c>
      <c r="F486" s="26">
        <v>137.88999999999999</v>
      </c>
      <c r="G486" s="21" t="s">
        <v>102</v>
      </c>
    </row>
    <row r="487" spans="1:9" ht="13.4" customHeight="1" x14ac:dyDescent="0.25">
      <c r="A487" s="21" t="s">
        <v>2119</v>
      </c>
      <c r="B487" s="25">
        <v>40702</v>
      </c>
      <c r="C487" s="21" t="s">
        <v>6</v>
      </c>
      <c r="D487" s="21" t="s">
        <v>299</v>
      </c>
      <c r="F487" s="26">
        <v>157.62</v>
      </c>
      <c r="G487" s="21" t="s">
        <v>14</v>
      </c>
    </row>
    <row r="488" spans="1:9" ht="13.4" customHeight="1" x14ac:dyDescent="0.25">
      <c r="A488" s="21" t="s">
        <v>2119</v>
      </c>
      <c r="B488" s="25">
        <v>40702</v>
      </c>
      <c r="C488" s="21" t="s">
        <v>6</v>
      </c>
      <c r="D488" s="21" t="s">
        <v>299</v>
      </c>
      <c r="F488" s="26">
        <v>18.260000000000002</v>
      </c>
      <c r="G488" s="21" t="s">
        <v>14</v>
      </c>
    </row>
    <row r="489" spans="1:9" ht="13.4" customHeight="1" x14ac:dyDescent="0.25">
      <c r="A489" s="21" t="s">
        <v>2119</v>
      </c>
      <c r="B489" s="25">
        <v>40702</v>
      </c>
      <c r="C489" s="21" t="s">
        <v>6</v>
      </c>
      <c r="D489" s="21" t="s">
        <v>299</v>
      </c>
      <c r="F489" s="26">
        <v>369.78</v>
      </c>
      <c r="G489" s="21" t="s">
        <v>112</v>
      </c>
    </row>
    <row r="490" spans="1:9" ht="13.4" customHeight="1" x14ac:dyDescent="0.25">
      <c r="A490" s="21" t="s">
        <v>2119</v>
      </c>
      <c r="B490" s="25">
        <v>40702</v>
      </c>
      <c r="C490" s="21" t="s">
        <v>6</v>
      </c>
      <c r="D490" s="21" t="s">
        <v>299</v>
      </c>
      <c r="F490" s="26">
        <v>219.08</v>
      </c>
      <c r="G490" s="21" t="s">
        <v>112</v>
      </c>
    </row>
    <row r="491" spans="1:9" ht="13.4" customHeight="1" x14ac:dyDescent="0.25">
      <c r="A491" s="21" t="s">
        <v>2119</v>
      </c>
      <c r="B491" s="25">
        <v>40702</v>
      </c>
      <c r="C491" s="21" t="s">
        <v>21</v>
      </c>
      <c r="D491" s="21" t="s">
        <v>118</v>
      </c>
      <c r="E491" s="26">
        <v>250</v>
      </c>
      <c r="G491" s="21" t="s">
        <v>75</v>
      </c>
      <c r="I491" s="21">
        <f>WEEKNUM(B491)</f>
        <v>24</v>
      </c>
    </row>
    <row r="492" spans="1:9" ht="13.4" customHeight="1" x14ac:dyDescent="0.25">
      <c r="A492" s="21" t="s">
        <v>2119</v>
      </c>
      <c r="B492" s="25">
        <v>40702</v>
      </c>
      <c r="C492" s="21" t="s">
        <v>6</v>
      </c>
      <c r="D492" s="21" t="s">
        <v>299</v>
      </c>
      <c r="F492" s="26">
        <v>2995</v>
      </c>
      <c r="G492" s="21" t="s">
        <v>75</v>
      </c>
    </row>
    <row r="493" spans="1:9" ht="13.4" customHeight="1" x14ac:dyDescent="0.25">
      <c r="A493" s="21" t="s">
        <v>2119</v>
      </c>
      <c r="B493" s="25">
        <v>40702</v>
      </c>
      <c r="C493" s="21" t="s">
        <v>21</v>
      </c>
      <c r="D493" s="21" t="s">
        <v>119</v>
      </c>
      <c r="E493" s="26">
        <v>500</v>
      </c>
      <c r="G493" s="21" t="s">
        <v>120</v>
      </c>
      <c r="I493" s="21">
        <f>WEEKNUM(B493)</f>
        <v>24</v>
      </c>
    </row>
    <row r="494" spans="1:9" ht="13.4" customHeight="1" x14ac:dyDescent="0.25">
      <c r="A494" s="21" t="s">
        <v>2119</v>
      </c>
      <c r="B494" s="25">
        <v>40702</v>
      </c>
      <c r="C494" s="21" t="s">
        <v>6</v>
      </c>
      <c r="D494" s="21" t="s">
        <v>299</v>
      </c>
      <c r="F494" s="26">
        <v>75.67</v>
      </c>
      <c r="G494" s="21" t="s">
        <v>28</v>
      </c>
    </row>
    <row r="495" spans="1:9" ht="13.4" customHeight="1" x14ac:dyDescent="0.25">
      <c r="A495" s="21" t="s">
        <v>2119</v>
      </c>
      <c r="B495" s="25">
        <v>40702</v>
      </c>
      <c r="C495" s="21" t="s">
        <v>21</v>
      </c>
      <c r="D495" s="21" t="s">
        <v>121</v>
      </c>
      <c r="E495" s="26">
        <v>5700</v>
      </c>
      <c r="I495" s="21">
        <f>WEEKNUM(B495)</f>
        <v>24</v>
      </c>
    </row>
    <row r="496" spans="1:9" ht="13.4" customHeight="1" x14ac:dyDescent="0.25">
      <c r="A496" s="21" t="s">
        <v>2119</v>
      </c>
      <c r="B496" s="25">
        <v>40702</v>
      </c>
      <c r="C496" s="21" t="s">
        <v>21</v>
      </c>
      <c r="D496" s="35" t="s">
        <v>65</v>
      </c>
      <c r="E496" s="26">
        <v>5700</v>
      </c>
      <c r="I496" s="21">
        <f>WEEKNUM(B496)</f>
        <v>24</v>
      </c>
    </row>
    <row r="497" spans="1:9" ht="13.4" customHeight="1" x14ac:dyDescent="0.25">
      <c r="A497" s="21" t="s">
        <v>2119</v>
      </c>
      <c r="B497" s="25">
        <v>40702</v>
      </c>
      <c r="C497" s="21" t="s">
        <v>21</v>
      </c>
      <c r="D497" s="21" t="s">
        <v>89</v>
      </c>
      <c r="E497" s="26">
        <v>360</v>
      </c>
      <c r="I497" s="21">
        <f>WEEKNUM(B497)</f>
        <v>24</v>
      </c>
    </row>
    <row r="498" spans="1:9" ht="13.4" customHeight="1" x14ac:dyDescent="0.25">
      <c r="A498" s="21" t="s">
        <v>2119</v>
      </c>
      <c r="B498" s="25">
        <v>40703</v>
      </c>
      <c r="C498" s="21" t="s">
        <v>21</v>
      </c>
      <c r="D498" s="21" t="s">
        <v>122</v>
      </c>
      <c r="E498" s="26">
        <v>2000</v>
      </c>
      <c r="G498" s="21" t="s">
        <v>31</v>
      </c>
      <c r="I498" s="21">
        <f>WEEKNUM(B498)</f>
        <v>24</v>
      </c>
    </row>
    <row r="499" spans="1:9" ht="13.4" customHeight="1" x14ac:dyDescent="0.25">
      <c r="A499" s="21" t="s">
        <v>2119</v>
      </c>
      <c r="B499" s="25">
        <v>40703</v>
      </c>
      <c r="C499" s="21" t="s">
        <v>6</v>
      </c>
      <c r="D499" s="21" t="s">
        <v>299</v>
      </c>
      <c r="F499" s="26">
        <v>360.23</v>
      </c>
      <c r="G499" s="21" t="s">
        <v>123</v>
      </c>
    </row>
    <row r="500" spans="1:9" ht="13.4" customHeight="1" x14ac:dyDescent="0.25">
      <c r="A500" s="21" t="s">
        <v>2119</v>
      </c>
      <c r="B500" s="25">
        <v>40703</v>
      </c>
      <c r="C500" s="21" t="s">
        <v>6</v>
      </c>
      <c r="D500" s="21" t="s">
        <v>299</v>
      </c>
      <c r="F500" s="26">
        <v>108.15</v>
      </c>
      <c r="G500" s="21" t="s">
        <v>123</v>
      </c>
    </row>
    <row r="501" spans="1:9" ht="13.4" customHeight="1" x14ac:dyDescent="0.25">
      <c r="A501" s="21" t="s">
        <v>2119</v>
      </c>
      <c r="B501" s="25">
        <v>40703</v>
      </c>
      <c r="C501" s="21" t="s">
        <v>21</v>
      </c>
      <c r="D501" s="21" t="s">
        <v>124</v>
      </c>
      <c r="E501" s="26">
        <v>1000</v>
      </c>
      <c r="G501" s="21" t="s">
        <v>34</v>
      </c>
      <c r="I501" s="21">
        <f>WEEKNUM(B501)</f>
        <v>24</v>
      </c>
    </row>
    <row r="502" spans="1:9" ht="13.4" customHeight="1" x14ac:dyDescent="0.25">
      <c r="A502" s="21" t="s">
        <v>2119</v>
      </c>
      <c r="B502" s="25">
        <v>40703</v>
      </c>
      <c r="C502" s="21" t="s">
        <v>21</v>
      </c>
      <c r="D502" s="21" t="s">
        <v>124</v>
      </c>
      <c r="E502" s="26">
        <v>1350</v>
      </c>
      <c r="G502" s="21" t="s">
        <v>37</v>
      </c>
      <c r="I502" s="21">
        <f>WEEKNUM(B502)</f>
        <v>24</v>
      </c>
    </row>
    <row r="503" spans="1:9" ht="13.4" customHeight="1" x14ac:dyDescent="0.25">
      <c r="A503" s="21" t="s">
        <v>2119</v>
      </c>
      <c r="B503" s="25">
        <v>40703</v>
      </c>
      <c r="C503" s="21" t="s">
        <v>21</v>
      </c>
      <c r="D503" s="21" t="s">
        <v>96</v>
      </c>
      <c r="E503" s="26">
        <v>60</v>
      </c>
      <c r="I503" s="21">
        <f>WEEKNUM(B503)</f>
        <v>24</v>
      </c>
    </row>
    <row r="504" spans="1:9" ht="13.4" customHeight="1" x14ac:dyDescent="0.25">
      <c r="A504" s="21" t="s">
        <v>2119</v>
      </c>
      <c r="B504" s="25">
        <v>40703</v>
      </c>
      <c r="C504" s="21" t="s">
        <v>21</v>
      </c>
      <c r="D504" s="21" t="s">
        <v>89</v>
      </c>
      <c r="E504" s="26">
        <v>67.2</v>
      </c>
      <c r="I504" s="21">
        <f>WEEKNUM(B504)</f>
        <v>24</v>
      </c>
    </row>
    <row r="505" spans="1:9" ht="13.4" customHeight="1" x14ac:dyDescent="0.25">
      <c r="A505" s="21" t="s">
        <v>2119</v>
      </c>
      <c r="B505" s="25">
        <v>40704</v>
      </c>
      <c r="C505" s="21" t="s">
        <v>6</v>
      </c>
      <c r="D505" s="21" t="s">
        <v>299</v>
      </c>
      <c r="F505" s="26">
        <v>126.65</v>
      </c>
      <c r="G505" s="21" t="s">
        <v>112</v>
      </c>
    </row>
    <row r="506" spans="1:9" ht="13.4" customHeight="1" x14ac:dyDescent="0.25">
      <c r="A506" s="21" t="s">
        <v>2119</v>
      </c>
      <c r="B506" s="25">
        <v>40704</v>
      </c>
      <c r="C506" s="21" t="s">
        <v>6</v>
      </c>
      <c r="D506" s="21" t="s">
        <v>299</v>
      </c>
      <c r="F506" s="26">
        <v>207.02</v>
      </c>
      <c r="G506" s="21" t="s">
        <v>75</v>
      </c>
    </row>
    <row r="507" spans="1:9" ht="13.4" customHeight="1" x14ac:dyDescent="0.25">
      <c r="A507" s="21" t="s">
        <v>2119</v>
      </c>
      <c r="B507" s="25">
        <v>40704</v>
      </c>
      <c r="C507" s="21" t="s">
        <v>6</v>
      </c>
      <c r="D507" s="21" t="s">
        <v>299</v>
      </c>
      <c r="F507" s="26">
        <v>381.63</v>
      </c>
      <c r="G507" s="21" t="s">
        <v>125</v>
      </c>
    </row>
    <row r="508" spans="1:9" ht="15.65" customHeight="1" x14ac:dyDescent="0.25">
      <c r="A508" s="21" t="s">
        <v>2119</v>
      </c>
      <c r="B508" s="25">
        <v>40704</v>
      </c>
      <c r="C508" s="21" t="s">
        <v>6</v>
      </c>
      <c r="D508" s="21" t="s">
        <v>299</v>
      </c>
      <c r="F508" s="26">
        <v>258.64</v>
      </c>
      <c r="G508" s="21" t="s">
        <v>88</v>
      </c>
    </row>
    <row r="509" spans="1:9" ht="15.65" customHeight="1" x14ac:dyDescent="0.25">
      <c r="A509" s="21" t="s">
        <v>2119</v>
      </c>
      <c r="B509" s="25">
        <v>40704</v>
      </c>
      <c r="C509" s="21" t="s">
        <v>21</v>
      </c>
      <c r="D509" s="21" t="s">
        <v>124</v>
      </c>
      <c r="E509" s="26">
        <v>100</v>
      </c>
      <c r="G509" s="21" t="s">
        <v>73</v>
      </c>
      <c r="I509" s="21">
        <f t="shared" ref="I509:I532" si="12">WEEKNUM(B509)</f>
        <v>24</v>
      </c>
    </row>
    <row r="510" spans="1:9" ht="15.65" customHeight="1" x14ac:dyDescent="0.25">
      <c r="A510" s="21" t="s">
        <v>2119</v>
      </c>
      <c r="B510" s="25">
        <v>40707</v>
      </c>
      <c r="C510" s="21" t="s">
        <v>21</v>
      </c>
      <c r="D510" s="21" t="s">
        <v>126</v>
      </c>
      <c r="E510" s="26">
        <v>360</v>
      </c>
      <c r="G510" s="21" t="s">
        <v>127</v>
      </c>
      <c r="I510" s="21">
        <f t="shared" si="12"/>
        <v>25</v>
      </c>
    </row>
    <row r="511" spans="1:9" ht="15.65" customHeight="1" x14ac:dyDescent="0.25">
      <c r="A511" s="21" t="s">
        <v>2119</v>
      </c>
      <c r="B511" s="25">
        <v>40707</v>
      </c>
      <c r="C511" s="21" t="s">
        <v>21</v>
      </c>
      <c r="D511" s="21" t="s">
        <v>128</v>
      </c>
      <c r="E511" s="26">
        <v>700</v>
      </c>
      <c r="G511" s="21" t="s">
        <v>127</v>
      </c>
      <c r="I511" s="21">
        <f t="shared" si="12"/>
        <v>25</v>
      </c>
    </row>
    <row r="512" spans="1:9" ht="13.4" customHeight="1" x14ac:dyDescent="0.25">
      <c r="A512" s="21" t="s">
        <v>2119</v>
      </c>
      <c r="B512" s="25">
        <v>40707</v>
      </c>
      <c r="C512" s="21" t="s">
        <v>21</v>
      </c>
      <c r="D512" s="21" t="s">
        <v>32</v>
      </c>
      <c r="E512" s="26">
        <v>360</v>
      </c>
      <c r="G512" s="21" t="s">
        <v>127</v>
      </c>
      <c r="I512" s="21">
        <f t="shared" si="12"/>
        <v>25</v>
      </c>
    </row>
    <row r="513" spans="1:9" ht="13.4" customHeight="1" x14ac:dyDescent="0.25">
      <c r="A513" s="21" t="s">
        <v>2119</v>
      </c>
      <c r="B513" s="25">
        <v>40707</v>
      </c>
      <c r="C513" s="21" t="s">
        <v>21</v>
      </c>
      <c r="D513" s="21" t="s">
        <v>36</v>
      </c>
      <c r="E513" s="26">
        <v>390</v>
      </c>
      <c r="G513" s="21" t="s">
        <v>127</v>
      </c>
      <c r="I513" s="21">
        <f t="shared" si="12"/>
        <v>25</v>
      </c>
    </row>
    <row r="514" spans="1:9" ht="13.4" customHeight="1" x14ac:dyDescent="0.25">
      <c r="A514" s="21" t="s">
        <v>2119</v>
      </c>
      <c r="B514" s="25">
        <v>40707</v>
      </c>
      <c r="C514" s="21" t="s">
        <v>21</v>
      </c>
      <c r="D514" s="21" t="s">
        <v>56</v>
      </c>
      <c r="E514" s="26">
        <v>120</v>
      </c>
      <c r="G514" s="21" t="s">
        <v>31</v>
      </c>
      <c r="I514" s="21">
        <f t="shared" si="12"/>
        <v>25</v>
      </c>
    </row>
    <row r="515" spans="1:9" ht="13.4" customHeight="1" x14ac:dyDescent="0.25">
      <c r="A515" s="21" t="s">
        <v>2119</v>
      </c>
      <c r="B515" s="25">
        <v>40707</v>
      </c>
      <c r="C515" s="21" t="s">
        <v>21</v>
      </c>
      <c r="D515" s="21" t="s">
        <v>32</v>
      </c>
      <c r="E515" s="26">
        <v>120</v>
      </c>
      <c r="G515" s="21" t="s">
        <v>31</v>
      </c>
      <c r="I515" s="21">
        <f t="shared" si="12"/>
        <v>25</v>
      </c>
    </row>
    <row r="516" spans="1:9" ht="13.4" customHeight="1" x14ac:dyDescent="0.25">
      <c r="A516" s="21" t="s">
        <v>2119</v>
      </c>
      <c r="B516" s="25">
        <v>40707</v>
      </c>
      <c r="C516" s="21" t="s">
        <v>21</v>
      </c>
      <c r="D516" s="21" t="s">
        <v>122</v>
      </c>
      <c r="E516" s="26">
        <v>370</v>
      </c>
      <c r="G516" s="21" t="s">
        <v>129</v>
      </c>
      <c r="I516" s="21">
        <f t="shared" si="12"/>
        <v>25</v>
      </c>
    </row>
    <row r="517" spans="1:9" ht="13.4" customHeight="1" x14ac:dyDescent="0.25">
      <c r="A517" s="21" t="s">
        <v>2119</v>
      </c>
      <c r="B517" s="25">
        <v>40707</v>
      </c>
      <c r="C517" s="21" t="s">
        <v>21</v>
      </c>
      <c r="D517" s="21" t="s">
        <v>130</v>
      </c>
      <c r="E517" s="26">
        <v>545</v>
      </c>
      <c r="G517" s="21" t="s">
        <v>34</v>
      </c>
      <c r="I517" s="21">
        <f t="shared" si="12"/>
        <v>25</v>
      </c>
    </row>
    <row r="518" spans="1:9" ht="13.4" customHeight="1" x14ac:dyDescent="0.25">
      <c r="A518" s="21" t="s">
        <v>2119</v>
      </c>
      <c r="B518" s="25">
        <v>40707</v>
      </c>
      <c r="C518" s="21" t="s">
        <v>21</v>
      </c>
      <c r="D518" s="21" t="s">
        <v>131</v>
      </c>
      <c r="E518" s="26">
        <v>300</v>
      </c>
      <c r="G518" s="21" t="s">
        <v>14</v>
      </c>
      <c r="I518" s="21">
        <f t="shared" si="12"/>
        <v>25</v>
      </c>
    </row>
    <row r="519" spans="1:9" ht="13.4" customHeight="1" x14ac:dyDescent="0.25">
      <c r="A519" s="21" t="s">
        <v>2119</v>
      </c>
      <c r="B519" s="25">
        <v>40707</v>
      </c>
      <c r="C519" s="21" t="s">
        <v>21</v>
      </c>
      <c r="D519" s="21" t="s">
        <v>132</v>
      </c>
      <c r="E519" s="26">
        <v>200</v>
      </c>
      <c r="G519" s="21" t="s">
        <v>14</v>
      </c>
      <c r="I519" s="21">
        <f t="shared" si="12"/>
        <v>25</v>
      </c>
    </row>
    <row r="520" spans="1:9" ht="13.4" customHeight="1" x14ac:dyDescent="0.25">
      <c r="A520" s="21" t="s">
        <v>2119</v>
      </c>
      <c r="B520" s="25">
        <v>40707</v>
      </c>
      <c r="C520" s="21" t="s">
        <v>21</v>
      </c>
      <c r="D520" s="21" t="s">
        <v>131</v>
      </c>
      <c r="E520" s="26">
        <v>60</v>
      </c>
      <c r="G520" s="21" t="s">
        <v>112</v>
      </c>
      <c r="I520" s="21">
        <f t="shared" si="12"/>
        <v>25</v>
      </c>
    </row>
    <row r="521" spans="1:9" ht="13.4" customHeight="1" x14ac:dyDescent="0.25">
      <c r="A521" s="21" t="s">
        <v>2119</v>
      </c>
      <c r="B521" s="25">
        <v>40707</v>
      </c>
      <c r="C521" s="21" t="s">
        <v>21</v>
      </c>
      <c r="D521" s="21" t="s">
        <v>133</v>
      </c>
      <c r="E521" s="26">
        <v>650</v>
      </c>
      <c r="G521" s="21" t="s">
        <v>75</v>
      </c>
      <c r="I521" s="21">
        <f t="shared" si="12"/>
        <v>25</v>
      </c>
    </row>
    <row r="522" spans="1:9" ht="13.4" customHeight="1" x14ac:dyDescent="0.25">
      <c r="A522" s="21" t="s">
        <v>2119</v>
      </c>
      <c r="B522" s="25">
        <v>40707</v>
      </c>
      <c r="C522" s="21" t="s">
        <v>21</v>
      </c>
      <c r="D522" s="21" t="s">
        <v>134</v>
      </c>
      <c r="E522" s="26">
        <v>600</v>
      </c>
      <c r="G522" s="21" t="s">
        <v>75</v>
      </c>
      <c r="I522" s="21">
        <f t="shared" si="12"/>
        <v>25</v>
      </c>
    </row>
    <row r="523" spans="1:9" ht="13.4" customHeight="1" x14ac:dyDescent="0.25">
      <c r="A523" s="21" t="s">
        <v>2119</v>
      </c>
      <c r="B523" s="25">
        <v>40707</v>
      </c>
      <c r="C523" s="21" t="s">
        <v>21</v>
      </c>
      <c r="D523" s="21" t="s">
        <v>135</v>
      </c>
      <c r="E523" s="26">
        <v>300</v>
      </c>
      <c r="G523" s="21" t="s">
        <v>75</v>
      </c>
      <c r="I523" s="21">
        <f t="shared" si="12"/>
        <v>25</v>
      </c>
    </row>
    <row r="524" spans="1:9" ht="13.4" customHeight="1" x14ac:dyDescent="0.25">
      <c r="A524" s="21" t="s">
        <v>2119</v>
      </c>
      <c r="B524" s="25">
        <v>40707</v>
      </c>
      <c r="C524" s="21" t="s">
        <v>21</v>
      </c>
      <c r="D524" s="21" t="s">
        <v>41</v>
      </c>
      <c r="E524" s="26">
        <v>120</v>
      </c>
      <c r="G524" s="21" t="s">
        <v>82</v>
      </c>
      <c r="I524" s="21">
        <f t="shared" si="12"/>
        <v>25</v>
      </c>
    </row>
    <row r="525" spans="1:9" ht="13.4" customHeight="1" x14ac:dyDescent="0.25">
      <c r="A525" s="21" t="s">
        <v>2119</v>
      </c>
      <c r="B525" s="25">
        <v>40707</v>
      </c>
      <c r="C525" s="21" t="s">
        <v>21</v>
      </c>
      <c r="D525" s="21" t="s">
        <v>132</v>
      </c>
      <c r="E525" s="26">
        <v>50</v>
      </c>
      <c r="G525" s="21" t="s">
        <v>82</v>
      </c>
      <c r="I525" s="21">
        <f t="shared" si="12"/>
        <v>25</v>
      </c>
    </row>
    <row r="526" spans="1:9" ht="13.4" customHeight="1" x14ac:dyDescent="0.25">
      <c r="A526" s="21" t="s">
        <v>2119</v>
      </c>
      <c r="B526" s="25">
        <v>40707</v>
      </c>
      <c r="C526" s="21" t="s">
        <v>21</v>
      </c>
      <c r="D526" s="21" t="s">
        <v>41</v>
      </c>
      <c r="E526" s="26">
        <v>60</v>
      </c>
      <c r="G526" s="21" t="s">
        <v>87</v>
      </c>
      <c r="I526" s="21">
        <f t="shared" si="12"/>
        <v>25</v>
      </c>
    </row>
    <row r="527" spans="1:9" ht="13.4" customHeight="1" x14ac:dyDescent="0.25">
      <c r="A527" s="21" t="s">
        <v>2119</v>
      </c>
      <c r="B527" s="25">
        <v>40707</v>
      </c>
      <c r="C527" s="21" t="s">
        <v>21</v>
      </c>
      <c r="D527" s="21" t="s">
        <v>132</v>
      </c>
      <c r="E527" s="26">
        <v>150</v>
      </c>
      <c r="G527" s="21" t="s">
        <v>87</v>
      </c>
      <c r="I527" s="21">
        <f t="shared" si="12"/>
        <v>25</v>
      </c>
    </row>
    <row r="528" spans="1:9" ht="13.4" customHeight="1" x14ac:dyDescent="0.25">
      <c r="A528" s="21" t="s">
        <v>2119</v>
      </c>
      <c r="B528" s="25">
        <v>40707</v>
      </c>
      <c r="C528" s="21" t="s">
        <v>21</v>
      </c>
      <c r="D528" s="21" t="s">
        <v>56</v>
      </c>
      <c r="E528" s="26">
        <v>120</v>
      </c>
      <c r="G528" s="21" t="s">
        <v>28</v>
      </c>
      <c r="I528" s="21">
        <f t="shared" si="12"/>
        <v>25</v>
      </c>
    </row>
    <row r="529" spans="1:9" ht="13.4" customHeight="1" x14ac:dyDescent="0.25">
      <c r="A529" s="21" t="s">
        <v>2119</v>
      </c>
      <c r="B529" s="25">
        <v>40707</v>
      </c>
      <c r="C529" s="21" t="s">
        <v>21</v>
      </c>
      <c r="D529" s="21" t="s">
        <v>56</v>
      </c>
      <c r="E529" s="26">
        <v>500</v>
      </c>
      <c r="G529" s="21" t="s">
        <v>136</v>
      </c>
      <c r="I529" s="21">
        <f t="shared" si="12"/>
        <v>25</v>
      </c>
    </row>
    <row r="530" spans="1:9" ht="13.4" customHeight="1" x14ac:dyDescent="0.25">
      <c r="A530" s="21" t="s">
        <v>2119</v>
      </c>
      <c r="B530" s="25">
        <v>40707</v>
      </c>
      <c r="C530" s="21" t="s">
        <v>21</v>
      </c>
      <c r="D530" s="21" t="s">
        <v>32</v>
      </c>
      <c r="E530" s="26">
        <v>100</v>
      </c>
      <c r="G530" s="21" t="s">
        <v>73</v>
      </c>
      <c r="I530" s="21">
        <f t="shared" si="12"/>
        <v>25</v>
      </c>
    </row>
    <row r="531" spans="1:9" ht="13.4" customHeight="1" x14ac:dyDescent="0.25">
      <c r="A531" s="21" t="s">
        <v>2119</v>
      </c>
      <c r="B531" s="25">
        <v>40707</v>
      </c>
      <c r="C531" s="21" t="s">
        <v>21</v>
      </c>
      <c r="D531" s="21" t="s">
        <v>131</v>
      </c>
      <c r="E531" s="26">
        <v>120</v>
      </c>
      <c r="I531" s="21">
        <f t="shared" si="12"/>
        <v>25</v>
      </c>
    </row>
    <row r="532" spans="1:9" ht="13.4" customHeight="1" x14ac:dyDescent="0.25">
      <c r="A532" s="21" t="s">
        <v>2119</v>
      </c>
      <c r="B532" s="25">
        <v>40707</v>
      </c>
      <c r="C532" s="21" t="s">
        <v>21</v>
      </c>
      <c r="D532" s="21" t="s">
        <v>41</v>
      </c>
      <c r="E532" s="26">
        <f>450-180</f>
        <v>270</v>
      </c>
      <c r="I532" s="21">
        <f t="shared" si="12"/>
        <v>25</v>
      </c>
    </row>
    <row r="533" spans="1:9" ht="13.4" customHeight="1" x14ac:dyDescent="0.25">
      <c r="A533" s="21" t="s">
        <v>2119</v>
      </c>
      <c r="B533" s="25">
        <v>40708</v>
      </c>
      <c r="C533" s="21" t="s">
        <v>6</v>
      </c>
      <c r="D533" s="21" t="s">
        <v>299</v>
      </c>
      <c r="F533" s="26">
        <v>595</v>
      </c>
      <c r="G533" s="21" t="s">
        <v>75</v>
      </c>
    </row>
    <row r="534" spans="1:9" ht="15.65" customHeight="1" x14ac:dyDescent="0.25">
      <c r="A534" s="21" t="s">
        <v>2119</v>
      </c>
      <c r="B534" s="25">
        <v>40708</v>
      </c>
      <c r="C534" s="21" t="s">
        <v>21</v>
      </c>
      <c r="D534" s="21" t="s">
        <v>124</v>
      </c>
      <c r="E534" s="26">
        <v>3400</v>
      </c>
      <c r="G534" s="21" t="s">
        <v>137</v>
      </c>
      <c r="I534" s="21">
        <f>WEEKNUM(B534)</f>
        <v>25</v>
      </c>
    </row>
    <row r="535" spans="1:9" ht="13.4" customHeight="1" x14ac:dyDescent="0.25">
      <c r="A535" s="21" t="s">
        <v>2119</v>
      </c>
      <c r="B535" s="25">
        <v>40709</v>
      </c>
      <c r="C535" s="21" t="s">
        <v>6</v>
      </c>
      <c r="D535" s="21" t="s">
        <v>299</v>
      </c>
      <c r="F535" s="26">
        <v>23.55</v>
      </c>
      <c r="G535" s="21" t="s">
        <v>138</v>
      </c>
    </row>
    <row r="536" spans="1:9" ht="13.4" customHeight="1" x14ac:dyDescent="0.25">
      <c r="A536" s="21" t="s">
        <v>2119</v>
      </c>
      <c r="B536" s="25">
        <v>40710</v>
      </c>
      <c r="C536" s="21" t="s">
        <v>21</v>
      </c>
      <c r="D536" s="21" t="s">
        <v>139</v>
      </c>
      <c r="E536" s="26">
        <v>120</v>
      </c>
      <c r="G536" s="21" t="s">
        <v>127</v>
      </c>
      <c r="I536" s="21">
        <f t="shared" ref="I536:I543" si="13">WEEKNUM(B536)</f>
        <v>25</v>
      </c>
    </row>
    <row r="537" spans="1:9" ht="13.4" customHeight="1" x14ac:dyDescent="0.25">
      <c r="A537" s="21" t="s">
        <v>2119</v>
      </c>
      <c r="B537" s="25">
        <v>40710</v>
      </c>
      <c r="C537" s="21" t="s">
        <v>21</v>
      </c>
      <c r="D537" s="21" t="s">
        <v>36</v>
      </c>
      <c r="E537" s="26">
        <v>100</v>
      </c>
      <c r="G537" s="21" t="s">
        <v>75</v>
      </c>
      <c r="I537" s="21">
        <f t="shared" si="13"/>
        <v>25</v>
      </c>
    </row>
    <row r="538" spans="1:9" ht="13.4" customHeight="1" x14ac:dyDescent="0.25">
      <c r="A538" s="21" t="s">
        <v>2119</v>
      </c>
      <c r="B538" s="25">
        <v>40710</v>
      </c>
      <c r="C538" s="21" t="s">
        <v>21</v>
      </c>
      <c r="D538" s="21" t="s">
        <v>42</v>
      </c>
      <c r="E538" s="26">
        <v>60</v>
      </c>
      <c r="G538" s="21" t="s">
        <v>75</v>
      </c>
      <c r="I538" s="21">
        <f t="shared" si="13"/>
        <v>25</v>
      </c>
    </row>
    <row r="539" spans="1:9" ht="13.4" customHeight="1" x14ac:dyDescent="0.25">
      <c r="A539" s="21" t="s">
        <v>2119</v>
      </c>
      <c r="B539" s="25">
        <v>40710</v>
      </c>
      <c r="C539" s="21" t="s">
        <v>21</v>
      </c>
      <c r="D539" s="21" t="s">
        <v>42</v>
      </c>
      <c r="E539" s="26">
        <v>100</v>
      </c>
      <c r="G539" s="21" t="s">
        <v>82</v>
      </c>
      <c r="I539" s="21">
        <f t="shared" si="13"/>
        <v>25</v>
      </c>
    </row>
    <row r="540" spans="1:9" ht="13.4" customHeight="1" x14ac:dyDescent="0.25">
      <c r="A540" s="21" t="s">
        <v>2119</v>
      </c>
      <c r="B540" s="25">
        <v>40710</v>
      </c>
      <c r="C540" s="21" t="s">
        <v>21</v>
      </c>
      <c r="D540" s="21" t="s">
        <v>42</v>
      </c>
      <c r="E540" s="26">
        <v>300</v>
      </c>
      <c r="G540" s="21" t="s">
        <v>140</v>
      </c>
      <c r="I540" s="21">
        <f t="shared" si="13"/>
        <v>25</v>
      </c>
    </row>
    <row r="541" spans="1:9" ht="13.4" customHeight="1" x14ac:dyDescent="0.25">
      <c r="A541" s="21" t="s">
        <v>2119</v>
      </c>
      <c r="B541" s="25">
        <v>40710</v>
      </c>
      <c r="C541" s="21" t="s">
        <v>21</v>
      </c>
      <c r="D541" s="21" t="s">
        <v>36</v>
      </c>
      <c r="E541" s="26">
        <v>360</v>
      </c>
      <c r="G541" s="21" t="s">
        <v>28</v>
      </c>
      <c r="I541" s="21">
        <f t="shared" si="13"/>
        <v>25</v>
      </c>
    </row>
    <row r="542" spans="1:9" ht="13.4" customHeight="1" x14ac:dyDescent="0.25">
      <c r="A542" s="21" t="s">
        <v>2119</v>
      </c>
      <c r="B542" s="25">
        <v>40711</v>
      </c>
      <c r="C542" s="21" t="s">
        <v>21</v>
      </c>
      <c r="D542" s="21" t="s">
        <v>141</v>
      </c>
      <c r="E542" s="26">
        <v>100</v>
      </c>
      <c r="G542" s="21" t="s">
        <v>87</v>
      </c>
      <c r="I542" s="21">
        <f t="shared" si="13"/>
        <v>25</v>
      </c>
    </row>
    <row r="543" spans="1:9" ht="13.4" customHeight="1" x14ac:dyDescent="0.25">
      <c r="A543" s="21" t="s">
        <v>2119</v>
      </c>
      <c r="B543" s="25">
        <v>40714</v>
      </c>
      <c r="C543" s="21" t="s">
        <v>21</v>
      </c>
      <c r="D543" s="21" t="s">
        <v>142</v>
      </c>
      <c r="E543" s="26">
        <v>2995</v>
      </c>
      <c r="G543" s="21" t="s">
        <v>143</v>
      </c>
      <c r="I543" s="21">
        <f t="shared" si="13"/>
        <v>26</v>
      </c>
    </row>
    <row r="544" spans="1:9" ht="13.4" customHeight="1" x14ac:dyDescent="0.25">
      <c r="A544" s="21" t="s">
        <v>2119</v>
      </c>
      <c r="B544" s="25">
        <v>40714</v>
      </c>
      <c r="C544" s="21" t="s">
        <v>6</v>
      </c>
      <c r="D544" s="21" t="s">
        <v>299</v>
      </c>
      <c r="F544" s="26">
        <v>272.42</v>
      </c>
    </row>
    <row r="545" spans="1:9" ht="13.4" customHeight="1" x14ac:dyDescent="0.25">
      <c r="A545" s="21" t="s">
        <v>2119</v>
      </c>
      <c r="B545" s="25">
        <v>40715</v>
      </c>
      <c r="C545" s="21" t="s">
        <v>6</v>
      </c>
      <c r="D545" s="21" t="s">
        <v>299</v>
      </c>
      <c r="F545" s="26">
        <v>715.5</v>
      </c>
      <c r="G545" s="21" t="s">
        <v>102</v>
      </c>
    </row>
    <row r="546" spans="1:9" ht="13.4" customHeight="1" x14ac:dyDescent="0.25">
      <c r="A546" s="21" t="s">
        <v>2119</v>
      </c>
      <c r="B546" s="25">
        <v>40715</v>
      </c>
      <c r="C546" s="21" t="s">
        <v>21</v>
      </c>
      <c r="D546" s="21" t="s">
        <v>56</v>
      </c>
      <c r="E546" s="26">
        <v>130</v>
      </c>
      <c r="G546" s="21" t="s">
        <v>137</v>
      </c>
      <c r="I546" s="21">
        <f>WEEKNUM(B546)</f>
        <v>26</v>
      </c>
    </row>
    <row r="547" spans="1:9" ht="13.4" customHeight="1" x14ac:dyDescent="0.25">
      <c r="A547" s="21" t="s">
        <v>2119</v>
      </c>
      <c r="B547" s="25">
        <v>40715</v>
      </c>
      <c r="C547" s="21" t="s">
        <v>6</v>
      </c>
      <c r="D547" s="21" t="s">
        <v>299</v>
      </c>
      <c r="F547" s="26">
        <v>76.92</v>
      </c>
      <c r="G547" s="21" t="s">
        <v>63</v>
      </c>
    </row>
    <row r="548" spans="1:9" ht="13.4" customHeight="1" x14ac:dyDescent="0.25">
      <c r="A548" s="21" t="s">
        <v>2119</v>
      </c>
      <c r="B548" s="25">
        <v>40715</v>
      </c>
      <c r="C548" s="21" t="s">
        <v>6</v>
      </c>
      <c r="D548" s="21" t="s">
        <v>299</v>
      </c>
      <c r="F548" s="26">
        <v>2453.14</v>
      </c>
      <c r="G548" s="21" t="s">
        <v>114</v>
      </c>
    </row>
    <row r="549" spans="1:9" ht="13.4" customHeight="1" x14ac:dyDescent="0.25">
      <c r="A549" t="s">
        <v>2119</v>
      </c>
      <c r="B549" s="25">
        <v>40715</v>
      </c>
      <c r="C549" s="21" t="s">
        <v>21</v>
      </c>
      <c r="D549" s="21" t="s">
        <v>89</v>
      </c>
      <c r="E549" s="26">
        <v>15</v>
      </c>
      <c r="I549" s="21">
        <f>WEEKNUM(B549)</f>
        <v>26</v>
      </c>
    </row>
    <row r="550" spans="1:9" ht="13.4" customHeight="1" x14ac:dyDescent="0.25">
      <c r="A550" s="21" t="s">
        <v>2119</v>
      </c>
      <c r="B550" s="25">
        <v>40715</v>
      </c>
      <c r="C550" s="21" t="s">
        <v>6</v>
      </c>
      <c r="D550" s="21" t="s">
        <v>299</v>
      </c>
      <c r="F550" s="26">
        <v>2940.04</v>
      </c>
    </row>
    <row r="551" spans="1:9" ht="13.4" customHeight="1" x14ac:dyDescent="0.25">
      <c r="A551" s="21" t="s">
        <v>2119</v>
      </c>
      <c r="B551" s="25">
        <v>40716</v>
      </c>
      <c r="C551" s="21" t="s">
        <v>6</v>
      </c>
      <c r="D551" s="21" t="s">
        <v>299</v>
      </c>
      <c r="F551" s="26">
        <v>1999.32</v>
      </c>
      <c r="G551" s="21" t="s">
        <v>102</v>
      </c>
    </row>
    <row r="552" spans="1:9" ht="15.65" customHeight="1" x14ac:dyDescent="0.25">
      <c r="A552" s="21" t="s">
        <v>2119</v>
      </c>
      <c r="B552" s="25">
        <v>40716</v>
      </c>
      <c r="C552" s="21" t="s">
        <v>6</v>
      </c>
      <c r="D552" s="21" t="s">
        <v>299</v>
      </c>
      <c r="F552" s="26">
        <v>65.33</v>
      </c>
      <c r="G552" s="21" t="s">
        <v>63</v>
      </c>
    </row>
    <row r="553" spans="1:9" ht="13.4" customHeight="1" x14ac:dyDescent="0.25">
      <c r="A553" s="21" t="s">
        <v>2119</v>
      </c>
      <c r="B553" s="25">
        <v>40716</v>
      </c>
      <c r="C553" s="21" t="s">
        <v>21</v>
      </c>
      <c r="D553" s="21" t="s">
        <v>89</v>
      </c>
      <c r="E553" s="26">
        <v>12</v>
      </c>
      <c r="I553" s="21">
        <f>WEEKNUM(B553)</f>
        <v>26</v>
      </c>
    </row>
    <row r="554" spans="1:9" ht="13.4" customHeight="1" x14ac:dyDescent="0.25">
      <c r="A554" s="21" t="s">
        <v>2119</v>
      </c>
      <c r="B554" s="25">
        <v>40717</v>
      </c>
      <c r="C554" s="21" t="s">
        <v>21</v>
      </c>
      <c r="D554" s="21" t="s">
        <v>144</v>
      </c>
      <c r="E554" s="26">
        <v>300</v>
      </c>
      <c r="G554" s="21" t="s">
        <v>127</v>
      </c>
      <c r="I554" s="21">
        <f>WEEKNUM(B554)</f>
        <v>26</v>
      </c>
    </row>
    <row r="555" spans="1:9" ht="13.4" customHeight="1" x14ac:dyDescent="0.25">
      <c r="A555" s="21" t="s">
        <v>2119</v>
      </c>
      <c r="B555" s="25">
        <v>40717</v>
      </c>
      <c r="C555" s="21" t="s">
        <v>21</v>
      </c>
      <c r="D555" s="21" t="s">
        <v>86</v>
      </c>
      <c r="E555" s="26">
        <v>1000</v>
      </c>
      <c r="G555" s="21" t="s">
        <v>111</v>
      </c>
      <c r="I555" s="21">
        <f>WEEKNUM(B555)</f>
        <v>26</v>
      </c>
    </row>
    <row r="556" spans="1:9" ht="13.4" customHeight="1" x14ac:dyDescent="0.25">
      <c r="A556" s="21" t="s">
        <v>2119</v>
      </c>
      <c r="B556" s="25">
        <v>40717</v>
      </c>
      <c r="C556" s="21" t="s">
        <v>6</v>
      </c>
      <c r="D556" s="21" t="s">
        <v>299</v>
      </c>
      <c r="F556" s="26">
        <v>252.22</v>
      </c>
      <c r="G556" s="21" t="s">
        <v>145</v>
      </c>
    </row>
    <row r="557" spans="1:9" ht="13.4" customHeight="1" x14ac:dyDescent="0.25">
      <c r="A557" s="21" t="s">
        <v>2119</v>
      </c>
      <c r="B557" s="25">
        <v>40717</v>
      </c>
      <c r="C557" s="21" t="s">
        <v>6</v>
      </c>
      <c r="D557" s="21" t="s">
        <v>299</v>
      </c>
      <c r="F557" s="26">
        <v>1140.17</v>
      </c>
      <c r="G557" s="21" t="s">
        <v>75</v>
      </c>
    </row>
    <row r="558" spans="1:9" ht="13.4" customHeight="1" x14ac:dyDescent="0.25">
      <c r="A558" s="21" t="s">
        <v>2119</v>
      </c>
      <c r="B558" s="25">
        <v>40717</v>
      </c>
      <c r="C558" s="21" t="s">
        <v>6</v>
      </c>
      <c r="D558" s="21" t="s">
        <v>299</v>
      </c>
      <c r="F558" s="26">
        <v>211.16</v>
      </c>
      <c r="G558" s="21" t="s">
        <v>114</v>
      </c>
    </row>
    <row r="559" spans="1:9" ht="13.4" customHeight="1" x14ac:dyDescent="0.25">
      <c r="A559" s="21" t="s">
        <v>2119</v>
      </c>
      <c r="B559" s="25">
        <v>40717</v>
      </c>
      <c r="C559" s="21" t="s">
        <v>6</v>
      </c>
      <c r="D559" s="21" t="s">
        <v>299</v>
      </c>
      <c r="F559" s="26">
        <v>44800</v>
      </c>
      <c r="G559" s="21" t="s">
        <v>20</v>
      </c>
    </row>
    <row r="560" spans="1:9" ht="13.4" customHeight="1" x14ac:dyDescent="0.25">
      <c r="A560" s="21" t="s">
        <v>2119</v>
      </c>
      <c r="B560" s="25">
        <v>40718</v>
      </c>
      <c r="C560" s="21" t="s">
        <v>21</v>
      </c>
      <c r="D560" s="21" t="s">
        <v>146</v>
      </c>
      <c r="E560" s="26">
        <v>500</v>
      </c>
      <c r="G560" s="21" t="s">
        <v>75</v>
      </c>
      <c r="I560" s="21">
        <f>WEEKNUM(B560)</f>
        <v>26</v>
      </c>
    </row>
    <row r="561" spans="1:9" ht="13.4" customHeight="1" x14ac:dyDescent="0.25">
      <c r="A561" s="21" t="s">
        <v>2119</v>
      </c>
      <c r="B561" s="25">
        <v>40718</v>
      </c>
      <c r="C561" s="21" t="s">
        <v>21</v>
      </c>
      <c r="D561" s="21" t="s">
        <v>107</v>
      </c>
      <c r="E561" s="26">
        <v>500</v>
      </c>
      <c r="G561" s="21" t="s">
        <v>75</v>
      </c>
      <c r="I561" s="21">
        <f>WEEKNUM(B561)</f>
        <v>26</v>
      </c>
    </row>
    <row r="562" spans="1:9" ht="13.4" customHeight="1" x14ac:dyDescent="0.25">
      <c r="A562" s="21" t="s">
        <v>2119</v>
      </c>
      <c r="B562" s="25">
        <v>40719</v>
      </c>
      <c r="C562" s="21" t="s">
        <v>6</v>
      </c>
      <c r="D562" s="21" t="s">
        <v>299</v>
      </c>
      <c r="F562" s="26">
        <v>314.74</v>
      </c>
      <c r="G562" s="21" t="s">
        <v>147</v>
      </c>
    </row>
    <row r="563" spans="1:9" ht="13.4" customHeight="1" x14ac:dyDescent="0.25">
      <c r="A563" s="21" t="s">
        <v>2119</v>
      </c>
      <c r="B563" s="25">
        <v>40719</v>
      </c>
      <c r="C563" s="21" t="s">
        <v>6</v>
      </c>
      <c r="D563" s="21" t="s">
        <v>299</v>
      </c>
      <c r="F563" s="26">
        <v>80.58</v>
      </c>
      <c r="G563" s="21" t="s">
        <v>112</v>
      </c>
    </row>
    <row r="564" spans="1:9" ht="13.4" customHeight="1" x14ac:dyDescent="0.25">
      <c r="A564" s="21" t="s">
        <v>2119</v>
      </c>
      <c r="B564" s="25">
        <v>40719</v>
      </c>
      <c r="C564" s="21" t="s">
        <v>6</v>
      </c>
      <c r="D564" s="21" t="s">
        <v>299</v>
      </c>
      <c r="F564" s="26">
        <v>42.92</v>
      </c>
      <c r="G564" s="21" t="s">
        <v>114</v>
      </c>
    </row>
    <row r="565" spans="1:9" ht="13.4" customHeight="1" x14ac:dyDescent="0.25">
      <c r="A565" s="21" t="s">
        <v>2119</v>
      </c>
      <c r="B565" s="25">
        <v>40721</v>
      </c>
      <c r="C565" s="21" t="s">
        <v>21</v>
      </c>
      <c r="D565" s="21" t="s">
        <v>134</v>
      </c>
      <c r="E565" s="26">
        <v>240</v>
      </c>
      <c r="G565" s="21" t="s">
        <v>102</v>
      </c>
      <c r="I565" s="21">
        <f>WEEKNUM(B565)</f>
        <v>27</v>
      </c>
    </row>
    <row r="566" spans="1:9" ht="13.4" customHeight="1" x14ac:dyDescent="0.25">
      <c r="A566" s="21" t="s">
        <v>2119</v>
      </c>
      <c r="B566" s="25">
        <v>40721</v>
      </c>
      <c r="C566" s="21" t="s">
        <v>21</v>
      </c>
      <c r="D566" s="21" t="s">
        <v>126</v>
      </c>
      <c r="E566" s="26">
        <v>380</v>
      </c>
      <c r="G566" s="21" t="s">
        <v>102</v>
      </c>
      <c r="I566" s="21">
        <f>WEEKNUM(B566)</f>
        <v>27</v>
      </c>
    </row>
    <row r="567" spans="1:9" ht="13.4" customHeight="1" x14ac:dyDescent="0.25">
      <c r="A567" s="21" t="s">
        <v>2119</v>
      </c>
      <c r="B567" s="25">
        <v>40721</v>
      </c>
      <c r="C567" s="21" t="s">
        <v>6</v>
      </c>
      <c r="D567" s="21" t="s">
        <v>299</v>
      </c>
      <c r="F567" s="26">
        <v>222.73</v>
      </c>
      <c r="G567" s="21" t="s">
        <v>112</v>
      </c>
    </row>
    <row r="568" spans="1:9" ht="13.4" customHeight="1" x14ac:dyDescent="0.25">
      <c r="A568" s="21" t="s">
        <v>2119</v>
      </c>
      <c r="B568" s="25">
        <v>40721</v>
      </c>
      <c r="C568" s="21" t="s">
        <v>21</v>
      </c>
      <c r="D568" s="21" t="s">
        <v>133</v>
      </c>
      <c r="E568" s="26">
        <v>520</v>
      </c>
      <c r="G568" s="21" t="s">
        <v>75</v>
      </c>
      <c r="I568" s="21">
        <f t="shared" ref="I568:I583" si="14">WEEKNUM(B568)</f>
        <v>27</v>
      </c>
    </row>
    <row r="569" spans="1:9" ht="13.4" customHeight="1" x14ac:dyDescent="0.25">
      <c r="A569" s="21" t="s">
        <v>2119</v>
      </c>
      <c r="B569" s="25">
        <v>40721</v>
      </c>
      <c r="C569" s="21" t="s">
        <v>21</v>
      </c>
      <c r="D569" s="21" t="s">
        <v>134</v>
      </c>
      <c r="E569" s="26">
        <v>240</v>
      </c>
      <c r="G569" s="21" t="s">
        <v>75</v>
      </c>
      <c r="I569" s="21">
        <f t="shared" si="14"/>
        <v>27</v>
      </c>
    </row>
    <row r="570" spans="1:9" ht="13.4" customHeight="1" x14ac:dyDescent="0.25">
      <c r="A570" s="21" t="s">
        <v>2119</v>
      </c>
      <c r="B570" s="25">
        <v>40721</v>
      </c>
      <c r="C570" s="21" t="s">
        <v>21</v>
      </c>
      <c r="D570" s="21" t="s">
        <v>42</v>
      </c>
      <c r="E570" s="26">
        <v>120</v>
      </c>
      <c r="G570" s="21" t="s">
        <v>75</v>
      </c>
      <c r="I570" s="21">
        <f t="shared" si="14"/>
        <v>27</v>
      </c>
    </row>
    <row r="571" spans="1:9" ht="13.4" customHeight="1" x14ac:dyDescent="0.25">
      <c r="A571" s="21" t="s">
        <v>2119</v>
      </c>
      <c r="B571" s="25">
        <v>40721</v>
      </c>
      <c r="C571" s="21" t="s">
        <v>21</v>
      </c>
      <c r="D571" s="21" t="s">
        <v>59</v>
      </c>
      <c r="E571" s="26">
        <v>400</v>
      </c>
      <c r="G571" s="21" t="s">
        <v>75</v>
      </c>
      <c r="I571" s="21">
        <f t="shared" si="14"/>
        <v>27</v>
      </c>
    </row>
    <row r="572" spans="1:9" ht="13.4" customHeight="1" x14ac:dyDescent="0.25">
      <c r="A572" s="21" t="s">
        <v>2119</v>
      </c>
      <c r="B572" s="25">
        <v>40721</v>
      </c>
      <c r="C572" s="21" t="s">
        <v>21</v>
      </c>
      <c r="D572" s="21" t="s">
        <v>148</v>
      </c>
      <c r="E572" s="26">
        <v>240</v>
      </c>
      <c r="G572" s="21" t="s">
        <v>75</v>
      </c>
      <c r="I572" s="21">
        <f t="shared" si="14"/>
        <v>27</v>
      </c>
    </row>
    <row r="573" spans="1:9" ht="13.4" customHeight="1" x14ac:dyDescent="0.25">
      <c r="A573" s="21" t="s">
        <v>2119</v>
      </c>
      <c r="B573" s="25">
        <v>40721</v>
      </c>
      <c r="C573" s="21" t="s">
        <v>21</v>
      </c>
      <c r="D573" s="21" t="s">
        <v>52</v>
      </c>
      <c r="E573" s="26">
        <v>950</v>
      </c>
      <c r="G573" s="21" t="s">
        <v>120</v>
      </c>
      <c r="I573" s="21">
        <f t="shared" si="14"/>
        <v>27</v>
      </c>
    </row>
    <row r="574" spans="1:9" ht="13.4" customHeight="1" x14ac:dyDescent="0.25">
      <c r="A574" s="21" t="s">
        <v>2119</v>
      </c>
      <c r="B574" s="25">
        <v>40721</v>
      </c>
      <c r="C574" s="21" t="s">
        <v>21</v>
      </c>
      <c r="D574" s="21" t="s">
        <v>148</v>
      </c>
      <c r="E574" s="26">
        <v>160</v>
      </c>
      <c r="G574" s="21" t="s">
        <v>149</v>
      </c>
      <c r="I574" s="21">
        <f t="shared" si="14"/>
        <v>27</v>
      </c>
    </row>
    <row r="575" spans="1:9" ht="13.4" customHeight="1" x14ac:dyDescent="0.25">
      <c r="A575" s="21" t="s">
        <v>2119</v>
      </c>
      <c r="B575" s="25">
        <v>40721</v>
      </c>
      <c r="C575" s="21" t="s">
        <v>21</v>
      </c>
      <c r="D575" s="21" t="s">
        <v>146</v>
      </c>
      <c r="E575" s="26">
        <v>1200</v>
      </c>
      <c r="G575" s="21" t="s">
        <v>150</v>
      </c>
      <c r="I575" s="21">
        <f t="shared" si="14"/>
        <v>27</v>
      </c>
    </row>
    <row r="576" spans="1:9" ht="13.4" customHeight="1" x14ac:dyDescent="0.25">
      <c r="A576" s="21" t="s">
        <v>2119</v>
      </c>
      <c r="B576" s="25">
        <v>40721</v>
      </c>
      <c r="C576" s="21" t="s">
        <v>21</v>
      </c>
      <c r="D576" s="21" t="s">
        <v>299</v>
      </c>
      <c r="E576" s="26">
        <v>1000</v>
      </c>
      <c r="G576" s="21" t="s">
        <v>151</v>
      </c>
      <c r="I576" s="21">
        <f t="shared" si="14"/>
        <v>27</v>
      </c>
    </row>
    <row r="577" spans="1:9" ht="13.4" customHeight="1" x14ac:dyDescent="0.25">
      <c r="A577" s="21" t="s">
        <v>2119</v>
      </c>
      <c r="B577" s="25">
        <v>40721</v>
      </c>
      <c r="C577" s="21" t="s">
        <v>21</v>
      </c>
      <c r="D577" s="21" t="s">
        <v>152</v>
      </c>
      <c r="E577" s="26">
        <v>535</v>
      </c>
      <c r="G577" s="21" t="s">
        <v>153</v>
      </c>
      <c r="I577" s="21">
        <f t="shared" si="14"/>
        <v>27</v>
      </c>
    </row>
    <row r="578" spans="1:9" ht="13.4" customHeight="1" x14ac:dyDescent="0.25">
      <c r="A578" s="21" t="s">
        <v>2119</v>
      </c>
      <c r="B578" s="25">
        <v>40721</v>
      </c>
      <c r="C578" s="21" t="s">
        <v>21</v>
      </c>
      <c r="D578" s="21" t="s">
        <v>133</v>
      </c>
      <c r="E578" s="26">
        <v>150</v>
      </c>
      <c r="G578" s="21" t="s">
        <v>136</v>
      </c>
      <c r="I578" s="21">
        <f t="shared" si="14"/>
        <v>27</v>
      </c>
    </row>
    <row r="579" spans="1:9" ht="13.4" customHeight="1" x14ac:dyDescent="0.25">
      <c r="A579" s="21" t="s">
        <v>2119</v>
      </c>
      <c r="B579" s="25">
        <v>40721</v>
      </c>
      <c r="C579" s="21" t="s">
        <v>21</v>
      </c>
      <c r="D579" s="21" t="s">
        <v>139</v>
      </c>
      <c r="E579" s="26">
        <v>180</v>
      </c>
      <c r="G579" s="21" t="s">
        <v>72</v>
      </c>
      <c r="I579" s="21">
        <f t="shared" si="14"/>
        <v>27</v>
      </c>
    </row>
    <row r="580" spans="1:9" ht="13.4" customHeight="1" x14ac:dyDescent="0.25">
      <c r="A580" s="21" t="s">
        <v>2119</v>
      </c>
      <c r="B580" s="25">
        <v>40721</v>
      </c>
      <c r="C580" s="21" t="s">
        <v>21</v>
      </c>
      <c r="D580" s="21" t="s">
        <v>42</v>
      </c>
      <c r="E580" s="26">
        <v>120</v>
      </c>
      <c r="G580" s="21" t="s">
        <v>72</v>
      </c>
      <c r="I580" s="21">
        <f t="shared" si="14"/>
        <v>27</v>
      </c>
    </row>
    <row r="581" spans="1:9" ht="13.4" customHeight="1" x14ac:dyDescent="0.25">
      <c r="A581" s="21" t="s">
        <v>2119</v>
      </c>
      <c r="B581" s="25">
        <v>40721</v>
      </c>
      <c r="C581" s="21" t="s">
        <v>21</v>
      </c>
      <c r="D581" s="21" t="s">
        <v>134</v>
      </c>
      <c r="E581" s="26">
        <v>120</v>
      </c>
      <c r="G581" s="21" t="s">
        <v>114</v>
      </c>
      <c r="I581" s="21">
        <f t="shared" si="14"/>
        <v>27</v>
      </c>
    </row>
    <row r="582" spans="1:9" ht="13.4" customHeight="1" x14ac:dyDescent="0.25">
      <c r="A582" s="21" t="s">
        <v>2119</v>
      </c>
      <c r="B582" s="25">
        <v>40721</v>
      </c>
      <c r="C582" s="21" t="s">
        <v>21</v>
      </c>
      <c r="D582" s="21" t="s">
        <v>139</v>
      </c>
      <c r="E582" s="26">
        <f>560-180</f>
        <v>380</v>
      </c>
      <c r="G582" s="21" t="s">
        <v>114</v>
      </c>
      <c r="I582" s="21">
        <f t="shared" si="14"/>
        <v>27</v>
      </c>
    </row>
    <row r="583" spans="1:9" ht="13.4" customHeight="1" x14ac:dyDescent="0.25">
      <c r="A583" s="21" t="s">
        <v>2119</v>
      </c>
      <c r="B583" s="25">
        <v>40721</v>
      </c>
      <c r="C583" s="21" t="s">
        <v>21</v>
      </c>
      <c r="D583" s="21" t="s">
        <v>42</v>
      </c>
      <c r="E583" s="26">
        <v>240</v>
      </c>
      <c r="G583" s="21" t="s">
        <v>114</v>
      </c>
      <c r="I583" s="21">
        <f t="shared" si="14"/>
        <v>27</v>
      </c>
    </row>
    <row r="584" spans="1:9" ht="13.4" customHeight="1" x14ac:dyDescent="0.25">
      <c r="A584" s="21" t="s">
        <v>2119</v>
      </c>
      <c r="B584" s="25">
        <v>40721</v>
      </c>
      <c r="C584" s="21" t="s">
        <v>6</v>
      </c>
      <c r="D584" s="21" t="s">
        <v>299</v>
      </c>
      <c r="F584" s="26">
        <v>256.06</v>
      </c>
    </row>
    <row r="585" spans="1:9" ht="13.4" customHeight="1" x14ac:dyDescent="0.25">
      <c r="A585" s="21" t="s">
        <v>2119</v>
      </c>
      <c r="B585" s="25">
        <v>40722</v>
      </c>
      <c r="C585" s="21" t="s">
        <v>21</v>
      </c>
      <c r="D585" s="21" t="s">
        <v>154</v>
      </c>
      <c r="E585" s="26">
        <v>520</v>
      </c>
      <c r="G585" s="21" t="s">
        <v>102</v>
      </c>
      <c r="I585" s="21">
        <f>WEEKNUM(B585)</f>
        <v>27</v>
      </c>
    </row>
    <row r="586" spans="1:9" ht="13.4" customHeight="1" x14ac:dyDescent="0.25">
      <c r="A586" s="21" t="s">
        <v>2119</v>
      </c>
      <c r="B586" s="25">
        <v>40722</v>
      </c>
      <c r="C586" s="21" t="s">
        <v>21</v>
      </c>
      <c r="D586" s="21" t="s">
        <v>71</v>
      </c>
      <c r="E586" s="26">
        <v>460</v>
      </c>
      <c r="G586" s="21" t="s">
        <v>102</v>
      </c>
      <c r="I586" s="21">
        <f>WEEKNUM(B586)</f>
        <v>27</v>
      </c>
    </row>
    <row r="587" spans="1:9" ht="13.4" customHeight="1" x14ac:dyDescent="0.25">
      <c r="A587" s="21" t="s">
        <v>2119</v>
      </c>
      <c r="B587" s="25">
        <v>40722</v>
      </c>
      <c r="C587" s="21" t="s">
        <v>6</v>
      </c>
      <c r="D587" s="21" t="s">
        <v>299</v>
      </c>
      <c r="F587" s="26">
        <v>624.42999999999995</v>
      </c>
      <c r="G587" s="21" t="s">
        <v>102</v>
      </c>
    </row>
    <row r="588" spans="1:9" ht="13.4" customHeight="1" x14ac:dyDescent="0.25">
      <c r="A588" s="21" t="s">
        <v>2119</v>
      </c>
      <c r="B588" s="25">
        <v>40722</v>
      </c>
      <c r="C588" s="21" t="s">
        <v>6</v>
      </c>
      <c r="D588" s="21" t="s">
        <v>299</v>
      </c>
      <c r="F588" s="26">
        <v>372.06</v>
      </c>
      <c r="G588" s="21" t="s">
        <v>102</v>
      </c>
    </row>
    <row r="589" spans="1:9" ht="13.4" customHeight="1" x14ac:dyDescent="0.25">
      <c r="A589" s="21" t="s">
        <v>2119</v>
      </c>
      <c r="B589" s="25">
        <v>40722</v>
      </c>
      <c r="C589" s="21" t="s">
        <v>6</v>
      </c>
      <c r="D589" s="21" t="s">
        <v>299</v>
      </c>
      <c r="F589" s="26">
        <v>155.99</v>
      </c>
      <c r="G589" s="21" t="s">
        <v>102</v>
      </c>
    </row>
    <row r="590" spans="1:9" ht="13.4" customHeight="1" x14ac:dyDescent="0.25">
      <c r="A590" s="21" t="s">
        <v>2119</v>
      </c>
      <c r="B590" s="25">
        <v>40722</v>
      </c>
      <c r="C590" s="21" t="s">
        <v>21</v>
      </c>
      <c r="D590" s="21" t="s">
        <v>131</v>
      </c>
      <c r="E590" s="26">
        <v>240</v>
      </c>
      <c r="G590" s="21" t="s">
        <v>75</v>
      </c>
      <c r="I590" s="21">
        <f>WEEKNUM(B590)</f>
        <v>27</v>
      </c>
    </row>
    <row r="591" spans="1:9" ht="13.4" customHeight="1" x14ac:dyDescent="0.25">
      <c r="A591" s="21" t="s">
        <v>2119</v>
      </c>
      <c r="B591" s="25">
        <v>40722</v>
      </c>
      <c r="C591" s="21" t="s">
        <v>21</v>
      </c>
      <c r="D591" s="21" t="s">
        <v>61</v>
      </c>
      <c r="E591" s="26">
        <v>1650</v>
      </c>
      <c r="G591" s="21" t="s">
        <v>155</v>
      </c>
      <c r="I591" s="21">
        <f>WEEKNUM(B591)</f>
        <v>27</v>
      </c>
    </row>
    <row r="592" spans="1:9" ht="13.4" customHeight="1" x14ac:dyDescent="0.25">
      <c r="A592" s="21" t="s">
        <v>2119</v>
      </c>
      <c r="B592" s="25">
        <v>40723</v>
      </c>
      <c r="C592" s="21" t="s">
        <v>6</v>
      </c>
      <c r="D592" s="21" t="s">
        <v>299</v>
      </c>
      <c r="F592" s="26">
        <v>866.31</v>
      </c>
      <c r="G592" s="21" t="s">
        <v>102</v>
      </c>
    </row>
    <row r="593" spans="1:9" ht="13.4" customHeight="1" x14ac:dyDescent="0.25">
      <c r="A593" s="21" t="s">
        <v>2119</v>
      </c>
      <c r="B593" s="25">
        <v>40723</v>
      </c>
      <c r="C593" s="21" t="s">
        <v>6</v>
      </c>
      <c r="D593" s="21" t="s">
        <v>299</v>
      </c>
      <c r="F593" s="26">
        <v>218.85</v>
      </c>
      <c r="G593" s="21" t="s">
        <v>102</v>
      </c>
    </row>
    <row r="594" spans="1:9" ht="13.4" customHeight="1" x14ac:dyDescent="0.25">
      <c r="A594" s="21" t="s">
        <v>2119</v>
      </c>
      <c r="B594" s="25">
        <v>40723</v>
      </c>
      <c r="C594" s="21" t="s">
        <v>6</v>
      </c>
      <c r="D594" s="21" t="s">
        <v>299</v>
      </c>
      <c r="F594" s="26">
        <v>267.83999999999997</v>
      </c>
      <c r="G594" s="21" t="s">
        <v>75</v>
      </c>
    </row>
    <row r="595" spans="1:9" ht="13.4" customHeight="1" x14ac:dyDescent="0.25">
      <c r="A595" s="21" t="s">
        <v>2119</v>
      </c>
      <c r="B595" s="25">
        <v>40723</v>
      </c>
      <c r="C595" s="21" t="s">
        <v>21</v>
      </c>
      <c r="D595" s="21" t="s">
        <v>156</v>
      </c>
      <c r="E595" s="26">
        <v>375</v>
      </c>
      <c r="G595" s="21" t="s">
        <v>157</v>
      </c>
      <c r="I595" s="21">
        <f>WEEKNUM(B595)</f>
        <v>27</v>
      </c>
    </row>
    <row r="596" spans="1:9" ht="13.4" customHeight="1" x14ac:dyDescent="0.25">
      <c r="A596" s="21" t="s">
        <v>2119</v>
      </c>
      <c r="B596" s="25">
        <v>40724</v>
      </c>
      <c r="C596" s="21" t="s">
        <v>6</v>
      </c>
      <c r="D596" s="21" t="s">
        <v>299</v>
      </c>
      <c r="F596" s="26">
        <v>464.91</v>
      </c>
      <c r="G596" s="21" t="s">
        <v>102</v>
      </c>
    </row>
    <row r="597" spans="1:9" ht="13.4" customHeight="1" x14ac:dyDescent="0.25">
      <c r="A597" s="21" t="s">
        <v>2119</v>
      </c>
      <c r="B597" s="25">
        <v>40724</v>
      </c>
      <c r="C597" s="21" t="s">
        <v>6</v>
      </c>
      <c r="D597" s="21" t="s">
        <v>299</v>
      </c>
      <c r="F597" s="26">
        <v>162.56</v>
      </c>
      <c r="G597" s="21" t="s">
        <v>102</v>
      </c>
    </row>
    <row r="598" spans="1:9" ht="13.4" customHeight="1" x14ac:dyDescent="0.25">
      <c r="A598" s="21" t="s">
        <v>2119</v>
      </c>
      <c r="B598" s="25">
        <v>40724</v>
      </c>
      <c r="C598" s="21" t="s">
        <v>21</v>
      </c>
      <c r="D598" s="21" t="s">
        <v>86</v>
      </c>
      <c r="E598" s="26">
        <v>3000</v>
      </c>
      <c r="G598" s="21" t="s">
        <v>75</v>
      </c>
      <c r="I598" s="21">
        <f>WEEKNUM(B598)</f>
        <v>27</v>
      </c>
    </row>
    <row r="599" spans="1:9" ht="13.4" customHeight="1" x14ac:dyDescent="0.25">
      <c r="A599" s="21" t="s">
        <v>2119</v>
      </c>
      <c r="B599" s="25">
        <v>40724</v>
      </c>
      <c r="C599" s="21" t="s">
        <v>6</v>
      </c>
      <c r="D599" s="21" t="s">
        <v>299</v>
      </c>
      <c r="F599" s="26">
        <v>374</v>
      </c>
      <c r="G599" s="21" t="s">
        <v>75</v>
      </c>
    </row>
    <row r="600" spans="1:9" ht="13.4" customHeight="1" x14ac:dyDescent="0.25">
      <c r="A600" s="21" t="s">
        <v>2119</v>
      </c>
      <c r="B600" s="25">
        <v>40724</v>
      </c>
      <c r="C600" s="21" t="s">
        <v>6</v>
      </c>
      <c r="D600" s="21" t="s">
        <v>299</v>
      </c>
      <c r="F600" s="26">
        <v>141.5</v>
      </c>
      <c r="G600" s="21" t="s">
        <v>8</v>
      </c>
    </row>
    <row r="601" spans="1:9" ht="13.4" customHeight="1" x14ac:dyDescent="0.25">
      <c r="A601" s="21" t="s">
        <v>2119</v>
      </c>
      <c r="B601" s="25">
        <v>40724</v>
      </c>
      <c r="C601" s="21" t="s">
        <v>6</v>
      </c>
      <c r="D601" s="21" t="s">
        <v>299</v>
      </c>
      <c r="F601" s="26">
        <v>267.26</v>
      </c>
      <c r="G601" s="21" t="s">
        <v>8</v>
      </c>
    </row>
    <row r="602" spans="1:9" ht="13.4" customHeight="1" x14ac:dyDescent="0.25">
      <c r="A602" s="21" t="s">
        <v>2119</v>
      </c>
      <c r="B602" s="25">
        <v>40725</v>
      </c>
      <c r="C602" s="21" t="s">
        <v>21</v>
      </c>
      <c r="D602" s="30" t="s">
        <v>27</v>
      </c>
      <c r="E602" s="26">
        <v>100</v>
      </c>
      <c r="G602" s="21" t="s">
        <v>75</v>
      </c>
      <c r="I602" s="21">
        <f>WEEKNUM(B602)</f>
        <v>27</v>
      </c>
    </row>
    <row r="603" spans="1:9" ht="13.4" customHeight="1" x14ac:dyDescent="0.25">
      <c r="A603" s="21" t="s">
        <v>2119</v>
      </c>
      <c r="B603" s="25">
        <v>40725</v>
      </c>
      <c r="C603" s="21" t="s">
        <v>21</v>
      </c>
      <c r="D603" s="21" t="s">
        <v>27</v>
      </c>
      <c r="E603" s="26">
        <v>100</v>
      </c>
      <c r="G603" s="21" t="s">
        <v>114</v>
      </c>
      <c r="I603" s="21">
        <f>WEEKNUM(B603)</f>
        <v>27</v>
      </c>
    </row>
    <row r="604" spans="1:9" ht="13.4" customHeight="1" x14ac:dyDescent="0.25">
      <c r="A604" s="21" t="s">
        <v>2119</v>
      </c>
      <c r="B604" s="25">
        <v>40725</v>
      </c>
      <c r="C604" s="21" t="s">
        <v>6</v>
      </c>
      <c r="D604" s="21" t="s">
        <v>299</v>
      </c>
      <c r="F604" s="26">
        <v>214.01</v>
      </c>
      <c r="G604" s="21" t="s">
        <v>8</v>
      </c>
    </row>
    <row r="605" spans="1:9" ht="13.4" customHeight="1" x14ac:dyDescent="0.25">
      <c r="A605" s="21" t="s">
        <v>2119</v>
      </c>
      <c r="B605" s="25">
        <v>40726</v>
      </c>
      <c r="C605" s="21" t="s">
        <v>6</v>
      </c>
      <c r="D605" s="21" t="s">
        <v>299</v>
      </c>
      <c r="F605" s="26">
        <v>202.2</v>
      </c>
      <c r="G605" s="21" t="s">
        <v>102</v>
      </c>
    </row>
    <row r="606" spans="1:9" ht="13.4" customHeight="1" x14ac:dyDescent="0.25">
      <c r="A606" s="21" t="s">
        <v>2119</v>
      </c>
      <c r="B606" s="25">
        <v>40726</v>
      </c>
      <c r="C606" s="21" t="s">
        <v>6</v>
      </c>
      <c r="D606" s="21" t="s">
        <v>299</v>
      </c>
      <c r="F606" s="26">
        <v>1128.72</v>
      </c>
      <c r="G606" s="21" t="s">
        <v>102</v>
      </c>
    </row>
    <row r="607" spans="1:9" ht="13.4" customHeight="1" x14ac:dyDescent="0.25">
      <c r="A607" s="21" t="s">
        <v>2119</v>
      </c>
      <c r="B607" s="25">
        <v>40729</v>
      </c>
      <c r="C607" s="21" t="s">
        <v>21</v>
      </c>
      <c r="D607" s="21" t="s">
        <v>134</v>
      </c>
      <c r="E607" s="26">
        <v>600</v>
      </c>
      <c r="G607" s="21" t="s">
        <v>102</v>
      </c>
      <c r="I607" s="21">
        <f t="shared" ref="I607:I613" si="15">WEEKNUM(B607)</f>
        <v>28</v>
      </c>
    </row>
    <row r="608" spans="1:9" ht="13.4" customHeight="1" x14ac:dyDescent="0.25">
      <c r="A608" s="21" t="s">
        <v>2119</v>
      </c>
      <c r="B608" s="25">
        <v>40729</v>
      </c>
      <c r="C608" s="21" t="s">
        <v>21</v>
      </c>
      <c r="D608" s="21" t="s">
        <v>42</v>
      </c>
      <c r="E608" s="26">
        <v>600</v>
      </c>
      <c r="G608" s="21" t="s">
        <v>102</v>
      </c>
      <c r="I608" s="21">
        <f t="shared" si="15"/>
        <v>28</v>
      </c>
    </row>
    <row r="609" spans="1:9" ht="13.4" customHeight="1" x14ac:dyDescent="0.25">
      <c r="A609" s="21" t="s">
        <v>2119</v>
      </c>
      <c r="B609" s="25">
        <v>40729</v>
      </c>
      <c r="C609" s="21" t="s">
        <v>21</v>
      </c>
      <c r="D609" s="21" t="s">
        <v>126</v>
      </c>
      <c r="E609" s="26">
        <v>520</v>
      </c>
      <c r="G609" s="21" t="s">
        <v>102</v>
      </c>
      <c r="I609" s="21">
        <f t="shared" si="15"/>
        <v>28</v>
      </c>
    </row>
    <row r="610" spans="1:9" ht="13.4" customHeight="1" x14ac:dyDescent="0.25">
      <c r="A610" s="21" t="s">
        <v>2119</v>
      </c>
      <c r="B610" s="25">
        <v>40729</v>
      </c>
      <c r="C610" s="21" t="s">
        <v>21</v>
      </c>
      <c r="D610" s="21" t="s">
        <v>154</v>
      </c>
      <c r="E610" s="26">
        <v>120</v>
      </c>
      <c r="G610" s="21" t="s">
        <v>102</v>
      </c>
      <c r="I610" s="21">
        <f t="shared" si="15"/>
        <v>28</v>
      </c>
    </row>
    <row r="611" spans="1:9" ht="13.4" customHeight="1" x14ac:dyDescent="0.25">
      <c r="A611" s="21" t="s">
        <v>2119</v>
      </c>
      <c r="B611" s="25">
        <v>40729</v>
      </c>
      <c r="C611" s="21" t="s">
        <v>21</v>
      </c>
      <c r="D611" s="21" t="s">
        <v>154</v>
      </c>
      <c r="E611" s="26">
        <v>120</v>
      </c>
      <c r="G611" s="21" t="s">
        <v>158</v>
      </c>
      <c r="I611" s="21">
        <f t="shared" si="15"/>
        <v>28</v>
      </c>
    </row>
    <row r="612" spans="1:9" ht="13.4" customHeight="1" x14ac:dyDescent="0.25">
      <c r="A612" s="21" t="s">
        <v>2119</v>
      </c>
      <c r="B612" s="25">
        <v>40729</v>
      </c>
      <c r="C612" s="21" t="s">
        <v>21</v>
      </c>
      <c r="D612" s="21" t="s">
        <v>159</v>
      </c>
      <c r="E612" s="26">
        <v>130</v>
      </c>
      <c r="G612" s="21" t="s">
        <v>160</v>
      </c>
      <c r="I612" s="21">
        <f t="shared" si="15"/>
        <v>28</v>
      </c>
    </row>
    <row r="613" spans="1:9" ht="13.4" customHeight="1" x14ac:dyDescent="0.25">
      <c r="A613" s="21" t="s">
        <v>2119</v>
      </c>
      <c r="B613" s="25">
        <v>40729</v>
      </c>
      <c r="C613" s="21" t="s">
        <v>21</v>
      </c>
      <c r="D613" s="21" t="s">
        <v>134</v>
      </c>
      <c r="E613" s="26">
        <v>120</v>
      </c>
      <c r="G613" s="21" t="s">
        <v>114</v>
      </c>
      <c r="I613" s="21">
        <f t="shared" si="15"/>
        <v>28</v>
      </c>
    </row>
    <row r="614" spans="1:9" ht="13.4" customHeight="1" x14ac:dyDescent="0.25">
      <c r="A614" s="21" t="s">
        <v>2119</v>
      </c>
      <c r="B614" s="25">
        <v>40729</v>
      </c>
      <c r="C614" s="21" t="s">
        <v>6</v>
      </c>
      <c r="D614" s="21" t="s">
        <v>299</v>
      </c>
      <c r="F614" s="26">
        <v>68.239999999999995</v>
      </c>
      <c r="G614" s="21" t="s">
        <v>8</v>
      </c>
    </row>
    <row r="615" spans="1:9" ht="13.4" customHeight="1" x14ac:dyDescent="0.25">
      <c r="A615" s="21" t="s">
        <v>2119</v>
      </c>
      <c r="B615" s="25">
        <v>40729</v>
      </c>
      <c r="C615" s="21" t="s">
        <v>21</v>
      </c>
      <c r="D615" s="21" t="s">
        <v>133</v>
      </c>
      <c r="E615" s="26">
        <v>390</v>
      </c>
      <c r="G615" s="21" t="s">
        <v>37</v>
      </c>
      <c r="I615" s="21">
        <f>WEEKNUM(B615)</f>
        <v>28</v>
      </c>
    </row>
    <row r="616" spans="1:9" ht="13.4" customHeight="1" x14ac:dyDescent="0.25">
      <c r="A616" s="21" t="s">
        <v>2119</v>
      </c>
      <c r="B616" s="25">
        <v>40729</v>
      </c>
      <c r="C616" s="21" t="s">
        <v>21</v>
      </c>
      <c r="D616" s="21" t="s">
        <v>59</v>
      </c>
      <c r="E616" s="26">
        <v>300</v>
      </c>
      <c r="G616" s="21" t="s">
        <v>37</v>
      </c>
      <c r="I616" s="21">
        <f>WEEKNUM(B616)</f>
        <v>28</v>
      </c>
    </row>
    <row r="617" spans="1:9" ht="13.4" customHeight="1" x14ac:dyDescent="0.25">
      <c r="A617" s="21" t="s">
        <v>2119</v>
      </c>
      <c r="B617" s="25">
        <v>40729</v>
      </c>
      <c r="C617" s="21" t="s">
        <v>21</v>
      </c>
      <c r="D617" s="21" t="s">
        <v>89</v>
      </c>
      <c r="E617" s="26">
        <v>29.4</v>
      </c>
      <c r="I617" s="21">
        <f>WEEKNUM(B617)</f>
        <v>28</v>
      </c>
    </row>
    <row r="618" spans="1:9" ht="13.4" customHeight="1" x14ac:dyDescent="0.25">
      <c r="A618" s="21" t="s">
        <v>2119</v>
      </c>
      <c r="B618" s="25">
        <v>40730</v>
      </c>
      <c r="C618" s="21" t="s">
        <v>21</v>
      </c>
      <c r="D618" s="21" t="s">
        <v>139</v>
      </c>
      <c r="E618" s="26">
        <v>130</v>
      </c>
      <c r="G618" s="21" t="s">
        <v>102</v>
      </c>
      <c r="I618" s="21">
        <f>WEEKNUM(B618)</f>
        <v>28</v>
      </c>
    </row>
    <row r="619" spans="1:9" ht="13.4" customHeight="1" x14ac:dyDescent="0.25">
      <c r="A619" s="21" t="s">
        <v>2119</v>
      </c>
      <c r="B619" s="25">
        <v>40730</v>
      </c>
      <c r="C619" s="21" t="s">
        <v>6</v>
      </c>
      <c r="D619" s="21" t="s">
        <v>299</v>
      </c>
      <c r="F619" s="26">
        <v>774.44</v>
      </c>
      <c r="G619" s="21" t="s">
        <v>102</v>
      </c>
    </row>
    <row r="620" spans="1:9" ht="13.4" customHeight="1" x14ac:dyDescent="0.25">
      <c r="A620" s="21" t="s">
        <v>2119</v>
      </c>
      <c r="B620" s="25">
        <v>40730</v>
      </c>
      <c r="C620" s="21" t="s">
        <v>21</v>
      </c>
      <c r="D620" s="21" t="s">
        <v>94</v>
      </c>
      <c r="E620" s="26">
        <v>525</v>
      </c>
      <c r="G620" s="21" t="s">
        <v>75</v>
      </c>
      <c r="I620" s="21">
        <f t="shared" ref="I620:I625" si="16">WEEKNUM(B620)</f>
        <v>28</v>
      </c>
    </row>
    <row r="621" spans="1:9" ht="13.4" customHeight="1" x14ac:dyDescent="0.25">
      <c r="A621" s="21" t="s">
        <v>2119</v>
      </c>
      <c r="B621" s="25">
        <v>40730</v>
      </c>
      <c r="C621" s="21" t="s">
        <v>21</v>
      </c>
      <c r="D621" s="21" t="s">
        <v>131</v>
      </c>
      <c r="E621" s="26">
        <v>480</v>
      </c>
      <c r="G621" s="21" t="s">
        <v>75</v>
      </c>
      <c r="I621" s="21">
        <f t="shared" si="16"/>
        <v>28</v>
      </c>
    </row>
    <row r="622" spans="1:9" ht="13.4" customHeight="1" x14ac:dyDescent="0.25">
      <c r="A622" s="21" t="s">
        <v>2119</v>
      </c>
      <c r="B622" s="25">
        <v>40730</v>
      </c>
      <c r="C622" s="21" t="s">
        <v>21</v>
      </c>
      <c r="D622" s="21" t="s">
        <v>27</v>
      </c>
      <c r="E622" s="26">
        <v>400</v>
      </c>
      <c r="G622" s="21" t="s">
        <v>75</v>
      </c>
      <c r="I622" s="21">
        <f t="shared" si="16"/>
        <v>28</v>
      </c>
    </row>
    <row r="623" spans="1:9" ht="13.4" customHeight="1" x14ac:dyDescent="0.25">
      <c r="A623" s="21" t="s">
        <v>2119</v>
      </c>
      <c r="B623" s="25">
        <v>40730</v>
      </c>
      <c r="C623" s="21" t="s">
        <v>21</v>
      </c>
      <c r="D623" s="21" t="s">
        <v>148</v>
      </c>
      <c r="E623" s="26">
        <v>480</v>
      </c>
      <c r="G623" s="21" t="s">
        <v>161</v>
      </c>
      <c r="I623" s="21">
        <f t="shared" si="16"/>
        <v>28</v>
      </c>
    </row>
    <row r="624" spans="1:9" ht="13.4" customHeight="1" x14ac:dyDescent="0.25">
      <c r="A624" s="21" t="s">
        <v>2119</v>
      </c>
      <c r="B624" s="25">
        <v>40730</v>
      </c>
      <c r="C624" s="21" t="s">
        <v>21</v>
      </c>
      <c r="D624" s="21" t="s">
        <v>139</v>
      </c>
      <c r="E624" s="26">
        <v>80</v>
      </c>
      <c r="G624" s="21" t="s">
        <v>162</v>
      </c>
      <c r="I624" s="21">
        <f t="shared" si="16"/>
        <v>28</v>
      </c>
    </row>
    <row r="625" spans="1:9" ht="13.4" customHeight="1" x14ac:dyDescent="0.25">
      <c r="A625" s="21" t="s">
        <v>2119</v>
      </c>
      <c r="B625" s="25">
        <v>40730</v>
      </c>
      <c r="C625" s="21" t="s">
        <v>21</v>
      </c>
      <c r="D625" s="21" t="s">
        <v>36</v>
      </c>
      <c r="E625" s="26">
        <v>130</v>
      </c>
      <c r="G625" s="21" t="s">
        <v>158</v>
      </c>
      <c r="I625" s="21">
        <f t="shared" si="16"/>
        <v>28</v>
      </c>
    </row>
    <row r="626" spans="1:9" ht="13.4" customHeight="1" x14ac:dyDescent="0.25">
      <c r="A626" s="21" t="s">
        <v>2119</v>
      </c>
      <c r="B626" s="25">
        <v>40730</v>
      </c>
      <c r="C626" s="21" t="s">
        <v>6</v>
      </c>
      <c r="D626" s="21" t="s">
        <v>299</v>
      </c>
      <c r="F626" s="26">
        <v>24.88</v>
      </c>
      <c r="G626" s="21" t="s">
        <v>8</v>
      </c>
    </row>
    <row r="627" spans="1:9" ht="13.4" customHeight="1" x14ac:dyDescent="0.25">
      <c r="A627" s="21" t="s">
        <v>2119</v>
      </c>
      <c r="B627" s="25">
        <v>40731</v>
      </c>
      <c r="C627" s="21" t="s">
        <v>6</v>
      </c>
      <c r="D627" s="21" t="s">
        <v>299</v>
      </c>
      <c r="F627" s="26">
        <v>1151.22</v>
      </c>
      <c r="G627" s="21" t="s">
        <v>102</v>
      </c>
    </row>
    <row r="628" spans="1:9" ht="13.4" customHeight="1" x14ac:dyDescent="0.25">
      <c r="A628" s="21" t="s">
        <v>2119</v>
      </c>
      <c r="B628" s="25">
        <v>40731</v>
      </c>
      <c r="C628" s="21" t="s">
        <v>6</v>
      </c>
      <c r="D628" s="21" t="s">
        <v>299</v>
      </c>
      <c r="F628" s="26">
        <v>138.86000000000001</v>
      </c>
      <c r="G628" s="21" t="s">
        <v>102</v>
      </c>
    </row>
    <row r="629" spans="1:9" ht="13.4" customHeight="1" x14ac:dyDescent="0.25">
      <c r="A629" s="21" t="s">
        <v>2119</v>
      </c>
      <c r="B629" s="25">
        <v>40731</v>
      </c>
      <c r="C629" s="21" t="s">
        <v>6</v>
      </c>
      <c r="D629" s="21" t="s">
        <v>299</v>
      </c>
      <c r="F629" s="26">
        <v>419.18</v>
      </c>
      <c r="G629" s="21" t="s">
        <v>102</v>
      </c>
    </row>
    <row r="630" spans="1:9" ht="13.4" customHeight="1" x14ac:dyDescent="0.25">
      <c r="A630" s="21" t="s">
        <v>2119</v>
      </c>
      <c r="B630" s="25">
        <v>40731</v>
      </c>
      <c r="C630" s="21" t="s">
        <v>6</v>
      </c>
      <c r="D630" s="21" t="s">
        <v>299</v>
      </c>
      <c r="F630" s="26">
        <v>94.56</v>
      </c>
      <c r="G630" s="21" t="s">
        <v>102</v>
      </c>
    </row>
    <row r="631" spans="1:9" ht="13.4" customHeight="1" x14ac:dyDescent="0.25">
      <c r="A631" s="21" t="s">
        <v>2119</v>
      </c>
      <c r="B631" s="25">
        <v>40731</v>
      </c>
      <c r="C631" s="21" t="s">
        <v>6</v>
      </c>
      <c r="D631" s="21" t="s">
        <v>299</v>
      </c>
      <c r="F631" s="26">
        <v>406.04</v>
      </c>
      <c r="G631" s="21" t="s">
        <v>102</v>
      </c>
    </row>
    <row r="632" spans="1:9" ht="13.4" customHeight="1" x14ac:dyDescent="0.25">
      <c r="A632" s="21" t="s">
        <v>2119</v>
      </c>
      <c r="B632" s="25">
        <v>40731</v>
      </c>
      <c r="C632" s="21" t="s">
        <v>21</v>
      </c>
      <c r="D632" s="21" t="s">
        <v>89</v>
      </c>
      <c r="E632" s="26">
        <v>360</v>
      </c>
      <c r="I632" s="21">
        <f>WEEKNUM(B632)</f>
        <v>28</v>
      </c>
    </row>
    <row r="633" spans="1:9" ht="13.4" customHeight="1" x14ac:dyDescent="0.25">
      <c r="A633" s="21" t="s">
        <v>2119</v>
      </c>
      <c r="B633" s="25">
        <v>40732</v>
      </c>
      <c r="C633" s="21" t="s">
        <v>21</v>
      </c>
      <c r="D633" s="21" t="s">
        <v>163</v>
      </c>
      <c r="E633" s="26">
        <v>300</v>
      </c>
      <c r="G633" s="21" t="s">
        <v>102</v>
      </c>
      <c r="I633" s="21">
        <f>WEEKNUM(B633)</f>
        <v>28</v>
      </c>
    </row>
    <row r="634" spans="1:9" ht="13.4" customHeight="1" x14ac:dyDescent="0.25">
      <c r="A634" s="21" t="s">
        <v>2119</v>
      </c>
      <c r="B634" s="25">
        <v>40732</v>
      </c>
      <c r="C634" s="21" t="s">
        <v>21</v>
      </c>
      <c r="D634" s="21" t="s">
        <v>39</v>
      </c>
      <c r="E634" s="26">
        <v>325</v>
      </c>
      <c r="G634" s="21" t="s">
        <v>102</v>
      </c>
      <c r="I634" s="21">
        <f>WEEKNUM(B634)</f>
        <v>28</v>
      </c>
    </row>
    <row r="635" spans="1:9" ht="13.4" customHeight="1" x14ac:dyDescent="0.25">
      <c r="A635" s="21" t="s">
        <v>2119</v>
      </c>
      <c r="B635" s="25">
        <v>40732</v>
      </c>
      <c r="C635" s="21" t="s">
        <v>21</v>
      </c>
      <c r="D635" s="21" t="s">
        <v>163</v>
      </c>
      <c r="E635" s="26">
        <v>4500</v>
      </c>
      <c r="G635" s="21" t="s">
        <v>158</v>
      </c>
      <c r="I635" s="21">
        <f>WEEKNUM(B635)</f>
        <v>28</v>
      </c>
    </row>
    <row r="636" spans="1:9" ht="13.4" customHeight="1" x14ac:dyDescent="0.25">
      <c r="A636" s="21" t="s">
        <v>2119</v>
      </c>
      <c r="B636" s="25">
        <v>40732</v>
      </c>
      <c r="C636" s="21" t="s">
        <v>6</v>
      </c>
      <c r="D636" s="21" t="s">
        <v>299</v>
      </c>
      <c r="F636" s="26">
        <v>103.68</v>
      </c>
      <c r="G636" s="21" t="s">
        <v>158</v>
      </c>
    </row>
    <row r="637" spans="1:9" ht="13.4" customHeight="1" x14ac:dyDescent="0.25">
      <c r="A637" s="21" t="s">
        <v>2119</v>
      </c>
      <c r="B637" s="25">
        <v>40732</v>
      </c>
      <c r="C637" s="21" t="s">
        <v>21</v>
      </c>
      <c r="D637" s="21" t="s">
        <v>39</v>
      </c>
      <c r="E637" s="26">
        <v>150</v>
      </c>
      <c r="G637" s="21" t="s">
        <v>37</v>
      </c>
      <c r="I637" s="21">
        <f>WEEKNUM(B637)</f>
        <v>28</v>
      </c>
    </row>
    <row r="638" spans="1:9" ht="13.4" customHeight="1" x14ac:dyDescent="0.25">
      <c r="A638" s="21" t="s">
        <v>2119</v>
      </c>
      <c r="B638" s="25">
        <v>40732</v>
      </c>
      <c r="C638" s="21" t="s">
        <v>21</v>
      </c>
      <c r="D638" s="21" t="s">
        <v>39</v>
      </c>
      <c r="E638" s="26">
        <f>1165-325-150</f>
        <v>690</v>
      </c>
      <c r="I638" s="21">
        <f>WEEKNUM(B638)</f>
        <v>28</v>
      </c>
    </row>
    <row r="639" spans="1:9" ht="13.4" customHeight="1" x14ac:dyDescent="0.25">
      <c r="A639" s="21" t="s">
        <v>2119</v>
      </c>
      <c r="B639" s="25">
        <v>40732</v>
      </c>
      <c r="C639" s="21" t="s">
        <v>21</v>
      </c>
      <c r="D639" s="21" t="s">
        <v>89</v>
      </c>
      <c r="E639" s="26">
        <v>36</v>
      </c>
      <c r="I639" s="21">
        <f>WEEKNUM(B639)</f>
        <v>28</v>
      </c>
    </row>
    <row r="640" spans="1:9" ht="13.4" customHeight="1" x14ac:dyDescent="0.25">
      <c r="A640" s="21" t="s">
        <v>2119</v>
      </c>
      <c r="B640" s="25">
        <v>40733</v>
      </c>
      <c r="C640" s="21" t="s">
        <v>6</v>
      </c>
      <c r="D640" s="21" t="s">
        <v>299</v>
      </c>
      <c r="F640" s="26">
        <v>211.34</v>
      </c>
      <c r="G640" s="21" t="s">
        <v>102</v>
      </c>
    </row>
    <row r="641" spans="1:9" ht="13.4" customHeight="1" x14ac:dyDescent="0.25">
      <c r="A641" s="21" t="s">
        <v>2119</v>
      </c>
      <c r="B641" s="25">
        <v>40733</v>
      </c>
      <c r="C641" s="21" t="s">
        <v>6</v>
      </c>
      <c r="D641" s="21" t="s">
        <v>299</v>
      </c>
      <c r="F641" s="26">
        <v>1054.04</v>
      </c>
    </row>
    <row r="642" spans="1:9" ht="13.4" customHeight="1" x14ac:dyDescent="0.25">
      <c r="A642" s="21" t="s">
        <v>2119</v>
      </c>
      <c r="B642" s="25">
        <v>40733</v>
      </c>
      <c r="C642" s="21" t="s">
        <v>6</v>
      </c>
      <c r="D642" s="21" t="s">
        <v>299</v>
      </c>
      <c r="F642" s="26">
        <v>527.73</v>
      </c>
    </row>
    <row r="643" spans="1:9" ht="13.4" customHeight="1" x14ac:dyDescent="0.25">
      <c r="A643" s="21" t="s">
        <v>2119</v>
      </c>
      <c r="B643" s="25">
        <v>40733</v>
      </c>
      <c r="C643" s="21" t="s">
        <v>6</v>
      </c>
      <c r="D643" s="21" t="s">
        <v>299</v>
      </c>
      <c r="F643" s="26">
        <v>550.36</v>
      </c>
    </row>
    <row r="644" spans="1:9" ht="13.4" customHeight="1" x14ac:dyDescent="0.25">
      <c r="A644" s="21" t="s">
        <v>2119</v>
      </c>
      <c r="B644" s="25">
        <v>40735</v>
      </c>
      <c r="C644" s="21" t="s">
        <v>21</v>
      </c>
      <c r="D644" s="21" t="s">
        <v>139</v>
      </c>
      <c r="E644" s="26">
        <v>520</v>
      </c>
      <c r="G644" s="21" t="s">
        <v>102</v>
      </c>
      <c r="I644" s="21">
        <f t="shared" ref="I644:I652" si="17">WEEKNUM(B644)</f>
        <v>29</v>
      </c>
    </row>
    <row r="645" spans="1:9" ht="13.4" customHeight="1" x14ac:dyDescent="0.25">
      <c r="A645" s="21" t="s">
        <v>2119</v>
      </c>
      <c r="B645" s="25">
        <v>40735</v>
      </c>
      <c r="C645" s="21" t="s">
        <v>21</v>
      </c>
      <c r="D645" s="21" t="s">
        <v>154</v>
      </c>
      <c r="E645" s="26">
        <v>360</v>
      </c>
      <c r="G645" s="21" t="s">
        <v>102</v>
      </c>
      <c r="I645" s="21">
        <f t="shared" si="17"/>
        <v>29</v>
      </c>
    </row>
    <row r="646" spans="1:9" ht="13.4" customHeight="1" x14ac:dyDescent="0.25">
      <c r="A646" s="21" t="s">
        <v>2119</v>
      </c>
      <c r="B646" s="25">
        <v>40735</v>
      </c>
      <c r="C646" s="21" t="s">
        <v>21</v>
      </c>
      <c r="D646" s="21" t="s">
        <v>126</v>
      </c>
      <c r="E646" s="26">
        <v>480</v>
      </c>
      <c r="G646" s="21" t="s">
        <v>102</v>
      </c>
      <c r="I646" s="21">
        <f t="shared" si="17"/>
        <v>29</v>
      </c>
    </row>
    <row r="647" spans="1:9" ht="13.4" customHeight="1" x14ac:dyDescent="0.25">
      <c r="A647" s="21" t="s">
        <v>2119</v>
      </c>
      <c r="B647" s="25">
        <v>40735</v>
      </c>
      <c r="C647" s="21" t="s">
        <v>21</v>
      </c>
      <c r="D647" s="21" t="s">
        <v>42</v>
      </c>
      <c r="E647" s="26">
        <v>480</v>
      </c>
      <c r="G647" s="21" t="s">
        <v>102</v>
      </c>
      <c r="I647" s="21">
        <f t="shared" si="17"/>
        <v>29</v>
      </c>
    </row>
    <row r="648" spans="1:9" ht="13.4" customHeight="1" x14ac:dyDescent="0.25">
      <c r="A648" s="21" t="s">
        <v>2119</v>
      </c>
      <c r="B648" s="25">
        <v>40735</v>
      </c>
      <c r="C648" s="21" t="s">
        <v>21</v>
      </c>
      <c r="D648" s="21" t="s">
        <v>134</v>
      </c>
      <c r="E648" s="26">
        <v>480</v>
      </c>
      <c r="G648" s="21" t="s">
        <v>102</v>
      </c>
      <c r="I648" s="21">
        <f t="shared" si="17"/>
        <v>29</v>
      </c>
    </row>
    <row r="649" spans="1:9" ht="13.4" customHeight="1" x14ac:dyDescent="0.25">
      <c r="A649" s="21" t="s">
        <v>2119</v>
      </c>
      <c r="B649" s="25">
        <v>40735</v>
      </c>
      <c r="C649" s="21" t="s">
        <v>21</v>
      </c>
      <c r="D649" s="21" t="s">
        <v>133</v>
      </c>
      <c r="E649" s="26">
        <v>120</v>
      </c>
      <c r="G649" s="21" t="s">
        <v>102</v>
      </c>
      <c r="I649" s="21">
        <f t="shared" si="17"/>
        <v>29</v>
      </c>
    </row>
    <row r="650" spans="1:9" ht="13.4" customHeight="1" x14ac:dyDescent="0.25">
      <c r="A650" s="21" t="s">
        <v>2119</v>
      </c>
      <c r="B650" s="25">
        <v>40735</v>
      </c>
      <c r="C650" s="21" t="s">
        <v>21</v>
      </c>
      <c r="D650" s="21" t="s">
        <v>59</v>
      </c>
      <c r="E650" s="26">
        <v>100</v>
      </c>
      <c r="G650" s="21" t="s">
        <v>102</v>
      </c>
      <c r="I650" s="21">
        <f t="shared" si="17"/>
        <v>29</v>
      </c>
    </row>
    <row r="651" spans="1:9" ht="13.4" customHeight="1" x14ac:dyDescent="0.25">
      <c r="A651" s="21" t="s">
        <v>2119</v>
      </c>
      <c r="B651" s="25">
        <v>40735</v>
      </c>
      <c r="C651" s="21" t="s">
        <v>21</v>
      </c>
      <c r="D651" s="21" t="s">
        <v>139</v>
      </c>
      <c r="E651" s="26">
        <v>130</v>
      </c>
      <c r="G651" s="21" t="s">
        <v>158</v>
      </c>
      <c r="I651" s="21">
        <f t="shared" si="17"/>
        <v>29</v>
      </c>
    </row>
    <row r="652" spans="1:9" ht="13.4" customHeight="1" x14ac:dyDescent="0.25">
      <c r="A652" s="21" t="s">
        <v>2119</v>
      </c>
      <c r="B652" s="25">
        <v>40735</v>
      </c>
      <c r="C652" s="21" t="s">
        <v>21</v>
      </c>
      <c r="D652" s="21" t="s">
        <v>154</v>
      </c>
      <c r="E652" s="26">
        <v>120</v>
      </c>
      <c r="G652" s="21" t="s">
        <v>158</v>
      </c>
      <c r="I652" s="21">
        <f t="shared" si="17"/>
        <v>29</v>
      </c>
    </row>
    <row r="653" spans="1:9" ht="13.4" customHeight="1" x14ac:dyDescent="0.25">
      <c r="A653" s="21" t="s">
        <v>2119</v>
      </c>
      <c r="B653" s="25">
        <v>40735</v>
      </c>
      <c r="C653" s="21" t="s">
        <v>6</v>
      </c>
      <c r="D653" s="21" t="s">
        <v>299</v>
      </c>
      <c r="F653" s="26">
        <v>851.03</v>
      </c>
      <c r="G653" s="21" t="s">
        <v>158</v>
      </c>
    </row>
    <row r="654" spans="1:9" ht="13.4" customHeight="1" x14ac:dyDescent="0.25">
      <c r="A654" s="21" t="s">
        <v>2119</v>
      </c>
      <c r="B654" s="25">
        <v>40735</v>
      </c>
      <c r="C654" s="21" t="s">
        <v>21</v>
      </c>
      <c r="D654" s="21" t="s">
        <v>133</v>
      </c>
      <c r="E654" s="26">
        <v>130</v>
      </c>
      <c r="G654" s="21" t="s">
        <v>37</v>
      </c>
      <c r="I654" s="21">
        <f t="shared" ref="I654:I659" si="18">WEEKNUM(B654)</f>
        <v>29</v>
      </c>
    </row>
    <row r="655" spans="1:9" ht="13.4" customHeight="1" x14ac:dyDescent="0.25">
      <c r="A655" s="21" t="s">
        <v>2119</v>
      </c>
      <c r="B655" s="25">
        <v>40735</v>
      </c>
      <c r="C655" s="21" t="s">
        <v>21</v>
      </c>
      <c r="D655" s="21" t="s">
        <v>59</v>
      </c>
      <c r="E655" s="26">
        <v>100</v>
      </c>
      <c r="G655" s="21" t="s">
        <v>37</v>
      </c>
      <c r="I655" s="21">
        <f t="shared" si="18"/>
        <v>29</v>
      </c>
    </row>
    <row r="656" spans="1:9" ht="13.4" customHeight="1" x14ac:dyDescent="0.25">
      <c r="A656" s="21" t="s">
        <v>2119</v>
      </c>
      <c r="B656" s="25">
        <v>40736</v>
      </c>
      <c r="C656" s="21" t="s">
        <v>21</v>
      </c>
      <c r="D656" s="21" t="s">
        <v>86</v>
      </c>
      <c r="E656" s="26">
        <v>3200</v>
      </c>
      <c r="G656" s="21" t="s">
        <v>102</v>
      </c>
      <c r="I656" s="21">
        <f t="shared" si="18"/>
        <v>29</v>
      </c>
    </row>
    <row r="657" spans="1:9" ht="13.4" customHeight="1" x14ac:dyDescent="0.25">
      <c r="A657" s="21" t="s">
        <v>2119</v>
      </c>
      <c r="B657" s="25">
        <v>40736</v>
      </c>
      <c r="C657" s="21" t="s">
        <v>21</v>
      </c>
      <c r="D657" s="21" t="s">
        <v>131</v>
      </c>
      <c r="E657" s="26">
        <v>240</v>
      </c>
      <c r="G657" s="21" t="s">
        <v>102</v>
      </c>
      <c r="I657" s="21">
        <f t="shared" si="18"/>
        <v>29</v>
      </c>
    </row>
    <row r="658" spans="1:9" ht="13.4" customHeight="1" x14ac:dyDescent="0.25">
      <c r="A658" s="21" t="s">
        <v>2119</v>
      </c>
      <c r="B658" s="25">
        <v>40736</v>
      </c>
      <c r="C658" s="21" t="s">
        <v>21</v>
      </c>
      <c r="D658" s="21" t="s">
        <v>148</v>
      </c>
      <c r="E658" s="26">
        <v>240</v>
      </c>
      <c r="G658" s="21" t="s">
        <v>102</v>
      </c>
      <c r="I658" s="21">
        <f t="shared" si="18"/>
        <v>29</v>
      </c>
    </row>
    <row r="659" spans="1:9" ht="13.4" customHeight="1" x14ac:dyDescent="0.25">
      <c r="A659" s="21" t="s">
        <v>2119</v>
      </c>
      <c r="B659" s="25">
        <v>40736</v>
      </c>
      <c r="C659" s="21" t="s">
        <v>21</v>
      </c>
      <c r="D659" s="21" t="s">
        <v>27</v>
      </c>
      <c r="E659" s="26">
        <v>200</v>
      </c>
      <c r="G659" s="21" t="s">
        <v>102</v>
      </c>
      <c r="I659" s="21">
        <f t="shared" si="18"/>
        <v>29</v>
      </c>
    </row>
    <row r="660" spans="1:9" ht="13.4" customHeight="1" x14ac:dyDescent="0.25">
      <c r="A660" s="21" t="s">
        <v>2119</v>
      </c>
      <c r="B660" s="25">
        <v>40736</v>
      </c>
      <c r="C660" s="21" t="s">
        <v>6</v>
      </c>
      <c r="D660" s="21" t="s">
        <v>299</v>
      </c>
      <c r="F660" s="26">
        <v>236.52</v>
      </c>
      <c r="G660" s="21" t="s">
        <v>102</v>
      </c>
    </row>
    <row r="661" spans="1:9" ht="13.4" customHeight="1" x14ac:dyDescent="0.25">
      <c r="A661" s="21" t="s">
        <v>2119</v>
      </c>
      <c r="B661" s="25">
        <v>40736</v>
      </c>
      <c r="C661" s="21" t="s">
        <v>6</v>
      </c>
      <c r="D661" s="21" t="s">
        <v>299</v>
      </c>
      <c r="F661" s="26">
        <v>585.89</v>
      </c>
      <c r="G661" s="21" t="s">
        <v>102</v>
      </c>
    </row>
    <row r="662" spans="1:9" ht="13.4" customHeight="1" x14ac:dyDescent="0.25">
      <c r="A662" s="21" t="s">
        <v>2119</v>
      </c>
      <c r="B662" s="25">
        <v>40736</v>
      </c>
      <c r="C662" s="21" t="s">
        <v>6</v>
      </c>
      <c r="D662" s="21" t="s">
        <v>299</v>
      </c>
      <c r="F662" s="26">
        <v>2939.26</v>
      </c>
      <c r="G662" s="21" t="s">
        <v>102</v>
      </c>
    </row>
    <row r="663" spans="1:9" ht="13.4" customHeight="1" x14ac:dyDescent="0.25">
      <c r="A663" s="21" t="s">
        <v>2119</v>
      </c>
      <c r="B663" s="25">
        <v>40736</v>
      </c>
      <c r="C663" s="21" t="s">
        <v>21</v>
      </c>
      <c r="D663" s="21" t="s">
        <v>131</v>
      </c>
      <c r="E663" s="26">
        <v>240</v>
      </c>
      <c r="G663" s="21" t="s">
        <v>158</v>
      </c>
      <c r="I663" s="21">
        <f>WEEKNUM(B663)</f>
        <v>29</v>
      </c>
    </row>
    <row r="664" spans="1:9" ht="13.4" customHeight="1" x14ac:dyDescent="0.25">
      <c r="A664" s="21" t="s">
        <v>2119</v>
      </c>
      <c r="B664" s="25">
        <v>40736</v>
      </c>
      <c r="C664" s="21" t="s">
        <v>21</v>
      </c>
      <c r="D664" s="21" t="s">
        <v>148</v>
      </c>
      <c r="E664" s="26">
        <v>240</v>
      </c>
      <c r="G664" s="21" t="s">
        <v>158</v>
      </c>
      <c r="I664" s="21">
        <f>WEEKNUM(B664)</f>
        <v>29</v>
      </c>
    </row>
    <row r="665" spans="1:9" ht="13.4" customHeight="1" x14ac:dyDescent="0.25">
      <c r="A665" s="21" t="s">
        <v>2119</v>
      </c>
      <c r="B665" s="25">
        <v>40736</v>
      </c>
      <c r="C665" s="21" t="s">
        <v>21</v>
      </c>
      <c r="D665" s="21" t="s">
        <v>27</v>
      </c>
      <c r="E665" s="26">
        <v>200</v>
      </c>
      <c r="G665" s="21" t="s">
        <v>158</v>
      </c>
      <c r="I665" s="21">
        <f>WEEKNUM(B665)</f>
        <v>29</v>
      </c>
    </row>
    <row r="666" spans="1:9" ht="13.4" customHeight="1" x14ac:dyDescent="0.25">
      <c r="A666" s="21" t="s">
        <v>2119</v>
      </c>
      <c r="B666" s="25">
        <v>40736</v>
      </c>
      <c r="C666" s="21" t="s">
        <v>6</v>
      </c>
      <c r="D666" s="21" t="s">
        <v>299</v>
      </c>
      <c r="F666" s="26">
        <v>315.91000000000003</v>
      </c>
      <c r="G666" s="21" t="s">
        <v>158</v>
      </c>
    </row>
    <row r="667" spans="1:9" ht="13.4" customHeight="1" x14ac:dyDescent="0.25">
      <c r="A667" s="21" t="s">
        <v>2119</v>
      </c>
      <c r="B667" s="25">
        <v>40736</v>
      </c>
      <c r="C667" s="21" t="s">
        <v>21</v>
      </c>
      <c r="D667" s="21" t="s">
        <v>131</v>
      </c>
      <c r="E667" s="26">
        <v>60</v>
      </c>
      <c r="G667" s="21" t="s">
        <v>28</v>
      </c>
      <c r="I667" s="21">
        <f>WEEKNUM(B667)</f>
        <v>29</v>
      </c>
    </row>
    <row r="668" spans="1:9" ht="13.4" customHeight="1" x14ac:dyDescent="0.25">
      <c r="A668" s="21" t="s">
        <v>2119</v>
      </c>
      <c r="B668" s="25">
        <v>40737</v>
      </c>
      <c r="C668" s="21" t="s">
        <v>6</v>
      </c>
      <c r="D668" s="21" t="s">
        <v>299</v>
      </c>
      <c r="F668" s="26">
        <v>265.77</v>
      </c>
      <c r="G668" s="21" t="s">
        <v>102</v>
      </c>
    </row>
    <row r="669" spans="1:9" ht="13.4" customHeight="1" x14ac:dyDescent="0.25">
      <c r="A669" s="21" t="s">
        <v>2119</v>
      </c>
      <c r="B669" s="25">
        <v>40737</v>
      </c>
      <c r="C669" s="21" t="s">
        <v>6</v>
      </c>
      <c r="D669" s="21" t="s">
        <v>299</v>
      </c>
      <c r="F669" s="26">
        <v>1239.3900000000001</v>
      </c>
      <c r="G669" s="21" t="s">
        <v>158</v>
      </c>
    </row>
    <row r="670" spans="1:9" ht="13.4" customHeight="1" x14ac:dyDescent="0.25">
      <c r="A670" s="21" t="s">
        <v>2119</v>
      </c>
      <c r="B670" s="25">
        <v>40738</v>
      </c>
      <c r="C670" s="21" t="s">
        <v>6</v>
      </c>
      <c r="D670" s="21" t="s">
        <v>299</v>
      </c>
      <c r="F670" s="26">
        <v>336.66</v>
      </c>
      <c r="G670" s="21" t="s">
        <v>102</v>
      </c>
    </row>
    <row r="671" spans="1:9" ht="13.4" customHeight="1" x14ac:dyDescent="0.25">
      <c r="A671" s="21" t="s">
        <v>2119</v>
      </c>
      <c r="B671" s="25">
        <v>40738</v>
      </c>
      <c r="C671" s="21" t="s">
        <v>21</v>
      </c>
      <c r="D671" s="21" t="s">
        <v>124</v>
      </c>
      <c r="E671" s="26">
        <v>900</v>
      </c>
      <c r="G671" s="21" t="s">
        <v>35</v>
      </c>
      <c r="I671" s="21">
        <f>WEEKNUM(B671)</f>
        <v>29</v>
      </c>
    </row>
    <row r="672" spans="1:9" ht="13.4" customHeight="1" x14ac:dyDescent="0.25">
      <c r="A672" s="21" t="s">
        <v>2119</v>
      </c>
      <c r="B672" s="25">
        <v>40738</v>
      </c>
      <c r="C672" s="21" t="s">
        <v>21</v>
      </c>
      <c r="D672" s="36" t="s">
        <v>124</v>
      </c>
      <c r="E672" s="26">
        <v>206</v>
      </c>
      <c r="G672" s="21" t="s">
        <v>137</v>
      </c>
      <c r="I672" s="21">
        <f>WEEKNUM(B672)</f>
        <v>29</v>
      </c>
    </row>
    <row r="673" spans="1:9" ht="13.4" customHeight="1" x14ac:dyDescent="0.25">
      <c r="A673" s="21" t="s">
        <v>2119</v>
      </c>
      <c r="B673" s="25">
        <v>40739</v>
      </c>
      <c r="C673" s="21" t="s">
        <v>6</v>
      </c>
      <c r="D673" s="21" t="s">
        <v>299</v>
      </c>
      <c r="F673" s="26">
        <v>590.20000000000005</v>
      </c>
      <c r="G673" s="21" t="s">
        <v>164</v>
      </c>
    </row>
    <row r="674" spans="1:9" ht="13.4" customHeight="1" x14ac:dyDescent="0.25">
      <c r="A674" s="21" t="s">
        <v>2119</v>
      </c>
      <c r="B674" s="25">
        <v>40739</v>
      </c>
      <c r="C674" s="21" t="s">
        <v>6</v>
      </c>
      <c r="D674" s="21" t="s">
        <v>299</v>
      </c>
      <c r="F674" s="26">
        <v>-374.14</v>
      </c>
      <c r="G674" s="21" t="s">
        <v>102</v>
      </c>
    </row>
    <row r="675" spans="1:9" ht="13.4" customHeight="1" x14ac:dyDescent="0.25">
      <c r="A675" s="21" t="s">
        <v>2119</v>
      </c>
      <c r="B675" s="25">
        <v>40739</v>
      </c>
      <c r="C675" s="21" t="s">
        <v>6</v>
      </c>
      <c r="D675" s="21" t="s">
        <v>299</v>
      </c>
      <c r="F675" s="26">
        <v>-202.19</v>
      </c>
      <c r="G675" s="21" t="s">
        <v>102</v>
      </c>
    </row>
    <row r="676" spans="1:9" ht="13.4" customHeight="1" x14ac:dyDescent="0.25">
      <c r="A676" s="21" t="s">
        <v>2119</v>
      </c>
      <c r="B676" s="25">
        <v>40739</v>
      </c>
      <c r="C676" s="21" t="s">
        <v>6</v>
      </c>
      <c r="D676" s="21" t="s">
        <v>299</v>
      </c>
      <c r="F676" s="26">
        <v>71.930000000000007</v>
      </c>
      <c r="G676" s="21" t="s">
        <v>62</v>
      </c>
    </row>
    <row r="677" spans="1:9" ht="13.4" customHeight="1" x14ac:dyDescent="0.25">
      <c r="A677" s="21" t="s">
        <v>2119</v>
      </c>
      <c r="B677" s="25">
        <v>40739</v>
      </c>
      <c r="C677" s="21" t="s">
        <v>6</v>
      </c>
      <c r="D677" s="21" t="s">
        <v>299</v>
      </c>
      <c r="F677" s="26">
        <v>604.84</v>
      </c>
      <c r="G677" s="21" t="s">
        <v>158</v>
      </c>
    </row>
    <row r="678" spans="1:9" ht="13.4" customHeight="1" x14ac:dyDescent="0.25">
      <c r="A678" s="21" t="s">
        <v>2119</v>
      </c>
      <c r="B678" s="25">
        <v>40739</v>
      </c>
      <c r="C678" s="21" t="s">
        <v>6</v>
      </c>
      <c r="D678" s="21" t="s">
        <v>299</v>
      </c>
      <c r="F678" s="26">
        <v>597.66</v>
      </c>
      <c r="G678" s="21" t="s">
        <v>164</v>
      </c>
    </row>
    <row r="679" spans="1:9" ht="13.4" customHeight="1" x14ac:dyDescent="0.25">
      <c r="A679" s="21" t="s">
        <v>2119</v>
      </c>
      <c r="B679" s="25">
        <v>40740</v>
      </c>
      <c r="C679" s="21" t="s">
        <v>6</v>
      </c>
      <c r="D679" s="21" t="s">
        <v>299</v>
      </c>
      <c r="F679" s="26">
        <v>497.14</v>
      </c>
      <c r="G679" s="21" t="s">
        <v>62</v>
      </c>
    </row>
    <row r="680" spans="1:9" ht="13.4" customHeight="1" x14ac:dyDescent="0.25">
      <c r="A680" s="21" t="s">
        <v>2119</v>
      </c>
      <c r="B680" s="25">
        <v>40740</v>
      </c>
      <c r="C680" s="21" t="s">
        <v>6</v>
      </c>
      <c r="D680" s="21" t="s">
        <v>299</v>
      </c>
      <c r="F680" s="26">
        <v>39.28</v>
      </c>
      <c r="G680" s="21" t="s">
        <v>62</v>
      </c>
    </row>
    <row r="681" spans="1:9" ht="13.4" customHeight="1" x14ac:dyDescent="0.25">
      <c r="A681" s="21" t="s">
        <v>2119</v>
      </c>
      <c r="B681" s="25">
        <v>40740</v>
      </c>
      <c r="C681" s="21" t="s">
        <v>6</v>
      </c>
      <c r="D681" s="21" t="s">
        <v>299</v>
      </c>
      <c r="F681" s="26">
        <v>126.89</v>
      </c>
      <c r="G681" s="21" t="s">
        <v>164</v>
      </c>
    </row>
    <row r="682" spans="1:9" ht="13.4" customHeight="1" x14ac:dyDescent="0.25">
      <c r="A682" s="21" t="s">
        <v>2119</v>
      </c>
      <c r="B682" s="25">
        <v>40742</v>
      </c>
      <c r="C682" s="21" t="s">
        <v>6</v>
      </c>
      <c r="D682" s="21" t="s">
        <v>299</v>
      </c>
      <c r="F682" s="26">
        <v>780.86</v>
      </c>
      <c r="G682" s="21" t="s">
        <v>158</v>
      </c>
    </row>
    <row r="683" spans="1:9" ht="13.4" customHeight="1" x14ac:dyDescent="0.25">
      <c r="A683" s="21" t="s">
        <v>2119</v>
      </c>
      <c r="B683" s="25">
        <v>40742</v>
      </c>
      <c r="C683" s="21" t="s">
        <v>21</v>
      </c>
      <c r="D683" s="21" t="s">
        <v>139</v>
      </c>
      <c r="E683" s="26">
        <v>780</v>
      </c>
      <c r="G683" s="21" t="s">
        <v>102</v>
      </c>
      <c r="I683" s="21">
        <f t="shared" ref="I683:I699" si="19">WEEKNUM(B683)</f>
        <v>30</v>
      </c>
    </row>
    <row r="684" spans="1:9" ht="13.4" customHeight="1" x14ac:dyDescent="0.25">
      <c r="A684" s="21" t="s">
        <v>2119</v>
      </c>
      <c r="B684" s="25">
        <v>40742</v>
      </c>
      <c r="C684" s="21" t="s">
        <v>21</v>
      </c>
      <c r="D684" s="21" t="s">
        <v>126</v>
      </c>
      <c r="E684" s="26">
        <v>720</v>
      </c>
      <c r="G684" s="21" t="s">
        <v>102</v>
      </c>
      <c r="I684" s="21">
        <f t="shared" si="19"/>
        <v>30</v>
      </c>
    </row>
    <row r="685" spans="1:9" ht="13.4" customHeight="1" x14ac:dyDescent="0.25">
      <c r="A685" s="21" t="s">
        <v>2119</v>
      </c>
      <c r="B685" s="25">
        <v>40742</v>
      </c>
      <c r="C685" s="21" t="s">
        <v>21</v>
      </c>
      <c r="D685" s="21" t="s">
        <v>42</v>
      </c>
      <c r="E685" s="26">
        <v>720</v>
      </c>
      <c r="G685" s="21" t="s">
        <v>102</v>
      </c>
      <c r="I685" s="21">
        <f t="shared" si="19"/>
        <v>30</v>
      </c>
    </row>
    <row r="686" spans="1:9" ht="13.4" customHeight="1" x14ac:dyDescent="0.25">
      <c r="A686" s="21" t="s">
        <v>2119</v>
      </c>
      <c r="B686" s="25">
        <v>40742</v>
      </c>
      <c r="C686" s="21" t="s">
        <v>21</v>
      </c>
      <c r="D686" s="21" t="s">
        <v>131</v>
      </c>
      <c r="E686" s="26">
        <v>720</v>
      </c>
      <c r="G686" s="21" t="s">
        <v>158</v>
      </c>
      <c r="I686" s="21">
        <f t="shared" si="19"/>
        <v>30</v>
      </c>
    </row>
    <row r="687" spans="1:9" ht="13.4" customHeight="1" x14ac:dyDescent="0.25">
      <c r="A687" s="21" t="s">
        <v>2119</v>
      </c>
      <c r="B687" s="25">
        <v>40742</v>
      </c>
      <c r="C687" s="21" t="s">
        <v>21</v>
      </c>
      <c r="D687" s="21" t="s">
        <v>148</v>
      </c>
      <c r="E687" s="26">
        <v>720</v>
      </c>
      <c r="G687" s="21" t="s">
        <v>158</v>
      </c>
      <c r="I687" s="21">
        <f t="shared" si="19"/>
        <v>30</v>
      </c>
    </row>
    <row r="688" spans="1:9" ht="13.4" customHeight="1" x14ac:dyDescent="0.25">
      <c r="A688" s="21" t="s">
        <v>2119</v>
      </c>
      <c r="B688" s="25">
        <v>40742</v>
      </c>
      <c r="C688" s="21" t="s">
        <v>21</v>
      </c>
      <c r="D688" s="21" t="s">
        <v>154</v>
      </c>
      <c r="E688" s="26">
        <v>600</v>
      </c>
      <c r="G688" s="21" t="s">
        <v>102</v>
      </c>
      <c r="I688" s="21">
        <f t="shared" si="19"/>
        <v>30</v>
      </c>
    </row>
    <row r="689" spans="1:9" ht="13.4" customHeight="1" x14ac:dyDescent="0.25">
      <c r="A689" s="21" t="s">
        <v>2119</v>
      </c>
      <c r="B689" s="25">
        <v>40742</v>
      </c>
      <c r="C689" s="21" t="s">
        <v>21</v>
      </c>
      <c r="D689" s="21" t="s">
        <v>27</v>
      </c>
      <c r="E689" s="26">
        <v>600</v>
      </c>
      <c r="G689" s="21" t="s">
        <v>158</v>
      </c>
      <c r="I689" s="21">
        <f t="shared" si="19"/>
        <v>30</v>
      </c>
    </row>
    <row r="690" spans="1:9" ht="13.4" customHeight="1" x14ac:dyDescent="0.25">
      <c r="A690" s="21" t="s">
        <v>2119</v>
      </c>
      <c r="B690" s="25">
        <v>40742</v>
      </c>
      <c r="C690" s="21" t="s">
        <v>21</v>
      </c>
      <c r="D690" s="21" t="s">
        <v>133</v>
      </c>
      <c r="E690" s="26">
        <v>130</v>
      </c>
      <c r="G690" s="21" t="s">
        <v>102</v>
      </c>
      <c r="I690" s="21">
        <f t="shared" si="19"/>
        <v>30</v>
      </c>
    </row>
    <row r="691" spans="1:9" ht="13.4" customHeight="1" x14ac:dyDescent="0.25">
      <c r="A691" s="21" t="s">
        <v>2119</v>
      </c>
      <c r="B691" s="25">
        <v>40742</v>
      </c>
      <c r="C691" s="21" t="s">
        <v>21</v>
      </c>
      <c r="D691" s="21" t="s">
        <v>133</v>
      </c>
      <c r="E691" s="26">
        <v>390</v>
      </c>
      <c r="G691" s="21" t="s">
        <v>164</v>
      </c>
      <c r="I691" s="21">
        <f t="shared" si="19"/>
        <v>30</v>
      </c>
    </row>
    <row r="692" spans="1:9" ht="13.4" customHeight="1" x14ac:dyDescent="0.25">
      <c r="A692" s="21" t="s">
        <v>2119</v>
      </c>
      <c r="B692" s="25">
        <v>40742</v>
      </c>
      <c r="C692" s="21" t="s">
        <v>21</v>
      </c>
      <c r="D692" s="21" t="s">
        <v>165</v>
      </c>
      <c r="E692" s="26">
        <v>120</v>
      </c>
      <c r="G692" s="21" t="s">
        <v>102</v>
      </c>
      <c r="I692" s="21">
        <f t="shared" si="19"/>
        <v>30</v>
      </c>
    </row>
    <row r="693" spans="1:9" ht="13.4" customHeight="1" x14ac:dyDescent="0.25">
      <c r="A693" s="21" t="s">
        <v>2119</v>
      </c>
      <c r="B693" s="25">
        <v>40742</v>
      </c>
      <c r="C693" s="21" t="s">
        <v>21</v>
      </c>
      <c r="D693" s="21" t="s">
        <v>165</v>
      </c>
      <c r="E693" s="26">
        <v>360</v>
      </c>
      <c r="G693" s="21" t="s">
        <v>164</v>
      </c>
      <c r="I693" s="21">
        <f t="shared" si="19"/>
        <v>30</v>
      </c>
    </row>
    <row r="694" spans="1:9" ht="13.4" customHeight="1" x14ac:dyDescent="0.25">
      <c r="A694" s="21" t="s">
        <v>2119</v>
      </c>
      <c r="B694" s="25">
        <v>40742</v>
      </c>
      <c r="C694" s="21" t="s">
        <v>21</v>
      </c>
      <c r="D694" s="21" t="s">
        <v>166</v>
      </c>
      <c r="E694" s="26">
        <v>400</v>
      </c>
      <c r="G694" s="21" t="s">
        <v>102</v>
      </c>
      <c r="I694" s="21">
        <f t="shared" si="19"/>
        <v>30</v>
      </c>
    </row>
    <row r="695" spans="1:9" ht="13.4" customHeight="1" x14ac:dyDescent="0.25">
      <c r="A695" s="21" t="s">
        <v>2119</v>
      </c>
      <c r="B695" s="25">
        <v>40742</v>
      </c>
      <c r="C695" s="21" t="s">
        <v>21</v>
      </c>
      <c r="D695" s="21" t="s">
        <v>59</v>
      </c>
      <c r="E695" s="26">
        <v>100</v>
      </c>
      <c r="G695" s="21" t="s">
        <v>102</v>
      </c>
      <c r="I695" s="21">
        <f t="shared" si="19"/>
        <v>30</v>
      </c>
    </row>
    <row r="696" spans="1:9" ht="13.4" customHeight="1" x14ac:dyDescent="0.25">
      <c r="A696" s="21" t="s">
        <v>2119</v>
      </c>
      <c r="B696" s="25">
        <v>40742</v>
      </c>
      <c r="C696" s="21" t="s">
        <v>21</v>
      </c>
      <c r="D696" s="21" t="s">
        <v>59</v>
      </c>
      <c r="E696" s="26">
        <v>200</v>
      </c>
      <c r="G696" s="21" t="s">
        <v>164</v>
      </c>
      <c r="I696" s="21">
        <f t="shared" si="19"/>
        <v>30</v>
      </c>
    </row>
    <row r="697" spans="1:9" ht="13.4" customHeight="1" x14ac:dyDescent="0.25">
      <c r="A697" s="21" t="s">
        <v>2119</v>
      </c>
      <c r="B697" s="25">
        <v>40743</v>
      </c>
      <c r="C697" s="21" t="s">
        <v>21</v>
      </c>
      <c r="D697" s="21" t="s">
        <v>134</v>
      </c>
      <c r="E697" s="26">
        <v>360</v>
      </c>
      <c r="G697" s="21" t="s">
        <v>102</v>
      </c>
      <c r="I697" s="21">
        <f t="shared" si="19"/>
        <v>30</v>
      </c>
    </row>
    <row r="698" spans="1:9" ht="13.4" customHeight="1" x14ac:dyDescent="0.25">
      <c r="A698" s="21" t="s">
        <v>2119</v>
      </c>
      <c r="B698" s="25">
        <v>40743</v>
      </c>
      <c r="C698" s="21" t="s">
        <v>21</v>
      </c>
      <c r="D698" s="21" t="s">
        <v>134</v>
      </c>
      <c r="E698" s="26">
        <v>360</v>
      </c>
      <c r="G698" s="21" t="s">
        <v>164</v>
      </c>
      <c r="I698" s="21">
        <f t="shared" si="19"/>
        <v>30</v>
      </c>
    </row>
    <row r="699" spans="1:9" ht="13.4" customHeight="1" x14ac:dyDescent="0.25">
      <c r="A699" s="21" t="s">
        <v>2119</v>
      </c>
      <c r="B699" s="25">
        <v>40743</v>
      </c>
      <c r="C699" s="21" t="s">
        <v>21</v>
      </c>
      <c r="D699" s="21" t="s">
        <v>167</v>
      </c>
      <c r="E699" s="26">
        <v>500</v>
      </c>
      <c r="G699" s="21" t="s">
        <v>158</v>
      </c>
      <c r="I699" s="21">
        <f t="shared" si="19"/>
        <v>30</v>
      </c>
    </row>
    <row r="700" spans="1:9" ht="13.4" customHeight="1" x14ac:dyDescent="0.25">
      <c r="A700" s="21" t="s">
        <v>2119</v>
      </c>
      <c r="B700" s="25">
        <v>40743</v>
      </c>
      <c r="C700" s="21" t="s">
        <v>6</v>
      </c>
      <c r="D700" s="21" t="s">
        <v>299</v>
      </c>
      <c r="F700" s="26">
        <v>732.09</v>
      </c>
      <c r="G700" s="21" t="s">
        <v>102</v>
      </c>
    </row>
    <row r="701" spans="1:9" ht="13.4" customHeight="1" x14ac:dyDescent="0.25">
      <c r="A701" s="21" t="s">
        <v>2119</v>
      </c>
      <c r="B701" s="25">
        <v>40743</v>
      </c>
      <c r="C701" s="21" t="s">
        <v>6</v>
      </c>
      <c r="D701" s="21" t="s">
        <v>299</v>
      </c>
      <c r="F701" s="26">
        <v>582.86</v>
      </c>
      <c r="G701" s="21" t="s">
        <v>164</v>
      </c>
    </row>
    <row r="702" spans="1:9" ht="13.4" customHeight="1" x14ac:dyDescent="0.25">
      <c r="A702" s="21" t="s">
        <v>2119</v>
      </c>
      <c r="B702" s="25">
        <v>40744</v>
      </c>
      <c r="C702" s="21" t="s">
        <v>6</v>
      </c>
      <c r="D702" s="21" t="s">
        <v>299</v>
      </c>
      <c r="F702" s="26">
        <v>136.68</v>
      </c>
      <c r="G702" s="21" t="s">
        <v>164</v>
      </c>
    </row>
    <row r="703" spans="1:9" ht="13.4" customHeight="1" x14ac:dyDescent="0.25">
      <c r="A703" s="21" t="s">
        <v>2119</v>
      </c>
      <c r="B703" s="25">
        <v>40744</v>
      </c>
      <c r="C703" s="21" t="s">
        <v>6</v>
      </c>
      <c r="D703" s="21" t="s">
        <v>299</v>
      </c>
      <c r="F703" s="26">
        <v>677.18</v>
      </c>
      <c r="G703" s="21" t="s">
        <v>102</v>
      </c>
    </row>
    <row r="704" spans="1:9" ht="13.4" customHeight="1" x14ac:dyDescent="0.25">
      <c r="A704" s="21" t="s">
        <v>2119</v>
      </c>
      <c r="B704" s="25">
        <v>40744</v>
      </c>
      <c r="C704" s="21" t="s">
        <v>6</v>
      </c>
      <c r="D704" s="21" t="s">
        <v>168</v>
      </c>
      <c r="F704" s="26">
        <v>552.85</v>
      </c>
      <c r="G704" s="21" t="s">
        <v>102</v>
      </c>
    </row>
    <row r="705" spans="1:9" ht="13.4" customHeight="1" x14ac:dyDescent="0.25">
      <c r="A705" s="21" t="s">
        <v>2119</v>
      </c>
      <c r="B705" s="25">
        <v>40744</v>
      </c>
      <c r="C705" s="21" t="s">
        <v>6</v>
      </c>
      <c r="D705" s="21" t="s">
        <v>169</v>
      </c>
      <c r="F705" s="26">
        <v>3100</v>
      </c>
      <c r="G705" s="21" t="s">
        <v>102</v>
      </c>
    </row>
    <row r="706" spans="1:9" ht="13.4" customHeight="1" x14ac:dyDescent="0.25">
      <c r="A706" s="21" t="s">
        <v>2119</v>
      </c>
      <c r="B706" s="25">
        <v>40745</v>
      </c>
      <c r="C706" s="21" t="s">
        <v>21</v>
      </c>
      <c r="D706" s="21" t="s">
        <v>89</v>
      </c>
      <c r="E706" s="26">
        <v>360</v>
      </c>
      <c r="I706" s="21">
        <f>WEEKNUM(B706)</f>
        <v>30</v>
      </c>
    </row>
    <row r="707" spans="1:9" ht="13.4" customHeight="1" x14ac:dyDescent="0.25">
      <c r="A707" s="21" t="s">
        <v>2119</v>
      </c>
      <c r="B707" s="25">
        <v>40745</v>
      </c>
      <c r="C707" s="21" t="s">
        <v>6</v>
      </c>
      <c r="D707" s="21" t="s">
        <v>299</v>
      </c>
      <c r="F707" s="26">
        <v>23.46</v>
      </c>
      <c r="G707" s="21" t="s">
        <v>102</v>
      </c>
    </row>
    <row r="708" spans="1:9" ht="13.4" customHeight="1" x14ac:dyDescent="0.25">
      <c r="A708" s="21" t="s">
        <v>2119</v>
      </c>
      <c r="B708" s="25">
        <v>40745</v>
      </c>
      <c r="C708" s="21" t="s">
        <v>6</v>
      </c>
      <c r="D708" s="21" t="s">
        <v>299</v>
      </c>
      <c r="F708" s="26">
        <v>522.62</v>
      </c>
      <c r="G708" s="21" t="s">
        <v>102</v>
      </c>
    </row>
    <row r="709" spans="1:9" ht="13.4" customHeight="1" x14ac:dyDescent="0.25">
      <c r="A709" s="21" t="s">
        <v>2119</v>
      </c>
      <c r="B709" s="25">
        <v>40745</v>
      </c>
      <c r="C709" s="21" t="s">
        <v>6</v>
      </c>
      <c r="D709" s="21" t="s">
        <v>299</v>
      </c>
      <c r="F709" s="26">
        <v>137.56</v>
      </c>
      <c r="G709" s="21" t="s">
        <v>170</v>
      </c>
    </row>
    <row r="710" spans="1:9" ht="13.4" customHeight="1" x14ac:dyDescent="0.25">
      <c r="A710" s="21" t="s">
        <v>2119</v>
      </c>
      <c r="B710" s="25">
        <v>40746</v>
      </c>
      <c r="C710" s="21" t="s">
        <v>6</v>
      </c>
      <c r="D710" s="21" t="s">
        <v>299</v>
      </c>
      <c r="F710" s="26">
        <v>209.88</v>
      </c>
      <c r="G710" s="21" t="s">
        <v>164</v>
      </c>
    </row>
    <row r="711" spans="1:9" ht="13.4" customHeight="1" x14ac:dyDescent="0.25">
      <c r="A711" s="21" t="s">
        <v>2119</v>
      </c>
      <c r="B711" s="25">
        <v>40746</v>
      </c>
      <c r="C711" s="21" t="s">
        <v>21</v>
      </c>
      <c r="D711" s="21" t="s">
        <v>42</v>
      </c>
      <c r="E711" s="26">
        <v>720</v>
      </c>
      <c r="G711" s="21" t="s">
        <v>102</v>
      </c>
      <c r="I711" s="21">
        <f>WEEKNUM(B711)</f>
        <v>30</v>
      </c>
    </row>
    <row r="712" spans="1:9" ht="13.4" customHeight="1" x14ac:dyDescent="0.25">
      <c r="A712" s="21" t="s">
        <v>2119</v>
      </c>
      <c r="B712" s="25">
        <v>40747</v>
      </c>
      <c r="C712" s="21" t="s">
        <v>6</v>
      </c>
      <c r="D712" s="21" t="s">
        <v>299</v>
      </c>
      <c r="F712" s="26">
        <v>603.95000000000005</v>
      </c>
    </row>
    <row r="713" spans="1:9" ht="13.4" customHeight="1" x14ac:dyDescent="0.25">
      <c r="A713" s="21" t="s">
        <v>2119</v>
      </c>
      <c r="B713" s="25">
        <v>40749</v>
      </c>
      <c r="C713" s="21" t="s">
        <v>21</v>
      </c>
      <c r="D713" s="21" t="s">
        <v>139</v>
      </c>
      <c r="E713" s="26">
        <v>830</v>
      </c>
      <c r="G713" s="21" t="s">
        <v>102</v>
      </c>
      <c r="I713" s="21">
        <f t="shared" ref="I713:I727" si="20">WEEKNUM(B713)</f>
        <v>31</v>
      </c>
    </row>
    <row r="714" spans="1:9" ht="13.4" customHeight="1" x14ac:dyDescent="0.25">
      <c r="A714" s="21" t="s">
        <v>2119</v>
      </c>
      <c r="B714" s="25">
        <v>40749</v>
      </c>
      <c r="C714" s="21" t="s">
        <v>21</v>
      </c>
      <c r="D714" s="21" t="s">
        <v>133</v>
      </c>
      <c r="E714" s="26">
        <v>780</v>
      </c>
      <c r="G714" s="21" t="s">
        <v>164</v>
      </c>
      <c r="I714" s="21">
        <f t="shared" si="20"/>
        <v>31</v>
      </c>
    </row>
    <row r="715" spans="1:9" ht="13.4" customHeight="1" x14ac:dyDescent="0.25">
      <c r="A715" s="21" t="s">
        <v>2119</v>
      </c>
      <c r="B715" s="25">
        <v>40749</v>
      </c>
      <c r="C715" s="21" t="s">
        <v>21</v>
      </c>
      <c r="D715" s="21" t="s">
        <v>40</v>
      </c>
      <c r="E715" s="26">
        <v>720</v>
      </c>
      <c r="G715" s="21" t="s">
        <v>158</v>
      </c>
      <c r="I715" s="21">
        <f t="shared" si="20"/>
        <v>31</v>
      </c>
    </row>
    <row r="716" spans="1:9" ht="13.4" customHeight="1" x14ac:dyDescent="0.25">
      <c r="A716" s="21" t="s">
        <v>2119</v>
      </c>
      <c r="B716" s="25">
        <v>40749</v>
      </c>
      <c r="C716" s="21" t="s">
        <v>21</v>
      </c>
      <c r="D716" s="21" t="s">
        <v>148</v>
      </c>
      <c r="E716" s="26">
        <v>720</v>
      </c>
      <c r="G716" s="21" t="s">
        <v>158</v>
      </c>
      <c r="I716" s="21">
        <f t="shared" si="20"/>
        <v>31</v>
      </c>
    </row>
    <row r="717" spans="1:9" ht="13.4" customHeight="1" x14ac:dyDescent="0.25">
      <c r="A717" s="21" t="s">
        <v>2119</v>
      </c>
      <c r="B717" s="25">
        <v>40749</v>
      </c>
      <c r="C717" s="21" t="s">
        <v>21</v>
      </c>
      <c r="D717" s="21" t="s">
        <v>126</v>
      </c>
      <c r="E717" s="26">
        <v>720</v>
      </c>
      <c r="G717" s="21" t="s">
        <v>102</v>
      </c>
      <c r="I717" s="21">
        <f t="shared" si="20"/>
        <v>31</v>
      </c>
    </row>
    <row r="718" spans="1:9" ht="13.4" customHeight="1" x14ac:dyDescent="0.25">
      <c r="A718" s="21" t="s">
        <v>2119</v>
      </c>
      <c r="B718" s="25">
        <v>40749</v>
      </c>
      <c r="C718" s="21" t="s">
        <v>21</v>
      </c>
      <c r="D718" s="21" t="s">
        <v>134</v>
      </c>
      <c r="E718" s="26">
        <v>720</v>
      </c>
      <c r="G718" s="21" t="s">
        <v>164</v>
      </c>
      <c r="I718" s="21">
        <f t="shared" si="20"/>
        <v>31</v>
      </c>
    </row>
    <row r="719" spans="1:9" ht="13.4" customHeight="1" x14ac:dyDescent="0.25">
      <c r="A719" s="21" t="s">
        <v>2119</v>
      </c>
      <c r="B719" s="25">
        <v>40749</v>
      </c>
      <c r="C719" s="21" t="s">
        <v>21</v>
      </c>
      <c r="D719" s="21" t="s">
        <v>154</v>
      </c>
      <c r="E719" s="26">
        <v>650</v>
      </c>
      <c r="G719" s="21" t="s">
        <v>102</v>
      </c>
      <c r="I719" s="21">
        <f t="shared" si="20"/>
        <v>31</v>
      </c>
    </row>
    <row r="720" spans="1:9" ht="13.4" customHeight="1" x14ac:dyDescent="0.25">
      <c r="A720" s="21" t="s">
        <v>2119</v>
      </c>
      <c r="B720" s="25">
        <v>40749</v>
      </c>
      <c r="C720" s="21" t="s">
        <v>21</v>
      </c>
      <c r="D720" s="21" t="s">
        <v>167</v>
      </c>
      <c r="E720" s="26">
        <v>600</v>
      </c>
      <c r="G720" s="21" t="s">
        <v>158</v>
      </c>
      <c r="I720" s="21">
        <f t="shared" si="20"/>
        <v>31</v>
      </c>
    </row>
    <row r="721" spans="1:9" ht="13.4" customHeight="1" x14ac:dyDescent="0.25">
      <c r="A721" s="21" t="s">
        <v>2119</v>
      </c>
      <c r="B721" s="25">
        <v>40749</v>
      </c>
      <c r="C721" s="21" t="s">
        <v>21</v>
      </c>
      <c r="D721" s="21" t="s">
        <v>27</v>
      </c>
      <c r="E721" s="26">
        <v>600</v>
      </c>
      <c r="G721" s="21" t="s">
        <v>158</v>
      </c>
      <c r="I721" s="21">
        <f t="shared" si="20"/>
        <v>31</v>
      </c>
    </row>
    <row r="722" spans="1:9" ht="13.4" customHeight="1" x14ac:dyDescent="0.25">
      <c r="A722" s="21" t="s">
        <v>2119</v>
      </c>
      <c r="B722" s="25">
        <v>40749</v>
      </c>
      <c r="C722" s="21" t="s">
        <v>21</v>
      </c>
      <c r="D722" s="21" t="s">
        <v>59</v>
      </c>
      <c r="E722" s="26">
        <v>600</v>
      </c>
      <c r="G722" s="21" t="s">
        <v>164</v>
      </c>
      <c r="I722" s="21">
        <f t="shared" si="20"/>
        <v>31</v>
      </c>
    </row>
    <row r="723" spans="1:9" ht="13.4" customHeight="1" x14ac:dyDescent="0.25">
      <c r="A723" s="21" t="s">
        <v>2119</v>
      </c>
      <c r="B723" s="25">
        <v>40749</v>
      </c>
      <c r="C723" s="21" t="s">
        <v>21</v>
      </c>
      <c r="D723" s="21" t="s">
        <v>165</v>
      </c>
      <c r="E723" s="26">
        <v>600</v>
      </c>
      <c r="G723" s="21" t="s">
        <v>164</v>
      </c>
      <c r="I723" s="21">
        <f t="shared" si="20"/>
        <v>31</v>
      </c>
    </row>
    <row r="724" spans="1:9" ht="13.4" customHeight="1" x14ac:dyDescent="0.25">
      <c r="A724" s="21" t="s">
        <v>2119</v>
      </c>
      <c r="B724" s="25">
        <v>40749</v>
      </c>
      <c r="C724" s="21" t="s">
        <v>21</v>
      </c>
      <c r="D724" s="21" t="s">
        <v>166</v>
      </c>
      <c r="E724" s="26">
        <v>500</v>
      </c>
      <c r="G724" s="21" t="s">
        <v>102</v>
      </c>
      <c r="I724" s="21">
        <f t="shared" si="20"/>
        <v>31</v>
      </c>
    </row>
    <row r="725" spans="1:9" ht="13.4" customHeight="1" x14ac:dyDescent="0.25">
      <c r="A725" s="21" t="s">
        <v>2119</v>
      </c>
      <c r="B725" s="25">
        <v>40749</v>
      </c>
      <c r="C725" s="21" t="s">
        <v>21</v>
      </c>
      <c r="D725" s="21" t="s">
        <v>165</v>
      </c>
      <c r="E725" s="26">
        <v>400</v>
      </c>
      <c r="G725" s="21" t="s">
        <v>164</v>
      </c>
      <c r="I725" s="21">
        <f t="shared" si="20"/>
        <v>31</v>
      </c>
    </row>
    <row r="726" spans="1:9" ht="13.4" customHeight="1" x14ac:dyDescent="0.25">
      <c r="A726" s="21" t="s">
        <v>2119</v>
      </c>
      <c r="B726" s="25">
        <v>40749</v>
      </c>
      <c r="C726" s="21" t="s">
        <v>21</v>
      </c>
      <c r="D726" s="21" t="s">
        <v>89</v>
      </c>
      <c r="E726" s="26">
        <v>360</v>
      </c>
      <c r="I726" s="21">
        <f t="shared" si="20"/>
        <v>31</v>
      </c>
    </row>
    <row r="727" spans="1:9" ht="13.4" customHeight="1" x14ac:dyDescent="0.25">
      <c r="A727" s="21" t="s">
        <v>2119</v>
      </c>
      <c r="B727" s="25">
        <v>40749</v>
      </c>
      <c r="C727" s="21" t="s">
        <v>21</v>
      </c>
      <c r="D727" s="21" t="s">
        <v>171</v>
      </c>
      <c r="E727" s="26">
        <v>100</v>
      </c>
      <c r="G727" s="21" t="s">
        <v>172</v>
      </c>
      <c r="I727" s="21">
        <f t="shared" si="20"/>
        <v>31</v>
      </c>
    </row>
    <row r="728" spans="1:9" ht="13.4" customHeight="1" x14ac:dyDescent="0.25">
      <c r="A728" s="21" t="s">
        <v>2119</v>
      </c>
      <c r="B728" s="25">
        <v>40749</v>
      </c>
      <c r="C728" s="21" t="s">
        <v>6</v>
      </c>
      <c r="D728" s="21" t="s">
        <v>299</v>
      </c>
      <c r="F728" s="26">
        <v>636.53</v>
      </c>
      <c r="G728" s="21" t="s">
        <v>102</v>
      </c>
    </row>
    <row r="729" spans="1:9" ht="13.4" customHeight="1" x14ac:dyDescent="0.25">
      <c r="A729" s="21" t="s">
        <v>2119</v>
      </c>
      <c r="B729" s="25">
        <v>40749</v>
      </c>
      <c r="C729" s="21" t="s">
        <v>6</v>
      </c>
      <c r="D729" s="21" t="s">
        <v>299</v>
      </c>
      <c r="F729" s="26">
        <v>303.01</v>
      </c>
      <c r="G729" s="21" t="s">
        <v>164</v>
      </c>
    </row>
    <row r="730" spans="1:9" ht="13.4" customHeight="1" x14ac:dyDescent="0.25">
      <c r="A730" s="21" t="s">
        <v>2119</v>
      </c>
      <c r="B730" s="25">
        <v>40749</v>
      </c>
      <c r="C730" s="21" t="s">
        <v>6</v>
      </c>
      <c r="D730" s="21" t="s">
        <v>299</v>
      </c>
      <c r="F730" s="26">
        <v>2887.34</v>
      </c>
    </row>
    <row r="731" spans="1:9" ht="13.4" customHeight="1" x14ac:dyDescent="0.25">
      <c r="A731" s="21" t="s">
        <v>2119</v>
      </c>
      <c r="B731" s="25">
        <v>40750</v>
      </c>
      <c r="C731" s="21" t="s">
        <v>6</v>
      </c>
      <c r="D731" s="21" t="s">
        <v>169</v>
      </c>
      <c r="F731" s="26">
        <v>1350</v>
      </c>
    </row>
    <row r="732" spans="1:9" ht="13.4" customHeight="1" x14ac:dyDescent="0.25">
      <c r="A732" s="21" t="s">
        <v>2119</v>
      </c>
      <c r="B732" s="25">
        <v>40750</v>
      </c>
      <c r="C732" s="21" t="s">
        <v>6</v>
      </c>
      <c r="D732" s="21" t="s">
        <v>299</v>
      </c>
      <c r="F732" s="26">
        <v>82.62</v>
      </c>
      <c r="G732" s="21" t="s">
        <v>102</v>
      </c>
    </row>
    <row r="733" spans="1:9" ht="13.4" customHeight="1" x14ac:dyDescent="0.25">
      <c r="A733" s="21" t="s">
        <v>2119</v>
      </c>
      <c r="B733" s="25">
        <v>40750</v>
      </c>
      <c r="C733" s="21" t="s">
        <v>6</v>
      </c>
      <c r="D733" s="21" t="s">
        <v>299</v>
      </c>
      <c r="F733" s="26">
        <v>31.09</v>
      </c>
    </row>
    <row r="734" spans="1:9" ht="13.4" customHeight="1" x14ac:dyDescent="0.25">
      <c r="A734" s="21" t="s">
        <v>2119</v>
      </c>
      <c r="B734" s="25">
        <v>40750</v>
      </c>
      <c r="C734" s="21" t="s">
        <v>6</v>
      </c>
      <c r="D734" s="21" t="s">
        <v>299</v>
      </c>
      <c r="F734" s="26">
        <v>1306.55</v>
      </c>
      <c r="G734" s="21" t="s">
        <v>173</v>
      </c>
    </row>
    <row r="735" spans="1:9" ht="13.4" customHeight="1" x14ac:dyDescent="0.25">
      <c r="A735" s="21" t="s">
        <v>2119</v>
      </c>
      <c r="B735" s="25">
        <v>40751</v>
      </c>
      <c r="C735" s="21" t="s">
        <v>6</v>
      </c>
      <c r="D735" s="21" t="s">
        <v>299</v>
      </c>
      <c r="F735" s="26">
        <v>73.39</v>
      </c>
      <c r="G735" s="21" t="s">
        <v>62</v>
      </c>
    </row>
    <row r="736" spans="1:9" ht="13.4" customHeight="1" x14ac:dyDescent="0.25">
      <c r="A736" s="21" t="s">
        <v>2119</v>
      </c>
      <c r="B736" s="25">
        <v>40751</v>
      </c>
      <c r="C736" s="21" t="s">
        <v>6</v>
      </c>
      <c r="D736" s="21" t="s">
        <v>299</v>
      </c>
      <c r="F736" s="26">
        <v>588.33000000000004</v>
      </c>
      <c r="G736" s="21" t="s">
        <v>102</v>
      </c>
    </row>
    <row r="737" spans="1:9" ht="13.4" customHeight="1" x14ac:dyDescent="0.25">
      <c r="A737" s="21" t="s">
        <v>2119</v>
      </c>
      <c r="B737" s="25">
        <v>40751</v>
      </c>
      <c r="C737" s="21" t="s">
        <v>6</v>
      </c>
      <c r="D737" s="21" t="s">
        <v>299</v>
      </c>
      <c r="F737" s="26">
        <v>1968.89</v>
      </c>
      <c r="G737" s="21" t="s">
        <v>173</v>
      </c>
    </row>
    <row r="738" spans="1:9" ht="13.4" customHeight="1" x14ac:dyDescent="0.25">
      <c r="A738" s="21" t="s">
        <v>2119</v>
      </c>
      <c r="B738" s="25">
        <v>40751</v>
      </c>
      <c r="C738" s="21" t="s">
        <v>6</v>
      </c>
      <c r="D738" s="21" t="s">
        <v>299</v>
      </c>
      <c r="F738" s="26">
        <v>62.54</v>
      </c>
      <c r="G738" s="21" t="s">
        <v>164</v>
      </c>
    </row>
    <row r="739" spans="1:9" ht="13.4" customHeight="1" x14ac:dyDescent="0.25">
      <c r="A739" s="21" t="s">
        <v>2119</v>
      </c>
      <c r="B739" s="25">
        <v>40751</v>
      </c>
      <c r="C739" s="21" t="s">
        <v>6</v>
      </c>
      <c r="D739" s="21" t="s">
        <v>299</v>
      </c>
      <c r="F739" s="26">
        <v>39.9</v>
      </c>
      <c r="G739" s="21" t="s">
        <v>102</v>
      </c>
    </row>
    <row r="740" spans="1:9" ht="13.4" customHeight="1" x14ac:dyDescent="0.25">
      <c r="A740" s="21" t="s">
        <v>2119</v>
      </c>
      <c r="B740" s="25">
        <v>40751</v>
      </c>
      <c r="C740" s="21" t="s">
        <v>6</v>
      </c>
      <c r="D740" s="21" t="s">
        <v>169</v>
      </c>
      <c r="F740" s="26">
        <v>2350</v>
      </c>
      <c r="G740" s="21" t="s">
        <v>164</v>
      </c>
    </row>
    <row r="741" spans="1:9" ht="13.4" customHeight="1" x14ac:dyDescent="0.25">
      <c r="A741" s="21" t="s">
        <v>2119</v>
      </c>
      <c r="B741" s="25">
        <v>40751</v>
      </c>
      <c r="C741" s="21" t="s">
        <v>6</v>
      </c>
      <c r="D741" s="21" t="s">
        <v>169</v>
      </c>
      <c r="F741" s="26">
        <v>2376</v>
      </c>
      <c r="G741" s="21" t="s">
        <v>173</v>
      </c>
    </row>
    <row r="742" spans="1:9" ht="13.4" customHeight="1" x14ac:dyDescent="0.25">
      <c r="A742" s="21" t="s">
        <v>2119</v>
      </c>
      <c r="B742" s="25">
        <v>40751</v>
      </c>
      <c r="C742" s="21" t="s">
        <v>6</v>
      </c>
      <c r="D742" s="21" t="s">
        <v>299</v>
      </c>
      <c r="F742" s="26">
        <v>325.12</v>
      </c>
      <c r="G742" s="21" t="s">
        <v>164</v>
      </c>
    </row>
    <row r="743" spans="1:9" ht="13.4" customHeight="1" x14ac:dyDescent="0.25">
      <c r="A743" s="21" t="s">
        <v>2119</v>
      </c>
      <c r="B743" s="25">
        <v>40751</v>
      </c>
      <c r="C743" s="21" t="s">
        <v>6</v>
      </c>
      <c r="D743" s="21" t="s">
        <v>299</v>
      </c>
      <c r="F743" s="26">
        <v>58.6</v>
      </c>
      <c r="G743" s="21" t="s">
        <v>164</v>
      </c>
    </row>
    <row r="744" spans="1:9" ht="13.4" customHeight="1" x14ac:dyDescent="0.25">
      <c r="A744" s="21" t="s">
        <v>2119</v>
      </c>
      <c r="B744" s="25">
        <v>40752</v>
      </c>
      <c r="C744" s="21" t="s">
        <v>21</v>
      </c>
      <c r="D744" s="21" t="s">
        <v>89</v>
      </c>
      <c r="E744" s="26">
        <v>360</v>
      </c>
      <c r="I744" s="21">
        <f>WEEKNUM(B744)</f>
        <v>31</v>
      </c>
    </row>
    <row r="745" spans="1:9" ht="13.4" customHeight="1" x14ac:dyDescent="0.25">
      <c r="A745" s="21" t="s">
        <v>2119</v>
      </c>
      <c r="B745" s="25">
        <v>40752</v>
      </c>
      <c r="C745" s="21" t="s">
        <v>21</v>
      </c>
      <c r="D745" s="21" t="s">
        <v>89</v>
      </c>
      <c r="E745" s="26">
        <v>360</v>
      </c>
      <c r="I745" s="21">
        <f>WEEKNUM(B745)</f>
        <v>31</v>
      </c>
    </row>
    <row r="746" spans="1:9" ht="13.4" customHeight="1" x14ac:dyDescent="0.25">
      <c r="A746" s="21" t="s">
        <v>2119</v>
      </c>
      <c r="B746" s="25">
        <v>40752</v>
      </c>
      <c r="C746" s="21" t="s">
        <v>6</v>
      </c>
      <c r="D746" s="21" t="s">
        <v>299</v>
      </c>
      <c r="F746" s="26">
        <v>473.11</v>
      </c>
      <c r="G746" s="21" t="s">
        <v>173</v>
      </c>
    </row>
    <row r="747" spans="1:9" ht="13.4" customHeight="1" x14ac:dyDescent="0.25">
      <c r="A747" s="21" t="s">
        <v>2119</v>
      </c>
      <c r="B747" s="25">
        <v>40752</v>
      </c>
      <c r="C747" s="21" t="s">
        <v>6</v>
      </c>
      <c r="D747" s="21" t="s">
        <v>299</v>
      </c>
      <c r="F747" s="26">
        <v>103.9</v>
      </c>
      <c r="G747" s="21" t="s">
        <v>102</v>
      </c>
    </row>
    <row r="748" spans="1:9" ht="13.4" customHeight="1" x14ac:dyDescent="0.25">
      <c r="A748" s="21" t="s">
        <v>2119</v>
      </c>
      <c r="B748" s="25">
        <v>40752</v>
      </c>
      <c r="C748" s="21" t="s">
        <v>6</v>
      </c>
      <c r="D748" s="21" t="s">
        <v>299</v>
      </c>
      <c r="F748" s="26">
        <v>154.37</v>
      </c>
      <c r="G748" s="21" t="s">
        <v>174</v>
      </c>
    </row>
    <row r="749" spans="1:9" ht="13.4" customHeight="1" x14ac:dyDescent="0.25">
      <c r="A749" s="21" t="s">
        <v>2119</v>
      </c>
      <c r="B749" s="25">
        <v>40752</v>
      </c>
      <c r="C749" s="21" t="s">
        <v>6</v>
      </c>
      <c r="D749" s="21" t="s">
        <v>299</v>
      </c>
      <c r="F749" s="26">
        <v>1595.79</v>
      </c>
      <c r="G749" s="21" t="s">
        <v>102</v>
      </c>
    </row>
    <row r="750" spans="1:9" ht="13.4" customHeight="1" x14ac:dyDescent="0.25">
      <c r="A750" s="21" t="s">
        <v>2119</v>
      </c>
      <c r="B750" s="25">
        <v>40752</v>
      </c>
      <c r="C750" s="21" t="s">
        <v>6</v>
      </c>
      <c r="D750" s="21" t="s">
        <v>299</v>
      </c>
      <c r="F750" s="26">
        <v>45.15</v>
      </c>
      <c r="G750" s="21" t="s">
        <v>8</v>
      </c>
    </row>
    <row r="751" spans="1:9" ht="13.4" customHeight="1" x14ac:dyDescent="0.25">
      <c r="A751" s="21" t="s">
        <v>2119</v>
      </c>
      <c r="B751" s="25">
        <v>40752</v>
      </c>
      <c r="C751" s="21" t="s">
        <v>6</v>
      </c>
      <c r="D751" s="21" t="s">
        <v>299</v>
      </c>
      <c r="F751" s="26">
        <v>250.92</v>
      </c>
      <c r="G751" s="21" t="s">
        <v>102</v>
      </c>
    </row>
    <row r="752" spans="1:9" ht="13.4" customHeight="1" x14ac:dyDescent="0.25">
      <c r="A752" s="21" t="s">
        <v>2119</v>
      </c>
      <c r="B752" s="25">
        <v>40752</v>
      </c>
      <c r="C752" s="21" t="s">
        <v>6</v>
      </c>
      <c r="D752" s="21" t="s">
        <v>299</v>
      </c>
      <c r="F752" s="26">
        <v>1277.57</v>
      </c>
      <c r="G752" s="21" t="s">
        <v>173</v>
      </c>
    </row>
    <row r="753" spans="1:9" ht="13.4" customHeight="1" x14ac:dyDescent="0.25">
      <c r="A753" s="21" t="s">
        <v>2119</v>
      </c>
      <c r="B753" s="25">
        <v>40752</v>
      </c>
      <c r="C753" s="21" t="s">
        <v>6</v>
      </c>
      <c r="D753" s="21" t="s">
        <v>299</v>
      </c>
      <c r="F753" s="26">
        <v>69.319999999999993</v>
      </c>
      <c r="G753" s="21" t="s">
        <v>175</v>
      </c>
    </row>
    <row r="754" spans="1:9" ht="13.4" customHeight="1" x14ac:dyDescent="0.25">
      <c r="A754" s="21" t="s">
        <v>2119</v>
      </c>
      <c r="B754" s="25">
        <v>40752</v>
      </c>
      <c r="C754" s="21" t="s">
        <v>6</v>
      </c>
      <c r="D754" s="21" t="s">
        <v>299</v>
      </c>
      <c r="F754" s="26">
        <v>47.68</v>
      </c>
      <c r="G754" s="21" t="s">
        <v>174</v>
      </c>
    </row>
    <row r="755" spans="1:9" ht="13.4" customHeight="1" x14ac:dyDescent="0.25">
      <c r="A755" s="21" t="s">
        <v>2119</v>
      </c>
      <c r="B755" s="25">
        <v>40753</v>
      </c>
      <c r="C755" s="21" t="s">
        <v>6</v>
      </c>
      <c r="D755" s="21" t="s">
        <v>299</v>
      </c>
      <c r="F755" s="26">
        <v>54</v>
      </c>
      <c r="G755" s="21" t="s">
        <v>102</v>
      </c>
    </row>
    <row r="756" spans="1:9" ht="13.4" customHeight="1" x14ac:dyDescent="0.25">
      <c r="A756" s="21" t="s">
        <v>2119</v>
      </c>
      <c r="B756" s="25">
        <v>40753</v>
      </c>
      <c r="C756" s="21" t="s">
        <v>6</v>
      </c>
      <c r="D756" s="21" t="s">
        <v>299</v>
      </c>
      <c r="F756" s="26">
        <v>161.19</v>
      </c>
      <c r="G756" s="21" t="s">
        <v>164</v>
      </c>
    </row>
    <row r="757" spans="1:9" ht="13.4" customHeight="1" x14ac:dyDescent="0.25">
      <c r="A757" s="21" t="s">
        <v>2119</v>
      </c>
      <c r="B757" s="25">
        <v>40753</v>
      </c>
      <c r="C757" s="21" t="s">
        <v>21</v>
      </c>
      <c r="D757" s="21" t="s">
        <v>146</v>
      </c>
      <c r="E757" s="26">
        <v>2500</v>
      </c>
      <c r="G757" s="21" t="s">
        <v>102</v>
      </c>
      <c r="I757" s="21">
        <f>WEEKNUM(B757)</f>
        <v>31</v>
      </c>
    </row>
    <row r="758" spans="1:9" ht="13.4" customHeight="1" x14ac:dyDescent="0.25">
      <c r="A758" s="21" t="s">
        <v>2119</v>
      </c>
      <c r="B758" s="25">
        <v>40753</v>
      </c>
      <c r="C758" s="21" t="s">
        <v>21</v>
      </c>
      <c r="D758" s="21" t="s">
        <v>142</v>
      </c>
      <c r="E758" s="26">
        <v>3100</v>
      </c>
      <c r="G758" s="21" t="s">
        <v>102</v>
      </c>
      <c r="I758" s="21">
        <f>WEEKNUM(B758)</f>
        <v>31</v>
      </c>
    </row>
    <row r="759" spans="1:9" ht="13.4" customHeight="1" x14ac:dyDescent="0.25">
      <c r="A759" s="21" t="s">
        <v>2119</v>
      </c>
      <c r="B759" s="25">
        <v>40754</v>
      </c>
      <c r="C759" s="21" t="s">
        <v>6</v>
      </c>
      <c r="D759" s="21" t="s">
        <v>299</v>
      </c>
      <c r="F759" s="26">
        <v>7.23</v>
      </c>
      <c r="G759" s="21" t="s">
        <v>102</v>
      </c>
    </row>
    <row r="760" spans="1:9" ht="13.4" customHeight="1" x14ac:dyDescent="0.25">
      <c r="A760" s="21" t="s">
        <v>2119</v>
      </c>
      <c r="B760" s="25">
        <v>40754</v>
      </c>
      <c r="C760" s="21" t="s">
        <v>6</v>
      </c>
      <c r="D760" s="21" t="s">
        <v>299</v>
      </c>
      <c r="F760" s="26">
        <v>384.19</v>
      </c>
      <c r="G760" s="21" t="s">
        <v>164</v>
      </c>
    </row>
    <row r="761" spans="1:9" ht="13.4" customHeight="1" x14ac:dyDescent="0.25">
      <c r="A761" s="21" t="s">
        <v>2119</v>
      </c>
      <c r="B761" s="25">
        <v>40754</v>
      </c>
      <c r="C761" s="21" t="s">
        <v>6</v>
      </c>
      <c r="D761" s="21" t="s">
        <v>299</v>
      </c>
      <c r="F761" s="26">
        <v>85.96</v>
      </c>
      <c r="G761" s="21" t="s">
        <v>102</v>
      </c>
    </row>
    <row r="762" spans="1:9" ht="13.4" customHeight="1" x14ac:dyDescent="0.25">
      <c r="A762" s="21" t="s">
        <v>2119</v>
      </c>
      <c r="B762" s="25">
        <v>40756</v>
      </c>
      <c r="C762" s="21" t="s">
        <v>21</v>
      </c>
      <c r="D762" s="21" t="s">
        <v>146</v>
      </c>
      <c r="E762" s="26">
        <v>1000</v>
      </c>
      <c r="G762" s="21" t="s">
        <v>102</v>
      </c>
      <c r="I762" s="21">
        <f t="shared" ref="I762:I785" si="21">WEEKNUM(B762)</f>
        <v>32</v>
      </c>
    </row>
    <row r="763" spans="1:9" ht="13.4" customHeight="1" x14ac:dyDescent="0.25">
      <c r="A763" s="21" t="s">
        <v>2119</v>
      </c>
      <c r="B763" s="25">
        <v>40756</v>
      </c>
      <c r="C763" s="21" t="s">
        <v>21</v>
      </c>
      <c r="D763" s="21" t="s">
        <v>146</v>
      </c>
      <c r="E763" s="26">
        <v>1700</v>
      </c>
      <c r="G763" s="21" t="s">
        <v>158</v>
      </c>
      <c r="I763" s="21">
        <f t="shared" si="21"/>
        <v>32</v>
      </c>
    </row>
    <row r="764" spans="1:9" ht="13.4" customHeight="1" x14ac:dyDescent="0.25">
      <c r="A764" s="21" t="s">
        <v>2119</v>
      </c>
      <c r="B764" s="25">
        <v>40756</v>
      </c>
      <c r="C764" s="21" t="s">
        <v>21</v>
      </c>
      <c r="D764" s="21" t="s">
        <v>142</v>
      </c>
      <c r="E764" s="26">
        <v>2376</v>
      </c>
      <c r="G764" s="21" t="s">
        <v>158</v>
      </c>
      <c r="I764" s="21">
        <f t="shared" si="21"/>
        <v>32</v>
      </c>
    </row>
    <row r="765" spans="1:9" ht="13.4" customHeight="1" x14ac:dyDescent="0.25">
      <c r="A765" s="21" t="s">
        <v>2119</v>
      </c>
      <c r="B765" s="25">
        <v>40756</v>
      </c>
      <c r="C765" s="21" t="s">
        <v>21</v>
      </c>
      <c r="D765" s="21" t="s">
        <v>142</v>
      </c>
      <c r="E765" s="26">
        <v>2350</v>
      </c>
      <c r="G765" s="21" t="s">
        <v>164</v>
      </c>
      <c r="I765" s="21">
        <f t="shared" si="21"/>
        <v>32</v>
      </c>
    </row>
    <row r="766" spans="1:9" ht="13.4" customHeight="1" x14ac:dyDescent="0.25">
      <c r="A766" s="21" t="s">
        <v>2119</v>
      </c>
      <c r="B766" s="25">
        <v>40756</v>
      </c>
      <c r="C766" s="21" t="s">
        <v>21</v>
      </c>
      <c r="D766" s="21" t="s">
        <v>39</v>
      </c>
      <c r="E766" s="26">
        <v>425</v>
      </c>
      <c r="G766" s="21" t="s">
        <v>164</v>
      </c>
      <c r="I766" s="21">
        <f t="shared" si="21"/>
        <v>32</v>
      </c>
    </row>
    <row r="767" spans="1:9" ht="13.4" customHeight="1" x14ac:dyDescent="0.25">
      <c r="A767" s="21" t="s">
        <v>2119</v>
      </c>
      <c r="B767" s="25">
        <v>40756</v>
      </c>
      <c r="C767" s="21" t="s">
        <v>21</v>
      </c>
      <c r="D767" s="21" t="s">
        <v>39</v>
      </c>
      <c r="E767" s="26">
        <v>650</v>
      </c>
      <c r="G767" s="21" t="s">
        <v>158</v>
      </c>
      <c r="I767" s="21">
        <f t="shared" si="21"/>
        <v>32</v>
      </c>
    </row>
    <row r="768" spans="1:9" ht="13.4" customHeight="1" x14ac:dyDescent="0.25">
      <c r="A768" s="21" t="s">
        <v>2119</v>
      </c>
      <c r="B768" s="25">
        <v>40756</v>
      </c>
      <c r="C768" s="21" t="s">
        <v>21</v>
      </c>
      <c r="D768" s="21" t="s">
        <v>39</v>
      </c>
      <c r="E768" s="26">
        <v>375</v>
      </c>
      <c r="G768" s="21" t="s">
        <v>102</v>
      </c>
      <c r="I768" s="21">
        <f t="shared" si="21"/>
        <v>32</v>
      </c>
    </row>
    <row r="769" spans="1:9" ht="13.4" customHeight="1" x14ac:dyDescent="0.25">
      <c r="A769" s="21" t="s">
        <v>2119</v>
      </c>
      <c r="B769" s="25">
        <v>40756</v>
      </c>
      <c r="C769" s="21" t="s">
        <v>21</v>
      </c>
      <c r="D769" s="21" t="s">
        <v>176</v>
      </c>
      <c r="E769" s="26">
        <v>240</v>
      </c>
      <c r="G769" s="21" t="s">
        <v>177</v>
      </c>
      <c r="I769" s="21">
        <f t="shared" si="21"/>
        <v>32</v>
      </c>
    </row>
    <row r="770" spans="1:9" ht="13.4" customHeight="1" x14ac:dyDescent="0.25">
      <c r="A770" s="21" t="s">
        <v>2119</v>
      </c>
      <c r="B770" s="25">
        <v>40756</v>
      </c>
      <c r="C770" s="21" t="s">
        <v>21</v>
      </c>
      <c r="D770" s="21" t="s">
        <v>154</v>
      </c>
      <c r="E770" s="26">
        <v>520</v>
      </c>
      <c r="G770" s="21" t="s">
        <v>177</v>
      </c>
      <c r="I770" s="21">
        <f t="shared" si="21"/>
        <v>32</v>
      </c>
    </row>
    <row r="771" spans="1:9" ht="13.4" customHeight="1" x14ac:dyDescent="0.25">
      <c r="A771" s="21" t="s">
        <v>2119</v>
      </c>
      <c r="B771" s="25">
        <v>40756</v>
      </c>
      <c r="C771" s="21" t="s">
        <v>21</v>
      </c>
      <c r="D771" s="21" t="s">
        <v>154</v>
      </c>
      <c r="E771" s="26">
        <v>260</v>
      </c>
      <c r="G771" s="21" t="s">
        <v>102</v>
      </c>
      <c r="I771" s="21">
        <f t="shared" si="21"/>
        <v>32</v>
      </c>
    </row>
    <row r="772" spans="1:9" ht="13.4" customHeight="1" x14ac:dyDescent="0.25">
      <c r="A772" s="21" t="s">
        <v>2119</v>
      </c>
      <c r="B772" s="25">
        <v>40756</v>
      </c>
      <c r="C772" s="21" t="s">
        <v>21</v>
      </c>
      <c r="D772" s="21" t="s">
        <v>165</v>
      </c>
      <c r="E772" s="26">
        <v>720</v>
      </c>
      <c r="G772" s="21" t="s">
        <v>164</v>
      </c>
      <c r="I772" s="21">
        <f t="shared" si="21"/>
        <v>32</v>
      </c>
    </row>
    <row r="773" spans="1:9" ht="13.4" customHeight="1" x14ac:dyDescent="0.25">
      <c r="A773" s="21" t="s">
        <v>2119</v>
      </c>
      <c r="B773" s="25">
        <v>40756</v>
      </c>
      <c r="C773" s="21" t="s">
        <v>21</v>
      </c>
      <c r="D773" s="21" t="s">
        <v>134</v>
      </c>
      <c r="E773" s="26">
        <v>720</v>
      </c>
      <c r="G773" s="21" t="s">
        <v>164</v>
      </c>
      <c r="I773" s="21">
        <f t="shared" si="21"/>
        <v>32</v>
      </c>
    </row>
    <row r="774" spans="1:9" ht="13.4" customHeight="1" x14ac:dyDescent="0.25">
      <c r="A774" s="21" t="s">
        <v>2119</v>
      </c>
      <c r="B774" s="25">
        <v>40756</v>
      </c>
      <c r="C774" s="21" t="s">
        <v>21</v>
      </c>
      <c r="D774" s="21" t="s">
        <v>126</v>
      </c>
      <c r="E774" s="26">
        <v>720</v>
      </c>
      <c r="G774" s="21" t="s">
        <v>102</v>
      </c>
      <c r="I774" s="21">
        <f t="shared" si="21"/>
        <v>32</v>
      </c>
    </row>
    <row r="775" spans="1:9" ht="13.4" customHeight="1" x14ac:dyDescent="0.25">
      <c r="A775" s="21" t="s">
        <v>2119</v>
      </c>
      <c r="B775" s="25">
        <v>40756</v>
      </c>
      <c r="C775" s="21" t="s">
        <v>21</v>
      </c>
      <c r="D775" s="21" t="s">
        <v>42</v>
      </c>
      <c r="E775" s="26">
        <v>720</v>
      </c>
      <c r="G775" s="21" t="s">
        <v>102</v>
      </c>
      <c r="I775" s="21">
        <f t="shared" si="21"/>
        <v>32</v>
      </c>
    </row>
    <row r="776" spans="1:9" ht="13.4" customHeight="1" x14ac:dyDescent="0.25">
      <c r="A776" s="21" t="s">
        <v>2119</v>
      </c>
      <c r="B776" s="25">
        <v>40756</v>
      </c>
      <c r="C776" s="21" t="s">
        <v>21</v>
      </c>
      <c r="D776" s="21" t="s">
        <v>133</v>
      </c>
      <c r="E776" s="26">
        <v>715</v>
      </c>
      <c r="G776" s="21" t="s">
        <v>164</v>
      </c>
      <c r="I776" s="21">
        <f t="shared" si="21"/>
        <v>32</v>
      </c>
    </row>
    <row r="777" spans="1:9" ht="13.4" customHeight="1" x14ac:dyDescent="0.25">
      <c r="A777" s="21" t="s">
        <v>2119</v>
      </c>
      <c r="B777" s="25">
        <v>40756</v>
      </c>
      <c r="C777" s="21" t="s">
        <v>21</v>
      </c>
      <c r="D777" s="21" t="s">
        <v>148</v>
      </c>
      <c r="E777" s="26">
        <v>660</v>
      </c>
      <c r="G777" s="21" t="s">
        <v>158</v>
      </c>
      <c r="I777" s="21">
        <f t="shared" si="21"/>
        <v>32</v>
      </c>
    </row>
    <row r="778" spans="1:9" ht="13.4" customHeight="1" x14ac:dyDescent="0.25">
      <c r="A778" s="21" t="s">
        <v>2119</v>
      </c>
      <c r="B778" s="25">
        <v>40756</v>
      </c>
      <c r="C778" s="21" t="s">
        <v>21</v>
      </c>
      <c r="D778" s="21" t="s">
        <v>59</v>
      </c>
      <c r="E778" s="26">
        <v>600</v>
      </c>
      <c r="G778" s="21" t="s">
        <v>164</v>
      </c>
      <c r="I778" s="21">
        <f t="shared" si="21"/>
        <v>32</v>
      </c>
    </row>
    <row r="779" spans="1:9" ht="13.4" customHeight="1" x14ac:dyDescent="0.25">
      <c r="A779" s="21" t="s">
        <v>2119</v>
      </c>
      <c r="B779" s="25">
        <v>40756</v>
      </c>
      <c r="C779" s="21" t="s">
        <v>21</v>
      </c>
      <c r="D779" s="21" t="s">
        <v>27</v>
      </c>
      <c r="E779" s="26">
        <v>400</v>
      </c>
      <c r="G779" s="21" t="s">
        <v>158</v>
      </c>
      <c r="I779" s="21">
        <f t="shared" si="21"/>
        <v>32</v>
      </c>
    </row>
    <row r="780" spans="1:9" ht="13.4" customHeight="1" x14ac:dyDescent="0.25">
      <c r="A780" s="21" t="s">
        <v>2119</v>
      </c>
      <c r="B780" s="25">
        <v>40756</v>
      </c>
      <c r="C780" s="21" t="s">
        <v>21</v>
      </c>
      <c r="D780" s="21" t="s">
        <v>27</v>
      </c>
      <c r="E780" s="26">
        <v>200</v>
      </c>
      <c r="G780" s="21" t="s">
        <v>177</v>
      </c>
      <c r="I780" s="21">
        <f t="shared" si="21"/>
        <v>32</v>
      </c>
    </row>
    <row r="781" spans="1:9" ht="13.4" customHeight="1" x14ac:dyDescent="0.25">
      <c r="A781" s="21" t="s">
        <v>2119</v>
      </c>
      <c r="B781" s="25">
        <v>40756</v>
      </c>
      <c r="C781" s="21" t="s">
        <v>21</v>
      </c>
      <c r="D781" s="21" t="s">
        <v>167</v>
      </c>
      <c r="E781" s="26">
        <v>550</v>
      </c>
      <c r="G781" s="21" t="s">
        <v>158</v>
      </c>
      <c r="I781" s="21">
        <f t="shared" si="21"/>
        <v>32</v>
      </c>
    </row>
    <row r="782" spans="1:9" ht="13.4" customHeight="1" x14ac:dyDescent="0.25">
      <c r="A782" s="21" t="s">
        <v>2119</v>
      </c>
      <c r="B782" s="25">
        <v>40756</v>
      </c>
      <c r="C782" s="21" t="s">
        <v>21</v>
      </c>
      <c r="D782" s="21" t="s">
        <v>139</v>
      </c>
      <c r="E782" s="26">
        <v>130</v>
      </c>
      <c r="G782" s="21" t="s">
        <v>174</v>
      </c>
      <c r="I782" s="21">
        <f t="shared" si="21"/>
        <v>32</v>
      </c>
    </row>
    <row r="783" spans="1:9" ht="13.4" customHeight="1" x14ac:dyDescent="0.25">
      <c r="A783" s="21" t="s">
        <v>2119</v>
      </c>
      <c r="B783" s="25">
        <v>40756</v>
      </c>
      <c r="C783" s="21" t="s">
        <v>21</v>
      </c>
      <c r="D783" s="21" t="s">
        <v>139</v>
      </c>
      <c r="E783" s="26">
        <v>130</v>
      </c>
      <c r="G783" s="21" t="s">
        <v>62</v>
      </c>
      <c r="I783" s="21">
        <f t="shared" si="21"/>
        <v>32</v>
      </c>
    </row>
    <row r="784" spans="1:9" ht="13.4" customHeight="1" x14ac:dyDescent="0.25">
      <c r="A784" s="21" t="s">
        <v>2119</v>
      </c>
      <c r="B784" s="25">
        <v>40756</v>
      </c>
      <c r="C784" s="21" t="s">
        <v>21</v>
      </c>
      <c r="D784" s="21" t="s">
        <v>139</v>
      </c>
      <c r="E784" s="26">
        <f>455-260</f>
        <v>195</v>
      </c>
      <c r="G784" s="21" t="s">
        <v>102</v>
      </c>
      <c r="I784" s="21">
        <f t="shared" si="21"/>
        <v>32</v>
      </c>
    </row>
    <row r="785" spans="1:9" ht="13.4" customHeight="1" x14ac:dyDescent="0.25">
      <c r="A785" s="21" t="s">
        <v>2119</v>
      </c>
      <c r="B785" s="25">
        <v>40756</v>
      </c>
      <c r="C785" s="21" t="s">
        <v>21</v>
      </c>
      <c r="D785" s="21" t="s">
        <v>165</v>
      </c>
      <c r="E785" s="26">
        <v>300</v>
      </c>
      <c r="G785" s="21" t="s">
        <v>164</v>
      </c>
      <c r="I785" s="21">
        <f t="shared" si="21"/>
        <v>32</v>
      </c>
    </row>
    <row r="786" spans="1:9" ht="13.4" customHeight="1" x14ac:dyDescent="0.25">
      <c r="A786" s="21" t="s">
        <v>2119</v>
      </c>
      <c r="B786" s="25">
        <v>40756</v>
      </c>
      <c r="C786" s="21" t="s">
        <v>6</v>
      </c>
      <c r="D786" s="21" t="s">
        <v>299</v>
      </c>
      <c r="F786" s="26">
        <v>668.85</v>
      </c>
      <c r="G786" s="21" t="s">
        <v>164</v>
      </c>
    </row>
    <row r="787" spans="1:9" ht="13.4" customHeight="1" x14ac:dyDescent="0.25">
      <c r="A787" s="21" t="s">
        <v>2119</v>
      </c>
      <c r="B787" s="25">
        <v>40756</v>
      </c>
      <c r="C787" s="21" t="s">
        <v>6</v>
      </c>
      <c r="D787" s="21" t="s">
        <v>299</v>
      </c>
      <c r="F787" s="26">
        <v>230.32</v>
      </c>
      <c r="G787" s="21" t="s">
        <v>164</v>
      </c>
    </row>
    <row r="788" spans="1:9" ht="13.4" customHeight="1" x14ac:dyDescent="0.25">
      <c r="A788" s="21" t="s">
        <v>2119</v>
      </c>
      <c r="B788" s="25">
        <v>40756</v>
      </c>
      <c r="C788" s="21" t="s">
        <v>6</v>
      </c>
      <c r="D788" s="21" t="s">
        <v>178</v>
      </c>
      <c r="F788" s="26">
        <v>313.33999999999997</v>
      </c>
      <c r="G788" s="21" t="s">
        <v>62</v>
      </c>
    </row>
    <row r="789" spans="1:9" ht="13.4" customHeight="1" x14ac:dyDescent="0.25">
      <c r="A789" s="21" t="s">
        <v>2119</v>
      </c>
      <c r="B789" s="25">
        <v>40756</v>
      </c>
      <c r="C789" s="21" t="s">
        <v>6</v>
      </c>
      <c r="D789" s="21" t="s">
        <v>179</v>
      </c>
      <c r="F789" s="26">
        <v>2950.01</v>
      </c>
    </row>
    <row r="790" spans="1:9" ht="13.4" customHeight="1" x14ac:dyDescent="0.25">
      <c r="A790" s="21" t="s">
        <v>2119</v>
      </c>
      <c r="B790" s="25">
        <v>40756</v>
      </c>
      <c r="C790" s="21" t="s">
        <v>6</v>
      </c>
      <c r="D790" s="21" t="s">
        <v>179</v>
      </c>
      <c r="F790" s="26">
        <v>2338.09</v>
      </c>
    </row>
    <row r="791" spans="1:9" ht="13.4" customHeight="1" x14ac:dyDescent="0.25">
      <c r="A791" s="21" t="s">
        <v>2119</v>
      </c>
      <c r="B791" s="25">
        <v>40757</v>
      </c>
      <c r="C791" s="21" t="s">
        <v>21</v>
      </c>
      <c r="D791" s="21" t="s">
        <v>131</v>
      </c>
      <c r="E791" s="26">
        <v>660</v>
      </c>
      <c r="G791" s="21" t="s">
        <v>158</v>
      </c>
      <c r="I791" s="21">
        <f>WEEKNUM(B791)</f>
        <v>32</v>
      </c>
    </row>
    <row r="792" spans="1:9" ht="13.4" customHeight="1" x14ac:dyDescent="0.25">
      <c r="A792" s="21" t="s">
        <v>2119</v>
      </c>
      <c r="B792" s="25">
        <v>40757</v>
      </c>
      <c r="C792" s="21" t="s">
        <v>6</v>
      </c>
      <c r="D792" s="21" t="s">
        <v>299</v>
      </c>
      <c r="F792" s="26">
        <v>444.98</v>
      </c>
      <c r="G792" s="21" t="s">
        <v>102</v>
      </c>
    </row>
    <row r="793" spans="1:9" ht="13.4" customHeight="1" x14ac:dyDescent="0.25">
      <c r="A793" s="21" t="s">
        <v>2119</v>
      </c>
      <c r="B793" s="25">
        <v>40757</v>
      </c>
      <c r="C793" s="21" t="s">
        <v>6</v>
      </c>
      <c r="D793" s="21" t="s">
        <v>299</v>
      </c>
      <c r="F793" s="26">
        <v>610.46</v>
      </c>
      <c r="G793" s="21" t="s">
        <v>173</v>
      </c>
    </row>
    <row r="794" spans="1:9" ht="13.4" customHeight="1" x14ac:dyDescent="0.25">
      <c r="A794" s="21" t="s">
        <v>2119</v>
      </c>
      <c r="B794" s="25">
        <v>40757</v>
      </c>
      <c r="C794" s="21" t="s">
        <v>6</v>
      </c>
      <c r="D794" s="21" t="s">
        <v>299</v>
      </c>
      <c r="F794" s="26">
        <v>165.3</v>
      </c>
      <c r="G794" s="21" t="s">
        <v>173</v>
      </c>
    </row>
    <row r="795" spans="1:9" ht="13.4" customHeight="1" x14ac:dyDescent="0.25">
      <c r="A795" s="21" t="s">
        <v>2119</v>
      </c>
      <c r="B795" s="25">
        <v>40757</v>
      </c>
      <c r="C795" s="21" t="s">
        <v>6</v>
      </c>
      <c r="D795" s="21" t="s">
        <v>299</v>
      </c>
      <c r="F795" s="26">
        <v>458.54</v>
      </c>
      <c r="G795" s="21" t="s">
        <v>164</v>
      </c>
    </row>
    <row r="796" spans="1:9" ht="13.4" customHeight="1" x14ac:dyDescent="0.25">
      <c r="A796" s="21" t="s">
        <v>2119</v>
      </c>
      <c r="B796" s="25">
        <v>40757</v>
      </c>
      <c r="C796" s="21" t="s">
        <v>6</v>
      </c>
      <c r="D796" s="21" t="s">
        <v>299</v>
      </c>
      <c r="F796" s="26">
        <v>11.82</v>
      </c>
      <c r="G796" s="21" t="s">
        <v>102</v>
      </c>
    </row>
    <row r="797" spans="1:9" ht="13.4" customHeight="1" x14ac:dyDescent="0.25">
      <c r="A797" s="21" t="s">
        <v>2119</v>
      </c>
      <c r="B797" s="25">
        <v>40757</v>
      </c>
      <c r="C797" s="21" t="s">
        <v>6</v>
      </c>
      <c r="D797" s="21" t="s">
        <v>180</v>
      </c>
      <c r="F797" s="26">
        <v>952.94</v>
      </c>
    </row>
    <row r="798" spans="1:9" ht="13.4" customHeight="1" x14ac:dyDescent="0.25">
      <c r="A798" s="21" t="s">
        <v>2119</v>
      </c>
      <c r="B798" s="25">
        <v>40758</v>
      </c>
      <c r="C798" s="21" t="s">
        <v>21</v>
      </c>
      <c r="D798" s="21" t="s">
        <v>80</v>
      </c>
      <c r="E798" s="26">
        <v>575</v>
      </c>
      <c r="G798" s="21" t="s">
        <v>164</v>
      </c>
      <c r="I798" s="21">
        <f>WEEKNUM(B798)</f>
        <v>32</v>
      </c>
    </row>
    <row r="799" spans="1:9" ht="13.4" customHeight="1" x14ac:dyDescent="0.25">
      <c r="A799" s="21" t="s">
        <v>2119</v>
      </c>
      <c r="B799" s="25">
        <v>40758</v>
      </c>
      <c r="C799" s="21" t="s">
        <v>21</v>
      </c>
      <c r="D799" s="21" t="s">
        <v>80</v>
      </c>
      <c r="E799" s="26">
        <v>800</v>
      </c>
      <c r="G799" s="21" t="s">
        <v>158</v>
      </c>
      <c r="I799" s="21">
        <f>WEEKNUM(B799)</f>
        <v>32</v>
      </c>
    </row>
    <row r="800" spans="1:9" ht="13.4" customHeight="1" x14ac:dyDescent="0.25">
      <c r="A800" s="21" t="s">
        <v>2119</v>
      </c>
      <c r="B800" s="25">
        <v>40758</v>
      </c>
      <c r="C800" s="21" t="s">
        <v>21</v>
      </c>
      <c r="D800" s="21" t="s">
        <v>80</v>
      </c>
      <c r="E800" s="26">
        <v>480</v>
      </c>
      <c r="G800" s="21" t="s">
        <v>14</v>
      </c>
      <c r="I800" s="21">
        <f>WEEKNUM(B800)</f>
        <v>32</v>
      </c>
    </row>
    <row r="801" spans="1:9" ht="13.4" customHeight="1" x14ac:dyDescent="0.25">
      <c r="A801" s="21" t="s">
        <v>2119</v>
      </c>
      <c r="B801" s="25">
        <v>40758</v>
      </c>
      <c r="C801" s="21" t="s">
        <v>21</v>
      </c>
      <c r="D801" s="21" t="s">
        <v>80</v>
      </c>
      <c r="E801" s="26">
        <v>335</v>
      </c>
      <c r="G801" s="21" t="s">
        <v>102</v>
      </c>
      <c r="I801" s="21">
        <f>WEEKNUM(B801)</f>
        <v>32</v>
      </c>
    </row>
    <row r="802" spans="1:9" ht="13.4" customHeight="1" x14ac:dyDescent="0.25">
      <c r="A802" s="21" t="s">
        <v>2119</v>
      </c>
      <c r="B802" s="25">
        <v>40758</v>
      </c>
      <c r="C802" s="21" t="s">
        <v>6</v>
      </c>
      <c r="D802" s="21" t="s">
        <v>178</v>
      </c>
      <c r="F802" s="26">
        <v>1232.5899999999999</v>
      </c>
      <c r="G802" s="21" t="s">
        <v>158</v>
      </c>
    </row>
    <row r="803" spans="1:9" ht="13.4" customHeight="1" x14ac:dyDescent="0.25">
      <c r="A803" s="21" t="s">
        <v>2119</v>
      </c>
      <c r="B803" s="25">
        <v>40758</v>
      </c>
      <c r="C803" s="21" t="s">
        <v>6</v>
      </c>
      <c r="D803" s="21" t="s">
        <v>299</v>
      </c>
      <c r="F803" s="26">
        <v>21.67</v>
      </c>
      <c r="G803" s="21" t="s">
        <v>158</v>
      </c>
    </row>
    <row r="804" spans="1:9" ht="13.4" customHeight="1" x14ac:dyDescent="0.25">
      <c r="A804" s="21" t="s">
        <v>2119</v>
      </c>
      <c r="B804" s="25">
        <v>40758</v>
      </c>
      <c r="C804" s="21" t="s">
        <v>6</v>
      </c>
      <c r="D804" s="21" t="s">
        <v>299</v>
      </c>
      <c r="F804" s="26">
        <v>460.19</v>
      </c>
      <c r="G804" s="21" t="s">
        <v>164</v>
      </c>
    </row>
    <row r="805" spans="1:9" ht="13.4" customHeight="1" x14ac:dyDescent="0.25">
      <c r="A805" s="21" t="s">
        <v>2119</v>
      </c>
      <c r="B805" s="25">
        <v>40759</v>
      </c>
      <c r="C805" s="21" t="s">
        <v>21</v>
      </c>
      <c r="D805" s="21" t="s">
        <v>89</v>
      </c>
      <c r="E805" s="26">
        <v>360</v>
      </c>
      <c r="I805" s="21">
        <f>WEEKNUM(B805)</f>
        <v>32</v>
      </c>
    </row>
    <row r="806" spans="1:9" ht="13.4" customHeight="1" x14ac:dyDescent="0.25">
      <c r="A806" s="21" t="s">
        <v>2119</v>
      </c>
      <c r="B806" s="25">
        <v>40759</v>
      </c>
      <c r="C806" s="21" t="s">
        <v>6</v>
      </c>
      <c r="D806" s="21" t="s">
        <v>299</v>
      </c>
      <c r="F806" s="26">
        <v>1294.95</v>
      </c>
      <c r="G806" s="21" t="s">
        <v>158</v>
      </c>
    </row>
    <row r="807" spans="1:9" ht="13.4" customHeight="1" x14ac:dyDescent="0.25">
      <c r="A807" s="21" t="s">
        <v>2119</v>
      </c>
      <c r="B807" s="25">
        <v>40759</v>
      </c>
      <c r="C807" s="21" t="s">
        <v>6</v>
      </c>
      <c r="D807" s="21" t="s">
        <v>181</v>
      </c>
      <c r="F807" s="26">
        <v>79.5</v>
      </c>
      <c r="G807" s="21" t="s">
        <v>102</v>
      </c>
    </row>
    <row r="808" spans="1:9" ht="13.4" customHeight="1" x14ac:dyDescent="0.25">
      <c r="A808" s="21" t="s">
        <v>2119</v>
      </c>
      <c r="B808" s="25">
        <v>40759</v>
      </c>
      <c r="C808" s="21" t="s">
        <v>21</v>
      </c>
      <c r="D808" s="21" t="s">
        <v>86</v>
      </c>
      <c r="E808" s="26">
        <v>3000</v>
      </c>
      <c r="G808" s="21" t="s">
        <v>158</v>
      </c>
      <c r="I808" s="21">
        <f>WEEKNUM(B808)</f>
        <v>32</v>
      </c>
    </row>
    <row r="809" spans="1:9" ht="13.4" customHeight="1" x14ac:dyDescent="0.25">
      <c r="A809" s="21" t="s">
        <v>2119</v>
      </c>
      <c r="B809" s="25">
        <v>40759</v>
      </c>
      <c r="C809" s="21" t="s">
        <v>21</v>
      </c>
      <c r="D809" s="21" t="s">
        <v>182</v>
      </c>
      <c r="E809" s="26">
        <v>112.5</v>
      </c>
      <c r="G809" s="21" t="s">
        <v>177</v>
      </c>
      <c r="I809" s="21">
        <f>WEEKNUM(B809)</f>
        <v>32</v>
      </c>
    </row>
    <row r="810" spans="1:9" ht="13.4" customHeight="1" x14ac:dyDescent="0.25">
      <c r="A810" s="21" t="s">
        <v>2119</v>
      </c>
      <c r="B810" s="25">
        <v>40759</v>
      </c>
      <c r="C810" s="21" t="s">
        <v>21</v>
      </c>
      <c r="D810" s="21" t="s">
        <v>183</v>
      </c>
      <c r="E810" s="26">
        <v>80</v>
      </c>
      <c r="G810" s="21" t="s">
        <v>158</v>
      </c>
      <c r="I810" s="21">
        <f>WEEKNUM(B810)</f>
        <v>32</v>
      </c>
    </row>
    <row r="811" spans="1:9" ht="13.4" customHeight="1" x14ac:dyDescent="0.25">
      <c r="A811" s="21" t="s">
        <v>2119</v>
      </c>
      <c r="B811" s="25">
        <v>40759</v>
      </c>
      <c r="C811" s="21" t="s">
        <v>6</v>
      </c>
      <c r="D811" s="21" t="s">
        <v>299</v>
      </c>
      <c r="F811" s="26">
        <v>164.3</v>
      </c>
      <c r="G811" s="21" t="s">
        <v>164</v>
      </c>
    </row>
    <row r="812" spans="1:9" ht="13.4" customHeight="1" x14ac:dyDescent="0.25">
      <c r="A812" s="21" t="s">
        <v>2119</v>
      </c>
      <c r="B812" s="25">
        <v>40759</v>
      </c>
      <c r="C812" s="21" t="s">
        <v>6</v>
      </c>
      <c r="D812" s="21" t="s">
        <v>299</v>
      </c>
      <c r="F812" s="26">
        <v>456.18</v>
      </c>
      <c r="G812" s="21" t="s">
        <v>177</v>
      </c>
    </row>
    <row r="813" spans="1:9" ht="13.4" customHeight="1" x14ac:dyDescent="0.25">
      <c r="A813" s="21" t="s">
        <v>2119</v>
      </c>
      <c r="B813" s="25">
        <v>40759</v>
      </c>
      <c r="C813" s="21" t="s">
        <v>6</v>
      </c>
      <c r="D813" s="21" t="s">
        <v>299</v>
      </c>
      <c r="F813" s="26">
        <v>398.83</v>
      </c>
      <c r="G813" s="21" t="s">
        <v>102</v>
      </c>
    </row>
    <row r="814" spans="1:9" ht="13.4" customHeight="1" x14ac:dyDescent="0.25">
      <c r="A814" s="21" t="s">
        <v>2119</v>
      </c>
      <c r="B814" s="25">
        <v>40759</v>
      </c>
      <c r="C814" s="21" t="s">
        <v>6</v>
      </c>
      <c r="D814" s="21" t="s">
        <v>184</v>
      </c>
      <c r="F814" s="26">
        <v>97.24</v>
      </c>
      <c r="G814" s="21" t="s">
        <v>158</v>
      </c>
    </row>
    <row r="815" spans="1:9" ht="13.4" customHeight="1" x14ac:dyDescent="0.25">
      <c r="A815" s="21" t="s">
        <v>2119</v>
      </c>
      <c r="B815" s="25">
        <v>40760</v>
      </c>
      <c r="C815" s="21" t="s">
        <v>21</v>
      </c>
      <c r="D815" s="21" t="s">
        <v>156</v>
      </c>
      <c r="E815" s="26">
        <v>382</v>
      </c>
      <c r="G815" s="21" t="s">
        <v>102</v>
      </c>
      <c r="I815" s="21">
        <f>WEEKNUM(B815)</f>
        <v>32</v>
      </c>
    </row>
    <row r="816" spans="1:9" ht="13.4" customHeight="1" x14ac:dyDescent="0.25">
      <c r="A816" s="21" t="s">
        <v>2119</v>
      </c>
      <c r="B816" s="25">
        <v>40760</v>
      </c>
      <c r="C816" s="21" t="s">
        <v>21</v>
      </c>
      <c r="D816" s="21" t="s">
        <v>89</v>
      </c>
      <c r="E816" s="26">
        <v>25.8</v>
      </c>
      <c r="I816" s="21">
        <f>WEEKNUM(B816)</f>
        <v>32</v>
      </c>
    </row>
    <row r="817" spans="1:9" ht="13.4" customHeight="1" x14ac:dyDescent="0.25">
      <c r="A817" s="21" t="s">
        <v>2119</v>
      </c>
      <c r="B817" s="25">
        <v>40760</v>
      </c>
      <c r="C817" s="21" t="s">
        <v>6</v>
      </c>
      <c r="D817" s="21" t="s">
        <v>299</v>
      </c>
      <c r="F817" s="26">
        <v>54.28</v>
      </c>
      <c r="G817" s="21" t="s">
        <v>177</v>
      </c>
    </row>
    <row r="818" spans="1:9" ht="13.4" customHeight="1" x14ac:dyDescent="0.25">
      <c r="A818" s="21" t="s">
        <v>2119</v>
      </c>
      <c r="B818" s="25">
        <v>40760</v>
      </c>
      <c r="C818" s="21" t="s">
        <v>6</v>
      </c>
      <c r="D818" s="21" t="s">
        <v>299</v>
      </c>
      <c r="F818" s="26">
        <v>308.48</v>
      </c>
      <c r="G818" s="21" t="s">
        <v>164</v>
      </c>
    </row>
    <row r="819" spans="1:9" ht="13.4" customHeight="1" x14ac:dyDescent="0.25">
      <c r="A819" s="21" t="s">
        <v>2119</v>
      </c>
      <c r="B819" s="25">
        <v>40760</v>
      </c>
      <c r="C819" s="21" t="s">
        <v>6</v>
      </c>
      <c r="D819" s="21" t="s">
        <v>299</v>
      </c>
      <c r="F819" s="26">
        <v>76.209999999999994</v>
      </c>
      <c r="G819" s="21" t="s">
        <v>164</v>
      </c>
    </row>
    <row r="820" spans="1:9" ht="13.4" customHeight="1" x14ac:dyDescent="0.25">
      <c r="A820" s="21" t="s">
        <v>2119</v>
      </c>
      <c r="B820" s="25">
        <v>40760</v>
      </c>
      <c r="C820" s="21" t="s">
        <v>6</v>
      </c>
      <c r="D820" s="21" t="s">
        <v>185</v>
      </c>
      <c r="F820" s="26">
        <v>434</v>
      </c>
    </row>
    <row r="821" spans="1:9" ht="13.4" customHeight="1" x14ac:dyDescent="0.25">
      <c r="A821" s="21" t="s">
        <v>2119</v>
      </c>
      <c r="B821" s="25">
        <v>40760</v>
      </c>
      <c r="C821" s="21" t="s">
        <v>6</v>
      </c>
      <c r="D821" s="21" t="s">
        <v>299</v>
      </c>
      <c r="F821" s="26">
        <v>361</v>
      </c>
      <c r="G821" s="21" t="s">
        <v>177</v>
      </c>
    </row>
    <row r="822" spans="1:9" ht="13.4" customHeight="1" x14ac:dyDescent="0.25">
      <c r="A822" s="21" t="s">
        <v>2119</v>
      </c>
      <c r="B822" s="25">
        <v>40760</v>
      </c>
      <c r="C822" s="21" t="s">
        <v>6</v>
      </c>
      <c r="D822" s="21" t="s">
        <v>299</v>
      </c>
      <c r="F822" s="26">
        <v>191.86</v>
      </c>
      <c r="G822" s="21" t="s">
        <v>177</v>
      </c>
    </row>
    <row r="823" spans="1:9" ht="13.4" customHeight="1" x14ac:dyDescent="0.25">
      <c r="A823" s="21" t="s">
        <v>2119</v>
      </c>
      <c r="B823" s="25">
        <v>40761</v>
      </c>
      <c r="C823" s="21" t="s">
        <v>6</v>
      </c>
      <c r="D823" s="21" t="s">
        <v>299</v>
      </c>
      <c r="F823" s="26">
        <v>100.43</v>
      </c>
      <c r="G823" s="21" t="s">
        <v>177</v>
      </c>
    </row>
    <row r="824" spans="1:9" ht="13.4" customHeight="1" x14ac:dyDescent="0.25">
      <c r="A824" s="21" t="s">
        <v>2119</v>
      </c>
      <c r="B824" s="25">
        <v>40761</v>
      </c>
      <c r="C824" s="21" t="s">
        <v>6</v>
      </c>
      <c r="D824" s="21" t="s">
        <v>186</v>
      </c>
      <c r="F824" s="26">
        <v>154.84</v>
      </c>
    </row>
    <row r="825" spans="1:9" ht="13.4" customHeight="1" x14ac:dyDescent="0.25">
      <c r="A825" s="21" t="s">
        <v>2119</v>
      </c>
      <c r="B825" s="25">
        <v>40763</v>
      </c>
      <c r="C825" s="21" t="s">
        <v>21</v>
      </c>
      <c r="D825" s="21" t="s">
        <v>61</v>
      </c>
      <c r="E825" s="26">
        <v>1225</v>
      </c>
      <c r="G825" s="21" t="s">
        <v>164</v>
      </c>
      <c r="I825" s="21">
        <f t="shared" ref="I825:I849" si="22">WEEKNUM(B825)</f>
        <v>33</v>
      </c>
    </row>
    <row r="826" spans="1:9" ht="13.4" customHeight="1" x14ac:dyDescent="0.25">
      <c r="A826" s="21" t="s">
        <v>2119</v>
      </c>
      <c r="B826" s="25">
        <v>40763</v>
      </c>
      <c r="C826" s="21" t="s">
        <v>21</v>
      </c>
      <c r="D826" s="21" t="s">
        <v>61</v>
      </c>
      <c r="E826" s="26">
        <v>1995</v>
      </c>
      <c r="G826" s="21" t="s">
        <v>102</v>
      </c>
      <c r="I826" s="21">
        <f t="shared" si="22"/>
        <v>33</v>
      </c>
    </row>
    <row r="827" spans="1:9" ht="13.4" customHeight="1" x14ac:dyDescent="0.25">
      <c r="A827" s="21" t="s">
        <v>2119</v>
      </c>
      <c r="B827" s="25">
        <v>40763</v>
      </c>
      <c r="C827" s="21" t="s">
        <v>21</v>
      </c>
      <c r="D827" s="21" t="s">
        <v>61</v>
      </c>
      <c r="E827" s="26">
        <f>5075-3220</f>
        <v>1855</v>
      </c>
      <c r="G827" s="21" t="s">
        <v>158</v>
      </c>
      <c r="I827" s="21">
        <f t="shared" si="22"/>
        <v>33</v>
      </c>
    </row>
    <row r="828" spans="1:9" ht="13.4" customHeight="1" x14ac:dyDescent="0.25">
      <c r="A828" s="21" t="s">
        <v>2119</v>
      </c>
      <c r="B828" s="25">
        <v>40763</v>
      </c>
      <c r="C828" s="21" t="s">
        <v>21</v>
      </c>
      <c r="D828" s="21" t="s">
        <v>148</v>
      </c>
      <c r="E828" s="26">
        <v>110</v>
      </c>
      <c r="G828" s="21" t="s">
        <v>164</v>
      </c>
      <c r="I828" s="21">
        <f t="shared" si="22"/>
        <v>33</v>
      </c>
    </row>
    <row r="829" spans="1:9" ht="13.4" customHeight="1" x14ac:dyDescent="0.25">
      <c r="A829" s="21" t="s">
        <v>2119</v>
      </c>
      <c r="B829" s="25">
        <v>40763</v>
      </c>
      <c r="C829" s="21" t="s">
        <v>21</v>
      </c>
      <c r="D829" s="21" t="s">
        <v>148</v>
      </c>
      <c r="E829" s="26">
        <v>110</v>
      </c>
      <c r="G829" s="21" t="s">
        <v>177</v>
      </c>
      <c r="I829" s="21">
        <f t="shared" si="22"/>
        <v>33</v>
      </c>
    </row>
    <row r="830" spans="1:9" ht="13.4" customHeight="1" x14ac:dyDescent="0.25">
      <c r="A830" s="21" t="s">
        <v>2119</v>
      </c>
      <c r="B830" s="25">
        <v>40763</v>
      </c>
      <c r="C830" s="21" t="s">
        <v>21</v>
      </c>
      <c r="D830" s="21" t="s">
        <v>148</v>
      </c>
      <c r="E830" s="26">
        <f>1040-220</f>
        <v>820</v>
      </c>
      <c r="G830" s="21" t="s">
        <v>158</v>
      </c>
      <c r="I830" s="21">
        <f t="shared" si="22"/>
        <v>33</v>
      </c>
    </row>
    <row r="831" spans="1:9" ht="13.4" customHeight="1" x14ac:dyDescent="0.25">
      <c r="A831" s="21" t="s">
        <v>2119</v>
      </c>
      <c r="B831" s="25">
        <v>40763</v>
      </c>
      <c r="C831" s="21" t="s">
        <v>21</v>
      </c>
      <c r="D831" s="21" t="s">
        <v>139</v>
      </c>
      <c r="E831" s="26">
        <v>845</v>
      </c>
      <c r="G831" s="21" t="s">
        <v>102</v>
      </c>
      <c r="I831" s="21">
        <f t="shared" si="22"/>
        <v>33</v>
      </c>
    </row>
    <row r="832" spans="1:9" ht="13.4" customHeight="1" x14ac:dyDescent="0.25">
      <c r="A832" s="21" t="s">
        <v>2119</v>
      </c>
      <c r="B832" s="25">
        <v>40763</v>
      </c>
      <c r="C832" s="21" t="s">
        <v>21</v>
      </c>
      <c r="D832" s="21" t="s">
        <v>154</v>
      </c>
      <c r="E832" s="26">
        <v>845</v>
      </c>
      <c r="G832" s="21" t="s">
        <v>177</v>
      </c>
      <c r="I832" s="21">
        <f t="shared" si="22"/>
        <v>33</v>
      </c>
    </row>
    <row r="833" spans="1:9" ht="13.4" customHeight="1" x14ac:dyDescent="0.25">
      <c r="A833" s="21" t="s">
        <v>2119</v>
      </c>
      <c r="B833" s="25">
        <v>40763</v>
      </c>
      <c r="C833" s="21" t="s">
        <v>21</v>
      </c>
      <c r="D833" s="21" t="s">
        <v>131</v>
      </c>
      <c r="E833" s="26">
        <v>820</v>
      </c>
      <c r="G833" s="21" t="s">
        <v>158</v>
      </c>
      <c r="I833" s="21">
        <f t="shared" si="22"/>
        <v>33</v>
      </c>
    </row>
    <row r="834" spans="1:9" ht="13.4" customHeight="1" x14ac:dyDescent="0.25">
      <c r="A834" s="21" t="s">
        <v>2119</v>
      </c>
      <c r="B834" s="25">
        <v>40763</v>
      </c>
      <c r="C834" s="21" t="s">
        <v>21</v>
      </c>
      <c r="D834" s="21" t="s">
        <v>42</v>
      </c>
      <c r="E834" s="26">
        <v>780</v>
      </c>
      <c r="G834" s="21" t="s">
        <v>102</v>
      </c>
      <c r="I834" s="21">
        <f t="shared" si="22"/>
        <v>33</v>
      </c>
    </row>
    <row r="835" spans="1:9" ht="13.4" customHeight="1" x14ac:dyDescent="0.25">
      <c r="A835" s="21" t="s">
        <v>2119</v>
      </c>
      <c r="B835" s="25">
        <v>40763</v>
      </c>
      <c r="C835" s="21" t="s">
        <v>21</v>
      </c>
      <c r="D835" s="21" t="s">
        <v>126</v>
      </c>
      <c r="E835" s="26">
        <v>780</v>
      </c>
      <c r="G835" s="21" t="s">
        <v>102</v>
      </c>
      <c r="I835" s="21">
        <f t="shared" si="22"/>
        <v>33</v>
      </c>
    </row>
    <row r="836" spans="1:9" ht="13.4" customHeight="1" x14ac:dyDescent="0.25">
      <c r="A836" s="21" t="s">
        <v>2119</v>
      </c>
      <c r="B836" s="25">
        <v>40763</v>
      </c>
      <c r="C836" s="21" t="s">
        <v>21</v>
      </c>
      <c r="D836" s="21" t="s">
        <v>27</v>
      </c>
      <c r="E836" s="26">
        <v>180</v>
      </c>
      <c r="G836" s="21" t="s">
        <v>158</v>
      </c>
      <c r="I836" s="21">
        <f t="shared" si="22"/>
        <v>33</v>
      </c>
    </row>
    <row r="837" spans="1:9" ht="13.4" customHeight="1" x14ac:dyDescent="0.25">
      <c r="A837" s="21" t="s">
        <v>2119</v>
      </c>
      <c r="B837" s="25">
        <v>40763</v>
      </c>
      <c r="C837" s="21" t="s">
        <v>21</v>
      </c>
      <c r="D837" s="21" t="s">
        <v>27</v>
      </c>
      <c r="E837" s="26">
        <v>550</v>
      </c>
      <c r="G837" s="21" t="s">
        <v>177</v>
      </c>
      <c r="I837" s="21">
        <f t="shared" si="22"/>
        <v>33</v>
      </c>
    </row>
    <row r="838" spans="1:9" ht="13.4" customHeight="1" x14ac:dyDescent="0.25">
      <c r="A838" s="21" t="s">
        <v>2119</v>
      </c>
      <c r="B838" s="25">
        <v>40763</v>
      </c>
      <c r="C838" s="21" t="s">
        <v>21</v>
      </c>
      <c r="D838" s="21" t="s">
        <v>134</v>
      </c>
      <c r="E838" s="26">
        <v>725</v>
      </c>
      <c r="G838" s="21" t="s">
        <v>164</v>
      </c>
      <c r="I838" s="21">
        <f t="shared" si="22"/>
        <v>33</v>
      </c>
    </row>
    <row r="839" spans="1:9" ht="13.4" customHeight="1" x14ac:dyDescent="0.25">
      <c r="A839" s="21" t="s">
        <v>2119</v>
      </c>
      <c r="B839" s="25">
        <v>40763</v>
      </c>
      <c r="C839" s="21" t="s">
        <v>21</v>
      </c>
      <c r="D839" s="21" t="s">
        <v>165</v>
      </c>
      <c r="E839" s="26">
        <v>720</v>
      </c>
      <c r="G839" s="21" t="s">
        <v>164</v>
      </c>
      <c r="I839" s="21">
        <f t="shared" si="22"/>
        <v>33</v>
      </c>
    </row>
    <row r="840" spans="1:9" ht="13.4" customHeight="1" x14ac:dyDescent="0.25">
      <c r="A840" s="21" t="s">
        <v>2119</v>
      </c>
      <c r="B840" s="25">
        <v>40763</v>
      </c>
      <c r="C840" s="21" t="s">
        <v>21</v>
      </c>
      <c r="D840" s="21" t="s">
        <v>187</v>
      </c>
      <c r="E840" s="26">
        <v>680</v>
      </c>
      <c r="G840" s="21" t="s">
        <v>158</v>
      </c>
      <c r="I840" s="21">
        <f t="shared" si="22"/>
        <v>33</v>
      </c>
    </row>
    <row r="841" spans="1:9" ht="13.4" customHeight="1" x14ac:dyDescent="0.25">
      <c r="A841" s="21" t="s">
        <v>2119</v>
      </c>
      <c r="B841" s="25">
        <v>40763</v>
      </c>
      <c r="C841" s="21" t="s">
        <v>21</v>
      </c>
      <c r="D841" s="21" t="s">
        <v>188</v>
      </c>
      <c r="E841" s="26">
        <v>140</v>
      </c>
      <c r="G841" s="21" t="s">
        <v>158</v>
      </c>
      <c r="I841" s="21">
        <f t="shared" si="22"/>
        <v>33</v>
      </c>
    </row>
    <row r="842" spans="1:9" ht="13.4" customHeight="1" x14ac:dyDescent="0.25">
      <c r="A842" s="21" t="s">
        <v>2119</v>
      </c>
      <c r="B842" s="25">
        <v>40763</v>
      </c>
      <c r="C842" s="21" t="s">
        <v>21</v>
      </c>
      <c r="D842" s="21" t="s">
        <v>188</v>
      </c>
      <c r="E842" s="26">
        <v>440</v>
      </c>
      <c r="G842" s="21" t="s">
        <v>177</v>
      </c>
      <c r="I842" s="21">
        <f t="shared" si="22"/>
        <v>33</v>
      </c>
    </row>
    <row r="843" spans="1:9" ht="13.4" customHeight="1" x14ac:dyDescent="0.25">
      <c r="A843" s="21" t="s">
        <v>2119</v>
      </c>
      <c r="B843" s="25">
        <v>40763</v>
      </c>
      <c r="C843" s="21" t="s">
        <v>21</v>
      </c>
      <c r="D843" s="21" t="s">
        <v>60</v>
      </c>
      <c r="E843" s="26">
        <v>200</v>
      </c>
      <c r="G843" s="21" t="s">
        <v>37</v>
      </c>
      <c r="I843" s="21">
        <f t="shared" si="22"/>
        <v>33</v>
      </c>
    </row>
    <row r="844" spans="1:9" ht="13.4" customHeight="1" x14ac:dyDescent="0.25">
      <c r="A844" s="21" t="s">
        <v>2119</v>
      </c>
      <c r="B844" s="25">
        <v>40763</v>
      </c>
      <c r="C844" s="21" t="s">
        <v>21</v>
      </c>
      <c r="D844" s="21" t="s">
        <v>60</v>
      </c>
      <c r="E844" s="26">
        <v>175</v>
      </c>
      <c r="G844" s="21" t="s">
        <v>62</v>
      </c>
      <c r="I844" s="21">
        <f t="shared" si="22"/>
        <v>33</v>
      </c>
    </row>
    <row r="845" spans="1:9" ht="13.4" customHeight="1" x14ac:dyDescent="0.25">
      <c r="A845" s="21" t="s">
        <v>2119</v>
      </c>
      <c r="B845" s="25">
        <v>40763</v>
      </c>
      <c r="C845" s="21" t="s">
        <v>21</v>
      </c>
      <c r="D845" s="21" t="s">
        <v>60</v>
      </c>
      <c r="E845" s="26">
        <v>475</v>
      </c>
      <c r="G845" s="21" t="s">
        <v>158</v>
      </c>
      <c r="I845" s="21">
        <f t="shared" si="22"/>
        <v>33</v>
      </c>
    </row>
    <row r="846" spans="1:9" ht="13.4" customHeight="1" x14ac:dyDescent="0.25">
      <c r="A846" s="21" t="s">
        <v>2119</v>
      </c>
      <c r="B846" s="25">
        <v>40763</v>
      </c>
      <c r="C846" s="21" t="s">
        <v>21</v>
      </c>
      <c r="D846" s="21" t="s">
        <v>60</v>
      </c>
      <c r="E846" s="26">
        <v>495</v>
      </c>
      <c r="G846" s="21" t="s">
        <v>164</v>
      </c>
      <c r="I846" s="21">
        <f t="shared" si="22"/>
        <v>33</v>
      </c>
    </row>
    <row r="847" spans="1:9" ht="13.4" customHeight="1" x14ac:dyDescent="0.25">
      <c r="A847" s="21" t="s">
        <v>2119</v>
      </c>
      <c r="B847" s="25">
        <v>40763</v>
      </c>
      <c r="C847" s="21" t="s">
        <v>21</v>
      </c>
      <c r="D847" s="21" t="s">
        <v>59</v>
      </c>
      <c r="E847" s="26">
        <v>500</v>
      </c>
      <c r="G847" s="21" t="s">
        <v>164</v>
      </c>
      <c r="I847" s="21">
        <f t="shared" si="22"/>
        <v>33</v>
      </c>
    </row>
    <row r="848" spans="1:9" ht="13.4" customHeight="1" x14ac:dyDescent="0.25">
      <c r="A848" s="21" t="s">
        <v>2119</v>
      </c>
      <c r="B848" s="25">
        <v>40763</v>
      </c>
      <c r="C848" s="21" t="s">
        <v>21</v>
      </c>
      <c r="D848" s="21" t="s">
        <v>189</v>
      </c>
      <c r="E848" s="26">
        <v>340</v>
      </c>
      <c r="G848" s="21" t="s">
        <v>177</v>
      </c>
      <c r="I848" s="21">
        <f t="shared" si="22"/>
        <v>33</v>
      </c>
    </row>
    <row r="849" spans="1:9" ht="13.4" customHeight="1" x14ac:dyDescent="0.25">
      <c r="A849" s="21" t="s">
        <v>2119</v>
      </c>
      <c r="B849" s="25">
        <v>40763</v>
      </c>
      <c r="C849" s="21" t="s">
        <v>21</v>
      </c>
      <c r="D849" s="21" t="s">
        <v>181</v>
      </c>
      <c r="E849" s="26">
        <v>79.5</v>
      </c>
      <c r="I849" s="21">
        <f t="shared" si="22"/>
        <v>33</v>
      </c>
    </row>
    <row r="850" spans="1:9" ht="13.4" customHeight="1" x14ac:dyDescent="0.25">
      <c r="A850" s="21" t="s">
        <v>2119</v>
      </c>
      <c r="B850" s="25">
        <v>40763</v>
      </c>
      <c r="C850" s="21" t="s">
        <v>6</v>
      </c>
      <c r="D850" s="21" t="s">
        <v>299</v>
      </c>
      <c r="F850" s="26">
        <v>222.86</v>
      </c>
      <c r="G850" s="21" t="s">
        <v>190</v>
      </c>
    </row>
    <row r="851" spans="1:9" ht="13.4" customHeight="1" x14ac:dyDescent="0.25">
      <c r="A851" s="21" t="s">
        <v>2119</v>
      </c>
      <c r="B851" s="25">
        <v>40763</v>
      </c>
      <c r="C851" s="21" t="s">
        <v>6</v>
      </c>
      <c r="D851" s="21" t="s">
        <v>299</v>
      </c>
      <c r="F851" s="26">
        <v>951</v>
      </c>
      <c r="G851" s="21" t="s">
        <v>164</v>
      </c>
    </row>
    <row r="852" spans="1:9" ht="13.4" customHeight="1" x14ac:dyDescent="0.25">
      <c r="A852" s="21" t="s">
        <v>2119</v>
      </c>
      <c r="B852" s="25">
        <v>40763</v>
      </c>
      <c r="C852" s="21" t="s">
        <v>6</v>
      </c>
      <c r="D852" s="21" t="s">
        <v>191</v>
      </c>
      <c r="F852" s="26" t="s">
        <v>170</v>
      </c>
      <c r="G852" s="21" t="s">
        <v>177</v>
      </c>
    </row>
    <row r="853" spans="1:9" ht="13.4" customHeight="1" x14ac:dyDescent="0.25">
      <c r="A853" s="21" t="s">
        <v>2119</v>
      </c>
      <c r="B853" s="25">
        <v>40764</v>
      </c>
      <c r="C853" s="21" t="s">
        <v>21</v>
      </c>
      <c r="D853" s="21" t="s">
        <v>133</v>
      </c>
      <c r="E853" s="26">
        <v>780</v>
      </c>
      <c r="G853" s="21" t="s">
        <v>164</v>
      </c>
      <c r="I853" s="21">
        <f>WEEKNUM(B853)</f>
        <v>33</v>
      </c>
    </row>
    <row r="854" spans="1:9" ht="13.4" customHeight="1" x14ac:dyDescent="0.25">
      <c r="A854" s="21" t="s">
        <v>2119</v>
      </c>
      <c r="B854" s="25">
        <v>40764</v>
      </c>
      <c r="C854" s="21" t="s">
        <v>21</v>
      </c>
      <c r="D854" s="21" t="s">
        <v>141</v>
      </c>
      <c r="E854" s="26">
        <v>120</v>
      </c>
      <c r="G854" s="21" t="s">
        <v>102</v>
      </c>
      <c r="I854" s="21">
        <f>WEEKNUM(B854)</f>
        <v>33</v>
      </c>
    </row>
    <row r="855" spans="1:9" ht="13.4" customHeight="1" x14ac:dyDescent="0.25">
      <c r="A855" s="21" t="s">
        <v>2119</v>
      </c>
      <c r="B855" s="25">
        <v>40764</v>
      </c>
      <c r="C855" s="21" t="s">
        <v>6</v>
      </c>
      <c r="D855" s="21" t="s">
        <v>299</v>
      </c>
      <c r="F855" s="26">
        <v>2047.39</v>
      </c>
      <c r="G855" s="21" t="s">
        <v>190</v>
      </c>
    </row>
    <row r="856" spans="1:9" ht="13.4" customHeight="1" x14ac:dyDescent="0.25">
      <c r="A856" s="21" t="s">
        <v>2119</v>
      </c>
      <c r="B856" s="25">
        <v>40764</v>
      </c>
      <c r="C856" s="21" t="s">
        <v>6</v>
      </c>
      <c r="D856" s="21" t="s">
        <v>299</v>
      </c>
      <c r="F856" s="26">
        <v>503.99</v>
      </c>
      <c r="G856" s="21" t="s">
        <v>190</v>
      </c>
    </row>
    <row r="857" spans="1:9" ht="13.4" customHeight="1" x14ac:dyDescent="0.25">
      <c r="A857" s="21" t="s">
        <v>2119</v>
      </c>
      <c r="B857" s="25">
        <v>40764</v>
      </c>
      <c r="C857" s="21" t="s">
        <v>6</v>
      </c>
      <c r="D857" s="21" t="s">
        <v>299</v>
      </c>
      <c r="F857" s="26">
        <v>225.54</v>
      </c>
      <c r="G857" s="21" t="s">
        <v>177</v>
      </c>
    </row>
    <row r="858" spans="1:9" ht="13.4" customHeight="1" x14ac:dyDescent="0.25">
      <c r="A858" s="21" t="s">
        <v>2119</v>
      </c>
      <c r="B858" s="25">
        <v>40764</v>
      </c>
      <c r="C858" s="21" t="s">
        <v>6</v>
      </c>
      <c r="D858" s="21" t="s">
        <v>192</v>
      </c>
      <c r="F858" s="26">
        <v>2136.59</v>
      </c>
    </row>
    <row r="859" spans="1:9" ht="13.4" customHeight="1" x14ac:dyDescent="0.25">
      <c r="A859" s="21" t="s">
        <v>2119</v>
      </c>
      <c r="B859" s="25">
        <v>40764</v>
      </c>
      <c r="C859" s="21" t="s">
        <v>6</v>
      </c>
      <c r="D859" s="21" t="s">
        <v>299</v>
      </c>
      <c r="F859" s="26">
        <v>327.68</v>
      </c>
      <c r="G859" s="21" t="s">
        <v>177</v>
      </c>
    </row>
    <row r="860" spans="1:9" ht="13.4" customHeight="1" x14ac:dyDescent="0.25">
      <c r="A860" s="21" t="s">
        <v>2119</v>
      </c>
      <c r="B860" s="25">
        <v>40765</v>
      </c>
      <c r="C860" s="21" t="s">
        <v>21</v>
      </c>
      <c r="D860" s="21" t="s">
        <v>193</v>
      </c>
      <c r="E860" s="26">
        <v>2140</v>
      </c>
      <c r="G860" s="21" t="s">
        <v>164</v>
      </c>
      <c r="I860" s="21">
        <f>WEEKNUM(B860)</f>
        <v>33</v>
      </c>
    </row>
    <row r="861" spans="1:9" ht="13.4" customHeight="1" x14ac:dyDescent="0.25">
      <c r="A861" s="21" t="s">
        <v>2119</v>
      </c>
      <c r="B861" s="25">
        <v>40765</v>
      </c>
      <c r="C861" s="21" t="s">
        <v>6</v>
      </c>
      <c r="D861" s="21" t="s">
        <v>299</v>
      </c>
      <c r="F861" s="26">
        <v>2197.42</v>
      </c>
      <c r="G861" s="21" t="s">
        <v>194</v>
      </c>
    </row>
    <row r="862" spans="1:9" ht="13.4" customHeight="1" x14ac:dyDescent="0.25">
      <c r="A862" s="21" t="s">
        <v>2119</v>
      </c>
      <c r="B862" s="25">
        <v>40765</v>
      </c>
      <c r="C862" s="21" t="s">
        <v>6</v>
      </c>
      <c r="D862" s="21" t="s">
        <v>299</v>
      </c>
      <c r="F862" s="26">
        <v>32.58</v>
      </c>
      <c r="G862" s="21" t="s">
        <v>190</v>
      </c>
    </row>
    <row r="863" spans="1:9" ht="13.4" customHeight="1" x14ac:dyDescent="0.25">
      <c r="A863" s="21" t="s">
        <v>2119</v>
      </c>
      <c r="B863" s="25">
        <v>40765</v>
      </c>
      <c r="C863" s="21" t="s">
        <v>6</v>
      </c>
      <c r="D863" s="21" t="s">
        <v>299</v>
      </c>
      <c r="F863" s="26">
        <v>208.84</v>
      </c>
      <c r="G863" s="21" t="s">
        <v>177</v>
      </c>
    </row>
    <row r="864" spans="1:9" ht="13.4" customHeight="1" x14ac:dyDescent="0.25">
      <c r="A864" s="21" t="s">
        <v>2119</v>
      </c>
      <c r="B864" s="25">
        <v>40765</v>
      </c>
      <c r="C864" s="21" t="s">
        <v>6</v>
      </c>
      <c r="D864" s="21" t="s">
        <v>195</v>
      </c>
      <c r="F864" s="26">
        <v>98.13</v>
      </c>
    </row>
    <row r="865" spans="1:9" ht="13.4" customHeight="1" x14ac:dyDescent="0.25">
      <c r="A865" s="21" t="s">
        <v>2119</v>
      </c>
      <c r="B865" s="25">
        <v>40766</v>
      </c>
      <c r="C865" s="21" t="s">
        <v>21</v>
      </c>
      <c r="D865" s="21" t="s">
        <v>89</v>
      </c>
      <c r="E865" s="26">
        <v>360</v>
      </c>
      <c r="I865" s="21">
        <f>WEEKNUM(B865)</f>
        <v>33</v>
      </c>
    </row>
    <row r="866" spans="1:9" ht="13.4" customHeight="1" x14ac:dyDescent="0.25">
      <c r="A866" s="21" t="s">
        <v>2119</v>
      </c>
      <c r="B866" s="25">
        <v>40766</v>
      </c>
      <c r="C866" s="21" t="s">
        <v>6</v>
      </c>
      <c r="D866" s="21" t="s">
        <v>299</v>
      </c>
      <c r="F866" s="26">
        <v>364.27</v>
      </c>
      <c r="G866" s="21" t="s">
        <v>177</v>
      </c>
    </row>
    <row r="867" spans="1:9" ht="13.4" customHeight="1" x14ac:dyDescent="0.25">
      <c r="A867" s="21" t="s">
        <v>2119</v>
      </c>
      <c r="B867" s="25">
        <v>40766</v>
      </c>
      <c r="C867" s="21" t="s">
        <v>6</v>
      </c>
      <c r="D867" s="21" t="s">
        <v>299</v>
      </c>
      <c r="F867" s="26">
        <v>813.5</v>
      </c>
      <c r="G867" s="21" t="s">
        <v>196</v>
      </c>
    </row>
    <row r="868" spans="1:9" ht="13.4" customHeight="1" x14ac:dyDescent="0.25">
      <c r="A868" s="21" t="s">
        <v>2119</v>
      </c>
      <c r="B868" s="25">
        <v>40766</v>
      </c>
      <c r="C868" s="21" t="s">
        <v>6</v>
      </c>
      <c r="D868" s="21" t="s">
        <v>299</v>
      </c>
      <c r="F868" s="26">
        <v>1005.3</v>
      </c>
      <c r="G868" s="21" t="s">
        <v>190</v>
      </c>
    </row>
    <row r="869" spans="1:9" ht="13.4" customHeight="1" x14ac:dyDescent="0.25">
      <c r="A869" s="21" t="s">
        <v>2119</v>
      </c>
      <c r="B869" s="25">
        <v>40766</v>
      </c>
      <c r="C869" s="21" t="s">
        <v>6</v>
      </c>
      <c r="D869" s="21" t="s">
        <v>299</v>
      </c>
      <c r="F869" s="26">
        <v>361.76</v>
      </c>
      <c r="G869" s="21" t="s">
        <v>190</v>
      </c>
    </row>
    <row r="870" spans="1:9" ht="13.4" customHeight="1" x14ac:dyDescent="0.25">
      <c r="A870" s="21" t="s">
        <v>2119</v>
      </c>
      <c r="B870" s="25">
        <v>40766</v>
      </c>
      <c r="C870" s="21" t="s">
        <v>6</v>
      </c>
      <c r="D870" s="21" t="s">
        <v>299</v>
      </c>
      <c r="F870" s="26">
        <v>239.4</v>
      </c>
      <c r="G870" s="21" t="s">
        <v>190</v>
      </c>
    </row>
    <row r="871" spans="1:9" ht="13.4" customHeight="1" x14ac:dyDescent="0.25">
      <c r="A871" s="21" t="s">
        <v>2119</v>
      </c>
      <c r="B871" s="25">
        <v>40766</v>
      </c>
      <c r="C871" s="21" t="s">
        <v>6</v>
      </c>
      <c r="D871" s="21" t="s">
        <v>299</v>
      </c>
      <c r="F871" s="26">
        <v>159.27000000000001</v>
      </c>
      <c r="G871" s="21" t="s">
        <v>177</v>
      </c>
    </row>
    <row r="872" spans="1:9" ht="13.4" customHeight="1" x14ac:dyDescent="0.25">
      <c r="A872" s="21" t="s">
        <v>2119</v>
      </c>
      <c r="B872" s="25">
        <v>40766</v>
      </c>
      <c r="C872" s="21" t="s">
        <v>6</v>
      </c>
      <c r="D872" s="21" t="s">
        <v>197</v>
      </c>
      <c r="F872" s="26">
        <v>426.68</v>
      </c>
    </row>
    <row r="873" spans="1:9" ht="13.4" customHeight="1" x14ac:dyDescent="0.25">
      <c r="A873" s="21" t="s">
        <v>2119</v>
      </c>
      <c r="B873" s="25">
        <v>40766</v>
      </c>
      <c r="C873" s="21" t="s">
        <v>6</v>
      </c>
      <c r="D873" s="21" t="s">
        <v>178</v>
      </c>
      <c r="F873" s="26">
        <v>1511.1</v>
      </c>
      <c r="G873" s="21" t="s">
        <v>177</v>
      </c>
    </row>
    <row r="874" spans="1:9" ht="13.4" customHeight="1" x14ac:dyDescent="0.25">
      <c r="A874" s="21" t="s">
        <v>2119</v>
      </c>
      <c r="B874" s="25">
        <v>40767</v>
      </c>
      <c r="C874" s="21" t="s">
        <v>21</v>
      </c>
      <c r="D874" s="21" t="s">
        <v>42</v>
      </c>
      <c r="E874" s="26">
        <v>180</v>
      </c>
      <c r="G874" s="21" t="s">
        <v>164</v>
      </c>
      <c r="I874" s="21">
        <f>WEEKNUM(B874)</f>
        <v>33</v>
      </c>
    </row>
    <row r="875" spans="1:9" ht="13.4" customHeight="1" x14ac:dyDescent="0.25">
      <c r="A875" s="21" t="s">
        <v>2119</v>
      </c>
      <c r="B875" s="25">
        <v>40767</v>
      </c>
      <c r="C875" s="21" t="s">
        <v>21</v>
      </c>
      <c r="D875" s="21" t="s">
        <v>198</v>
      </c>
      <c r="E875" s="26">
        <v>75</v>
      </c>
      <c r="G875" s="21" t="s">
        <v>62</v>
      </c>
      <c r="I875" s="21">
        <f>WEEKNUM(B875)</f>
        <v>33</v>
      </c>
    </row>
    <row r="876" spans="1:9" ht="13.4" customHeight="1" x14ac:dyDescent="0.25">
      <c r="A876" s="21" t="s">
        <v>2119</v>
      </c>
      <c r="B876" s="25">
        <v>40767</v>
      </c>
      <c r="C876" s="21" t="s">
        <v>21</v>
      </c>
      <c r="D876" s="21" t="s">
        <v>42</v>
      </c>
      <c r="E876" s="26">
        <f>430-255</f>
        <v>175</v>
      </c>
      <c r="G876" s="21" t="s">
        <v>62</v>
      </c>
      <c r="I876" s="21">
        <f>WEEKNUM(B876)</f>
        <v>33</v>
      </c>
    </row>
    <row r="877" spans="1:9" ht="13.4" customHeight="1" x14ac:dyDescent="0.25">
      <c r="A877" s="21" t="s">
        <v>2119</v>
      </c>
      <c r="B877" s="25">
        <v>40767</v>
      </c>
      <c r="C877" s="21" t="s">
        <v>21</v>
      </c>
      <c r="D877" s="21" t="s">
        <v>199</v>
      </c>
      <c r="E877" s="26">
        <v>450</v>
      </c>
      <c r="G877" s="21" t="s">
        <v>102</v>
      </c>
      <c r="I877" s="21">
        <f>WEEKNUM(B877)</f>
        <v>33</v>
      </c>
    </row>
    <row r="878" spans="1:9" ht="13.4" customHeight="1" x14ac:dyDescent="0.25">
      <c r="A878" s="21" t="s">
        <v>2119</v>
      </c>
      <c r="B878" s="25">
        <v>40767</v>
      </c>
      <c r="C878" s="21" t="s">
        <v>21</v>
      </c>
      <c r="D878" s="21" t="s">
        <v>199</v>
      </c>
      <c r="E878" s="26">
        <v>450</v>
      </c>
      <c r="G878" s="21" t="s">
        <v>158</v>
      </c>
      <c r="I878" s="21">
        <f>WEEKNUM(B878)</f>
        <v>33</v>
      </c>
    </row>
    <row r="879" spans="1:9" ht="13.4" customHeight="1" x14ac:dyDescent="0.25">
      <c r="A879" s="21" t="s">
        <v>2119</v>
      </c>
      <c r="B879" s="25">
        <v>40767</v>
      </c>
      <c r="C879" s="21" t="s">
        <v>6</v>
      </c>
      <c r="D879" s="21" t="s">
        <v>299</v>
      </c>
      <c r="F879" s="26">
        <v>65.930000000000007</v>
      </c>
      <c r="G879" s="21" t="s">
        <v>177</v>
      </c>
    </row>
    <row r="880" spans="1:9" ht="13.4" customHeight="1" x14ac:dyDescent="0.25">
      <c r="A880" s="21" t="s">
        <v>2119</v>
      </c>
      <c r="B880" s="25">
        <v>40767</v>
      </c>
      <c r="C880" s="21" t="s">
        <v>6</v>
      </c>
      <c r="D880" s="21" t="s">
        <v>299</v>
      </c>
      <c r="F880" s="26">
        <v>32.6</v>
      </c>
      <c r="G880" s="21" t="s">
        <v>190</v>
      </c>
    </row>
    <row r="881" spans="1:9" ht="13.4" customHeight="1" x14ac:dyDescent="0.25">
      <c r="A881" s="21" t="s">
        <v>2119</v>
      </c>
      <c r="B881" s="25">
        <v>40767</v>
      </c>
      <c r="C881" s="21" t="s">
        <v>6</v>
      </c>
      <c r="D881" s="21" t="s">
        <v>299</v>
      </c>
      <c r="F881" s="26">
        <v>65.03</v>
      </c>
      <c r="G881" s="21" t="s">
        <v>200</v>
      </c>
    </row>
    <row r="882" spans="1:9" ht="13.4" customHeight="1" x14ac:dyDescent="0.25">
      <c r="A882" s="21" t="s">
        <v>2119</v>
      </c>
      <c r="B882" s="25">
        <v>40767</v>
      </c>
      <c r="C882" s="21" t="s">
        <v>6</v>
      </c>
      <c r="D882" s="21" t="s">
        <v>299</v>
      </c>
      <c r="F882" s="26">
        <v>574.92999999999995</v>
      </c>
      <c r="G882" s="21" t="s">
        <v>194</v>
      </c>
    </row>
    <row r="883" spans="1:9" ht="13.4" customHeight="1" x14ac:dyDescent="0.25">
      <c r="A883" s="21" t="s">
        <v>2119</v>
      </c>
      <c r="B883" s="25">
        <v>40767</v>
      </c>
      <c r="C883" s="21" t="s">
        <v>6</v>
      </c>
      <c r="D883" s="21" t="s">
        <v>201</v>
      </c>
      <c r="F883" s="26">
        <v>75.08</v>
      </c>
    </row>
    <row r="884" spans="1:9" ht="13.4" customHeight="1" x14ac:dyDescent="0.25">
      <c r="A884" s="21" t="s">
        <v>2119</v>
      </c>
      <c r="B884" s="25">
        <v>40767</v>
      </c>
      <c r="C884" s="21" t="s">
        <v>21</v>
      </c>
      <c r="D884" s="21" t="s">
        <v>22</v>
      </c>
      <c r="E884" s="26">
        <v>360</v>
      </c>
      <c r="G884" s="21" t="s">
        <v>194</v>
      </c>
      <c r="I884" s="21">
        <f>WEEKNUM(B884)</f>
        <v>33</v>
      </c>
    </row>
    <row r="885" spans="1:9" ht="13.4" customHeight="1" x14ac:dyDescent="0.25">
      <c r="A885" s="21" t="s">
        <v>2119</v>
      </c>
      <c r="B885" s="25">
        <v>40768</v>
      </c>
      <c r="C885" s="21" t="s">
        <v>6</v>
      </c>
      <c r="D885" s="21" t="s">
        <v>299</v>
      </c>
      <c r="F885" s="26">
        <v>1163.78</v>
      </c>
      <c r="G885" s="21" t="s">
        <v>190</v>
      </c>
    </row>
    <row r="886" spans="1:9" ht="13.4" customHeight="1" x14ac:dyDescent="0.25">
      <c r="A886" s="21" t="s">
        <v>2119</v>
      </c>
      <c r="B886" s="25">
        <v>40768</v>
      </c>
      <c r="C886" s="21" t="s">
        <v>6</v>
      </c>
      <c r="D886" s="21" t="s">
        <v>202</v>
      </c>
      <c r="F886" s="26">
        <v>55.43</v>
      </c>
    </row>
    <row r="887" spans="1:9" ht="13.4" customHeight="1" x14ac:dyDescent="0.25">
      <c r="A887" s="21" t="s">
        <v>2119</v>
      </c>
      <c r="B887" s="25">
        <v>40770</v>
      </c>
      <c r="C887" s="21" t="s">
        <v>21</v>
      </c>
      <c r="D887" s="21" t="s">
        <v>193</v>
      </c>
      <c r="E887" s="26">
        <v>1400</v>
      </c>
      <c r="G887" s="21" t="s">
        <v>164</v>
      </c>
      <c r="I887" s="21">
        <f t="shared" ref="I887:I901" si="23">WEEKNUM(B887)</f>
        <v>34</v>
      </c>
    </row>
    <row r="888" spans="1:9" ht="13.4" customHeight="1" x14ac:dyDescent="0.25">
      <c r="A888" s="21" t="s">
        <v>2119</v>
      </c>
      <c r="B888" s="25">
        <v>40770</v>
      </c>
      <c r="C888" s="21" t="s">
        <v>21</v>
      </c>
      <c r="D888" s="21" t="s">
        <v>39</v>
      </c>
      <c r="E888" s="26">
        <v>400</v>
      </c>
      <c r="G888" s="21" t="s">
        <v>164</v>
      </c>
      <c r="I888" s="21">
        <f t="shared" si="23"/>
        <v>34</v>
      </c>
    </row>
    <row r="889" spans="1:9" ht="13.4" customHeight="1" x14ac:dyDescent="0.25">
      <c r="A889" s="21" t="s">
        <v>2119</v>
      </c>
      <c r="B889" s="25">
        <v>40770</v>
      </c>
      <c r="C889" s="21" t="s">
        <v>21</v>
      </c>
      <c r="D889" s="21" t="s">
        <v>39</v>
      </c>
      <c r="E889" s="26">
        <v>325</v>
      </c>
      <c r="G889" s="21" t="s">
        <v>158</v>
      </c>
      <c r="I889" s="21">
        <f t="shared" si="23"/>
        <v>34</v>
      </c>
    </row>
    <row r="890" spans="1:9" ht="13.4" customHeight="1" x14ac:dyDescent="0.25">
      <c r="A890" s="21" t="s">
        <v>2119</v>
      </c>
      <c r="B890" s="25">
        <v>40770</v>
      </c>
      <c r="C890" s="21" t="s">
        <v>21</v>
      </c>
      <c r="D890" s="21" t="s">
        <v>39</v>
      </c>
      <c r="E890" s="26">
        <v>225</v>
      </c>
      <c r="G890" s="21" t="s">
        <v>177</v>
      </c>
      <c r="I890" s="21">
        <f t="shared" si="23"/>
        <v>34</v>
      </c>
    </row>
    <row r="891" spans="1:9" ht="13.4" customHeight="1" x14ac:dyDescent="0.25">
      <c r="A891" s="21" t="s">
        <v>2119</v>
      </c>
      <c r="B891" s="25">
        <v>40770</v>
      </c>
      <c r="C891" s="21" t="s">
        <v>21</v>
      </c>
      <c r="D891" s="21" t="s">
        <v>154</v>
      </c>
      <c r="E891" s="26">
        <v>875</v>
      </c>
      <c r="G891" s="21" t="s">
        <v>177</v>
      </c>
      <c r="I891" s="21">
        <f t="shared" si="23"/>
        <v>34</v>
      </c>
    </row>
    <row r="892" spans="1:9" ht="13.4" customHeight="1" x14ac:dyDescent="0.25">
      <c r="A892" s="21" t="s">
        <v>2119</v>
      </c>
      <c r="B892" s="25">
        <v>40770</v>
      </c>
      <c r="C892" s="21" t="s">
        <v>21</v>
      </c>
      <c r="D892" s="21" t="s">
        <v>27</v>
      </c>
      <c r="E892" s="26">
        <v>700</v>
      </c>
      <c r="G892" s="21" t="s">
        <v>177</v>
      </c>
      <c r="I892" s="21">
        <f t="shared" si="23"/>
        <v>34</v>
      </c>
    </row>
    <row r="893" spans="1:9" ht="13.4" customHeight="1" x14ac:dyDescent="0.25">
      <c r="A893" s="21" t="s">
        <v>2119</v>
      </c>
      <c r="B893" s="25">
        <v>40770</v>
      </c>
      <c r="C893" s="21" t="s">
        <v>21</v>
      </c>
      <c r="D893" s="21" t="s">
        <v>188</v>
      </c>
      <c r="E893" s="26">
        <v>700</v>
      </c>
      <c r="G893" s="21" t="s">
        <v>177</v>
      </c>
      <c r="I893" s="21">
        <f t="shared" si="23"/>
        <v>34</v>
      </c>
    </row>
    <row r="894" spans="1:9" ht="13.4" customHeight="1" x14ac:dyDescent="0.25">
      <c r="A894" s="21" t="s">
        <v>2119</v>
      </c>
      <c r="B894" s="25">
        <v>40770</v>
      </c>
      <c r="C894" s="21" t="s">
        <v>21</v>
      </c>
      <c r="D894" s="21" t="s">
        <v>60</v>
      </c>
      <c r="E894" s="26">
        <v>670</v>
      </c>
      <c r="G894" s="21" t="s">
        <v>177</v>
      </c>
      <c r="I894" s="21">
        <f t="shared" si="23"/>
        <v>34</v>
      </c>
    </row>
    <row r="895" spans="1:9" ht="13.4" customHeight="1" x14ac:dyDescent="0.25">
      <c r="A895" s="21" t="s">
        <v>2119</v>
      </c>
      <c r="B895" s="25">
        <v>40770</v>
      </c>
      <c r="C895" s="21" t="s">
        <v>21</v>
      </c>
      <c r="D895" s="21" t="s">
        <v>126</v>
      </c>
      <c r="E895" s="26">
        <v>180</v>
      </c>
      <c r="G895" s="21" t="s">
        <v>62</v>
      </c>
      <c r="I895" s="21">
        <f t="shared" si="23"/>
        <v>34</v>
      </c>
    </row>
    <row r="896" spans="1:9" ht="13.4" customHeight="1" x14ac:dyDescent="0.25">
      <c r="A896" s="21" t="s">
        <v>2119</v>
      </c>
      <c r="B896" s="25">
        <v>40770</v>
      </c>
      <c r="C896" s="21" t="s">
        <v>21</v>
      </c>
      <c r="D896" s="21" t="s">
        <v>126</v>
      </c>
      <c r="E896" s="26">
        <v>40</v>
      </c>
      <c r="G896" s="21" t="s">
        <v>164</v>
      </c>
      <c r="I896" s="21">
        <f t="shared" si="23"/>
        <v>34</v>
      </c>
    </row>
    <row r="897" spans="1:9" ht="13.4" customHeight="1" x14ac:dyDescent="0.25">
      <c r="A897" s="21" t="s">
        <v>2119</v>
      </c>
      <c r="B897" s="25">
        <v>40770</v>
      </c>
      <c r="C897" s="21" t="s">
        <v>21</v>
      </c>
      <c r="D897" s="21" t="s">
        <v>59</v>
      </c>
      <c r="E897" s="26">
        <v>200</v>
      </c>
      <c r="G897" s="21" t="s">
        <v>164</v>
      </c>
      <c r="I897" s="21">
        <f t="shared" si="23"/>
        <v>34</v>
      </c>
    </row>
    <row r="898" spans="1:9" ht="13.4" customHeight="1" x14ac:dyDescent="0.25">
      <c r="A898" s="21" t="s">
        <v>2119</v>
      </c>
      <c r="B898" s="25">
        <v>40770</v>
      </c>
      <c r="C898" s="21" t="s">
        <v>21</v>
      </c>
      <c r="D898" s="21" t="s">
        <v>165</v>
      </c>
      <c r="E898" s="26">
        <v>175</v>
      </c>
      <c r="G898" s="21" t="s">
        <v>164</v>
      </c>
      <c r="I898" s="21">
        <f t="shared" si="23"/>
        <v>34</v>
      </c>
    </row>
    <row r="899" spans="1:9" ht="13.4" customHeight="1" x14ac:dyDescent="0.25">
      <c r="A899" s="21" t="s">
        <v>2119</v>
      </c>
      <c r="B899" s="25">
        <v>40770</v>
      </c>
      <c r="C899" s="21" t="s">
        <v>21</v>
      </c>
      <c r="D899" s="21" t="s">
        <v>134</v>
      </c>
      <c r="E899" s="26">
        <v>175</v>
      </c>
      <c r="G899" s="21" t="s">
        <v>164</v>
      </c>
      <c r="I899" s="21">
        <f t="shared" si="23"/>
        <v>34</v>
      </c>
    </row>
    <row r="900" spans="1:9" ht="13.4" customHeight="1" x14ac:dyDescent="0.25">
      <c r="A900" s="21" t="s">
        <v>2119</v>
      </c>
      <c r="B900" s="25">
        <v>40770</v>
      </c>
      <c r="C900" s="21" t="s">
        <v>21</v>
      </c>
      <c r="D900" s="21" t="s">
        <v>189</v>
      </c>
      <c r="E900" s="26">
        <v>160</v>
      </c>
      <c r="G900" s="21" t="s">
        <v>177</v>
      </c>
      <c r="I900" s="21">
        <f t="shared" si="23"/>
        <v>34</v>
      </c>
    </row>
    <row r="901" spans="1:9" ht="13.4" customHeight="1" x14ac:dyDescent="0.25">
      <c r="A901" s="21" t="s">
        <v>2119</v>
      </c>
      <c r="B901" s="25">
        <v>40770</v>
      </c>
      <c r="C901" s="21" t="s">
        <v>21</v>
      </c>
      <c r="D901" s="21" t="s">
        <v>74</v>
      </c>
      <c r="E901" s="26">
        <v>120</v>
      </c>
      <c r="G901" s="21" t="s">
        <v>177</v>
      </c>
      <c r="I901" s="21">
        <f t="shared" si="23"/>
        <v>34</v>
      </c>
    </row>
    <row r="902" spans="1:9" ht="13.4" customHeight="1" x14ac:dyDescent="0.25">
      <c r="A902" s="21" t="s">
        <v>2119</v>
      </c>
      <c r="B902" s="25">
        <v>40770</v>
      </c>
      <c r="C902" s="21" t="s">
        <v>6</v>
      </c>
      <c r="D902" s="21" t="s">
        <v>203</v>
      </c>
      <c r="F902" s="26">
        <v>587.24</v>
      </c>
      <c r="G902" s="21" t="s">
        <v>158</v>
      </c>
    </row>
    <row r="903" spans="1:9" ht="13.4" customHeight="1" x14ac:dyDescent="0.25">
      <c r="A903" s="21" t="s">
        <v>2119</v>
      </c>
      <c r="B903" s="25">
        <v>40770</v>
      </c>
      <c r="C903" s="21" t="s">
        <v>6</v>
      </c>
      <c r="D903" s="21" t="s">
        <v>204</v>
      </c>
      <c r="F903" s="26">
        <v>123.87</v>
      </c>
      <c r="G903" s="21" t="s">
        <v>205</v>
      </c>
    </row>
    <row r="904" spans="1:9" ht="13.4" customHeight="1" x14ac:dyDescent="0.25">
      <c r="A904" s="21" t="s">
        <v>2119</v>
      </c>
      <c r="B904" s="25">
        <v>40770</v>
      </c>
      <c r="C904" s="21" t="s">
        <v>6</v>
      </c>
      <c r="D904" s="21" t="s">
        <v>206</v>
      </c>
      <c r="F904" s="26">
        <v>237.19</v>
      </c>
      <c r="G904" s="21" t="s">
        <v>177</v>
      </c>
    </row>
    <row r="905" spans="1:9" ht="13.4" customHeight="1" x14ac:dyDescent="0.25">
      <c r="A905" s="21" t="s">
        <v>2119</v>
      </c>
      <c r="B905" s="25">
        <v>40770</v>
      </c>
      <c r="C905" s="21" t="s">
        <v>21</v>
      </c>
      <c r="D905" s="21" t="s">
        <v>126</v>
      </c>
      <c r="E905" s="26">
        <v>480</v>
      </c>
      <c r="G905" s="21" t="s">
        <v>194</v>
      </c>
      <c r="I905" s="21">
        <f t="shared" ref="I905:I911" si="24">WEEKNUM(B905)</f>
        <v>34</v>
      </c>
    </row>
    <row r="906" spans="1:9" ht="13.4" customHeight="1" x14ac:dyDescent="0.25">
      <c r="A906" s="21" t="s">
        <v>2119</v>
      </c>
      <c r="B906" s="25">
        <v>40770</v>
      </c>
      <c r="C906" s="21" t="s">
        <v>21</v>
      </c>
      <c r="D906" s="21" t="s">
        <v>187</v>
      </c>
      <c r="E906" s="26">
        <v>600</v>
      </c>
      <c r="G906" s="21" t="s">
        <v>190</v>
      </c>
      <c r="I906" s="21">
        <f t="shared" si="24"/>
        <v>34</v>
      </c>
    </row>
    <row r="907" spans="1:9" ht="13.4" customHeight="1" x14ac:dyDescent="0.25">
      <c r="A907" s="21" t="s">
        <v>2119</v>
      </c>
      <c r="B907" s="25">
        <v>40770</v>
      </c>
      <c r="C907" s="21" t="s">
        <v>21</v>
      </c>
      <c r="D907" s="21" t="s">
        <v>133</v>
      </c>
      <c r="E907" s="26">
        <v>520</v>
      </c>
      <c r="G907" s="21" t="s">
        <v>190</v>
      </c>
      <c r="I907" s="21">
        <f t="shared" si="24"/>
        <v>34</v>
      </c>
    </row>
    <row r="908" spans="1:9" ht="13.4" customHeight="1" x14ac:dyDescent="0.25">
      <c r="A908" s="21" t="s">
        <v>2119</v>
      </c>
      <c r="B908" s="25">
        <v>40770</v>
      </c>
      <c r="C908" s="21" t="s">
        <v>21</v>
      </c>
      <c r="D908" s="21" t="s">
        <v>207</v>
      </c>
      <c r="E908" s="26">
        <v>480</v>
      </c>
      <c r="G908" s="21" t="s">
        <v>190</v>
      </c>
      <c r="I908" s="21">
        <f t="shared" si="24"/>
        <v>34</v>
      </c>
    </row>
    <row r="909" spans="1:9" ht="13.4" customHeight="1" x14ac:dyDescent="0.25">
      <c r="A909" s="21" t="s">
        <v>2119</v>
      </c>
      <c r="B909" s="25">
        <v>40770</v>
      </c>
      <c r="C909" s="21" t="s">
        <v>21</v>
      </c>
      <c r="D909" s="21" t="s">
        <v>165</v>
      </c>
      <c r="E909" s="26">
        <v>480</v>
      </c>
      <c r="G909" s="21" t="s">
        <v>190</v>
      </c>
      <c r="I909" s="21">
        <f t="shared" si="24"/>
        <v>34</v>
      </c>
    </row>
    <row r="910" spans="1:9" ht="13.4" customHeight="1" x14ac:dyDescent="0.25">
      <c r="A910" s="21" t="s">
        <v>2119</v>
      </c>
      <c r="B910" s="25">
        <v>40770</v>
      </c>
      <c r="C910" s="21" t="s">
        <v>21</v>
      </c>
      <c r="D910" s="21" t="s">
        <v>134</v>
      </c>
      <c r="E910" s="26">
        <v>480</v>
      </c>
      <c r="G910" s="21" t="s">
        <v>190</v>
      </c>
      <c r="I910" s="21">
        <f t="shared" si="24"/>
        <v>34</v>
      </c>
    </row>
    <row r="911" spans="1:9" ht="13.4" customHeight="1" x14ac:dyDescent="0.25">
      <c r="A911" s="21" t="s">
        <v>2119</v>
      </c>
      <c r="B911" s="25">
        <v>40770</v>
      </c>
      <c r="C911" s="21" t="s">
        <v>21</v>
      </c>
      <c r="D911" s="21" t="s">
        <v>59</v>
      </c>
      <c r="E911" s="26">
        <v>300</v>
      </c>
      <c r="G911" s="21" t="s">
        <v>190</v>
      </c>
      <c r="I911" s="21">
        <f t="shared" si="24"/>
        <v>34</v>
      </c>
    </row>
    <row r="912" spans="1:9" ht="13.4" customHeight="1" x14ac:dyDescent="0.25">
      <c r="A912" s="21" t="s">
        <v>2119</v>
      </c>
      <c r="B912" s="25">
        <v>40770</v>
      </c>
      <c r="C912" s="21" t="s">
        <v>6</v>
      </c>
      <c r="D912" s="21" t="s">
        <v>208</v>
      </c>
      <c r="F912" s="26">
        <v>2200</v>
      </c>
      <c r="G912" s="21" t="s">
        <v>190</v>
      </c>
    </row>
    <row r="913" spans="1:9" ht="13.4" customHeight="1" x14ac:dyDescent="0.25">
      <c r="A913" s="21" t="s">
        <v>2119</v>
      </c>
      <c r="B913" s="25">
        <v>40770</v>
      </c>
      <c r="C913" s="21" t="s">
        <v>6</v>
      </c>
      <c r="D913" s="21" t="s">
        <v>208</v>
      </c>
      <c r="F913" s="26">
        <v>4000</v>
      </c>
      <c r="G913" s="21" t="s">
        <v>194</v>
      </c>
    </row>
    <row r="914" spans="1:9" ht="13.4" customHeight="1" x14ac:dyDescent="0.25">
      <c r="A914" s="21" t="s">
        <v>2119</v>
      </c>
      <c r="B914" s="25">
        <v>40771</v>
      </c>
      <c r="C914" s="21" t="s">
        <v>6</v>
      </c>
      <c r="D914" s="21" t="s">
        <v>299</v>
      </c>
      <c r="F914" s="26">
        <v>241.79</v>
      </c>
      <c r="G914" s="21" t="s">
        <v>164</v>
      </c>
    </row>
    <row r="915" spans="1:9" ht="13.4" customHeight="1" x14ac:dyDescent="0.25">
      <c r="A915" s="21" t="s">
        <v>2119</v>
      </c>
      <c r="B915" s="25">
        <v>40771</v>
      </c>
      <c r="C915" s="21" t="s">
        <v>6</v>
      </c>
      <c r="D915" s="21" t="s">
        <v>299</v>
      </c>
      <c r="F915" s="26">
        <v>426.68</v>
      </c>
      <c r="G915" s="21" t="s">
        <v>190</v>
      </c>
    </row>
    <row r="916" spans="1:9" ht="13.4" customHeight="1" x14ac:dyDescent="0.25">
      <c r="A916" s="21" t="s">
        <v>2119</v>
      </c>
      <c r="B916" s="25">
        <v>40771</v>
      </c>
      <c r="C916" s="21" t="s">
        <v>6</v>
      </c>
      <c r="D916" s="21" t="s">
        <v>299</v>
      </c>
      <c r="F916" s="26">
        <v>3758.27</v>
      </c>
      <c r="G916" s="21" t="s">
        <v>194</v>
      </c>
    </row>
    <row r="917" spans="1:9" ht="13.4" customHeight="1" x14ac:dyDescent="0.25">
      <c r="A917" s="21" t="s">
        <v>2119</v>
      </c>
      <c r="B917" s="25">
        <v>40771</v>
      </c>
      <c r="C917" s="21" t="s">
        <v>21</v>
      </c>
      <c r="D917" s="21" t="s">
        <v>89</v>
      </c>
      <c r="E917" s="26">
        <v>360</v>
      </c>
      <c r="I917" s="21">
        <f>WEEKNUM(B917)</f>
        <v>34</v>
      </c>
    </row>
    <row r="918" spans="1:9" ht="13.4" customHeight="1" x14ac:dyDescent="0.25">
      <c r="A918" s="21" t="s">
        <v>2119</v>
      </c>
      <c r="B918" s="25">
        <v>40771</v>
      </c>
      <c r="C918" s="21" t="s">
        <v>21</v>
      </c>
      <c r="D918" s="21" t="s">
        <v>139</v>
      </c>
      <c r="E918" s="26">
        <v>130</v>
      </c>
      <c r="G918" s="21" t="s">
        <v>62</v>
      </c>
      <c r="I918" s="21">
        <f>WEEKNUM(B918)</f>
        <v>34</v>
      </c>
    </row>
    <row r="919" spans="1:9" ht="13.4" customHeight="1" x14ac:dyDescent="0.25">
      <c r="A919" s="21" t="s">
        <v>2119</v>
      </c>
      <c r="B919" s="25">
        <v>40771</v>
      </c>
      <c r="C919" s="21" t="s">
        <v>21</v>
      </c>
      <c r="D919" s="21" t="s">
        <v>139</v>
      </c>
      <c r="E919" s="26">
        <v>130</v>
      </c>
      <c r="G919" s="21" t="s">
        <v>174</v>
      </c>
      <c r="I919" s="21">
        <f>WEEKNUM(B919)</f>
        <v>34</v>
      </c>
    </row>
    <row r="920" spans="1:9" ht="13.4" customHeight="1" x14ac:dyDescent="0.25">
      <c r="A920" s="21" t="s">
        <v>2119</v>
      </c>
      <c r="B920" s="25">
        <v>40771</v>
      </c>
      <c r="C920" s="21" t="s">
        <v>21</v>
      </c>
      <c r="D920" s="21" t="s">
        <v>139</v>
      </c>
      <c r="E920" s="26">
        <v>180</v>
      </c>
      <c r="G920" s="21" t="s">
        <v>164</v>
      </c>
      <c r="I920" s="21">
        <f>WEEKNUM(B920)</f>
        <v>34</v>
      </c>
    </row>
    <row r="921" spans="1:9" ht="13.4" customHeight="1" x14ac:dyDescent="0.25">
      <c r="A921" s="21" t="s">
        <v>2119</v>
      </c>
      <c r="B921" s="25">
        <v>40771</v>
      </c>
      <c r="C921" s="21" t="s">
        <v>6</v>
      </c>
      <c r="D921" s="21" t="s">
        <v>299</v>
      </c>
      <c r="F921" s="26">
        <v>219.8</v>
      </c>
      <c r="G921" s="21" t="s">
        <v>194</v>
      </c>
    </row>
    <row r="922" spans="1:9" ht="13.4" customHeight="1" x14ac:dyDescent="0.25">
      <c r="A922" s="21" t="s">
        <v>2119</v>
      </c>
      <c r="B922" s="25">
        <v>40771</v>
      </c>
      <c r="C922" s="21" t="s">
        <v>21</v>
      </c>
      <c r="D922" s="21" t="s">
        <v>139</v>
      </c>
      <c r="E922" s="26">
        <v>360</v>
      </c>
      <c r="G922" s="21" t="s">
        <v>194</v>
      </c>
      <c r="I922" s="21">
        <f>WEEKNUM(B922)</f>
        <v>34</v>
      </c>
    </row>
    <row r="923" spans="1:9" ht="13.4" customHeight="1" x14ac:dyDescent="0.25">
      <c r="A923" s="21" t="s">
        <v>2119</v>
      </c>
      <c r="B923" s="25">
        <v>40771</v>
      </c>
      <c r="C923" s="21" t="s">
        <v>21</v>
      </c>
      <c r="D923" s="21" t="s">
        <v>139</v>
      </c>
      <c r="E923" s="26">
        <v>120</v>
      </c>
      <c r="G923" s="21" t="s">
        <v>209</v>
      </c>
      <c r="I923" s="21">
        <f>WEEKNUM(B923)</f>
        <v>34</v>
      </c>
    </row>
    <row r="924" spans="1:9" ht="13.4" customHeight="1" x14ac:dyDescent="0.25">
      <c r="A924" s="21" t="s">
        <v>2119</v>
      </c>
      <c r="B924" s="25">
        <v>40771</v>
      </c>
      <c r="C924" s="21" t="s">
        <v>21</v>
      </c>
      <c r="D924" s="21" t="s">
        <v>41</v>
      </c>
      <c r="E924" s="26">
        <f>855-75</f>
        <v>780</v>
      </c>
      <c r="G924" s="21" t="s">
        <v>190</v>
      </c>
      <c r="I924" s="21">
        <f>WEEKNUM(B924)</f>
        <v>34</v>
      </c>
    </row>
    <row r="925" spans="1:9" ht="13.4" customHeight="1" x14ac:dyDescent="0.25">
      <c r="A925" s="21" t="s">
        <v>2119</v>
      </c>
      <c r="B925" s="25">
        <v>40771</v>
      </c>
      <c r="C925" s="21" t="s">
        <v>21</v>
      </c>
      <c r="D925" s="21" t="s">
        <v>210</v>
      </c>
      <c r="E925" s="26">
        <v>75</v>
      </c>
      <c r="I925" s="21">
        <f>WEEKNUM(B925)</f>
        <v>34</v>
      </c>
    </row>
    <row r="926" spans="1:9" ht="13.4" customHeight="1" x14ac:dyDescent="0.25">
      <c r="A926" s="21" t="s">
        <v>2119</v>
      </c>
      <c r="B926" s="25">
        <v>40771</v>
      </c>
      <c r="C926" s="21" t="s">
        <v>21</v>
      </c>
      <c r="D926" s="21" t="s">
        <v>211</v>
      </c>
      <c r="E926" s="26">
        <v>600</v>
      </c>
      <c r="G926" s="21" t="s">
        <v>190</v>
      </c>
      <c r="I926" s="21">
        <f>WEEKNUM(B926)</f>
        <v>34</v>
      </c>
    </row>
    <row r="927" spans="1:9" ht="13.4" customHeight="1" x14ac:dyDescent="0.25">
      <c r="A927" s="21" t="s">
        <v>2119</v>
      </c>
      <c r="B927" s="25">
        <v>40772</v>
      </c>
      <c r="C927" s="21" t="s">
        <v>6</v>
      </c>
      <c r="D927" s="21" t="s">
        <v>299</v>
      </c>
      <c r="F927" s="26">
        <v>286.55</v>
      </c>
      <c r="G927" s="21" t="s">
        <v>190</v>
      </c>
    </row>
    <row r="928" spans="1:9" ht="13.4" customHeight="1" x14ac:dyDescent="0.25">
      <c r="A928" s="21" t="s">
        <v>2119</v>
      </c>
      <c r="B928" s="25">
        <v>40772</v>
      </c>
      <c r="C928" s="21" t="s">
        <v>6</v>
      </c>
      <c r="D928" s="21" t="s">
        <v>212</v>
      </c>
      <c r="F928" s="26">
        <v>239.64</v>
      </c>
      <c r="G928" s="21" t="s">
        <v>205</v>
      </c>
    </row>
    <row r="929" spans="1:9" ht="13.4" customHeight="1" x14ac:dyDescent="0.25">
      <c r="A929" s="21" t="s">
        <v>2119</v>
      </c>
      <c r="B929" s="25">
        <v>40772</v>
      </c>
      <c r="C929" s="21" t="s">
        <v>6</v>
      </c>
      <c r="D929" s="21" t="s">
        <v>299</v>
      </c>
      <c r="F929" s="26">
        <v>102.66</v>
      </c>
      <c r="G929" s="21" t="s">
        <v>194</v>
      </c>
    </row>
    <row r="930" spans="1:9" ht="13.4" customHeight="1" x14ac:dyDescent="0.25">
      <c r="A930" s="21" t="s">
        <v>2119</v>
      </c>
      <c r="B930" s="25">
        <v>40773</v>
      </c>
      <c r="C930" s="21" t="s">
        <v>6</v>
      </c>
      <c r="D930" s="21" t="s">
        <v>299</v>
      </c>
      <c r="F930" s="26">
        <v>88.42</v>
      </c>
      <c r="G930" s="21" t="s">
        <v>213</v>
      </c>
    </row>
    <row r="931" spans="1:9" ht="13.4" customHeight="1" x14ac:dyDescent="0.25">
      <c r="A931" s="21" t="s">
        <v>2119</v>
      </c>
      <c r="B931" s="25">
        <v>40773</v>
      </c>
      <c r="C931" s="21" t="s">
        <v>6</v>
      </c>
      <c r="D931" s="21" t="s">
        <v>299</v>
      </c>
      <c r="F931" s="26">
        <v>52.82</v>
      </c>
      <c r="G931" s="21" t="s">
        <v>194</v>
      </c>
    </row>
    <row r="932" spans="1:9" ht="13.4" customHeight="1" x14ac:dyDescent="0.25">
      <c r="A932" s="21" t="s">
        <v>2119</v>
      </c>
      <c r="B932" s="25">
        <v>40773</v>
      </c>
      <c r="C932" s="21" t="s">
        <v>6</v>
      </c>
      <c r="D932" s="21" t="s">
        <v>299</v>
      </c>
      <c r="F932" s="26">
        <v>54.5</v>
      </c>
      <c r="G932" s="21" t="s">
        <v>62</v>
      </c>
    </row>
    <row r="933" spans="1:9" ht="13.4" customHeight="1" x14ac:dyDescent="0.25">
      <c r="A933" s="21" t="s">
        <v>2119</v>
      </c>
      <c r="B933" s="25">
        <v>40773</v>
      </c>
      <c r="C933" s="21" t="s">
        <v>6</v>
      </c>
      <c r="D933" s="21" t="s">
        <v>299</v>
      </c>
      <c r="F933" s="26">
        <v>24.35</v>
      </c>
      <c r="G933" s="21" t="s">
        <v>190</v>
      </c>
    </row>
    <row r="934" spans="1:9" ht="13.4" customHeight="1" x14ac:dyDescent="0.25">
      <c r="A934" s="21" t="s">
        <v>2119</v>
      </c>
      <c r="B934" s="25">
        <v>40773</v>
      </c>
      <c r="C934" s="21" t="s">
        <v>6</v>
      </c>
      <c r="D934" s="21" t="s">
        <v>299</v>
      </c>
      <c r="F934" s="26">
        <v>133.11000000000001</v>
      </c>
      <c r="G934" s="21" t="s">
        <v>205</v>
      </c>
    </row>
    <row r="935" spans="1:9" ht="13.4" customHeight="1" x14ac:dyDescent="0.25">
      <c r="A935" s="21" t="s">
        <v>2119</v>
      </c>
      <c r="B935" s="25">
        <v>40773</v>
      </c>
      <c r="C935" s="21" t="s">
        <v>21</v>
      </c>
      <c r="D935" s="21" t="s">
        <v>86</v>
      </c>
      <c r="E935" s="26">
        <v>2100</v>
      </c>
      <c r="G935" s="21" t="s">
        <v>190</v>
      </c>
      <c r="I935" s="21">
        <f>WEEKNUM(B935)</f>
        <v>34</v>
      </c>
    </row>
    <row r="936" spans="1:9" ht="13.4" customHeight="1" x14ac:dyDescent="0.25">
      <c r="A936" s="21" t="s">
        <v>2119</v>
      </c>
      <c r="B936" s="25">
        <v>40773</v>
      </c>
      <c r="C936" s="21" t="s">
        <v>21</v>
      </c>
      <c r="D936" s="21" t="s">
        <v>86</v>
      </c>
      <c r="E936" s="26">
        <v>2000</v>
      </c>
      <c r="G936" s="21" t="s">
        <v>194</v>
      </c>
      <c r="I936" s="21">
        <f>WEEKNUM(B936)</f>
        <v>34</v>
      </c>
    </row>
    <row r="937" spans="1:9" ht="13.4" customHeight="1" x14ac:dyDescent="0.25">
      <c r="A937" s="21" t="s">
        <v>2119</v>
      </c>
      <c r="B937" s="25">
        <v>40774</v>
      </c>
      <c r="C937" s="21" t="s">
        <v>6</v>
      </c>
      <c r="D937" s="21" t="s">
        <v>299</v>
      </c>
      <c r="F937" s="26">
        <v>63.49</v>
      </c>
      <c r="G937" s="21" t="s">
        <v>205</v>
      </c>
    </row>
    <row r="938" spans="1:9" ht="13.4" customHeight="1" x14ac:dyDescent="0.25">
      <c r="A938" s="21" t="s">
        <v>2119</v>
      </c>
      <c r="B938" s="25">
        <v>40775</v>
      </c>
      <c r="C938" s="21" t="s">
        <v>6</v>
      </c>
      <c r="D938" s="21" t="s">
        <v>299</v>
      </c>
      <c r="F938" s="26">
        <v>182.72</v>
      </c>
      <c r="G938" s="21" t="s">
        <v>213</v>
      </c>
    </row>
    <row r="939" spans="1:9" ht="13.4" customHeight="1" x14ac:dyDescent="0.25">
      <c r="A939" s="21" t="s">
        <v>2119</v>
      </c>
      <c r="B939" s="25">
        <v>40775</v>
      </c>
      <c r="C939" s="21" t="s">
        <v>6</v>
      </c>
      <c r="D939" s="21" t="s">
        <v>299</v>
      </c>
      <c r="F939" s="26">
        <v>178.99</v>
      </c>
      <c r="G939" s="21" t="s">
        <v>214</v>
      </c>
    </row>
    <row r="940" spans="1:9" ht="13.4" customHeight="1" x14ac:dyDescent="0.25">
      <c r="A940" s="21" t="s">
        <v>2119</v>
      </c>
      <c r="B940" s="25">
        <v>40777</v>
      </c>
      <c r="C940" s="21" t="s">
        <v>21</v>
      </c>
      <c r="D940" s="21" t="s">
        <v>215</v>
      </c>
      <c r="E940" s="26">
        <v>175</v>
      </c>
      <c r="G940" s="21" t="s">
        <v>62</v>
      </c>
      <c r="I940" s="21">
        <f t="shared" ref="I940:I947" si="25">WEEKNUM(B940)</f>
        <v>35</v>
      </c>
    </row>
    <row r="941" spans="1:9" ht="13.4" customHeight="1" x14ac:dyDescent="0.25">
      <c r="A941" s="21" t="s">
        <v>2119</v>
      </c>
      <c r="B941" s="25">
        <v>40777</v>
      </c>
      <c r="C941" s="21" t="s">
        <v>21</v>
      </c>
      <c r="D941" s="21" t="s">
        <v>211</v>
      </c>
      <c r="E941" s="26">
        <v>420</v>
      </c>
      <c r="G941" s="21" t="s">
        <v>158</v>
      </c>
      <c r="I941" s="21">
        <f t="shared" si="25"/>
        <v>35</v>
      </c>
    </row>
    <row r="942" spans="1:9" ht="13.4" customHeight="1" x14ac:dyDescent="0.25">
      <c r="A942" s="21" t="s">
        <v>2119</v>
      </c>
      <c r="B942" s="25">
        <v>40777</v>
      </c>
      <c r="C942" s="21" t="s">
        <v>21</v>
      </c>
      <c r="D942" s="21" t="s">
        <v>41</v>
      </c>
      <c r="E942" s="26">
        <v>420</v>
      </c>
      <c r="G942" s="21" t="s">
        <v>158</v>
      </c>
      <c r="I942" s="21">
        <f t="shared" si="25"/>
        <v>35</v>
      </c>
    </row>
    <row r="943" spans="1:9" ht="13.4" customHeight="1" x14ac:dyDescent="0.25">
      <c r="A943" s="21" t="s">
        <v>2119</v>
      </c>
      <c r="B943" s="25">
        <v>40777</v>
      </c>
      <c r="C943" s="21" t="s">
        <v>21</v>
      </c>
      <c r="D943" s="21" t="s">
        <v>216</v>
      </c>
      <c r="E943" s="26">
        <v>360</v>
      </c>
      <c r="I943" s="21">
        <f t="shared" si="25"/>
        <v>35</v>
      </c>
    </row>
    <row r="944" spans="1:9" ht="13.4" customHeight="1" x14ac:dyDescent="0.25">
      <c r="A944" s="21" t="s">
        <v>2119</v>
      </c>
      <c r="B944" s="25">
        <v>40777</v>
      </c>
      <c r="C944" s="21" t="s">
        <v>21</v>
      </c>
      <c r="D944" s="21" t="s">
        <v>187</v>
      </c>
      <c r="E944" s="26">
        <v>350</v>
      </c>
      <c r="G944" s="21" t="s">
        <v>158</v>
      </c>
      <c r="I944" s="21">
        <f t="shared" si="25"/>
        <v>35</v>
      </c>
    </row>
    <row r="945" spans="1:9" ht="13.4" customHeight="1" x14ac:dyDescent="0.25">
      <c r="A945" s="21" t="s">
        <v>2119</v>
      </c>
      <c r="B945" s="25">
        <v>40777</v>
      </c>
      <c r="C945" s="21" t="s">
        <v>21</v>
      </c>
      <c r="D945" s="21" t="s">
        <v>217</v>
      </c>
      <c r="E945" s="26">
        <v>110</v>
      </c>
      <c r="G945" s="21" t="s">
        <v>158</v>
      </c>
      <c r="I945" s="21">
        <f t="shared" si="25"/>
        <v>35</v>
      </c>
    </row>
    <row r="946" spans="1:9" ht="13.4" customHeight="1" x14ac:dyDescent="0.25">
      <c r="A946" s="21" t="s">
        <v>2119</v>
      </c>
      <c r="B946" s="25">
        <v>40777</v>
      </c>
      <c r="C946" s="21" t="s">
        <v>21</v>
      </c>
      <c r="D946" s="21" t="s">
        <v>188</v>
      </c>
      <c r="E946" s="26">
        <v>100</v>
      </c>
      <c r="G946" s="21" t="s">
        <v>158</v>
      </c>
      <c r="I946" s="21">
        <f t="shared" si="25"/>
        <v>35</v>
      </c>
    </row>
    <row r="947" spans="1:9" ht="13.4" customHeight="1" x14ac:dyDescent="0.25">
      <c r="A947" s="21" t="s">
        <v>2119</v>
      </c>
      <c r="B947" s="25">
        <v>40777</v>
      </c>
      <c r="C947" s="21" t="s">
        <v>21</v>
      </c>
      <c r="D947" s="21" t="s">
        <v>218</v>
      </c>
      <c r="E947" s="26">
        <v>200</v>
      </c>
      <c r="G947" s="21" t="s">
        <v>164</v>
      </c>
      <c r="I947" s="21">
        <f t="shared" si="25"/>
        <v>35</v>
      </c>
    </row>
    <row r="948" spans="1:9" ht="13.4" customHeight="1" x14ac:dyDescent="0.25">
      <c r="A948" s="21" t="s">
        <v>2119</v>
      </c>
      <c r="B948" s="25">
        <v>40777</v>
      </c>
      <c r="C948" s="21" t="s">
        <v>6</v>
      </c>
      <c r="D948" s="21" t="s">
        <v>299</v>
      </c>
      <c r="F948" s="26">
        <v>558.88</v>
      </c>
      <c r="G948" s="21" t="s">
        <v>194</v>
      </c>
    </row>
    <row r="949" spans="1:9" ht="13.4" customHeight="1" x14ac:dyDescent="0.25">
      <c r="A949" s="21" t="s">
        <v>2119</v>
      </c>
      <c r="B949" s="25">
        <v>40777</v>
      </c>
      <c r="C949" s="21" t="s">
        <v>6</v>
      </c>
      <c r="D949" s="21" t="s">
        <v>299</v>
      </c>
      <c r="F949" s="26">
        <v>1098.98</v>
      </c>
      <c r="G949" s="21" t="s">
        <v>213</v>
      </c>
    </row>
    <row r="950" spans="1:9" ht="13.4" customHeight="1" x14ac:dyDescent="0.25">
      <c r="A950" s="21" t="s">
        <v>2119</v>
      </c>
      <c r="B950" s="25">
        <v>40777</v>
      </c>
      <c r="C950" s="21" t="s">
        <v>6</v>
      </c>
      <c r="D950" s="21" t="s">
        <v>299</v>
      </c>
      <c r="F950" s="26">
        <v>1953.22</v>
      </c>
      <c r="G950" s="21" t="s">
        <v>190</v>
      </c>
    </row>
    <row r="951" spans="1:9" ht="13.4" customHeight="1" x14ac:dyDescent="0.25">
      <c r="A951" s="21" t="s">
        <v>2119</v>
      </c>
      <c r="B951" s="25">
        <v>40777</v>
      </c>
      <c r="C951" s="21" t="s">
        <v>6</v>
      </c>
      <c r="D951" s="21" t="s">
        <v>219</v>
      </c>
      <c r="F951" s="26">
        <v>1297.83</v>
      </c>
      <c r="G951" s="21" t="s">
        <v>190</v>
      </c>
    </row>
    <row r="952" spans="1:9" ht="13.4" customHeight="1" x14ac:dyDescent="0.25">
      <c r="A952" s="21" t="s">
        <v>2119</v>
      </c>
      <c r="B952" s="25">
        <v>40777</v>
      </c>
      <c r="C952" s="21" t="s">
        <v>21</v>
      </c>
      <c r="D952" s="21" t="s">
        <v>139</v>
      </c>
      <c r="E952" s="26">
        <v>780</v>
      </c>
      <c r="G952" s="21" t="s">
        <v>194</v>
      </c>
      <c r="I952" s="21">
        <f t="shared" ref="I952:I978" si="26">WEEKNUM(B952)</f>
        <v>35</v>
      </c>
    </row>
    <row r="953" spans="1:9" ht="13.4" customHeight="1" x14ac:dyDescent="0.25">
      <c r="A953" s="21" t="s">
        <v>2119</v>
      </c>
      <c r="B953" s="25">
        <v>40777</v>
      </c>
      <c r="C953" s="21" t="s">
        <v>21</v>
      </c>
      <c r="D953" s="21" t="s">
        <v>22</v>
      </c>
      <c r="E953" s="26">
        <v>750</v>
      </c>
      <c r="G953" s="21" t="s">
        <v>194</v>
      </c>
      <c r="I953" s="21">
        <f t="shared" si="26"/>
        <v>35</v>
      </c>
    </row>
    <row r="954" spans="1:9" ht="13.4" customHeight="1" x14ac:dyDescent="0.25">
      <c r="A954" s="21" t="s">
        <v>2119</v>
      </c>
      <c r="B954" s="25">
        <v>40777</v>
      </c>
      <c r="C954" s="21" t="s">
        <v>21</v>
      </c>
      <c r="D954" s="21" t="s">
        <v>74</v>
      </c>
      <c r="E954" s="26">
        <v>120</v>
      </c>
      <c r="G954" s="21" t="s">
        <v>205</v>
      </c>
      <c r="I954" s="21">
        <f t="shared" si="26"/>
        <v>35</v>
      </c>
    </row>
    <row r="955" spans="1:9" ht="13.4" customHeight="1" x14ac:dyDescent="0.25">
      <c r="A955" s="21" t="s">
        <v>2119</v>
      </c>
      <c r="B955" s="25">
        <v>40777</v>
      </c>
      <c r="C955" s="21" t="s">
        <v>21</v>
      </c>
      <c r="D955" s="21" t="s">
        <v>74</v>
      </c>
      <c r="E955" s="26">
        <v>360</v>
      </c>
      <c r="G955" s="21" t="s">
        <v>194</v>
      </c>
      <c r="I955" s="21">
        <f t="shared" si="26"/>
        <v>35</v>
      </c>
    </row>
    <row r="956" spans="1:9" ht="13.4" customHeight="1" x14ac:dyDescent="0.25">
      <c r="A956" s="21" t="s">
        <v>2119</v>
      </c>
      <c r="B956" s="25">
        <v>40777</v>
      </c>
      <c r="C956" s="21" t="s">
        <v>21</v>
      </c>
      <c r="D956" s="21" t="s">
        <v>74</v>
      </c>
      <c r="E956" s="26">
        <v>240</v>
      </c>
      <c r="G956" s="21" t="s">
        <v>213</v>
      </c>
      <c r="I956" s="21">
        <f t="shared" si="26"/>
        <v>35</v>
      </c>
    </row>
    <row r="957" spans="1:9" ht="13.4" customHeight="1" x14ac:dyDescent="0.25">
      <c r="A957" s="21" t="s">
        <v>2119</v>
      </c>
      <c r="B957" s="25">
        <v>40777</v>
      </c>
      <c r="C957" s="21" t="s">
        <v>21</v>
      </c>
      <c r="D957" s="21" t="s">
        <v>126</v>
      </c>
      <c r="E957" s="26">
        <v>720</v>
      </c>
      <c r="G957" s="21" t="s">
        <v>194</v>
      </c>
      <c r="I957" s="21">
        <f t="shared" si="26"/>
        <v>35</v>
      </c>
    </row>
    <row r="958" spans="1:9" ht="13.4" customHeight="1" x14ac:dyDescent="0.25">
      <c r="A958" s="21" t="s">
        <v>2119</v>
      </c>
      <c r="B958" s="25">
        <v>40777</v>
      </c>
      <c r="C958" s="21" t="s">
        <v>21</v>
      </c>
      <c r="D958" s="21" t="s">
        <v>154</v>
      </c>
      <c r="E958" s="26">
        <f>395</f>
        <v>395</v>
      </c>
      <c r="G958" s="21" t="s">
        <v>194</v>
      </c>
      <c r="I958" s="21">
        <f t="shared" si="26"/>
        <v>35</v>
      </c>
    </row>
    <row r="959" spans="1:9" ht="13.4" customHeight="1" x14ac:dyDescent="0.25">
      <c r="A959" s="21" t="s">
        <v>2119</v>
      </c>
      <c r="B959" s="25">
        <v>40777</v>
      </c>
      <c r="C959" s="21" t="s">
        <v>21</v>
      </c>
      <c r="D959" s="21" t="s">
        <v>154</v>
      </c>
      <c r="E959" s="26">
        <v>265</v>
      </c>
      <c r="G959" s="21" t="s">
        <v>213</v>
      </c>
      <c r="I959" s="21">
        <f t="shared" si="26"/>
        <v>35</v>
      </c>
    </row>
    <row r="960" spans="1:9" ht="13.4" customHeight="1" x14ac:dyDescent="0.25">
      <c r="A960" s="21" t="s">
        <v>2119</v>
      </c>
      <c r="B960" s="25">
        <v>40777</v>
      </c>
      <c r="C960" s="21" t="s">
        <v>21</v>
      </c>
      <c r="D960" s="21" t="s">
        <v>220</v>
      </c>
      <c r="E960" s="26">
        <v>330</v>
      </c>
      <c r="G960" s="21" t="s">
        <v>194</v>
      </c>
      <c r="I960" s="21">
        <f t="shared" si="26"/>
        <v>35</v>
      </c>
    </row>
    <row r="961" spans="1:9" ht="13.4" customHeight="1" x14ac:dyDescent="0.25">
      <c r="A961" s="21" t="s">
        <v>2119</v>
      </c>
      <c r="B961" s="25">
        <v>40777</v>
      </c>
      <c r="C961" s="21" t="s">
        <v>21</v>
      </c>
      <c r="D961" s="21" t="s">
        <v>220</v>
      </c>
      <c r="E961" s="26">
        <v>110</v>
      </c>
      <c r="G961" s="21" t="s">
        <v>205</v>
      </c>
      <c r="I961" s="21">
        <f t="shared" si="26"/>
        <v>35</v>
      </c>
    </row>
    <row r="962" spans="1:9" ht="13.4" customHeight="1" x14ac:dyDescent="0.25">
      <c r="A962" s="21" t="s">
        <v>2119</v>
      </c>
      <c r="B962" s="25">
        <v>40777</v>
      </c>
      <c r="C962" s="21" t="s">
        <v>21</v>
      </c>
      <c r="D962" s="21" t="s">
        <v>220</v>
      </c>
      <c r="E962" s="26">
        <v>220</v>
      </c>
      <c r="G962" s="21" t="s">
        <v>213</v>
      </c>
      <c r="I962" s="21">
        <f t="shared" si="26"/>
        <v>35</v>
      </c>
    </row>
    <row r="963" spans="1:9" ht="13.4" customHeight="1" x14ac:dyDescent="0.25">
      <c r="A963" s="21" t="s">
        <v>2119</v>
      </c>
      <c r="B963" s="25">
        <v>40777</v>
      </c>
      <c r="C963" s="21" t="s">
        <v>21</v>
      </c>
      <c r="D963" s="21" t="s">
        <v>134</v>
      </c>
      <c r="E963" s="26">
        <v>630</v>
      </c>
      <c r="G963" s="21" t="s">
        <v>205</v>
      </c>
      <c r="I963" s="21">
        <f t="shared" si="26"/>
        <v>35</v>
      </c>
    </row>
    <row r="964" spans="1:9" ht="13.4" customHeight="1" x14ac:dyDescent="0.25">
      <c r="A964" s="21" t="s">
        <v>2119</v>
      </c>
      <c r="B964" s="25">
        <v>40777</v>
      </c>
      <c r="C964" s="21" t="s">
        <v>21</v>
      </c>
      <c r="D964" s="21" t="s">
        <v>133</v>
      </c>
      <c r="E964" s="26">
        <v>520</v>
      </c>
      <c r="G964" s="21" t="s">
        <v>205</v>
      </c>
      <c r="I964" s="21">
        <f t="shared" si="26"/>
        <v>35</v>
      </c>
    </row>
    <row r="965" spans="1:9" ht="13.4" customHeight="1" x14ac:dyDescent="0.25">
      <c r="A965" s="21" t="s">
        <v>2119</v>
      </c>
      <c r="B965" s="25">
        <v>40777</v>
      </c>
      <c r="C965" s="21" t="s">
        <v>21</v>
      </c>
      <c r="D965" s="21" t="s">
        <v>188</v>
      </c>
      <c r="E965" s="26">
        <v>400</v>
      </c>
      <c r="G965" s="21" t="s">
        <v>194</v>
      </c>
      <c r="I965" s="21">
        <f t="shared" si="26"/>
        <v>35</v>
      </c>
    </row>
    <row r="966" spans="1:9" ht="13.4" customHeight="1" x14ac:dyDescent="0.25">
      <c r="A966" s="21" t="s">
        <v>2119</v>
      </c>
      <c r="B966" s="25">
        <v>40777</v>
      </c>
      <c r="C966" s="21" t="s">
        <v>21</v>
      </c>
      <c r="D966" s="21" t="s">
        <v>188</v>
      </c>
      <c r="E966" s="26">
        <v>100</v>
      </c>
      <c r="G966" s="21" t="s">
        <v>213</v>
      </c>
      <c r="I966" s="21">
        <f t="shared" si="26"/>
        <v>35</v>
      </c>
    </row>
    <row r="967" spans="1:9" ht="13.4" customHeight="1" x14ac:dyDescent="0.25">
      <c r="A967" s="21" t="s">
        <v>2119</v>
      </c>
      <c r="B967" s="25">
        <v>40777</v>
      </c>
      <c r="C967" s="21" t="s">
        <v>21</v>
      </c>
      <c r="D967" s="21" t="s">
        <v>165</v>
      </c>
      <c r="E967" s="26">
        <f>1020-300</f>
        <v>720</v>
      </c>
      <c r="G967" s="21" t="s">
        <v>190</v>
      </c>
      <c r="I967" s="21">
        <f t="shared" si="26"/>
        <v>35</v>
      </c>
    </row>
    <row r="968" spans="1:9" ht="13.4" customHeight="1" x14ac:dyDescent="0.25">
      <c r="A968" s="21" t="s">
        <v>2119</v>
      </c>
      <c r="B968" s="25">
        <v>40777</v>
      </c>
      <c r="C968" s="21" t="s">
        <v>21</v>
      </c>
      <c r="D968" s="21" t="s">
        <v>221</v>
      </c>
      <c r="E968" s="26">
        <v>300</v>
      </c>
      <c r="I968" s="21">
        <f t="shared" si="26"/>
        <v>35</v>
      </c>
    </row>
    <row r="969" spans="1:9" ht="13.4" customHeight="1" x14ac:dyDescent="0.25">
      <c r="A969" s="21" t="s">
        <v>2119</v>
      </c>
      <c r="B969" s="25">
        <v>40777</v>
      </c>
      <c r="C969" s="21" t="s">
        <v>21</v>
      </c>
      <c r="D969" s="21" t="s">
        <v>59</v>
      </c>
      <c r="E969" s="26">
        <v>600</v>
      </c>
      <c r="G969" s="21" t="s">
        <v>190</v>
      </c>
      <c r="I969" s="21">
        <f t="shared" si="26"/>
        <v>35</v>
      </c>
    </row>
    <row r="970" spans="1:9" ht="13.4" customHeight="1" x14ac:dyDescent="0.25">
      <c r="A970" s="21" t="s">
        <v>2119</v>
      </c>
      <c r="B970" s="25">
        <v>40777</v>
      </c>
      <c r="C970" s="21" t="s">
        <v>21</v>
      </c>
      <c r="D970" s="21" t="s">
        <v>207</v>
      </c>
      <c r="E970" s="26">
        <v>300</v>
      </c>
      <c r="G970" s="21" t="s">
        <v>190</v>
      </c>
      <c r="I970" s="21">
        <f t="shared" si="26"/>
        <v>35</v>
      </c>
    </row>
    <row r="971" spans="1:9" ht="13.4" customHeight="1" x14ac:dyDescent="0.25">
      <c r="A971" s="21" t="s">
        <v>2119</v>
      </c>
      <c r="B971" s="25">
        <v>40777</v>
      </c>
      <c r="C971" s="21" t="s">
        <v>21</v>
      </c>
      <c r="D971" s="21" t="s">
        <v>211</v>
      </c>
      <c r="E971" s="26">
        <v>60</v>
      </c>
      <c r="G971" s="21" t="s">
        <v>190</v>
      </c>
      <c r="I971" s="21">
        <f t="shared" si="26"/>
        <v>35</v>
      </c>
    </row>
    <row r="972" spans="1:9" ht="13.4" customHeight="1" x14ac:dyDescent="0.25">
      <c r="A972" s="21" t="s">
        <v>2119</v>
      </c>
      <c r="B972" s="25">
        <v>40777</v>
      </c>
      <c r="C972" s="21" t="s">
        <v>21</v>
      </c>
      <c r="D972" s="21" t="s">
        <v>211</v>
      </c>
      <c r="E972" s="26">
        <v>240</v>
      </c>
      <c r="G972" s="21" t="s">
        <v>214</v>
      </c>
      <c r="I972" s="21">
        <f t="shared" si="26"/>
        <v>35</v>
      </c>
    </row>
    <row r="973" spans="1:9" ht="13.4" customHeight="1" x14ac:dyDescent="0.25">
      <c r="A973" s="21" t="s">
        <v>2119</v>
      </c>
      <c r="B973" s="25">
        <v>40777</v>
      </c>
      <c r="C973" s="21" t="s">
        <v>21</v>
      </c>
      <c r="D973" s="21" t="s">
        <v>41</v>
      </c>
      <c r="E973" s="26">
        <v>60</v>
      </c>
      <c r="G973" s="21" t="s">
        <v>190</v>
      </c>
      <c r="I973" s="21">
        <f t="shared" si="26"/>
        <v>35</v>
      </c>
    </row>
    <row r="974" spans="1:9" ht="13.4" customHeight="1" x14ac:dyDescent="0.25">
      <c r="A974" s="21" t="s">
        <v>2119</v>
      </c>
      <c r="B974" s="25">
        <v>40777</v>
      </c>
      <c r="C974" s="21" t="s">
        <v>21</v>
      </c>
      <c r="D974" s="21" t="s">
        <v>41</v>
      </c>
      <c r="E974" s="26">
        <v>240</v>
      </c>
      <c r="G974" s="21" t="s">
        <v>214</v>
      </c>
      <c r="I974" s="21">
        <f t="shared" si="26"/>
        <v>35</v>
      </c>
    </row>
    <row r="975" spans="1:9" ht="13.4" customHeight="1" x14ac:dyDescent="0.25">
      <c r="A975" s="21" t="s">
        <v>2119</v>
      </c>
      <c r="B975" s="25">
        <v>40777</v>
      </c>
      <c r="C975" s="21" t="s">
        <v>21</v>
      </c>
      <c r="D975" s="21" t="s">
        <v>133</v>
      </c>
      <c r="E975" s="26">
        <v>260</v>
      </c>
      <c r="G975" s="21" t="s">
        <v>190</v>
      </c>
      <c r="I975" s="21">
        <f t="shared" si="26"/>
        <v>35</v>
      </c>
    </row>
    <row r="976" spans="1:9" ht="13.4" customHeight="1" x14ac:dyDescent="0.25">
      <c r="A976" s="21" t="s">
        <v>2119</v>
      </c>
      <c r="B976" s="25">
        <v>40777</v>
      </c>
      <c r="C976" s="21" t="s">
        <v>21</v>
      </c>
      <c r="D976" s="21" t="s">
        <v>187</v>
      </c>
      <c r="E976" s="26">
        <v>50</v>
      </c>
      <c r="G976" s="21" t="s">
        <v>190</v>
      </c>
      <c r="I976" s="21">
        <f t="shared" si="26"/>
        <v>35</v>
      </c>
    </row>
    <row r="977" spans="1:9" ht="13.4" customHeight="1" x14ac:dyDescent="0.25">
      <c r="A977" s="21" t="s">
        <v>2119</v>
      </c>
      <c r="B977" s="25">
        <v>40777</v>
      </c>
      <c r="C977" s="21" t="s">
        <v>21</v>
      </c>
      <c r="D977" s="21" t="s">
        <v>187</v>
      </c>
      <c r="E977" s="26">
        <v>200</v>
      </c>
      <c r="G977" s="21" t="s">
        <v>214</v>
      </c>
      <c r="I977" s="21">
        <f t="shared" si="26"/>
        <v>35</v>
      </c>
    </row>
    <row r="978" spans="1:9" ht="13.4" customHeight="1" x14ac:dyDescent="0.25">
      <c r="A978" s="21" t="s">
        <v>2119</v>
      </c>
      <c r="B978" s="25">
        <v>40777</v>
      </c>
      <c r="C978" s="21" t="s">
        <v>21</v>
      </c>
      <c r="D978" s="21" t="s">
        <v>134</v>
      </c>
      <c r="E978" s="26">
        <v>240</v>
      </c>
      <c r="G978" s="21" t="s">
        <v>190</v>
      </c>
      <c r="I978" s="21">
        <f t="shared" si="26"/>
        <v>35</v>
      </c>
    </row>
    <row r="979" spans="1:9" ht="13.4" customHeight="1" x14ac:dyDescent="0.25">
      <c r="A979" s="21" t="s">
        <v>2119</v>
      </c>
      <c r="B979" s="25">
        <v>40778</v>
      </c>
      <c r="C979" s="21" t="s">
        <v>6</v>
      </c>
      <c r="D979" s="21" t="s">
        <v>222</v>
      </c>
      <c r="F979" s="26">
        <v>116.17</v>
      </c>
    </row>
    <row r="980" spans="1:9" ht="13.4" customHeight="1" x14ac:dyDescent="0.25">
      <c r="A980" s="21" t="s">
        <v>2119</v>
      </c>
      <c r="B980" s="25">
        <v>40778</v>
      </c>
      <c r="C980" s="21" t="s">
        <v>6</v>
      </c>
      <c r="D980" s="21" t="s">
        <v>299</v>
      </c>
      <c r="F980" s="26">
        <v>192</v>
      </c>
      <c r="G980" s="21" t="s">
        <v>190</v>
      </c>
    </row>
    <row r="981" spans="1:9" ht="13.4" customHeight="1" x14ac:dyDescent="0.25">
      <c r="A981" s="21" t="s">
        <v>2119</v>
      </c>
      <c r="B981" s="25">
        <v>40778</v>
      </c>
      <c r="C981" s="21" t="s">
        <v>6</v>
      </c>
      <c r="D981" s="21" t="s">
        <v>299</v>
      </c>
      <c r="F981" s="26">
        <v>1239.25</v>
      </c>
      <c r="G981" s="21" t="s">
        <v>164</v>
      </c>
    </row>
    <row r="982" spans="1:9" ht="13.4" customHeight="1" x14ac:dyDescent="0.25">
      <c r="A982" s="21" t="s">
        <v>2119</v>
      </c>
      <c r="B982" s="25">
        <v>40778</v>
      </c>
      <c r="C982" s="21" t="s">
        <v>6</v>
      </c>
      <c r="D982" s="21" t="s">
        <v>299</v>
      </c>
      <c r="F982" s="26">
        <v>1618.94</v>
      </c>
      <c r="G982" s="21" t="s">
        <v>194</v>
      </c>
    </row>
    <row r="983" spans="1:9" ht="13.4" customHeight="1" x14ac:dyDescent="0.25">
      <c r="A983" s="21" t="s">
        <v>2119</v>
      </c>
      <c r="B983" s="25">
        <v>40778</v>
      </c>
      <c r="C983" s="21" t="s">
        <v>6</v>
      </c>
      <c r="D983" s="21" t="s">
        <v>299</v>
      </c>
      <c r="F983" s="26">
        <v>2333.14</v>
      </c>
      <c r="G983" s="21" t="s">
        <v>190</v>
      </c>
    </row>
    <row r="984" spans="1:9" ht="13.4" customHeight="1" x14ac:dyDescent="0.25">
      <c r="A984" s="21" t="s">
        <v>2119</v>
      </c>
      <c r="B984" s="25">
        <v>40778</v>
      </c>
      <c r="C984" s="21" t="s">
        <v>6</v>
      </c>
      <c r="D984" s="21" t="s">
        <v>299</v>
      </c>
      <c r="F984" s="26">
        <v>554.35</v>
      </c>
      <c r="G984" s="21" t="s">
        <v>194</v>
      </c>
    </row>
    <row r="985" spans="1:9" ht="13.4" customHeight="1" x14ac:dyDescent="0.25">
      <c r="A985" s="21" t="s">
        <v>2119</v>
      </c>
      <c r="B985" s="25">
        <v>40778</v>
      </c>
      <c r="C985" s="21" t="s">
        <v>6</v>
      </c>
      <c r="D985" s="21" t="s">
        <v>299</v>
      </c>
      <c r="F985" s="26">
        <v>554.35</v>
      </c>
      <c r="G985" s="21" t="s">
        <v>190</v>
      </c>
    </row>
    <row r="986" spans="1:9" ht="13.4" customHeight="1" x14ac:dyDescent="0.25">
      <c r="A986" s="21" t="s">
        <v>2119</v>
      </c>
      <c r="B986" s="25">
        <v>40779</v>
      </c>
      <c r="C986" s="21" t="s">
        <v>6</v>
      </c>
      <c r="D986" s="21" t="s">
        <v>168</v>
      </c>
      <c r="F986" s="26">
        <v>2516.67</v>
      </c>
      <c r="G986" s="21" t="s">
        <v>190</v>
      </c>
    </row>
    <row r="987" spans="1:9" ht="13.4" customHeight="1" x14ac:dyDescent="0.25">
      <c r="A987" s="21" t="s">
        <v>2119</v>
      </c>
      <c r="B987" s="25">
        <v>40779</v>
      </c>
      <c r="C987" s="21" t="s">
        <v>6</v>
      </c>
      <c r="D987" s="21" t="s">
        <v>299</v>
      </c>
      <c r="F987" s="26">
        <v>307.11</v>
      </c>
      <c r="G987" s="21" t="s">
        <v>190</v>
      </c>
    </row>
    <row r="988" spans="1:9" ht="13.4" customHeight="1" x14ac:dyDescent="0.25">
      <c r="A988" s="21" t="s">
        <v>2119</v>
      </c>
      <c r="B988" s="25">
        <v>40779</v>
      </c>
      <c r="C988" s="21" t="s">
        <v>6</v>
      </c>
      <c r="D988" s="21" t="s">
        <v>299</v>
      </c>
      <c r="F988" s="26">
        <v>4.13</v>
      </c>
      <c r="G988" s="21" t="s">
        <v>190</v>
      </c>
    </row>
    <row r="989" spans="1:9" ht="13.4" customHeight="1" x14ac:dyDescent="0.25">
      <c r="A989" s="21" t="s">
        <v>2119</v>
      </c>
      <c r="B989" s="25">
        <v>40779</v>
      </c>
      <c r="C989" s="21" t="s">
        <v>6</v>
      </c>
      <c r="D989" s="21" t="s">
        <v>299</v>
      </c>
      <c r="E989" s="37"/>
      <c r="F989" s="26">
        <v>1642.22</v>
      </c>
      <c r="G989" s="21" t="s">
        <v>213</v>
      </c>
    </row>
    <row r="990" spans="1:9" ht="13.4" customHeight="1" x14ac:dyDescent="0.25">
      <c r="A990" s="21" t="s">
        <v>2119</v>
      </c>
      <c r="B990" s="25">
        <v>40779</v>
      </c>
      <c r="C990" s="21" t="s">
        <v>6</v>
      </c>
      <c r="D990" s="21" t="s">
        <v>299</v>
      </c>
      <c r="F990" s="26">
        <v>101.44</v>
      </c>
      <c r="G990" s="21" t="s">
        <v>214</v>
      </c>
    </row>
    <row r="991" spans="1:9" ht="13.4" customHeight="1" x14ac:dyDescent="0.25">
      <c r="A991" s="21" t="s">
        <v>2119</v>
      </c>
      <c r="B991" s="25">
        <v>40779</v>
      </c>
      <c r="C991" s="21" t="s">
        <v>6</v>
      </c>
      <c r="D991" s="21" t="s">
        <v>299</v>
      </c>
      <c r="F991" s="26">
        <v>157.84</v>
      </c>
      <c r="G991" s="21" t="s">
        <v>164</v>
      </c>
    </row>
    <row r="992" spans="1:9" ht="13.4" customHeight="1" x14ac:dyDescent="0.25">
      <c r="A992" s="21" t="s">
        <v>2119</v>
      </c>
      <c r="B992" s="25">
        <v>40779</v>
      </c>
      <c r="C992" s="21" t="s">
        <v>6</v>
      </c>
      <c r="D992" s="21" t="s">
        <v>299</v>
      </c>
      <c r="F992" s="26">
        <v>376.02</v>
      </c>
      <c r="G992" s="21" t="s">
        <v>190</v>
      </c>
    </row>
    <row r="993" spans="1:9" ht="13.4" customHeight="1" x14ac:dyDescent="0.25">
      <c r="A993" s="21" t="s">
        <v>2119</v>
      </c>
      <c r="B993" s="25">
        <v>40779</v>
      </c>
      <c r="C993" s="21" t="s">
        <v>6</v>
      </c>
      <c r="D993" s="21" t="s">
        <v>299</v>
      </c>
      <c r="F993" s="26">
        <v>101.44</v>
      </c>
      <c r="G993" s="21" t="s">
        <v>214</v>
      </c>
    </row>
    <row r="994" spans="1:9" ht="13.4" customHeight="1" x14ac:dyDescent="0.25">
      <c r="A994" s="21" t="s">
        <v>2119</v>
      </c>
      <c r="B994" s="25">
        <v>40780</v>
      </c>
      <c r="C994" s="21" t="s">
        <v>21</v>
      </c>
      <c r="D994" s="21" t="s">
        <v>218</v>
      </c>
      <c r="E994" s="26">
        <v>140</v>
      </c>
      <c r="G994" s="21" t="s">
        <v>223</v>
      </c>
      <c r="I994" s="21">
        <f>WEEKNUM(B994)</f>
        <v>35</v>
      </c>
    </row>
    <row r="995" spans="1:9" ht="13.4" customHeight="1" x14ac:dyDescent="0.25">
      <c r="A995" s="21" t="s">
        <v>2119</v>
      </c>
      <c r="B995" s="25">
        <v>40780</v>
      </c>
      <c r="C995" s="21" t="s">
        <v>21</v>
      </c>
      <c r="D995" s="21" t="s">
        <v>224</v>
      </c>
      <c r="E995" s="26">
        <v>120</v>
      </c>
      <c r="G995" s="21" t="s">
        <v>225</v>
      </c>
      <c r="I995" s="21">
        <f>WEEKNUM(B995)</f>
        <v>35</v>
      </c>
    </row>
    <row r="996" spans="1:9" ht="13.4" customHeight="1" x14ac:dyDescent="0.25">
      <c r="A996" s="21" t="s">
        <v>2119</v>
      </c>
      <c r="B996" s="25">
        <v>40780</v>
      </c>
      <c r="C996" s="21" t="s">
        <v>6</v>
      </c>
      <c r="D996" s="21" t="s">
        <v>299</v>
      </c>
      <c r="F996" s="26">
        <v>181</v>
      </c>
      <c r="G996" s="21" t="s">
        <v>213</v>
      </c>
    </row>
    <row r="997" spans="1:9" ht="13.4" customHeight="1" x14ac:dyDescent="0.25">
      <c r="A997" s="21" t="s">
        <v>2119</v>
      </c>
      <c r="B997" s="25">
        <v>40780</v>
      </c>
      <c r="C997" s="21" t="s">
        <v>6</v>
      </c>
      <c r="D997" s="21" t="s">
        <v>299</v>
      </c>
      <c r="F997" s="26">
        <v>782.05</v>
      </c>
      <c r="G997" s="21" t="s">
        <v>190</v>
      </c>
    </row>
    <row r="998" spans="1:9" ht="13.4" customHeight="1" x14ac:dyDescent="0.25">
      <c r="A998" s="21" t="s">
        <v>2119</v>
      </c>
      <c r="B998" s="25">
        <v>40780</v>
      </c>
      <c r="C998" s="21" t="s">
        <v>6</v>
      </c>
      <c r="D998" s="21" t="s">
        <v>299</v>
      </c>
      <c r="F998" s="26">
        <v>266.27</v>
      </c>
      <c r="G998" s="21" t="s">
        <v>194</v>
      </c>
    </row>
    <row r="999" spans="1:9" ht="13.4" customHeight="1" x14ac:dyDescent="0.25">
      <c r="A999" s="21" t="s">
        <v>2119</v>
      </c>
      <c r="B999" s="25">
        <v>40781</v>
      </c>
      <c r="C999" s="21" t="s">
        <v>21</v>
      </c>
      <c r="D999" s="21" t="s">
        <v>226</v>
      </c>
      <c r="E999" s="26">
        <v>450</v>
      </c>
      <c r="G999" s="21" t="s">
        <v>164</v>
      </c>
      <c r="I999" s="21">
        <f>WEEKNUM(B999)</f>
        <v>35</v>
      </c>
    </row>
    <row r="1000" spans="1:9" ht="13.4" customHeight="1" x14ac:dyDescent="0.25">
      <c r="A1000" s="21" t="s">
        <v>2119</v>
      </c>
      <c r="B1000" s="25">
        <v>40781</v>
      </c>
      <c r="C1000" s="21" t="s">
        <v>21</v>
      </c>
      <c r="D1000" s="21" t="s">
        <v>216</v>
      </c>
      <c r="E1000" s="26">
        <v>360</v>
      </c>
      <c r="I1000" s="21">
        <f>WEEKNUM(B1000)</f>
        <v>35</v>
      </c>
    </row>
    <row r="1001" spans="1:9" ht="13.4" customHeight="1" x14ac:dyDescent="0.25">
      <c r="A1001" s="21" t="s">
        <v>2119</v>
      </c>
      <c r="B1001" s="25">
        <v>40781</v>
      </c>
      <c r="C1001" s="21" t="s">
        <v>21</v>
      </c>
      <c r="D1001" s="21" t="s">
        <v>216</v>
      </c>
      <c r="E1001" s="26">
        <v>275</v>
      </c>
      <c r="I1001" s="21">
        <f>WEEKNUM(B1001)</f>
        <v>35</v>
      </c>
    </row>
    <row r="1002" spans="1:9" ht="13.4" customHeight="1" x14ac:dyDescent="0.25">
      <c r="A1002" s="21" t="s">
        <v>2119</v>
      </c>
      <c r="B1002" s="25">
        <v>40781</v>
      </c>
      <c r="C1002" s="21" t="s">
        <v>6</v>
      </c>
      <c r="D1002" s="21" t="s">
        <v>299</v>
      </c>
      <c r="F1002" s="26">
        <v>253.61</v>
      </c>
    </row>
    <row r="1003" spans="1:9" ht="13.4" customHeight="1" x14ac:dyDescent="0.25">
      <c r="A1003" s="21" t="s">
        <v>2119</v>
      </c>
      <c r="B1003" s="25">
        <v>40781</v>
      </c>
      <c r="C1003" s="21" t="s">
        <v>6</v>
      </c>
      <c r="D1003" s="21" t="s">
        <v>299</v>
      </c>
      <c r="F1003" s="26">
        <v>338.83</v>
      </c>
      <c r="G1003" s="21" t="s">
        <v>213</v>
      </c>
    </row>
    <row r="1004" spans="1:9" ht="13.4" customHeight="1" x14ac:dyDescent="0.25">
      <c r="A1004" s="21" t="s">
        <v>2119</v>
      </c>
      <c r="B1004" s="25">
        <v>40781</v>
      </c>
      <c r="C1004" s="21" t="s">
        <v>6</v>
      </c>
      <c r="D1004" s="21" t="s">
        <v>299</v>
      </c>
      <c r="F1004" s="26">
        <v>153.68</v>
      </c>
      <c r="G1004" s="21" t="s">
        <v>190</v>
      </c>
    </row>
    <row r="1005" spans="1:9" ht="13.4" customHeight="1" x14ac:dyDescent="0.25">
      <c r="A1005" s="21" t="s">
        <v>2119</v>
      </c>
      <c r="B1005" s="25">
        <v>40782</v>
      </c>
      <c r="C1005" s="21" t="s">
        <v>6</v>
      </c>
      <c r="D1005" s="21" t="s">
        <v>299</v>
      </c>
      <c r="F1005" s="26">
        <v>341.45</v>
      </c>
      <c r="G1005" s="21" t="s">
        <v>190</v>
      </c>
    </row>
    <row r="1006" spans="1:9" ht="13.4" customHeight="1" x14ac:dyDescent="0.25">
      <c r="A1006" s="21" t="s">
        <v>2119</v>
      </c>
      <c r="B1006" s="25">
        <v>40784</v>
      </c>
      <c r="C1006" s="21" t="s">
        <v>21</v>
      </c>
      <c r="D1006" s="21" t="s">
        <v>220</v>
      </c>
      <c r="E1006" s="26">
        <v>550</v>
      </c>
      <c r="G1006" s="21" t="s">
        <v>213</v>
      </c>
      <c r="I1006" s="21">
        <f>WEEKNUM(B1006)</f>
        <v>36</v>
      </c>
    </row>
    <row r="1007" spans="1:9" ht="13.4" customHeight="1" x14ac:dyDescent="0.25">
      <c r="A1007" s="21" t="s">
        <v>2119</v>
      </c>
      <c r="B1007" s="25">
        <v>40784</v>
      </c>
      <c r="C1007" s="21" t="s">
        <v>21</v>
      </c>
      <c r="D1007" s="21" t="s">
        <v>188</v>
      </c>
      <c r="E1007" s="26">
        <v>500</v>
      </c>
      <c r="G1007" s="21" t="s">
        <v>213</v>
      </c>
      <c r="I1007" s="21">
        <f>WEEKNUM(B1007)</f>
        <v>36</v>
      </c>
    </row>
    <row r="1008" spans="1:9" ht="13.4" customHeight="1" x14ac:dyDescent="0.25">
      <c r="A1008" s="21" t="s">
        <v>2119</v>
      </c>
      <c r="B1008" s="25">
        <v>40784</v>
      </c>
      <c r="C1008" s="21" t="s">
        <v>21</v>
      </c>
      <c r="D1008" s="21" t="s">
        <v>154</v>
      </c>
      <c r="E1008" s="26">
        <v>120</v>
      </c>
      <c r="G1008" s="21" t="s">
        <v>158</v>
      </c>
      <c r="I1008" s="21">
        <f>WEEKNUM(B1008)</f>
        <v>36</v>
      </c>
    </row>
    <row r="1009" spans="1:9" ht="13.4" customHeight="1" x14ac:dyDescent="0.25">
      <c r="A1009" s="21" t="s">
        <v>2119</v>
      </c>
      <c r="B1009" s="25">
        <v>40784</v>
      </c>
      <c r="C1009" s="21" t="s">
        <v>21</v>
      </c>
      <c r="D1009" s="21" t="s">
        <v>211</v>
      </c>
      <c r="E1009" s="26">
        <v>120</v>
      </c>
      <c r="G1009" s="21" t="s">
        <v>213</v>
      </c>
      <c r="I1009" s="21">
        <f>WEEKNUM(B1009)</f>
        <v>36</v>
      </c>
    </row>
    <row r="1010" spans="1:9" ht="13.4" customHeight="1" x14ac:dyDescent="0.25">
      <c r="A1010" s="21" t="s">
        <v>2119</v>
      </c>
      <c r="B1010" s="25">
        <v>40784</v>
      </c>
      <c r="C1010" s="21" t="s">
        <v>21</v>
      </c>
      <c r="D1010" s="21" t="s">
        <v>154</v>
      </c>
      <c r="F1010" s="26">
        <v>104.33</v>
      </c>
      <c r="G1010" s="21" t="s">
        <v>227</v>
      </c>
      <c r="I1010" s="21">
        <f>WEEKNUM(B1010)</f>
        <v>36</v>
      </c>
    </row>
    <row r="1011" spans="1:9" ht="13.4" customHeight="1" x14ac:dyDescent="0.25">
      <c r="A1011" s="21" t="s">
        <v>2119</v>
      </c>
      <c r="B1011" s="25">
        <v>40784</v>
      </c>
      <c r="C1011" s="21" t="s">
        <v>6</v>
      </c>
      <c r="D1011" s="21" t="s">
        <v>228</v>
      </c>
      <c r="F1011" s="26">
        <v>62.54</v>
      </c>
      <c r="G1011" s="21" t="s">
        <v>158</v>
      </c>
    </row>
    <row r="1012" spans="1:9" ht="13.4" customHeight="1" x14ac:dyDescent="0.25">
      <c r="A1012" s="21" t="s">
        <v>2119</v>
      </c>
      <c r="B1012" s="25">
        <v>40784</v>
      </c>
      <c r="C1012" s="21" t="s">
        <v>6</v>
      </c>
      <c r="D1012" s="21" t="s">
        <v>299</v>
      </c>
      <c r="F1012" s="26">
        <v>3489.75</v>
      </c>
      <c r="G1012" s="21" t="s">
        <v>213</v>
      </c>
    </row>
    <row r="1013" spans="1:9" ht="13.4" customHeight="1" x14ac:dyDescent="0.25">
      <c r="A1013" s="21" t="s">
        <v>2119</v>
      </c>
      <c r="B1013" s="25">
        <v>40784</v>
      </c>
      <c r="C1013" s="21" t="s">
        <v>6</v>
      </c>
      <c r="D1013" s="21" t="s">
        <v>229</v>
      </c>
      <c r="F1013" s="26">
        <v>59.6</v>
      </c>
      <c r="G1013" s="21" t="s">
        <v>2121</v>
      </c>
    </row>
    <row r="1014" spans="1:9" ht="13.4" customHeight="1" x14ac:dyDescent="0.25">
      <c r="A1014" s="21" t="s">
        <v>2119</v>
      </c>
      <c r="B1014" s="25">
        <v>40784</v>
      </c>
      <c r="C1014" s="21" t="s">
        <v>6</v>
      </c>
      <c r="D1014" s="21" t="s">
        <v>230</v>
      </c>
      <c r="F1014" s="26">
        <v>38.799999999999997</v>
      </c>
      <c r="G1014" s="21" t="s">
        <v>213</v>
      </c>
    </row>
    <row r="1015" spans="1:9" ht="13.4" customHeight="1" x14ac:dyDescent="0.25">
      <c r="A1015" s="21" t="s">
        <v>2119</v>
      </c>
      <c r="B1015" s="25">
        <v>40784</v>
      </c>
      <c r="C1015" s="21" t="s">
        <v>6</v>
      </c>
      <c r="D1015" s="21" t="s">
        <v>231</v>
      </c>
      <c r="F1015" s="26">
        <f>732.04-38.8</f>
        <v>693.24</v>
      </c>
      <c r="G1015" s="21" t="s">
        <v>2121</v>
      </c>
    </row>
    <row r="1016" spans="1:9" ht="13.4" customHeight="1" x14ac:dyDescent="0.25">
      <c r="A1016" s="21" t="s">
        <v>2119</v>
      </c>
      <c r="B1016" s="25">
        <v>40784</v>
      </c>
      <c r="C1016" s="21" t="s">
        <v>6</v>
      </c>
      <c r="D1016" s="21" t="s">
        <v>232</v>
      </c>
      <c r="F1016" s="26">
        <f>2050+335</f>
        <v>2385</v>
      </c>
      <c r="G1016" s="21" t="s">
        <v>190</v>
      </c>
    </row>
    <row r="1017" spans="1:9" ht="13.4" customHeight="1" x14ac:dyDescent="0.25">
      <c r="A1017" s="21" t="s">
        <v>2119</v>
      </c>
      <c r="B1017" s="25">
        <v>40784</v>
      </c>
      <c r="C1017" s="21" t="s">
        <v>6</v>
      </c>
      <c r="D1017" s="21" t="s">
        <v>232</v>
      </c>
      <c r="F1017" s="26">
        <f>1545+268</f>
        <v>1813</v>
      </c>
      <c r="G1017" s="21" t="s">
        <v>194</v>
      </c>
    </row>
    <row r="1018" spans="1:9" ht="13.4" customHeight="1" x14ac:dyDescent="0.25">
      <c r="A1018" s="21" t="s">
        <v>2119</v>
      </c>
      <c r="B1018" s="25">
        <v>40784</v>
      </c>
      <c r="C1018" s="21" t="s">
        <v>21</v>
      </c>
      <c r="D1018" s="21" t="s">
        <v>139</v>
      </c>
      <c r="E1018" s="26">
        <v>130</v>
      </c>
      <c r="G1018" s="21" t="s">
        <v>190</v>
      </c>
      <c r="I1018" s="21">
        <f t="shared" ref="I1018:I1032" si="27">WEEKNUM(B1018)</f>
        <v>36</v>
      </c>
    </row>
    <row r="1019" spans="1:9" ht="13.4" customHeight="1" x14ac:dyDescent="0.25">
      <c r="A1019" s="21" t="s">
        <v>2119</v>
      </c>
      <c r="B1019" s="25">
        <v>40784</v>
      </c>
      <c r="C1019" s="21" t="s">
        <v>21</v>
      </c>
      <c r="D1019" s="21" t="s">
        <v>139</v>
      </c>
      <c r="E1019" s="26">
        <f>845-130</f>
        <v>715</v>
      </c>
      <c r="G1019" s="21" t="s">
        <v>194</v>
      </c>
      <c r="I1019" s="21">
        <f t="shared" si="27"/>
        <v>36</v>
      </c>
    </row>
    <row r="1020" spans="1:9" ht="13.4" customHeight="1" x14ac:dyDescent="0.25">
      <c r="A1020" s="21" t="s">
        <v>2119</v>
      </c>
      <c r="B1020" s="25">
        <v>40784</v>
      </c>
      <c r="C1020" s="21" t="s">
        <v>21</v>
      </c>
      <c r="D1020" s="21" t="s">
        <v>22</v>
      </c>
      <c r="E1020" s="26">
        <v>600</v>
      </c>
      <c r="G1020" s="21" t="s">
        <v>194</v>
      </c>
      <c r="I1020" s="21">
        <f t="shared" si="27"/>
        <v>36</v>
      </c>
    </row>
    <row r="1021" spans="1:9" ht="13.4" customHeight="1" x14ac:dyDescent="0.25">
      <c r="A1021" s="21" t="s">
        <v>2119</v>
      </c>
      <c r="B1021" s="25">
        <v>40784</v>
      </c>
      <c r="C1021" s="21" t="s">
        <v>21</v>
      </c>
      <c r="D1021" s="21" t="s">
        <v>22</v>
      </c>
      <c r="E1021" s="26">
        <v>240</v>
      </c>
      <c r="G1021" s="21" t="s">
        <v>190</v>
      </c>
      <c r="I1021" s="21">
        <f t="shared" si="27"/>
        <v>36</v>
      </c>
    </row>
    <row r="1022" spans="1:9" ht="13.4" customHeight="1" x14ac:dyDescent="0.25">
      <c r="A1022" s="21" t="s">
        <v>2119</v>
      </c>
      <c r="B1022" s="25">
        <v>40784</v>
      </c>
      <c r="C1022" s="21" t="s">
        <v>21</v>
      </c>
      <c r="D1022" s="21" t="s">
        <v>133</v>
      </c>
      <c r="E1022" s="26">
        <v>780</v>
      </c>
      <c r="G1022" s="21" t="s">
        <v>190</v>
      </c>
      <c r="I1022" s="21">
        <f t="shared" si="27"/>
        <v>36</v>
      </c>
    </row>
    <row r="1023" spans="1:9" ht="13.4" customHeight="1" x14ac:dyDescent="0.25">
      <c r="A1023" s="21" t="s">
        <v>2119</v>
      </c>
      <c r="B1023" s="25">
        <v>40784</v>
      </c>
      <c r="C1023" s="21" t="s">
        <v>21</v>
      </c>
      <c r="D1023" s="21" t="s">
        <v>126</v>
      </c>
      <c r="E1023" s="26">
        <v>600</v>
      </c>
      <c r="G1023" s="21" t="s">
        <v>194</v>
      </c>
      <c r="I1023" s="21">
        <f t="shared" si="27"/>
        <v>36</v>
      </c>
    </row>
    <row r="1024" spans="1:9" ht="13.4" customHeight="1" x14ac:dyDescent="0.25">
      <c r="A1024" s="21" t="s">
        <v>2119</v>
      </c>
      <c r="B1024" s="25">
        <v>40784</v>
      </c>
      <c r="C1024" s="21" t="s">
        <v>21</v>
      </c>
      <c r="D1024" s="21" t="s">
        <v>126</v>
      </c>
      <c r="E1024" s="26">
        <v>140</v>
      </c>
      <c r="G1024" s="21" t="s">
        <v>190</v>
      </c>
      <c r="I1024" s="21">
        <f t="shared" si="27"/>
        <v>36</v>
      </c>
    </row>
    <row r="1025" spans="1:9" ht="13.4" customHeight="1" x14ac:dyDescent="0.25">
      <c r="A1025" s="21" t="s">
        <v>2119</v>
      </c>
      <c r="B1025" s="25">
        <v>40784</v>
      </c>
      <c r="C1025" s="21" t="s">
        <v>21</v>
      </c>
      <c r="D1025" s="21" t="s">
        <v>134</v>
      </c>
      <c r="E1025" s="26">
        <v>720</v>
      </c>
      <c r="G1025" s="21" t="s">
        <v>190</v>
      </c>
      <c r="I1025" s="21">
        <f t="shared" si="27"/>
        <v>36</v>
      </c>
    </row>
    <row r="1026" spans="1:9" ht="13.4" customHeight="1" x14ac:dyDescent="0.25">
      <c r="A1026" s="21" t="s">
        <v>2119</v>
      </c>
      <c r="B1026" s="25">
        <v>40784</v>
      </c>
      <c r="C1026" s="21" t="s">
        <v>21</v>
      </c>
      <c r="D1026" s="21" t="s">
        <v>233</v>
      </c>
      <c r="E1026" s="26">
        <v>200</v>
      </c>
      <c r="G1026" s="21" t="s">
        <v>190</v>
      </c>
      <c r="I1026" s="21">
        <f t="shared" si="27"/>
        <v>36</v>
      </c>
    </row>
    <row r="1027" spans="1:9" ht="13.4" customHeight="1" x14ac:dyDescent="0.25">
      <c r="A1027" s="21" t="s">
        <v>2119</v>
      </c>
      <c r="B1027" s="25">
        <v>40784</v>
      </c>
      <c r="C1027" s="21" t="s">
        <v>21</v>
      </c>
      <c r="D1027" s="21" t="s">
        <v>165</v>
      </c>
      <c r="E1027" s="26">
        <v>440</v>
      </c>
      <c r="G1027" s="21" t="s">
        <v>190</v>
      </c>
      <c r="I1027" s="21">
        <f t="shared" si="27"/>
        <v>36</v>
      </c>
    </row>
    <row r="1028" spans="1:9" ht="13.4" customHeight="1" x14ac:dyDescent="0.25">
      <c r="A1028" s="21" t="s">
        <v>2119</v>
      </c>
      <c r="B1028" s="25">
        <v>40784</v>
      </c>
      <c r="C1028" s="21" t="s">
        <v>21</v>
      </c>
      <c r="D1028" s="21" t="s">
        <v>59</v>
      </c>
      <c r="E1028" s="26">
        <v>600</v>
      </c>
      <c r="G1028" s="21" t="s">
        <v>190</v>
      </c>
      <c r="I1028" s="21">
        <f t="shared" si="27"/>
        <v>36</v>
      </c>
    </row>
    <row r="1029" spans="1:9" ht="13.4" customHeight="1" x14ac:dyDescent="0.25">
      <c r="A1029" s="21" t="s">
        <v>2119</v>
      </c>
      <c r="B1029" s="25">
        <v>40784</v>
      </c>
      <c r="C1029" s="21" t="s">
        <v>21</v>
      </c>
      <c r="D1029" s="21" t="s">
        <v>211</v>
      </c>
      <c r="E1029" s="26">
        <v>360</v>
      </c>
      <c r="G1029" s="21" t="s">
        <v>2121</v>
      </c>
      <c r="I1029" s="21">
        <f t="shared" si="27"/>
        <v>36</v>
      </c>
    </row>
    <row r="1030" spans="1:9" ht="13.4" customHeight="1" x14ac:dyDescent="0.25">
      <c r="A1030" s="21" t="s">
        <v>2119</v>
      </c>
      <c r="B1030" s="25">
        <v>40784</v>
      </c>
      <c r="C1030" s="21" t="s">
        <v>21</v>
      </c>
      <c r="D1030" s="21" t="s">
        <v>207</v>
      </c>
      <c r="E1030" s="26">
        <v>200</v>
      </c>
      <c r="G1030" s="21" t="s">
        <v>190</v>
      </c>
      <c r="I1030" s="21">
        <f t="shared" si="27"/>
        <v>36</v>
      </c>
    </row>
    <row r="1031" spans="1:9" ht="13.4" customHeight="1" x14ac:dyDescent="0.25">
      <c r="A1031" s="21" t="s">
        <v>2119</v>
      </c>
      <c r="B1031" s="25">
        <v>40784</v>
      </c>
      <c r="C1031" s="21" t="s">
        <v>21</v>
      </c>
      <c r="D1031" s="21" t="s">
        <v>220</v>
      </c>
      <c r="E1031" s="26">
        <v>55</v>
      </c>
      <c r="G1031" s="21" t="s">
        <v>214</v>
      </c>
      <c r="I1031" s="21">
        <f t="shared" si="27"/>
        <v>36</v>
      </c>
    </row>
    <row r="1032" spans="1:9" ht="13.4" customHeight="1" x14ac:dyDescent="0.25">
      <c r="A1032" s="21" t="s">
        <v>2119</v>
      </c>
      <c r="B1032" s="25">
        <v>40785</v>
      </c>
      <c r="C1032" s="21" t="s">
        <v>21</v>
      </c>
      <c r="D1032" s="21" t="s">
        <v>74</v>
      </c>
      <c r="E1032" s="26">
        <v>600</v>
      </c>
      <c r="G1032" s="21" t="s">
        <v>213</v>
      </c>
      <c r="I1032" s="21">
        <f t="shared" si="27"/>
        <v>36</v>
      </c>
    </row>
    <row r="1033" spans="1:9" ht="13.4" customHeight="1" x14ac:dyDescent="0.25">
      <c r="A1033" s="21" t="s">
        <v>2119</v>
      </c>
      <c r="B1033" s="25">
        <v>40785</v>
      </c>
      <c r="C1033" s="21" t="s">
        <v>6</v>
      </c>
      <c r="D1033" s="21" t="s">
        <v>234</v>
      </c>
      <c r="F1033" s="26">
        <v>158.49</v>
      </c>
      <c r="G1033" s="21" t="s">
        <v>2121</v>
      </c>
    </row>
    <row r="1034" spans="1:9" ht="13.4" customHeight="1" x14ac:dyDescent="0.25">
      <c r="A1034" s="21" t="s">
        <v>2119</v>
      </c>
      <c r="B1034" s="25">
        <v>40785</v>
      </c>
      <c r="C1034" s="21" t="s">
        <v>6</v>
      </c>
      <c r="D1034" s="21" t="s">
        <v>299</v>
      </c>
      <c r="F1034" s="26">
        <v>227.1</v>
      </c>
      <c r="G1034" s="21" t="s">
        <v>190</v>
      </c>
    </row>
    <row r="1035" spans="1:9" ht="13.4" customHeight="1" x14ac:dyDescent="0.25">
      <c r="A1035" s="21" t="s">
        <v>2119</v>
      </c>
      <c r="B1035" s="25">
        <v>40785</v>
      </c>
      <c r="C1035" s="21" t="s">
        <v>6</v>
      </c>
      <c r="D1035" s="21" t="s">
        <v>299</v>
      </c>
      <c r="F1035" s="26">
        <v>3489.75</v>
      </c>
      <c r="G1035" s="21" t="s">
        <v>213</v>
      </c>
    </row>
    <row r="1036" spans="1:9" ht="13.4" customHeight="1" x14ac:dyDescent="0.25">
      <c r="A1036" s="21" t="s">
        <v>2119</v>
      </c>
      <c r="B1036" s="25">
        <v>40785</v>
      </c>
      <c r="C1036" s="21" t="s">
        <v>21</v>
      </c>
      <c r="D1036" s="21" t="s">
        <v>41</v>
      </c>
      <c r="E1036" s="26">
        <f>120*3</f>
        <v>360</v>
      </c>
      <c r="G1036" s="21" t="s">
        <v>214</v>
      </c>
      <c r="I1036" s="21">
        <f>WEEKNUM(B1036)</f>
        <v>36</v>
      </c>
    </row>
    <row r="1037" spans="1:9" ht="13.4" customHeight="1" x14ac:dyDescent="0.25">
      <c r="A1037" s="21" t="s">
        <v>2119</v>
      </c>
      <c r="B1037" s="25">
        <v>40785</v>
      </c>
      <c r="C1037" s="21" t="s">
        <v>21</v>
      </c>
      <c r="D1037" s="21" t="s">
        <v>41</v>
      </c>
      <c r="E1037" s="26">
        <f>420-360</f>
        <v>60</v>
      </c>
      <c r="G1037" s="21" t="s">
        <v>194</v>
      </c>
      <c r="I1037" s="21">
        <f>WEEKNUM(B1037)</f>
        <v>36</v>
      </c>
    </row>
    <row r="1038" spans="1:9" ht="13.4" customHeight="1" x14ac:dyDescent="0.25">
      <c r="A1038" s="21" t="s">
        <v>2119</v>
      </c>
      <c r="B1038" s="25">
        <v>40786</v>
      </c>
      <c r="C1038" s="21" t="s">
        <v>21</v>
      </c>
      <c r="D1038" s="21" t="s">
        <v>89</v>
      </c>
      <c r="E1038" s="26">
        <v>360</v>
      </c>
      <c r="G1038" s="21" t="s">
        <v>2121</v>
      </c>
      <c r="I1038" s="21">
        <f>WEEKNUM(B1038)</f>
        <v>36</v>
      </c>
    </row>
    <row r="1039" spans="1:9" ht="13.4" customHeight="1" x14ac:dyDescent="0.25">
      <c r="A1039" s="21" t="s">
        <v>2119</v>
      </c>
      <c r="B1039" s="25">
        <v>40786</v>
      </c>
      <c r="C1039" s="21" t="s">
        <v>6</v>
      </c>
      <c r="D1039" s="21" t="s">
        <v>299</v>
      </c>
      <c r="F1039" s="26">
        <v>153.24</v>
      </c>
      <c r="G1039" s="21" t="s">
        <v>190</v>
      </c>
    </row>
    <row r="1040" spans="1:9" ht="13.4" customHeight="1" x14ac:dyDescent="0.25">
      <c r="A1040" s="21" t="s">
        <v>2119</v>
      </c>
      <c r="B1040" s="25">
        <v>40786</v>
      </c>
      <c r="C1040" s="21" t="s">
        <v>6</v>
      </c>
      <c r="D1040" s="21" t="s">
        <v>299</v>
      </c>
      <c r="F1040" s="26">
        <v>102.96</v>
      </c>
      <c r="G1040" s="21" t="s">
        <v>190</v>
      </c>
    </row>
    <row r="1041" spans="1:9" ht="13.4" customHeight="1" x14ac:dyDescent="0.25">
      <c r="A1041" s="21" t="s">
        <v>2119</v>
      </c>
      <c r="B1041" s="25">
        <v>40786</v>
      </c>
      <c r="C1041" s="21" t="s">
        <v>6</v>
      </c>
      <c r="D1041" s="21" t="s">
        <v>299</v>
      </c>
      <c r="F1041" s="26">
        <v>702.09</v>
      </c>
      <c r="G1041" s="21" t="s">
        <v>164</v>
      </c>
    </row>
    <row r="1042" spans="1:9" ht="13.4" customHeight="1" x14ac:dyDescent="0.25">
      <c r="A1042" s="21" t="s">
        <v>2119</v>
      </c>
      <c r="B1042" s="25">
        <v>40786</v>
      </c>
      <c r="C1042" s="21" t="s">
        <v>21</v>
      </c>
      <c r="D1042" s="21" t="s">
        <v>61</v>
      </c>
      <c r="E1042" s="26">
        <v>2200</v>
      </c>
      <c r="G1042" s="21" t="s">
        <v>190</v>
      </c>
      <c r="I1042" s="21">
        <f>WEEKNUM(B1042)</f>
        <v>36</v>
      </c>
    </row>
    <row r="1043" spans="1:9" ht="13.4" customHeight="1" x14ac:dyDescent="0.25">
      <c r="A1043" s="21" t="s">
        <v>2119</v>
      </c>
      <c r="B1043" s="25">
        <v>40786</v>
      </c>
      <c r="C1043" s="21" t="s">
        <v>21</v>
      </c>
      <c r="D1043" s="21" t="s">
        <v>61</v>
      </c>
      <c r="E1043" s="26">
        <v>1545</v>
      </c>
      <c r="G1043" s="21" t="s">
        <v>194</v>
      </c>
      <c r="I1043" s="21">
        <f>WEEKNUM(B1043)</f>
        <v>36</v>
      </c>
    </row>
    <row r="1044" spans="1:9" ht="13.4" customHeight="1" x14ac:dyDescent="0.25">
      <c r="A1044" s="21" t="s">
        <v>2119</v>
      </c>
      <c r="B1044" s="25">
        <v>40786</v>
      </c>
      <c r="C1044" s="21" t="s">
        <v>21</v>
      </c>
      <c r="D1044" s="21" t="s">
        <v>235</v>
      </c>
      <c r="E1044" s="26">
        <v>3000</v>
      </c>
      <c r="G1044" s="21" t="s">
        <v>2121</v>
      </c>
      <c r="I1044" s="21">
        <f>WEEKNUM(B1044)</f>
        <v>36</v>
      </c>
    </row>
    <row r="1045" spans="1:9" ht="13.4" customHeight="1" x14ac:dyDescent="0.25">
      <c r="A1045" s="21" t="s">
        <v>2119</v>
      </c>
      <c r="B1045" s="25">
        <v>40786</v>
      </c>
      <c r="C1045" s="21" t="s">
        <v>21</v>
      </c>
      <c r="D1045" s="21" t="s">
        <v>236</v>
      </c>
      <c r="E1045" s="26">
        <v>335</v>
      </c>
      <c r="G1045" s="21" t="s">
        <v>190</v>
      </c>
      <c r="I1045" s="21">
        <f>WEEKNUM(B1045)</f>
        <v>36</v>
      </c>
    </row>
    <row r="1046" spans="1:9" ht="13.4" customHeight="1" x14ac:dyDescent="0.25">
      <c r="A1046" s="21" t="s">
        <v>2119</v>
      </c>
      <c r="B1046" s="25">
        <v>40786</v>
      </c>
      <c r="C1046" s="21" t="s">
        <v>21</v>
      </c>
      <c r="D1046" s="21" t="s">
        <v>236</v>
      </c>
      <c r="E1046" s="26">
        <v>268</v>
      </c>
      <c r="G1046" s="21" t="s">
        <v>194</v>
      </c>
      <c r="I1046" s="21">
        <f>WEEKNUM(B1046)</f>
        <v>36</v>
      </c>
    </row>
    <row r="1047" spans="1:9" ht="13.4" customHeight="1" x14ac:dyDescent="0.25">
      <c r="A1047" s="21" t="s">
        <v>2119</v>
      </c>
      <c r="B1047" s="25">
        <v>40787</v>
      </c>
      <c r="C1047" s="21" t="s">
        <v>237</v>
      </c>
      <c r="D1047" s="21" t="s">
        <v>238</v>
      </c>
      <c r="F1047" s="26">
        <v>69.72</v>
      </c>
      <c r="G1047" s="21" t="s">
        <v>190</v>
      </c>
    </row>
    <row r="1048" spans="1:9" ht="13.4" customHeight="1" x14ac:dyDescent="0.25">
      <c r="A1048" s="21" t="s">
        <v>2119</v>
      </c>
      <c r="B1048" s="25">
        <v>40787</v>
      </c>
      <c r="C1048" s="21" t="s">
        <v>6</v>
      </c>
      <c r="D1048" s="21" t="s">
        <v>299</v>
      </c>
      <c r="F1048" s="26">
        <v>27.43</v>
      </c>
      <c r="G1048" s="21" t="s">
        <v>190</v>
      </c>
    </row>
    <row r="1049" spans="1:9" ht="13.4" customHeight="1" x14ac:dyDescent="0.25">
      <c r="A1049" s="21" t="s">
        <v>2119</v>
      </c>
      <c r="B1049" s="25">
        <v>40787</v>
      </c>
      <c r="C1049" s="21" t="s">
        <v>21</v>
      </c>
      <c r="D1049" s="21" t="s">
        <v>39</v>
      </c>
      <c r="E1049" s="26">
        <v>400</v>
      </c>
      <c r="G1049" s="21" t="s">
        <v>190</v>
      </c>
      <c r="I1049" s="21">
        <f>WEEKNUM(B1049)</f>
        <v>36</v>
      </c>
    </row>
    <row r="1050" spans="1:9" ht="13.4" customHeight="1" x14ac:dyDescent="0.25">
      <c r="A1050" s="21" t="s">
        <v>2119</v>
      </c>
      <c r="B1050" s="25">
        <v>40787</v>
      </c>
      <c r="C1050" s="21" t="s">
        <v>21</v>
      </c>
      <c r="D1050" s="21" t="s">
        <v>39</v>
      </c>
      <c r="E1050" s="26">
        <v>325</v>
      </c>
      <c r="G1050" s="21" t="s">
        <v>194</v>
      </c>
      <c r="I1050" s="21">
        <f>WEEKNUM(B1050)</f>
        <v>36</v>
      </c>
    </row>
    <row r="1051" spans="1:9" ht="13.4" customHeight="1" x14ac:dyDescent="0.25">
      <c r="A1051" s="21" t="s">
        <v>2119</v>
      </c>
      <c r="B1051" s="25">
        <v>40787</v>
      </c>
      <c r="C1051" s="21" t="s">
        <v>21</v>
      </c>
      <c r="D1051" s="21" t="s">
        <v>39</v>
      </c>
      <c r="E1051" s="26">
        <v>375</v>
      </c>
      <c r="G1051" s="21" t="s">
        <v>213</v>
      </c>
      <c r="I1051" s="21">
        <f>WEEKNUM(B1051)</f>
        <v>36</v>
      </c>
    </row>
    <row r="1052" spans="1:9" ht="13.4" customHeight="1" x14ac:dyDescent="0.25">
      <c r="A1052" s="21" t="s">
        <v>2119</v>
      </c>
      <c r="B1052" s="25">
        <v>40787</v>
      </c>
      <c r="C1052" s="21" t="s">
        <v>21</v>
      </c>
      <c r="D1052" s="21" t="s">
        <v>39</v>
      </c>
      <c r="E1052" s="26">
        <v>100</v>
      </c>
      <c r="G1052" s="21" t="s">
        <v>205</v>
      </c>
      <c r="I1052" s="21">
        <f>WEEKNUM(B1052)</f>
        <v>36</v>
      </c>
    </row>
    <row r="1053" spans="1:9" ht="13.4" customHeight="1" x14ac:dyDescent="0.25">
      <c r="A1053" s="21" t="s">
        <v>2119</v>
      </c>
      <c r="B1053" s="25">
        <v>40788</v>
      </c>
      <c r="C1053" s="21" t="s">
        <v>21</v>
      </c>
      <c r="D1053" s="21" t="s">
        <v>89</v>
      </c>
      <c r="E1053" s="26">
        <v>360</v>
      </c>
      <c r="G1053" s="21" t="s">
        <v>2121</v>
      </c>
      <c r="I1053" s="21">
        <f>WEEKNUM(B1053)</f>
        <v>36</v>
      </c>
    </row>
    <row r="1054" spans="1:9" ht="13.4" customHeight="1" x14ac:dyDescent="0.25">
      <c r="A1054" s="21" t="s">
        <v>2119</v>
      </c>
      <c r="B1054" s="25">
        <v>40788</v>
      </c>
      <c r="C1054" s="21" t="s">
        <v>6</v>
      </c>
      <c r="D1054" s="21" t="s">
        <v>239</v>
      </c>
      <c r="F1054" s="26">
        <v>60.73</v>
      </c>
      <c r="G1054" s="21" t="s">
        <v>240</v>
      </c>
    </row>
    <row r="1055" spans="1:9" ht="13.4" customHeight="1" x14ac:dyDescent="0.25">
      <c r="A1055" s="21" t="s">
        <v>2119</v>
      </c>
      <c r="B1055" s="25">
        <v>40788</v>
      </c>
      <c r="C1055" s="21" t="s">
        <v>6</v>
      </c>
      <c r="D1055" s="21" t="s">
        <v>299</v>
      </c>
      <c r="F1055" s="26">
        <v>61.1</v>
      </c>
      <c r="G1055" s="21" t="s">
        <v>172</v>
      </c>
    </row>
    <row r="1056" spans="1:9" ht="13.4" customHeight="1" x14ac:dyDescent="0.25">
      <c r="A1056" s="21" t="s">
        <v>2119</v>
      </c>
      <c r="B1056" s="25">
        <v>40788</v>
      </c>
      <c r="C1056" s="21" t="s">
        <v>21</v>
      </c>
      <c r="D1056" s="21" t="s">
        <v>86</v>
      </c>
      <c r="E1056" s="26">
        <v>1250</v>
      </c>
      <c r="G1056" s="21" t="s">
        <v>190</v>
      </c>
      <c r="I1056" s="21">
        <f>WEEKNUM(B1056)</f>
        <v>36</v>
      </c>
    </row>
    <row r="1057" spans="1:9" ht="13.4" customHeight="1" x14ac:dyDescent="0.25">
      <c r="A1057" s="21" t="s">
        <v>2119</v>
      </c>
      <c r="B1057" s="25">
        <v>40788</v>
      </c>
      <c r="C1057" s="21" t="s">
        <v>21</v>
      </c>
      <c r="D1057" s="21" t="s">
        <v>86</v>
      </c>
      <c r="E1057" s="26">
        <v>1250</v>
      </c>
      <c r="G1057" s="21" t="s">
        <v>194</v>
      </c>
      <c r="I1057" s="21">
        <f>WEEKNUM(B1057)</f>
        <v>36</v>
      </c>
    </row>
    <row r="1058" spans="1:9" ht="13.4" customHeight="1" x14ac:dyDescent="0.25">
      <c r="A1058" s="21" t="s">
        <v>2119</v>
      </c>
      <c r="B1058" s="25">
        <v>40789</v>
      </c>
      <c r="C1058" s="21" t="s">
        <v>6</v>
      </c>
      <c r="D1058" s="21" t="s">
        <v>299</v>
      </c>
      <c r="F1058" s="26">
        <v>152.44</v>
      </c>
      <c r="G1058" s="21" t="s">
        <v>213</v>
      </c>
    </row>
    <row r="1059" spans="1:9" ht="13.4" customHeight="1" x14ac:dyDescent="0.25">
      <c r="A1059" s="21" t="s">
        <v>2119</v>
      </c>
      <c r="B1059" s="25">
        <v>40789</v>
      </c>
      <c r="C1059" s="21" t="s">
        <v>6</v>
      </c>
      <c r="D1059" s="21" t="s">
        <v>241</v>
      </c>
      <c r="F1059" s="26">
        <v>109.56</v>
      </c>
      <c r="G1059" s="21" t="s">
        <v>2121</v>
      </c>
    </row>
    <row r="1060" spans="1:9" ht="13.4" customHeight="1" x14ac:dyDescent="0.25">
      <c r="A1060" s="21" t="s">
        <v>2119</v>
      </c>
      <c r="B1060" s="25">
        <v>40791</v>
      </c>
      <c r="C1060" s="21" t="s">
        <v>6</v>
      </c>
      <c r="D1060" s="21" t="s">
        <v>299</v>
      </c>
      <c r="F1060" s="26">
        <v>125.82</v>
      </c>
      <c r="G1060" s="21" t="s">
        <v>242</v>
      </c>
    </row>
    <row r="1061" spans="1:9" ht="13.4" customHeight="1" x14ac:dyDescent="0.25">
      <c r="A1061" s="21" t="s">
        <v>2119</v>
      </c>
      <c r="B1061" s="25">
        <v>40792</v>
      </c>
      <c r="C1061" s="21" t="s">
        <v>21</v>
      </c>
      <c r="D1061" s="21" t="s">
        <v>154</v>
      </c>
      <c r="E1061" s="26">
        <v>780</v>
      </c>
      <c r="G1061" s="21" t="s">
        <v>213</v>
      </c>
      <c r="I1061" s="21">
        <f t="shared" ref="I1061:I1078" si="28">WEEKNUM(B1061)</f>
        <v>37</v>
      </c>
    </row>
    <row r="1062" spans="1:9" ht="13.4" customHeight="1" x14ac:dyDescent="0.25">
      <c r="A1062" s="21" t="s">
        <v>2119</v>
      </c>
      <c r="B1062" s="25">
        <v>40792</v>
      </c>
      <c r="C1062" s="21" t="s">
        <v>21</v>
      </c>
      <c r="D1062" s="21" t="s">
        <v>211</v>
      </c>
      <c r="E1062" s="26">
        <v>660</v>
      </c>
      <c r="G1062" s="21" t="s">
        <v>213</v>
      </c>
      <c r="I1062" s="21">
        <f t="shared" si="28"/>
        <v>37</v>
      </c>
    </row>
    <row r="1063" spans="1:9" ht="13.4" customHeight="1" x14ac:dyDescent="0.25">
      <c r="A1063" s="21" t="s">
        <v>2119</v>
      </c>
      <c r="B1063" s="25">
        <v>40792</v>
      </c>
      <c r="C1063" s="21" t="s">
        <v>21</v>
      </c>
      <c r="D1063" s="21" t="s">
        <v>187</v>
      </c>
      <c r="E1063" s="26">
        <v>540</v>
      </c>
      <c r="G1063" s="21" t="s">
        <v>213</v>
      </c>
      <c r="I1063" s="21">
        <f t="shared" si="28"/>
        <v>37</v>
      </c>
    </row>
    <row r="1064" spans="1:9" ht="13.4" customHeight="1" x14ac:dyDescent="0.25">
      <c r="A1064" s="21" t="s">
        <v>2119</v>
      </c>
      <c r="B1064" s="25">
        <v>40792</v>
      </c>
      <c r="C1064" s="21" t="s">
        <v>21</v>
      </c>
      <c r="D1064" s="21" t="s">
        <v>41</v>
      </c>
      <c r="E1064" s="26">
        <v>410</v>
      </c>
      <c r="G1064" s="21" t="s">
        <v>213</v>
      </c>
      <c r="I1064" s="21">
        <f t="shared" si="28"/>
        <v>37</v>
      </c>
    </row>
    <row r="1065" spans="1:9" ht="13.4" customHeight="1" x14ac:dyDescent="0.25">
      <c r="A1065" s="21" t="s">
        <v>2119</v>
      </c>
      <c r="B1065" s="25">
        <v>40792</v>
      </c>
      <c r="C1065" s="21" t="s">
        <v>21</v>
      </c>
      <c r="D1065" s="21" t="s">
        <v>134</v>
      </c>
      <c r="E1065" s="26">
        <v>360</v>
      </c>
      <c r="G1065" s="21" t="s">
        <v>190</v>
      </c>
      <c r="I1065" s="21">
        <f t="shared" si="28"/>
        <v>37</v>
      </c>
    </row>
    <row r="1066" spans="1:9" ht="13.4" customHeight="1" x14ac:dyDescent="0.25">
      <c r="A1066" s="21" t="s">
        <v>2119</v>
      </c>
      <c r="B1066" s="25">
        <v>40792</v>
      </c>
      <c r="C1066" s="21" t="s">
        <v>21</v>
      </c>
      <c r="D1066" s="21" t="s">
        <v>41</v>
      </c>
      <c r="E1066" s="26">
        <v>360</v>
      </c>
      <c r="G1066" s="21" t="s">
        <v>190</v>
      </c>
      <c r="I1066" s="21">
        <f t="shared" si="28"/>
        <v>37</v>
      </c>
    </row>
    <row r="1067" spans="1:9" ht="13.4" customHeight="1" x14ac:dyDescent="0.25">
      <c r="A1067" s="21" t="s">
        <v>2119</v>
      </c>
      <c r="B1067" s="25">
        <v>40792</v>
      </c>
      <c r="C1067" s="21" t="s">
        <v>21</v>
      </c>
      <c r="D1067" s="21" t="s">
        <v>133</v>
      </c>
      <c r="E1067" s="26">
        <v>350</v>
      </c>
      <c r="G1067" s="21" t="s">
        <v>190</v>
      </c>
      <c r="I1067" s="21">
        <f t="shared" si="28"/>
        <v>37</v>
      </c>
    </row>
    <row r="1068" spans="1:9" ht="13.4" customHeight="1" x14ac:dyDescent="0.25">
      <c r="A1068" s="21" t="s">
        <v>2119</v>
      </c>
      <c r="B1068" s="25">
        <v>40792</v>
      </c>
      <c r="C1068" s="21" t="s">
        <v>21</v>
      </c>
      <c r="D1068" s="21" t="s">
        <v>59</v>
      </c>
      <c r="E1068" s="26">
        <v>350</v>
      </c>
      <c r="G1068" s="21" t="s">
        <v>190</v>
      </c>
      <c r="I1068" s="21">
        <f t="shared" si="28"/>
        <v>37</v>
      </c>
    </row>
    <row r="1069" spans="1:9" ht="13.4" customHeight="1" x14ac:dyDescent="0.25">
      <c r="A1069" s="21" t="s">
        <v>2119</v>
      </c>
      <c r="B1069" s="25">
        <v>40792</v>
      </c>
      <c r="C1069" s="21" t="s">
        <v>21</v>
      </c>
      <c r="D1069" s="21" t="s">
        <v>187</v>
      </c>
      <c r="E1069" s="26">
        <v>350</v>
      </c>
      <c r="G1069" s="21" t="s">
        <v>214</v>
      </c>
      <c r="I1069" s="21">
        <f t="shared" si="28"/>
        <v>37</v>
      </c>
    </row>
    <row r="1070" spans="1:9" ht="13.4" customHeight="1" x14ac:dyDescent="0.25">
      <c r="A1070" s="21" t="s">
        <v>2119</v>
      </c>
      <c r="B1070" s="25">
        <v>40792</v>
      </c>
      <c r="C1070" s="21" t="s">
        <v>21</v>
      </c>
      <c r="D1070" s="21" t="s">
        <v>126</v>
      </c>
      <c r="E1070" s="26">
        <v>150</v>
      </c>
      <c r="G1070" s="21" t="s">
        <v>190</v>
      </c>
      <c r="I1070" s="21">
        <f t="shared" si="28"/>
        <v>37</v>
      </c>
    </row>
    <row r="1071" spans="1:9" ht="13.4" customHeight="1" x14ac:dyDescent="0.25">
      <c r="A1071" s="21" t="s">
        <v>2119</v>
      </c>
      <c r="B1071" s="25">
        <v>40792</v>
      </c>
      <c r="C1071" s="21" t="s">
        <v>21</v>
      </c>
      <c r="D1071" s="21" t="s">
        <v>126</v>
      </c>
      <c r="E1071" s="26">
        <v>150</v>
      </c>
      <c r="G1071" s="21" t="s">
        <v>194</v>
      </c>
      <c r="I1071" s="21">
        <f t="shared" si="28"/>
        <v>37</v>
      </c>
    </row>
    <row r="1072" spans="1:9" ht="13.4" customHeight="1" x14ac:dyDescent="0.25">
      <c r="A1072" s="21" t="s">
        <v>2119</v>
      </c>
      <c r="B1072" s="25">
        <v>40792</v>
      </c>
      <c r="C1072" s="21" t="s">
        <v>21</v>
      </c>
      <c r="D1072" s="21" t="s">
        <v>154</v>
      </c>
      <c r="E1072" s="26">
        <v>650</v>
      </c>
      <c r="G1072" s="21" t="s">
        <v>213</v>
      </c>
      <c r="I1072" s="21">
        <f t="shared" si="28"/>
        <v>37</v>
      </c>
    </row>
    <row r="1073" spans="1:9" ht="13.4" customHeight="1" x14ac:dyDescent="0.25">
      <c r="A1073" s="21" t="s">
        <v>2119</v>
      </c>
      <c r="B1073" s="25">
        <v>40792</v>
      </c>
      <c r="C1073" s="21" t="s">
        <v>21</v>
      </c>
      <c r="D1073" s="21" t="s">
        <v>139</v>
      </c>
      <c r="E1073" s="26">
        <v>650</v>
      </c>
      <c r="G1073" s="21" t="s">
        <v>164</v>
      </c>
      <c r="I1073" s="21">
        <f t="shared" si="28"/>
        <v>37</v>
      </c>
    </row>
    <row r="1074" spans="1:9" ht="13.4" customHeight="1" x14ac:dyDescent="0.25">
      <c r="A1074" s="21" t="s">
        <v>2119</v>
      </c>
      <c r="B1074" s="25">
        <v>40792</v>
      </c>
      <c r="C1074" s="21" t="s">
        <v>21</v>
      </c>
      <c r="D1074" s="21" t="s">
        <v>126</v>
      </c>
      <c r="E1074" s="26">
        <v>360</v>
      </c>
      <c r="G1074" s="21" t="s">
        <v>164</v>
      </c>
      <c r="I1074" s="21">
        <f t="shared" si="28"/>
        <v>37</v>
      </c>
    </row>
    <row r="1075" spans="1:9" ht="13.4" customHeight="1" x14ac:dyDescent="0.25">
      <c r="A1075" s="21" t="s">
        <v>2119</v>
      </c>
      <c r="B1075" s="25">
        <v>40792</v>
      </c>
      <c r="C1075" s="21" t="s">
        <v>21</v>
      </c>
      <c r="D1075" s="21" t="s">
        <v>133</v>
      </c>
      <c r="E1075" s="26">
        <v>260</v>
      </c>
      <c r="G1075" s="21" t="s">
        <v>172</v>
      </c>
      <c r="I1075" s="21">
        <f t="shared" si="28"/>
        <v>37</v>
      </c>
    </row>
    <row r="1076" spans="1:9" ht="13.4" customHeight="1" x14ac:dyDescent="0.25">
      <c r="A1076" s="21" t="s">
        <v>2119</v>
      </c>
      <c r="B1076" s="25">
        <v>40792</v>
      </c>
      <c r="C1076" s="21" t="s">
        <v>21</v>
      </c>
      <c r="D1076" s="21" t="s">
        <v>134</v>
      </c>
      <c r="E1076" s="26">
        <v>240</v>
      </c>
      <c r="G1076" s="21" t="s">
        <v>172</v>
      </c>
      <c r="I1076" s="21">
        <f t="shared" si="28"/>
        <v>37</v>
      </c>
    </row>
    <row r="1077" spans="1:9" ht="13.4" customHeight="1" x14ac:dyDescent="0.25">
      <c r="A1077" s="21" t="s">
        <v>2119</v>
      </c>
      <c r="B1077" s="25">
        <v>40792</v>
      </c>
      <c r="C1077" s="21" t="s">
        <v>21</v>
      </c>
      <c r="D1077" s="21" t="s">
        <v>59</v>
      </c>
      <c r="E1077" s="26">
        <v>200</v>
      </c>
      <c r="G1077" s="21" t="s">
        <v>172</v>
      </c>
      <c r="I1077" s="21">
        <f t="shared" si="28"/>
        <v>37</v>
      </c>
    </row>
    <row r="1078" spans="1:9" ht="13.4" customHeight="1" x14ac:dyDescent="0.25">
      <c r="A1078" s="21" t="s">
        <v>2119</v>
      </c>
      <c r="B1078" s="25">
        <v>40792</v>
      </c>
      <c r="C1078" s="21" t="s">
        <v>21</v>
      </c>
      <c r="D1078" s="21" t="s">
        <v>22</v>
      </c>
      <c r="E1078" s="26">
        <v>480</v>
      </c>
      <c r="G1078" s="21" t="s">
        <v>164</v>
      </c>
      <c r="I1078" s="21">
        <f t="shared" si="28"/>
        <v>37</v>
      </c>
    </row>
    <row r="1079" spans="1:9" ht="13.4" customHeight="1" x14ac:dyDescent="0.25">
      <c r="A1079" s="21" t="s">
        <v>2119</v>
      </c>
      <c r="B1079" s="25">
        <v>40792</v>
      </c>
      <c r="C1079" s="21" t="s">
        <v>6</v>
      </c>
      <c r="D1079" s="21" t="s">
        <v>299</v>
      </c>
      <c r="F1079" s="26">
        <v>377.49</v>
      </c>
      <c r="G1079" s="21" t="s">
        <v>164</v>
      </c>
    </row>
    <row r="1080" spans="1:9" ht="13.4" customHeight="1" x14ac:dyDescent="0.25">
      <c r="A1080" s="21" t="s">
        <v>2119</v>
      </c>
      <c r="B1080" s="25">
        <v>40793</v>
      </c>
      <c r="C1080" s="21" t="s">
        <v>21</v>
      </c>
      <c r="D1080" s="21" t="s">
        <v>220</v>
      </c>
      <c r="E1080" s="26">
        <v>660</v>
      </c>
      <c r="G1080" s="21" t="s">
        <v>213</v>
      </c>
      <c r="I1080" s="21">
        <f t="shared" ref="I1080:I1085" si="29">WEEKNUM(B1080)</f>
        <v>37</v>
      </c>
    </row>
    <row r="1081" spans="1:9" ht="13.4" customHeight="1" x14ac:dyDescent="0.25">
      <c r="A1081" s="21" t="s">
        <v>2119</v>
      </c>
      <c r="B1081" s="25">
        <v>40793</v>
      </c>
      <c r="C1081" s="21" t="s">
        <v>21</v>
      </c>
      <c r="D1081" s="21" t="s">
        <v>74</v>
      </c>
      <c r="E1081" s="26">
        <v>530</v>
      </c>
      <c r="G1081" s="21" t="s">
        <v>213</v>
      </c>
      <c r="I1081" s="21">
        <f t="shared" si="29"/>
        <v>37</v>
      </c>
    </row>
    <row r="1082" spans="1:9" ht="13.4" customHeight="1" x14ac:dyDescent="0.25">
      <c r="A1082" s="21" t="s">
        <v>2119</v>
      </c>
      <c r="B1082" s="25">
        <v>40793</v>
      </c>
      <c r="C1082" s="21" t="s">
        <v>21</v>
      </c>
      <c r="D1082" s="21" t="s">
        <v>188</v>
      </c>
      <c r="E1082" s="26">
        <v>500</v>
      </c>
      <c r="G1082" s="21" t="s">
        <v>213</v>
      </c>
      <c r="I1082" s="21">
        <f t="shared" si="29"/>
        <v>37</v>
      </c>
    </row>
    <row r="1083" spans="1:9" ht="13.4" customHeight="1" x14ac:dyDescent="0.25">
      <c r="A1083" s="21" t="s">
        <v>2119</v>
      </c>
      <c r="B1083" s="25">
        <v>40793</v>
      </c>
      <c r="C1083" s="21" t="s">
        <v>21</v>
      </c>
      <c r="D1083" s="21" t="s">
        <v>22</v>
      </c>
      <c r="E1083" s="26">
        <v>180</v>
      </c>
      <c r="G1083" s="21" t="s">
        <v>190</v>
      </c>
      <c r="I1083" s="21">
        <f t="shared" si="29"/>
        <v>37</v>
      </c>
    </row>
    <row r="1084" spans="1:9" ht="13.4" customHeight="1" x14ac:dyDescent="0.25">
      <c r="A1084" s="21" t="s">
        <v>2119</v>
      </c>
      <c r="B1084" s="25">
        <v>40793</v>
      </c>
      <c r="C1084" s="21" t="s">
        <v>21</v>
      </c>
      <c r="D1084" s="21" t="s">
        <v>154</v>
      </c>
      <c r="E1084" s="26">
        <v>120</v>
      </c>
      <c r="G1084" s="21" t="s">
        <v>164</v>
      </c>
      <c r="I1084" s="21">
        <f t="shared" si="29"/>
        <v>37</v>
      </c>
    </row>
    <row r="1085" spans="1:9" ht="13.4" customHeight="1" x14ac:dyDescent="0.25">
      <c r="A1085" s="21" t="s">
        <v>2119</v>
      </c>
      <c r="B1085" s="25">
        <v>40793</v>
      </c>
      <c r="C1085" s="21" t="s">
        <v>21</v>
      </c>
      <c r="D1085" s="21" t="s">
        <v>220</v>
      </c>
      <c r="E1085" s="26">
        <v>100</v>
      </c>
      <c r="G1085" s="21" t="s">
        <v>164</v>
      </c>
      <c r="I1085" s="21">
        <f t="shared" si="29"/>
        <v>37</v>
      </c>
    </row>
    <row r="1086" spans="1:9" ht="13.4" customHeight="1" x14ac:dyDescent="0.25">
      <c r="A1086" s="21" t="s">
        <v>2119</v>
      </c>
      <c r="B1086" s="25">
        <v>40793</v>
      </c>
      <c r="C1086" s="21" t="s">
        <v>6</v>
      </c>
      <c r="D1086" s="21" t="s">
        <v>299</v>
      </c>
      <c r="F1086" s="26">
        <v>3640.44</v>
      </c>
      <c r="G1086" s="21" t="s">
        <v>213</v>
      </c>
    </row>
    <row r="1087" spans="1:9" ht="13.4" customHeight="1" x14ac:dyDescent="0.25">
      <c r="A1087" s="21" t="s">
        <v>2119</v>
      </c>
      <c r="B1087" s="25">
        <v>40794</v>
      </c>
      <c r="C1087" s="21" t="s">
        <v>21</v>
      </c>
      <c r="D1087" s="21" t="s">
        <v>60</v>
      </c>
      <c r="E1087" s="26">
        <v>300</v>
      </c>
      <c r="G1087" s="21" t="s">
        <v>177</v>
      </c>
      <c r="I1087" s="21">
        <f>WEEKNUM(B1087)</f>
        <v>37</v>
      </c>
    </row>
    <row r="1088" spans="1:9" ht="13.4" customHeight="1" x14ac:dyDescent="0.25">
      <c r="A1088" s="21" t="s">
        <v>2119</v>
      </c>
      <c r="B1088" s="25">
        <v>40795</v>
      </c>
      <c r="C1088" s="21" t="s">
        <v>21</v>
      </c>
      <c r="D1088" s="21" t="s">
        <v>216</v>
      </c>
      <c r="E1088" s="26">
        <v>406</v>
      </c>
      <c r="I1088" s="21">
        <f>WEEKNUM(B1088)</f>
        <v>37</v>
      </c>
    </row>
    <row r="1089" spans="1:9" ht="13.4" customHeight="1" x14ac:dyDescent="0.25">
      <c r="A1089" s="21" t="s">
        <v>2119</v>
      </c>
      <c r="B1089" s="25">
        <v>40795</v>
      </c>
      <c r="C1089" s="21" t="s">
        <v>6</v>
      </c>
      <c r="D1089" s="21" t="s">
        <v>208</v>
      </c>
      <c r="F1089" s="26">
        <v>2500</v>
      </c>
      <c r="G1089" s="21" t="s">
        <v>213</v>
      </c>
    </row>
    <row r="1090" spans="1:9" ht="13.4" customHeight="1" x14ac:dyDescent="0.25">
      <c r="A1090" s="21" t="s">
        <v>2119</v>
      </c>
      <c r="B1090" s="25">
        <v>40796</v>
      </c>
      <c r="C1090" s="21" t="s">
        <v>6</v>
      </c>
      <c r="D1090" s="21" t="s">
        <v>299</v>
      </c>
      <c r="F1090" s="26">
        <v>358.13</v>
      </c>
      <c r="G1090" s="21" t="s">
        <v>164</v>
      </c>
    </row>
    <row r="1091" spans="1:9" ht="13.4" customHeight="1" x14ac:dyDescent="0.25">
      <c r="A1091" s="21" t="s">
        <v>2119</v>
      </c>
      <c r="B1091" s="25">
        <v>40797</v>
      </c>
      <c r="C1091" s="21" t="s">
        <v>6</v>
      </c>
      <c r="D1091" s="21" t="s">
        <v>299</v>
      </c>
      <c r="F1091" s="26">
        <v>42.22</v>
      </c>
      <c r="G1091" s="21" t="s">
        <v>243</v>
      </c>
    </row>
    <row r="1092" spans="1:9" ht="13.4" customHeight="1" x14ac:dyDescent="0.25">
      <c r="A1092" s="21" t="s">
        <v>2119</v>
      </c>
      <c r="B1092" s="25">
        <v>40798</v>
      </c>
      <c r="C1092" s="21" t="s">
        <v>21</v>
      </c>
      <c r="D1092" s="21" t="s">
        <v>163</v>
      </c>
      <c r="E1092" s="26">
        <v>2200</v>
      </c>
      <c r="G1092" s="21" t="s">
        <v>213</v>
      </c>
      <c r="I1092" s="21">
        <f t="shared" ref="I1092:I1111" si="30">WEEKNUM(B1092)</f>
        <v>38</v>
      </c>
    </row>
    <row r="1093" spans="1:9" ht="13.4" customHeight="1" x14ac:dyDescent="0.25">
      <c r="A1093" s="21" t="s">
        <v>2119</v>
      </c>
      <c r="B1093" s="25">
        <v>40798</v>
      </c>
      <c r="C1093" s="21" t="s">
        <v>21</v>
      </c>
      <c r="D1093" s="21" t="s">
        <v>220</v>
      </c>
      <c r="E1093" s="26">
        <v>300</v>
      </c>
      <c r="G1093" s="21" t="s">
        <v>190</v>
      </c>
      <c r="I1093" s="21">
        <f t="shared" si="30"/>
        <v>38</v>
      </c>
    </row>
    <row r="1094" spans="1:9" ht="13.4" customHeight="1" x14ac:dyDescent="0.25">
      <c r="A1094" s="21" t="s">
        <v>2119</v>
      </c>
      <c r="B1094" s="25">
        <v>40798</v>
      </c>
      <c r="C1094" s="21" t="s">
        <v>21</v>
      </c>
      <c r="D1094" s="21" t="s">
        <v>220</v>
      </c>
      <c r="E1094" s="26">
        <v>300</v>
      </c>
      <c r="G1094" s="21" t="s">
        <v>213</v>
      </c>
      <c r="I1094" s="21">
        <f t="shared" si="30"/>
        <v>38</v>
      </c>
    </row>
    <row r="1095" spans="1:9" ht="13.4" customHeight="1" x14ac:dyDescent="0.25">
      <c r="A1095" s="21" t="s">
        <v>2119</v>
      </c>
      <c r="B1095" s="25">
        <v>40798</v>
      </c>
      <c r="C1095" s="21" t="s">
        <v>21</v>
      </c>
      <c r="D1095" s="21" t="s">
        <v>154</v>
      </c>
      <c r="E1095" s="26">
        <v>520</v>
      </c>
      <c r="G1095" s="21" t="s">
        <v>213</v>
      </c>
      <c r="I1095" s="21">
        <f t="shared" si="30"/>
        <v>38</v>
      </c>
    </row>
    <row r="1096" spans="1:9" ht="13.4" customHeight="1" x14ac:dyDescent="0.25">
      <c r="A1096" s="21" t="s">
        <v>2119</v>
      </c>
      <c r="B1096" s="25">
        <v>40798</v>
      </c>
      <c r="C1096" s="21" t="s">
        <v>21</v>
      </c>
      <c r="D1096" s="21" t="s">
        <v>211</v>
      </c>
      <c r="E1096" s="26">
        <v>520</v>
      </c>
      <c r="G1096" s="21" t="s">
        <v>213</v>
      </c>
      <c r="I1096" s="21">
        <f t="shared" si="30"/>
        <v>38</v>
      </c>
    </row>
    <row r="1097" spans="1:9" ht="13.4" customHeight="1" x14ac:dyDescent="0.25">
      <c r="A1097" s="21" t="s">
        <v>2119</v>
      </c>
      <c r="B1097" s="25">
        <v>40798</v>
      </c>
      <c r="C1097" s="21" t="s">
        <v>21</v>
      </c>
      <c r="D1097" s="21" t="s">
        <v>188</v>
      </c>
      <c r="E1097" s="26">
        <v>500</v>
      </c>
      <c r="G1097" s="21" t="s">
        <v>213</v>
      </c>
      <c r="I1097" s="21">
        <f t="shared" si="30"/>
        <v>38</v>
      </c>
    </row>
    <row r="1098" spans="1:9" ht="13.4" customHeight="1" x14ac:dyDescent="0.25">
      <c r="A1098" s="21" t="s">
        <v>2119</v>
      </c>
      <c r="B1098" s="25">
        <v>40798</v>
      </c>
      <c r="C1098" s="21" t="s">
        <v>21</v>
      </c>
      <c r="D1098" s="21" t="s">
        <v>41</v>
      </c>
      <c r="E1098" s="26">
        <v>120</v>
      </c>
      <c r="G1098" s="21" t="s">
        <v>213</v>
      </c>
      <c r="I1098" s="21">
        <f t="shared" si="30"/>
        <v>38</v>
      </c>
    </row>
    <row r="1099" spans="1:9" ht="13.4" customHeight="1" x14ac:dyDescent="0.25">
      <c r="A1099" s="21" t="s">
        <v>2119</v>
      </c>
      <c r="B1099" s="25">
        <v>40798</v>
      </c>
      <c r="C1099" s="21" t="s">
        <v>21</v>
      </c>
      <c r="D1099" s="21" t="s">
        <v>41</v>
      </c>
      <c r="E1099" s="26">
        <v>180</v>
      </c>
      <c r="G1099" s="21" t="s">
        <v>190</v>
      </c>
      <c r="I1099" s="21">
        <f t="shared" si="30"/>
        <v>38</v>
      </c>
    </row>
    <row r="1100" spans="1:9" ht="13.4" customHeight="1" x14ac:dyDescent="0.25">
      <c r="A1100" s="21" t="s">
        <v>2119</v>
      </c>
      <c r="B1100" s="25">
        <v>40798</v>
      </c>
      <c r="C1100" s="21" t="s">
        <v>21</v>
      </c>
      <c r="D1100" s="21" t="s">
        <v>139</v>
      </c>
      <c r="E1100" s="26">
        <v>195</v>
      </c>
      <c r="G1100" s="21" t="s">
        <v>190</v>
      </c>
      <c r="I1100" s="21">
        <f t="shared" si="30"/>
        <v>38</v>
      </c>
    </row>
    <row r="1101" spans="1:9" ht="13.4" customHeight="1" x14ac:dyDescent="0.25">
      <c r="A1101" s="21" t="s">
        <v>2119</v>
      </c>
      <c r="B1101" s="25">
        <v>40798</v>
      </c>
      <c r="C1101" s="21" t="s">
        <v>21</v>
      </c>
      <c r="D1101" s="21" t="s">
        <v>211</v>
      </c>
      <c r="E1101" s="26">
        <v>140</v>
      </c>
      <c r="G1101" s="21" t="s">
        <v>213</v>
      </c>
      <c r="I1101" s="21">
        <f t="shared" si="30"/>
        <v>38</v>
      </c>
    </row>
    <row r="1102" spans="1:9" ht="13.4" customHeight="1" x14ac:dyDescent="0.25">
      <c r="A1102" s="21" t="s">
        <v>2119</v>
      </c>
      <c r="B1102" s="25">
        <v>40798</v>
      </c>
      <c r="C1102" s="21" t="s">
        <v>21</v>
      </c>
      <c r="D1102" s="21" t="s">
        <v>74</v>
      </c>
      <c r="E1102" s="26">
        <v>120</v>
      </c>
      <c r="G1102" s="21" t="s">
        <v>213</v>
      </c>
      <c r="I1102" s="21">
        <f t="shared" si="30"/>
        <v>38</v>
      </c>
    </row>
    <row r="1103" spans="1:9" ht="13.4" customHeight="1" x14ac:dyDescent="0.25">
      <c r="A1103" s="21" t="s">
        <v>2119</v>
      </c>
      <c r="B1103" s="25">
        <v>40798</v>
      </c>
      <c r="C1103" s="21" t="s">
        <v>21</v>
      </c>
      <c r="D1103" s="21" t="s">
        <v>244</v>
      </c>
      <c r="E1103" s="26">
        <v>1231</v>
      </c>
      <c r="G1103" s="21" t="s">
        <v>245</v>
      </c>
      <c r="I1103" s="21">
        <f t="shared" si="30"/>
        <v>38</v>
      </c>
    </row>
    <row r="1104" spans="1:9" ht="13.4" customHeight="1" x14ac:dyDescent="0.25">
      <c r="A1104" s="21" t="s">
        <v>2119</v>
      </c>
      <c r="B1104" s="25">
        <v>40798</v>
      </c>
      <c r="C1104" s="21" t="s">
        <v>21</v>
      </c>
      <c r="D1104" s="21" t="s">
        <v>126</v>
      </c>
      <c r="E1104" s="26">
        <f>540-120</f>
        <v>420</v>
      </c>
      <c r="G1104" s="21" t="s">
        <v>164</v>
      </c>
      <c r="I1104" s="21">
        <f t="shared" si="30"/>
        <v>38</v>
      </c>
    </row>
    <row r="1105" spans="1:9" ht="13.4" customHeight="1" x14ac:dyDescent="0.25">
      <c r="A1105" s="21" t="s">
        <v>2119</v>
      </c>
      <c r="B1105" s="25">
        <v>40798</v>
      </c>
      <c r="C1105" s="21" t="s">
        <v>21</v>
      </c>
      <c r="D1105" s="21" t="s">
        <v>126</v>
      </c>
      <c r="E1105" s="26">
        <v>120</v>
      </c>
      <c r="G1105" s="21" t="s">
        <v>246</v>
      </c>
      <c r="I1105" s="21">
        <f t="shared" si="30"/>
        <v>38</v>
      </c>
    </row>
    <row r="1106" spans="1:9" ht="13.4" customHeight="1" x14ac:dyDescent="0.25">
      <c r="A1106" s="21" t="s">
        <v>2119</v>
      </c>
      <c r="B1106" s="25">
        <v>40798</v>
      </c>
      <c r="C1106" s="21" t="s">
        <v>21</v>
      </c>
      <c r="D1106" s="21" t="s">
        <v>22</v>
      </c>
      <c r="E1106" s="26">
        <v>420</v>
      </c>
      <c r="G1106" s="21" t="s">
        <v>164</v>
      </c>
      <c r="I1106" s="21">
        <f t="shared" si="30"/>
        <v>38</v>
      </c>
    </row>
    <row r="1107" spans="1:9" ht="13.4" customHeight="1" x14ac:dyDescent="0.25">
      <c r="A1107" s="21" t="s">
        <v>2119</v>
      </c>
      <c r="B1107" s="25">
        <v>40798</v>
      </c>
      <c r="C1107" s="21" t="s">
        <v>21</v>
      </c>
      <c r="D1107" s="21" t="s">
        <v>22</v>
      </c>
      <c r="E1107" s="26">
        <v>120</v>
      </c>
      <c r="G1107" s="21" t="s">
        <v>246</v>
      </c>
      <c r="I1107" s="21">
        <f t="shared" si="30"/>
        <v>38</v>
      </c>
    </row>
    <row r="1108" spans="1:9" ht="13.4" customHeight="1" x14ac:dyDescent="0.25">
      <c r="A1108" s="21" t="s">
        <v>2119</v>
      </c>
      <c r="B1108" s="25">
        <v>40798</v>
      </c>
      <c r="C1108" s="21" t="s">
        <v>21</v>
      </c>
      <c r="D1108" s="21" t="s">
        <v>133</v>
      </c>
      <c r="E1108" s="26">
        <v>480</v>
      </c>
      <c r="G1108" s="21" t="s">
        <v>172</v>
      </c>
      <c r="I1108" s="21">
        <f t="shared" si="30"/>
        <v>38</v>
      </c>
    </row>
    <row r="1109" spans="1:9" ht="13.4" customHeight="1" x14ac:dyDescent="0.25">
      <c r="A1109" s="21" t="s">
        <v>2119</v>
      </c>
      <c r="B1109" s="25">
        <v>40798</v>
      </c>
      <c r="C1109" s="21" t="s">
        <v>21</v>
      </c>
      <c r="D1109" s="21" t="s">
        <v>139</v>
      </c>
      <c r="E1109" s="26">
        <f>390-120</f>
        <v>270</v>
      </c>
      <c r="G1109" s="21" t="s">
        <v>164</v>
      </c>
      <c r="I1109" s="21">
        <f t="shared" si="30"/>
        <v>38</v>
      </c>
    </row>
    <row r="1110" spans="1:9" ht="13.4" customHeight="1" x14ac:dyDescent="0.25">
      <c r="A1110" s="21" t="s">
        <v>2119</v>
      </c>
      <c r="B1110" s="25">
        <v>40798</v>
      </c>
      <c r="C1110" s="21" t="s">
        <v>21</v>
      </c>
      <c r="D1110" s="21" t="s">
        <v>139</v>
      </c>
      <c r="E1110" s="26">
        <v>120</v>
      </c>
      <c r="G1110" s="21" t="s">
        <v>246</v>
      </c>
      <c r="I1110" s="21">
        <f t="shared" si="30"/>
        <v>38</v>
      </c>
    </row>
    <row r="1111" spans="1:9" ht="13.4" customHeight="1" x14ac:dyDescent="0.25">
      <c r="A1111" s="21" t="s">
        <v>2119</v>
      </c>
      <c r="B1111" s="25">
        <v>40798</v>
      </c>
      <c r="C1111" s="21" t="s">
        <v>21</v>
      </c>
      <c r="D1111" s="21" t="s">
        <v>134</v>
      </c>
      <c r="E1111" s="26">
        <v>340</v>
      </c>
      <c r="G1111" s="21" t="s">
        <v>172</v>
      </c>
      <c r="I1111" s="21">
        <f t="shared" si="30"/>
        <v>38</v>
      </c>
    </row>
    <row r="1112" spans="1:9" ht="13.4" customHeight="1" x14ac:dyDescent="0.25">
      <c r="A1112" s="21" t="s">
        <v>2119</v>
      </c>
      <c r="B1112" s="25">
        <v>40798</v>
      </c>
      <c r="C1112" s="21" t="s">
        <v>6</v>
      </c>
      <c r="D1112" s="21" t="s">
        <v>299</v>
      </c>
      <c r="F1112" s="26">
        <v>128.38</v>
      </c>
      <c r="G1112" s="21" t="s">
        <v>200</v>
      </c>
    </row>
    <row r="1113" spans="1:9" ht="13.4" customHeight="1" x14ac:dyDescent="0.25">
      <c r="A1113" s="21" t="s">
        <v>2119</v>
      </c>
      <c r="B1113" s="25">
        <v>40798</v>
      </c>
      <c r="C1113" s="21" t="s">
        <v>6</v>
      </c>
      <c r="D1113" s="21" t="s">
        <v>299</v>
      </c>
      <c r="F1113" s="26">
        <v>405.14</v>
      </c>
      <c r="G1113" s="21" t="s">
        <v>213</v>
      </c>
    </row>
    <row r="1114" spans="1:9" ht="13.4" customHeight="1" x14ac:dyDescent="0.25">
      <c r="A1114" s="21" t="s">
        <v>2119</v>
      </c>
      <c r="B1114" s="25">
        <v>40798</v>
      </c>
      <c r="C1114" s="21" t="s">
        <v>6</v>
      </c>
      <c r="D1114" s="21" t="s">
        <v>299</v>
      </c>
      <c r="F1114" s="26">
        <v>467.37</v>
      </c>
      <c r="G1114" s="21" t="s">
        <v>190</v>
      </c>
    </row>
    <row r="1115" spans="1:9" ht="13.4" customHeight="1" x14ac:dyDescent="0.25">
      <c r="A1115" s="21" t="s">
        <v>2119</v>
      </c>
      <c r="B1115" s="25">
        <v>40799</v>
      </c>
      <c r="C1115" s="21" t="s">
        <v>21</v>
      </c>
      <c r="D1115" s="21" t="s">
        <v>89</v>
      </c>
      <c r="E1115" s="26">
        <v>360</v>
      </c>
      <c r="I1115" s="21">
        <f>WEEKNUM(B1115)</f>
        <v>38</v>
      </c>
    </row>
    <row r="1116" spans="1:9" ht="13.4" customHeight="1" x14ac:dyDescent="0.25">
      <c r="A1116" s="21" t="s">
        <v>2119</v>
      </c>
      <c r="B1116" s="25">
        <v>40799</v>
      </c>
      <c r="C1116" s="21" t="s">
        <v>6</v>
      </c>
      <c r="D1116" s="21" t="s">
        <v>299</v>
      </c>
      <c r="F1116" s="26">
        <v>1487.07</v>
      </c>
      <c r="G1116" s="21" t="s">
        <v>213</v>
      </c>
    </row>
    <row r="1117" spans="1:9" ht="13.4" customHeight="1" x14ac:dyDescent="0.25">
      <c r="A1117" s="21" t="s">
        <v>2119</v>
      </c>
      <c r="B1117" s="25">
        <v>40799</v>
      </c>
      <c r="C1117" s="21" t="s">
        <v>6</v>
      </c>
      <c r="D1117" s="21" t="s">
        <v>299</v>
      </c>
      <c r="F1117" s="26">
        <v>68.900000000000006</v>
      </c>
      <c r="G1117" s="21" t="s">
        <v>213</v>
      </c>
    </row>
    <row r="1118" spans="1:9" ht="13.4" customHeight="1" x14ac:dyDescent="0.25">
      <c r="A1118" s="21" t="s">
        <v>2119</v>
      </c>
      <c r="B1118" s="25">
        <v>40801</v>
      </c>
      <c r="C1118" s="21" t="s">
        <v>21</v>
      </c>
      <c r="D1118" s="21" t="s">
        <v>89</v>
      </c>
      <c r="E1118" s="26">
        <v>360</v>
      </c>
      <c r="I1118" s="21">
        <f t="shared" ref="I1118:I1133" si="31">WEEKNUM(B1118)</f>
        <v>38</v>
      </c>
    </row>
    <row r="1119" spans="1:9" ht="13.4" customHeight="1" x14ac:dyDescent="0.25">
      <c r="A1119" s="21" t="s">
        <v>2119</v>
      </c>
      <c r="B1119" s="25">
        <v>40802</v>
      </c>
      <c r="C1119" s="21" t="s">
        <v>21</v>
      </c>
      <c r="D1119" s="21" t="s">
        <v>247</v>
      </c>
      <c r="E1119" s="26">
        <v>240</v>
      </c>
      <c r="G1119" s="21" t="s">
        <v>164</v>
      </c>
      <c r="I1119" s="21">
        <f t="shared" si="31"/>
        <v>38</v>
      </c>
    </row>
    <row r="1120" spans="1:9" ht="13.4" customHeight="1" x14ac:dyDescent="0.25">
      <c r="A1120" s="21" t="s">
        <v>2119</v>
      </c>
      <c r="B1120" s="25">
        <v>40802</v>
      </c>
      <c r="C1120" s="21" t="s">
        <v>21</v>
      </c>
      <c r="D1120" s="21" t="s">
        <v>248</v>
      </c>
      <c r="E1120" s="26">
        <v>650</v>
      </c>
      <c r="G1120" s="21" t="s">
        <v>172</v>
      </c>
      <c r="I1120" s="21">
        <f t="shared" si="31"/>
        <v>38</v>
      </c>
    </row>
    <row r="1121" spans="1:9" ht="13.4" customHeight="1" x14ac:dyDescent="0.25">
      <c r="A1121" s="21" t="s">
        <v>2119</v>
      </c>
      <c r="B1121" s="25">
        <v>40802</v>
      </c>
      <c r="C1121" s="21" t="s">
        <v>21</v>
      </c>
      <c r="D1121" s="21" t="s">
        <v>249</v>
      </c>
      <c r="E1121" s="26">
        <v>3190</v>
      </c>
      <c r="G1121" s="21" t="s">
        <v>190</v>
      </c>
      <c r="I1121" s="21">
        <f t="shared" si="31"/>
        <v>38</v>
      </c>
    </row>
    <row r="1122" spans="1:9" ht="13.4" customHeight="1" x14ac:dyDescent="0.25">
      <c r="A1122" s="21" t="s">
        <v>2119</v>
      </c>
      <c r="B1122" s="25">
        <v>40805</v>
      </c>
      <c r="C1122" s="21" t="s">
        <v>21</v>
      </c>
      <c r="D1122" s="21" t="s">
        <v>154</v>
      </c>
      <c r="E1122" s="26">
        <v>910</v>
      </c>
      <c r="G1122" s="21" t="s">
        <v>213</v>
      </c>
      <c r="I1122" s="21">
        <f t="shared" si="31"/>
        <v>39</v>
      </c>
    </row>
    <row r="1123" spans="1:9" ht="13.4" customHeight="1" x14ac:dyDescent="0.25">
      <c r="A1123" s="21" t="s">
        <v>2119</v>
      </c>
      <c r="B1123" s="25">
        <v>40805</v>
      </c>
      <c r="C1123" s="21" t="s">
        <v>21</v>
      </c>
      <c r="D1123" s="21" t="s">
        <v>211</v>
      </c>
      <c r="E1123" s="26">
        <v>840</v>
      </c>
      <c r="G1123" s="21" t="s">
        <v>213</v>
      </c>
      <c r="I1123" s="21">
        <f t="shared" si="31"/>
        <v>39</v>
      </c>
    </row>
    <row r="1124" spans="1:9" ht="13.4" customHeight="1" x14ac:dyDescent="0.25">
      <c r="A1124" s="21" t="s">
        <v>2119</v>
      </c>
      <c r="B1124" s="25">
        <v>40805</v>
      </c>
      <c r="C1124" s="21" t="s">
        <v>21</v>
      </c>
      <c r="D1124" s="21" t="s">
        <v>134</v>
      </c>
      <c r="E1124" s="26">
        <v>480</v>
      </c>
      <c r="G1124" s="21" t="s">
        <v>213</v>
      </c>
      <c r="I1124" s="21">
        <f t="shared" si="31"/>
        <v>39</v>
      </c>
    </row>
    <row r="1125" spans="1:9" ht="13.4" customHeight="1" x14ac:dyDescent="0.25">
      <c r="A1125" s="21" t="s">
        <v>2119</v>
      </c>
      <c r="B1125" s="25">
        <v>40805</v>
      </c>
      <c r="C1125" s="21" t="s">
        <v>21</v>
      </c>
      <c r="D1125" s="21" t="s">
        <v>133</v>
      </c>
      <c r="E1125" s="26">
        <v>780</v>
      </c>
      <c r="G1125" s="21" t="s">
        <v>200</v>
      </c>
      <c r="I1125" s="21">
        <f t="shared" si="31"/>
        <v>39</v>
      </c>
    </row>
    <row r="1126" spans="1:9" ht="13.4" customHeight="1" x14ac:dyDescent="0.25">
      <c r="A1126" s="21" t="s">
        <v>2119</v>
      </c>
      <c r="B1126" s="25">
        <v>40805</v>
      </c>
      <c r="C1126" s="21" t="s">
        <v>21</v>
      </c>
      <c r="D1126" s="21" t="s">
        <v>139</v>
      </c>
      <c r="E1126" s="26">
        <v>130</v>
      </c>
      <c r="G1126" s="21" t="s">
        <v>200</v>
      </c>
      <c r="I1126" s="21">
        <f t="shared" si="31"/>
        <v>39</v>
      </c>
    </row>
    <row r="1127" spans="1:9" ht="13.4" customHeight="1" x14ac:dyDescent="0.25">
      <c r="A1127" s="21" t="s">
        <v>2119</v>
      </c>
      <c r="B1127" s="25">
        <v>40805</v>
      </c>
      <c r="C1127" s="21" t="s">
        <v>21</v>
      </c>
      <c r="D1127" s="21" t="s">
        <v>139</v>
      </c>
      <c r="E1127" s="26">
        <f>130*4</f>
        <v>520</v>
      </c>
      <c r="G1127" s="21" t="s">
        <v>164</v>
      </c>
      <c r="I1127" s="21">
        <f t="shared" si="31"/>
        <v>39</v>
      </c>
    </row>
    <row r="1128" spans="1:9" ht="13.4" customHeight="1" x14ac:dyDescent="0.25">
      <c r="A1128" s="21" t="s">
        <v>2119</v>
      </c>
      <c r="B1128" s="25">
        <v>40805</v>
      </c>
      <c r="C1128" s="21" t="s">
        <v>21</v>
      </c>
      <c r="D1128" s="21" t="s">
        <v>139</v>
      </c>
      <c r="E1128" s="26">
        <v>130</v>
      </c>
      <c r="G1128" s="21" t="s">
        <v>250</v>
      </c>
      <c r="I1128" s="21">
        <f t="shared" si="31"/>
        <v>39</v>
      </c>
    </row>
    <row r="1129" spans="1:9" ht="13.4" customHeight="1" x14ac:dyDescent="0.25">
      <c r="A1129" s="21" t="s">
        <v>2119</v>
      </c>
      <c r="B1129" s="25">
        <v>40805</v>
      </c>
      <c r="C1129" s="21" t="s">
        <v>21</v>
      </c>
      <c r="D1129" s="21" t="s">
        <v>126</v>
      </c>
      <c r="E1129" s="26">
        <v>600</v>
      </c>
      <c r="G1129" s="21" t="s">
        <v>164</v>
      </c>
      <c r="I1129" s="21">
        <f t="shared" si="31"/>
        <v>39</v>
      </c>
    </row>
    <row r="1130" spans="1:9" ht="13.4" customHeight="1" x14ac:dyDescent="0.25">
      <c r="A1130" s="21" t="s">
        <v>2119</v>
      </c>
      <c r="B1130" s="25">
        <v>40805</v>
      </c>
      <c r="C1130" s="21" t="s">
        <v>21</v>
      </c>
      <c r="D1130" s="21" t="s">
        <v>59</v>
      </c>
      <c r="E1130" s="26">
        <v>300</v>
      </c>
      <c r="G1130" s="21" t="s">
        <v>200</v>
      </c>
      <c r="I1130" s="21">
        <f t="shared" si="31"/>
        <v>39</v>
      </c>
    </row>
    <row r="1131" spans="1:9" ht="13.4" customHeight="1" x14ac:dyDescent="0.25">
      <c r="A1131" s="21" t="s">
        <v>2119</v>
      </c>
      <c r="B1131" s="25">
        <v>40805</v>
      </c>
      <c r="C1131" s="21" t="s">
        <v>21</v>
      </c>
      <c r="D1131" s="21" t="s">
        <v>134</v>
      </c>
      <c r="E1131" s="26">
        <v>240</v>
      </c>
      <c r="G1131" s="21" t="s">
        <v>200</v>
      </c>
      <c r="I1131" s="21">
        <f t="shared" si="31"/>
        <v>39</v>
      </c>
    </row>
    <row r="1132" spans="1:9" ht="13.4" customHeight="1" x14ac:dyDescent="0.25">
      <c r="A1132" s="21" t="s">
        <v>2119</v>
      </c>
      <c r="B1132" s="25">
        <v>40805</v>
      </c>
      <c r="C1132" s="21" t="s">
        <v>21</v>
      </c>
      <c r="D1132" s="21" t="s">
        <v>251</v>
      </c>
      <c r="E1132" s="26">
        <v>120</v>
      </c>
      <c r="G1132" s="21" t="s">
        <v>200</v>
      </c>
      <c r="I1132" s="21">
        <f t="shared" si="31"/>
        <v>39</v>
      </c>
    </row>
    <row r="1133" spans="1:9" ht="13.4" customHeight="1" x14ac:dyDescent="0.25">
      <c r="A1133" s="21" t="s">
        <v>2119</v>
      </c>
      <c r="B1133" s="25">
        <v>40805</v>
      </c>
      <c r="C1133" s="21" t="s">
        <v>21</v>
      </c>
      <c r="D1133" s="21" t="s">
        <v>251</v>
      </c>
      <c r="E1133" s="26">
        <v>600</v>
      </c>
      <c r="G1133" s="21" t="s">
        <v>164</v>
      </c>
      <c r="I1133" s="21">
        <f t="shared" si="31"/>
        <v>39</v>
      </c>
    </row>
    <row r="1134" spans="1:9" ht="13.4" customHeight="1" x14ac:dyDescent="0.25">
      <c r="A1134" s="21" t="s">
        <v>2119</v>
      </c>
      <c r="B1134" s="25">
        <v>40805</v>
      </c>
      <c r="C1134" s="21" t="s">
        <v>6</v>
      </c>
      <c r="D1134" s="21" t="s">
        <v>299</v>
      </c>
      <c r="F1134" s="26">
        <v>318.62</v>
      </c>
      <c r="G1134" s="21" t="s">
        <v>213</v>
      </c>
    </row>
    <row r="1135" spans="1:9" ht="13.4" customHeight="1" x14ac:dyDescent="0.25">
      <c r="A1135" s="21" t="s">
        <v>2119</v>
      </c>
      <c r="B1135" s="25">
        <v>40805</v>
      </c>
      <c r="C1135" s="21" t="s">
        <v>6</v>
      </c>
      <c r="D1135" s="21" t="s">
        <v>299</v>
      </c>
      <c r="F1135" s="26">
        <v>511.47</v>
      </c>
      <c r="G1135" s="21" t="s">
        <v>158</v>
      </c>
    </row>
    <row r="1136" spans="1:9" ht="13.4" customHeight="1" x14ac:dyDescent="0.25">
      <c r="A1136" s="21" t="s">
        <v>2119</v>
      </c>
      <c r="B1136" s="25">
        <v>40805</v>
      </c>
      <c r="C1136" s="21" t="s">
        <v>21</v>
      </c>
      <c r="D1136" s="21" t="s">
        <v>32</v>
      </c>
      <c r="E1136" s="26">
        <v>910</v>
      </c>
      <c r="G1136" s="21" t="s">
        <v>213</v>
      </c>
      <c r="I1136" s="21">
        <f>WEEKNUM(B1136)</f>
        <v>39</v>
      </c>
    </row>
    <row r="1137" spans="1:9" ht="13.4" customHeight="1" x14ac:dyDescent="0.25">
      <c r="A1137" s="21" t="s">
        <v>2119</v>
      </c>
      <c r="B1137" s="25">
        <v>40805</v>
      </c>
      <c r="C1137" s="21" t="s">
        <v>21</v>
      </c>
      <c r="D1137" s="21" t="s">
        <v>40</v>
      </c>
      <c r="E1137" s="26">
        <v>840</v>
      </c>
      <c r="G1137" s="21" t="s">
        <v>213</v>
      </c>
      <c r="I1137" s="21">
        <f>WEEKNUM(B1137)</f>
        <v>39</v>
      </c>
    </row>
    <row r="1138" spans="1:9" ht="13.4" customHeight="1" x14ac:dyDescent="0.25">
      <c r="A1138" s="21" t="s">
        <v>2119</v>
      </c>
      <c r="B1138" s="25">
        <v>40805</v>
      </c>
      <c r="C1138" s="21" t="s">
        <v>21</v>
      </c>
      <c r="D1138" s="21" t="s">
        <v>48</v>
      </c>
      <c r="E1138" s="26">
        <v>480</v>
      </c>
      <c r="G1138" s="21" t="s">
        <v>213</v>
      </c>
      <c r="I1138" s="21">
        <f>WEEKNUM(B1138)</f>
        <v>39</v>
      </c>
    </row>
    <row r="1139" spans="1:9" ht="13.4" customHeight="1" x14ac:dyDescent="0.25">
      <c r="A1139" s="21" t="s">
        <v>2119</v>
      </c>
      <c r="B1139" s="25">
        <v>40806</v>
      </c>
      <c r="C1139" s="21" t="s">
        <v>6</v>
      </c>
      <c r="D1139" s="21" t="s">
        <v>299</v>
      </c>
      <c r="F1139" s="26">
        <v>568.19000000000005</v>
      </c>
      <c r="G1139" s="21" t="s">
        <v>213</v>
      </c>
    </row>
    <row r="1140" spans="1:9" ht="13.4" customHeight="1" x14ac:dyDescent="0.25">
      <c r="A1140" s="21" t="s">
        <v>2119</v>
      </c>
      <c r="B1140" s="25">
        <v>40806</v>
      </c>
      <c r="C1140" s="21" t="s">
        <v>21</v>
      </c>
      <c r="D1140" s="21" t="s">
        <v>252</v>
      </c>
      <c r="E1140" s="26">
        <v>400</v>
      </c>
      <c r="G1140" s="21" t="s">
        <v>213</v>
      </c>
      <c r="I1140" s="21">
        <f t="shared" ref="I1140:I1155" si="32">WEEKNUM(B1140)</f>
        <v>39</v>
      </c>
    </row>
    <row r="1141" spans="1:9" ht="13.4" customHeight="1" x14ac:dyDescent="0.25">
      <c r="A1141" s="21" t="s">
        <v>2119</v>
      </c>
      <c r="B1141" s="25">
        <v>40806</v>
      </c>
      <c r="C1141" s="21" t="s">
        <v>21</v>
      </c>
      <c r="D1141" s="21" t="s">
        <v>252</v>
      </c>
      <c r="E1141" s="26">
        <v>400</v>
      </c>
      <c r="G1141" s="21" t="s">
        <v>213</v>
      </c>
      <c r="I1141" s="21">
        <f t="shared" si="32"/>
        <v>39</v>
      </c>
    </row>
    <row r="1142" spans="1:9" ht="13.4" customHeight="1" x14ac:dyDescent="0.25">
      <c r="A1142" s="21" t="s">
        <v>2119</v>
      </c>
      <c r="B1142" s="25">
        <v>40808</v>
      </c>
      <c r="C1142" s="21" t="s">
        <v>21</v>
      </c>
      <c r="D1142" s="21" t="s">
        <v>216</v>
      </c>
      <c r="E1142" s="26">
        <v>25.8</v>
      </c>
      <c r="I1142" s="21">
        <f t="shared" si="32"/>
        <v>39</v>
      </c>
    </row>
    <row r="1143" spans="1:9" ht="13.4" customHeight="1" x14ac:dyDescent="0.25">
      <c r="A1143" s="21" t="s">
        <v>2119</v>
      </c>
      <c r="B1143" s="25">
        <v>40809</v>
      </c>
      <c r="C1143" s="21" t="s">
        <v>21</v>
      </c>
      <c r="D1143" s="21" t="s">
        <v>253</v>
      </c>
      <c r="E1143" s="26">
        <v>470</v>
      </c>
      <c r="G1143" s="21" t="s">
        <v>164</v>
      </c>
      <c r="I1143" s="21">
        <f t="shared" si="32"/>
        <v>39</v>
      </c>
    </row>
    <row r="1144" spans="1:9" ht="13.4" customHeight="1" x14ac:dyDescent="0.25">
      <c r="A1144" s="21" t="s">
        <v>2119</v>
      </c>
      <c r="B1144" s="25">
        <v>40812</v>
      </c>
      <c r="C1144" s="21" t="s">
        <v>21</v>
      </c>
      <c r="D1144" s="21" t="s">
        <v>32</v>
      </c>
      <c r="E1144" s="26">
        <v>1000</v>
      </c>
      <c r="G1144" s="21" t="s">
        <v>213</v>
      </c>
      <c r="I1144" s="21">
        <f t="shared" si="32"/>
        <v>40</v>
      </c>
    </row>
    <row r="1145" spans="1:9" ht="13.4" customHeight="1" x14ac:dyDescent="0.25">
      <c r="A1145" s="21" t="s">
        <v>2119</v>
      </c>
      <c r="B1145" s="25">
        <v>40812</v>
      </c>
      <c r="C1145" s="21" t="s">
        <v>21</v>
      </c>
      <c r="D1145" s="21" t="s">
        <v>32</v>
      </c>
      <c r="E1145" s="26">
        <v>520</v>
      </c>
      <c r="G1145" s="21" t="s">
        <v>213</v>
      </c>
      <c r="I1145" s="21">
        <f t="shared" si="32"/>
        <v>40</v>
      </c>
    </row>
    <row r="1146" spans="1:9" ht="13.4" customHeight="1" x14ac:dyDescent="0.25">
      <c r="A1146" s="21" t="s">
        <v>2119</v>
      </c>
      <c r="B1146" s="25">
        <v>40812</v>
      </c>
      <c r="C1146" s="21" t="s">
        <v>21</v>
      </c>
      <c r="D1146" s="21" t="s">
        <v>40</v>
      </c>
      <c r="E1146" s="26">
        <v>480</v>
      </c>
      <c r="G1146" s="21" t="s">
        <v>213</v>
      </c>
      <c r="I1146" s="21">
        <f t="shared" si="32"/>
        <v>40</v>
      </c>
    </row>
    <row r="1147" spans="1:9" ht="13.4" customHeight="1" x14ac:dyDescent="0.25">
      <c r="A1147" s="21" t="s">
        <v>2119</v>
      </c>
      <c r="B1147" s="25">
        <v>40812</v>
      </c>
      <c r="C1147" s="21" t="s">
        <v>21</v>
      </c>
      <c r="D1147" s="21" t="s">
        <v>48</v>
      </c>
      <c r="E1147" s="26">
        <v>480</v>
      </c>
      <c r="G1147" s="21" t="s">
        <v>213</v>
      </c>
      <c r="I1147" s="21">
        <f t="shared" si="32"/>
        <v>40</v>
      </c>
    </row>
    <row r="1148" spans="1:9" ht="13.4" customHeight="1" x14ac:dyDescent="0.25">
      <c r="A1148" s="21" t="s">
        <v>2119</v>
      </c>
      <c r="B1148" s="25">
        <v>40812</v>
      </c>
      <c r="C1148" s="21" t="s">
        <v>21</v>
      </c>
      <c r="D1148" s="21" t="s">
        <v>56</v>
      </c>
      <c r="E1148" s="26">
        <v>520</v>
      </c>
      <c r="G1148" s="21" t="s">
        <v>200</v>
      </c>
      <c r="I1148" s="21">
        <f t="shared" si="32"/>
        <v>40</v>
      </c>
    </row>
    <row r="1149" spans="1:9" ht="13.4" customHeight="1" x14ac:dyDescent="0.25">
      <c r="A1149" s="21" t="s">
        <v>2119</v>
      </c>
      <c r="B1149" s="25">
        <v>40812</v>
      </c>
      <c r="C1149" s="21" t="s">
        <v>21</v>
      </c>
      <c r="D1149" s="21" t="s">
        <v>22</v>
      </c>
      <c r="E1149" s="26">
        <v>580</v>
      </c>
      <c r="G1149" s="21" t="s">
        <v>200</v>
      </c>
      <c r="I1149" s="21">
        <f t="shared" si="32"/>
        <v>40</v>
      </c>
    </row>
    <row r="1150" spans="1:9" ht="13.4" customHeight="1" x14ac:dyDescent="0.25">
      <c r="A1150" s="21" t="s">
        <v>2119</v>
      </c>
      <c r="B1150" s="25">
        <v>40812</v>
      </c>
      <c r="C1150" s="21" t="s">
        <v>21</v>
      </c>
      <c r="D1150" s="21" t="s">
        <v>46</v>
      </c>
      <c r="E1150" s="26">
        <v>520</v>
      </c>
      <c r="G1150" s="21" t="s">
        <v>200</v>
      </c>
      <c r="I1150" s="21">
        <f t="shared" si="32"/>
        <v>40</v>
      </c>
    </row>
    <row r="1151" spans="1:9" ht="13.4" customHeight="1" x14ac:dyDescent="0.25">
      <c r="A1151" s="21" t="s">
        <v>2119</v>
      </c>
      <c r="B1151" s="25">
        <v>40812</v>
      </c>
      <c r="C1151" s="21" t="s">
        <v>21</v>
      </c>
      <c r="D1151" s="21" t="s">
        <v>56</v>
      </c>
      <c r="E1151" s="26">
        <v>150</v>
      </c>
      <c r="G1151" s="21" t="s">
        <v>254</v>
      </c>
      <c r="I1151" s="21">
        <f t="shared" si="32"/>
        <v>40</v>
      </c>
    </row>
    <row r="1152" spans="1:9" ht="13.4" customHeight="1" x14ac:dyDescent="0.25">
      <c r="A1152" s="21" t="s">
        <v>2119</v>
      </c>
      <c r="B1152" s="25">
        <v>40812</v>
      </c>
      <c r="C1152" s="21" t="s">
        <v>21</v>
      </c>
      <c r="D1152" s="21" t="s">
        <v>32</v>
      </c>
      <c r="E1152" s="26">
        <v>1000</v>
      </c>
      <c r="G1152" s="21" t="s">
        <v>213</v>
      </c>
      <c r="I1152" s="21">
        <f t="shared" si="32"/>
        <v>40</v>
      </c>
    </row>
    <row r="1153" spans="1:9" ht="13.4" customHeight="1" x14ac:dyDescent="0.25">
      <c r="A1153" s="21" t="s">
        <v>2119</v>
      </c>
      <c r="B1153" s="25">
        <v>40812</v>
      </c>
      <c r="C1153" s="21" t="s">
        <v>21</v>
      </c>
      <c r="D1153" s="21" t="s">
        <v>32</v>
      </c>
      <c r="E1153" s="26">
        <v>520</v>
      </c>
      <c r="G1153" s="21" t="s">
        <v>213</v>
      </c>
      <c r="I1153" s="21">
        <f t="shared" si="32"/>
        <v>40</v>
      </c>
    </row>
    <row r="1154" spans="1:9" ht="13.4" customHeight="1" x14ac:dyDescent="0.25">
      <c r="A1154" s="21" t="s">
        <v>2119</v>
      </c>
      <c r="B1154" s="25">
        <v>40812</v>
      </c>
      <c r="C1154" s="21" t="s">
        <v>21</v>
      </c>
      <c r="D1154" s="21" t="s">
        <v>40</v>
      </c>
      <c r="E1154" s="26">
        <v>480</v>
      </c>
      <c r="G1154" s="21" t="s">
        <v>213</v>
      </c>
      <c r="I1154" s="21">
        <f t="shared" si="32"/>
        <v>40</v>
      </c>
    </row>
    <row r="1155" spans="1:9" ht="13.4" customHeight="1" x14ac:dyDescent="0.25">
      <c r="A1155" s="21" t="s">
        <v>2119</v>
      </c>
      <c r="B1155" s="25">
        <v>40812</v>
      </c>
      <c r="C1155" s="21" t="s">
        <v>21</v>
      </c>
      <c r="D1155" s="21" t="s">
        <v>48</v>
      </c>
      <c r="E1155" s="26">
        <v>480</v>
      </c>
      <c r="G1155" s="21" t="s">
        <v>213</v>
      </c>
      <c r="I1155" s="21">
        <f t="shared" si="32"/>
        <v>40</v>
      </c>
    </row>
    <row r="1156" spans="1:9" ht="13.4" customHeight="1" x14ac:dyDescent="0.25">
      <c r="A1156" s="21" t="s">
        <v>2119</v>
      </c>
      <c r="B1156" s="25">
        <v>40813</v>
      </c>
      <c r="C1156" s="21" t="s">
        <v>6</v>
      </c>
      <c r="D1156" s="21" t="s">
        <v>299</v>
      </c>
      <c r="F1156" s="26">
        <v>136.09</v>
      </c>
      <c r="G1156" s="21" t="s">
        <v>200</v>
      </c>
    </row>
    <row r="1157" spans="1:9" ht="13.4" customHeight="1" x14ac:dyDescent="0.25">
      <c r="A1157" s="21" t="s">
        <v>2119</v>
      </c>
      <c r="B1157" s="25">
        <v>40813</v>
      </c>
      <c r="C1157" s="21" t="s">
        <v>6</v>
      </c>
      <c r="D1157" s="21" t="s">
        <v>299</v>
      </c>
      <c r="F1157" s="26">
        <v>26.7</v>
      </c>
      <c r="G1157" s="21" t="s">
        <v>225</v>
      </c>
    </row>
    <row r="1158" spans="1:9" ht="13.4" customHeight="1" x14ac:dyDescent="0.25">
      <c r="A1158" s="21" t="s">
        <v>2119</v>
      </c>
      <c r="B1158" s="25">
        <v>40813</v>
      </c>
      <c r="C1158" s="21" t="s">
        <v>21</v>
      </c>
      <c r="D1158" s="21" t="s">
        <v>252</v>
      </c>
      <c r="E1158" s="26">
        <v>400</v>
      </c>
      <c r="G1158" s="21" t="s">
        <v>213</v>
      </c>
      <c r="I1158" s="21">
        <f t="shared" ref="I1158:I1185" si="33">WEEKNUM(B1158)</f>
        <v>40</v>
      </c>
    </row>
    <row r="1159" spans="1:9" ht="13.4" customHeight="1" x14ac:dyDescent="0.25">
      <c r="A1159" s="21" t="s">
        <v>2119</v>
      </c>
      <c r="B1159" s="25">
        <v>40813</v>
      </c>
      <c r="C1159" s="21" t="s">
        <v>21</v>
      </c>
      <c r="D1159" s="21" t="s">
        <v>255</v>
      </c>
      <c r="E1159" s="26">
        <v>60</v>
      </c>
      <c r="G1159" s="21" t="s">
        <v>62</v>
      </c>
      <c r="I1159" s="21">
        <f t="shared" si="33"/>
        <v>40</v>
      </c>
    </row>
    <row r="1160" spans="1:9" ht="13.4" customHeight="1" x14ac:dyDescent="0.25">
      <c r="A1160" s="21" t="s">
        <v>2119</v>
      </c>
      <c r="B1160" s="25">
        <v>40813</v>
      </c>
      <c r="C1160" s="21" t="s">
        <v>21</v>
      </c>
      <c r="D1160" s="21" t="s">
        <v>256</v>
      </c>
      <c r="E1160" s="26">
        <v>1500</v>
      </c>
      <c r="G1160" s="21" t="s">
        <v>200</v>
      </c>
      <c r="I1160" s="21">
        <f t="shared" si="33"/>
        <v>40</v>
      </c>
    </row>
    <row r="1161" spans="1:9" ht="13.4" customHeight="1" x14ac:dyDescent="0.25">
      <c r="A1161" s="21" t="s">
        <v>2119</v>
      </c>
      <c r="B1161" s="25">
        <v>40813</v>
      </c>
      <c r="C1161" s="21" t="s">
        <v>21</v>
      </c>
      <c r="D1161" s="21" t="s">
        <v>216</v>
      </c>
      <c r="E1161" s="26">
        <v>360</v>
      </c>
      <c r="I1161" s="21">
        <f t="shared" si="33"/>
        <v>40</v>
      </c>
    </row>
    <row r="1162" spans="1:9" ht="13.4" customHeight="1" x14ac:dyDescent="0.25">
      <c r="A1162" s="21" t="s">
        <v>2119</v>
      </c>
      <c r="B1162" s="25">
        <v>40813</v>
      </c>
      <c r="C1162" s="21" t="s">
        <v>21</v>
      </c>
      <c r="D1162" s="21" t="s">
        <v>252</v>
      </c>
      <c r="E1162" s="26">
        <v>400</v>
      </c>
      <c r="G1162" s="21" t="s">
        <v>213</v>
      </c>
      <c r="I1162" s="21">
        <f t="shared" si="33"/>
        <v>40</v>
      </c>
    </row>
    <row r="1163" spans="1:9" ht="13.4" customHeight="1" x14ac:dyDescent="0.25">
      <c r="A1163" s="21" t="s">
        <v>2119</v>
      </c>
      <c r="B1163" s="25">
        <v>40814</v>
      </c>
      <c r="C1163" s="21" t="s">
        <v>21</v>
      </c>
      <c r="D1163" s="21" t="s">
        <v>43</v>
      </c>
      <c r="E1163" s="26">
        <v>2500</v>
      </c>
      <c r="G1163" s="21" t="s">
        <v>213</v>
      </c>
      <c r="I1163" s="21">
        <f t="shared" si="33"/>
        <v>40</v>
      </c>
    </row>
    <row r="1164" spans="1:9" ht="13.4" customHeight="1" x14ac:dyDescent="0.25">
      <c r="A1164" s="21" t="s">
        <v>2119</v>
      </c>
      <c r="B1164" s="25">
        <v>40814</v>
      </c>
      <c r="C1164" s="21" t="s">
        <v>21</v>
      </c>
      <c r="D1164" s="21" t="s">
        <v>43</v>
      </c>
      <c r="E1164" s="26">
        <v>1800</v>
      </c>
      <c r="G1164" s="21" t="s">
        <v>194</v>
      </c>
      <c r="I1164" s="21">
        <f t="shared" si="33"/>
        <v>40</v>
      </c>
    </row>
    <row r="1165" spans="1:9" ht="13.4" customHeight="1" x14ac:dyDescent="0.25">
      <c r="A1165" s="21" t="s">
        <v>2119</v>
      </c>
      <c r="B1165" s="25">
        <v>40814</v>
      </c>
      <c r="C1165" s="21" t="s">
        <v>21</v>
      </c>
      <c r="D1165" s="21" t="s">
        <v>36</v>
      </c>
      <c r="E1165" s="26">
        <v>580</v>
      </c>
      <c r="G1165" s="21" t="s">
        <v>200</v>
      </c>
      <c r="I1165" s="21">
        <f t="shared" si="33"/>
        <v>40</v>
      </c>
    </row>
    <row r="1166" spans="1:9" ht="13.4" customHeight="1" x14ac:dyDescent="0.25">
      <c r="A1166" s="21" t="s">
        <v>2119</v>
      </c>
      <c r="B1166" s="25">
        <v>40814</v>
      </c>
      <c r="C1166" s="21" t="s">
        <v>21</v>
      </c>
      <c r="D1166" s="21" t="s">
        <v>43</v>
      </c>
      <c r="E1166" s="26">
        <v>2200</v>
      </c>
      <c r="G1166" s="21" t="s">
        <v>190</v>
      </c>
      <c r="I1166" s="21">
        <f t="shared" si="33"/>
        <v>40</v>
      </c>
    </row>
    <row r="1167" spans="1:9" ht="13.4" customHeight="1" x14ac:dyDescent="0.25">
      <c r="A1167" s="21" t="s">
        <v>2119</v>
      </c>
      <c r="B1167" s="25">
        <v>40814</v>
      </c>
      <c r="C1167" s="21" t="s">
        <v>21</v>
      </c>
      <c r="D1167" s="21" t="s">
        <v>216</v>
      </c>
      <c r="E1167" s="26">
        <v>360</v>
      </c>
      <c r="I1167" s="21">
        <f t="shared" si="33"/>
        <v>40</v>
      </c>
    </row>
    <row r="1168" spans="1:9" ht="13.4" customHeight="1" x14ac:dyDescent="0.25">
      <c r="A1168" s="21" t="s">
        <v>2119</v>
      </c>
      <c r="B1168" s="25">
        <v>40814</v>
      </c>
      <c r="C1168" s="21" t="s">
        <v>21</v>
      </c>
      <c r="D1168" s="21" t="s">
        <v>216</v>
      </c>
      <c r="E1168" s="26">
        <v>360</v>
      </c>
      <c r="I1168" s="21">
        <f t="shared" si="33"/>
        <v>40</v>
      </c>
    </row>
    <row r="1169" spans="1:9" ht="13.4" customHeight="1" x14ac:dyDescent="0.25">
      <c r="A1169" s="21" t="s">
        <v>2119</v>
      </c>
      <c r="B1169" s="25">
        <v>40815</v>
      </c>
      <c r="C1169" s="21" t="s">
        <v>21</v>
      </c>
      <c r="D1169" s="21" t="s">
        <v>216</v>
      </c>
      <c r="E1169" s="26">
        <v>360</v>
      </c>
      <c r="I1169" s="21">
        <f t="shared" si="33"/>
        <v>40</v>
      </c>
    </row>
    <row r="1170" spans="1:9" ht="13.4" customHeight="1" x14ac:dyDescent="0.25">
      <c r="A1170" s="21" t="s">
        <v>2119</v>
      </c>
      <c r="B1170" s="25">
        <v>40816</v>
      </c>
      <c r="C1170" s="21" t="s">
        <v>21</v>
      </c>
      <c r="D1170" s="21" t="s">
        <v>22</v>
      </c>
      <c r="E1170" s="26">
        <v>720</v>
      </c>
      <c r="G1170" s="21" t="s">
        <v>200</v>
      </c>
      <c r="I1170" s="21">
        <f t="shared" si="33"/>
        <v>40</v>
      </c>
    </row>
    <row r="1171" spans="1:9" ht="13.4" customHeight="1" x14ac:dyDescent="0.25">
      <c r="A1171" s="21" t="s">
        <v>2119</v>
      </c>
      <c r="B1171" s="25">
        <v>40816</v>
      </c>
      <c r="C1171" s="21" t="s">
        <v>21</v>
      </c>
      <c r="D1171" s="21" t="s">
        <v>216</v>
      </c>
      <c r="E1171" s="26">
        <v>117.6</v>
      </c>
      <c r="I1171" s="21">
        <f t="shared" si="33"/>
        <v>40</v>
      </c>
    </row>
    <row r="1172" spans="1:9" ht="13.4" customHeight="1" x14ac:dyDescent="0.25">
      <c r="A1172" s="21" t="s">
        <v>2119</v>
      </c>
      <c r="B1172" s="25">
        <v>40819</v>
      </c>
      <c r="C1172" s="21" t="s">
        <v>21</v>
      </c>
      <c r="D1172" s="21" t="s">
        <v>48</v>
      </c>
      <c r="E1172" s="26">
        <v>360</v>
      </c>
      <c r="G1172" s="21" t="s">
        <v>213</v>
      </c>
      <c r="I1172" s="21">
        <f t="shared" si="33"/>
        <v>41</v>
      </c>
    </row>
    <row r="1173" spans="1:9" ht="13.4" customHeight="1" x14ac:dyDescent="0.25">
      <c r="A1173" s="21" t="s">
        <v>2119</v>
      </c>
      <c r="B1173" s="25">
        <v>40819</v>
      </c>
      <c r="C1173" s="21" t="s">
        <v>21</v>
      </c>
      <c r="D1173" s="21" t="s">
        <v>257</v>
      </c>
      <c r="E1173" s="26">
        <v>2146.1</v>
      </c>
      <c r="G1173" s="21" t="s">
        <v>200</v>
      </c>
      <c r="I1173" s="21">
        <f t="shared" si="33"/>
        <v>41</v>
      </c>
    </row>
    <row r="1174" spans="1:9" ht="13.4" customHeight="1" x14ac:dyDescent="0.25">
      <c r="A1174" s="21" t="s">
        <v>2119</v>
      </c>
      <c r="B1174" s="25">
        <v>40819</v>
      </c>
      <c r="C1174" s="21" t="s">
        <v>21</v>
      </c>
      <c r="D1174" s="21" t="s">
        <v>48</v>
      </c>
      <c r="E1174" s="26">
        <v>480</v>
      </c>
      <c r="G1174" s="21" t="s">
        <v>200</v>
      </c>
      <c r="I1174" s="21">
        <f t="shared" si="33"/>
        <v>41</v>
      </c>
    </row>
    <row r="1175" spans="1:9" ht="13.4" customHeight="1" x14ac:dyDescent="0.25">
      <c r="A1175" s="21" t="s">
        <v>2119</v>
      </c>
      <c r="B1175" s="25">
        <v>40819</v>
      </c>
      <c r="C1175" s="21" t="s">
        <v>21</v>
      </c>
      <c r="D1175" s="21" t="s">
        <v>36</v>
      </c>
      <c r="E1175" s="26">
        <v>720</v>
      </c>
      <c r="G1175" s="21" t="s">
        <v>200</v>
      </c>
      <c r="I1175" s="21">
        <f t="shared" si="33"/>
        <v>41</v>
      </c>
    </row>
    <row r="1176" spans="1:9" ht="13.4" customHeight="1" x14ac:dyDescent="0.25">
      <c r="A1176" s="21" t="s">
        <v>2119</v>
      </c>
      <c r="B1176" s="25">
        <v>40819</v>
      </c>
      <c r="C1176" s="21" t="s">
        <v>21</v>
      </c>
      <c r="D1176" s="21" t="s">
        <v>46</v>
      </c>
      <c r="E1176" s="26">
        <v>650</v>
      </c>
      <c r="G1176" s="21" t="s">
        <v>200</v>
      </c>
      <c r="I1176" s="21">
        <f t="shared" si="33"/>
        <v>41</v>
      </c>
    </row>
    <row r="1177" spans="1:9" ht="13.4" customHeight="1" x14ac:dyDescent="0.25">
      <c r="A1177" s="21" t="s">
        <v>2119</v>
      </c>
      <c r="B1177" s="25">
        <v>40819</v>
      </c>
      <c r="C1177" s="21" t="s">
        <v>21</v>
      </c>
      <c r="D1177" s="21" t="s">
        <v>56</v>
      </c>
      <c r="E1177" s="26">
        <v>570</v>
      </c>
      <c r="G1177" s="21" t="s">
        <v>200</v>
      </c>
      <c r="I1177" s="21">
        <f t="shared" si="33"/>
        <v>41</v>
      </c>
    </row>
    <row r="1178" spans="1:9" ht="13.4" customHeight="1" x14ac:dyDescent="0.25">
      <c r="A1178" s="21" t="s">
        <v>2119</v>
      </c>
      <c r="B1178" s="25">
        <v>40819</v>
      </c>
      <c r="C1178" s="21" t="s">
        <v>21</v>
      </c>
      <c r="D1178" s="21" t="s">
        <v>258</v>
      </c>
      <c r="E1178" s="26">
        <v>350</v>
      </c>
      <c r="G1178" s="21" t="s">
        <v>200</v>
      </c>
      <c r="I1178" s="21">
        <f t="shared" si="33"/>
        <v>41</v>
      </c>
    </row>
    <row r="1179" spans="1:9" ht="13.4" customHeight="1" x14ac:dyDescent="0.25">
      <c r="A1179" s="21" t="s">
        <v>2119</v>
      </c>
      <c r="B1179" s="25">
        <v>40820</v>
      </c>
      <c r="C1179" s="21" t="s">
        <v>21</v>
      </c>
      <c r="D1179" s="21" t="s">
        <v>32</v>
      </c>
      <c r="E1179" s="26">
        <v>630</v>
      </c>
      <c r="G1179" s="21" t="s">
        <v>213</v>
      </c>
      <c r="I1179" s="21">
        <f t="shared" si="33"/>
        <v>41</v>
      </c>
    </row>
    <row r="1180" spans="1:9" ht="13.4" customHeight="1" x14ac:dyDescent="0.25">
      <c r="A1180" s="21" t="s">
        <v>2119</v>
      </c>
      <c r="B1180" s="25">
        <v>40820</v>
      </c>
      <c r="C1180" s="21" t="s">
        <v>21</v>
      </c>
      <c r="D1180" s="21" t="s">
        <v>32</v>
      </c>
      <c r="E1180" s="26">
        <v>520</v>
      </c>
      <c r="G1180" s="21" t="s">
        <v>213</v>
      </c>
      <c r="I1180" s="21">
        <f t="shared" si="33"/>
        <v>41</v>
      </c>
    </row>
    <row r="1181" spans="1:9" ht="13.4" customHeight="1" x14ac:dyDescent="0.25">
      <c r="A1181" s="21" t="s">
        <v>2119</v>
      </c>
      <c r="B1181" s="25">
        <v>40820</v>
      </c>
      <c r="C1181" s="21" t="s">
        <v>21</v>
      </c>
      <c r="D1181" s="21" t="s">
        <v>252</v>
      </c>
      <c r="E1181" s="26">
        <v>400</v>
      </c>
      <c r="G1181" s="21" t="s">
        <v>213</v>
      </c>
      <c r="I1181" s="21">
        <f t="shared" si="33"/>
        <v>41</v>
      </c>
    </row>
    <row r="1182" spans="1:9" ht="13.4" customHeight="1" x14ac:dyDescent="0.25">
      <c r="A1182" s="21" t="s">
        <v>2119</v>
      </c>
      <c r="B1182" s="25">
        <v>40820</v>
      </c>
      <c r="C1182" s="21" t="s">
        <v>21</v>
      </c>
      <c r="D1182" s="21" t="s">
        <v>32</v>
      </c>
      <c r="E1182" s="26">
        <v>630</v>
      </c>
      <c r="G1182" s="21" t="s">
        <v>213</v>
      </c>
      <c r="I1182" s="21">
        <f t="shared" si="33"/>
        <v>41</v>
      </c>
    </row>
    <row r="1183" spans="1:9" ht="13.4" customHeight="1" x14ac:dyDescent="0.25">
      <c r="A1183" s="21" t="s">
        <v>2119</v>
      </c>
      <c r="B1183" s="25">
        <v>40820</v>
      </c>
      <c r="C1183" s="21" t="s">
        <v>21</v>
      </c>
      <c r="D1183" s="21" t="s">
        <v>32</v>
      </c>
      <c r="E1183" s="26">
        <v>520</v>
      </c>
      <c r="G1183" s="21" t="s">
        <v>213</v>
      </c>
      <c r="I1183" s="21">
        <f t="shared" si="33"/>
        <v>41</v>
      </c>
    </row>
    <row r="1184" spans="1:9" ht="13.4" customHeight="1" x14ac:dyDescent="0.25">
      <c r="A1184" s="21" t="s">
        <v>2119</v>
      </c>
      <c r="B1184" s="25">
        <v>40820</v>
      </c>
      <c r="C1184" s="21" t="s">
        <v>21</v>
      </c>
      <c r="D1184" s="21" t="s">
        <v>252</v>
      </c>
      <c r="E1184" s="26">
        <v>400</v>
      </c>
      <c r="G1184" s="21" t="s">
        <v>213</v>
      </c>
      <c r="I1184" s="21">
        <f t="shared" si="33"/>
        <v>41</v>
      </c>
    </row>
    <row r="1185" spans="1:9" ht="13.4" customHeight="1" x14ac:dyDescent="0.25">
      <c r="A1185" s="21" t="s">
        <v>2119</v>
      </c>
      <c r="B1185" s="25">
        <v>40821</v>
      </c>
      <c r="C1185" s="21" t="s">
        <v>21</v>
      </c>
      <c r="D1185" s="21" t="s">
        <v>216</v>
      </c>
      <c r="E1185" s="26">
        <v>360</v>
      </c>
      <c r="I1185" s="21">
        <f t="shared" si="33"/>
        <v>41</v>
      </c>
    </row>
    <row r="1186" spans="1:9" ht="13.4" customHeight="1" x14ac:dyDescent="0.25">
      <c r="A1186" s="21" t="s">
        <v>2119</v>
      </c>
      <c r="B1186" s="25">
        <v>40821</v>
      </c>
      <c r="C1186" s="21" t="s">
        <v>6</v>
      </c>
      <c r="D1186" s="21" t="s">
        <v>299</v>
      </c>
      <c r="F1186" s="26">
        <v>299.64999999999998</v>
      </c>
      <c r="G1186" s="21" t="s">
        <v>259</v>
      </c>
    </row>
    <row r="1187" spans="1:9" ht="13.4" customHeight="1" x14ac:dyDescent="0.25">
      <c r="A1187" s="21" t="s">
        <v>2119</v>
      </c>
      <c r="B1187" s="25">
        <v>40821</v>
      </c>
      <c r="C1187" s="21" t="s">
        <v>6</v>
      </c>
      <c r="D1187" s="21" t="s">
        <v>299</v>
      </c>
      <c r="F1187" s="26">
        <v>1690.7</v>
      </c>
      <c r="G1187" s="21" t="s">
        <v>200</v>
      </c>
    </row>
    <row r="1188" spans="1:9" ht="13.4" customHeight="1" x14ac:dyDescent="0.25">
      <c r="A1188" s="21" t="s">
        <v>2119</v>
      </c>
      <c r="B1188" s="25">
        <v>40821</v>
      </c>
      <c r="C1188" s="21" t="s">
        <v>6</v>
      </c>
      <c r="D1188" s="21" t="s">
        <v>299</v>
      </c>
      <c r="F1188" s="26">
        <v>1941.16</v>
      </c>
      <c r="G1188" s="21" t="s">
        <v>200</v>
      </c>
    </row>
    <row r="1189" spans="1:9" ht="13.4" customHeight="1" x14ac:dyDescent="0.25">
      <c r="A1189" s="21" t="s">
        <v>2119</v>
      </c>
      <c r="B1189" s="25">
        <v>40822</v>
      </c>
      <c r="C1189" s="21" t="s">
        <v>21</v>
      </c>
      <c r="D1189" s="21" t="s">
        <v>216</v>
      </c>
      <c r="E1189" s="26">
        <v>575.4</v>
      </c>
      <c r="I1189" s="21">
        <f>WEEKNUM(B1189)</f>
        <v>41</v>
      </c>
    </row>
    <row r="1190" spans="1:9" ht="13.4" customHeight="1" x14ac:dyDescent="0.25">
      <c r="A1190" s="21" t="s">
        <v>2119</v>
      </c>
      <c r="B1190" s="25">
        <v>40822</v>
      </c>
      <c r="C1190" s="21" t="s">
        <v>21</v>
      </c>
      <c r="D1190" s="21" t="s">
        <v>216</v>
      </c>
      <c r="E1190" s="26">
        <v>244.2</v>
      </c>
      <c r="I1190" s="21">
        <f>WEEKNUM(B1190)</f>
        <v>41</v>
      </c>
    </row>
    <row r="1191" spans="1:9" ht="13.4" customHeight="1" x14ac:dyDescent="0.25">
      <c r="A1191" s="21" t="s">
        <v>2119</v>
      </c>
      <c r="B1191" s="25">
        <v>40822</v>
      </c>
      <c r="C1191" s="21" t="s">
        <v>6</v>
      </c>
      <c r="D1191" s="21" t="s">
        <v>299</v>
      </c>
      <c r="F1191" s="26">
        <v>2107.15</v>
      </c>
      <c r="G1191" s="21" t="s">
        <v>200</v>
      </c>
    </row>
    <row r="1192" spans="1:9" ht="13.4" customHeight="1" x14ac:dyDescent="0.25">
      <c r="A1192" s="21" t="s">
        <v>2119</v>
      </c>
      <c r="B1192" s="25">
        <v>40822</v>
      </c>
      <c r="C1192" s="21" t="s">
        <v>6</v>
      </c>
      <c r="D1192" s="21" t="s">
        <v>299</v>
      </c>
      <c r="F1192" s="26">
        <v>582.45000000000005</v>
      </c>
      <c r="G1192" s="21" t="s">
        <v>259</v>
      </c>
    </row>
    <row r="1193" spans="1:9" ht="13.4" customHeight="1" x14ac:dyDescent="0.25">
      <c r="A1193" s="21" t="s">
        <v>2119</v>
      </c>
      <c r="B1193" s="25">
        <v>40823</v>
      </c>
      <c r="C1193" s="21" t="s">
        <v>21</v>
      </c>
      <c r="D1193" s="21" t="s">
        <v>260</v>
      </c>
      <c r="E1193" s="26">
        <v>4000</v>
      </c>
      <c r="G1193" s="21" t="s">
        <v>200</v>
      </c>
      <c r="I1193" s="21">
        <f>WEEKNUM(B1193)</f>
        <v>41</v>
      </c>
    </row>
    <row r="1194" spans="1:9" ht="13.4" customHeight="1" x14ac:dyDescent="0.25">
      <c r="A1194" s="21" t="s">
        <v>2119</v>
      </c>
      <c r="B1194" s="25">
        <v>40823</v>
      </c>
      <c r="C1194" s="21" t="s">
        <v>21</v>
      </c>
      <c r="D1194" s="21" t="s">
        <v>261</v>
      </c>
      <c r="E1194" s="26">
        <v>375</v>
      </c>
      <c r="G1194" s="21" t="s">
        <v>158</v>
      </c>
      <c r="I1194" s="21">
        <f>WEEKNUM(B1194)</f>
        <v>41</v>
      </c>
    </row>
    <row r="1195" spans="1:9" ht="13.4" customHeight="1" x14ac:dyDescent="0.25">
      <c r="A1195" s="21" t="s">
        <v>2119</v>
      </c>
      <c r="B1195" s="25">
        <v>40823</v>
      </c>
      <c r="C1195" s="21" t="s">
        <v>6</v>
      </c>
      <c r="D1195" s="21" t="s">
        <v>299</v>
      </c>
      <c r="F1195" s="26">
        <v>258.74</v>
      </c>
      <c r="G1195" s="21" t="s">
        <v>259</v>
      </c>
    </row>
    <row r="1196" spans="1:9" ht="13.4" customHeight="1" x14ac:dyDescent="0.25">
      <c r="A1196" s="21" t="s">
        <v>2119</v>
      </c>
      <c r="B1196" s="25">
        <v>40824</v>
      </c>
      <c r="C1196" s="21" t="s">
        <v>6</v>
      </c>
      <c r="D1196" s="21" t="s">
        <v>299</v>
      </c>
      <c r="F1196" s="26">
        <v>144.62</v>
      </c>
      <c r="G1196" s="21" t="s">
        <v>259</v>
      </c>
    </row>
    <row r="1197" spans="1:9" ht="13.4" customHeight="1" x14ac:dyDescent="0.25">
      <c r="A1197" s="21" t="s">
        <v>2119</v>
      </c>
      <c r="B1197" s="25">
        <v>40826</v>
      </c>
      <c r="C1197" s="21" t="s">
        <v>6</v>
      </c>
      <c r="D1197" s="21" t="s">
        <v>299</v>
      </c>
      <c r="F1197" s="26">
        <v>475.23</v>
      </c>
      <c r="G1197" s="21" t="s">
        <v>259</v>
      </c>
    </row>
    <row r="1198" spans="1:9" ht="13.4" customHeight="1" x14ac:dyDescent="0.25">
      <c r="A1198" s="21" t="s">
        <v>2119</v>
      </c>
      <c r="B1198" s="25">
        <v>40827</v>
      </c>
      <c r="C1198" s="21" t="s">
        <v>21</v>
      </c>
      <c r="D1198" s="21" t="s">
        <v>261</v>
      </c>
      <c r="E1198" s="26">
        <v>450</v>
      </c>
      <c r="G1198" s="21" t="s">
        <v>158</v>
      </c>
      <c r="I1198" s="21">
        <f t="shared" ref="I1198:I1207" si="34">WEEKNUM(B1198)</f>
        <v>42</v>
      </c>
    </row>
    <row r="1199" spans="1:9" ht="13.4" customHeight="1" x14ac:dyDescent="0.25">
      <c r="A1199" s="21" t="s">
        <v>2119</v>
      </c>
      <c r="B1199" s="25">
        <v>40827</v>
      </c>
      <c r="C1199" s="21" t="s">
        <v>21</v>
      </c>
      <c r="D1199" s="21" t="s">
        <v>36</v>
      </c>
      <c r="E1199" s="26">
        <v>780</v>
      </c>
      <c r="G1199" s="21" t="s">
        <v>200</v>
      </c>
      <c r="I1199" s="21">
        <f t="shared" si="34"/>
        <v>42</v>
      </c>
    </row>
    <row r="1200" spans="1:9" ht="13.4" customHeight="1" x14ac:dyDescent="0.25">
      <c r="A1200" s="21" t="s">
        <v>2119</v>
      </c>
      <c r="B1200" s="25">
        <v>40827</v>
      </c>
      <c r="C1200" s="21" t="s">
        <v>21</v>
      </c>
      <c r="D1200" s="21" t="s">
        <v>46</v>
      </c>
      <c r="E1200" s="26">
        <v>780</v>
      </c>
      <c r="G1200" s="21" t="s">
        <v>200</v>
      </c>
      <c r="I1200" s="21">
        <f t="shared" si="34"/>
        <v>42</v>
      </c>
    </row>
    <row r="1201" spans="1:9" ht="13.4" customHeight="1" x14ac:dyDescent="0.25">
      <c r="A1201" s="21" t="s">
        <v>2119</v>
      </c>
      <c r="B1201" s="25">
        <v>40827</v>
      </c>
      <c r="C1201" s="21" t="s">
        <v>21</v>
      </c>
      <c r="D1201" s="21" t="s">
        <v>48</v>
      </c>
      <c r="E1201" s="26">
        <v>720</v>
      </c>
      <c r="G1201" s="21" t="s">
        <v>200</v>
      </c>
      <c r="I1201" s="21">
        <f t="shared" si="34"/>
        <v>42</v>
      </c>
    </row>
    <row r="1202" spans="1:9" ht="13.4" customHeight="1" x14ac:dyDescent="0.25">
      <c r="A1202" s="21" t="s">
        <v>2119</v>
      </c>
      <c r="B1202" s="25">
        <v>40827</v>
      </c>
      <c r="C1202" s="21" t="s">
        <v>21</v>
      </c>
      <c r="D1202" s="21" t="s">
        <v>56</v>
      </c>
      <c r="E1202" s="26">
        <v>720</v>
      </c>
      <c r="G1202" s="21" t="s">
        <v>200</v>
      </c>
      <c r="I1202" s="21">
        <f t="shared" si="34"/>
        <v>42</v>
      </c>
    </row>
    <row r="1203" spans="1:9" ht="13.4" customHeight="1" x14ac:dyDescent="0.25">
      <c r="A1203" s="21" t="s">
        <v>2119</v>
      </c>
      <c r="B1203" s="25">
        <v>40827</v>
      </c>
      <c r="C1203" s="21" t="s">
        <v>21</v>
      </c>
      <c r="D1203" s="21" t="s">
        <v>22</v>
      </c>
      <c r="E1203" s="26">
        <v>720</v>
      </c>
      <c r="G1203" s="21" t="s">
        <v>200</v>
      </c>
      <c r="I1203" s="21">
        <f t="shared" si="34"/>
        <v>42</v>
      </c>
    </row>
    <row r="1204" spans="1:9" ht="13.4" customHeight="1" x14ac:dyDescent="0.25">
      <c r="A1204" s="21" t="s">
        <v>2119</v>
      </c>
      <c r="B1204" s="25">
        <v>40827</v>
      </c>
      <c r="C1204" s="21" t="s">
        <v>21</v>
      </c>
      <c r="D1204" s="21" t="s">
        <v>32</v>
      </c>
      <c r="E1204" s="26">
        <v>650</v>
      </c>
      <c r="G1204" s="21" t="s">
        <v>259</v>
      </c>
      <c r="I1204" s="21">
        <f t="shared" si="34"/>
        <v>42</v>
      </c>
    </row>
    <row r="1205" spans="1:9" ht="13.4" customHeight="1" x14ac:dyDescent="0.25">
      <c r="A1205" s="21" t="s">
        <v>2119</v>
      </c>
      <c r="B1205" s="25">
        <v>40827</v>
      </c>
      <c r="C1205" s="21" t="s">
        <v>21</v>
      </c>
      <c r="D1205" s="21" t="s">
        <v>40</v>
      </c>
      <c r="E1205" s="26">
        <v>600</v>
      </c>
      <c r="G1205" s="21" t="s">
        <v>259</v>
      </c>
      <c r="I1205" s="21">
        <f t="shared" si="34"/>
        <v>42</v>
      </c>
    </row>
    <row r="1206" spans="1:9" ht="13.4" customHeight="1" x14ac:dyDescent="0.25">
      <c r="A1206" s="21" t="s">
        <v>2119</v>
      </c>
      <c r="B1206" s="25">
        <v>40827</v>
      </c>
      <c r="C1206" s="21" t="s">
        <v>21</v>
      </c>
      <c r="D1206" s="21" t="s">
        <v>258</v>
      </c>
      <c r="E1206" s="26">
        <v>600</v>
      </c>
      <c r="G1206" s="21" t="s">
        <v>200</v>
      </c>
      <c r="I1206" s="21">
        <f t="shared" si="34"/>
        <v>42</v>
      </c>
    </row>
    <row r="1207" spans="1:9" ht="13.4" customHeight="1" x14ac:dyDescent="0.25">
      <c r="A1207" s="21" t="s">
        <v>2119</v>
      </c>
      <c r="B1207" s="25">
        <v>40827</v>
      </c>
      <c r="C1207" s="21" t="s">
        <v>21</v>
      </c>
      <c r="D1207" s="21" t="s">
        <v>252</v>
      </c>
      <c r="E1207" s="26">
        <v>500</v>
      </c>
      <c r="G1207" s="21" t="s">
        <v>259</v>
      </c>
      <c r="I1207" s="21">
        <f t="shared" si="34"/>
        <v>42</v>
      </c>
    </row>
    <row r="1208" spans="1:9" ht="13.4" customHeight="1" x14ac:dyDescent="0.25">
      <c r="A1208" s="21" t="s">
        <v>2119</v>
      </c>
      <c r="B1208" s="25">
        <v>40827</v>
      </c>
      <c r="C1208" s="21" t="s">
        <v>6</v>
      </c>
      <c r="D1208" s="21" t="s">
        <v>299</v>
      </c>
      <c r="F1208" s="26">
        <v>167.05</v>
      </c>
      <c r="G1208" s="21" t="s">
        <v>259</v>
      </c>
    </row>
    <row r="1209" spans="1:9" ht="13.4" customHeight="1" x14ac:dyDescent="0.25">
      <c r="A1209" s="21" t="s">
        <v>2119</v>
      </c>
      <c r="B1209" s="25">
        <v>40827</v>
      </c>
      <c r="C1209" s="21" t="s">
        <v>6</v>
      </c>
      <c r="D1209" s="21" t="s">
        <v>299</v>
      </c>
      <c r="F1209" s="26">
        <v>163.24</v>
      </c>
      <c r="G1209" s="21" t="s">
        <v>196</v>
      </c>
    </row>
    <row r="1210" spans="1:9" ht="13.4" customHeight="1" x14ac:dyDescent="0.25">
      <c r="A1210" s="21" t="s">
        <v>2119</v>
      </c>
      <c r="B1210" s="25">
        <v>40828</v>
      </c>
      <c r="C1210" s="21" t="s">
        <v>21</v>
      </c>
      <c r="D1210" s="21" t="s">
        <v>262</v>
      </c>
      <c r="E1210" s="26">
        <v>1800</v>
      </c>
      <c r="G1210" s="21" t="s">
        <v>259</v>
      </c>
      <c r="I1210" s="21">
        <f t="shared" ref="I1210:I1216" si="35">WEEKNUM(B1210)</f>
        <v>42</v>
      </c>
    </row>
    <row r="1211" spans="1:9" ht="13.4" customHeight="1" x14ac:dyDescent="0.25">
      <c r="A1211" s="21" t="s">
        <v>2119</v>
      </c>
      <c r="B1211" s="25">
        <v>40828</v>
      </c>
      <c r="C1211" s="21" t="s">
        <v>21</v>
      </c>
      <c r="D1211" s="21" t="s">
        <v>263</v>
      </c>
      <c r="E1211" s="26">
        <v>130</v>
      </c>
      <c r="G1211" s="21" t="s">
        <v>164</v>
      </c>
      <c r="I1211" s="21">
        <f t="shared" si="35"/>
        <v>42</v>
      </c>
    </row>
    <row r="1212" spans="1:9" ht="13.4" customHeight="1" x14ac:dyDescent="0.25">
      <c r="A1212" s="21" t="s">
        <v>2119</v>
      </c>
      <c r="B1212" s="25">
        <v>40828</v>
      </c>
      <c r="C1212" s="21" t="s">
        <v>21</v>
      </c>
      <c r="D1212" s="21" t="s">
        <v>263</v>
      </c>
      <c r="E1212" s="26">
        <v>100</v>
      </c>
      <c r="G1212" s="21" t="s">
        <v>62</v>
      </c>
      <c r="I1212" s="21">
        <f t="shared" si="35"/>
        <v>42</v>
      </c>
    </row>
    <row r="1213" spans="1:9" ht="13.4" customHeight="1" x14ac:dyDescent="0.25">
      <c r="A1213" s="21" t="s">
        <v>2119</v>
      </c>
      <c r="B1213" s="25">
        <v>40828</v>
      </c>
      <c r="C1213" s="21" t="s">
        <v>21</v>
      </c>
      <c r="D1213" s="21" t="s">
        <v>255</v>
      </c>
      <c r="E1213" s="26">
        <v>225</v>
      </c>
      <c r="G1213" s="21" t="s">
        <v>62</v>
      </c>
      <c r="I1213" s="21">
        <f t="shared" si="35"/>
        <v>42</v>
      </c>
    </row>
    <row r="1214" spans="1:9" ht="13.4" customHeight="1" x14ac:dyDescent="0.25">
      <c r="A1214" s="21" t="s">
        <v>2119</v>
      </c>
      <c r="B1214" s="25">
        <v>40828</v>
      </c>
      <c r="C1214" s="21" t="s">
        <v>21</v>
      </c>
      <c r="D1214" s="21" t="s">
        <v>216</v>
      </c>
      <c r="E1214" s="26">
        <v>381.6</v>
      </c>
      <c r="G1214" s="21" t="s">
        <v>200</v>
      </c>
      <c r="I1214" s="21">
        <f t="shared" si="35"/>
        <v>42</v>
      </c>
    </row>
    <row r="1215" spans="1:9" ht="13.4" customHeight="1" x14ac:dyDescent="0.25">
      <c r="A1215" s="21" t="s">
        <v>2119</v>
      </c>
      <c r="B1215" s="25">
        <v>40828</v>
      </c>
      <c r="C1215" s="21" t="s">
        <v>21</v>
      </c>
      <c r="D1215" s="21" t="s">
        <v>263</v>
      </c>
      <c r="E1215" s="26">
        <v>130</v>
      </c>
      <c r="G1215" s="21" t="s">
        <v>213</v>
      </c>
      <c r="I1215" s="21">
        <f t="shared" si="35"/>
        <v>42</v>
      </c>
    </row>
    <row r="1216" spans="1:9" ht="13.4" customHeight="1" x14ac:dyDescent="0.25">
      <c r="A1216" s="21" t="s">
        <v>2119</v>
      </c>
      <c r="B1216" s="25">
        <v>40828</v>
      </c>
      <c r="C1216" s="21" t="s">
        <v>21</v>
      </c>
      <c r="D1216" s="21" t="s">
        <v>263</v>
      </c>
      <c r="E1216" s="26">
        <f>390-130</f>
        <v>260</v>
      </c>
      <c r="G1216" s="21" t="s">
        <v>223</v>
      </c>
      <c r="I1216" s="21">
        <f t="shared" si="35"/>
        <v>42</v>
      </c>
    </row>
    <row r="1217" spans="1:9" ht="13.4" customHeight="1" x14ac:dyDescent="0.25">
      <c r="A1217" s="21" t="s">
        <v>2119</v>
      </c>
      <c r="B1217" s="25">
        <v>40828</v>
      </c>
      <c r="C1217" s="21" t="s">
        <v>264</v>
      </c>
      <c r="D1217" s="21" t="s">
        <v>299</v>
      </c>
      <c r="F1217" s="26">
        <v>19.05</v>
      </c>
      <c r="G1217" s="21" t="s">
        <v>190</v>
      </c>
    </row>
    <row r="1218" spans="1:9" ht="13.4" customHeight="1" x14ac:dyDescent="0.25">
      <c r="A1218" s="21" t="s">
        <v>2119</v>
      </c>
      <c r="B1218" s="25">
        <v>40828</v>
      </c>
      <c r="C1218" s="21" t="s">
        <v>6</v>
      </c>
      <c r="D1218" s="21" t="s">
        <v>299</v>
      </c>
      <c r="F1218" s="26">
        <v>937.57</v>
      </c>
      <c r="G1218" s="21" t="s">
        <v>259</v>
      </c>
    </row>
    <row r="1219" spans="1:9" ht="13.4" customHeight="1" x14ac:dyDescent="0.25">
      <c r="A1219" s="21" t="s">
        <v>2119</v>
      </c>
      <c r="B1219" s="25">
        <v>40830</v>
      </c>
      <c r="C1219" s="21" t="s">
        <v>21</v>
      </c>
      <c r="D1219" s="21" t="s">
        <v>257</v>
      </c>
      <c r="E1219" s="26">
        <v>82.5</v>
      </c>
      <c r="G1219" s="21" t="s">
        <v>200</v>
      </c>
      <c r="I1219" s="21">
        <f>WEEKNUM(B1219)</f>
        <v>42</v>
      </c>
    </row>
    <row r="1220" spans="1:9" ht="13.4" customHeight="1" x14ac:dyDescent="0.25">
      <c r="A1220" s="21" t="s">
        <v>2119</v>
      </c>
      <c r="B1220" s="25">
        <v>40831</v>
      </c>
      <c r="C1220" s="21" t="s">
        <v>6</v>
      </c>
      <c r="D1220" s="21" t="s">
        <v>299</v>
      </c>
      <c r="F1220" s="26">
        <v>260.73</v>
      </c>
      <c r="G1220" s="21" t="s">
        <v>259</v>
      </c>
    </row>
    <row r="1221" spans="1:9" ht="13.4" customHeight="1" x14ac:dyDescent="0.25">
      <c r="A1221" s="21" t="s">
        <v>2119</v>
      </c>
      <c r="B1221" s="25">
        <v>40831</v>
      </c>
      <c r="C1221" s="21" t="s">
        <v>6</v>
      </c>
      <c r="D1221" s="21" t="s">
        <v>299</v>
      </c>
      <c r="F1221" s="26">
        <v>25.57</v>
      </c>
      <c r="G1221" s="21" t="s">
        <v>196</v>
      </c>
    </row>
    <row r="1222" spans="1:9" ht="13.4" customHeight="1" x14ac:dyDescent="0.25">
      <c r="A1222" s="21" t="s">
        <v>2119</v>
      </c>
      <c r="B1222" s="25">
        <v>40833</v>
      </c>
      <c r="C1222" s="21" t="s">
        <v>21</v>
      </c>
      <c r="D1222" s="21" t="s">
        <v>32</v>
      </c>
      <c r="E1222" s="26">
        <v>780</v>
      </c>
      <c r="G1222" s="21" t="s">
        <v>259</v>
      </c>
      <c r="I1222" s="21">
        <f t="shared" ref="I1222:I1231" si="36">WEEKNUM(B1222)</f>
        <v>43</v>
      </c>
    </row>
    <row r="1223" spans="1:9" ht="13.4" customHeight="1" x14ac:dyDescent="0.25">
      <c r="A1223" s="21" t="s">
        <v>2119</v>
      </c>
      <c r="B1223" s="25">
        <v>40833</v>
      </c>
      <c r="C1223" s="21" t="s">
        <v>21</v>
      </c>
      <c r="D1223" s="21" t="s">
        <v>22</v>
      </c>
      <c r="E1223" s="26">
        <v>720</v>
      </c>
      <c r="G1223" s="21" t="s">
        <v>200</v>
      </c>
      <c r="I1223" s="21">
        <f t="shared" si="36"/>
        <v>43</v>
      </c>
    </row>
    <row r="1224" spans="1:9" ht="13.4" customHeight="1" x14ac:dyDescent="0.25">
      <c r="A1224" s="21" t="s">
        <v>2119</v>
      </c>
      <c r="B1224" s="25">
        <v>40833</v>
      </c>
      <c r="C1224" s="21" t="s">
        <v>21</v>
      </c>
      <c r="D1224" s="21" t="s">
        <v>56</v>
      </c>
      <c r="E1224" s="26">
        <v>720</v>
      </c>
      <c r="G1224" s="21" t="s">
        <v>200</v>
      </c>
      <c r="I1224" s="21">
        <f t="shared" si="36"/>
        <v>43</v>
      </c>
    </row>
    <row r="1225" spans="1:9" ht="13.4" customHeight="1" x14ac:dyDescent="0.25">
      <c r="A1225" s="21" t="s">
        <v>2119</v>
      </c>
      <c r="B1225" s="25">
        <v>40833</v>
      </c>
      <c r="C1225" s="21" t="s">
        <v>21</v>
      </c>
      <c r="D1225" s="21" t="s">
        <v>48</v>
      </c>
      <c r="E1225" s="26">
        <v>600</v>
      </c>
      <c r="G1225" s="21" t="s">
        <v>200</v>
      </c>
      <c r="I1225" s="21">
        <f t="shared" si="36"/>
        <v>43</v>
      </c>
    </row>
    <row r="1226" spans="1:9" ht="13.4" customHeight="1" x14ac:dyDescent="0.25">
      <c r="A1226" s="21" t="s">
        <v>2119</v>
      </c>
      <c r="B1226" s="25">
        <v>40833</v>
      </c>
      <c r="C1226" s="21" t="s">
        <v>21</v>
      </c>
      <c r="D1226" s="21" t="s">
        <v>48</v>
      </c>
      <c r="E1226" s="26">
        <v>120</v>
      </c>
      <c r="G1226" s="21" t="s">
        <v>265</v>
      </c>
      <c r="I1226" s="21">
        <f t="shared" si="36"/>
        <v>43</v>
      </c>
    </row>
    <row r="1227" spans="1:9" ht="13.4" customHeight="1" x14ac:dyDescent="0.25">
      <c r="A1227" s="21" t="s">
        <v>2119</v>
      </c>
      <c r="B1227" s="25">
        <v>40833</v>
      </c>
      <c r="C1227" s="21" t="s">
        <v>21</v>
      </c>
      <c r="D1227" s="21" t="s">
        <v>46</v>
      </c>
      <c r="E1227" s="26">
        <v>650</v>
      </c>
      <c r="G1227" s="21" t="s">
        <v>200</v>
      </c>
      <c r="I1227" s="21">
        <f t="shared" si="36"/>
        <v>43</v>
      </c>
    </row>
    <row r="1228" spans="1:9" ht="13.4" customHeight="1" x14ac:dyDescent="0.25">
      <c r="A1228" s="21" t="s">
        <v>2119</v>
      </c>
      <c r="B1228" s="25">
        <v>40833</v>
      </c>
      <c r="C1228" s="21" t="s">
        <v>21</v>
      </c>
      <c r="D1228" s="21" t="s">
        <v>258</v>
      </c>
      <c r="E1228" s="26">
        <v>600</v>
      </c>
      <c r="G1228" s="21" t="s">
        <v>200</v>
      </c>
      <c r="I1228" s="21">
        <f t="shared" si="36"/>
        <v>43</v>
      </c>
    </row>
    <row r="1229" spans="1:9" ht="13.4" customHeight="1" x14ac:dyDescent="0.25">
      <c r="A1229" s="21" t="s">
        <v>2119</v>
      </c>
      <c r="B1229" s="25">
        <v>40833</v>
      </c>
      <c r="C1229" s="21" t="s">
        <v>21</v>
      </c>
      <c r="D1229" s="21" t="s">
        <v>22</v>
      </c>
      <c r="E1229" s="26">
        <v>75</v>
      </c>
      <c r="I1229" s="21">
        <f t="shared" si="36"/>
        <v>43</v>
      </c>
    </row>
    <row r="1230" spans="1:9" ht="13.4" customHeight="1" x14ac:dyDescent="0.25">
      <c r="A1230" s="21" t="s">
        <v>2119</v>
      </c>
      <c r="B1230" s="25">
        <v>40833</v>
      </c>
      <c r="C1230" s="21" t="s">
        <v>21</v>
      </c>
      <c r="D1230" s="21" t="s">
        <v>22</v>
      </c>
      <c r="E1230" s="26">
        <v>75</v>
      </c>
      <c r="G1230" s="21" t="s">
        <v>266</v>
      </c>
      <c r="I1230" s="21">
        <f t="shared" si="36"/>
        <v>43</v>
      </c>
    </row>
    <row r="1231" spans="1:9" s="38" customFormat="1" ht="13.4" customHeight="1" x14ac:dyDescent="0.25">
      <c r="A1231" s="21" t="s">
        <v>2119</v>
      </c>
      <c r="B1231" s="25">
        <v>40833</v>
      </c>
      <c r="C1231" s="21" t="s">
        <v>21</v>
      </c>
      <c r="D1231" s="21" t="s">
        <v>130</v>
      </c>
      <c r="E1231" s="26">
        <v>500</v>
      </c>
      <c r="F1231" s="26"/>
      <c r="G1231" s="21" t="s">
        <v>265</v>
      </c>
      <c r="H1231" s="21"/>
      <c r="I1231" s="21">
        <f t="shared" si="36"/>
        <v>43</v>
      </c>
    </row>
    <row r="1232" spans="1:9" s="38" customFormat="1" ht="13.4" customHeight="1" x14ac:dyDescent="0.25">
      <c r="A1232" s="21" t="s">
        <v>2119</v>
      </c>
      <c r="B1232" s="25">
        <v>40833</v>
      </c>
      <c r="C1232" s="21" t="s">
        <v>6</v>
      </c>
      <c r="D1232" s="21" t="s">
        <v>299</v>
      </c>
      <c r="E1232" s="26"/>
      <c r="F1232" s="26">
        <v>1001.62</v>
      </c>
      <c r="G1232" s="21" t="s">
        <v>259</v>
      </c>
    </row>
    <row r="1233" spans="1:9" ht="13.4" customHeight="1" x14ac:dyDescent="0.25">
      <c r="A1233" s="21" t="s">
        <v>2119</v>
      </c>
      <c r="B1233" s="25">
        <v>40833</v>
      </c>
      <c r="C1233" s="21" t="s">
        <v>267</v>
      </c>
      <c r="D1233" s="21" t="s">
        <v>219</v>
      </c>
      <c r="F1233" s="26">
        <f>895.05-470.27</f>
        <v>424.78</v>
      </c>
      <c r="H1233" s="38"/>
    </row>
    <row r="1234" spans="1:9" ht="13.4" customHeight="1" x14ac:dyDescent="0.25">
      <c r="A1234" s="21" t="s">
        <v>2119</v>
      </c>
      <c r="B1234" s="25">
        <v>40834</v>
      </c>
      <c r="C1234" s="21" t="s">
        <v>21</v>
      </c>
      <c r="D1234" s="21" t="s">
        <v>40</v>
      </c>
      <c r="E1234" s="26">
        <v>320</v>
      </c>
      <c r="G1234" s="21" t="s">
        <v>62</v>
      </c>
      <c r="I1234" s="21">
        <f t="shared" ref="I1234:I1241" si="37">WEEKNUM(B1234)</f>
        <v>43</v>
      </c>
    </row>
    <row r="1235" spans="1:9" ht="13.4" customHeight="1" x14ac:dyDescent="0.25">
      <c r="A1235" s="21" t="s">
        <v>2119</v>
      </c>
      <c r="B1235" s="25">
        <v>40834</v>
      </c>
      <c r="C1235" s="21" t="s">
        <v>21</v>
      </c>
      <c r="D1235" s="21" t="s">
        <v>40</v>
      </c>
      <c r="E1235" s="26">
        <f>800-320</f>
        <v>480</v>
      </c>
      <c r="G1235" s="21" t="s">
        <v>259</v>
      </c>
      <c r="I1235" s="21">
        <f t="shared" si="37"/>
        <v>43</v>
      </c>
    </row>
    <row r="1236" spans="1:9" ht="13.4" customHeight="1" x14ac:dyDescent="0.25">
      <c r="A1236" s="21" t="s">
        <v>2119</v>
      </c>
      <c r="B1236" s="25">
        <v>40834</v>
      </c>
      <c r="C1236" s="21" t="s">
        <v>21</v>
      </c>
      <c r="D1236" s="21" t="s">
        <v>252</v>
      </c>
      <c r="E1236" s="26">
        <v>400</v>
      </c>
      <c r="G1236" s="21" t="s">
        <v>259</v>
      </c>
      <c r="I1236" s="21">
        <f t="shared" si="37"/>
        <v>43</v>
      </c>
    </row>
    <row r="1237" spans="1:9" ht="13.4" customHeight="1" x14ac:dyDescent="0.25">
      <c r="A1237" s="21" t="s">
        <v>2119</v>
      </c>
      <c r="B1237" s="25">
        <v>40834</v>
      </c>
      <c r="C1237" s="21" t="s">
        <v>21</v>
      </c>
      <c r="D1237" s="21" t="s">
        <v>252</v>
      </c>
      <c r="E1237" s="26">
        <v>140</v>
      </c>
      <c r="G1237" s="21" t="s">
        <v>62</v>
      </c>
      <c r="I1237" s="21">
        <f t="shared" si="37"/>
        <v>43</v>
      </c>
    </row>
    <row r="1238" spans="1:9" ht="13.4" customHeight="1" x14ac:dyDescent="0.25">
      <c r="A1238" s="21" t="s">
        <v>2119</v>
      </c>
      <c r="B1238" s="25">
        <v>40834</v>
      </c>
      <c r="C1238" s="21" t="s">
        <v>21</v>
      </c>
      <c r="D1238" s="21" t="s">
        <v>36</v>
      </c>
      <c r="E1238" s="26">
        <v>130</v>
      </c>
      <c r="G1238" s="21" t="s">
        <v>265</v>
      </c>
      <c r="I1238" s="21">
        <f t="shared" si="37"/>
        <v>43</v>
      </c>
    </row>
    <row r="1239" spans="1:9" ht="13.4" customHeight="1" x14ac:dyDescent="0.25">
      <c r="A1239" s="21" t="s">
        <v>2119</v>
      </c>
      <c r="B1239" s="25">
        <v>40834</v>
      </c>
      <c r="C1239" s="21" t="s">
        <v>21</v>
      </c>
      <c r="D1239" s="21" t="s">
        <v>36</v>
      </c>
      <c r="E1239" s="26">
        <f>450-130</f>
        <v>320</v>
      </c>
      <c r="G1239" s="21" t="s">
        <v>200</v>
      </c>
      <c r="I1239" s="21">
        <f t="shared" si="37"/>
        <v>43</v>
      </c>
    </row>
    <row r="1240" spans="1:9" ht="13.4" customHeight="1" x14ac:dyDescent="0.25">
      <c r="A1240" s="21" t="s">
        <v>2119</v>
      </c>
      <c r="B1240" s="25">
        <v>40834</v>
      </c>
      <c r="C1240" s="21" t="s">
        <v>21</v>
      </c>
      <c r="D1240" s="21" t="s">
        <v>216</v>
      </c>
      <c r="E1240" s="26">
        <v>360</v>
      </c>
      <c r="I1240" s="21">
        <f t="shared" si="37"/>
        <v>43</v>
      </c>
    </row>
    <row r="1241" spans="1:9" ht="13.4" customHeight="1" x14ac:dyDescent="0.25">
      <c r="A1241" s="21" t="s">
        <v>2119</v>
      </c>
      <c r="B1241" s="25">
        <v>40834</v>
      </c>
      <c r="C1241" s="21" t="s">
        <v>21</v>
      </c>
      <c r="D1241" s="21" t="s">
        <v>268</v>
      </c>
      <c r="E1241" s="26">
        <v>270</v>
      </c>
      <c r="G1241" s="21" t="s">
        <v>259</v>
      </c>
      <c r="I1241" s="21">
        <f t="shared" si="37"/>
        <v>43</v>
      </c>
    </row>
    <row r="1242" spans="1:9" ht="13.4" customHeight="1" x14ac:dyDescent="0.25">
      <c r="A1242" s="21" t="s">
        <v>2119</v>
      </c>
      <c r="B1242" s="25">
        <v>40834</v>
      </c>
      <c r="C1242" s="21" t="s">
        <v>6</v>
      </c>
      <c r="D1242" s="21" t="s">
        <v>299</v>
      </c>
      <c r="F1242" s="26">
        <v>539.5</v>
      </c>
      <c r="G1242" s="21" t="s">
        <v>200</v>
      </c>
    </row>
    <row r="1243" spans="1:9" ht="13.4" customHeight="1" x14ac:dyDescent="0.25">
      <c r="A1243" s="21" t="s">
        <v>2119</v>
      </c>
      <c r="B1243" s="25">
        <v>40834</v>
      </c>
      <c r="C1243" s="21" t="s">
        <v>6</v>
      </c>
      <c r="D1243" s="21" t="s">
        <v>299</v>
      </c>
      <c r="F1243" s="26">
        <v>561.54</v>
      </c>
      <c r="G1243" s="21" t="s">
        <v>200</v>
      </c>
    </row>
    <row r="1244" spans="1:9" ht="13.4" customHeight="1" x14ac:dyDescent="0.25">
      <c r="A1244" s="21" t="s">
        <v>2119</v>
      </c>
      <c r="B1244" s="25">
        <v>40834</v>
      </c>
      <c r="C1244" s="21" t="s">
        <v>6</v>
      </c>
      <c r="D1244" s="21" t="s">
        <v>299</v>
      </c>
      <c r="F1244" s="26">
        <v>35.64</v>
      </c>
      <c r="G1244" s="21" t="s">
        <v>259</v>
      </c>
    </row>
    <row r="1245" spans="1:9" ht="13.4" customHeight="1" x14ac:dyDescent="0.25">
      <c r="A1245" s="21" t="s">
        <v>2119</v>
      </c>
      <c r="B1245" s="25">
        <v>40835</v>
      </c>
      <c r="C1245" s="21" t="s">
        <v>6</v>
      </c>
      <c r="D1245" s="21" t="s">
        <v>299</v>
      </c>
      <c r="F1245" s="26">
        <v>310.58</v>
      </c>
      <c r="G1245" s="21" t="s">
        <v>200</v>
      </c>
    </row>
    <row r="1246" spans="1:9" ht="13.4" customHeight="1" x14ac:dyDescent="0.25">
      <c r="A1246" s="21" t="s">
        <v>2119</v>
      </c>
      <c r="B1246" s="25">
        <v>40836</v>
      </c>
      <c r="C1246" s="21" t="s">
        <v>21</v>
      </c>
      <c r="D1246" s="21" t="s">
        <v>60</v>
      </c>
      <c r="E1246" s="26">
        <v>200</v>
      </c>
      <c r="G1246" s="21" t="s">
        <v>158</v>
      </c>
      <c r="I1246" s="21">
        <f>WEEKNUM(B1246)</f>
        <v>43</v>
      </c>
    </row>
    <row r="1247" spans="1:9" ht="13.4" customHeight="1" x14ac:dyDescent="0.25">
      <c r="A1247" s="21" t="s">
        <v>2119</v>
      </c>
      <c r="B1247" s="25">
        <v>40836</v>
      </c>
      <c r="C1247" s="21" t="s">
        <v>21</v>
      </c>
      <c r="D1247" s="21" t="s">
        <v>89</v>
      </c>
      <c r="E1247" s="26">
        <v>547.79999999999995</v>
      </c>
      <c r="I1247" s="21">
        <f>WEEKNUM(B1247)</f>
        <v>43</v>
      </c>
    </row>
    <row r="1248" spans="1:9" ht="13.4" customHeight="1" x14ac:dyDescent="0.25">
      <c r="A1248" s="21" t="s">
        <v>2119</v>
      </c>
      <c r="B1248" s="25">
        <v>40836</v>
      </c>
      <c r="C1248" s="21" t="s">
        <v>6</v>
      </c>
      <c r="D1248" s="21" t="s">
        <v>299</v>
      </c>
      <c r="F1248" s="26">
        <v>491.89</v>
      </c>
      <c r="G1248" s="21" t="s">
        <v>265</v>
      </c>
    </row>
    <row r="1249" spans="1:9" ht="13.4" customHeight="1" x14ac:dyDescent="0.25">
      <c r="A1249" s="21" t="s">
        <v>2119</v>
      </c>
      <c r="B1249" s="25">
        <v>40836</v>
      </c>
      <c r="C1249" s="21" t="s">
        <v>6</v>
      </c>
      <c r="D1249" s="21" t="s">
        <v>299</v>
      </c>
      <c r="F1249" s="26">
        <v>2509.77</v>
      </c>
      <c r="G1249" s="21" t="s">
        <v>259</v>
      </c>
    </row>
    <row r="1250" spans="1:9" ht="13.4" customHeight="1" x14ac:dyDescent="0.25">
      <c r="A1250" s="21" t="s">
        <v>2119</v>
      </c>
      <c r="B1250" s="25">
        <v>40837</v>
      </c>
      <c r="C1250" s="21" t="s">
        <v>21</v>
      </c>
      <c r="D1250" s="21" t="s">
        <v>269</v>
      </c>
      <c r="E1250" s="26">
        <v>240</v>
      </c>
      <c r="G1250" s="21" t="s">
        <v>259</v>
      </c>
      <c r="I1250" s="21">
        <f>WEEKNUM(B1250)</f>
        <v>43</v>
      </c>
    </row>
    <row r="1251" spans="1:9" ht="13.4" customHeight="1" x14ac:dyDescent="0.25">
      <c r="A1251" s="21" t="s">
        <v>2119</v>
      </c>
      <c r="B1251" s="25">
        <v>40837</v>
      </c>
      <c r="C1251" s="21" t="s">
        <v>6</v>
      </c>
      <c r="D1251" s="21" t="s">
        <v>299</v>
      </c>
      <c r="F1251" s="26">
        <v>225.82</v>
      </c>
      <c r="G1251" s="21" t="s">
        <v>245</v>
      </c>
    </row>
    <row r="1252" spans="1:9" ht="13.4" customHeight="1" x14ac:dyDescent="0.25">
      <c r="A1252" s="21" t="s">
        <v>2119</v>
      </c>
      <c r="B1252" s="25">
        <v>40837</v>
      </c>
      <c r="C1252" s="21" t="s">
        <v>6</v>
      </c>
      <c r="D1252" s="21" t="s">
        <v>299</v>
      </c>
      <c r="F1252" s="26">
        <v>1341.85</v>
      </c>
      <c r="G1252" s="21" t="s">
        <v>200</v>
      </c>
    </row>
    <row r="1253" spans="1:9" ht="13.4" customHeight="1" x14ac:dyDescent="0.25">
      <c r="A1253" s="21" t="s">
        <v>2119</v>
      </c>
      <c r="B1253" s="25">
        <v>40840</v>
      </c>
      <c r="C1253" s="21" t="s">
        <v>21</v>
      </c>
      <c r="D1253" s="21" t="s">
        <v>46</v>
      </c>
      <c r="E1253" s="26">
        <v>780</v>
      </c>
      <c r="G1253" s="21" t="s">
        <v>200</v>
      </c>
      <c r="I1253" s="21">
        <f t="shared" ref="I1253:I1264" si="38">WEEKNUM(B1253)</f>
        <v>44</v>
      </c>
    </row>
    <row r="1254" spans="1:9" ht="13.4" customHeight="1" x14ac:dyDescent="0.25">
      <c r="A1254" s="21" t="s">
        <v>2119</v>
      </c>
      <c r="B1254" s="25">
        <v>40840</v>
      </c>
      <c r="C1254" s="21" t="s">
        <v>21</v>
      </c>
      <c r="D1254" s="21" t="s">
        <v>36</v>
      </c>
      <c r="E1254" s="26">
        <v>780</v>
      </c>
      <c r="G1254" s="21" t="s">
        <v>200</v>
      </c>
      <c r="I1254" s="21">
        <f t="shared" si="38"/>
        <v>44</v>
      </c>
    </row>
    <row r="1255" spans="1:9" ht="13.4" customHeight="1" x14ac:dyDescent="0.25">
      <c r="A1255" s="21" t="s">
        <v>2119</v>
      </c>
      <c r="B1255" s="25">
        <v>40840</v>
      </c>
      <c r="C1255" s="21" t="s">
        <v>21</v>
      </c>
      <c r="D1255" s="21" t="s">
        <v>22</v>
      </c>
      <c r="E1255" s="26">
        <v>720</v>
      </c>
      <c r="G1255" s="21" t="s">
        <v>200</v>
      </c>
      <c r="I1255" s="21">
        <f t="shared" si="38"/>
        <v>44</v>
      </c>
    </row>
    <row r="1256" spans="1:9" ht="13.4" customHeight="1" x14ac:dyDescent="0.25">
      <c r="A1256" s="21" t="s">
        <v>2119</v>
      </c>
      <c r="B1256" s="25">
        <v>40840</v>
      </c>
      <c r="C1256" s="21" t="s">
        <v>21</v>
      </c>
      <c r="D1256" s="21" t="s">
        <v>48</v>
      </c>
      <c r="E1256" s="26">
        <v>600</v>
      </c>
      <c r="G1256" s="21" t="s">
        <v>200</v>
      </c>
      <c r="I1256" s="21">
        <f t="shared" si="38"/>
        <v>44</v>
      </c>
    </row>
    <row r="1257" spans="1:9" ht="13.4" customHeight="1" x14ac:dyDescent="0.25">
      <c r="A1257" s="21" t="s">
        <v>2119</v>
      </c>
      <c r="B1257" s="25">
        <v>40840</v>
      </c>
      <c r="C1257" s="21" t="s">
        <v>21</v>
      </c>
      <c r="D1257" s="21" t="s">
        <v>48</v>
      </c>
      <c r="E1257" s="26">
        <v>120</v>
      </c>
      <c r="G1257" s="21" t="s">
        <v>245</v>
      </c>
      <c r="I1257" s="21">
        <f t="shared" si="38"/>
        <v>44</v>
      </c>
    </row>
    <row r="1258" spans="1:9" ht="13.4" customHeight="1" x14ac:dyDescent="0.25">
      <c r="A1258" s="21" t="s">
        <v>2119</v>
      </c>
      <c r="B1258" s="25">
        <v>40840</v>
      </c>
      <c r="C1258" s="21" t="s">
        <v>21</v>
      </c>
      <c r="D1258" s="21" t="s">
        <v>56</v>
      </c>
      <c r="E1258" s="26">
        <v>720</v>
      </c>
      <c r="G1258" s="21" t="s">
        <v>200</v>
      </c>
      <c r="I1258" s="21">
        <f t="shared" si="38"/>
        <v>44</v>
      </c>
    </row>
    <row r="1259" spans="1:9" ht="13.4" customHeight="1" x14ac:dyDescent="0.25">
      <c r="A1259" s="21" t="s">
        <v>2119</v>
      </c>
      <c r="B1259" s="25">
        <v>40840</v>
      </c>
      <c r="C1259" s="21" t="s">
        <v>21</v>
      </c>
      <c r="D1259" s="21" t="s">
        <v>258</v>
      </c>
      <c r="E1259" s="26">
        <v>600</v>
      </c>
      <c r="G1259" s="21" t="s">
        <v>200</v>
      </c>
      <c r="I1259" s="21">
        <f t="shared" si="38"/>
        <v>44</v>
      </c>
    </row>
    <row r="1260" spans="1:9" ht="13.4" customHeight="1" x14ac:dyDescent="0.25">
      <c r="A1260" s="21" t="s">
        <v>2119</v>
      </c>
      <c r="B1260" s="25">
        <v>40841</v>
      </c>
      <c r="C1260" s="21" t="s">
        <v>21</v>
      </c>
      <c r="D1260" s="21" t="s">
        <v>269</v>
      </c>
      <c r="E1260" s="26">
        <v>720</v>
      </c>
      <c r="G1260" s="21" t="s">
        <v>259</v>
      </c>
      <c r="I1260" s="21">
        <f t="shared" si="38"/>
        <v>44</v>
      </c>
    </row>
    <row r="1261" spans="1:9" ht="13.4" customHeight="1" x14ac:dyDescent="0.25">
      <c r="A1261" s="21" t="s">
        <v>2119</v>
      </c>
      <c r="B1261" s="25">
        <v>40841</v>
      </c>
      <c r="C1261" s="21" t="s">
        <v>21</v>
      </c>
      <c r="D1261" s="21" t="s">
        <v>268</v>
      </c>
      <c r="E1261" s="26">
        <v>700</v>
      </c>
      <c r="G1261" s="21" t="s">
        <v>259</v>
      </c>
      <c r="I1261" s="21">
        <f t="shared" si="38"/>
        <v>44</v>
      </c>
    </row>
    <row r="1262" spans="1:9" ht="13.4" customHeight="1" x14ac:dyDescent="0.25">
      <c r="A1262" s="21" t="s">
        <v>2119</v>
      </c>
      <c r="B1262" s="25">
        <v>40841</v>
      </c>
      <c r="C1262" s="21" t="s">
        <v>21</v>
      </c>
      <c r="D1262" s="21" t="s">
        <v>32</v>
      </c>
      <c r="E1262" s="26">
        <v>580</v>
      </c>
      <c r="G1262" s="21" t="s">
        <v>259</v>
      </c>
      <c r="I1262" s="21">
        <f t="shared" si="38"/>
        <v>44</v>
      </c>
    </row>
    <row r="1263" spans="1:9" ht="13.4" customHeight="1" x14ac:dyDescent="0.25">
      <c r="A1263" s="21" t="s">
        <v>2119</v>
      </c>
      <c r="B1263" s="25">
        <v>40841</v>
      </c>
      <c r="C1263" s="21" t="s">
        <v>21</v>
      </c>
      <c r="D1263" s="21" t="s">
        <v>40</v>
      </c>
      <c r="E1263" s="26">
        <v>350</v>
      </c>
      <c r="G1263" s="21" t="s">
        <v>259</v>
      </c>
      <c r="I1263" s="21">
        <f t="shared" si="38"/>
        <v>44</v>
      </c>
    </row>
    <row r="1264" spans="1:9" ht="13.4" customHeight="1" x14ac:dyDescent="0.25">
      <c r="A1264" s="21" t="s">
        <v>2119</v>
      </c>
      <c r="B1264" s="25">
        <v>40841</v>
      </c>
      <c r="C1264" s="21" t="s">
        <v>21</v>
      </c>
      <c r="D1264" s="21" t="s">
        <v>40</v>
      </c>
      <c r="E1264" s="26">
        <v>250</v>
      </c>
      <c r="G1264" s="21" t="s">
        <v>259</v>
      </c>
      <c r="I1264" s="21">
        <f t="shared" si="38"/>
        <v>44</v>
      </c>
    </row>
    <row r="1265" spans="1:9" ht="13.4" customHeight="1" x14ac:dyDescent="0.25">
      <c r="A1265" s="21" t="s">
        <v>2119</v>
      </c>
      <c r="B1265" s="25">
        <v>40841</v>
      </c>
      <c r="C1265" s="21" t="s">
        <v>6</v>
      </c>
      <c r="D1265" s="21" t="s">
        <v>299</v>
      </c>
      <c r="F1265" s="26">
        <v>881.23</v>
      </c>
      <c r="G1265" s="21" t="s">
        <v>259</v>
      </c>
    </row>
    <row r="1266" spans="1:9" ht="13.4" customHeight="1" x14ac:dyDescent="0.25">
      <c r="A1266" s="21" t="s">
        <v>2119</v>
      </c>
      <c r="B1266" s="25">
        <v>40841</v>
      </c>
      <c r="C1266" s="21" t="s">
        <v>6</v>
      </c>
      <c r="D1266" s="21" t="s">
        <v>299</v>
      </c>
      <c r="F1266" s="26">
        <v>144.41999999999999</v>
      </c>
      <c r="G1266" s="21" t="s">
        <v>111</v>
      </c>
    </row>
    <row r="1267" spans="1:9" ht="13.4" customHeight="1" x14ac:dyDescent="0.25">
      <c r="A1267" s="21" t="s">
        <v>2119</v>
      </c>
      <c r="B1267" s="25">
        <v>40842</v>
      </c>
      <c r="C1267" s="21" t="s">
        <v>6</v>
      </c>
      <c r="D1267" s="21" t="s">
        <v>299</v>
      </c>
      <c r="F1267" s="26">
        <v>87.11</v>
      </c>
      <c r="G1267" s="21" t="s">
        <v>259</v>
      </c>
    </row>
    <row r="1268" spans="1:9" ht="13.4" customHeight="1" x14ac:dyDescent="0.25">
      <c r="A1268" s="21" t="s">
        <v>2119</v>
      </c>
      <c r="B1268" s="25">
        <v>40842</v>
      </c>
      <c r="C1268" s="21" t="s">
        <v>6</v>
      </c>
      <c r="D1268" s="21" t="s">
        <v>299</v>
      </c>
      <c r="F1268" s="26">
        <v>190.01</v>
      </c>
      <c r="G1268" s="21" t="s">
        <v>200</v>
      </c>
    </row>
    <row r="1269" spans="1:9" ht="13.4" customHeight="1" x14ac:dyDescent="0.25">
      <c r="A1269" s="21" t="s">
        <v>2119</v>
      </c>
      <c r="B1269" s="25">
        <v>40843</v>
      </c>
      <c r="C1269" s="21" t="s">
        <v>21</v>
      </c>
      <c r="D1269" s="21" t="s">
        <v>255</v>
      </c>
      <c r="E1269" s="26">
        <v>2000</v>
      </c>
      <c r="G1269" s="21" t="s">
        <v>200</v>
      </c>
      <c r="I1269" s="21">
        <f>WEEKNUM(B1269)</f>
        <v>44</v>
      </c>
    </row>
    <row r="1270" spans="1:9" ht="13.4" customHeight="1" x14ac:dyDescent="0.25">
      <c r="A1270" s="21" t="s">
        <v>2119</v>
      </c>
      <c r="B1270" s="25">
        <v>40843</v>
      </c>
      <c r="C1270" s="21" t="s">
        <v>21</v>
      </c>
      <c r="D1270" s="21" t="s">
        <v>255</v>
      </c>
      <c r="E1270" s="26">
        <v>450</v>
      </c>
      <c r="G1270" s="21" t="s">
        <v>190</v>
      </c>
      <c r="I1270" s="21">
        <f>WEEKNUM(B1270)</f>
        <v>44</v>
      </c>
    </row>
    <row r="1271" spans="1:9" ht="13.4" customHeight="1" x14ac:dyDescent="0.25">
      <c r="A1271" s="21" t="s">
        <v>2119</v>
      </c>
      <c r="B1271" s="25">
        <v>40843</v>
      </c>
      <c r="C1271" s="21" t="s">
        <v>6</v>
      </c>
      <c r="D1271" s="21" t="s">
        <v>299</v>
      </c>
      <c r="F1271" s="26">
        <v>752.35</v>
      </c>
      <c r="G1271" s="21" t="s">
        <v>200</v>
      </c>
    </row>
    <row r="1272" spans="1:9" ht="13.4" customHeight="1" x14ac:dyDescent="0.25">
      <c r="A1272" s="21" t="s">
        <v>2119</v>
      </c>
      <c r="B1272" s="25">
        <v>40843</v>
      </c>
      <c r="C1272" s="21" t="s">
        <v>6</v>
      </c>
      <c r="D1272" s="21" t="s">
        <v>299</v>
      </c>
      <c r="F1272" s="26">
        <v>2869.95</v>
      </c>
      <c r="G1272" s="21" t="s">
        <v>259</v>
      </c>
    </row>
    <row r="1273" spans="1:9" ht="13.4" customHeight="1" x14ac:dyDescent="0.25">
      <c r="A1273" s="21" t="s">
        <v>2119</v>
      </c>
      <c r="B1273" s="25">
        <v>40844</v>
      </c>
      <c r="C1273" s="21" t="s">
        <v>21</v>
      </c>
      <c r="D1273" s="21" t="s">
        <v>55</v>
      </c>
      <c r="E1273" s="26">
        <v>925</v>
      </c>
      <c r="G1273" s="21" t="s">
        <v>270</v>
      </c>
      <c r="I1273" s="21">
        <f>WEEKNUM(B1273)</f>
        <v>44</v>
      </c>
    </row>
    <row r="1274" spans="1:9" ht="13.4" customHeight="1" x14ac:dyDescent="0.25">
      <c r="A1274" s="21" t="s">
        <v>2119</v>
      </c>
      <c r="B1274" s="25">
        <v>40844</v>
      </c>
      <c r="C1274" s="21" t="s">
        <v>6</v>
      </c>
      <c r="D1274" s="21" t="s">
        <v>271</v>
      </c>
      <c r="F1274" s="26">
        <v>345.97</v>
      </c>
      <c r="G1274" s="21" t="s">
        <v>200</v>
      </c>
    </row>
    <row r="1275" spans="1:9" ht="13.4" customHeight="1" x14ac:dyDescent="0.25">
      <c r="A1275" s="21" t="s">
        <v>2119</v>
      </c>
      <c r="B1275" s="25">
        <v>40845</v>
      </c>
      <c r="C1275" s="21" t="s">
        <v>6</v>
      </c>
      <c r="D1275" s="21" t="s">
        <v>299</v>
      </c>
      <c r="F1275" s="26">
        <v>363.09</v>
      </c>
      <c r="G1275" s="21" t="s">
        <v>259</v>
      </c>
    </row>
    <row r="1276" spans="1:9" ht="13.4" customHeight="1" x14ac:dyDescent="0.25">
      <c r="A1276" s="21" t="s">
        <v>2119</v>
      </c>
      <c r="B1276" s="25">
        <v>40847</v>
      </c>
      <c r="C1276" s="21" t="s">
        <v>21</v>
      </c>
      <c r="D1276" s="21" t="s">
        <v>22</v>
      </c>
      <c r="E1276" s="26">
        <v>480</v>
      </c>
      <c r="G1276" s="21" t="s">
        <v>200</v>
      </c>
      <c r="I1276" s="21">
        <f t="shared" ref="I1276:I1289" si="39">WEEKNUM(B1276)</f>
        <v>45</v>
      </c>
    </row>
    <row r="1277" spans="1:9" ht="13.4" customHeight="1" x14ac:dyDescent="0.25">
      <c r="A1277" s="21" t="s">
        <v>2119</v>
      </c>
      <c r="B1277" s="25">
        <v>40847</v>
      </c>
      <c r="C1277" s="21" t="s">
        <v>21</v>
      </c>
      <c r="D1277" s="21" t="s">
        <v>249</v>
      </c>
      <c r="E1277" s="26">
        <v>1715</v>
      </c>
      <c r="G1277" s="21" t="s">
        <v>259</v>
      </c>
      <c r="I1277" s="21">
        <f t="shared" si="39"/>
        <v>45</v>
      </c>
    </row>
    <row r="1278" spans="1:9" ht="13.4" customHeight="1" x14ac:dyDescent="0.25">
      <c r="A1278" s="21" t="s">
        <v>2119</v>
      </c>
      <c r="B1278" s="25">
        <v>40847</v>
      </c>
      <c r="C1278" s="21" t="s">
        <v>21</v>
      </c>
      <c r="D1278" s="21" t="s">
        <v>32</v>
      </c>
      <c r="E1278" s="26">
        <v>780</v>
      </c>
      <c r="G1278" s="21" t="s">
        <v>259</v>
      </c>
      <c r="I1278" s="21">
        <f t="shared" si="39"/>
        <v>45</v>
      </c>
    </row>
    <row r="1279" spans="1:9" ht="13.4" customHeight="1" x14ac:dyDescent="0.25">
      <c r="A1279" s="21" t="s">
        <v>2119</v>
      </c>
      <c r="B1279" s="25">
        <v>40847</v>
      </c>
      <c r="C1279" s="21" t="s">
        <v>21</v>
      </c>
      <c r="D1279" s="21" t="s">
        <v>40</v>
      </c>
      <c r="E1279" s="26">
        <v>480</v>
      </c>
      <c r="G1279" s="21" t="s">
        <v>259</v>
      </c>
      <c r="I1279" s="21">
        <f t="shared" si="39"/>
        <v>45</v>
      </c>
    </row>
    <row r="1280" spans="1:9" ht="13.4" customHeight="1" x14ac:dyDescent="0.25">
      <c r="A1280" s="21" t="s">
        <v>2119</v>
      </c>
      <c r="B1280" s="25">
        <v>40847</v>
      </c>
      <c r="C1280" s="21" t="s">
        <v>21</v>
      </c>
      <c r="D1280" s="21" t="s">
        <v>40</v>
      </c>
      <c r="E1280" s="26">
        <f>720-480</f>
        <v>240</v>
      </c>
      <c r="G1280" s="21" t="s">
        <v>111</v>
      </c>
      <c r="I1280" s="21">
        <f t="shared" si="39"/>
        <v>45</v>
      </c>
    </row>
    <row r="1281" spans="1:9" ht="13.4" customHeight="1" x14ac:dyDescent="0.25">
      <c r="A1281" s="21" t="s">
        <v>2119</v>
      </c>
      <c r="B1281" s="25">
        <v>40847</v>
      </c>
      <c r="C1281" s="21" t="s">
        <v>21</v>
      </c>
      <c r="D1281" s="21" t="s">
        <v>268</v>
      </c>
      <c r="E1281" s="26">
        <v>360</v>
      </c>
      <c r="G1281" s="21" t="s">
        <v>259</v>
      </c>
      <c r="I1281" s="21">
        <f t="shared" si="39"/>
        <v>45</v>
      </c>
    </row>
    <row r="1282" spans="1:9" ht="13.4" customHeight="1" x14ac:dyDescent="0.25">
      <c r="A1282" s="21" t="s">
        <v>2119</v>
      </c>
      <c r="B1282" s="25">
        <v>40847</v>
      </c>
      <c r="C1282" s="21" t="s">
        <v>21</v>
      </c>
      <c r="D1282" s="21" t="s">
        <v>268</v>
      </c>
      <c r="E1282" s="26">
        <v>180</v>
      </c>
      <c r="G1282" s="21" t="s">
        <v>111</v>
      </c>
      <c r="I1282" s="21">
        <f t="shared" si="39"/>
        <v>45</v>
      </c>
    </row>
    <row r="1283" spans="1:9" ht="13.4" customHeight="1" x14ac:dyDescent="0.25">
      <c r="A1283" s="21" t="s">
        <v>2119</v>
      </c>
      <c r="B1283" s="25">
        <v>40847</v>
      </c>
      <c r="C1283" s="21" t="s">
        <v>21</v>
      </c>
      <c r="D1283" s="21" t="s">
        <v>36</v>
      </c>
      <c r="E1283" s="26">
        <v>520</v>
      </c>
      <c r="G1283" s="21" t="s">
        <v>200</v>
      </c>
      <c r="I1283" s="21">
        <f t="shared" si="39"/>
        <v>45</v>
      </c>
    </row>
    <row r="1284" spans="1:9" ht="13.4" customHeight="1" x14ac:dyDescent="0.25">
      <c r="A1284" s="21" t="s">
        <v>2119</v>
      </c>
      <c r="B1284" s="25">
        <v>40847</v>
      </c>
      <c r="C1284" s="21" t="s">
        <v>21</v>
      </c>
      <c r="D1284" s="21" t="s">
        <v>48</v>
      </c>
      <c r="E1284" s="26">
        <v>480</v>
      </c>
      <c r="G1284" s="21" t="s">
        <v>200</v>
      </c>
      <c r="I1284" s="21">
        <f t="shared" si="39"/>
        <v>45</v>
      </c>
    </row>
    <row r="1285" spans="1:9" ht="13.4" customHeight="1" x14ac:dyDescent="0.25">
      <c r="A1285" s="21" t="s">
        <v>2119</v>
      </c>
      <c r="B1285" s="25">
        <v>40847</v>
      </c>
      <c r="C1285" s="21" t="s">
        <v>21</v>
      </c>
      <c r="D1285" s="21" t="s">
        <v>56</v>
      </c>
      <c r="E1285" s="26">
        <v>450</v>
      </c>
      <c r="G1285" s="21" t="s">
        <v>200</v>
      </c>
      <c r="I1285" s="21">
        <f t="shared" si="39"/>
        <v>45</v>
      </c>
    </row>
    <row r="1286" spans="1:9" ht="13.4" customHeight="1" x14ac:dyDescent="0.25">
      <c r="A1286" s="21" t="s">
        <v>2119</v>
      </c>
      <c r="B1286" s="25">
        <v>40847</v>
      </c>
      <c r="C1286" s="21" t="s">
        <v>21</v>
      </c>
      <c r="D1286" s="21" t="s">
        <v>258</v>
      </c>
      <c r="E1286" s="26">
        <v>400</v>
      </c>
      <c r="G1286" s="21" t="s">
        <v>200</v>
      </c>
      <c r="I1286" s="21">
        <f t="shared" si="39"/>
        <v>45</v>
      </c>
    </row>
    <row r="1287" spans="1:9" ht="13.4" customHeight="1" x14ac:dyDescent="0.25">
      <c r="A1287" s="21" t="s">
        <v>2119</v>
      </c>
      <c r="B1287" s="25">
        <v>40847</v>
      </c>
      <c r="C1287" s="21" t="s">
        <v>21</v>
      </c>
      <c r="D1287" s="21" t="s">
        <v>46</v>
      </c>
      <c r="E1287" s="26">
        <v>260</v>
      </c>
      <c r="G1287" s="21" t="s">
        <v>200</v>
      </c>
      <c r="I1287" s="21">
        <f t="shared" si="39"/>
        <v>45</v>
      </c>
    </row>
    <row r="1288" spans="1:9" ht="13.4" customHeight="1" x14ac:dyDescent="0.25">
      <c r="A1288" s="21" t="s">
        <v>2119</v>
      </c>
      <c r="B1288" s="25">
        <v>40847</v>
      </c>
      <c r="C1288" s="21" t="s">
        <v>21</v>
      </c>
      <c r="D1288" s="21" t="s">
        <v>249</v>
      </c>
      <c r="E1288" s="26">
        <v>2800</v>
      </c>
      <c r="G1288" s="21" t="s">
        <v>213</v>
      </c>
      <c r="I1288" s="21">
        <f t="shared" si="39"/>
        <v>45</v>
      </c>
    </row>
    <row r="1289" spans="1:9" ht="13.4" customHeight="1" x14ac:dyDescent="0.25">
      <c r="A1289" s="21" t="s">
        <v>2119</v>
      </c>
      <c r="B1289" s="25">
        <v>40848</v>
      </c>
      <c r="C1289" s="21" t="s">
        <v>21</v>
      </c>
      <c r="D1289" s="21" t="s">
        <v>269</v>
      </c>
      <c r="E1289" s="26">
        <v>720</v>
      </c>
      <c r="G1289" s="21" t="s">
        <v>259</v>
      </c>
      <c r="I1289" s="21">
        <f t="shared" si="39"/>
        <v>45</v>
      </c>
    </row>
    <row r="1290" spans="1:9" ht="13.4" customHeight="1" x14ac:dyDescent="0.25">
      <c r="A1290" s="21" t="s">
        <v>2119</v>
      </c>
      <c r="B1290" s="25">
        <v>40848</v>
      </c>
      <c r="C1290" s="21" t="s">
        <v>6</v>
      </c>
      <c r="D1290" s="21" t="s">
        <v>169</v>
      </c>
      <c r="F1290" s="26">
        <v>3042</v>
      </c>
      <c r="G1290" s="21" t="s">
        <v>259</v>
      </c>
    </row>
    <row r="1291" spans="1:9" ht="13.4" customHeight="1" x14ac:dyDescent="0.25">
      <c r="A1291" s="21" t="s">
        <v>2119</v>
      </c>
      <c r="B1291" s="25">
        <v>40849</v>
      </c>
      <c r="C1291" s="21" t="s">
        <v>21</v>
      </c>
      <c r="D1291" s="21" t="s">
        <v>272</v>
      </c>
      <c r="E1291" s="26">
        <v>75</v>
      </c>
      <c r="G1291" s="21" t="s">
        <v>190</v>
      </c>
      <c r="I1291" s="21">
        <f>WEEKNUM(B1291)</f>
        <v>45</v>
      </c>
    </row>
    <row r="1292" spans="1:9" ht="13.4" customHeight="1" x14ac:dyDescent="0.25">
      <c r="A1292" s="21" t="s">
        <v>2119</v>
      </c>
      <c r="B1292" s="25">
        <v>40849</v>
      </c>
      <c r="C1292" s="21" t="s">
        <v>6</v>
      </c>
      <c r="D1292" s="21" t="s">
        <v>299</v>
      </c>
      <c r="F1292" s="26">
        <v>1044.69</v>
      </c>
      <c r="G1292" s="21" t="s">
        <v>259</v>
      </c>
    </row>
    <row r="1293" spans="1:9" ht="13.4" customHeight="1" x14ac:dyDescent="0.25">
      <c r="A1293" s="21" t="s">
        <v>2119</v>
      </c>
      <c r="B1293" s="25">
        <v>40850</v>
      </c>
      <c r="C1293" s="21" t="s">
        <v>6</v>
      </c>
      <c r="D1293" s="21" t="s">
        <v>273</v>
      </c>
      <c r="F1293" s="26">
        <v>125.45</v>
      </c>
      <c r="G1293" s="21" t="s">
        <v>259</v>
      </c>
    </row>
    <row r="1294" spans="1:9" ht="13.4" customHeight="1" x14ac:dyDescent="0.25">
      <c r="A1294" s="21" t="s">
        <v>2119</v>
      </c>
      <c r="B1294" s="25">
        <v>40850</v>
      </c>
      <c r="C1294" s="21" t="s">
        <v>6</v>
      </c>
      <c r="D1294" s="21" t="s">
        <v>274</v>
      </c>
      <c r="F1294" s="26">
        <v>1850.09</v>
      </c>
      <c r="G1294" s="21" t="s">
        <v>200</v>
      </c>
    </row>
    <row r="1295" spans="1:9" ht="13.4" customHeight="1" x14ac:dyDescent="0.25">
      <c r="A1295" s="21" t="s">
        <v>2119</v>
      </c>
      <c r="B1295" s="25">
        <v>40850</v>
      </c>
      <c r="C1295" s="21" t="s">
        <v>275</v>
      </c>
      <c r="D1295" s="21" t="s">
        <v>299</v>
      </c>
      <c r="F1295" s="26">
        <v>322.12</v>
      </c>
      <c r="G1295" s="21" t="s">
        <v>214</v>
      </c>
    </row>
    <row r="1296" spans="1:9" ht="13.4" customHeight="1" x14ac:dyDescent="0.25">
      <c r="A1296" s="21" t="s">
        <v>2119</v>
      </c>
      <c r="B1296" s="25">
        <v>40850</v>
      </c>
      <c r="C1296" s="21" t="s">
        <v>6</v>
      </c>
      <c r="D1296" s="21" t="s">
        <v>276</v>
      </c>
      <c r="F1296" s="26">
        <v>2480.88</v>
      </c>
    </row>
    <row r="1297" spans="1:9" ht="13.4" customHeight="1" x14ac:dyDescent="0.25">
      <c r="A1297" s="21" t="s">
        <v>2119</v>
      </c>
      <c r="B1297" s="25">
        <v>40851</v>
      </c>
      <c r="C1297" s="21" t="s">
        <v>6</v>
      </c>
      <c r="D1297" s="21" t="s">
        <v>299</v>
      </c>
      <c r="F1297" s="26">
        <v>508.77</v>
      </c>
      <c r="G1297" s="21" t="s">
        <v>200</v>
      </c>
    </row>
    <row r="1298" spans="1:9" ht="13.4" customHeight="1" x14ac:dyDescent="0.25">
      <c r="A1298" s="21" t="s">
        <v>2119</v>
      </c>
      <c r="B1298" s="25">
        <v>40851</v>
      </c>
      <c r="C1298" s="21" t="s">
        <v>6</v>
      </c>
      <c r="D1298" s="21" t="s">
        <v>299</v>
      </c>
      <c r="F1298" s="26">
        <v>706.89</v>
      </c>
      <c r="G1298" s="21" t="s">
        <v>259</v>
      </c>
    </row>
    <row r="1299" spans="1:9" ht="13.4" customHeight="1" x14ac:dyDescent="0.25">
      <c r="A1299" s="21" t="s">
        <v>2119</v>
      </c>
      <c r="B1299" s="25">
        <v>40852</v>
      </c>
      <c r="C1299" s="21" t="s">
        <v>6</v>
      </c>
      <c r="D1299" s="21" t="s">
        <v>299</v>
      </c>
      <c r="F1299" s="26">
        <v>147.1</v>
      </c>
      <c r="G1299" s="21" t="s">
        <v>242</v>
      </c>
    </row>
    <row r="1300" spans="1:9" ht="13.4" customHeight="1" x14ac:dyDescent="0.25">
      <c r="A1300" s="21" t="s">
        <v>2119</v>
      </c>
      <c r="B1300" s="25">
        <v>40854</v>
      </c>
      <c r="C1300" s="21" t="s">
        <v>21</v>
      </c>
      <c r="D1300" s="21" t="s">
        <v>36</v>
      </c>
      <c r="E1300" s="26">
        <v>910</v>
      </c>
      <c r="I1300" s="21">
        <f t="shared" ref="I1300:I1312" si="40">WEEKNUM(B1300)</f>
        <v>46</v>
      </c>
    </row>
    <row r="1301" spans="1:9" ht="13.4" customHeight="1" x14ac:dyDescent="0.25">
      <c r="A1301" s="21" t="s">
        <v>2119</v>
      </c>
      <c r="B1301" s="25">
        <v>40854</v>
      </c>
      <c r="C1301" s="21" t="s">
        <v>21</v>
      </c>
      <c r="D1301" s="21" t="s">
        <v>32</v>
      </c>
      <c r="E1301" s="26">
        <v>780</v>
      </c>
      <c r="I1301" s="21">
        <f t="shared" si="40"/>
        <v>46</v>
      </c>
    </row>
    <row r="1302" spans="1:9" ht="13.4" customHeight="1" x14ac:dyDescent="0.25">
      <c r="A1302" s="21" t="s">
        <v>2119</v>
      </c>
      <c r="B1302" s="25">
        <v>40854</v>
      </c>
      <c r="C1302" s="21" t="s">
        <v>21</v>
      </c>
      <c r="D1302" s="21" t="s">
        <v>38</v>
      </c>
      <c r="E1302" s="26">
        <v>120</v>
      </c>
      <c r="G1302" s="21" t="s">
        <v>17</v>
      </c>
      <c r="I1302" s="21">
        <f t="shared" si="40"/>
        <v>46</v>
      </c>
    </row>
    <row r="1303" spans="1:9" ht="13.4" customHeight="1" x14ac:dyDescent="0.25">
      <c r="A1303" s="21" t="s">
        <v>2119</v>
      </c>
      <c r="B1303" s="25">
        <v>40854</v>
      </c>
      <c r="C1303" s="21" t="s">
        <v>21</v>
      </c>
      <c r="D1303" s="21" t="s">
        <v>38</v>
      </c>
      <c r="E1303" s="26">
        <v>605</v>
      </c>
      <c r="G1303" s="21" t="s">
        <v>259</v>
      </c>
      <c r="I1303" s="21">
        <f t="shared" si="40"/>
        <v>46</v>
      </c>
    </row>
    <row r="1304" spans="1:9" ht="13.4" customHeight="1" x14ac:dyDescent="0.25">
      <c r="A1304" s="21" t="s">
        <v>2119</v>
      </c>
      <c r="B1304" s="25">
        <v>40854</v>
      </c>
      <c r="C1304" s="21" t="s">
        <v>21</v>
      </c>
      <c r="D1304" s="21" t="s">
        <v>269</v>
      </c>
      <c r="E1304" s="26">
        <v>720</v>
      </c>
      <c r="G1304" s="21" t="s">
        <v>259</v>
      </c>
      <c r="I1304" s="21">
        <f t="shared" si="40"/>
        <v>46</v>
      </c>
    </row>
    <row r="1305" spans="1:9" ht="13.4" customHeight="1" x14ac:dyDescent="0.25">
      <c r="A1305" s="21" t="s">
        <v>2119</v>
      </c>
      <c r="B1305" s="25">
        <v>40854</v>
      </c>
      <c r="C1305" s="21" t="s">
        <v>21</v>
      </c>
      <c r="D1305" s="21" t="s">
        <v>40</v>
      </c>
      <c r="E1305" s="26">
        <v>600</v>
      </c>
      <c r="G1305" s="21" t="s">
        <v>259</v>
      </c>
      <c r="I1305" s="21">
        <f t="shared" si="40"/>
        <v>46</v>
      </c>
    </row>
    <row r="1306" spans="1:9" ht="13.4" customHeight="1" x14ac:dyDescent="0.25">
      <c r="A1306" s="21" t="s">
        <v>2119</v>
      </c>
      <c r="B1306" s="25">
        <v>40854</v>
      </c>
      <c r="C1306" s="21" t="s">
        <v>21</v>
      </c>
      <c r="D1306" s="21" t="s">
        <v>258</v>
      </c>
      <c r="E1306" s="26">
        <v>500</v>
      </c>
      <c r="I1306" s="21">
        <f t="shared" si="40"/>
        <v>46</v>
      </c>
    </row>
    <row r="1307" spans="1:9" ht="13.4" customHeight="1" x14ac:dyDescent="0.25">
      <c r="A1307" s="21" t="s">
        <v>2119</v>
      </c>
      <c r="B1307" s="25">
        <v>40854</v>
      </c>
      <c r="C1307" s="21" t="s">
        <v>21</v>
      </c>
      <c r="D1307" s="21" t="s">
        <v>46</v>
      </c>
      <c r="E1307" s="26">
        <v>435</v>
      </c>
      <c r="G1307" s="21" t="s">
        <v>200</v>
      </c>
      <c r="I1307" s="21">
        <f t="shared" si="40"/>
        <v>46</v>
      </c>
    </row>
    <row r="1308" spans="1:9" ht="13.4" customHeight="1" x14ac:dyDescent="0.25">
      <c r="A1308" s="21" t="s">
        <v>2119</v>
      </c>
      <c r="B1308" s="25">
        <v>40854</v>
      </c>
      <c r="C1308" s="21" t="s">
        <v>21</v>
      </c>
      <c r="D1308" s="21" t="s">
        <v>48</v>
      </c>
      <c r="E1308" s="26">
        <v>300</v>
      </c>
      <c r="I1308" s="21">
        <f t="shared" si="40"/>
        <v>46</v>
      </c>
    </row>
    <row r="1309" spans="1:9" ht="13.4" customHeight="1" x14ac:dyDescent="0.25">
      <c r="A1309" s="21" t="s">
        <v>2119</v>
      </c>
      <c r="B1309" s="25">
        <v>40854</v>
      </c>
      <c r="C1309" s="21" t="s">
        <v>21</v>
      </c>
      <c r="D1309" s="21" t="s">
        <v>46</v>
      </c>
      <c r="E1309" s="26">
        <v>260</v>
      </c>
      <c r="I1309" s="21">
        <f t="shared" si="40"/>
        <v>46</v>
      </c>
    </row>
    <row r="1310" spans="1:9" ht="13.4" customHeight="1" x14ac:dyDescent="0.25">
      <c r="A1310" s="21" t="s">
        <v>2119</v>
      </c>
      <c r="B1310" s="25">
        <v>40854</v>
      </c>
      <c r="C1310" s="21" t="s">
        <v>21</v>
      </c>
      <c r="D1310" s="21" t="s">
        <v>22</v>
      </c>
      <c r="E1310" s="26">
        <v>240</v>
      </c>
      <c r="I1310" s="21">
        <f t="shared" si="40"/>
        <v>46</v>
      </c>
    </row>
    <row r="1311" spans="1:9" ht="13.4" customHeight="1" x14ac:dyDescent="0.25">
      <c r="A1311" s="21" t="s">
        <v>2119</v>
      </c>
      <c r="B1311" s="25">
        <v>40854</v>
      </c>
      <c r="C1311" s="21" t="s">
        <v>21</v>
      </c>
      <c r="D1311" s="21" t="s">
        <v>22</v>
      </c>
      <c r="E1311" s="26">
        <v>100</v>
      </c>
      <c r="I1311" s="21">
        <f t="shared" si="40"/>
        <v>46</v>
      </c>
    </row>
    <row r="1312" spans="1:9" ht="13.4" customHeight="1" x14ac:dyDescent="0.25">
      <c r="A1312" s="21" t="s">
        <v>2119</v>
      </c>
      <c r="B1312" s="25">
        <v>40854</v>
      </c>
      <c r="C1312" s="21" t="s">
        <v>21</v>
      </c>
      <c r="D1312" s="21" t="s">
        <v>38</v>
      </c>
      <c r="E1312" s="26">
        <v>400</v>
      </c>
      <c r="G1312" s="21" t="s">
        <v>213</v>
      </c>
      <c r="I1312" s="21">
        <f t="shared" si="40"/>
        <v>46</v>
      </c>
    </row>
    <row r="1313" spans="1:9" ht="13.4" customHeight="1" x14ac:dyDescent="0.25">
      <c r="A1313" s="21" t="s">
        <v>2119</v>
      </c>
      <c r="B1313" s="25">
        <v>40854</v>
      </c>
      <c r="C1313" s="21" t="s">
        <v>6</v>
      </c>
      <c r="D1313" s="21" t="s">
        <v>299</v>
      </c>
      <c r="F1313" s="26">
        <v>24.35</v>
      </c>
      <c r="G1313" s="21" t="s">
        <v>259</v>
      </c>
    </row>
    <row r="1314" spans="1:9" ht="13.4" customHeight="1" x14ac:dyDescent="0.25">
      <c r="A1314" s="21" t="s">
        <v>2119</v>
      </c>
      <c r="B1314" s="25">
        <v>40854</v>
      </c>
      <c r="C1314" s="21" t="s">
        <v>6</v>
      </c>
      <c r="D1314" s="21" t="s">
        <v>219</v>
      </c>
      <c r="F1314" s="26">
        <v>1608.34</v>
      </c>
      <c r="G1314" s="21" t="s">
        <v>259</v>
      </c>
    </row>
    <row r="1315" spans="1:9" ht="13.4" customHeight="1" x14ac:dyDescent="0.25">
      <c r="A1315" s="21" t="s">
        <v>2119</v>
      </c>
      <c r="B1315" s="25">
        <v>40855</v>
      </c>
      <c r="C1315" s="21" t="s">
        <v>21</v>
      </c>
      <c r="D1315" s="21" t="s">
        <v>268</v>
      </c>
      <c r="E1315" s="26">
        <v>540</v>
      </c>
      <c r="G1315" s="21" t="s">
        <v>259</v>
      </c>
      <c r="I1315" s="21">
        <f>WEEKNUM(B1315)</f>
        <v>46</v>
      </c>
    </row>
    <row r="1316" spans="1:9" ht="13.4" customHeight="1" x14ac:dyDescent="0.25">
      <c r="A1316" s="21" t="s">
        <v>2119</v>
      </c>
      <c r="B1316" s="25">
        <v>40855</v>
      </c>
      <c r="C1316" s="21" t="s">
        <v>21</v>
      </c>
      <c r="D1316" s="21" t="s">
        <v>216</v>
      </c>
      <c r="E1316" s="26">
        <v>360</v>
      </c>
      <c r="I1316" s="21">
        <f>WEEKNUM(B1316)</f>
        <v>46</v>
      </c>
    </row>
    <row r="1317" spans="1:9" ht="13.4" customHeight="1" x14ac:dyDescent="0.25">
      <c r="A1317" s="21" t="s">
        <v>2119</v>
      </c>
      <c r="B1317" s="25">
        <v>40855</v>
      </c>
      <c r="C1317" s="21" t="s">
        <v>21</v>
      </c>
      <c r="D1317" s="21" t="s">
        <v>32</v>
      </c>
      <c r="E1317" s="26">
        <v>100</v>
      </c>
      <c r="G1317" s="21" t="s">
        <v>266</v>
      </c>
      <c r="I1317" s="21">
        <f>WEEKNUM(B1317)</f>
        <v>46</v>
      </c>
    </row>
    <row r="1318" spans="1:9" ht="13.4" customHeight="1" x14ac:dyDescent="0.25">
      <c r="A1318" s="21" t="s">
        <v>2119</v>
      </c>
      <c r="B1318" s="25">
        <v>40855</v>
      </c>
      <c r="C1318" s="21" t="s">
        <v>6</v>
      </c>
      <c r="D1318" s="21" t="s">
        <v>299</v>
      </c>
      <c r="F1318" s="26">
        <v>60.35</v>
      </c>
      <c r="G1318" s="21" t="s">
        <v>259</v>
      </c>
    </row>
    <row r="1319" spans="1:9" ht="13.4" customHeight="1" x14ac:dyDescent="0.25">
      <c r="A1319" s="21" t="s">
        <v>2119</v>
      </c>
      <c r="B1319" s="25">
        <v>40856</v>
      </c>
      <c r="C1319" s="21" t="s">
        <v>6</v>
      </c>
      <c r="D1319" s="21" t="s">
        <v>299</v>
      </c>
      <c r="F1319" s="26">
        <v>17.440000000000001</v>
      </c>
      <c r="G1319" s="21" t="s">
        <v>259</v>
      </c>
    </row>
    <row r="1320" spans="1:9" ht="13.4" customHeight="1" x14ac:dyDescent="0.25">
      <c r="A1320" s="21" t="s">
        <v>2119</v>
      </c>
      <c r="B1320" s="25">
        <v>40856</v>
      </c>
      <c r="C1320" s="21" t="s">
        <v>6</v>
      </c>
      <c r="D1320" s="21" t="s">
        <v>299</v>
      </c>
      <c r="F1320" s="26">
        <v>52.59</v>
      </c>
      <c r="G1320" s="21" t="s">
        <v>259</v>
      </c>
    </row>
    <row r="1321" spans="1:9" ht="13.4" customHeight="1" x14ac:dyDescent="0.25">
      <c r="A1321" s="21" t="s">
        <v>2119</v>
      </c>
      <c r="B1321" s="25">
        <v>40856</v>
      </c>
      <c r="C1321" s="21" t="s">
        <v>6</v>
      </c>
      <c r="D1321" s="21" t="s">
        <v>299</v>
      </c>
      <c r="F1321" s="26">
        <v>473.56</v>
      </c>
      <c r="G1321" s="21" t="s">
        <v>164</v>
      </c>
    </row>
    <row r="1322" spans="1:9" ht="13.4" customHeight="1" x14ac:dyDescent="0.25">
      <c r="A1322" s="21" t="s">
        <v>2119</v>
      </c>
      <c r="B1322" s="25">
        <v>40857</v>
      </c>
      <c r="C1322" s="21" t="s">
        <v>21</v>
      </c>
      <c r="D1322" s="21" t="s">
        <v>263</v>
      </c>
      <c r="E1322" s="26">
        <v>130</v>
      </c>
      <c r="G1322" s="21" t="s">
        <v>259</v>
      </c>
      <c r="I1322" s="21">
        <f>WEEKNUM(B1322)</f>
        <v>46</v>
      </c>
    </row>
    <row r="1323" spans="1:9" ht="13.4" customHeight="1" x14ac:dyDescent="0.25">
      <c r="A1323" s="21" t="s">
        <v>2119</v>
      </c>
      <c r="B1323" s="25">
        <v>40859</v>
      </c>
      <c r="C1323" s="21" t="s">
        <v>6</v>
      </c>
      <c r="D1323" s="21" t="s">
        <v>299</v>
      </c>
      <c r="F1323" s="26">
        <v>432.32</v>
      </c>
      <c r="G1323" s="21" t="s">
        <v>62</v>
      </c>
    </row>
    <row r="1324" spans="1:9" ht="13.4" customHeight="1" x14ac:dyDescent="0.25">
      <c r="A1324" s="21" t="s">
        <v>2119</v>
      </c>
      <c r="B1324" s="25">
        <v>40861</v>
      </c>
      <c r="C1324" s="21" t="s">
        <v>21</v>
      </c>
      <c r="D1324" s="21" t="s">
        <v>277</v>
      </c>
      <c r="E1324" s="26">
        <v>16</v>
      </c>
      <c r="G1324" s="21" t="s">
        <v>278</v>
      </c>
      <c r="I1324" s="21">
        <f t="shared" ref="I1324:I1336" si="41">WEEKNUM(B1324)</f>
        <v>47</v>
      </c>
    </row>
    <row r="1325" spans="1:9" ht="13.4" customHeight="1" x14ac:dyDescent="0.25">
      <c r="A1325" s="21" t="s">
        <v>2119</v>
      </c>
      <c r="B1325" s="25">
        <v>40861</v>
      </c>
      <c r="C1325" s="21" t="s">
        <v>21</v>
      </c>
      <c r="D1325" s="21" t="s">
        <v>46</v>
      </c>
      <c r="E1325" s="26">
        <v>260</v>
      </c>
      <c r="G1325" s="21" t="s">
        <v>164</v>
      </c>
      <c r="I1325" s="21">
        <f t="shared" si="41"/>
        <v>47</v>
      </c>
    </row>
    <row r="1326" spans="1:9" ht="13.4" customHeight="1" x14ac:dyDescent="0.25">
      <c r="A1326" s="21" t="s">
        <v>2119</v>
      </c>
      <c r="B1326" s="25">
        <v>40861</v>
      </c>
      <c r="C1326" s="21" t="s">
        <v>21</v>
      </c>
      <c r="D1326" s="21" t="s">
        <v>46</v>
      </c>
      <c r="E1326" s="26">
        <v>390</v>
      </c>
      <c r="G1326" s="21" t="s">
        <v>200</v>
      </c>
      <c r="I1326" s="21">
        <f t="shared" si="41"/>
        <v>47</v>
      </c>
    </row>
    <row r="1327" spans="1:9" ht="13.4" customHeight="1" x14ac:dyDescent="0.25">
      <c r="A1327" s="21" t="s">
        <v>2119</v>
      </c>
      <c r="B1327" s="25">
        <v>40861</v>
      </c>
      <c r="C1327" s="21" t="s">
        <v>21</v>
      </c>
      <c r="D1327" s="21" t="s">
        <v>46</v>
      </c>
      <c r="E1327" s="26">
        <v>130</v>
      </c>
      <c r="G1327" s="21" t="s">
        <v>250</v>
      </c>
      <c r="I1327" s="21">
        <f t="shared" si="41"/>
        <v>47</v>
      </c>
    </row>
    <row r="1328" spans="1:9" ht="13.4" customHeight="1" x14ac:dyDescent="0.25">
      <c r="A1328" s="21" t="s">
        <v>2119</v>
      </c>
      <c r="B1328" s="25">
        <v>40861</v>
      </c>
      <c r="C1328" s="21" t="s">
        <v>21</v>
      </c>
      <c r="D1328" s="21" t="s">
        <v>22</v>
      </c>
      <c r="E1328" s="26">
        <v>120</v>
      </c>
      <c r="G1328" s="21" t="s">
        <v>250</v>
      </c>
      <c r="I1328" s="21">
        <f t="shared" si="41"/>
        <v>47</v>
      </c>
    </row>
    <row r="1329" spans="1:9" ht="13.4" customHeight="1" x14ac:dyDescent="0.25">
      <c r="A1329" s="21" t="s">
        <v>2119</v>
      </c>
      <c r="B1329" s="25">
        <v>40861</v>
      </c>
      <c r="C1329" s="21" t="s">
        <v>21</v>
      </c>
      <c r="D1329" s="21" t="s">
        <v>22</v>
      </c>
      <c r="E1329" s="26">
        <v>360</v>
      </c>
      <c r="G1329" s="21" t="s">
        <v>200</v>
      </c>
      <c r="I1329" s="21">
        <f t="shared" si="41"/>
        <v>47</v>
      </c>
    </row>
    <row r="1330" spans="1:9" ht="13.4" customHeight="1" x14ac:dyDescent="0.25">
      <c r="A1330" s="21" t="s">
        <v>2119</v>
      </c>
      <c r="B1330" s="25">
        <v>40861</v>
      </c>
      <c r="C1330" s="21" t="s">
        <v>21</v>
      </c>
      <c r="D1330" s="21" t="s">
        <v>22</v>
      </c>
      <c r="E1330" s="26">
        <v>240</v>
      </c>
      <c r="G1330" s="21" t="s">
        <v>164</v>
      </c>
      <c r="I1330" s="21">
        <f t="shared" si="41"/>
        <v>47</v>
      </c>
    </row>
    <row r="1331" spans="1:9" ht="13.4" customHeight="1" x14ac:dyDescent="0.25">
      <c r="A1331" s="21" t="s">
        <v>2119</v>
      </c>
      <c r="B1331" s="25">
        <v>40861</v>
      </c>
      <c r="C1331" s="21" t="s">
        <v>21</v>
      </c>
      <c r="D1331" s="21" t="s">
        <v>48</v>
      </c>
      <c r="E1331" s="26">
        <v>360</v>
      </c>
      <c r="G1331" s="21" t="s">
        <v>200</v>
      </c>
      <c r="I1331" s="21">
        <f t="shared" si="41"/>
        <v>47</v>
      </c>
    </row>
    <row r="1332" spans="1:9" ht="13.4" customHeight="1" x14ac:dyDescent="0.25">
      <c r="A1332" s="21" t="s">
        <v>2119</v>
      </c>
      <c r="B1332" s="25">
        <v>40861</v>
      </c>
      <c r="C1332" s="21" t="s">
        <v>21</v>
      </c>
      <c r="D1332" s="21" t="s">
        <v>48</v>
      </c>
      <c r="E1332" s="26">
        <v>120</v>
      </c>
      <c r="G1332" s="21" t="s">
        <v>254</v>
      </c>
      <c r="I1332" s="21">
        <f t="shared" si="41"/>
        <v>47</v>
      </c>
    </row>
    <row r="1333" spans="1:9" ht="13.4" customHeight="1" x14ac:dyDescent="0.25">
      <c r="A1333" s="21" t="s">
        <v>2119</v>
      </c>
      <c r="B1333" s="25">
        <v>40861</v>
      </c>
      <c r="C1333" s="21" t="s">
        <v>21</v>
      </c>
      <c r="D1333" s="21" t="s">
        <v>56</v>
      </c>
      <c r="E1333" s="26">
        <v>120</v>
      </c>
      <c r="G1333" s="21" t="s">
        <v>254</v>
      </c>
      <c r="I1333" s="21">
        <f t="shared" si="41"/>
        <v>47</v>
      </c>
    </row>
    <row r="1334" spans="1:9" ht="13.4" customHeight="1" x14ac:dyDescent="0.25">
      <c r="A1334" s="21" t="s">
        <v>2119</v>
      </c>
      <c r="B1334" s="25">
        <v>40861</v>
      </c>
      <c r="C1334" s="21" t="s">
        <v>21</v>
      </c>
      <c r="D1334" s="21" t="s">
        <v>56</v>
      </c>
      <c r="E1334" s="26">
        <v>360</v>
      </c>
      <c r="G1334" s="21" t="s">
        <v>200</v>
      </c>
      <c r="I1334" s="21">
        <f t="shared" si="41"/>
        <v>47</v>
      </c>
    </row>
    <row r="1335" spans="1:9" ht="13.4" customHeight="1" x14ac:dyDescent="0.25">
      <c r="A1335" s="21" t="s">
        <v>2119</v>
      </c>
      <c r="B1335" s="25">
        <v>40861</v>
      </c>
      <c r="C1335" s="21" t="s">
        <v>21</v>
      </c>
      <c r="D1335" s="21" t="s">
        <v>32</v>
      </c>
      <c r="E1335" s="26">
        <v>150</v>
      </c>
      <c r="G1335" s="21" t="s">
        <v>164</v>
      </c>
      <c r="I1335" s="21">
        <f t="shared" si="41"/>
        <v>47</v>
      </c>
    </row>
    <row r="1336" spans="1:9" ht="13.4" customHeight="1" x14ac:dyDescent="0.25">
      <c r="A1336" s="21" t="s">
        <v>2119</v>
      </c>
      <c r="B1336" s="25">
        <v>40861</v>
      </c>
      <c r="C1336" s="21" t="s">
        <v>21</v>
      </c>
      <c r="D1336" s="21" t="s">
        <v>32</v>
      </c>
      <c r="E1336" s="26">
        <v>300</v>
      </c>
      <c r="G1336" s="21" t="s">
        <v>259</v>
      </c>
      <c r="I1336" s="21">
        <f t="shared" si="41"/>
        <v>47</v>
      </c>
    </row>
    <row r="1337" spans="1:9" ht="13.4" customHeight="1" x14ac:dyDescent="0.25">
      <c r="A1337" s="21" t="s">
        <v>2119</v>
      </c>
      <c r="B1337" s="25">
        <v>40862</v>
      </c>
      <c r="C1337" s="21" t="s">
        <v>6</v>
      </c>
      <c r="D1337" s="21" t="s">
        <v>299</v>
      </c>
      <c r="F1337" s="26">
        <v>3366.79</v>
      </c>
      <c r="G1337" s="21" t="s">
        <v>200</v>
      </c>
    </row>
    <row r="1338" spans="1:9" ht="13.4" customHeight="1" x14ac:dyDescent="0.25">
      <c r="A1338" s="21" t="s">
        <v>2119</v>
      </c>
      <c r="B1338" s="25">
        <v>40862</v>
      </c>
      <c r="C1338" s="21" t="s">
        <v>21</v>
      </c>
      <c r="D1338" s="21" t="s">
        <v>107</v>
      </c>
      <c r="E1338" s="26">
        <v>1500</v>
      </c>
      <c r="G1338" s="21" t="s">
        <v>200</v>
      </c>
      <c r="I1338" s="21">
        <f t="shared" ref="I1338:I1345" si="42">WEEKNUM(B1338)</f>
        <v>47</v>
      </c>
    </row>
    <row r="1339" spans="1:9" ht="13.4" customHeight="1" x14ac:dyDescent="0.25">
      <c r="A1339" s="21" t="s">
        <v>2119</v>
      </c>
      <c r="B1339" s="25">
        <v>40862</v>
      </c>
      <c r="C1339" s="21" t="s">
        <v>21</v>
      </c>
      <c r="D1339" s="21" t="s">
        <v>279</v>
      </c>
      <c r="E1339" s="26">
        <v>114</v>
      </c>
      <c r="G1339" s="21" t="s">
        <v>278</v>
      </c>
      <c r="I1339" s="21">
        <f t="shared" si="42"/>
        <v>47</v>
      </c>
    </row>
    <row r="1340" spans="1:9" ht="13.4" customHeight="1" x14ac:dyDescent="0.25">
      <c r="A1340" s="21" t="s">
        <v>2119</v>
      </c>
      <c r="B1340" s="25">
        <v>40862</v>
      </c>
      <c r="C1340" s="21" t="s">
        <v>21</v>
      </c>
      <c r="D1340" s="21" t="s">
        <v>130</v>
      </c>
      <c r="E1340" s="26">
        <v>1100</v>
      </c>
      <c r="G1340" s="21" t="s">
        <v>213</v>
      </c>
      <c r="I1340" s="21">
        <f t="shared" si="42"/>
        <v>47</v>
      </c>
    </row>
    <row r="1341" spans="1:9" ht="13.4" customHeight="1" x14ac:dyDescent="0.25">
      <c r="A1341" s="21" t="s">
        <v>2119</v>
      </c>
      <c r="B1341" s="25">
        <v>40862</v>
      </c>
      <c r="C1341" s="21" t="s">
        <v>21</v>
      </c>
      <c r="D1341" s="21" t="s">
        <v>40</v>
      </c>
      <c r="E1341" s="26">
        <v>360</v>
      </c>
      <c r="G1341" s="21" t="s">
        <v>259</v>
      </c>
      <c r="I1341" s="21">
        <f t="shared" si="42"/>
        <v>47</v>
      </c>
    </row>
    <row r="1342" spans="1:9" ht="13.4" customHeight="1" x14ac:dyDescent="0.25">
      <c r="A1342" s="21" t="s">
        <v>2119</v>
      </c>
      <c r="B1342" s="25">
        <v>40862</v>
      </c>
      <c r="C1342" s="21" t="s">
        <v>21</v>
      </c>
      <c r="D1342" s="21" t="s">
        <v>40</v>
      </c>
      <c r="E1342" s="26">
        <v>60</v>
      </c>
      <c r="G1342" s="21" t="s">
        <v>164</v>
      </c>
      <c r="I1342" s="21">
        <f t="shared" si="42"/>
        <v>47</v>
      </c>
    </row>
    <row r="1343" spans="1:9" ht="13.4" customHeight="1" x14ac:dyDescent="0.25">
      <c r="A1343" s="21" t="s">
        <v>2119</v>
      </c>
      <c r="B1343" s="25">
        <v>40862</v>
      </c>
      <c r="C1343" s="21" t="s">
        <v>21</v>
      </c>
      <c r="D1343" s="21" t="s">
        <v>40</v>
      </c>
      <c r="E1343" s="26">
        <v>130</v>
      </c>
      <c r="G1343" s="21" t="s">
        <v>280</v>
      </c>
      <c r="I1343" s="21">
        <f t="shared" si="42"/>
        <v>47</v>
      </c>
    </row>
    <row r="1344" spans="1:9" ht="13.4" customHeight="1" x14ac:dyDescent="0.25">
      <c r="A1344" s="21" t="s">
        <v>2119</v>
      </c>
      <c r="B1344" s="25">
        <v>40862</v>
      </c>
      <c r="C1344" s="21" t="s">
        <v>21</v>
      </c>
      <c r="D1344" s="21" t="s">
        <v>269</v>
      </c>
      <c r="E1344" s="26">
        <v>360</v>
      </c>
      <c r="G1344" s="21" t="s">
        <v>259</v>
      </c>
      <c r="I1344" s="21">
        <f t="shared" si="42"/>
        <v>47</v>
      </c>
    </row>
    <row r="1345" spans="1:9" ht="13.4" customHeight="1" x14ac:dyDescent="0.25">
      <c r="A1345" s="21" t="s">
        <v>2119</v>
      </c>
      <c r="B1345" s="25">
        <v>40862</v>
      </c>
      <c r="C1345" s="21" t="s">
        <v>21</v>
      </c>
      <c r="D1345" s="21" t="s">
        <v>269</v>
      </c>
      <c r="E1345" s="26">
        <v>120</v>
      </c>
      <c r="G1345" s="21" t="s">
        <v>280</v>
      </c>
      <c r="I1345" s="21">
        <f t="shared" si="42"/>
        <v>47</v>
      </c>
    </row>
    <row r="1346" spans="1:9" ht="13.4" customHeight="1" x14ac:dyDescent="0.25">
      <c r="A1346" s="21" t="s">
        <v>2119</v>
      </c>
      <c r="B1346" s="25">
        <v>40863</v>
      </c>
      <c r="C1346" s="21" t="s">
        <v>6</v>
      </c>
      <c r="D1346" s="21" t="s">
        <v>299</v>
      </c>
      <c r="F1346" s="26">
        <v>225.2</v>
      </c>
      <c r="G1346" s="21" t="s">
        <v>213</v>
      </c>
    </row>
    <row r="1347" spans="1:9" ht="13.4" customHeight="1" x14ac:dyDescent="0.25">
      <c r="A1347" s="21" t="s">
        <v>2119</v>
      </c>
      <c r="B1347" s="25">
        <v>40863</v>
      </c>
      <c r="C1347" s="21" t="s">
        <v>6</v>
      </c>
      <c r="D1347" s="21" t="s">
        <v>299</v>
      </c>
      <c r="F1347" s="26">
        <v>258.64</v>
      </c>
      <c r="G1347" s="21" t="s">
        <v>213</v>
      </c>
    </row>
    <row r="1348" spans="1:9" ht="13.4" customHeight="1" x14ac:dyDescent="0.25">
      <c r="A1348" s="21" t="s">
        <v>2119</v>
      </c>
      <c r="B1348" s="25">
        <v>40863</v>
      </c>
      <c r="C1348" s="21" t="s">
        <v>6</v>
      </c>
      <c r="D1348" s="21" t="s">
        <v>299</v>
      </c>
      <c r="F1348" s="26">
        <v>37.35</v>
      </c>
      <c r="G1348" s="21" t="s">
        <v>213</v>
      </c>
    </row>
    <row r="1349" spans="1:9" ht="13.4" customHeight="1" x14ac:dyDescent="0.25">
      <c r="A1349" s="21" t="s">
        <v>2119</v>
      </c>
      <c r="B1349" s="25">
        <v>40864</v>
      </c>
      <c r="C1349" s="21" t="s">
        <v>21</v>
      </c>
      <c r="D1349" s="21" t="s">
        <v>281</v>
      </c>
      <c r="E1349" s="26">
        <v>750</v>
      </c>
      <c r="G1349" s="21" t="s">
        <v>282</v>
      </c>
      <c r="I1349" s="21">
        <f>WEEKNUM(B1349)</f>
        <v>47</v>
      </c>
    </row>
    <row r="1350" spans="1:9" ht="13.4" customHeight="1" x14ac:dyDescent="0.25">
      <c r="A1350" s="21" t="s">
        <v>2119</v>
      </c>
      <c r="B1350" s="25">
        <v>40864</v>
      </c>
      <c r="C1350" s="21" t="s">
        <v>21</v>
      </c>
      <c r="D1350" s="21" t="s">
        <v>268</v>
      </c>
      <c r="E1350" s="26">
        <v>240</v>
      </c>
      <c r="G1350" s="21" t="s">
        <v>259</v>
      </c>
      <c r="I1350" s="21">
        <f>WEEKNUM(B1350)</f>
        <v>47</v>
      </c>
    </row>
    <row r="1351" spans="1:9" ht="13.4" customHeight="1" x14ac:dyDescent="0.25">
      <c r="A1351" s="21" t="s">
        <v>2119</v>
      </c>
      <c r="B1351" s="25">
        <v>40864</v>
      </c>
      <c r="C1351" s="21" t="s">
        <v>6</v>
      </c>
      <c r="D1351" s="21" t="s">
        <v>283</v>
      </c>
      <c r="F1351" s="26">
        <v>88.34</v>
      </c>
    </row>
    <row r="1352" spans="1:9" ht="13.4" customHeight="1" x14ac:dyDescent="0.25">
      <c r="A1352" s="21" t="s">
        <v>2119</v>
      </c>
      <c r="B1352" s="25">
        <v>40865</v>
      </c>
      <c r="C1352" s="21" t="s">
        <v>6</v>
      </c>
      <c r="D1352" s="21" t="s">
        <v>299</v>
      </c>
      <c r="F1352" s="26">
        <v>288.63</v>
      </c>
      <c r="G1352" s="21" t="s">
        <v>200</v>
      </c>
    </row>
    <row r="1353" spans="1:9" ht="13.4" customHeight="1" x14ac:dyDescent="0.25">
      <c r="A1353" s="21" t="s">
        <v>2119</v>
      </c>
      <c r="B1353" s="25">
        <v>40868</v>
      </c>
      <c r="C1353" s="21" t="s">
        <v>21</v>
      </c>
      <c r="D1353" s="21" t="s">
        <v>255</v>
      </c>
      <c r="E1353" s="26">
        <v>2000</v>
      </c>
      <c r="G1353" s="21" t="s">
        <v>200</v>
      </c>
      <c r="I1353" s="21">
        <f t="shared" ref="I1353:I1385" si="43">WEEKNUM(B1353)</f>
        <v>48</v>
      </c>
    </row>
    <row r="1354" spans="1:9" ht="13.4" customHeight="1" x14ac:dyDescent="0.25">
      <c r="A1354" s="21" t="s">
        <v>2119</v>
      </c>
      <c r="B1354" s="25">
        <v>40868</v>
      </c>
      <c r="C1354" s="21" t="s">
        <v>21</v>
      </c>
      <c r="D1354" s="21" t="s">
        <v>269</v>
      </c>
      <c r="E1354" s="26">
        <v>240</v>
      </c>
      <c r="G1354" s="21" t="s">
        <v>213</v>
      </c>
      <c r="I1354" s="21">
        <f t="shared" si="43"/>
        <v>48</v>
      </c>
    </row>
    <row r="1355" spans="1:9" ht="13.4" customHeight="1" x14ac:dyDescent="0.25">
      <c r="A1355" s="21" t="s">
        <v>2119</v>
      </c>
      <c r="B1355" s="25">
        <v>40868</v>
      </c>
      <c r="C1355" s="21" t="s">
        <v>21</v>
      </c>
      <c r="D1355" s="21" t="s">
        <v>269</v>
      </c>
      <c r="F1355" s="26">
        <v>106</v>
      </c>
      <c r="G1355" s="21" t="s">
        <v>213</v>
      </c>
      <c r="I1355" s="21">
        <f t="shared" si="43"/>
        <v>48</v>
      </c>
    </row>
    <row r="1356" spans="1:9" ht="13.4" customHeight="1" x14ac:dyDescent="0.25">
      <c r="A1356" s="21" t="s">
        <v>2119</v>
      </c>
      <c r="B1356" s="25">
        <v>40869</v>
      </c>
      <c r="C1356" s="21" t="s">
        <v>21</v>
      </c>
      <c r="D1356" s="21" t="s">
        <v>46</v>
      </c>
      <c r="E1356" s="26">
        <v>780</v>
      </c>
      <c r="G1356" s="21" t="s">
        <v>200</v>
      </c>
      <c r="I1356" s="21">
        <f t="shared" si="43"/>
        <v>48</v>
      </c>
    </row>
    <row r="1357" spans="1:9" ht="13.4" customHeight="1" x14ac:dyDescent="0.25">
      <c r="A1357" s="21" t="s">
        <v>2119</v>
      </c>
      <c r="B1357" s="25">
        <v>40869</v>
      </c>
      <c r="C1357" s="21" t="s">
        <v>21</v>
      </c>
      <c r="D1357" s="21" t="s">
        <v>22</v>
      </c>
      <c r="E1357" s="26">
        <v>750</v>
      </c>
      <c r="G1357" s="21" t="s">
        <v>200</v>
      </c>
      <c r="I1357" s="21">
        <f t="shared" si="43"/>
        <v>48</v>
      </c>
    </row>
    <row r="1358" spans="1:9" ht="13.4" customHeight="1" x14ac:dyDescent="0.25">
      <c r="A1358" s="21" t="s">
        <v>2119</v>
      </c>
      <c r="B1358" s="25">
        <v>40869</v>
      </c>
      <c r="C1358" s="21" t="s">
        <v>21</v>
      </c>
      <c r="D1358" s="21" t="s">
        <v>48</v>
      </c>
      <c r="E1358" s="26">
        <v>420.1</v>
      </c>
      <c r="G1358" s="21" t="s">
        <v>200</v>
      </c>
      <c r="I1358" s="21">
        <f t="shared" si="43"/>
        <v>48</v>
      </c>
    </row>
    <row r="1359" spans="1:9" ht="13.4" customHeight="1" x14ac:dyDescent="0.25">
      <c r="A1359" s="21" t="s">
        <v>2119</v>
      </c>
      <c r="B1359" s="25">
        <v>40869</v>
      </c>
      <c r="C1359" s="21" t="s">
        <v>21</v>
      </c>
      <c r="D1359" s="21" t="s">
        <v>56</v>
      </c>
      <c r="E1359" s="26">
        <v>420</v>
      </c>
      <c r="G1359" s="21" t="s">
        <v>200</v>
      </c>
      <c r="I1359" s="21">
        <f t="shared" si="43"/>
        <v>48</v>
      </c>
    </row>
    <row r="1360" spans="1:9" ht="13.4" customHeight="1" x14ac:dyDescent="0.25">
      <c r="A1360" s="21" t="s">
        <v>2119</v>
      </c>
      <c r="B1360" s="25">
        <v>40869</v>
      </c>
      <c r="C1360" s="21" t="s">
        <v>21</v>
      </c>
      <c r="D1360" s="21" t="s">
        <v>36</v>
      </c>
      <c r="E1360" s="26">
        <v>390</v>
      </c>
      <c r="G1360" s="21" t="s">
        <v>200</v>
      </c>
      <c r="I1360" s="21">
        <f t="shared" si="43"/>
        <v>48</v>
      </c>
    </row>
    <row r="1361" spans="1:9" ht="13.4" customHeight="1" x14ac:dyDescent="0.25">
      <c r="A1361" s="21" t="s">
        <v>2119</v>
      </c>
      <c r="B1361" s="25">
        <v>40869</v>
      </c>
      <c r="C1361" s="21" t="s">
        <v>21</v>
      </c>
      <c r="D1361" s="21" t="s">
        <v>40</v>
      </c>
      <c r="E1361" s="26">
        <v>220</v>
      </c>
      <c r="G1361" s="21" t="s">
        <v>200</v>
      </c>
      <c r="I1361" s="21">
        <f t="shared" si="43"/>
        <v>48</v>
      </c>
    </row>
    <row r="1362" spans="1:9" ht="13.4" customHeight="1" x14ac:dyDescent="0.25">
      <c r="A1362" s="21" t="s">
        <v>2119</v>
      </c>
      <c r="B1362" s="25">
        <v>40869</v>
      </c>
      <c r="C1362" s="21" t="s">
        <v>21</v>
      </c>
      <c r="D1362" s="21" t="s">
        <v>40</v>
      </c>
      <c r="E1362" s="26">
        <v>120</v>
      </c>
      <c r="G1362" s="21" t="s">
        <v>174</v>
      </c>
      <c r="I1362" s="21">
        <f t="shared" si="43"/>
        <v>48</v>
      </c>
    </row>
    <row r="1363" spans="1:9" ht="13.4" customHeight="1" x14ac:dyDescent="0.25">
      <c r="A1363" s="21" t="s">
        <v>2119</v>
      </c>
      <c r="B1363" s="25">
        <v>40869</v>
      </c>
      <c r="C1363" s="21" t="s">
        <v>21</v>
      </c>
      <c r="D1363" s="21" t="s">
        <v>279</v>
      </c>
      <c r="E1363" s="26">
        <v>5</v>
      </c>
      <c r="G1363" s="21" t="s">
        <v>278</v>
      </c>
      <c r="I1363" s="21">
        <f t="shared" si="43"/>
        <v>48</v>
      </c>
    </row>
    <row r="1364" spans="1:9" ht="13.4" customHeight="1" x14ac:dyDescent="0.25">
      <c r="A1364" s="21" t="s">
        <v>2119</v>
      </c>
      <c r="B1364" s="25">
        <v>40869</v>
      </c>
      <c r="C1364" s="21" t="s">
        <v>21</v>
      </c>
      <c r="D1364" s="21" t="s">
        <v>40</v>
      </c>
      <c r="E1364" s="26">
        <v>240</v>
      </c>
      <c r="G1364" s="21" t="s">
        <v>213</v>
      </c>
      <c r="I1364" s="21">
        <f t="shared" si="43"/>
        <v>48</v>
      </c>
    </row>
    <row r="1365" spans="1:9" ht="13.4" customHeight="1" x14ac:dyDescent="0.25">
      <c r="A1365" s="21" t="s">
        <v>2119</v>
      </c>
      <c r="B1365" s="25">
        <v>40869</v>
      </c>
      <c r="C1365" s="21" t="s">
        <v>21</v>
      </c>
      <c r="D1365" s="21" t="s">
        <v>36</v>
      </c>
      <c r="E1365" s="26">
        <v>130</v>
      </c>
      <c r="G1365" s="21" t="s">
        <v>164</v>
      </c>
      <c r="I1365" s="21">
        <f t="shared" si="43"/>
        <v>48</v>
      </c>
    </row>
    <row r="1366" spans="1:9" ht="13.4" customHeight="1" x14ac:dyDescent="0.25">
      <c r="A1366" s="21" t="s">
        <v>2119</v>
      </c>
      <c r="B1366" s="25">
        <v>40869</v>
      </c>
      <c r="C1366" s="21" t="s">
        <v>21</v>
      </c>
      <c r="D1366" s="21" t="s">
        <v>36</v>
      </c>
      <c r="E1366" s="26">
        <v>390</v>
      </c>
      <c r="G1366" s="21" t="s">
        <v>259</v>
      </c>
      <c r="I1366" s="21">
        <f t="shared" si="43"/>
        <v>48</v>
      </c>
    </row>
    <row r="1367" spans="1:9" ht="13.4" customHeight="1" x14ac:dyDescent="0.25">
      <c r="A1367" s="21" t="s">
        <v>2119</v>
      </c>
      <c r="B1367" s="25">
        <v>40870</v>
      </c>
      <c r="C1367" s="21" t="s">
        <v>21</v>
      </c>
      <c r="D1367" s="21" t="s">
        <v>32</v>
      </c>
      <c r="E1367" s="26">
        <v>180</v>
      </c>
      <c r="G1367" s="21" t="s">
        <v>174</v>
      </c>
      <c r="I1367" s="21">
        <f t="shared" si="43"/>
        <v>48</v>
      </c>
    </row>
    <row r="1368" spans="1:9" ht="13.4" customHeight="1" x14ac:dyDescent="0.25">
      <c r="A1368" s="21" t="s">
        <v>2119</v>
      </c>
      <c r="B1368" s="25">
        <v>40870</v>
      </c>
      <c r="C1368" s="21" t="s">
        <v>21</v>
      </c>
      <c r="D1368" s="21" t="s">
        <v>32</v>
      </c>
      <c r="E1368" s="26">
        <v>450</v>
      </c>
      <c r="G1368" s="21" t="s">
        <v>213</v>
      </c>
      <c r="I1368" s="21">
        <f t="shared" si="43"/>
        <v>48</v>
      </c>
    </row>
    <row r="1369" spans="1:9" ht="13.4" customHeight="1" x14ac:dyDescent="0.25">
      <c r="A1369" s="21" t="s">
        <v>2119</v>
      </c>
      <c r="B1369" s="25">
        <v>40872</v>
      </c>
      <c r="C1369" s="21" t="s">
        <v>21</v>
      </c>
      <c r="D1369" s="21" t="s">
        <v>22</v>
      </c>
      <c r="E1369" s="26">
        <v>360</v>
      </c>
      <c r="G1369" s="21" t="s">
        <v>200</v>
      </c>
      <c r="I1369" s="21">
        <f t="shared" si="43"/>
        <v>48</v>
      </c>
    </row>
    <row r="1370" spans="1:9" ht="13.4" customHeight="1" x14ac:dyDescent="0.25">
      <c r="A1370" s="21" t="s">
        <v>2119</v>
      </c>
      <c r="B1370" s="25">
        <v>40872</v>
      </c>
      <c r="C1370" s="21" t="s">
        <v>21</v>
      </c>
      <c r="D1370" s="21" t="s">
        <v>22</v>
      </c>
      <c r="E1370" s="26">
        <v>360</v>
      </c>
      <c r="G1370" s="21" t="s">
        <v>200</v>
      </c>
      <c r="I1370" s="21">
        <f t="shared" si="43"/>
        <v>48</v>
      </c>
    </row>
    <row r="1371" spans="1:9" ht="13.4" customHeight="1" x14ac:dyDescent="0.25">
      <c r="A1371" s="21" t="s">
        <v>2119</v>
      </c>
      <c r="B1371" s="25">
        <v>40872</v>
      </c>
      <c r="C1371" s="21" t="s">
        <v>21</v>
      </c>
      <c r="D1371" s="21" t="s">
        <v>269</v>
      </c>
      <c r="E1371" s="26">
        <v>180</v>
      </c>
      <c r="G1371" s="21" t="s">
        <v>200</v>
      </c>
      <c r="I1371" s="21">
        <f t="shared" si="43"/>
        <v>48</v>
      </c>
    </row>
    <row r="1372" spans="1:9" ht="13.4" customHeight="1" x14ac:dyDescent="0.25">
      <c r="A1372" s="21" t="s">
        <v>2119</v>
      </c>
      <c r="B1372" s="25">
        <v>40872</v>
      </c>
      <c r="C1372" s="21" t="s">
        <v>21</v>
      </c>
      <c r="D1372" s="21" t="s">
        <v>269</v>
      </c>
      <c r="E1372" s="26">
        <v>180</v>
      </c>
      <c r="G1372" s="21" t="s">
        <v>62</v>
      </c>
      <c r="I1372" s="21">
        <f t="shared" si="43"/>
        <v>48</v>
      </c>
    </row>
    <row r="1373" spans="1:9" ht="13.4" customHeight="1" x14ac:dyDescent="0.25">
      <c r="A1373" s="21" t="s">
        <v>2119</v>
      </c>
      <c r="B1373" s="25">
        <v>40875</v>
      </c>
      <c r="C1373" s="21" t="s">
        <v>21</v>
      </c>
      <c r="D1373" s="21" t="s">
        <v>284</v>
      </c>
      <c r="E1373" s="26">
        <v>3085</v>
      </c>
      <c r="I1373" s="21">
        <f t="shared" si="43"/>
        <v>49</v>
      </c>
    </row>
    <row r="1374" spans="1:9" ht="13.4" customHeight="1" x14ac:dyDescent="0.25">
      <c r="A1374" s="21" t="s">
        <v>2119</v>
      </c>
      <c r="B1374" s="25">
        <v>40875</v>
      </c>
      <c r="C1374" s="21" t="s">
        <v>21</v>
      </c>
      <c r="D1374" s="21" t="s">
        <v>36</v>
      </c>
      <c r="E1374" s="26">
        <v>880</v>
      </c>
      <c r="G1374" s="21" t="s">
        <v>200</v>
      </c>
      <c r="I1374" s="21">
        <f t="shared" si="43"/>
        <v>49</v>
      </c>
    </row>
    <row r="1375" spans="1:9" ht="13.4" customHeight="1" x14ac:dyDescent="0.25">
      <c r="A1375" s="21" t="s">
        <v>2119</v>
      </c>
      <c r="B1375" s="25">
        <v>40875</v>
      </c>
      <c r="C1375" s="21" t="s">
        <v>21</v>
      </c>
      <c r="D1375" s="21" t="s">
        <v>46</v>
      </c>
      <c r="E1375" s="26">
        <v>780</v>
      </c>
      <c r="G1375" s="21" t="s">
        <v>200</v>
      </c>
      <c r="I1375" s="21">
        <f t="shared" si="43"/>
        <v>49</v>
      </c>
    </row>
    <row r="1376" spans="1:9" ht="13.4" customHeight="1" x14ac:dyDescent="0.25">
      <c r="A1376" s="21" t="s">
        <v>2119</v>
      </c>
      <c r="B1376" s="25">
        <v>40875</v>
      </c>
      <c r="C1376" s="21" t="s">
        <v>21</v>
      </c>
      <c r="D1376" s="21" t="s">
        <v>48</v>
      </c>
      <c r="E1376" s="26">
        <v>720</v>
      </c>
      <c r="G1376" s="21" t="s">
        <v>200</v>
      </c>
      <c r="I1376" s="21">
        <f t="shared" si="43"/>
        <v>49</v>
      </c>
    </row>
    <row r="1377" spans="1:9" ht="13.4" customHeight="1" x14ac:dyDescent="0.25">
      <c r="A1377" s="21" t="s">
        <v>2119</v>
      </c>
      <c r="B1377" s="25">
        <v>40875</v>
      </c>
      <c r="C1377" s="21" t="s">
        <v>21</v>
      </c>
      <c r="D1377" s="21" t="s">
        <v>56</v>
      </c>
      <c r="E1377" s="26">
        <v>720</v>
      </c>
      <c r="G1377" s="21" t="s">
        <v>200</v>
      </c>
      <c r="I1377" s="21">
        <f t="shared" si="43"/>
        <v>49</v>
      </c>
    </row>
    <row r="1378" spans="1:9" ht="13.4" customHeight="1" x14ac:dyDescent="0.25">
      <c r="A1378" s="21" t="s">
        <v>2119</v>
      </c>
      <c r="B1378" s="25">
        <v>40875</v>
      </c>
      <c r="C1378" s="21" t="s">
        <v>21</v>
      </c>
      <c r="D1378" s="21" t="s">
        <v>40</v>
      </c>
      <c r="E1378" s="26">
        <v>720</v>
      </c>
      <c r="G1378" s="21" t="s">
        <v>200</v>
      </c>
      <c r="I1378" s="21">
        <f t="shared" si="43"/>
        <v>49</v>
      </c>
    </row>
    <row r="1379" spans="1:9" ht="13.4" customHeight="1" x14ac:dyDescent="0.25">
      <c r="A1379" s="21" t="s">
        <v>2119</v>
      </c>
      <c r="B1379" s="25">
        <v>40875</v>
      </c>
      <c r="C1379" s="21" t="s">
        <v>21</v>
      </c>
      <c r="D1379" s="21" t="s">
        <v>258</v>
      </c>
      <c r="E1379" s="26">
        <v>600</v>
      </c>
      <c r="G1379" s="21" t="s">
        <v>200</v>
      </c>
      <c r="I1379" s="21">
        <f t="shared" si="43"/>
        <v>49</v>
      </c>
    </row>
    <row r="1380" spans="1:9" ht="13.4" customHeight="1" x14ac:dyDescent="0.25">
      <c r="A1380" s="21" t="s">
        <v>2119</v>
      </c>
      <c r="B1380" s="25">
        <v>40875</v>
      </c>
      <c r="C1380" s="21" t="s">
        <v>21</v>
      </c>
      <c r="D1380" s="21" t="s">
        <v>268</v>
      </c>
      <c r="E1380" s="26">
        <v>450</v>
      </c>
      <c r="G1380" s="21" t="s">
        <v>200</v>
      </c>
      <c r="I1380" s="21">
        <f t="shared" si="43"/>
        <v>49</v>
      </c>
    </row>
    <row r="1381" spans="1:9" ht="13.4" customHeight="1" x14ac:dyDescent="0.25">
      <c r="A1381" s="21" t="s">
        <v>2119</v>
      </c>
      <c r="B1381" s="25">
        <v>40875</v>
      </c>
      <c r="C1381" s="21" t="s">
        <v>21</v>
      </c>
      <c r="D1381" s="21" t="s">
        <v>32</v>
      </c>
      <c r="E1381" s="26">
        <v>40</v>
      </c>
      <c r="G1381" s="21" t="s">
        <v>266</v>
      </c>
      <c r="I1381" s="21">
        <f t="shared" si="43"/>
        <v>49</v>
      </c>
    </row>
    <row r="1382" spans="1:9" ht="13.4" customHeight="1" x14ac:dyDescent="0.25">
      <c r="A1382" s="21" t="s">
        <v>2119</v>
      </c>
      <c r="B1382" s="25">
        <v>40875</v>
      </c>
      <c r="C1382" s="21" t="s">
        <v>21</v>
      </c>
      <c r="D1382" s="21" t="s">
        <v>32</v>
      </c>
      <c r="E1382" s="26">
        <v>260</v>
      </c>
      <c r="G1382" s="21" t="s">
        <v>200</v>
      </c>
      <c r="I1382" s="21">
        <f t="shared" si="43"/>
        <v>49</v>
      </c>
    </row>
    <row r="1383" spans="1:9" ht="13.4" customHeight="1" x14ac:dyDescent="0.25">
      <c r="A1383" s="21" t="s">
        <v>2119</v>
      </c>
      <c r="B1383" s="25">
        <v>40875</v>
      </c>
      <c r="C1383" s="21" t="s">
        <v>21</v>
      </c>
      <c r="D1383" s="21" t="s">
        <v>268</v>
      </c>
      <c r="E1383" s="26">
        <v>240</v>
      </c>
      <c r="G1383" s="21" t="s">
        <v>200</v>
      </c>
      <c r="I1383" s="21">
        <f t="shared" si="43"/>
        <v>49</v>
      </c>
    </row>
    <row r="1384" spans="1:9" ht="13.4" customHeight="1" x14ac:dyDescent="0.25">
      <c r="A1384" s="21" t="s">
        <v>2119</v>
      </c>
      <c r="B1384" s="25">
        <v>40875</v>
      </c>
      <c r="C1384" s="21" t="s">
        <v>21</v>
      </c>
      <c r="D1384" s="21" t="s">
        <v>269</v>
      </c>
      <c r="E1384" s="26">
        <v>600</v>
      </c>
      <c r="G1384" s="21" t="s">
        <v>200</v>
      </c>
      <c r="I1384" s="21">
        <f t="shared" si="43"/>
        <v>49</v>
      </c>
    </row>
    <row r="1385" spans="1:9" ht="13.4" customHeight="1" x14ac:dyDescent="0.25">
      <c r="A1385" s="21" t="s">
        <v>2119</v>
      </c>
      <c r="B1385" s="25">
        <v>40875</v>
      </c>
      <c r="C1385" s="21" t="s">
        <v>21</v>
      </c>
      <c r="D1385" s="21" t="s">
        <v>268</v>
      </c>
      <c r="E1385" s="26">
        <v>180</v>
      </c>
      <c r="G1385" s="21" t="s">
        <v>213</v>
      </c>
      <c r="I1385" s="21">
        <f t="shared" si="43"/>
        <v>49</v>
      </c>
    </row>
    <row r="1386" spans="1:9" ht="13.4" customHeight="1" x14ac:dyDescent="0.25">
      <c r="A1386" s="21" t="s">
        <v>2119</v>
      </c>
      <c r="B1386" s="25">
        <v>40875</v>
      </c>
      <c r="C1386" s="21" t="s">
        <v>6</v>
      </c>
      <c r="D1386" s="21" t="s">
        <v>285</v>
      </c>
      <c r="F1386" s="26">
        <v>350</v>
      </c>
      <c r="G1386" s="21" t="s">
        <v>68</v>
      </c>
    </row>
    <row r="1387" spans="1:9" ht="13.4" customHeight="1" x14ac:dyDescent="0.25">
      <c r="A1387" s="21" t="s">
        <v>2119</v>
      </c>
      <c r="B1387" s="25">
        <v>40877</v>
      </c>
      <c r="C1387" s="21" t="s">
        <v>21</v>
      </c>
      <c r="D1387" s="21" t="s">
        <v>38</v>
      </c>
      <c r="E1387" s="26">
        <v>337</v>
      </c>
      <c r="G1387" s="21" t="s">
        <v>213</v>
      </c>
      <c r="I1387" s="21">
        <f>WEEKNUM(B1387)</f>
        <v>49</v>
      </c>
    </row>
    <row r="1388" spans="1:9" ht="13.4" customHeight="1" x14ac:dyDescent="0.25">
      <c r="A1388" s="21" t="s">
        <v>2119</v>
      </c>
      <c r="B1388" s="25">
        <v>40877</v>
      </c>
      <c r="C1388" s="21" t="s">
        <v>6</v>
      </c>
      <c r="D1388" s="21" t="s">
        <v>299</v>
      </c>
      <c r="F1388" s="26">
        <v>7104.27</v>
      </c>
      <c r="G1388" s="21" t="s">
        <v>200</v>
      </c>
    </row>
    <row r="1389" spans="1:9" ht="13.4" customHeight="1" x14ac:dyDescent="0.25">
      <c r="A1389" s="21" t="s">
        <v>2119</v>
      </c>
      <c r="B1389" s="25">
        <v>40878</v>
      </c>
      <c r="C1389" s="21" t="s">
        <v>6</v>
      </c>
      <c r="D1389" s="21" t="s">
        <v>299</v>
      </c>
      <c r="F1389" s="26">
        <v>3293.45</v>
      </c>
      <c r="G1389" s="21" t="s">
        <v>286</v>
      </c>
    </row>
    <row r="1390" spans="1:9" ht="13.4" customHeight="1" x14ac:dyDescent="0.25">
      <c r="A1390" s="21" t="s">
        <v>2119</v>
      </c>
      <c r="B1390" s="25">
        <v>40879</v>
      </c>
      <c r="C1390" s="21" t="s">
        <v>6</v>
      </c>
      <c r="D1390" s="21" t="s">
        <v>299</v>
      </c>
      <c r="F1390" s="26">
        <v>1043.69</v>
      </c>
      <c r="G1390" s="21" t="s">
        <v>286</v>
      </c>
    </row>
    <row r="1391" spans="1:9" ht="13.4" customHeight="1" x14ac:dyDescent="0.25">
      <c r="A1391" s="21" t="s">
        <v>2119</v>
      </c>
      <c r="B1391" s="25">
        <v>40880</v>
      </c>
      <c r="C1391" s="21" t="s">
        <v>6</v>
      </c>
      <c r="D1391" s="21" t="s">
        <v>299</v>
      </c>
      <c r="F1391" s="26">
        <v>104.92</v>
      </c>
      <c r="G1391" s="21" t="s">
        <v>286</v>
      </c>
    </row>
    <row r="1392" spans="1:9" ht="13.4" customHeight="1" x14ac:dyDescent="0.25">
      <c r="A1392" s="21" t="s">
        <v>2119</v>
      </c>
      <c r="B1392" s="25">
        <v>40880</v>
      </c>
      <c r="C1392" s="21" t="s">
        <v>6</v>
      </c>
      <c r="D1392" s="21" t="s">
        <v>299</v>
      </c>
      <c r="F1392" s="26">
        <v>47.76</v>
      </c>
      <c r="G1392" s="21" t="s">
        <v>287</v>
      </c>
    </row>
    <row r="1393" spans="1:9" ht="13.4" customHeight="1" x14ac:dyDescent="0.25">
      <c r="A1393" s="21" t="s">
        <v>2119</v>
      </c>
      <c r="B1393" s="25">
        <v>40882</v>
      </c>
      <c r="C1393" s="21" t="s">
        <v>21</v>
      </c>
      <c r="D1393" s="21" t="s">
        <v>32</v>
      </c>
      <c r="E1393" s="26">
        <v>390</v>
      </c>
      <c r="G1393" s="21" t="s">
        <v>286</v>
      </c>
      <c r="I1393" s="21">
        <f t="shared" ref="I1393:I1408" si="44">WEEKNUM(B1393)</f>
        <v>50</v>
      </c>
    </row>
    <row r="1394" spans="1:9" ht="13.4" customHeight="1" x14ac:dyDescent="0.25">
      <c r="A1394" s="21" t="s">
        <v>2119</v>
      </c>
      <c r="B1394" s="25">
        <v>40882</v>
      </c>
      <c r="C1394" s="21" t="s">
        <v>21</v>
      </c>
      <c r="D1394" s="21" t="s">
        <v>32</v>
      </c>
      <c r="E1394" s="26">
        <v>390</v>
      </c>
      <c r="G1394" s="21" t="s">
        <v>200</v>
      </c>
      <c r="I1394" s="21">
        <f t="shared" si="44"/>
        <v>50</v>
      </c>
    </row>
    <row r="1395" spans="1:9" ht="13.4" customHeight="1" x14ac:dyDescent="0.25">
      <c r="A1395" s="21" t="s">
        <v>2119</v>
      </c>
      <c r="B1395" s="25">
        <v>40882</v>
      </c>
      <c r="C1395" s="21" t="s">
        <v>21</v>
      </c>
      <c r="D1395" s="21" t="s">
        <v>269</v>
      </c>
      <c r="E1395" s="26">
        <v>360</v>
      </c>
      <c r="G1395" s="21" t="s">
        <v>286</v>
      </c>
      <c r="I1395" s="21">
        <f t="shared" si="44"/>
        <v>50</v>
      </c>
    </row>
    <row r="1396" spans="1:9" ht="13.4" customHeight="1" x14ac:dyDescent="0.25">
      <c r="A1396" s="21" t="s">
        <v>2119</v>
      </c>
      <c r="B1396" s="25">
        <v>40882</v>
      </c>
      <c r="C1396" s="21" t="s">
        <v>21</v>
      </c>
      <c r="D1396" s="21" t="s">
        <v>269</v>
      </c>
      <c r="E1396" s="26">
        <v>360</v>
      </c>
      <c r="G1396" s="21" t="s">
        <v>200</v>
      </c>
      <c r="I1396" s="21">
        <f t="shared" si="44"/>
        <v>50</v>
      </c>
    </row>
    <row r="1397" spans="1:9" ht="13.4" customHeight="1" x14ac:dyDescent="0.25">
      <c r="A1397" s="21" t="s">
        <v>2119</v>
      </c>
      <c r="B1397" s="25">
        <v>40882</v>
      </c>
      <c r="C1397" s="21" t="s">
        <v>21</v>
      </c>
      <c r="D1397" s="21" t="s">
        <v>40</v>
      </c>
      <c r="E1397" s="26">
        <v>360</v>
      </c>
      <c r="G1397" s="21" t="s">
        <v>200</v>
      </c>
      <c r="I1397" s="21">
        <f t="shared" si="44"/>
        <v>50</v>
      </c>
    </row>
    <row r="1398" spans="1:9" ht="13.4" customHeight="1" x14ac:dyDescent="0.25">
      <c r="A1398" s="21" t="s">
        <v>2119</v>
      </c>
      <c r="B1398" s="25">
        <v>40882</v>
      </c>
      <c r="C1398" s="21" t="s">
        <v>21</v>
      </c>
      <c r="D1398" s="21" t="s">
        <v>40</v>
      </c>
      <c r="E1398" s="26">
        <v>360</v>
      </c>
      <c r="G1398" s="21" t="s">
        <v>286</v>
      </c>
      <c r="I1398" s="21">
        <f t="shared" si="44"/>
        <v>50</v>
      </c>
    </row>
    <row r="1399" spans="1:9" ht="13.4" customHeight="1" x14ac:dyDescent="0.25">
      <c r="A1399" s="21" t="s">
        <v>2119</v>
      </c>
      <c r="B1399" s="25">
        <v>40882</v>
      </c>
      <c r="C1399" s="21" t="s">
        <v>21</v>
      </c>
      <c r="D1399" s="21" t="s">
        <v>56</v>
      </c>
      <c r="E1399" s="26">
        <v>720</v>
      </c>
      <c r="G1399" s="21" t="s">
        <v>200</v>
      </c>
      <c r="I1399" s="21">
        <f t="shared" si="44"/>
        <v>50</v>
      </c>
    </row>
    <row r="1400" spans="1:9" ht="13.4" customHeight="1" x14ac:dyDescent="0.25">
      <c r="A1400" s="21" t="s">
        <v>2119</v>
      </c>
      <c r="B1400" s="25">
        <v>40882</v>
      </c>
      <c r="C1400" s="21" t="s">
        <v>21</v>
      </c>
      <c r="D1400" s="21" t="s">
        <v>48</v>
      </c>
      <c r="E1400" s="26">
        <v>720</v>
      </c>
      <c r="G1400" s="21" t="s">
        <v>200</v>
      </c>
      <c r="I1400" s="21">
        <f t="shared" si="44"/>
        <v>50</v>
      </c>
    </row>
    <row r="1401" spans="1:9" ht="13.4" customHeight="1" x14ac:dyDescent="0.25">
      <c r="A1401" s="21" t="s">
        <v>2119</v>
      </c>
      <c r="B1401" s="25">
        <v>40882</v>
      </c>
      <c r="C1401" s="21" t="s">
        <v>21</v>
      </c>
      <c r="D1401" s="21" t="s">
        <v>36</v>
      </c>
      <c r="E1401" s="26">
        <v>650</v>
      </c>
      <c r="G1401" s="21" t="s">
        <v>200</v>
      </c>
      <c r="I1401" s="21">
        <f t="shared" si="44"/>
        <v>50</v>
      </c>
    </row>
    <row r="1402" spans="1:9" ht="13.4" customHeight="1" x14ac:dyDescent="0.25">
      <c r="A1402" s="21" t="s">
        <v>2119</v>
      </c>
      <c r="B1402" s="25">
        <v>40882</v>
      </c>
      <c r="C1402" s="21" t="s">
        <v>21</v>
      </c>
      <c r="D1402" s="21" t="s">
        <v>258</v>
      </c>
      <c r="E1402" s="26">
        <v>600</v>
      </c>
      <c r="G1402" s="21" t="s">
        <v>200</v>
      </c>
      <c r="I1402" s="21">
        <f t="shared" si="44"/>
        <v>50</v>
      </c>
    </row>
    <row r="1403" spans="1:9" ht="13.4" customHeight="1" x14ac:dyDescent="0.25">
      <c r="A1403" s="21" t="s">
        <v>2119</v>
      </c>
      <c r="B1403" s="25">
        <v>40882</v>
      </c>
      <c r="C1403" s="21" t="s">
        <v>21</v>
      </c>
      <c r="D1403" s="21" t="s">
        <v>268</v>
      </c>
      <c r="E1403" s="26">
        <v>270</v>
      </c>
      <c r="G1403" s="21" t="s">
        <v>200</v>
      </c>
      <c r="I1403" s="21">
        <f t="shared" si="44"/>
        <v>50</v>
      </c>
    </row>
    <row r="1404" spans="1:9" ht="13.4" customHeight="1" x14ac:dyDescent="0.25">
      <c r="A1404" s="21" t="s">
        <v>2119</v>
      </c>
      <c r="B1404" s="25">
        <v>40882</v>
      </c>
      <c r="C1404" s="21" t="s">
        <v>21</v>
      </c>
      <c r="D1404" s="21" t="s">
        <v>268</v>
      </c>
      <c r="E1404" s="26">
        <v>270</v>
      </c>
      <c r="G1404" s="21" t="s">
        <v>286</v>
      </c>
      <c r="I1404" s="21">
        <f t="shared" si="44"/>
        <v>50</v>
      </c>
    </row>
    <row r="1405" spans="1:9" ht="13.4" customHeight="1" x14ac:dyDescent="0.25">
      <c r="A1405" s="21" t="s">
        <v>2119</v>
      </c>
      <c r="B1405" s="25">
        <v>40882</v>
      </c>
      <c r="C1405" s="21" t="s">
        <v>21</v>
      </c>
      <c r="D1405" s="21" t="s">
        <v>22</v>
      </c>
      <c r="E1405" s="26">
        <v>480</v>
      </c>
      <c r="G1405" s="21" t="s">
        <v>200</v>
      </c>
      <c r="I1405" s="21">
        <f t="shared" si="44"/>
        <v>50</v>
      </c>
    </row>
    <row r="1406" spans="1:9" ht="13.4" customHeight="1" x14ac:dyDescent="0.25">
      <c r="A1406" s="21" t="s">
        <v>2119</v>
      </c>
      <c r="B1406" s="25">
        <v>40882</v>
      </c>
      <c r="C1406" s="21" t="s">
        <v>21</v>
      </c>
      <c r="D1406" s="21" t="s">
        <v>46</v>
      </c>
      <c r="E1406" s="26">
        <v>390</v>
      </c>
      <c r="G1406" s="21" t="s">
        <v>200</v>
      </c>
      <c r="I1406" s="21">
        <f t="shared" si="44"/>
        <v>50</v>
      </c>
    </row>
    <row r="1407" spans="1:9" ht="13.4" customHeight="1" x14ac:dyDescent="0.25">
      <c r="A1407" s="21" t="s">
        <v>2119</v>
      </c>
      <c r="B1407" s="25">
        <v>40882</v>
      </c>
      <c r="C1407" s="21" t="s">
        <v>21</v>
      </c>
      <c r="D1407" s="21" t="s">
        <v>46</v>
      </c>
      <c r="E1407" s="26">
        <v>350</v>
      </c>
      <c r="G1407" s="21" t="s">
        <v>254</v>
      </c>
      <c r="I1407" s="21">
        <f t="shared" si="44"/>
        <v>50</v>
      </c>
    </row>
    <row r="1408" spans="1:9" ht="13.4" customHeight="1" x14ac:dyDescent="0.25">
      <c r="A1408" s="21" t="s">
        <v>2119</v>
      </c>
      <c r="B1408" s="25">
        <v>40882</v>
      </c>
      <c r="C1408" s="21" t="s">
        <v>21</v>
      </c>
      <c r="D1408" s="21" t="s">
        <v>36</v>
      </c>
      <c r="E1408" s="26">
        <v>300</v>
      </c>
      <c r="G1408" s="21" t="s">
        <v>254</v>
      </c>
      <c r="I1408" s="21">
        <f t="shared" si="44"/>
        <v>50</v>
      </c>
    </row>
    <row r="1409" spans="1:9" ht="13.4" customHeight="1" x14ac:dyDescent="0.25">
      <c r="A1409" s="21" t="s">
        <v>2119</v>
      </c>
      <c r="B1409" s="25">
        <v>40882</v>
      </c>
      <c r="C1409" s="21" t="s">
        <v>6</v>
      </c>
      <c r="D1409" s="21" t="s">
        <v>299</v>
      </c>
      <c r="F1409" s="26">
        <v>508.41</v>
      </c>
      <c r="G1409" s="21" t="s">
        <v>62</v>
      </c>
    </row>
    <row r="1410" spans="1:9" ht="13.4" customHeight="1" x14ac:dyDescent="0.25">
      <c r="A1410" s="21" t="s">
        <v>2119</v>
      </c>
      <c r="B1410" s="25">
        <v>40883</v>
      </c>
      <c r="C1410" s="21" t="s">
        <v>6</v>
      </c>
      <c r="D1410" s="21" t="s">
        <v>299</v>
      </c>
      <c r="F1410" s="26">
        <v>29.09</v>
      </c>
      <c r="G1410" s="21" t="s">
        <v>225</v>
      </c>
    </row>
    <row r="1411" spans="1:9" ht="13.4" customHeight="1" x14ac:dyDescent="0.25">
      <c r="A1411" s="21" t="s">
        <v>2119</v>
      </c>
      <c r="B1411" s="25">
        <v>40884</v>
      </c>
      <c r="C1411" s="21" t="s">
        <v>21</v>
      </c>
      <c r="D1411" s="21" t="s">
        <v>288</v>
      </c>
      <c r="E1411" s="26">
        <v>75</v>
      </c>
      <c r="G1411" s="21" t="s">
        <v>280</v>
      </c>
      <c r="I1411" s="21">
        <f>WEEKNUM(B1411)</f>
        <v>50</v>
      </c>
    </row>
    <row r="1412" spans="1:9" ht="13.4" customHeight="1" x14ac:dyDescent="0.25">
      <c r="A1412" s="21" t="s">
        <v>2119</v>
      </c>
      <c r="B1412" s="25">
        <v>40884</v>
      </c>
      <c r="C1412" s="21" t="s">
        <v>21</v>
      </c>
      <c r="D1412" s="21" t="s">
        <v>289</v>
      </c>
      <c r="E1412" s="26">
        <v>75</v>
      </c>
      <c r="G1412" s="21" t="s">
        <v>164</v>
      </c>
      <c r="I1412" s="21">
        <f>WEEKNUM(B1412)</f>
        <v>50</v>
      </c>
    </row>
    <row r="1413" spans="1:9" ht="13.4" customHeight="1" x14ac:dyDescent="0.25">
      <c r="A1413" s="21" t="s">
        <v>2119</v>
      </c>
      <c r="B1413" s="25">
        <v>40884</v>
      </c>
      <c r="C1413" s="21" t="s">
        <v>6</v>
      </c>
      <c r="D1413" s="21" t="s">
        <v>299</v>
      </c>
      <c r="F1413" s="26">
        <v>688.8</v>
      </c>
      <c r="G1413" s="21" t="s">
        <v>290</v>
      </c>
    </row>
    <row r="1414" spans="1:9" ht="13.4" customHeight="1" x14ac:dyDescent="0.25">
      <c r="A1414" s="21" t="s">
        <v>2119</v>
      </c>
      <c r="B1414" s="25">
        <v>40884</v>
      </c>
      <c r="C1414" s="21" t="s">
        <v>6</v>
      </c>
      <c r="D1414" s="21" t="s">
        <v>299</v>
      </c>
      <c r="F1414" s="26">
        <v>108.21</v>
      </c>
      <c r="G1414" s="21" t="s">
        <v>286</v>
      </c>
    </row>
    <row r="1415" spans="1:9" ht="13.4" customHeight="1" x14ac:dyDescent="0.25">
      <c r="A1415" s="21" t="s">
        <v>2119</v>
      </c>
      <c r="B1415" s="25">
        <v>40885</v>
      </c>
      <c r="C1415" s="21" t="s">
        <v>21</v>
      </c>
      <c r="D1415" s="21" t="s">
        <v>291</v>
      </c>
      <c r="E1415" s="26">
        <v>1548.57</v>
      </c>
      <c r="G1415" s="21" t="s">
        <v>194</v>
      </c>
      <c r="I1415" s="21">
        <f>WEEKNUM(B1415)</f>
        <v>50</v>
      </c>
    </row>
    <row r="1416" spans="1:9" ht="13.4" customHeight="1" x14ac:dyDescent="0.25">
      <c r="A1416" s="21" t="s">
        <v>2119</v>
      </c>
      <c r="B1416" s="25">
        <v>40885</v>
      </c>
      <c r="C1416" s="21" t="s">
        <v>6</v>
      </c>
      <c r="D1416" s="21" t="s">
        <v>299</v>
      </c>
      <c r="F1416" s="26">
        <v>312.64</v>
      </c>
      <c r="G1416" s="21" t="s">
        <v>290</v>
      </c>
    </row>
    <row r="1417" spans="1:9" ht="13.4" customHeight="1" x14ac:dyDescent="0.25">
      <c r="A1417" s="21" t="s">
        <v>2119</v>
      </c>
      <c r="B1417" s="25">
        <v>40885</v>
      </c>
      <c r="C1417" s="21" t="s">
        <v>6</v>
      </c>
      <c r="D1417" s="21" t="s">
        <v>299</v>
      </c>
      <c r="F1417" s="26">
        <v>94.06</v>
      </c>
      <c r="G1417" s="21" t="s">
        <v>286</v>
      </c>
    </row>
    <row r="1418" spans="1:9" ht="13.4" customHeight="1" x14ac:dyDescent="0.25">
      <c r="A1418" s="21" t="s">
        <v>2119</v>
      </c>
      <c r="B1418" s="25">
        <v>40886</v>
      </c>
      <c r="C1418" s="21" t="s">
        <v>21</v>
      </c>
      <c r="D1418" s="21" t="s">
        <v>292</v>
      </c>
      <c r="E1418" s="26">
        <v>1290</v>
      </c>
      <c r="G1418" s="21" t="s">
        <v>293</v>
      </c>
      <c r="I1418" s="21">
        <f>WEEKNUM(B1418)</f>
        <v>50</v>
      </c>
    </row>
    <row r="1419" spans="1:9" ht="13.4" customHeight="1" x14ac:dyDescent="0.25">
      <c r="A1419" s="21" t="s">
        <v>2119</v>
      </c>
      <c r="B1419" s="25">
        <v>40886</v>
      </c>
      <c r="C1419" s="21" t="s">
        <v>21</v>
      </c>
      <c r="D1419" s="21" t="s">
        <v>292</v>
      </c>
      <c r="E1419" s="26">
        <v>387</v>
      </c>
      <c r="G1419" s="21" t="s">
        <v>294</v>
      </c>
      <c r="I1419" s="21">
        <f>WEEKNUM(B1419)</f>
        <v>50</v>
      </c>
    </row>
    <row r="1420" spans="1:9" ht="13.4" customHeight="1" x14ac:dyDescent="0.25">
      <c r="A1420" s="21" t="s">
        <v>2119</v>
      </c>
      <c r="B1420" s="25">
        <v>40886</v>
      </c>
      <c r="C1420" s="21" t="s">
        <v>21</v>
      </c>
      <c r="D1420" s="21" t="s">
        <v>262</v>
      </c>
      <c r="E1420" s="26">
        <v>1550</v>
      </c>
      <c r="G1420" s="21" t="s">
        <v>68</v>
      </c>
      <c r="I1420" s="21">
        <f>WEEKNUM(B1420)</f>
        <v>50</v>
      </c>
    </row>
    <row r="1421" spans="1:9" ht="13.4" customHeight="1" x14ac:dyDescent="0.25">
      <c r="A1421" s="21" t="s">
        <v>2119</v>
      </c>
      <c r="B1421" s="25">
        <v>40886</v>
      </c>
      <c r="C1421" s="21" t="s">
        <v>21</v>
      </c>
      <c r="D1421" s="21" t="s">
        <v>262</v>
      </c>
      <c r="E1421" s="26">
        <v>2200</v>
      </c>
      <c r="G1421" s="21" t="s">
        <v>290</v>
      </c>
      <c r="I1421" s="21">
        <f>WEEKNUM(B1421)</f>
        <v>50</v>
      </c>
    </row>
    <row r="1422" spans="1:9" ht="13.4" customHeight="1" x14ac:dyDescent="0.25">
      <c r="A1422" s="21" t="s">
        <v>2119</v>
      </c>
      <c r="B1422" s="25">
        <v>40886</v>
      </c>
      <c r="C1422" s="21" t="s">
        <v>6</v>
      </c>
      <c r="D1422" s="21" t="s">
        <v>299</v>
      </c>
      <c r="F1422" s="26">
        <v>164.58</v>
      </c>
      <c r="G1422" s="21" t="s">
        <v>259</v>
      </c>
    </row>
    <row r="1423" spans="1:9" ht="13.4" customHeight="1" x14ac:dyDescent="0.25">
      <c r="A1423" s="21" t="s">
        <v>2119</v>
      </c>
      <c r="B1423" s="25">
        <v>40889</v>
      </c>
      <c r="C1423" s="21" t="s">
        <v>21</v>
      </c>
      <c r="D1423" s="21" t="s">
        <v>295</v>
      </c>
      <c r="E1423" s="26">
        <v>2200</v>
      </c>
      <c r="G1423" s="21" t="s">
        <v>290</v>
      </c>
      <c r="I1423" s="21">
        <f t="shared" ref="I1423:I1441" si="45">WEEKNUM(B1423)</f>
        <v>51</v>
      </c>
    </row>
    <row r="1424" spans="1:9" ht="13.4" customHeight="1" x14ac:dyDescent="0.25">
      <c r="A1424" s="21" t="s">
        <v>2119</v>
      </c>
      <c r="B1424" s="25">
        <v>40889</v>
      </c>
      <c r="C1424" s="21" t="s">
        <v>21</v>
      </c>
      <c r="D1424" s="21" t="s">
        <v>46</v>
      </c>
      <c r="E1424" s="26">
        <v>910</v>
      </c>
      <c r="G1424" s="21" t="s">
        <v>200</v>
      </c>
      <c r="I1424" s="21">
        <f t="shared" si="45"/>
        <v>51</v>
      </c>
    </row>
    <row r="1425" spans="1:9" ht="13.4" customHeight="1" x14ac:dyDescent="0.25">
      <c r="A1425" s="21" t="s">
        <v>2119</v>
      </c>
      <c r="B1425" s="25">
        <v>40889</v>
      </c>
      <c r="C1425" s="21" t="s">
        <v>21</v>
      </c>
      <c r="D1425" s="21" t="s">
        <v>36</v>
      </c>
      <c r="E1425" s="26">
        <v>780</v>
      </c>
      <c r="G1425" s="21" t="s">
        <v>200</v>
      </c>
      <c r="I1425" s="21">
        <f t="shared" si="45"/>
        <v>51</v>
      </c>
    </row>
    <row r="1426" spans="1:9" ht="13.4" customHeight="1" x14ac:dyDescent="0.25">
      <c r="A1426" s="21" t="s">
        <v>2119</v>
      </c>
      <c r="B1426" s="25">
        <v>40889</v>
      </c>
      <c r="C1426" s="21" t="s">
        <v>21</v>
      </c>
      <c r="D1426" s="21" t="s">
        <v>296</v>
      </c>
      <c r="E1426" s="26">
        <v>60</v>
      </c>
      <c r="G1426" s="21" t="s">
        <v>280</v>
      </c>
      <c r="I1426" s="21">
        <f t="shared" si="45"/>
        <v>51</v>
      </c>
    </row>
    <row r="1427" spans="1:9" ht="13.4" customHeight="1" x14ac:dyDescent="0.25">
      <c r="A1427" s="21" t="s">
        <v>2119</v>
      </c>
      <c r="B1427" s="25">
        <v>40889</v>
      </c>
      <c r="C1427" s="21" t="s">
        <v>21</v>
      </c>
      <c r="D1427" s="21" t="s">
        <v>32</v>
      </c>
      <c r="E1427" s="26">
        <v>60</v>
      </c>
      <c r="G1427" s="21" t="s">
        <v>259</v>
      </c>
      <c r="I1427" s="21">
        <f t="shared" si="45"/>
        <v>51</v>
      </c>
    </row>
    <row r="1428" spans="1:9" ht="13.4" customHeight="1" x14ac:dyDescent="0.25">
      <c r="A1428" s="21" t="s">
        <v>2119</v>
      </c>
      <c r="B1428" s="25">
        <v>40889</v>
      </c>
      <c r="C1428" s="21" t="s">
        <v>21</v>
      </c>
      <c r="D1428" s="21" t="s">
        <v>296</v>
      </c>
      <c r="E1428" s="26">
        <f>780-120</f>
        <v>660</v>
      </c>
      <c r="G1428" s="21" t="s">
        <v>286</v>
      </c>
      <c r="I1428" s="21">
        <f t="shared" si="45"/>
        <v>51</v>
      </c>
    </row>
    <row r="1429" spans="1:9" ht="13.4" customHeight="1" x14ac:dyDescent="0.25">
      <c r="A1429" s="21" t="s">
        <v>2119</v>
      </c>
      <c r="B1429" s="25">
        <v>40889</v>
      </c>
      <c r="C1429" s="21" t="s">
        <v>21</v>
      </c>
      <c r="D1429" s="21" t="s">
        <v>22</v>
      </c>
      <c r="E1429" s="26">
        <v>720</v>
      </c>
      <c r="G1429" s="21" t="s">
        <v>200</v>
      </c>
      <c r="I1429" s="21">
        <f t="shared" si="45"/>
        <v>51</v>
      </c>
    </row>
    <row r="1430" spans="1:9" ht="13.4" customHeight="1" x14ac:dyDescent="0.25">
      <c r="A1430" s="21" t="s">
        <v>2119</v>
      </c>
      <c r="B1430" s="25">
        <v>40889</v>
      </c>
      <c r="C1430" s="21" t="s">
        <v>21</v>
      </c>
      <c r="D1430" s="21" t="s">
        <v>56</v>
      </c>
      <c r="E1430" s="26">
        <v>720</v>
      </c>
      <c r="G1430" s="21" t="s">
        <v>200</v>
      </c>
      <c r="I1430" s="21">
        <f t="shared" si="45"/>
        <v>51</v>
      </c>
    </row>
    <row r="1431" spans="1:9" ht="13.4" customHeight="1" x14ac:dyDescent="0.25">
      <c r="A1431" s="21" t="s">
        <v>2119</v>
      </c>
      <c r="B1431" s="25">
        <v>40889</v>
      </c>
      <c r="C1431" s="21" t="s">
        <v>21</v>
      </c>
      <c r="D1431" s="21" t="s">
        <v>48</v>
      </c>
      <c r="E1431" s="26">
        <v>720</v>
      </c>
      <c r="G1431" s="21" t="s">
        <v>200</v>
      </c>
      <c r="I1431" s="21">
        <f t="shared" si="45"/>
        <v>51</v>
      </c>
    </row>
    <row r="1432" spans="1:9" ht="13.4" customHeight="1" x14ac:dyDescent="0.25">
      <c r="A1432" s="21" t="s">
        <v>2119</v>
      </c>
      <c r="B1432" s="25">
        <v>40889</v>
      </c>
      <c r="C1432" s="21" t="s">
        <v>21</v>
      </c>
      <c r="D1432" s="21" t="s">
        <v>269</v>
      </c>
      <c r="E1432" s="26">
        <v>240</v>
      </c>
      <c r="G1432" s="21" t="s">
        <v>62</v>
      </c>
      <c r="I1432" s="21">
        <f t="shared" si="45"/>
        <v>51</v>
      </c>
    </row>
    <row r="1433" spans="1:9" ht="13.4" customHeight="1" x14ac:dyDescent="0.25">
      <c r="A1433" s="21" t="s">
        <v>2119</v>
      </c>
      <c r="B1433" s="25">
        <v>40889</v>
      </c>
      <c r="C1433" s="21" t="s">
        <v>21</v>
      </c>
      <c r="D1433" s="21" t="s">
        <v>269</v>
      </c>
      <c r="E1433" s="26">
        <f>720-240</f>
        <v>480</v>
      </c>
      <c r="G1433" s="21" t="s">
        <v>286</v>
      </c>
      <c r="I1433" s="21">
        <f t="shared" si="45"/>
        <v>51</v>
      </c>
    </row>
    <row r="1434" spans="1:9" ht="13.4" customHeight="1" x14ac:dyDescent="0.25">
      <c r="A1434" s="21" t="s">
        <v>2119</v>
      </c>
      <c r="B1434" s="25">
        <v>40889</v>
      </c>
      <c r="C1434" s="21" t="s">
        <v>21</v>
      </c>
      <c r="D1434" s="21" t="s">
        <v>258</v>
      </c>
      <c r="E1434" s="26">
        <v>600</v>
      </c>
      <c r="G1434" s="21" t="s">
        <v>200</v>
      </c>
      <c r="I1434" s="21">
        <f t="shared" si="45"/>
        <v>51</v>
      </c>
    </row>
    <row r="1435" spans="1:9" ht="13.4" customHeight="1" x14ac:dyDescent="0.25">
      <c r="A1435" s="21" t="s">
        <v>2119</v>
      </c>
      <c r="B1435" s="25">
        <v>40889</v>
      </c>
      <c r="C1435" s="21" t="s">
        <v>21</v>
      </c>
      <c r="D1435" s="21" t="s">
        <v>297</v>
      </c>
      <c r="E1435" s="26">
        <v>600</v>
      </c>
      <c r="G1435" s="21" t="s">
        <v>200</v>
      </c>
      <c r="I1435" s="21">
        <f t="shared" si="45"/>
        <v>51</v>
      </c>
    </row>
    <row r="1436" spans="1:9" ht="13.4" customHeight="1" x14ac:dyDescent="0.25">
      <c r="A1436" s="21" t="s">
        <v>2119</v>
      </c>
      <c r="B1436" s="25">
        <v>40889</v>
      </c>
      <c r="C1436" s="21" t="s">
        <v>21</v>
      </c>
      <c r="D1436" s="21" t="s">
        <v>268</v>
      </c>
      <c r="E1436" s="26">
        <v>45</v>
      </c>
      <c r="G1436" s="21" t="s">
        <v>280</v>
      </c>
      <c r="I1436" s="21">
        <f t="shared" si="45"/>
        <v>51</v>
      </c>
    </row>
    <row r="1437" spans="1:9" ht="13.4" customHeight="1" x14ac:dyDescent="0.25">
      <c r="A1437" s="21" t="s">
        <v>2119</v>
      </c>
      <c r="B1437" s="25">
        <v>40889</v>
      </c>
      <c r="C1437" s="21" t="s">
        <v>21</v>
      </c>
      <c r="D1437" s="21" t="s">
        <v>268</v>
      </c>
      <c r="E1437" s="26">
        <v>45</v>
      </c>
      <c r="G1437" s="21" t="s">
        <v>259</v>
      </c>
      <c r="I1437" s="21">
        <f t="shared" si="45"/>
        <v>51</v>
      </c>
    </row>
    <row r="1438" spans="1:9" ht="13.4" customHeight="1" x14ac:dyDescent="0.25">
      <c r="A1438" s="21" t="s">
        <v>2119</v>
      </c>
      <c r="B1438" s="25">
        <v>40889</v>
      </c>
      <c r="C1438" s="21" t="s">
        <v>21</v>
      </c>
      <c r="D1438" s="21" t="s">
        <v>268</v>
      </c>
      <c r="E1438" s="26">
        <f>540-90</f>
        <v>450</v>
      </c>
      <c r="G1438" s="21" t="s">
        <v>286</v>
      </c>
      <c r="I1438" s="21">
        <f t="shared" si="45"/>
        <v>51</v>
      </c>
    </row>
    <row r="1439" spans="1:9" ht="13.4" customHeight="1" x14ac:dyDescent="0.25">
      <c r="A1439" s="21" t="s">
        <v>2119</v>
      </c>
      <c r="B1439" s="25">
        <v>40889</v>
      </c>
      <c r="C1439" s="21" t="s">
        <v>21</v>
      </c>
      <c r="D1439" s="21" t="s">
        <v>298</v>
      </c>
      <c r="E1439" s="26">
        <v>525</v>
      </c>
      <c r="G1439" s="21" t="s">
        <v>200</v>
      </c>
      <c r="I1439" s="21">
        <f t="shared" si="45"/>
        <v>51</v>
      </c>
    </row>
    <row r="1440" spans="1:9" ht="13.4" customHeight="1" x14ac:dyDescent="0.25">
      <c r="A1440" s="21" t="s">
        <v>2119</v>
      </c>
      <c r="B1440" s="25">
        <v>40889</v>
      </c>
      <c r="C1440" s="21" t="s">
        <v>21</v>
      </c>
      <c r="D1440" s="21" t="s">
        <v>292</v>
      </c>
      <c r="E1440" s="26">
        <v>1200</v>
      </c>
      <c r="G1440" s="21" t="s">
        <v>213</v>
      </c>
      <c r="I1440" s="21">
        <f t="shared" si="45"/>
        <v>51</v>
      </c>
    </row>
    <row r="1441" spans="1:9" ht="13.4" customHeight="1" x14ac:dyDescent="0.25">
      <c r="A1441" s="21" t="s">
        <v>2119</v>
      </c>
      <c r="B1441" s="25">
        <v>40889</v>
      </c>
      <c r="C1441" s="21" t="s">
        <v>21</v>
      </c>
      <c r="D1441" s="21" t="s">
        <v>292</v>
      </c>
      <c r="E1441" s="26">
        <v>293</v>
      </c>
      <c r="G1441" s="21" t="s">
        <v>213</v>
      </c>
      <c r="I1441" s="21">
        <f t="shared" si="45"/>
        <v>51</v>
      </c>
    </row>
    <row r="1442" spans="1:9" ht="13.4" customHeight="1" x14ac:dyDescent="0.25">
      <c r="A1442" s="21" t="s">
        <v>2119</v>
      </c>
      <c r="B1442" s="25">
        <v>40889</v>
      </c>
      <c r="C1442" s="21" t="s">
        <v>6</v>
      </c>
      <c r="D1442" s="21" t="s">
        <v>299</v>
      </c>
      <c r="F1442" s="26">
        <v>395.47</v>
      </c>
      <c r="G1442" s="21" t="s">
        <v>286</v>
      </c>
    </row>
    <row r="1443" spans="1:9" ht="13.4" customHeight="1" x14ac:dyDescent="0.25">
      <c r="A1443" s="21" t="s">
        <v>2119</v>
      </c>
      <c r="B1443" s="25">
        <v>40889</v>
      </c>
      <c r="C1443" s="21" t="s">
        <v>6</v>
      </c>
      <c r="D1443" s="21" t="s">
        <v>299</v>
      </c>
      <c r="F1443" s="26">
        <v>57.26</v>
      </c>
      <c r="G1443" s="21" t="s">
        <v>286</v>
      </c>
    </row>
    <row r="1444" spans="1:9" ht="13.4" customHeight="1" x14ac:dyDescent="0.25">
      <c r="A1444" s="21" t="s">
        <v>2119</v>
      </c>
      <c r="B1444" s="25">
        <v>40890</v>
      </c>
      <c r="C1444" s="21" t="s">
        <v>21</v>
      </c>
      <c r="D1444" s="21" t="s">
        <v>40</v>
      </c>
      <c r="E1444" s="26">
        <v>240</v>
      </c>
      <c r="G1444" s="21" t="s">
        <v>62</v>
      </c>
      <c r="I1444" s="21">
        <f>WEEKNUM(B1444)</f>
        <v>51</v>
      </c>
    </row>
    <row r="1445" spans="1:9" ht="13.4" customHeight="1" x14ac:dyDescent="0.25">
      <c r="A1445" s="21" t="s">
        <v>2119</v>
      </c>
      <c r="B1445" s="25">
        <v>40890</v>
      </c>
      <c r="C1445" s="21" t="s">
        <v>21</v>
      </c>
      <c r="D1445" s="21" t="s">
        <v>40</v>
      </c>
      <c r="E1445" s="26">
        <f>720-240</f>
        <v>480</v>
      </c>
      <c r="G1445" s="21" t="s">
        <v>286</v>
      </c>
      <c r="I1445" s="21">
        <f>WEEKNUM(B1445)</f>
        <v>51</v>
      </c>
    </row>
    <row r="1446" spans="1:9" ht="13.4" customHeight="1" x14ac:dyDescent="0.25">
      <c r="A1446" s="21" t="s">
        <v>2119</v>
      </c>
      <c r="B1446" s="25">
        <v>40890</v>
      </c>
      <c r="C1446" s="21" t="s">
        <v>21</v>
      </c>
      <c r="D1446" s="21" t="s">
        <v>216</v>
      </c>
      <c r="E1446" s="26">
        <v>360</v>
      </c>
      <c r="G1446" s="21" t="s">
        <v>299</v>
      </c>
      <c r="I1446" s="21">
        <f>WEEKNUM(B1446)</f>
        <v>51</v>
      </c>
    </row>
    <row r="1447" spans="1:9" ht="13.4" customHeight="1" x14ac:dyDescent="0.25">
      <c r="A1447" s="21" t="s">
        <v>2119</v>
      </c>
      <c r="B1447" s="25">
        <v>40890</v>
      </c>
      <c r="C1447" s="21" t="s">
        <v>21</v>
      </c>
      <c r="D1447" s="21" t="s">
        <v>216</v>
      </c>
      <c r="E1447" s="26">
        <v>360</v>
      </c>
      <c r="G1447" s="21" t="s">
        <v>299</v>
      </c>
      <c r="I1447" s="21">
        <f>WEEKNUM(B1447)</f>
        <v>51</v>
      </c>
    </row>
    <row r="1448" spans="1:9" ht="13.4" customHeight="1" x14ac:dyDescent="0.25">
      <c r="A1448" s="21" t="s">
        <v>2119</v>
      </c>
      <c r="B1448" s="25">
        <v>40891</v>
      </c>
      <c r="C1448" s="21" t="s">
        <v>6</v>
      </c>
      <c r="D1448" s="21" t="s">
        <v>219</v>
      </c>
      <c r="F1448" s="26">
        <v>999.05</v>
      </c>
      <c r="G1448" s="21" t="s">
        <v>290</v>
      </c>
    </row>
    <row r="1449" spans="1:9" ht="13.4" customHeight="1" x14ac:dyDescent="0.25">
      <c r="A1449" s="21" t="s">
        <v>2119</v>
      </c>
      <c r="B1449" s="25">
        <v>40891</v>
      </c>
      <c r="C1449" s="21" t="s">
        <v>6</v>
      </c>
      <c r="D1449" s="21" t="s">
        <v>219</v>
      </c>
      <c r="F1449" s="26">
        <v>1371.62</v>
      </c>
      <c r="G1449" s="21" t="s">
        <v>300</v>
      </c>
    </row>
    <row r="1450" spans="1:9" ht="13.4" customHeight="1" x14ac:dyDescent="0.25">
      <c r="A1450" s="21" t="s">
        <v>2119</v>
      </c>
      <c r="B1450" s="25">
        <v>40892</v>
      </c>
      <c r="C1450" s="21" t="s">
        <v>21</v>
      </c>
      <c r="D1450" s="21" t="s">
        <v>260</v>
      </c>
      <c r="E1450" s="26">
        <v>1900</v>
      </c>
      <c r="G1450" s="21" t="s">
        <v>290</v>
      </c>
      <c r="H1450" s="39"/>
      <c r="I1450" s="21">
        <f>WEEKNUM(B1450)</f>
        <v>51</v>
      </c>
    </row>
    <row r="1451" spans="1:9" ht="13.4" customHeight="1" x14ac:dyDescent="0.25">
      <c r="A1451" s="21" t="s">
        <v>2119</v>
      </c>
      <c r="B1451" s="40">
        <v>40892</v>
      </c>
      <c r="C1451" s="39" t="s">
        <v>21</v>
      </c>
      <c r="D1451" s="39" t="s">
        <v>45</v>
      </c>
      <c r="E1451" s="41"/>
      <c r="F1451" s="41">
        <v>275</v>
      </c>
      <c r="G1451" s="39" t="s">
        <v>290</v>
      </c>
      <c r="I1451" s="21">
        <f>WEEKNUM(B1451)</f>
        <v>51</v>
      </c>
    </row>
    <row r="1452" spans="1:9" ht="13.4" customHeight="1" x14ac:dyDescent="0.25">
      <c r="A1452" s="21" t="s">
        <v>2119</v>
      </c>
      <c r="B1452" s="25">
        <v>40893</v>
      </c>
      <c r="C1452" s="21" t="s">
        <v>6</v>
      </c>
      <c r="D1452" s="21" t="s">
        <v>301</v>
      </c>
      <c r="F1452" s="26">
        <v>119.52</v>
      </c>
      <c r="G1452" s="21" t="s">
        <v>280</v>
      </c>
    </row>
    <row r="1453" spans="1:9" ht="13.4" customHeight="1" x14ac:dyDescent="0.25">
      <c r="A1453" s="21" t="s">
        <v>2119</v>
      </c>
      <c r="B1453" s="25">
        <v>40894</v>
      </c>
      <c r="C1453" s="21" t="s">
        <v>6</v>
      </c>
      <c r="D1453" s="21" t="s">
        <v>299</v>
      </c>
      <c r="F1453" s="26">
        <v>105.35</v>
      </c>
      <c r="G1453" s="21" t="s">
        <v>286</v>
      </c>
    </row>
    <row r="1454" spans="1:9" ht="13.4" customHeight="1" x14ac:dyDescent="0.25">
      <c r="A1454" s="21" t="s">
        <v>2119</v>
      </c>
      <c r="B1454" s="25">
        <v>40894</v>
      </c>
      <c r="C1454" s="21" t="s">
        <v>6</v>
      </c>
      <c r="D1454" s="21" t="s">
        <v>299</v>
      </c>
      <c r="F1454" s="26">
        <v>31.04</v>
      </c>
      <c r="G1454" s="21" t="s">
        <v>302</v>
      </c>
    </row>
    <row r="1455" spans="1:9" ht="13.4" customHeight="1" x14ac:dyDescent="0.25">
      <c r="A1455" s="21" t="s">
        <v>2119</v>
      </c>
      <c r="B1455" s="25">
        <v>40896</v>
      </c>
      <c r="C1455" s="21" t="s">
        <v>21</v>
      </c>
      <c r="D1455" s="21" t="s">
        <v>292</v>
      </c>
      <c r="E1455" s="26">
        <v>1200</v>
      </c>
      <c r="G1455" s="21" t="s">
        <v>286</v>
      </c>
      <c r="I1455" s="21">
        <f t="shared" ref="I1455:I1468" si="46">WEEKNUM(B1455)</f>
        <v>52</v>
      </c>
    </row>
    <row r="1456" spans="1:9" ht="13.4" customHeight="1" x14ac:dyDescent="0.25">
      <c r="A1456" s="21" t="s">
        <v>2119</v>
      </c>
      <c r="B1456" s="25">
        <v>40896</v>
      </c>
      <c r="C1456" s="21" t="s">
        <v>21</v>
      </c>
      <c r="D1456" s="21" t="s">
        <v>292</v>
      </c>
      <c r="E1456" s="26">
        <v>1300</v>
      </c>
      <c r="G1456" s="21" t="s">
        <v>290</v>
      </c>
      <c r="I1456" s="21">
        <f t="shared" si="46"/>
        <v>52</v>
      </c>
    </row>
    <row r="1457" spans="1:9" ht="13.4" customHeight="1" x14ac:dyDescent="0.25">
      <c r="A1457" s="21" t="s">
        <v>2119</v>
      </c>
      <c r="B1457" s="25">
        <v>40896</v>
      </c>
      <c r="C1457" s="21" t="s">
        <v>21</v>
      </c>
      <c r="D1457" s="21" t="s">
        <v>36</v>
      </c>
      <c r="E1457" s="26">
        <v>830</v>
      </c>
      <c r="G1457" s="21" t="s">
        <v>200</v>
      </c>
      <c r="I1457" s="21">
        <f t="shared" si="46"/>
        <v>52</v>
      </c>
    </row>
    <row r="1458" spans="1:9" ht="13.4" customHeight="1" x14ac:dyDescent="0.25">
      <c r="A1458" s="21" t="s">
        <v>2119</v>
      </c>
      <c r="B1458" s="25">
        <v>40896</v>
      </c>
      <c r="C1458" s="21" t="s">
        <v>21</v>
      </c>
      <c r="D1458" s="21" t="s">
        <v>22</v>
      </c>
      <c r="E1458" s="26">
        <v>750</v>
      </c>
      <c r="G1458" s="21" t="s">
        <v>200</v>
      </c>
      <c r="I1458" s="21">
        <f t="shared" si="46"/>
        <v>52</v>
      </c>
    </row>
    <row r="1459" spans="1:9" ht="13.4" customHeight="1" x14ac:dyDescent="0.25">
      <c r="A1459" s="21" t="s">
        <v>2119</v>
      </c>
      <c r="B1459" s="25">
        <v>40896</v>
      </c>
      <c r="C1459" s="21" t="s">
        <v>21</v>
      </c>
      <c r="D1459" s="21" t="s">
        <v>32</v>
      </c>
      <c r="E1459" s="26">
        <v>720</v>
      </c>
      <c r="G1459" s="21" t="s">
        <v>286</v>
      </c>
      <c r="I1459" s="21">
        <f t="shared" si="46"/>
        <v>52</v>
      </c>
    </row>
    <row r="1460" spans="1:9" ht="13.4" customHeight="1" x14ac:dyDescent="0.25">
      <c r="A1460" s="21" t="s">
        <v>2119</v>
      </c>
      <c r="B1460" s="25">
        <v>40896</v>
      </c>
      <c r="C1460" s="21" t="s">
        <v>21</v>
      </c>
      <c r="D1460" s="21" t="s">
        <v>269</v>
      </c>
      <c r="E1460" s="26">
        <v>660</v>
      </c>
      <c r="G1460" s="21" t="s">
        <v>286</v>
      </c>
      <c r="I1460" s="21">
        <f t="shared" si="46"/>
        <v>52</v>
      </c>
    </row>
    <row r="1461" spans="1:9" ht="13.4" customHeight="1" x14ac:dyDescent="0.25">
      <c r="A1461" s="21" t="s">
        <v>2119</v>
      </c>
      <c r="B1461" s="25">
        <v>40896</v>
      </c>
      <c r="C1461" s="21" t="s">
        <v>21</v>
      </c>
      <c r="D1461" s="21" t="s">
        <v>40</v>
      </c>
      <c r="E1461" s="26">
        <v>660</v>
      </c>
      <c r="G1461" s="21" t="s">
        <v>286</v>
      </c>
      <c r="I1461" s="21">
        <f t="shared" si="46"/>
        <v>52</v>
      </c>
    </row>
    <row r="1462" spans="1:9" ht="13.4" customHeight="1" x14ac:dyDescent="0.25">
      <c r="A1462" s="21" t="s">
        <v>2119</v>
      </c>
      <c r="B1462" s="25">
        <v>40896</v>
      </c>
      <c r="C1462" s="21" t="s">
        <v>21</v>
      </c>
      <c r="D1462" s="21" t="s">
        <v>48</v>
      </c>
      <c r="E1462" s="26">
        <v>630</v>
      </c>
      <c r="G1462" s="21" t="s">
        <v>200</v>
      </c>
      <c r="I1462" s="21">
        <f t="shared" si="46"/>
        <v>52</v>
      </c>
    </row>
    <row r="1463" spans="1:9" ht="13.4" customHeight="1" x14ac:dyDescent="0.25">
      <c r="A1463" s="21" t="s">
        <v>2119</v>
      </c>
      <c r="B1463" s="25">
        <v>40896</v>
      </c>
      <c r="C1463" s="21" t="s">
        <v>21</v>
      </c>
      <c r="D1463" s="21" t="s">
        <v>303</v>
      </c>
      <c r="E1463" s="26">
        <v>600</v>
      </c>
      <c r="G1463" s="21" t="s">
        <v>200</v>
      </c>
      <c r="I1463" s="21">
        <f t="shared" si="46"/>
        <v>52</v>
      </c>
    </row>
    <row r="1464" spans="1:9" ht="13.4" customHeight="1" x14ac:dyDescent="0.25">
      <c r="A1464" s="21" t="s">
        <v>2119</v>
      </c>
      <c r="B1464" s="25">
        <v>40896</v>
      </c>
      <c r="C1464" s="21" t="s">
        <v>21</v>
      </c>
      <c r="D1464" s="21" t="s">
        <v>56</v>
      </c>
      <c r="E1464" s="26">
        <v>570</v>
      </c>
      <c r="G1464" s="21" t="s">
        <v>200</v>
      </c>
      <c r="I1464" s="21">
        <f t="shared" si="46"/>
        <v>52</v>
      </c>
    </row>
    <row r="1465" spans="1:9" ht="13.4" customHeight="1" x14ac:dyDescent="0.25">
      <c r="A1465" s="21" t="s">
        <v>2119</v>
      </c>
      <c r="B1465" s="25">
        <v>40896</v>
      </c>
      <c r="C1465" s="21" t="s">
        <v>21</v>
      </c>
      <c r="D1465" s="21" t="s">
        <v>46</v>
      </c>
      <c r="E1465" s="26">
        <v>515</v>
      </c>
      <c r="G1465" s="21" t="s">
        <v>200</v>
      </c>
      <c r="I1465" s="21">
        <f t="shared" si="46"/>
        <v>52</v>
      </c>
    </row>
    <row r="1466" spans="1:9" ht="13.4" customHeight="1" x14ac:dyDescent="0.25">
      <c r="A1466" s="21" t="s">
        <v>2119</v>
      </c>
      <c r="B1466" s="25">
        <v>40896</v>
      </c>
      <c r="C1466" s="21" t="s">
        <v>21</v>
      </c>
      <c r="D1466" s="21" t="s">
        <v>268</v>
      </c>
      <c r="E1466" s="26">
        <v>495</v>
      </c>
      <c r="G1466" s="21" t="s">
        <v>286</v>
      </c>
      <c r="I1466" s="21">
        <f t="shared" si="46"/>
        <v>52</v>
      </c>
    </row>
    <row r="1467" spans="1:9" ht="13.4" customHeight="1" x14ac:dyDescent="0.25">
      <c r="A1467" s="21" t="s">
        <v>2119</v>
      </c>
      <c r="B1467" s="25">
        <v>40896</v>
      </c>
      <c r="C1467" s="21" t="s">
        <v>21</v>
      </c>
      <c r="D1467" s="21" t="s">
        <v>297</v>
      </c>
      <c r="E1467" s="26">
        <v>480</v>
      </c>
      <c r="G1467" s="21" t="s">
        <v>200</v>
      </c>
      <c r="I1467" s="21">
        <f t="shared" si="46"/>
        <v>52</v>
      </c>
    </row>
    <row r="1468" spans="1:9" ht="13.4" customHeight="1" x14ac:dyDescent="0.25">
      <c r="A1468" s="21" t="s">
        <v>2119</v>
      </c>
      <c r="B1468" s="25">
        <v>40896</v>
      </c>
      <c r="C1468" s="21" t="s">
        <v>21</v>
      </c>
      <c r="D1468" s="21" t="s">
        <v>304</v>
      </c>
      <c r="E1468" s="26">
        <v>375</v>
      </c>
      <c r="G1468" s="21" t="s">
        <v>200</v>
      </c>
      <c r="I1468" s="21">
        <f t="shared" si="46"/>
        <v>52</v>
      </c>
    </row>
    <row r="1469" spans="1:9" ht="13.4" customHeight="1" x14ac:dyDescent="0.25">
      <c r="A1469" s="21" t="s">
        <v>2119</v>
      </c>
      <c r="B1469" s="25">
        <v>40896</v>
      </c>
      <c r="C1469" s="21" t="s">
        <v>6</v>
      </c>
      <c r="D1469" s="21" t="s">
        <v>299</v>
      </c>
      <c r="F1469" s="26">
        <v>1233.43</v>
      </c>
      <c r="G1469" s="21" t="s">
        <v>305</v>
      </c>
    </row>
    <row r="1470" spans="1:9" ht="13.4" customHeight="1" x14ac:dyDescent="0.25">
      <c r="A1470" s="21" t="s">
        <v>2119</v>
      </c>
      <c r="B1470" s="25">
        <v>40896</v>
      </c>
      <c r="C1470" s="21" t="s">
        <v>6</v>
      </c>
      <c r="D1470" s="21" t="s">
        <v>299</v>
      </c>
      <c r="F1470" s="26">
        <v>498.69</v>
      </c>
      <c r="G1470" s="21" t="s">
        <v>290</v>
      </c>
    </row>
    <row r="1471" spans="1:9" ht="13.4" customHeight="1" x14ac:dyDescent="0.25">
      <c r="A1471" s="21" t="s">
        <v>2119</v>
      </c>
      <c r="B1471" s="25">
        <v>40897</v>
      </c>
      <c r="C1471" s="21" t="s">
        <v>21</v>
      </c>
      <c r="D1471" s="21" t="s">
        <v>60</v>
      </c>
      <c r="E1471" s="26">
        <v>550</v>
      </c>
      <c r="G1471" s="21" t="s">
        <v>286</v>
      </c>
      <c r="I1471" s="21">
        <f>WEEKNUM(B1471)</f>
        <v>52</v>
      </c>
    </row>
    <row r="1472" spans="1:9" ht="13.4" customHeight="1" x14ac:dyDescent="0.25">
      <c r="A1472" s="21" t="s">
        <v>2119</v>
      </c>
      <c r="B1472" s="25">
        <v>40897</v>
      </c>
      <c r="C1472" s="21" t="s">
        <v>21</v>
      </c>
      <c r="D1472" s="21" t="s">
        <v>60</v>
      </c>
      <c r="E1472" s="26">
        <v>360</v>
      </c>
      <c r="G1472" s="21" t="s">
        <v>290</v>
      </c>
      <c r="I1472" s="21">
        <f>WEEKNUM(B1472)</f>
        <v>52</v>
      </c>
    </row>
    <row r="1473" spans="1:9" ht="13.4" customHeight="1" x14ac:dyDescent="0.25">
      <c r="A1473" s="21" t="s">
        <v>2119</v>
      </c>
      <c r="B1473" s="25">
        <v>40897</v>
      </c>
      <c r="C1473" s="21" t="s">
        <v>21</v>
      </c>
      <c r="D1473" s="21" t="s">
        <v>38</v>
      </c>
      <c r="E1473" s="26">
        <v>250</v>
      </c>
      <c r="G1473" s="21" t="s">
        <v>286</v>
      </c>
      <c r="I1473" s="21">
        <f>WEEKNUM(B1473)</f>
        <v>52</v>
      </c>
    </row>
    <row r="1474" spans="1:9" ht="13.4" customHeight="1" x14ac:dyDescent="0.25">
      <c r="A1474" s="21" t="s">
        <v>2119</v>
      </c>
      <c r="B1474" s="25">
        <v>40898</v>
      </c>
      <c r="C1474" s="21" t="s">
        <v>21</v>
      </c>
      <c r="D1474" s="21" t="s">
        <v>295</v>
      </c>
      <c r="E1474" s="26">
        <v>2900</v>
      </c>
      <c r="G1474" s="21" t="s">
        <v>290</v>
      </c>
      <c r="I1474" s="21">
        <f>WEEKNUM(B1474)</f>
        <v>52</v>
      </c>
    </row>
    <row r="1475" spans="1:9" ht="13.4" customHeight="1" x14ac:dyDescent="0.25">
      <c r="A1475" s="21" t="s">
        <v>2119</v>
      </c>
      <c r="B1475" s="25">
        <v>40898</v>
      </c>
      <c r="C1475" s="21" t="s">
        <v>21</v>
      </c>
      <c r="D1475" s="21" t="s">
        <v>279</v>
      </c>
      <c r="E1475" s="26">
        <v>40</v>
      </c>
      <c r="G1475" s="21" t="s">
        <v>278</v>
      </c>
      <c r="I1475" s="21">
        <f>WEEKNUM(B1475)</f>
        <v>52</v>
      </c>
    </row>
    <row r="1476" spans="1:9" ht="13.4" customHeight="1" x14ac:dyDescent="0.25">
      <c r="A1476" s="21" t="s">
        <v>2119</v>
      </c>
      <c r="B1476" s="25">
        <v>40899</v>
      </c>
      <c r="C1476" s="21" t="s">
        <v>6</v>
      </c>
      <c r="D1476" s="21" t="s">
        <v>299</v>
      </c>
      <c r="F1476" s="26">
        <v>2746.72</v>
      </c>
      <c r="G1476" s="21" t="s">
        <v>306</v>
      </c>
    </row>
    <row r="1477" spans="1:9" ht="13.4" customHeight="1" x14ac:dyDescent="0.25">
      <c r="A1477" s="21" t="s">
        <v>2119</v>
      </c>
      <c r="B1477" s="25">
        <v>40900</v>
      </c>
      <c r="C1477" s="21" t="s">
        <v>6</v>
      </c>
      <c r="D1477" s="21" t="s">
        <v>299</v>
      </c>
      <c r="F1477" s="26">
        <v>275.54000000000002</v>
      </c>
      <c r="G1477" s="21" t="s">
        <v>200</v>
      </c>
    </row>
    <row r="1478" spans="1:9" ht="13.4" customHeight="1" x14ac:dyDescent="0.25">
      <c r="A1478" s="21" t="s">
        <v>2119</v>
      </c>
      <c r="B1478" s="25">
        <v>40900</v>
      </c>
      <c r="C1478" s="21" t="s">
        <v>6</v>
      </c>
      <c r="D1478" s="21" t="s">
        <v>299</v>
      </c>
      <c r="F1478" s="26">
        <v>426.04</v>
      </c>
      <c r="G1478" s="21" t="s">
        <v>306</v>
      </c>
    </row>
    <row r="1479" spans="1:9" ht="13.4" customHeight="1" x14ac:dyDescent="0.25">
      <c r="A1479" s="21" t="s">
        <v>2119</v>
      </c>
      <c r="B1479" s="25">
        <v>40904</v>
      </c>
      <c r="C1479" s="21" t="s">
        <v>21</v>
      </c>
      <c r="D1479" s="21" t="s">
        <v>36</v>
      </c>
      <c r="E1479" s="26">
        <v>780</v>
      </c>
      <c r="G1479" s="21" t="s">
        <v>200</v>
      </c>
      <c r="I1479" s="21">
        <f t="shared" ref="I1479:I1492" si="47">WEEKNUM(B1479)</f>
        <v>53</v>
      </c>
    </row>
    <row r="1480" spans="1:9" ht="13.4" customHeight="1" x14ac:dyDescent="0.25">
      <c r="A1480" s="21" t="s">
        <v>2119</v>
      </c>
      <c r="B1480" s="25">
        <v>40904</v>
      </c>
      <c r="C1480" s="21" t="s">
        <v>21</v>
      </c>
      <c r="D1480" s="21" t="s">
        <v>56</v>
      </c>
      <c r="E1480" s="26">
        <v>720</v>
      </c>
      <c r="F1480" s="26" t="s">
        <v>307</v>
      </c>
      <c r="G1480" s="21" t="s">
        <v>200</v>
      </c>
      <c r="I1480" s="21">
        <f t="shared" si="47"/>
        <v>53</v>
      </c>
    </row>
    <row r="1481" spans="1:9" ht="13.4" customHeight="1" x14ac:dyDescent="0.25">
      <c r="A1481" s="21" t="s">
        <v>2119</v>
      </c>
      <c r="B1481" s="25">
        <v>40904</v>
      </c>
      <c r="C1481" s="21" t="s">
        <v>21</v>
      </c>
      <c r="D1481" s="21" t="s">
        <v>48</v>
      </c>
      <c r="E1481" s="26">
        <v>720</v>
      </c>
      <c r="G1481" s="21" t="s">
        <v>200</v>
      </c>
      <c r="I1481" s="21">
        <f t="shared" si="47"/>
        <v>53</v>
      </c>
    </row>
    <row r="1482" spans="1:9" ht="13.4" customHeight="1" x14ac:dyDescent="0.25">
      <c r="A1482" s="21" t="s">
        <v>2119</v>
      </c>
      <c r="B1482" s="25">
        <v>40904</v>
      </c>
      <c r="C1482" s="21" t="s">
        <v>21</v>
      </c>
      <c r="D1482" s="21" t="s">
        <v>22</v>
      </c>
      <c r="E1482" s="26">
        <v>660</v>
      </c>
      <c r="G1482" s="21" t="s">
        <v>200</v>
      </c>
      <c r="I1482" s="21">
        <f t="shared" si="47"/>
        <v>53</v>
      </c>
    </row>
    <row r="1483" spans="1:9" ht="13.4" customHeight="1" x14ac:dyDescent="0.25">
      <c r="A1483" s="21" t="s">
        <v>2119</v>
      </c>
      <c r="B1483" s="25">
        <v>40904</v>
      </c>
      <c r="C1483" s="21" t="s">
        <v>21</v>
      </c>
      <c r="D1483" s="21" t="s">
        <v>46</v>
      </c>
      <c r="E1483" s="26">
        <v>650</v>
      </c>
      <c r="G1483" s="21" t="s">
        <v>200</v>
      </c>
      <c r="I1483" s="21">
        <f t="shared" si="47"/>
        <v>53</v>
      </c>
    </row>
    <row r="1484" spans="1:9" ht="13.4" customHeight="1" x14ac:dyDescent="0.25">
      <c r="A1484" s="21" t="s">
        <v>2119</v>
      </c>
      <c r="B1484" s="25">
        <v>40904</v>
      </c>
      <c r="C1484" s="21" t="s">
        <v>21</v>
      </c>
      <c r="D1484" s="21" t="s">
        <v>258</v>
      </c>
      <c r="E1484" s="26">
        <v>500</v>
      </c>
      <c r="G1484" s="21" t="s">
        <v>200</v>
      </c>
      <c r="I1484" s="21">
        <f t="shared" si="47"/>
        <v>53</v>
      </c>
    </row>
    <row r="1485" spans="1:9" ht="13.4" customHeight="1" x14ac:dyDescent="0.25">
      <c r="A1485" s="21" t="s">
        <v>2119</v>
      </c>
      <c r="B1485" s="25">
        <v>40904</v>
      </c>
      <c r="C1485" s="21" t="s">
        <v>21</v>
      </c>
      <c r="D1485" s="21" t="s">
        <v>297</v>
      </c>
      <c r="E1485" s="26">
        <v>480</v>
      </c>
      <c r="G1485" s="21" t="s">
        <v>200</v>
      </c>
      <c r="I1485" s="21">
        <f t="shared" si="47"/>
        <v>53</v>
      </c>
    </row>
    <row r="1486" spans="1:9" ht="13.4" customHeight="1" x14ac:dyDescent="0.25">
      <c r="A1486" s="21" t="s">
        <v>2119</v>
      </c>
      <c r="B1486" s="25">
        <v>40904</v>
      </c>
      <c r="C1486" s="21" t="s">
        <v>21</v>
      </c>
      <c r="D1486" s="21" t="s">
        <v>308</v>
      </c>
      <c r="E1486" s="26">
        <v>450</v>
      </c>
      <c r="G1486" s="21" t="s">
        <v>200</v>
      </c>
      <c r="I1486" s="21">
        <f t="shared" si="47"/>
        <v>53</v>
      </c>
    </row>
    <row r="1487" spans="1:9" ht="13.4" customHeight="1" x14ac:dyDescent="0.25">
      <c r="A1487" s="21" t="s">
        <v>2119</v>
      </c>
      <c r="B1487" s="25">
        <v>40904</v>
      </c>
      <c r="C1487" s="21" t="s">
        <v>21</v>
      </c>
      <c r="D1487" s="21" t="s">
        <v>309</v>
      </c>
      <c r="E1487" s="26">
        <v>360</v>
      </c>
      <c r="G1487" s="21" t="s">
        <v>306</v>
      </c>
      <c r="I1487" s="21">
        <f t="shared" si="47"/>
        <v>53</v>
      </c>
    </row>
    <row r="1488" spans="1:9" ht="13.4" customHeight="1" x14ac:dyDescent="0.25">
      <c r="A1488" s="21" t="s">
        <v>2119</v>
      </c>
      <c r="B1488" s="25">
        <v>40904</v>
      </c>
      <c r="C1488" s="21" t="s">
        <v>21</v>
      </c>
      <c r="D1488" s="21" t="s">
        <v>40</v>
      </c>
      <c r="E1488" s="26">
        <v>360</v>
      </c>
      <c r="G1488" s="21" t="s">
        <v>306</v>
      </c>
      <c r="I1488" s="21">
        <f t="shared" si="47"/>
        <v>53</v>
      </c>
    </row>
    <row r="1489" spans="1:9" ht="13.4" customHeight="1" x14ac:dyDescent="0.25">
      <c r="A1489" s="21" t="s">
        <v>2119</v>
      </c>
      <c r="B1489" s="25">
        <v>40904</v>
      </c>
      <c r="C1489" s="21" t="s">
        <v>21</v>
      </c>
      <c r="D1489" s="21" t="s">
        <v>269</v>
      </c>
      <c r="E1489" s="26">
        <v>360</v>
      </c>
      <c r="G1489" s="21" t="s">
        <v>306</v>
      </c>
      <c r="I1489" s="21">
        <f t="shared" si="47"/>
        <v>53</v>
      </c>
    </row>
    <row r="1490" spans="1:9" ht="13.4" customHeight="1" x14ac:dyDescent="0.25">
      <c r="A1490" s="21" t="s">
        <v>2119</v>
      </c>
      <c r="B1490" s="25">
        <v>40904</v>
      </c>
      <c r="C1490" s="21" t="s">
        <v>21</v>
      </c>
      <c r="D1490" s="21" t="s">
        <v>40</v>
      </c>
      <c r="E1490" s="26">
        <v>360</v>
      </c>
      <c r="G1490" s="21" t="s">
        <v>310</v>
      </c>
      <c r="I1490" s="21">
        <f t="shared" si="47"/>
        <v>53</v>
      </c>
    </row>
    <row r="1491" spans="1:9" ht="13.4" customHeight="1" x14ac:dyDescent="0.25">
      <c r="A1491" s="21" t="s">
        <v>2119</v>
      </c>
      <c r="B1491" s="25">
        <v>40904</v>
      </c>
      <c r="C1491" s="21" t="s">
        <v>21</v>
      </c>
      <c r="D1491" s="21" t="s">
        <v>269</v>
      </c>
      <c r="E1491" s="26">
        <v>360</v>
      </c>
      <c r="G1491" s="21" t="s">
        <v>311</v>
      </c>
      <c r="I1491" s="21">
        <f t="shared" si="47"/>
        <v>53</v>
      </c>
    </row>
    <row r="1492" spans="1:9" ht="13.4" customHeight="1" x14ac:dyDescent="0.25">
      <c r="A1492" s="21" t="s">
        <v>2119</v>
      </c>
      <c r="B1492" s="25">
        <v>40904</v>
      </c>
      <c r="C1492" s="21" t="s">
        <v>21</v>
      </c>
      <c r="D1492" s="21" t="s">
        <v>268</v>
      </c>
      <c r="E1492" s="26">
        <v>200</v>
      </c>
      <c r="G1492" s="21" t="s">
        <v>312</v>
      </c>
      <c r="I1492" s="21">
        <f t="shared" si="47"/>
        <v>53</v>
      </c>
    </row>
    <row r="1493" spans="1:9" ht="13.4" customHeight="1" x14ac:dyDescent="0.25">
      <c r="A1493" s="21" t="s">
        <v>2119</v>
      </c>
      <c r="B1493" s="25">
        <v>40904</v>
      </c>
      <c r="C1493" s="21" t="s">
        <v>6</v>
      </c>
      <c r="D1493" s="21" t="s">
        <v>299</v>
      </c>
      <c r="F1493" s="26">
        <v>344.14</v>
      </c>
      <c r="G1493" s="21" t="s">
        <v>200</v>
      </c>
    </row>
    <row r="1494" spans="1:9" ht="13.4" customHeight="1" x14ac:dyDescent="0.25">
      <c r="A1494" s="21" t="s">
        <v>2119</v>
      </c>
      <c r="B1494" s="25">
        <v>40904</v>
      </c>
      <c r="C1494" s="21" t="s">
        <v>6</v>
      </c>
      <c r="D1494" s="21" t="s">
        <v>299</v>
      </c>
      <c r="F1494" s="26">
        <v>616.79</v>
      </c>
      <c r="G1494" s="21" t="s">
        <v>306</v>
      </c>
    </row>
    <row r="1495" spans="1:9" ht="13.4" customHeight="1" x14ac:dyDescent="0.25">
      <c r="A1495" s="21" t="s">
        <v>2119</v>
      </c>
      <c r="B1495" s="25">
        <v>40904</v>
      </c>
      <c r="C1495" s="21" t="s">
        <v>21</v>
      </c>
      <c r="D1495" s="21" t="s">
        <v>313</v>
      </c>
      <c r="E1495" s="26">
        <v>4500</v>
      </c>
      <c r="I1495" s="21">
        <f>WEEKNUM(B1495)</f>
        <v>53</v>
      </c>
    </row>
    <row r="1496" spans="1:9" ht="13.4" customHeight="1" x14ac:dyDescent="0.25">
      <c r="A1496" s="21" t="s">
        <v>2119</v>
      </c>
      <c r="B1496" s="25">
        <v>40904</v>
      </c>
      <c r="C1496" s="21" t="s">
        <v>21</v>
      </c>
      <c r="D1496" s="21" t="s">
        <v>314</v>
      </c>
      <c r="E1496" s="26">
        <v>500</v>
      </c>
      <c r="I1496" s="21">
        <f>WEEKNUM(B1496)</f>
        <v>53</v>
      </c>
    </row>
    <row r="1497" spans="1:9" ht="13.4" customHeight="1" x14ac:dyDescent="0.25">
      <c r="A1497" s="21" t="s">
        <v>2119</v>
      </c>
      <c r="B1497" s="25">
        <v>40904</v>
      </c>
      <c r="C1497" s="21" t="s">
        <v>21</v>
      </c>
      <c r="D1497" s="21" t="s">
        <v>169</v>
      </c>
      <c r="E1497" s="26">
        <v>3045</v>
      </c>
      <c r="G1497" s="21" t="s">
        <v>259</v>
      </c>
      <c r="I1497" s="21">
        <f>WEEKNUM(B1497)</f>
        <v>53</v>
      </c>
    </row>
    <row r="1498" spans="1:9" ht="13.4" customHeight="1" x14ac:dyDescent="0.25">
      <c r="A1498" s="21" t="s">
        <v>2119</v>
      </c>
      <c r="B1498" s="25">
        <v>40907</v>
      </c>
      <c r="C1498" s="21" t="s">
        <v>21</v>
      </c>
      <c r="D1498" s="21" t="s">
        <v>295</v>
      </c>
      <c r="E1498" s="26">
        <v>675</v>
      </c>
      <c r="G1498" s="21" t="s">
        <v>290</v>
      </c>
      <c r="I1498" s="21">
        <f>WEEKNUM(B1498)</f>
        <v>53</v>
      </c>
    </row>
    <row r="1499" spans="1:9" ht="13.4" customHeight="1" x14ac:dyDescent="0.25">
      <c r="A1499" s="21" t="s">
        <v>2119</v>
      </c>
      <c r="B1499" s="25">
        <v>40907</v>
      </c>
      <c r="C1499" s="21" t="s">
        <v>21</v>
      </c>
      <c r="D1499" s="21" t="s">
        <v>130</v>
      </c>
      <c r="E1499" s="26">
        <v>100</v>
      </c>
      <c r="G1499" s="21" t="s">
        <v>290</v>
      </c>
      <c r="I1499" s="21">
        <f>WEEKNUM(B1499)</f>
        <v>53</v>
      </c>
    </row>
    <row r="1500" spans="1:9" ht="13.4" customHeight="1" x14ac:dyDescent="0.25">
      <c r="A1500" s="21" t="s">
        <v>2119</v>
      </c>
      <c r="B1500" s="25">
        <v>40907</v>
      </c>
      <c r="D1500" s="21" t="s">
        <v>315</v>
      </c>
      <c r="E1500" s="26">
        <v>1500</v>
      </c>
      <c r="G1500" s="21" t="s">
        <v>306</v>
      </c>
    </row>
    <row r="1501" spans="1:9" ht="13.4" customHeight="1" x14ac:dyDescent="0.25">
      <c r="A1501" s="21" t="s">
        <v>2119</v>
      </c>
      <c r="B1501" s="25">
        <v>40907</v>
      </c>
      <c r="C1501" s="21" t="s">
        <v>6</v>
      </c>
      <c r="D1501" s="21" t="s">
        <v>299</v>
      </c>
      <c r="F1501" s="26">
        <v>53.03</v>
      </c>
      <c r="G1501" s="21" t="s">
        <v>316</v>
      </c>
    </row>
    <row r="1502" spans="1:9" ht="13.4" customHeight="1" x14ac:dyDescent="0.25">
      <c r="A1502" s="21" t="s">
        <v>2119</v>
      </c>
      <c r="B1502" s="25">
        <v>40907</v>
      </c>
      <c r="C1502" s="21" t="s">
        <v>6</v>
      </c>
      <c r="D1502" s="21" t="s">
        <v>317</v>
      </c>
      <c r="F1502" s="26">
        <v>1482.21</v>
      </c>
    </row>
    <row r="1503" spans="1:9" ht="13.4" customHeight="1" x14ac:dyDescent="0.25">
      <c r="A1503" s="21" t="s">
        <v>2119</v>
      </c>
      <c r="B1503" s="25">
        <v>40908</v>
      </c>
      <c r="C1503" s="21" t="s">
        <v>6</v>
      </c>
      <c r="D1503" s="21" t="s">
        <v>299</v>
      </c>
      <c r="F1503" s="26">
        <v>295.25</v>
      </c>
      <c r="G1503" s="21" t="s">
        <v>306</v>
      </c>
    </row>
    <row r="1504" spans="1:9" ht="13.4" customHeight="1" x14ac:dyDescent="0.25">
      <c r="A1504" s="21" t="s">
        <v>2119</v>
      </c>
      <c r="B1504" s="25">
        <v>40910</v>
      </c>
      <c r="C1504" s="21" t="s">
        <v>6</v>
      </c>
      <c r="D1504" s="21" t="s">
        <v>318</v>
      </c>
      <c r="F1504" s="26">
        <v>600.07000000000005</v>
      </c>
    </row>
    <row r="1505" spans="1:9" ht="13.4" customHeight="1" x14ac:dyDescent="0.25">
      <c r="A1505" s="21" t="s">
        <v>2119</v>
      </c>
      <c r="B1505" s="25">
        <v>40911</v>
      </c>
      <c r="C1505" s="21" t="s">
        <v>21</v>
      </c>
      <c r="D1505" s="21" t="s">
        <v>319</v>
      </c>
      <c r="E1505" s="26">
        <v>1100</v>
      </c>
      <c r="G1505" s="21" t="s">
        <v>306</v>
      </c>
      <c r="I1505" s="21">
        <f t="shared" ref="I1505:I1518" si="48">WEEKNUM(B1505)</f>
        <v>1</v>
      </c>
    </row>
    <row r="1506" spans="1:9" ht="13.4" customHeight="1" x14ac:dyDescent="0.25">
      <c r="A1506" s="21" t="s">
        <v>2119</v>
      </c>
      <c r="B1506" s="25">
        <v>40911</v>
      </c>
      <c r="C1506" s="21" t="s">
        <v>21</v>
      </c>
      <c r="D1506" s="21" t="s">
        <v>261</v>
      </c>
      <c r="E1506" s="26">
        <v>125</v>
      </c>
      <c r="G1506" s="21" t="s">
        <v>164</v>
      </c>
      <c r="I1506" s="21">
        <f t="shared" si="48"/>
        <v>1</v>
      </c>
    </row>
    <row r="1507" spans="1:9" ht="13.4" customHeight="1" x14ac:dyDescent="0.25">
      <c r="A1507" s="21" t="s">
        <v>2119</v>
      </c>
      <c r="B1507" s="25">
        <v>40911</v>
      </c>
      <c r="C1507" s="21" t="s">
        <v>21</v>
      </c>
      <c r="D1507" s="21" t="s">
        <v>261</v>
      </c>
      <c r="E1507" s="26">
        <f>310-125</f>
        <v>185</v>
      </c>
      <c r="G1507" s="21" t="s">
        <v>158</v>
      </c>
      <c r="I1507" s="21">
        <f t="shared" si="48"/>
        <v>1</v>
      </c>
    </row>
    <row r="1508" spans="1:9" ht="13.4" customHeight="1" x14ac:dyDescent="0.25">
      <c r="A1508" s="21" t="s">
        <v>2119</v>
      </c>
      <c r="B1508" s="25">
        <v>40911</v>
      </c>
      <c r="C1508" s="21" t="s">
        <v>21</v>
      </c>
      <c r="D1508" s="21" t="s">
        <v>32</v>
      </c>
      <c r="E1508" s="26">
        <v>800</v>
      </c>
      <c r="G1508" s="21" t="s">
        <v>306</v>
      </c>
      <c r="I1508" s="21">
        <f t="shared" si="48"/>
        <v>1</v>
      </c>
    </row>
    <row r="1509" spans="1:9" ht="13.4" customHeight="1" x14ac:dyDescent="0.25">
      <c r="A1509" s="21" t="s">
        <v>2119</v>
      </c>
      <c r="B1509" s="25">
        <v>40911</v>
      </c>
      <c r="C1509" s="21" t="s">
        <v>21</v>
      </c>
      <c r="D1509" s="21" t="s">
        <v>56</v>
      </c>
      <c r="E1509" s="26">
        <v>600</v>
      </c>
      <c r="G1509" s="21" t="s">
        <v>200</v>
      </c>
      <c r="I1509" s="21">
        <f t="shared" si="48"/>
        <v>1</v>
      </c>
    </row>
    <row r="1510" spans="1:9" ht="13.4" customHeight="1" x14ac:dyDescent="0.25">
      <c r="A1510" s="21" t="s">
        <v>2119</v>
      </c>
      <c r="B1510" s="25">
        <v>40911</v>
      </c>
      <c r="C1510" s="21" t="s">
        <v>21</v>
      </c>
      <c r="D1510" s="21" t="s">
        <v>48</v>
      </c>
      <c r="E1510" s="26">
        <v>480</v>
      </c>
      <c r="G1510" s="21" t="s">
        <v>200</v>
      </c>
      <c r="I1510" s="21">
        <f t="shared" si="48"/>
        <v>1</v>
      </c>
    </row>
    <row r="1511" spans="1:9" ht="13.4" customHeight="1" x14ac:dyDescent="0.25">
      <c r="A1511" s="21" t="s">
        <v>2119</v>
      </c>
      <c r="B1511" s="25">
        <v>40911</v>
      </c>
      <c r="C1511" s="21" t="s">
        <v>21</v>
      </c>
      <c r="D1511" s="21" t="s">
        <v>22</v>
      </c>
      <c r="E1511" s="26">
        <v>480</v>
      </c>
      <c r="G1511" s="21" t="s">
        <v>200</v>
      </c>
      <c r="I1511" s="21">
        <f t="shared" si="48"/>
        <v>1</v>
      </c>
    </row>
    <row r="1512" spans="1:9" ht="13.4" customHeight="1" x14ac:dyDescent="0.25">
      <c r="A1512" s="21" t="s">
        <v>2119</v>
      </c>
      <c r="B1512" s="25">
        <v>40911</v>
      </c>
      <c r="C1512" s="21" t="s">
        <v>21</v>
      </c>
      <c r="D1512" s="21" t="s">
        <v>320</v>
      </c>
      <c r="E1512" s="26">
        <v>440</v>
      </c>
      <c r="G1512" s="21" t="s">
        <v>306</v>
      </c>
      <c r="I1512" s="21">
        <f t="shared" si="48"/>
        <v>1</v>
      </c>
    </row>
    <row r="1513" spans="1:9" ht="13.4" customHeight="1" x14ac:dyDescent="0.25">
      <c r="A1513" s="21" t="s">
        <v>2119</v>
      </c>
      <c r="B1513" s="25">
        <v>40911</v>
      </c>
      <c r="C1513" s="21" t="s">
        <v>21</v>
      </c>
      <c r="D1513" s="21" t="s">
        <v>268</v>
      </c>
      <c r="E1513" s="26">
        <v>400</v>
      </c>
      <c r="G1513" s="21" t="s">
        <v>306</v>
      </c>
      <c r="I1513" s="21">
        <f t="shared" si="48"/>
        <v>1</v>
      </c>
    </row>
    <row r="1514" spans="1:9" ht="13.4" customHeight="1" x14ac:dyDescent="0.25">
      <c r="A1514" s="21" t="s">
        <v>2119</v>
      </c>
      <c r="B1514" s="25">
        <v>40911</v>
      </c>
      <c r="C1514" s="21" t="s">
        <v>21</v>
      </c>
      <c r="D1514" s="21" t="s">
        <v>216</v>
      </c>
      <c r="E1514" s="26">
        <v>360</v>
      </c>
      <c r="I1514" s="21">
        <f t="shared" si="48"/>
        <v>1</v>
      </c>
    </row>
    <row r="1515" spans="1:9" ht="13.4" customHeight="1" x14ac:dyDescent="0.25">
      <c r="A1515" s="21" t="s">
        <v>2119</v>
      </c>
      <c r="B1515" s="25">
        <v>40911</v>
      </c>
      <c r="C1515" s="21" t="s">
        <v>21</v>
      </c>
      <c r="D1515" s="21" t="s">
        <v>303</v>
      </c>
      <c r="E1515" s="26">
        <v>300</v>
      </c>
      <c r="G1515" s="21" t="s">
        <v>200</v>
      </c>
      <c r="I1515" s="21">
        <f t="shared" si="48"/>
        <v>1</v>
      </c>
    </row>
    <row r="1516" spans="1:9" ht="13.4" customHeight="1" x14ac:dyDescent="0.25">
      <c r="A1516" s="21" t="s">
        <v>2119</v>
      </c>
      <c r="B1516" s="25">
        <v>40911</v>
      </c>
      <c r="C1516" s="21" t="s">
        <v>21</v>
      </c>
      <c r="D1516" s="21" t="s">
        <v>297</v>
      </c>
      <c r="E1516" s="26">
        <v>280</v>
      </c>
      <c r="G1516" s="21" t="s">
        <v>200</v>
      </c>
      <c r="I1516" s="21">
        <f t="shared" si="48"/>
        <v>1</v>
      </c>
    </row>
    <row r="1517" spans="1:9" ht="13.4" customHeight="1" x14ac:dyDescent="0.25">
      <c r="A1517" s="21" t="s">
        <v>2119</v>
      </c>
      <c r="B1517" s="25">
        <v>40911</v>
      </c>
      <c r="C1517" s="21" t="s">
        <v>21</v>
      </c>
      <c r="D1517" s="21" t="s">
        <v>304</v>
      </c>
      <c r="E1517" s="26">
        <v>150</v>
      </c>
      <c r="G1517" s="21" t="s">
        <v>200</v>
      </c>
      <c r="I1517" s="21">
        <f t="shared" si="48"/>
        <v>1</v>
      </c>
    </row>
    <row r="1518" spans="1:9" ht="13.4" customHeight="1" x14ac:dyDescent="0.25">
      <c r="A1518" s="21" t="s">
        <v>2119</v>
      </c>
      <c r="B1518" s="25">
        <v>40911</v>
      </c>
      <c r="C1518" s="21" t="s">
        <v>21</v>
      </c>
      <c r="D1518" s="21" t="s">
        <v>321</v>
      </c>
      <c r="E1518" s="26">
        <v>262</v>
      </c>
      <c r="I1518" s="21">
        <f t="shared" si="48"/>
        <v>1</v>
      </c>
    </row>
    <row r="1519" spans="1:9" ht="13.4" customHeight="1" x14ac:dyDescent="0.25">
      <c r="A1519" s="21" t="s">
        <v>2119</v>
      </c>
      <c r="B1519" s="25">
        <v>40911</v>
      </c>
      <c r="D1519" s="21" t="s">
        <v>45</v>
      </c>
      <c r="E1519" s="26">
        <v>250</v>
      </c>
      <c r="G1519" s="21" t="s">
        <v>306</v>
      </c>
    </row>
    <row r="1520" spans="1:9" ht="13.4" customHeight="1" x14ac:dyDescent="0.25">
      <c r="A1520" s="21" t="s">
        <v>2119</v>
      </c>
      <c r="B1520" s="25">
        <v>40911</v>
      </c>
      <c r="C1520" s="21" t="s">
        <v>6</v>
      </c>
      <c r="D1520" s="21" t="s">
        <v>322</v>
      </c>
      <c r="F1520" s="26">
        <v>380.54</v>
      </c>
    </row>
    <row r="1521" spans="1:9" ht="13.4" customHeight="1" x14ac:dyDescent="0.25">
      <c r="A1521" s="21" t="s">
        <v>2119</v>
      </c>
      <c r="B1521" s="25">
        <v>40911</v>
      </c>
      <c r="C1521" s="21" t="s">
        <v>6</v>
      </c>
      <c r="D1521" s="21" t="s">
        <v>299</v>
      </c>
      <c r="F1521" s="26">
        <v>187.7</v>
      </c>
      <c r="G1521" s="21" t="s">
        <v>306</v>
      </c>
    </row>
    <row r="1522" spans="1:9" ht="13.4" customHeight="1" x14ac:dyDescent="0.25">
      <c r="A1522" s="21" t="s">
        <v>2119</v>
      </c>
      <c r="B1522" s="25">
        <v>40912</v>
      </c>
      <c r="C1522" s="21" t="s">
        <v>6</v>
      </c>
      <c r="D1522" s="21" t="s">
        <v>299</v>
      </c>
      <c r="F1522" s="26">
        <v>9392.44</v>
      </c>
      <c r="G1522" s="21" t="s">
        <v>200</v>
      </c>
    </row>
    <row r="1523" spans="1:9" ht="13.4" customHeight="1" x14ac:dyDescent="0.25">
      <c r="A1523" s="21" t="s">
        <v>2119</v>
      </c>
      <c r="B1523" s="25">
        <v>40913</v>
      </c>
      <c r="C1523" s="21" t="s">
        <v>21</v>
      </c>
      <c r="D1523" s="21" t="s">
        <v>269</v>
      </c>
      <c r="E1523" s="26">
        <v>720</v>
      </c>
      <c r="G1523" s="21" t="s">
        <v>306</v>
      </c>
      <c r="I1523" s="21">
        <f>WEEKNUM(B1523)</f>
        <v>1</v>
      </c>
    </row>
    <row r="1524" spans="1:9" ht="13.4" customHeight="1" x14ac:dyDescent="0.25">
      <c r="A1524" s="21" t="s">
        <v>2119</v>
      </c>
      <c r="B1524" s="25">
        <v>40913</v>
      </c>
      <c r="C1524" s="21" t="s">
        <v>21</v>
      </c>
      <c r="D1524" s="21" t="s">
        <v>40</v>
      </c>
      <c r="E1524" s="26">
        <v>700</v>
      </c>
      <c r="G1524" s="21" t="s">
        <v>306</v>
      </c>
      <c r="I1524" s="21">
        <f>WEEKNUM(B1524)</f>
        <v>1</v>
      </c>
    </row>
    <row r="1525" spans="1:9" ht="13.4" customHeight="1" x14ac:dyDescent="0.25">
      <c r="A1525" s="21" t="s">
        <v>2119</v>
      </c>
      <c r="B1525" s="25">
        <v>40913</v>
      </c>
      <c r="C1525" s="21" t="s">
        <v>21</v>
      </c>
      <c r="D1525" s="21" t="s">
        <v>46</v>
      </c>
      <c r="E1525" s="26">
        <v>390</v>
      </c>
      <c r="G1525" s="21" t="s">
        <v>200</v>
      </c>
      <c r="I1525" s="21">
        <f>WEEKNUM(B1525)</f>
        <v>1</v>
      </c>
    </row>
    <row r="1526" spans="1:9" ht="13.4" customHeight="1" x14ac:dyDescent="0.25">
      <c r="A1526" s="21" t="s">
        <v>2119</v>
      </c>
      <c r="B1526" s="25">
        <v>40913</v>
      </c>
      <c r="C1526" s="21" t="s">
        <v>6</v>
      </c>
      <c r="D1526" s="21" t="s">
        <v>219</v>
      </c>
      <c r="F1526" s="26">
        <v>1756.19</v>
      </c>
      <c r="G1526" s="21" t="s">
        <v>323</v>
      </c>
    </row>
    <row r="1527" spans="1:9" ht="13.4" customHeight="1" x14ac:dyDescent="0.25">
      <c r="A1527" s="21" t="s">
        <v>2119</v>
      </c>
      <c r="B1527" s="25">
        <v>40914</v>
      </c>
      <c r="C1527" s="21" t="s">
        <v>21</v>
      </c>
      <c r="D1527" s="21" t="s">
        <v>36</v>
      </c>
      <c r="E1527" s="26">
        <v>520</v>
      </c>
      <c r="G1527" s="21" t="s">
        <v>200</v>
      </c>
      <c r="I1527" s="21">
        <f>WEEKNUM(B1527)</f>
        <v>1</v>
      </c>
    </row>
    <row r="1528" spans="1:9" ht="13.4" customHeight="1" x14ac:dyDescent="0.25">
      <c r="A1528" s="21" t="s">
        <v>2119</v>
      </c>
      <c r="B1528" s="25">
        <v>40914</v>
      </c>
      <c r="C1528" s="21" t="s">
        <v>21</v>
      </c>
      <c r="D1528" s="21" t="s">
        <v>154</v>
      </c>
      <c r="E1528" s="26">
        <v>260</v>
      </c>
      <c r="G1528" s="21" t="s">
        <v>324</v>
      </c>
      <c r="I1528" s="21">
        <f>WEEKNUM(B1528)</f>
        <v>1</v>
      </c>
    </row>
    <row r="1529" spans="1:9" ht="13.4" customHeight="1" x14ac:dyDescent="0.25">
      <c r="A1529" s="21" t="s">
        <v>2119</v>
      </c>
      <c r="B1529" s="25">
        <v>40917</v>
      </c>
      <c r="C1529" s="21" t="s">
        <v>21</v>
      </c>
      <c r="D1529" s="21" t="s">
        <v>60</v>
      </c>
      <c r="E1529" s="26">
        <v>637</v>
      </c>
      <c r="G1529" s="21" t="s">
        <v>306</v>
      </c>
      <c r="I1529" s="21">
        <f>WEEKNUM(B1529)</f>
        <v>2</v>
      </c>
    </row>
    <row r="1530" spans="1:9" ht="13.4" customHeight="1" x14ac:dyDescent="0.25">
      <c r="A1530" s="21" t="s">
        <v>2119</v>
      </c>
      <c r="B1530" s="25">
        <v>40917</v>
      </c>
      <c r="C1530" s="21" t="s">
        <v>21</v>
      </c>
      <c r="D1530" s="21" t="s">
        <v>249</v>
      </c>
      <c r="E1530" s="26">
        <v>4500</v>
      </c>
      <c r="G1530" s="21" t="s">
        <v>200</v>
      </c>
      <c r="I1530" s="21">
        <f>WEEKNUM(B1530)</f>
        <v>2</v>
      </c>
    </row>
    <row r="1531" spans="1:9" ht="13.4" customHeight="1" x14ac:dyDescent="0.25">
      <c r="A1531" s="21" t="s">
        <v>2119</v>
      </c>
      <c r="B1531" s="25">
        <v>40917</v>
      </c>
      <c r="C1531" s="21" t="s">
        <v>21</v>
      </c>
      <c r="D1531" s="21" t="s">
        <v>32</v>
      </c>
      <c r="E1531" s="26">
        <v>390</v>
      </c>
      <c r="G1531" s="21" t="s">
        <v>306</v>
      </c>
      <c r="I1531" s="21">
        <f>WEEKNUM(B1531)</f>
        <v>2</v>
      </c>
    </row>
    <row r="1532" spans="1:9" ht="13.4" customHeight="1" x14ac:dyDescent="0.25">
      <c r="A1532" s="21" t="s">
        <v>2119</v>
      </c>
      <c r="B1532" s="25">
        <v>40917</v>
      </c>
      <c r="C1532" s="21" t="s">
        <v>6</v>
      </c>
      <c r="D1532" s="21" t="s">
        <v>299</v>
      </c>
      <c r="F1532" s="26">
        <v>271.39999999999998</v>
      </c>
      <c r="G1532" s="21" t="s">
        <v>200</v>
      </c>
    </row>
    <row r="1533" spans="1:9" ht="13.4" customHeight="1" x14ac:dyDescent="0.25">
      <c r="A1533" s="21" t="s">
        <v>2119</v>
      </c>
      <c r="B1533" s="25">
        <v>40917</v>
      </c>
      <c r="C1533" s="21" t="s">
        <v>6</v>
      </c>
      <c r="D1533" s="21" t="s">
        <v>299</v>
      </c>
      <c r="F1533" s="26">
        <v>581.35</v>
      </c>
      <c r="G1533" s="21" t="s">
        <v>306</v>
      </c>
    </row>
    <row r="1534" spans="1:9" ht="13.4" customHeight="1" x14ac:dyDescent="0.25">
      <c r="A1534" s="21" t="s">
        <v>2119</v>
      </c>
      <c r="B1534" s="25">
        <v>40918</v>
      </c>
      <c r="C1534" s="21" t="s">
        <v>21</v>
      </c>
      <c r="D1534" s="21" t="s">
        <v>40</v>
      </c>
      <c r="E1534" s="26">
        <v>360</v>
      </c>
      <c r="G1534" s="21" t="s">
        <v>306</v>
      </c>
      <c r="I1534" s="21">
        <f>WEEKNUM(B1534)</f>
        <v>2</v>
      </c>
    </row>
    <row r="1535" spans="1:9" ht="13.4" customHeight="1" x14ac:dyDescent="0.25">
      <c r="A1535" s="21" t="s">
        <v>2119</v>
      </c>
      <c r="B1535" s="25">
        <v>40918</v>
      </c>
      <c r="C1535" s="21" t="s">
        <v>21</v>
      </c>
      <c r="D1535" s="21" t="s">
        <v>269</v>
      </c>
      <c r="E1535" s="26">
        <v>360</v>
      </c>
      <c r="G1535" s="21" t="s">
        <v>306</v>
      </c>
      <c r="I1535" s="21">
        <f>WEEKNUM(B1535)</f>
        <v>2</v>
      </c>
    </row>
    <row r="1536" spans="1:9" ht="13.4" customHeight="1" x14ac:dyDescent="0.25">
      <c r="A1536" s="21" t="s">
        <v>2119</v>
      </c>
      <c r="B1536" s="25">
        <v>40918</v>
      </c>
      <c r="C1536" s="21" t="s">
        <v>21</v>
      </c>
      <c r="D1536" s="21" t="s">
        <v>216</v>
      </c>
      <c r="E1536" s="26">
        <v>21</v>
      </c>
      <c r="I1536" s="21">
        <f>WEEKNUM(B1536)</f>
        <v>2</v>
      </c>
    </row>
    <row r="1537" spans="1:9" ht="13.4" customHeight="1" x14ac:dyDescent="0.25">
      <c r="A1537" s="21" t="s">
        <v>2119</v>
      </c>
      <c r="B1537" s="25">
        <v>40918</v>
      </c>
      <c r="C1537" s="21" t="s">
        <v>6</v>
      </c>
      <c r="D1537" s="21" t="s">
        <v>325</v>
      </c>
      <c r="F1537" s="26">
        <v>1140.5999999999999</v>
      </c>
    </row>
    <row r="1538" spans="1:9" x14ac:dyDescent="0.25">
      <c r="A1538" s="21" t="s">
        <v>2119</v>
      </c>
      <c r="B1538" s="25">
        <v>40919</v>
      </c>
      <c r="C1538" s="21" t="s">
        <v>21</v>
      </c>
      <c r="D1538" s="21" t="s">
        <v>268</v>
      </c>
      <c r="E1538" s="26">
        <v>300</v>
      </c>
      <c r="G1538" s="21" t="s">
        <v>306</v>
      </c>
      <c r="I1538" s="21">
        <f>WEEKNUM(B1538)</f>
        <v>2</v>
      </c>
    </row>
    <row r="1539" spans="1:9" ht="13.4" customHeight="1" x14ac:dyDescent="0.25">
      <c r="A1539" s="21" t="s">
        <v>2119</v>
      </c>
      <c r="B1539" s="25">
        <v>40919</v>
      </c>
      <c r="C1539" s="21" t="s">
        <v>6</v>
      </c>
      <c r="D1539" s="21" t="s">
        <v>169</v>
      </c>
      <c r="F1539" s="26">
        <v>3834</v>
      </c>
      <c r="G1539" s="21" t="s">
        <v>307</v>
      </c>
    </row>
    <row r="1540" spans="1:9" ht="13.4" customHeight="1" x14ac:dyDescent="0.25">
      <c r="A1540" s="21" t="s">
        <v>2119</v>
      </c>
      <c r="B1540" s="25">
        <v>40920</v>
      </c>
      <c r="C1540" s="21" t="s">
        <v>6</v>
      </c>
      <c r="D1540" s="21" t="s">
        <v>299</v>
      </c>
      <c r="F1540" s="26">
        <v>4580.34</v>
      </c>
      <c r="G1540" s="21" t="s">
        <v>326</v>
      </c>
    </row>
    <row r="1541" spans="1:9" ht="13.4" customHeight="1" x14ac:dyDescent="0.25">
      <c r="A1541" s="21" t="s">
        <v>2119</v>
      </c>
      <c r="B1541" s="25">
        <v>40921</v>
      </c>
      <c r="C1541" s="21" t="s">
        <v>21</v>
      </c>
      <c r="D1541" s="21" t="s">
        <v>261</v>
      </c>
      <c r="E1541" s="26">
        <v>275</v>
      </c>
      <c r="G1541" s="21" t="s">
        <v>164</v>
      </c>
      <c r="I1541" s="21">
        <f>WEEKNUM(B1541)</f>
        <v>2</v>
      </c>
    </row>
    <row r="1542" spans="1:9" x14ac:dyDescent="0.25">
      <c r="A1542" s="21" t="s">
        <v>2119</v>
      </c>
      <c r="B1542" s="25">
        <v>40921</v>
      </c>
      <c r="C1542" s="21" t="s">
        <v>21</v>
      </c>
      <c r="D1542" s="21" t="s">
        <v>261</v>
      </c>
      <c r="E1542" s="26">
        <v>150</v>
      </c>
      <c r="G1542" s="21" t="s">
        <v>177</v>
      </c>
      <c r="I1542" s="21">
        <f>WEEKNUM(B1542)</f>
        <v>2</v>
      </c>
    </row>
    <row r="1543" spans="1:9" x14ac:dyDescent="0.25">
      <c r="A1543" s="21" t="s">
        <v>2119</v>
      </c>
      <c r="B1543" s="25">
        <v>40921</v>
      </c>
      <c r="C1543" s="21" t="s">
        <v>21</v>
      </c>
      <c r="D1543" s="21" t="s">
        <v>43</v>
      </c>
      <c r="E1543" s="26">
        <v>3834</v>
      </c>
      <c r="G1543" s="21" t="s">
        <v>200</v>
      </c>
      <c r="I1543" s="21">
        <f>WEEKNUM(B1543)</f>
        <v>2</v>
      </c>
    </row>
    <row r="1544" spans="1:9" ht="13.4" customHeight="1" x14ac:dyDescent="0.25">
      <c r="A1544" s="21" t="s">
        <v>2119</v>
      </c>
      <c r="B1544" s="25">
        <v>40921</v>
      </c>
      <c r="C1544" s="21" t="s">
        <v>6</v>
      </c>
      <c r="D1544" s="21" t="s">
        <v>299</v>
      </c>
      <c r="F1544" s="26">
        <v>202.14</v>
      </c>
      <c r="G1544" s="21" t="s">
        <v>326</v>
      </c>
    </row>
    <row r="1545" spans="1:9" ht="13.4" customHeight="1" x14ac:dyDescent="0.25">
      <c r="A1545" s="21" t="s">
        <v>2119</v>
      </c>
      <c r="B1545" s="25">
        <v>40922</v>
      </c>
      <c r="C1545" s="21" t="s">
        <v>6</v>
      </c>
      <c r="D1545" s="21" t="s">
        <v>299</v>
      </c>
      <c r="F1545" s="26">
        <v>717.77</v>
      </c>
      <c r="G1545" s="21" t="s">
        <v>326</v>
      </c>
    </row>
    <row r="1546" spans="1:9" ht="13.4" customHeight="1" x14ac:dyDescent="0.25">
      <c r="A1546" s="21" t="s">
        <v>2119</v>
      </c>
      <c r="B1546" s="25">
        <v>40922</v>
      </c>
      <c r="C1546" s="21" t="s">
        <v>6</v>
      </c>
      <c r="D1546" s="21" t="s">
        <v>327</v>
      </c>
      <c r="F1546" s="26">
        <v>27.95</v>
      </c>
    </row>
    <row r="1547" spans="1:9" x14ac:dyDescent="0.25">
      <c r="A1547" s="21" t="s">
        <v>2119</v>
      </c>
      <c r="B1547" s="25">
        <v>40923</v>
      </c>
      <c r="C1547" s="21" t="s">
        <v>6</v>
      </c>
      <c r="D1547" s="21" t="s">
        <v>299</v>
      </c>
      <c r="F1547" s="26">
        <v>71.83</v>
      </c>
      <c r="G1547" s="21" t="s">
        <v>306</v>
      </c>
    </row>
    <row r="1548" spans="1:9" x14ac:dyDescent="0.25">
      <c r="A1548" s="21" t="s">
        <v>2119</v>
      </c>
      <c r="B1548" s="25">
        <v>40925</v>
      </c>
      <c r="C1548" s="21" t="s">
        <v>21</v>
      </c>
      <c r="D1548" s="21" t="s">
        <v>32</v>
      </c>
      <c r="E1548" s="26">
        <v>260</v>
      </c>
      <c r="G1548" s="21" t="s">
        <v>306</v>
      </c>
      <c r="I1548" s="21">
        <f t="shared" ref="I1548:I1568" si="49">WEEKNUM(B1548)</f>
        <v>3</v>
      </c>
    </row>
    <row r="1549" spans="1:9" ht="13.4" customHeight="1" x14ac:dyDescent="0.25">
      <c r="A1549" s="21" t="s">
        <v>2119</v>
      </c>
      <c r="B1549" s="25">
        <v>40925</v>
      </c>
      <c r="C1549" s="21" t="s">
        <v>21</v>
      </c>
      <c r="D1549" s="21" t="s">
        <v>32</v>
      </c>
      <c r="E1549" s="26">
        <v>520</v>
      </c>
      <c r="G1549" s="21" t="s">
        <v>326</v>
      </c>
      <c r="I1549" s="21">
        <f t="shared" si="49"/>
        <v>3</v>
      </c>
    </row>
    <row r="1550" spans="1:9" ht="13.4" customHeight="1" x14ac:dyDescent="0.25">
      <c r="A1550" s="21" t="s">
        <v>2119</v>
      </c>
      <c r="B1550" s="25">
        <v>40925</v>
      </c>
      <c r="C1550" s="21" t="s">
        <v>21</v>
      </c>
      <c r="D1550" s="21" t="s">
        <v>269</v>
      </c>
      <c r="E1550" s="26">
        <v>400</v>
      </c>
      <c r="G1550" s="21" t="s">
        <v>326</v>
      </c>
      <c r="I1550" s="21">
        <f t="shared" si="49"/>
        <v>3</v>
      </c>
    </row>
    <row r="1551" spans="1:9" ht="13.4" customHeight="1" x14ac:dyDescent="0.25">
      <c r="A1551" s="21" t="s">
        <v>2119</v>
      </c>
      <c r="B1551" s="25">
        <v>40925</v>
      </c>
      <c r="C1551" s="21" t="s">
        <v>21</v>
      </c>
      <c r="D1551" s="21" t="s">
        <v>269</v>
      </c>
      <c r="E1551" s="26">
        <v>320</v>
      </c>
      <c r="G1551" s="21" t="s">
        <v>306</v>
      </c>
      <c r="I1551" s="21">
        <f t="shared" si="49"/>
        <v>3</v>
      </c>
    </row>
    <row r="1552" spans="1:9" ht="13.4" customHeight="1" x14ac:dyDescent="0.25">
      <c r="A1552" s="21" t="s">
        <v>2119</v>
      </c>
      <c r="B1552" s="25">
        <v>40925</v>
      </c>
      <c r="C1552" s="21" t="s">
        <v>21</v>
      </c>
      <c r="D1552" s="21" t="s">
        <v>36</v>
      </c>
      <c r="E1552" s="26">
        <v>700</v>
      </c>
      <c r="G1552" s="21" t="s">
        <v>200</v>
      </c>
      <c r="I1552" s="21">
        <f t="shared" si="49"/>
        <v>3</v>
      </c>
    </row>
    <row r="1553" spans="1:9" ht="13.4" customHeight="1" x14ac:dyDescent="0.25">
      <c r="A1553" s="21" t="s">
        <v>2119</v>
      </c>
      <c r="B1553" s="25">
        <v>40925</v>
      </c>
      <c r="C1553" s="21" t="s">
        <v>21</v>
      </c>
      <c r="D1553" s="21" t="s">
        <v>22</v>
      </c>
      <c r="E1553" s="26">
        <v>700</v>
      </c>
      <c r="G1553" s="21" t="s">
        <v>200</v>
      </c>
      <c r="I1553" s="21">
        <f t="shared" si="49"/>
        <v>3</v>
      </c>
    </row>
    <row r="1554" spans="1:9" x14ac:dyDescent="0.25">
      <c r="A1554" s="21" t="s">
        <v>2119</v>
      </c>
      <c r="B1554" s="25">
        <v>40925</v>
      </c>
      <c r="C1554" s="21" t="s">
        <v>21</v>
      </c>
      <c r="D1554" s="21" t="s">
        <v>56</v>
      </c>
      <c r="E1554" s="26">
        <v>700</v>
      </c>
      <c r="G1554" s="21" t="s">
        <v>200</v>
      </c>
      <c r="I1554" s="21">
        <f t="shared" si="49"/>
        <v>3</v>
      </c>
    </row>
    <row r="1555" spans="1:9" ht="13.4" customHeight="1" x14ac:dyDescent="0.25">
      <c r="A1555" s="21" t="s">
        <v>2119</v>
      </c>
      <c r="B1555" s="25">
        <v>40925</v>
      </c>
      <c r="C1555" s="21" t="s">
        <v>21</v>
      </c>
      <c r="D1555" s="21" t="s">
        <v>268</v>
      </c>
      <c r="E1555" s="26">
        <v>180</v>
      </c>
      <c r="G1555" s="21" t="s">
        <v>306</v>
      </c>
      <c r="I1555" s="21">
        <f t="shared" si="49"/>
        <v>3</v>
      </c>
    </row>
    <row r="1556" spans="1:9" ht="13.4" customHeight="1" x14ac:dyDescent="0.25">
      <c r="A1556" s="21" t="s">
        <v>2119</v>
      </c>
      <c r="B1556" s="25">
        <v>40925</v>
      </c>
      <c r="C1556" s="21" t="s">
        <v>21</v>
      </c>
      <c r="D1556" s="21" t="s">
        <v>268</v>
      </c>
      <c r="E1556" s="26">
        <v>360</v>
      </c>
      <c r="G1556" s="21" t="s">
        <v>326</v>
      </c>
      <c r="I1556" s="21">
        <f t="shared" si="49"/>
        <v>3</v>
      </c>
    </row>
    <row r="1557" spans="1:9" ht="13.4" customHeight="1" x14ac:dyDescent="0.25">
      <c r="A1557" s="21" t="s">
        <v>2119</v>
      </c>
      <c r="B1557" s="25">
        <v>40925</v>
      </c>
      <c r="C1557" s="21" t="s">
        <v>21</v>
      </c>
      <c r="D1557" s="21" t="s">
        <v>38</v>
      </c>
      <c r="E1557" s="26">
        <v>80</v>
      </c>
      <c r="G1557" s="21" t="s">
        <v>259</v>
      </c>
      <c r="I1557" s="21">
        <f t="shared" si="49"/>
        <v>3</v>
      </c>
    </row>
    <row r="1558" spans="1:9" x14ac:dyDescent="0.25">
      <c r="A1558" s="21" t="s">
        <v>2119</v>
      </c>
      <c r="B1558" s="25">
        <v>40925</v>
      </c>
      <c r="C1558" s="21" t="s">
        <v>21</v>
      </c>
      <c r="D1558" s="21" t="s">
        <v>38</v>
      </c>
      <c r="E1558" s="26">
        <v>390</v>
      </c>
      <c r="G1558" s="21" t="s">
        <v>306</v>
      </c>
      <c r="I1558" s="21">
        <f t="shared" si="49"/>
        <v>3</v>
      </c>
    </row>
    <row r="1559" spans="1:9" x14ac:dyDescent="0.25">
      <c r="A1559" s="21" t="s">
        <v>2119</v>
      </c>
      <c r="B1559" s="25">
        <v>40925</v>
      </c>
      <c r="C1559" s="21" t="s">
        <v>21</v>
      </c>
      <c r="D1559" s="21" t="s">
        <v>258</v>
      </c>
      <c r="E1559" s="26">
        <v>100</v>
      </c>
      <c r="G1559" s="21" t="s">
        <v>200</v>
      </c>
      <c r="I1559" s="21">
        <f t="shared" si="49"/>
        <v>3</v>
      </c>
    </row>
    <row r="1560" spans="1:9" x14ac:dyDescent="0.25">
      <c r="A1560" s="21" t="s">
        <v>2119</v>
      </c>
      <c r="B1560" s="25">
        <v>40925</v>
      </c>
      <c r="C1560" s="21" t="s">
        <v>21</v>
      </c>
      <c r="D1560" s="21" t="s">
        <v>258</v>
      </c>
      <c r="E1560" s="26">
        <v>200</v>
      </c>
      <c r="G1560" s="21" t="s">
        <v>326</v>
      </c>
      <c r="I1560" s="21">
        <f t="shared" si="49"/>
        <v>3</v>
      </c>
    </row>
    <row r="1561" spans="1:9" ht="13.4" customHeight="1" x14ac:dyDescent="0.25">
      <c r="A1561" s="21" t="s">
        <v>2119</v>
      </c>
      <c r="B1561" s="25">
        <v>40925</v>
      </c>
      <c r="C1561" s="21" t="s">
        <v>21</v>
      </c>
      <c r="D1561" s="21" t="s">
        <v>48</v>
      </c>
      <c r="E1561" s="26">
        <v>240</v>
      </c>
      <c r="G1561" s="21" t="s">
        <v>326</v>
      </c>
      <c r="I1561" s="21">
        <f t="shared" si="49"/>
        <v>3</v>
      </c>
    </row>
    <row r="1562" spans="1:9" ht="13.4" customHeight="1" x14ac:dyDescent="0.25">
      <c r="A1562" s="21" t="s">
        <v>2119</v>
      </c>
      <c r="B1562" s="25">
        <v>40925</v>
      </c>
      <c r="C1562" s="21" t="s">
        <v>21</v>
      </c>
      <c r="D1562" s="21" t="s">
        <v>297</v>
      </c>
      <c r="E1562" s="26">
        <v>200</v>
      </c>
      <c r="G1562" s="21" t="s">
        <v>326</v>
      </c>
      <c r="I1562" s="21">
        <f t="shared" si="49"/>
        <v>3</v>
      </c>
    </row>
    <row r="1563" spans="1:9" x14ac:dyDescent="0.25">
      <c r="A1563" s="21" t="s">
        <v>2119</v>
      </c>
      <c r="B1563" s="25">
        <v>40925</v>
      </c>
      <c r="C1563" s="21" t="s">
        <v>21</v>
      </c>
      <c r="D1563" s="21" t="s">
        <v>304</v>
      </c>
      <c r="E1563" s="26">
        <v>75</v>
      </c>
      <c r="G1563" s="21" t="s">
        <v>200</v>
      </c>
      <c r="I1563" s="21">
        <f t="shared" si="49"/>
        <v>3</v>
      </c>
    </row>
    <row r="1564" spans="1:9" ht="13.4" customHeight="1" x14ac:dyDescent="0.25">
      <c r="A1564" s="21" t="s">
        <v>2119</v>
      </c>
      <c r="B1564" s="25">
        <v>40925</v>
      </c>
      <c r="C1564" s="21" t="s">
        <v>21</v>
      </c>
      <c r="D1564" s="21" t="s">
        <v>328</v>
      </c>
      <c r="E1564" s="26">
        <v>550</v>
      </c>
      <c r="G1564" s="21" t="s">
        <v>9</v>
      </c>
      <c r="I1564" s="21">
        <f t="shared" si="49"/>
        <v>3</v>
      </c>
    </row>
    <row r="1565" spans="1:9" x14ac:dyDescent="0.25">
      <c r="A1565" s="21" t="s">
        <v>2119</v>
      </c>
      <c r="B1565" s="25">
        <v>40925</v>
      </c>
      <c r="C1565" s="21" t="s">
        <v>21</v>
      </c>
      <c r="D1565" s="21" t="s">
        <v>315</v>
      </c>
      <c r="E1565" s="26">
        <v>1800</v>
      </c>
      <c r="G1565" s="21" t="s">
        <v>326</v>
      </c>
      <c r="I1565" s="21">
        <f t="shared" si="49"/>
        <v>3</v>
      </c>
    </row>
    <row r="1566" spans="1:9" ht="13.4" customHeight="1" x14ac:dyDescent="0.25">
      <c r="A1566" s="21" t="s">
        <v>2119</v>
      </c>
      <c r="B1566" s="25">
        <v>40926</v>
      </c>
      <c r="C1566" s="21" t="s">
        <v>21</v>
      </c>
      <c r="D1566" s="21" t="s">
        <v>40</v>
      </c>
      <c r="E1566" s="26">
        <v>240</v>
      </c>
      <c r="G1566" s="21" t="s">
        <v>306</v>
      </c>
      <c r="I1566" s="21">
        <f t="shared" si="49"/>
        <v>3</v>
      </c>
    </row>
    <row r="1567" spans="1:9" ht="13.4" customHeight="1" x14ac:dyDescent="0.25">
      <c r="A1567" s="21" t="s">
        <v>2119</v>
      </c>
      <c r="B1567" s="25">
        <v>40926</v>
      </c>
      <c r="C1567" s="21" t="s">
        <v>21</v>
      </c>
      <c r="D1567" s="21" t="s">
        <v>40</v>
      </c>
      <c r="E1567" s="26">
        <v>480</v>
      </c>
      <c r="G1567" s="21" t="s">
        <v>326</v>
      </c>
      <c r="I1567" s="21">
        <f t="shared" si="49"/>
        <v>3</v>
      </c>
    </row>
    <row r="1568" spans="1:9" x14ac:dyDescent="0.25">
      <c r="A1568" s="21" t="s">
        <v>2119</v>
      </c>
      <c r="B1568" s="25">
        <v>40926</v>
      </c>
      <c r="C1568" s="21" t="s">
        <v>21</v>
      </c>
      <c r="D1568" s="21" t="s">
        <v>216</v>
      </c>
      <c r="E1568" s="26">
        <v>375</v>
      </c>
      <c r="G1568" s="21" t="s">
        <v>299</v>
      </c>
      <c r="I1568" s="21">
        <f t="shared" si="49"/>
        <v>3</v>
      </c>
    </row>
    <row r="1569" spans="1:9" ht="13.4" customHeight="1" x14ac:dyDescent="0.25">
      <c r="A1569" s="21" t="s">
        <v>2119</v>
      </c>
      <c r="B1569" s="25">
        <v>40926</v>
      </c>
      <c r="C1569" s="21" t="s">
        <v>6</v>
      </c>
      <c r="D1569" s="21" t="s">
        <v>325</v>
      </c>
      <c r="F1569" s="26">
        <v>1140.5999999999999</v>
      </c>
    </row>
    <row r="1570" spans="1:9" ht="13.4" customHeight="1" x14ac:dyDescent="0.25">
      <c r="A1570" s="21" t="s">
        <v>2119</v>
      </c>
      <c r="B1570" s="25">
        <v>40926</v>
      </c>
      <c r="C1570" s="21" t="s">
        <v>6</v>
      </c>
      <c r="D1570" s="21" t="s">
        <v>299</v>
      </c>
      <c r="F1570" s="26">
        <v>242.93</v>
      </c>
      <c r="G1570" s="21" t="s">
        <v>326</v>
      </c>
    </row>
    <row r="1571" spans="1:9" ht="13.4" customHeight="1" x14ac:dyDescent="0.25">
      <c r="A1571" s="21" t="s">
        <v>2119</v>
      </c>
      <c r="B1571" s="25">
        <v>40927</v>
      </c>
      <c r="C1571" s="21" t="s">
        <v>329</v>
      </c>
      <c r="D1571" s="21" t="s">
        <v>299</v>
      </c>
      <c r="F1571" s="26">
        <v>714.99</v>
      </c>
      <c r="G1571" s="21" t="s">
        <v>330</v>
      </c>
    </row>
    <row r="1572" spans="1:9" x14ac:dyDescent="0.25">
      <c r="A1572" s="21" t="s">
        <v>2119</v>
      </c>
      <c r="B1572" s="25">
        <v>40927</v>
      </c>
      <c r="C1572" s="21" t="s">
        <v>6</v>
      </c>
      <c r="D1572" s="21" t="s">
        <v>299</v>
      </c>
      <c r="F1572" s="26">
        <v>937.17</v>
      </c>
      <c r="G1572" s="21" t="s">
        <v>240</v>
      </c>
    </row>
    <row r="1573" spans="1:9" ht="13.4" customHeight="1" x14ac:dyDescent="0.25">
      <c r="A1573" s="21" t="s">
        <v>2119</v>
      </c>
      <c r="B1573" s="25">
        <v>40928</v>
      </c>
      <c r="C1573" s="21" t="s">
        <v>21</v>
      </c>
      <c r="D1573" s="21" t="s">
        <v>262</v>
      </c>
      <c r="E1573" s="26">
        <v>600</v>
      </c>
      <c r="G1573" s="21" t="s">
        <v>330</v>
      </c>
      <c r="I1573" s="21">
        <f t="shared" ref="I1573:I1588" si="50">WEEKNUM(B1573)</f>
        <v>3</v>
      </c>
    </row>
    <row r="1574" spans="1:9" x14ac:dyDescent="0.25">
      <c r="A1574" s="21" t="s">
        <v>2119</v>
      </c>
      <c r="B1574" s="25">
        <v>40928</v>
      </c>
      <c r="C1574" s="21" t="s">
        <v>21</v>
      </c>
      <c r="D1574" s="21" t="s">
        <v>319</v>
      </c>
      <c r="E1574" s="26">
        <v>550</v>
      </c>
      <c r="G1574" s="21" t="s">
        <v>326</v>
      </c>
      <c r="I1574" s="21">
        <f t="shared" si="50"/>
        <v>3</v>
      </c>
    </row>
    <row r="1575" spans="1:9" x14ac:dyDescent="0.25">
      <c r="A1575" s="21" t="s">
        <v>2119</v>
      </c>
      <c r="B1575" s="25">
        <v>40928</v>
      </c>
      <c r="C1575" s="21" t="s">
        <v>21</v>
      </c>
      <c r="D1575" s="21" t="s">
        <v>216</v>
      </c>
      <c r="E1575" s="26">
        <v>375</v>
      </c>
      <c r="G1575" s="21" t="s">
        <v>299</v>
      </c>
      <c r="I1575" s="21">
        <f t="shared" si="50"/>
        <v>3</v>
      </c>
    </row>
    <row r="1576" spans="1:9" ht="13.4" customHeight="1" x14ac:dyDescent="0.25">
      <c r="A1576" s="21" t="s">
        <v>2119</v>
      </c>
      <c r="B1576" s="25">
        <v>40931</v>
      </c>
      <c r="C1576" s="21" t="s">
        <v>21</v>
      </c>
      <c r="D1576" s="21" t="s">
        <v>32</v>
      </c>
      <c r="E1576" s="26">
        <v>975</v>
      </c>
      <c r="G1576" s="21" t="s">
        <v>326</v>
      </c>
      <c r="I1576" s="21">
        <f t="shared" si="50"/>
        <v>4</v>
      </c>
    </row>
    <row r="1577" spans="1:9" ht="13.4" customHeight="1" x14ac:dyDescent="0.25">
      <c r="A1577" s="21" t="s">
        <v>2119</v>
      </c>
      <c r="B1577" s="25">
        <v>40931</v>
      </c>
      <c r="C1577" s="21" t="s">
        <v>21</v>
      </c>
      <c r="D1577" s="21" t="s">
        <v>48</v>
      </c>
      <c r="E1577" s="26">
        <v>900</v>
      </c>
      <c r="G1577" s="21" t="s">
        <v>326</v>
      </c>
      <c r="I1577" s="21">
        <f t="shared" si="50"/>
        <v>4</v>
      </c>
    </row>
    <row r="1578" spans="1:9" ht="13.4" customHeight="1" x14ac:dyDescent="0.25">
      <c r="A1578" s="21" t="s">
        <v>2119</v>
      </c>
      <c r="B1578" s="25">
        <v>40931</v>
      </c>
      <c r="C1578" s="21" t="s">
        <v>21</v>
      </c>
      <c r="D1578" s="21" t="s">
        <v>36</v>
      </c>
      <c r="E1578" s="26">
        <v>800</v>
      </c>
      <c r="G1578" s="21" t="s">
        <v>200</v>
      </c>
      <c r="I1578" s="21">
        <f t="shared" si="50"/>
        <v>4</v>
      </c>
    </row>
    <row r="1579" spans="1:9" ht="13.4" customHeight="1" x14ac:dyDescent="0.25">
      <c r="A1579" s="21" t="s">
        <v>2119</v>
      </c>
      <c r="B1579" s="25">
        <v>40931</v>
      </c>
      <c r="C1579" s="21" t="s">
        <v>21</v>
      </c>
      <c r="D1579" s="21" t="s">
        <v>22</v>
      </c>
      <c r="E1579" s="26">
        <v>800</v>
      </c>
      <c r="G1579" s="21" t="s">
        <v>200</v>
      </c>
      <c r="I1579" s="21">
        <f t="shared" si="50"/>
        <v>4</v>
      </c>
    </row>
    <row r="1580" spans="1:9" x14ac:dyDescent="0.25">
      <c r="A1580" s="21" t="s">
        <v>2119</v>
      </c>
      <c r="B1580" s="25">
        <v>40931</v>
      </c>
      <c r="C1580" s="21" t="s">
        <v>21</v>
      </c>
      <c r="D1580" s="21" t="s">
        <v>46</v>
      </c>
      <c r="E1580" s="26">
        <v>800</v>
      </c>
      <c r="G1580" s="21" t="s">
        <v>200</v>
      </c>
      <c r="I1580" s="21">
        <f t="shared" si="50"/>
        <v>4</v>
      </c>
    </row>
    <row r="1581" spans="1:9" x14ac:dyDescent="0.25">
      <c r="A1581" s="21" t="s">
        <v>2119</v>
      </c>
      <c r="B1581" s="25">
        <v>40931</v>
      </c>
      <c r="C1581" s="21" t="s">
        <v>21</v>
      </c>
      <c r="D1581" s="21" t="s">
        <v>56</v>
      </c>
      <c r="E1581" s="26">
        <v>800</v>
      </c>
      <c r="G1581" s="21" t="s">
        <v>200</v>
      </c>
      <c r="I1581" s="21">
        <f t="shared" si="50"/>
        <v>4</v>
      </c>
    </row>
    <row r="1582" spans="1:9" ht="13.4" customHeight="1" x14ac:dyDescent="0.25">
      <c r="A1582" s="21" t="s">
        <v>2119</v>
      </c>
      <c r="B1582" s="25">
        <v>40931</v>
      </c>
      <c r="C1582" s="21" t="s">
        <v>21</v>
      </c>
      <c r="D1582" s="21" t="s">
        <v>269</v>
      </c>
      <c r="E1582" s="26">
        <v>780</v>
      </c>
      <c r="G1582" s="21" t="s">
        <v>326</v>
      </c>
      <c r="I1582" s="21">
        <f t="shared" si="50"/>
        <v>4</v>
      </c>
    </row>
    <row r="1583" spans="1:9" x14ac:dyDescent="0.25">
      <c r="A1583" s="21" t="s">
        <v>2119</v>
      </c>
      <c r="B1583" s="25">
        <v>40931</v>
      </c>
      <c r="C1583" s="21" t="s">
        <v>21</v>
      </c>
      <c r="D1583" s="21" t="s">
        <v>258</v>
      </c>
      <c r="E1583" s="26">
        <v>400</v>
      </c>
      <c r="G1583" s="21" t="s">
        <v>326</v>
      </c>
      <c r="I1583" s="21">
        <f t="shared" si="50"/>
        <v>4</v>
      </c>
    </row>
    <row r="1584" spans="1:9" ht="13.4" customHeight="1" x14ac:dyDescent="0.25">
      <c r="A1584" s="21" t="s">
        <v>2119</v>
      </c>
      <c r="B1584" s="25">
        <v>40931</v>
      </c>
      <c r="C1584" s="21" t="s">
        <v>21</v>
      </c>
      <c r="D1584" s="21" t="s">
        <v>258</v>
      </c>
      <c r="E1584" s="26">
        <v>300</v>
      </c>
      <c r="G1584" s="21" t="s">
        <v>331</v>
      </c>
      <c r="I1584" s="21">
        <f t="shared" si="50"/>
        <v>4</v>
      </c>
    </row>
    <row r="1585" spans="1:9" x14ac:dyDescent="0.25">
      <c r="A1585" s="21" t="s">
        <v>2119</v>
      </c>
      <c r="B1585" s="25">
        <v>40931</v>
      </c>
      <c r="C1585" s="21" t="s">
        <v>21</v>
      </c>
      <c r="D1585" s="21" t="s">
        <v>297</v>
      </c>
      <c r="E1585" s="26">
        <v>240</v>
      </c>
      <c r="G1585" s="21" t="s">
        <v>326</v>
      </c>
      <c r="I1585" s="21">
        <f t="shared" si="50"/>
        <v>4</v>
      </c>
    </row>
    <row r="1586" spans="1:9" ht="13.4" customHeight="1" x14ac:dyDescent="0.25">
      <c r="A1586" s="21" t="s">
        <v>2119</v>
      </c>
      <c r="B1586" s="25">
        <v>40931</v>
      </c>
      <c r="C1586" s="21" t="s">
        <v>21</v>
      </c>
      <c r="D1586" s="21" t="s">
        <v>297</v>
      </c>
      <c r="E1586" s="26">
        <v>300</v>
      </c>
      <c r="G1586" s="21" t="s">
        <v>331</v>
      </c>
      <c r="I1586" s="21">
        <f t="shared" si="50"/>
        <v>4</v>
      </c>
    </row>
    <row r="1587" spans="1:9" ht="13.4" customHeight="1" x14ac:dyDescent="0.25">
      <c r="A1587" s="21" t="s">
        <v>2119</v>
      </c>
      <c r="B1587" s="25">
        <v>40931</v>
      </c>
      <c r="C1587" s="21" t="s">
        <v>21</v>
      </c>
      <c r="D1587" s="21" t="s">
        <v>40</v>
      </c>
      <c r="E1587" s="26">
        <v>360</v>
      </c>
      <c r="G1587" s="21" t="s">
        <v>326</v>
      </c>
      <c r="I1587" s="21">
        <f t="shared" si="50"/>
        <v>4</v>
      </c>
    </row>
    <row r="1588" spans="1:9" ht="13.4" customHeight="1" x14ac:dyDescent="0.25">
      <c r="A1588" s="21" t="s">
        <v>2119</v>
      </c>
      <c r="B1588" s="25">
        <v>40931</v>
      </c>
      <c r="C1588" s="21" t="s">
        <v>21</v>
      </c>
      <c r="D1588" s="21" t="s">
        <v>40</v>
      </c>
      <c r="E1588" s="26">
        <v>360</v>
      </c>
      <c r="G1588" s="21" t="s">
        <v>331</v>
      </c>
      <c r="I1588" s="21">
        <f t="shared" si="50"/>
        <v>4</v>
      </c>
    </row>
    <row r="1589" spans="1:9" ht="13.4" customHeight="1" x14ac:dyDescent="0.25">
      <c r="A1589" s="21" t="s">
        <v>2119</v>
      </c>
      <c r="B1589" s="25">
        <v>40931</v>
      </c>
      <c r="C1589" s="21" t="s">
        <v>6</v>
      </c>
      <c r="D1589" s="21" t="s">
        <v>299</v>
      </c>
      <c r="F1589" s="26">
        <v>584.66999999999996</v>
      </c>
      <c r="G1589" s="21" t="s">
        <v>330</v>
      </c>
    </row>
    <row r="1590" spans="1:9" x14ac:dyDescent="0.25">
      <c r="A1590" s="21" t="s">
        <v>2119</v>
      </c>
      <c r="B1590" s="25">
        <v>40931</v>
      </c>
      <c r="C1590" s="21" t="s">
        <v>6</v>
      </c>
      <c r="D1590" s="21" t="s">
        <v>219</v>
      </c>
      <c r="F1590" s="26">
        <v>821.24</v>
      </c>
      <c r="G1590" s="21" t="s">
        <v>332</v>
      </c>
    </row>
    <row r="1591" spans="1:9" x14ac:dyDescent="0.25">
      <c r="A1591" s="21" t="s">
        <v>2119</v>
      </c>
      <c r="B1591" s="25">
        <v>40932</v>
      </c>
      <c r="C1591" s="21" t="s">
        <v>21</v>
      </c>
      <c r="D1591" s="21" t="s">
        <v>249</v>
      </c>
      <c r="E1591" s="26">
        <v>4400</v>
      </c>
      <c r="G1591" s="21" t="s">
        <v>290</v>
      </c>
      <c r="I1591" s="21">
        <f>WEEKNUM(B1591)</f>
        <v>4</v>
      </c>
    </row>
    <row r="1592" spans="1:9" ht="13.4" customHeight="1" x14ac:dyDescent="0.25">
      <c r="A1592" s="21" t="s">
        <v>2119</v>
      </c>
      <c r="B1592" s="25">
        <v>40933</v>
      </c>
      <c r="C1592" s="21" t="s">
        <v>21</v>
      </c>
      <c r="D1592" s="21" t="s">
        <v>268</v>
      </c>
      <c r="E1592" s="26">
        <v>675</v>
      </c>
      <c r="G1592" s="21" t="s">
        <v>326</v>
      </c>
      <c r="I1592" s="21">
        <f>WEEKNUM(B1592)</f>
        <v>4</v>
      </c>
    </row>
    <row r="1593" spans="1:9" ht="13.4" customHeight="1" x14ac:dyDescent="0.25">
      <c r="A1593" s="21" t="s">
        <v>2119</v>
      </c>
      <c r="B1593" s="25">
        <v>40933</v>
      </c>
      <c r="C1593" s="21" t="s">
        <v>6</v>
      </c>
      <c r="D1593" s="21" t="s">
        <v>299</v>
      </c>
      <c r="F1593" s="26">
        <v>43.24</v>
      </c>
      <c r="G1593" s="21" t="s">
        <v>326</v>
      </c>
    </row>
    <row r="1594" spans="1:9" ht="13.4" customHeight="1" x14ac:dyDescent="0.25">
      <c r="A1594" s="21" t="s">
        <v>2119</v>
      </c>
      <c r="B1594" s="25">
        <v>40934</v>
      </c>
      <c r="C1594" s="21" t="s">
        <v>21</v>
      </c>
      <c r="D1594" s="21" t="s">
        <v>295</v>
      </c>
      <c r="E1594" s="26">
        <v>2000</v>
      </c>
      <c r="G1594" s="21" t="s">
        <v>330</v>
      </c>
      <c r="I1594" s="21">
        <f>WEEKNUM(B1594)</f>
        <v>4</v>
      </c>
    </row>
    <row r="1595" spans="1:9" ht="13.4" customHeight="1" x14ac:dyDescent="0.25">
      <c r="A1595" s="21" t="s">
        <v>2119</v>
      </c>
      <c r="B1595" s="25">
        <v>40934</v>
      </c>
      <c r="C1595" s="21" t="s">
        <v>21</v>
      </c>
      <c r="D1595" s="21" t="s">
        <v>216</v>
      </c>
      <c r="E1595" s="26">
        <v>381.6</v>
      </c>
      <c r="G1595" s="21" t="s">
        <v>299</v>
      </c>
      <c r="I1595" s="21">
        <f>WEEKNUM(B1595)</f>
        <v>4</v>
      </c>
    </row>
    <row r="1596" spans="1:9" ht="13.4" customHeight="1" x14ac:dyDescent="0.25">
      <c r="A1596" s="21" t="s">
        <v>2119</v>
      </c>
      <c r="B1596" s="25">
        <v>40934</v>
      </c>
      <c r="C1596" s="21" t="s">
        <v>21</v>
      </c>
      <c r="D1596" s="21" t="s">
        <v>216</v>
      </c>
      <c r="E1596" s="26">
        <v>381.6</v>
      </c>
      <c r="G1596" s="21" t="s">
        <v>299</v>
      </c>
      <c r="I1596" s="21">
        <f>WEEKNUM(B1596)</f>
        <v>4</v>
      </c>
    </row>
    <row r="1597" spans="1:9" ht="13.4" customHeight="1" x14ac:dyDescent="0.25">
      <c r="A1597" s="21" t="s">
        <v>2119</v>
      </c>
      <c r="B1597" s="25">
        <v>40934</v>
      </c>
      <c r="C1597" s="21" t="s">
        <v>6</v>
      </c>
      <c r="D1597" s="21" t="s">
        <v>299</v>
      </c>
      <c r="F1597" s="26">
        <v>334.41</v>
      </c>
      <c r="G1597" s="21" t="s">
        <v>330</v>
      </c>
    </row>
    <row r="1598" spans="1:9" ht="13.4" customHeight="1" x14ac:dyDescent="0.25">
      <c r="A1598" s="21" t="s">
        <v>2119</v>
      </c>
      <c r="B1598" s="25">
        <v>40934</v>
      </c>
      <c r="C1598" s="21" t="s">
        <v>6</v>
      </c>
      <c r="D1598" s="21" t="s">
        <v>299</v>
      </c>
      <c r="F1598" s="26">
        <v>1869.59</v>
      </c>
      <c r="G1598" s="21" t="s">
        <v>240</v>
      </c>
    </row>
    <row r="1599" spans="1:9" x14ac:dyDescent="0.25">
      <c r="A1599" s="21" t="s">
        <v>2119</v>
      </c>
      <c r="B1599" s="25">
        <v>40934</v>
      </c>
      <c r="C1599" s="21" t="s">
        <v>6</v>
      </c>
      <c r="D1599" s="21" t="s">
        <v>219</v>
      </c>
      <c r="F1599" s="26">
        <v>1009.64</v>
      </c>
      <c r="G1599" s="21" t="s">
        <v>331</v>
      </c>
    </row>
    <row r="1600" spans="1:9" ht="13.4" customHeight="1" x14ac:dyDescent="0.25">
      <c r="A1600" s="21" t="s">
        <v>2119</v>
      </c>
      <c r="B1600" s="25">
        <v>40934</v>
      </c>
      <c r="C1600" s="21" t="s">
        <v>6</v>
      </c>
      <c r="D1600" s="21" t="s">
        <v>219</v>
      </c>
      <c r="F1600" s="26">
        <v>115.39</v>
      </c>
      <c r="G1600" s="21" t="s">
        <v>331</v>
      </c>
    </row>
    <row r="1601" spans="1:9" x14ac:dyDescent="0.25">
      <c r="A1601" s="21" t="s">
        <v>2119</v>
      </c>
      <c r="B1601" s="25">
        <v>40935</v>
      </c>
      <c r="C1601" s="21" t="s">
        <v>21</v>
      </c>
      <c r="D1601" s="21" t="s">
        <v>60</v>
      </c>
      <c r="E1601" s="26">
        <v>260</v>
      </c>
      <c r="G1601" s="21" t="s">
        <v>326</v>
      </c>
      <c r="I1601" s="21">
        <f>WEEKNUM(B1601)</f>
        <v>4</v>
      </c>
    </row>
    <row r="1602" spans="1:9" ht="13.4" customHeight="1" x14ac:dyDescent="0.25">
      <c r="A1602" s="21" t="s">
        <v>2119</v>
      </c>
      <c r="B1602" s="25">
        <v>40935</v>
      </c>
      <c r="C1602" s="21" t="s">
        <v>21</v>
      </c>
      <c r="D1602" s="21" t="s">
        <v>60</v>
      </c>
      <c r="E1602" s="26">
        <v>500</v>
      </c>
      <c r="G1602" s="21" t="s">
        <v>331</v>
      </c>
      <c r="I1602" s="21">
        <f>WEEKNUM(B1602)</f>
        <v>4</v>
      </c>
    </row>
    <row r="1603" spans="1:9" ht="13.4" customHeight="1" x14ac:dyDescent="0.25">
      <c r="A1603" s="21" t="s">
        <v>2119</v>
      </c>
      <c r="B1603" s="25">
        <v>40935</v>
      </c>
      <c r="C1603" s="21" t="s">
        <v>21</v>
      </c>
      <c r="D1603" s="21" t="s">
        <v>38</v>
      </c>
      <c r="E1603" s="26">
        <v>500</v>
      </c>
      <c r="G1603" s="21" t="s">
        <v>326</v>
      </c>
      <c r="I1603" s="21">
        <f>WEEKNUM(B1603)</f>
        <v>4</v>
      </c>
    </row>
    <row r="1604" spans="1:9" ht="13.4" customHeight="1" x14ac:dyDescent="0.25">
      <c r="A1604" s="21" t="s">
        <v>2119</v>
      </c>
      <c r="B1604" s="25">
        <v>40935</v>
      </c>
      <c r="C1604" s="21" t="s">
        <v>21</v>
      </c>
      <c r="D1604" s="21" t="s">
        <v>38</v>
      </c>
      <c r="E1604" s="26">
        <v>275</v>
      </c>
      <c r="G1604" s="21" t="s">
        <v>331</v>
      </c>
      <c r="I1604" s="21">
        <f>WEEKNUM(B1604)</f>
        <v>4</v>
      </c>
    </row>
    <row r="1605" spans="1:9" x14ac:dyDescent="0.25">
      <c r="A1605" s="21" t="s">
        <v>2119</v>
      </c>
      <c r="B1605" s="25">
        <v>40935</v>
      </c>
      <c r="C1605" s="21" t="s">
        <v>6</v>
      </c>
      <c r="D1605" s="21" t="s">
        <v>333</v>
      </c>
      <c r="F1605" s="26">
        <v>735.51</v>
      </c>
    </row>
    <row r="1606" spans="1:9" ht="13.4" customHeight="1" x14ac:dyDescent="0.25">
      <c r="A1606" s="21" t="s">
        <v>2119</v>
      </c>
      <c r="B1606" s="25">
        <v>40935</v>
      </c>
      <c r="C1606" s="21" t="s">
        <v>6</v>
      </c>
      <c r="D1606" s="21" t="s">
        <v>334</v>
      </c>
      <c r="F1606" s="26">
        <v>1256.42</v>
      </c>
    </row>
    <row r="1607" spans="1:9" ht="13.4" customHeight="1" x14ac:dyDescent="0.25">
      <c r="A1607" s="21" t="s">
        <v>2119</v>
      </c>
      <c r="B1607" s="25">
        <v>40938</v>
      </c>
      <c r="C1607" s="21" t="s">
        <v>21</v>
      </c>
      <c r="D1607" s="21" t="s">
        <v>32</v>
      </c>
      <c r="E1607" s="26">
        <v>630</v>
      </c>
      <c r="G1607" s="21" t="s">
        <v>326</v>
      </c>
      <c r="I1607" s="21">
        <f t="shared" ref="I1607:I1619" si="51">WEEKNUM(B1607)</f>
        <v>5</v>
      </c>
    </row>
    <row r="1608" spans="1:9" ht="13.4" customHeight="1" x14ac:dyDescent="0.25">
      <c r="A1608" s="21" t="s">
        <v>2119</v>
      </c>
      <c r="B1608" s="25">
        <v>40938</v>
      </c>
      <c r="C1608" s="21" t="s">
        <v>21</v>
      </c>
      <c r="D1608" s="21" t="s">
        <v>32</v>
      </c>
      <c r="E1608" s="26">
        <v>120</v>
      </c>
      <c r="G1608" s="21" t="s">
        <v>331</v>
      </c>
      <c r="I1608" s="21">
        <f t="shared" si="51"/>
        <v>5</v>
      </c>
    </row>
    <row r="1609" spans="1:9" ht="13.4" customHeight="1" x14ac:dyDescent="0.25">
      <c r="A1609" s="21" t="s">
        <v>2119</v>
      </c>
      <c r="B1609" s="25">
        <v>40938</v>
      </c>
      <c r="C1609" s="21" t="s">
        <v>21</v>
      </c>
      <c r="D1609" s="21" t="s">
        <v>46</v>
      </c>
      <c r="E1609" s="26">
        <v>700</v>
      </c>
      <c r="G1609" s="21" t="s">
        <v>200</v>
      </c>
      <c r="I1609" s="21">
        <f t="shared" si="51"/>
        <v>5</v>
      </c>
    </row>
    <row r="1610" spans="1:9" x14ac:dyDescent="0.25">
      <c r="A1610" s="21" t="s">
        <v>2119</v>
      </c>
      <c r="B1610" s="25">
        <v>40938</v>
      </c>
      <c r="C1610" s="21" t="s">
        <v>21</v>
      </c>
      <c r="D1610" s="21" t="s">
        <v>22</v>
      </c>
      <c r="E1610" s="26">
        <v>700</v>
      </c>
      <c r="G1610" s="21" t="s">
        <v>200</v>
      </c>
      <c r="I1610" s="21">
        <f t="shared" si="51"/>
        <v>5</v>
      </c>
    </row>
    <row r="1611" spans="1:9" ht="13.4" customHeight="1" x14ac:dyDescent="0.25">
      <c r="A1611" s="21" t="s">
        <v>2119</v>
      </c>
      <c r="B1611" s="25">
        <v>40938</v>
      </c>
      <c r="C1611" s="21" t="s">
        <v>21</v>
      </c>
      <c r="D1611" s="21" t="s">
        <v>56</v>
      </c>
      <c r="E1611" s="26">
        <v>700</v>
      </c>
      <c r="G1611" s="21" t="s">
        <v>200</v>
      </c>
      <c r="I1611" s="21">
        <f t="shared" si="51"/>
        <v>5</v>
      </c>
    </row>
    <row r="1612" spans="1:9" x14ac:dyDescent="0.25">
      <c r="A1612" s="21" t="s">
        <v>2119</v>
      </c>
      <c r="B1612" s="25">
        <v>40938</v>
      </c>
      <c r="C1612" s="21" t="s">
        <v>21</v>
      </c>
      <c r="D1612" s="21" t="s">
        <v>269</v>
      </c>
      <c r="E1612" s="26">
        <v>580</v>
      </c>
      <c r="G1612" s="21" t="s">
        <v>326</v>
      </c>
      <c r="I1612" s="21">
        <f t="shared" si="51"/>
        <v>5</v>
      </c>
    </row>
    <row r="1613" spans="1:9" x14ac:dyDescent="0.25">
      <c r="A1613" s="21" t="s">
        <v>2119</v>
      </c>
      <c r="B1613" s="25">
        <v>40938</v>
      </c>
      <c r="C1613" s="21" t="s">
        <v>21</v>
      </c>
      <c r="D1613" s="21" t="s">
        <v>269</v>
      </c>
      <c r="E1613" s="26">
        <v>120</v>
      </c>
      <c r="G1613" s="21" t="s">
        <v>331</v>
      </c>
      <c r="I1613" s="21">
        <f t="shared" si="51"/>
        <v>5</v>
      </c>
    </row>
    <row r="1614" spans="1:9" ht="13.4" customHeight="1" x14ac:dyDescent="0.25">
      <c r="A1614" s="21" t="s">
        <v>2119</v>
      </c>
      <c r="B1614" s="25">
        <v>40938</v>
      </c>
      <c r="C1614" s="21" t="s">
        <v>21</v>
      </c>
      <c r="D1614" s="21" t="s">
        <v>48</v>
      </c>
      <c r="E1614" s="26">
        <v>580</v>
      </c>
      <c r="G1614" s="21" t="s">
        <v>326</v>
      </c>
      <c r="I1614" s="21">
        <f t="shared" si="51"/>
        <v>5</v>
      </c>
    </row>
    <row r="1615" spans="1:9" ht="13.4" customHeight="1" x14ac:dyDescent="0.25">
      <c r="A1615" s="21" t="s">
        <v>2119</v>
      </c>
      <c r="B1615" s="25">
        <v>40938</v>
      </c>
      <c r="C1615" s="21" t="s">
        <v>21</v>
      </c>
      <c r="D1615" s="21" t="s">
        <v>268</v>
      </c>
      <c r="E1615" s="26">
        <v>440</v>
      </c>
      <c r="G1615" s="21" t="s">
        <v>326</v>
      </c>
      <c r="I1615" s="21">
        <f t="shared" si="51"/>
        <v>5</v>
      </c>
    </row>
    <row r="1616" spans="1:9" ht="13.4" customHeight="1" x14ac:dyDescent="0.25">
      <c r="A1616" s="21" t="s">
        <v>2119</v>
      </c>
      <c r="B1616" s="25">
        <v>40938</v>
      </c>
      <c r="C1616" s="21" t="s">
        <v>21</v>
      </c>
      <c r="D1616" s="21" t="s">
        <v>268</v>
      </c>
      <c r="E1616" s="26">
        <v>90</v>
      </c>
      <c r="G1616" s="21" t="s">
        <v>331</v>
      </c>
      <c r="I1616" s="21">
        <f t="shared" si="51"/>
        <v>5</v>
      </c>
    </row>
    <row r="1617" spans="1:9" ht="13.4" customHeight="1" x14ac:dyDescent="0.25">
      <c r="A1617" s="21" t="s">
        <v>2119</v>
      </c>
      <c r="B1617" s="25">
        <v>40938</v>
      </c>
      <c r="C1617" s="21" t="s">
        <v>21</v>
      </c>
      <c r="D1617" s="21" t="s">
        <v>40</v>
      </c>
      <c r="E1617" s="26">
        <v>480</v>
      </c>
      <c r="G1617" s="21" t="s">
        <v>331</v>
      </c>
      <c r="I1617" s="21">
        <f t="shared" si="51"/>
        <v>5</v>
      </c>
    </row>
    <row r="1618" spans="1:9" ht="13.4" customHeight="1" x14ac:dyDescent="0.25">
      <c r="A1618" s="21" t="s">
        <v>2119</v>
      </c>
      <c r="B1618" s="25">
        <v>40938</v>
      </c>
      <c r="C1618" s="21" t="s">
        <v>21</v>
      </c>
      <c r="D1618" s="21" t="s">
        <v>258</v>
      </c>
      <c r="E1618" s="26">
        <v>400</v>
      </c>
      <c r="G1618" s="21" t="s">
        <v>331</v>
      </c>
      <c r="I1618" s="21">
        <f t="shared" si="51"/>
        <v>5</v>
      </c>
    </row>
    <row r="1619" spans="1:9" ht="13.4" customHeight="1" x14ac:dyDescent="0.25">
      <c r="A1619" s="21" t="s">
        <v>2119</v>
      </c>
      <c r="B1619" s="25">
        <v>40938</v>
      </c>
      <c r="C1619" s="21" t="s">
        <v>21</v>
      </c>
      <c r="D1619" s="21" t="s">
        <v>48</v>
      </c>
      <c r="E1619" s="26">
        <v>240</v>
      </c>
      <c r="G1619" s="21" t="s">
        <v>331</v>
      </c>
      <c r="I1619" s="21">
        <f t="shared" si="51"/>
        <v>5</v>
      </c>
    </row>
    <row r="1620" spans="1:9" ht="13.4" customHeight="1" x14ac:dyDescent="0.25">
      <c r="A1620" s="21" t="s">
        <v>2119</v>
      </c>
      <c r="B1620" s="25">
        <v>40940</v>
      </c>
      <c r="C1620" s="21" t="s">
        <v>6</v>
      </c>
      <c r="D1620" s="21" t="s">
        <v>299</v>
      </c>
      <c r="F1620" s="26">
        <v>185.86</v>
      </c>
      <c r="G1620" s="21" t="s">
        <v>278</v>
      </c>
      <c r="H1620" s="39"/>
    </row>
    <row r="1621" spans="1:9" ht="13.4" customHeight="1" x14ac:dyDescent="0.25">
      <c r="A1621" s="21" t="s">
        <v>2119</v>
      </c>
      <c r="B1621" s="40">
        <v>40940</v>
      </c>
      <c r="C1621" s="39" t="s">
        <v>21</v>
      </c>
      <c r="D1621" s="39" t="s">
        <v>317</v>
      </c>
      <c r="E1621" s="41"/>
      <c r="F1621" s="41">
        <v>1400</v>
      </c>
      <c r="G1621" s="39" t="s">
        <v>306</v>
      </c>
      <c r="H1621" s="39"/>
      <c r="I1621" s="21">
        <f>WEEKNUM(B1621)</f>
        <v>5</v>
      </c>
    </row>
    <row r="1622" spans="1:9" ht="13.4" customHeight="1" x14ac:dyDescent="0.25">
      <c r="A1622" s="21" t="s">
        <v>2119</v>
      </c>
      <c r="B1622" s="40">
        <v>40940</v>
      </c>
      <c r="C1622" s="39" t="s">
        <v>21</v>
      </c>
      <c r="D1622" s="39" t="s">
        <v>45</v>
      </c>
      <c r="E1622" s="41"/>
      <c r="F1622" s="41">
        <v>275</v>
      </c>
      <c r="G1622" s="39" t="s">
        <v>306</v>
      </c>
      <c r="I1622" s="21">
        <f>WEEKNUM(B1622)</f>
        <v>5</v>
      </c>
    </row>
    <row r="1623" spans="1:9" ht="13.4" customHeight="1" x14ac:dyDescent="0.25">
      <c r="A1623" s="21" t="s">
        <v>2119</v>
      </c>
      <c r="B1623" s="25">
        <v>40941</v>
      </c>
      <c r="C1623" s="21" t="s">
        <v>21</v>
      </c>
      <c r="D1623" s="21" t="s">
        <v>36</v>
      </c>
      <c r="E1623" s="26">
        <v>700</v>
      </c>
      <c r="G1623" s="21" t="s">
        <v>200</v>
      </c>
      <c r="I1623" s="21">
        <f>WEEKNUM(B1623)</f>
        <v>5</v>
      </c>
    </row>
    <row r="1624" spans="1:9" ht="13.4" customHeight="1" x14ac:dyDescent="0.25">
      <c r="A1624" s="21" t="s">
        <v>2119</v>
      </c>
      <c r="B1624" s="25">
        <v>40941</v>
      </c>
      <c r="C1624" s="21" t="s">
        <v>21</v>
      </c>
      <c r="D1624" s="21" t="s">
        <v>36</v>
      </c>
      <c r="E1624" s="26">
        <v>120</v>
      </c>
      <c r="G1624" s="21" t="s">
        <v>306</v>
      </c>
      <c r="I1624" s="21">
        <f>WEEKNUM(B1624)</f>
        <v>5</v>
      </c>
    </row>
    <row r="1625" spans="1:9" ht="13.4" customHeight="1" x14ac:dyDescent="0.25">
      <c r="A1625" s="21" t="s">
        <v>2119</v>
      </c>
      <c r="B1625" s="25">
        <v>40942</v>
      </c>
      <c r="C1625" s="21" t="s">
        <v>6</v>
      </c>
      <c r="D1625" s="21" t="s">
        <v>299</v>
      </c>
      <c r="F1625" s="26">
        <v>359.96</v>
      </c>
      <c r="G1625" s="21" t="s">
        <v>278</v>
      </c>
    </row>
    <row r="1626" spans="1:9" ht="13.4" customHeight="1" x14ac:dyDescent="0.25">
      <c r="A1626" s="21" t="s">
        <v>2119</v>
      </c>
      <c r="B1626" s="25">
        <v>40943</v>
      </c>
      <c r="C1626" s="21" t="s">
        <v>6</v>
      </c>
      <c r="D1626" s="21" t="s">
        <v>299</v>
      </c>
      <c r="F1626" s="26">
        <v>575.53</v>
      </c>
      <c r="G1626" s="21" t="s">
        <v>335</v>
      </c>
    </row>
    <row r="1627" spans="1:9" ht="13.4" customHeight="1" x14ac:dyDescent="0.25">
      <c r="A1627" s="21" t="s">
        <v>2119</v>
      </c>
      <c r="B1627" s="25">
        <v>40945</v>
      </c>
      <c r="C1627" s="21" t="s">
        <v>21</v>
      </c>
      <c r="D1627" s="21" t="s">
        <v>36</v>
      </c>
      <c r="E1627" s="26">
        <v>120</v>
      </c>
      <c r="G1627" s="21" t="s">
        <v>335</v>
      </c>
      <c r="I1627" s="21">
        <f t="shared" ref="I1627:I1642" si="52">WEEKNUM(B1627)</f>
        <v>6</v>
      </c>
    </row>
    <row r="1628" spans="1:9" ht="13.4" customHeight="1" x14ac:dyDescent="0.25">
      <c r="A1628" s="21" t="s">
        <v>2119</v>
      </c>
      <c r="B1628" s="25">
        <v>40945</v>
      </c>
      <c r="C1628" s="21" t="s">
        <v>21</v>
      </c>
      <c r="D1628" s="21" t="s">
        <v>36</v>
      </c>
      <c r="E1628" s="26">
        <f>690-120</f>
        <v>570</v>
      </c>
      <c r="G1628" s="21" t="s">
        <v>278</v>
      </c>
      <c r="I1628" s="21">
        <f t="shared" si="52"/>
        <v>6</v>
      </c>
    </row>
    <row r="1629" spans="1:9" ht="13.4" customHeight="1" x14ac:dyDescent="0.25">
      <c r="A1629" s="21" t="s">
        <v>2119</v>
      </c>
      <c r="B1629" s="25">
        <v>40945</v>
      </c>
      <c r="C1629" s="21" t="s">
        <v>21</v>
      </c>
      <c r="D1629" s="21" t="s">
        <v>22</v>
      </c>
      <c r="E1629" s="26">
        <v>480</v>
      </c>
      <c r="G1629" s="21" t="s">
        <v>278</v>
      </c>
      <c r="I1629" s="21">
        <f t="shared" si="52"/>
        <v>6</v>
      </c>
    </row>
    <row r="1630" spans="1:9" ht="13.4" customHeight="1" x14ac:dyDescent="0.25">
      <c r="A1630" s="21" t="s">
        <v>2119</v>
      </c>
      <c r="B1630" s="25">
        <v>40945</v>
      </c>
      <c r="C1630" s="21" t="s">
        <v>21</v>
      </c>
      <c r="D1630" s="21" t="s">
        <v>22</v>
      </c>
      <c r="E1630" s="26">
        <v>120</v>
      </c>
      <c r="G1630" s="21" t="s">
        <v>335</v>
      </c>
      <c r="I1630" s="21">
        <f t="shared" si="52"/>
        <v>6</v>
      </c>
    </row>
    <row r="1631" spans="1:9" ht="13.4" customHeight="1" x14ac:dyDescent="0.25">
      <c r="A1631" s="21" t="s">
        <v>2119</v>
      </c>
      <c r="B1631" s="25">
        <v>40945</v>
      </c>
      <c r="C1631" s="21" t="s">
        <v>21</v>
      </c>
      <c r="D1631" s="21" t="s">
        <v>22</v>
      </c>
      <c r="E1631" s="26">
        <v>75</v>
      </c>
      <c r="G1631" s="21" t="s">
        <v>266</v>
      </c>
      <c r="I1631" s="21">
        <f t="shared" si="52"/>
        <v>6</v>
      </c>
    </row>
    <row r="1632" spans="1:9" ht="13.4" customHeight="1" x14ac:dyDescent="0.25">
      <c r="A1632" s="21" t="s">
        <v>2119</v>
      </c>
      <c r="B1632" s="25">
        <v>40945</v>
      </c>
      <c r="C1632" s="21" t="s">
        <v>21</v>
      </c>
      <c r="D1632" s="21" t="s">
        <v>46</v>
      </c>
      <c r="E1632" s="26">
        <f>650-120-10</f>
        <v>520</v>
      </c>
      <c r="G1632" s="21" t="s">
        <v>278</v>
      </c>
      <c r="I1632" s="21">
        <f t="shared" si="52"/>
        <v>6</v>
      </c>
    </row>
    <row r="1633" spans="1:9" ht="13.4" customHeight="1" x14ac:dyDescent="0.25">
      <c r="A1633" s="21" t="s">
        <v>2119</v>
      </c>
      <c r="B1633" s="25">
        <v>40945</v>
      </c>
      <c r="C1633" s="21" t="s">
        <v>21</v>
      </c>
      <c r="D1633" s="21" t="s">
        <v>46</v>
      </c>
      <c r="E1633" s="26">
        <v>130</v>
      </c>
      <c r="G1633" s="21" t="s">
        <v>335</v>
      </c>
      <c r="I1633" s="21">
        <f t="shared" si="52"/>
        <v>6</v>
      </c>
    </row>
    <row r="1634" spans="1:9" ht="13.4" customHeight="1" x14ac:dyDescent="0.25">
      <c r="A1634" s="21" t="s">
        <v>2119</v>
      </c>
      <c r="B1634" s="25">
        <v>40945</v>
      </c>
      <c r="C1634" s="21" t="s">
        <v>21</v>
      </c>
      <c r="D1634" s="21" t="s">
        <v>56</v>
      </c>
      <c r="E1634" s="26">
        <v>480</v>
      </c>
      <c r="G1634" s="21" t="s">
        <v>278</v>
      </c>
      <c r="I1634" s="21">
        <f t="shared" si="52"/>
        <v>6</v>
      </c>
    </row>
    <row r="1635" spans="1:9" ht="13.4" customHeight="1" x14ac:dyDescent="0.25">
      <c r="A1635" s="21" t="s">
        <v>2119</v>
      </c>
      <c r="B1635" s="25">
        <v>40945</v>
      </c>
      <c r="C1635" s="21" t="s">
        <v>21</v>
      </c>
      <c r="D1635" s="21" t="s">
        <v>56</v>
      </c>
      <c r="E1635" s="26">
        <v>120</v>
      </c>
      <c r="G1635" s="21" t="s">
        <v>335</v>
      </c>
      <c r="I1635" s="21">
        <f t="shared" si="52"/>
        <v>6</v>
      </c>
    </row>
    <row r="1636" spans="1:9" ht="13.4" customHeight="1" x14ac:dyDescent="0.25">
      <c r="A1636" s="21" t="s">
        <v>2119</v>
      </c>
      <c r="B1636" s="25">
        <v>40945</v>
      </c>
      <c r="C1636" s="21" t="s">
        <v>21</v>
      </c>
      <c r="D1636" s="21" t="s">
        <v>297</v>
      </c>
      <c r="E1636" s="26">
        <v>320</v>
      </c>
      <c r="G1636" s="21" t="s">
        <v>331</v>
      </c>
      <c r="I1636" s="21">
        <f t="shared" si="52"/>
        <v>6</v>
      </c>
    </row>
    <row r="1637" spans="1:9" ht="13.4" customHeight="1" x14ac:dyDescent="0.25">
      <c r="A1637" s="21" t="s">
        <v>2119</v>
      </c>
      <c r="B1637" s="25">
        <v>40945</v>
      </c>
      <c r="C1637" s="21" t="s">
        <v>21</v>
      </c>
      <c r="D1637" s="21" t="s">
        <v>40</v>
      </c>
      <c r="E1637" s="26">
        <v>410</v>
      </c>
      <c r="G1637" s="21" t="s">
        <v>336</v>
      </c>
      <c r="I1637" s="21">
        <f t="shared" si="52"/>
        <v>6</v>
      </c>
    </row>
    <row r="1638" spans="1:9" ht="13.4" customHeight="1" x14ac:dyDescent="0.25">
      <c r="A1638" s="21" t="s">
        <v>2119</v>
      </c>
      <c r="B1638" s="25">
        <v>40945</v>
      </c>
      <c r="C1638" s="21" t="s">
        <v>21</v>
      </c>
      <c r="D1638" s="21" t="s">
        <v>269</v>
      </c>
      <c r="E1638" s="26">
        <v>360</v>
      </c>
      <c r="G1638" s="21" t="s">
        <v>336</v>
      </c>
      <c r="I1638" s="21">
        <f t="shared" si="52"/>
        <v>6</v>
      </c>
    </row>
    <row r="1639" spans="1:9" ht="13.4" customHeight="1" x14ac:dyDescent="0.25">
      <c r="A1639" s="21" t="s">
        <v>2119</v>
      </c>
      <c r="B1639" s="25">
        <v>40945</v>
      </c>
      <c r="C1639" s="21" t="s">
        <v>21</v>
      </c>
      <c r="D1639" s="21" t="s">
        <v>154</v>
      </c>
      <c r="E1639" s="26">
        <v>195</v>
      </c>
      <c r="G1639" s="21" t="s">
        <v>336</v>
      </c>
      <c r="I1639" s="21">
        <f t="shared" si="52"/>
        <v>6</v>
      </c>
    </row>
    <row r="1640" spans="1:9" ht="13.4" customHeight="1" x14ac:dyDescent="0.25">
      <c r="A1640" s="21" t="s">
        <v>2119</v>
      </c>
      <c r="B1640" s="25">
        <v>40945</v>
      </c>
      <c r="C1640" s="21" t="s">
        <v>21</v>
      </c>
      <c r="D1640" s="21" t="s">
        <v>46</v>
      </c>
      <c r="E1640" s="26">
        <v>130</v>
      </c>
      <c r="G1640" s="21" t="s">
        <v>337</v>
      </c>
      <c r="I1640" s="21">
        <f t="shared" si="52"/>
        <v>6</v>
      </c>
    </row>
    <row r="1641" spans="1:9" ht="13.4" customHeight="1" x14ac:dyDescent="0.25">
      <c r="A1641" s="21" t="s">
        <v>2119</v>
      </c>
      <c r="B1641" s="25">
        <v>40945</v>
      </c>
      <c r="C1641" s="21" t="s">
        <v>21</v>
      </c>
      <c r="D1641" s="21" t="s">
        <v>22</v>
      </c>
      <c r="E1641" s="26">
        <v>120</v>
      </c>
      <c r="G1641" s="21" t="s">
        <v>337</v>
      </c>
      <c r="I1641" s="21">
        <f t="shared" si="52"/>
        <v>6</v>
      </c>
    </row>
    <row r="1642" spans="1:9" ht="13.4" customHeight="1" x14ac:dyDescent="0.25">
      <c r="A1642" s="21" t="s">
        <v>2119</v>
      </c>
      <c r="B1642" s="25">
        <v>40945</v>
      </c>
      <c r="C1642" s="21" t="s">
        <v>21</v>
      </c>
      <c r="D1642" s="21" t="s">
        <v>56</v>
      </c>
      <c r="E1642" s="26">
        <v>120</v>
      </c>
      <c r="G1642" s="21" t="s">
        <v>337</v>
      </c>
      <c r="I1642" s="21">
        <f t="shared" si="52"/>
        <v>6</v>
      </c>
    </row>
    <row r="1643" spans="1:9" ht="13.4" customHeight="1" x14ac:dyDescent="0.25">
      <c r="A1643" s="21" t="s">
        <v>2119</v>
      </c>
      <c r="B1643" s="25">
        <v>40945</v>
      </c>
      <c r="C1643" s="21" t="s">
        <v>6</v>
      </c>
      <c r="D1643" s="21" t="s">
        <v>299</v>
      </c>
      <c r="F1643" s="26">
        <v>101.45</v>
      </c>
      <c r="G1643" s="21" t="s">
        <v>335</v>
      </c>
    </row>
    <row r="1644" spans="1:9" ht="13.4" customHeight="1" x14ac:dyDescent="0.25">
      <c r="A1644" s="21" t="s">
        <v>2119</v>
      </c>
      <c r="B1644" s="25">
        <v>40945</v>
      </c>
      <c r="C1644" s="21" t="s">
        <v>6</v>
      </c>
      <c r="D1644" s="21" t="s">
        <v>299</v>
      </c>
      <c r="F1644" s="26">
        <v>91.78</v>
      </c>
      <c r="G1644" s="21" t="s">
        <v>259</v>
      </c>
    </row>
    <row r="1645" spans="1:9" x14ac:dyDescent="0.25">
      <c r="A1645" s="21" t="s">
        <v>2119</v>
      </c>
      <c r="B1645" s="25">
        <v>40946</v>
      </c>
      <c r="C1645" s="21" t="s">
        <v>21</v>
      </c>
      <c r="D1645" s="21" t="s">
        <v>292</v>
      </c>
      <c r="E1645" s="26">
        <v>850</v>
      </c>
      <c r="G1645" s="21" t="s">
        <v>331</v>
      </c>
      <c r="I1645" s="21">
        <f>WEEKNUM(B1645)</f>
        <v>6</v>
      </c>
    </row>
    <row r="1646" spans="1:9" ht="13.4" customHeight="1" x14ac:dyDescent="0.25">
      <c r="A1646" s="21" t="s">
        <v>2119</v>
      </c>
      <c r="B1646" s="25">
        <v>40946</v>
      </c>
      <c r="C1646" s="21" t="s">
        <v>21</v>
      </c>
      <c r="D1646" s="21" t="s">
        <v>292</v>
      </c>
      <c r="E1646" s="26">
        <v>1350</v>
      </c>
      <c r="G1646" s="21" t="s">
        <v>306</v>
      </c>
      <c r="I1646" s="21">
        <f>WEEKNUM(B1646)</f>
        <v>6</v>
      </c>
    </row>
    <row r="1647" spans="1:9" ht="13.4" customHeight="1" x14ac:dyDescent="0.25">
      <c r="A1647" s="21" t="s">
        <v>2119</v>
      </c>
      <c r="B1647" s="25">
        <v>40946</v>
      </c>
      <c r="C1647" s="21" t="s">
        <v>21</v>
      </c>
      <c r="D1647" s="21" t="s">
        <v>292</v>
      </c>
      <c r="E1647" s="26">
        <v>1200</v>
      </c>
      <c r="G1647" s="21" t="s">
        <v>326</v>
      </c>
      <c r="I1647" s="21">
        <f>WEEKNUM(B1647)</f>
        <v>6</v>
      </c>
    </row>
    <row r="1648" spans="1:9" ht="13.4" customHeight="1" x14ac:dyDescent="0.25">
      <c r="A1648" s="21" t="s">
        <v>2119</v>
      </c>
      <c r="B1648" s="25">
        <v>40946</v>
      </c>
      <c r="C1648" s="21" t="s">
        <v>21</v>
      </c>
      <c r="D1648" s="21" t="s">
        <v>292</v>
      </c>
      <c r="E1648" s="26">
        <v>1920</v>
      </c>
      <c r="G1648" s="21" t="s">
        <v>200</v>
      </c>
      <c r="I1648" s="21">
        <f>WEEKNUM(B1648)</f>
        <v>6</v>
      </c>
    </row>
    <row r="1649" spans="1:9" x14ac:dyDescent="0.25">
      <c r="A1649" s="21" t="s">
        <v>2119</v>
      </c>
      <c r="B1649" s="25">
        <v>40946</v>
      </c>
      <c r="C1649" s="21" t="s">
        <v>6</v>
      </c>
      <c r="D1649" s="21" t="s">
        <v>299</v>
      </c>
      <c r="F1649" s="26">
        <v>454.23</v>
      </c>
      <c r="G1649" s="21" t="s">
        <v>330</v>
      </c>
    </row>
    <row r="1650" spans="1:9" ht="13.4" customHeight="1" x14ac:dyDescent="0.25">
      <c r="A1650" s="21" t="s">
        <v>2119</v>
      </c>
      <c r="B1650" s="25">
        <v>40946</v>
      </c>
      <c r="C1650" s="21" t="s">
        <v>6</v>
      </c>
      <c r="D1650" s="21" t="s">
        <v>299</v>
      </c>
      <c r="F1650" s="26">
        <v>38.81</v>
      </c>
      <c r="G1650" s="21" t="s">
        <v>335</v>
      </c>
    </row>
    <row r="1651" spans="1:9" ht="13.4" customHeight="1" x14ac:dyDescent="0.25">
      <c r="A1651" s="21" t="s">
        <v>2119</v>
      </c>
      <c r="B1651" s="25">
        <v>40946</v>
      </c>
      <c r="C1651" s="21" t="s">
        <v>6</v>
      </c>
      <c r="D1651" s="21" t="s">
        <v>299</v>
      </c>
      <c r="F1651" s="26">
        <v>227.85</v>
      </c>
      <c r="G1651" s="21" t="s">
        <v>326</v>
      </c>
    </row>
    <row r="1652" spans="1:9" ht="13.4" customHeight="1" x14ac:dyDescent="0.25">
      <c r="A1652" s="21" t="s">
        <v>2119</v>
      </c>
      <c r="B1652" s="25">
        <v>40947</v>
      </c>
      <c r="C1652" s="21" t="s">
        <v>21</v>
      </c>
      <c r="D1652" s="21" t="s">
        <v>216</v>
      </c>
      <c r="E1652" s="26">
        <v>512.1</v>
      </c>
      <c r="G1652" s="21" t="s">
        <v>299</v>
      </c>
      <c r="I1652" s="21">
        <f>WEEKNUM(B1652)</f>
        <v>6</v>
      </c>
    </row>
    <row r="1653" spans="1:9" ht="13.4" customHeight="1" x14ac:dyDescent="0.25">
      <c r="A1653" s="21" t="s">
        <v>2119</v>
      </c>
      <c r="B1653" s="25">
        <v>40947</v>
      </c>
      <c r="C1653" s="21" t="s">
        <v>21</v>
      </c>
      <c r="D1653" s="21" t="s">
        <v>216</v>
      </c>
      <c r="E1653" s="26">
        <v>360</v>
      </c>
      <c r="G1653" s="21" t="s">
        <v>299</v>
      </c>
      <c r="I1653" s="21">
        <f>WEEKNUM(B1653)</f>
        <v>6</v>
      </c>
    </row>
    <row r="1654" spans="1:9" ht="13.4" customHeight="1" x14ac:dyDescent="0.25">
      <c r="A1654" s="21" t="s">
        <v>2119</v>
      </c>
      <c r="B1654" s="25">
        <v>40947</v>
      </c>
      <c r="C1654" s="21" t="s">
        <v>6</v>
      </c>
      <c r="D1654" s="21" t="s">
        <v>299</v>
      </c>
      <c r="F1654" s="26">
        <v>67.13</v>
      </c>
      <c r="G1654" s="21" t="s">
        <v>335</v>
      </c>
    </row>
    <row r="1655" spans="1:9" ht="13.4" customHeight="1" x14ac:dyDescent="0.25">
      <c r="A1655" s="21" t="s">
        <v>2119</v>
      </c>
      <c r="B1655" s="25">
        <v>40948</v>
      </c>
      <c r="C1655" s="21" t="s">
        <v>21</v>
      </c>
      <c r="D1655" s="21" t="s">
        <v>295</v>
      </c>
      <c r="E1655" s="26">
        <v>3000</v>
      </c>
      <c r="G1655" s="21" t="s">
        <v>330</v>
      </c>
      <c r="I1655" s="21">
        <f>WEEKNUM(B1655)</f>
        <v>6</v>
      </c>
    </row>
    <row r="1656" spans="1:9" ht="13.4" customHeight="1" x14ac:dyDescent="0.25">
      <c r="A1656" s="21" t="s">
        <v>2119</v>
      </c>
      <c r="B1656" s="25">
        <v>40948</v>
      </c>
      <c r="C1656" s="21" t="s">
        <v>6</v>
      </c>
      <c r="D1656" s="21" t="s">
        <v>299</v>
      </c>
      <c r="F1656" s="26">
        <v>134.83000000000001</v>
      </c>
      <c r="G1656" s="21" t="s">
        <v>338</v>
      </c>
    </row>
    <row r="1657" spans="1:9" ht="13.4" customHeight="1" x14ac:dyDescent="0.25">
      <c r="A1657" s="21" t="s">
        <v>2119</v>
      </c>
      <c r="B1657" s="25">
        <v>40948</v>
      </c>
      <c r="C1657" s="21" t="s">
        <v>6</v>
      </c>
      <c r="D1657" s="21" t="s">
        <v>299</v>
      </c>
      <c r="F1657" s="26">
        <v>4363.4399999999996</v>
      </c>
      <c r="G1657" s="21" t="s">
        <v>338</v>
      </c>
    </row>
    <row r="1658" spans="1:9" ht="13.4" customHeight="1" x14ac:dyDescent="0.25">
      <c r="A1658" s="21" t="s">
        <v>2119</v>
      </c>
      <c r="B1658" s="25">
        <v>40949</v>
      </c>
      <c r="C1658" s="21" t="s">
        <v>6</v>
      </c>
      <c r="D1658" s="21" t="s">
        <v>299</v>
      </c>
      <c r="F1658" s="26">
        <v>587.69000000000005</v>
      </c>
      <c r="G1658" s="21" t="s">
        <v>330</v>
      </c>
    </row>
    <row r="1659" spans="1:9" ht="13.4" customHeight="1" x14ac:dyDescent="0.25">
      <c r="A1659" s="21" t="s">
        <v>2119</v>
      </c>
      <c r="B1659" s="25">
        <v>40950</v>
      </c>
      <c r="C1659" s="21" t="s">
        <v>6</v>
      </c>
      <c r="D1659" s="21" t="s">
        <v>299</v>
      </c>
      <c r="F1659" s="26">
        <v>1243.75</v>
      </c>
      <c r="G1659" s="21" t="s">
        <v>338</v>
      </c>
    </row>
    <row r="1660" spans="1:9" ht="13.4" customHeight="1" x14ac:dyDescent="0.25">
      <c r="A1660" s="21" t="s">
        <v>2119</v>
      </c>
      <c r="B1660" s="25">
        <v>40952</v>
      </c>
      <c r="C1660" s="21" t="s">
        <v>21</v>
      </c>
      <c r="D1660" s="21" t="s">
        <v>262</v>
      </c>
      <c r="E1660" s="26">
        <v>2000</v>
      </c>
      <c r="G1660" s="21" t="s">
        <v>338</v>
      </c>
      <c r="I1660" s="21">
        <f t="shared" ref="I1660:I1669" si="53">WEEKNUM(B1660)</f>
        <v>7</v>
      </c>
    </row>
    <row r="1661" spans="1:9" ht="13.4" customHeight="1" x14ac:dyDescent="0.25">
      <c r="A1661" s="21" t="s">
        <v>2119</v>
      </c>
      <c r="B1661" s="25">
        <v>40952</v>
      </c>
      <c r="C1661" s="21" t="s">
        <v>21</v>
      </c>
      <c r="D1661" s="21" t="s">
        <v>36</v>
      </c>
      <c r="E1661" s="26">
        <v>260</v>
      </c>
      <c r="G1661" s="21" t="s">
        <v>335</v>
      </c>
      <c r="I1661" s="21">
        <f t="shared" si="53"/>
        <v>7</v>
      </c>
    </row>
    <row r="1662" spans="1:9" ht="13.4" customHeight="1" x14ac:dyDescent="0.25">
      <c r="A1662" s="21" t="s">
        <v>2119</v>
      </c>
      <c r="B1662" s="25">
        <v>40952</v>
      </c>
      <c r="C1662" s="21" t="s">
        <v>21</v>
      </c>
      <c r="D1662" s="21" t="s">
        <v>36</v>
      </c>
      <c r="E1662" s="26">
        <v>390</v>
      </c>
      <c r="G1662" s="21" t="s">
        <v>338</v>
      </c>
      <c r="I1662" s="21">
        <f t="shared" si="53"/>
        <v>7</v>
      </c>
    </row>
    <row r="1663" spans="1:9" ht="13.4" customHeight="1" x14ac:dyDescent="0.25">
      <c r="A1663" s="21" t="s">
        <v>2119</v>
      </c>
      <c r="B1663" s="25">
        <v>40952</v>
      </c>
      <c r="C1663" s="21" t="s">
        <v>21</v>
      </c>
      <c r="D1663" s="21" t="s">
        <v>36</v>
      </c>
      <c r="E1663" s="26">
        <v>40</v>
      </c>
      <c r="G1663" s="21" t="s">
        <v>266</v>
      </c>
      <c r="I1663" s="21">
        <f t="shared" si="53"/>
        <v>7</v>
      </c>
    </row>
    <row r="1664" spans="1:9" ht="13.4" customHeight="1" x14ac:dyDescent="0.25">
      <c r="A1664" s="21" t="s">
        <v>2119</v>
      </c>
      <c r="B1664" s="25">
        <v>40952</v>
      </c>
      <c r="C1664" s="21" t="s">
        <v>21</v>
      </c>
      <c r="D1664" s="21" t="s">
        <v>46</v>
      </c>
      <c r="E1664" s="26">
        <v>260</v>
      </c>
      <c r="G1664" s="21" t="s">
        <v>335</v>
      </c>
      <c r="I1664" s="21">
        <f t="shared" si="53"/>
        <v>7</v>
      </c>
    </row>
    <row r="1665" spans="1:9" ht="13.4" customHeight="1" x14ac:dyDescent="0.25">
      <c r="A1665" s="21" t="s">
        <v>2119</v>
      </c>
      <c r="B1665" s="25">
        <v>40952</v>
      </c>
      <c r="C1665" s="21" t="s">
        <v>21</v>
      </c>
      <c r="D1665" s="21" t="s">
        <v>46</v>
      </c>
      <c r="E1665" s="26">
        <v>390</v>
      </c>
      <c r="G1665" s="21" t="s">
        <v>338</v>
      </c>
      <c r="I1665" s="21">
        <f t="shared" si="53"/>
        <v>7</v>
      </c>
    </row>
    <row r="1666" spans="1:9" ht="13.4" customHeight="1" x14ac:dyDescent="0.25">
      <c r="A1666" s="21" t="s">
        <v>2119</v>
      </c>
      <c r="B1666" s="25">
        <v>40952</v>
      </c>
      <c r="C1666" s="21" t="s">
        <v>21</v>
      </c>
      <c r="D1666" s="21" t="s">
        <v>22</v>
      </c>
      <c r="E1666" s="26">
        <v>250</v>
      </c>
      <c r="G1666" s="21" t="s">
        <v>335</v>
      </c>
      <c r="I1666" s="21">
        <f t="shared" si="53"/>
        <v>7</v>
      </c>
    </row>
    <row r="1667" spans="1:9" ht="13.4" customHeight="1" x14ac:dyDescent="0.25">
      <c r="A1667" s="21" t="s">
        <v>2119</v>
      </c>
      <c r="B1667" s="25">
        <v>40952</v>
      </c>
      <c r="C1667" s="21" t="s">
        <v>21</v>
      </c>
      <c r="D1667" s="21" t="s">
        <v>22</v>
      </c>
      <c r="E1667" s="26">
        <v>360</v>
      </c>
      <c r="G1667" s="21" t="s">
        <v>338</v>
      </c>
      <c r="I1667" s="21">
        <f t="shared" si="53"/>
        <v>7</v>
      </c>
    </row>
    <row r="1668" spans="1:9" ht="13.4" customHeight="1" x14ac:dyDescent="0.25">
      <c r="A1668" s="21" t="s">
        <v>2119</v>
      </c>
      <c r="B1668" s="25">
        <v>40952</v>
      </c>
      <c r="C1668" s="21" t="s">
        <v>21</v>
      </c>
      <c r="D1668" s="21" t="s">
        <v>56</v>
      </c>
      <c r="E1668" s="26">
        <v>240</v>
      </c>
      <c r="G1668" s="21" t="s">
        <v>335</v>
      </c>
      <c r="I1668" s="21">
        <f t="shared" si="53"/>
        <v>7</v>
      </c>
    </row>
    <row r="1669" spans="1:9" ht="13.4" customHeight="1" x14ac:dyDescent="0.25">
      <c r="A1669" s="21" t="s">
        <v>2119</v>
      </c>
      <c r="B1669" s="25">
        <v>40952</v>
      </c>
      <c r="C1669" s="21" t="s">
        <v>21</v>
      </c>
      <c r="D1669" s="21" t="s">
        <v>56</v>
      </c>
      <c r="E1669" s="26">
        <v>360</v>
      </c>
      <c r="G1669" s="21" t="s">
        <v>338</v>
      </c>
      <c r="I1669" s="21">
        <f t="shared" si="53"/>
        <v>7</v>
      </c>
    </row>
    <row r="1670" spans="1:9" ht="13.4" customHeight="1" x14ac:dyDescent="0.25">
      <c r="A1670" s="21" t="s">
        <v>2119</v>
      </c>
      <c r="B1670" s="25">
        <v>40952</v>
      </c>
      <c r="C1670" s="21" t="s">
        <v>6</v>
      </c>
      <c r="D1670" s="21" t="s">
        <v>339</v>
      </c>
      <c r="F1670" s="26">
        <v>268.94</v>
      </c>
    </row>
    <row r="1671" spans="1:9" ht="13.4" customHeight="1" x14ac:dyDescent="0.25">
      <c r="A1671" s="21" t="s">
        <v>2119</v>
      </c>
      <c r="B1671" s="25">
        <v>40952</v>
      </c>
      <c r="C1671" s="21" t="s">
        <v>6</v>
      </c>
      <c r="D1671" s="21" t="s">
        <v>299</v>
      </c>
      <c r="F1671" s="26">
        <v>103.52</v>
      </c>
      <c r="G1671" s="21" t="s">
        <v>338</v>
      </c>
    </row>
    <row r="1672" spans="1:9" ht="13.4" customHeight="1" x14ac:dyDescent="0.25">
      <c r="A1672" s="21" t="s">
        <v>2119</v>
      </c>
      <c r="B1672" s="25">
        <v>40952</v>
      </c>
      <c r="C1672" s="21" t="s">
        <v>6</v>
      </c>
      <c r="D1672" s="21" t="s">
        <v>299</v>
      </c>
      <c r="F1672" s="26">
        <v>274.04000000000002</v>
      </c>
      <c r="G1672" s="21" t="s">
        <v>338</v>
      </c>
    </row>
    <row r="1673" spans="1:9" ht="13.4" customHeight="1" x14ac:dyDescent="0.25">
      <c r="A1673" s="21" t="s">
        <v>2119</v>
      </c>
      <c r="B1673" s="25">
        <v>40953</v>
      </c>
      <c r="C1673" s="21" t="s">
        <v>21</v>
      </c>
      <c r="D1673" s="21" t="s">
        <v>249</v>
      </c>
      <c r="E1673" s="26">
        <v>2000</v>
      </c>
      <c r="G1673" s="21" t="s">
        <v>330</v>
      </c>
      <c r="I1673" s="21">
        <f>WEEKNUM(B1673)</f>
        <v>7</v>
      </c>
    </row>
    <row r="1674" spans="1:9" ht="13.4" customHeight="1" x14ac:dyDescent="0.25">
      <c r="A1674" s="21" t="s">
        <v>2119</v>
      </c>
      <c r="B1674" s="25">
        <v>40953</v>
      </c>
      <c r="C1674" s="21" t="s">
        <v>6</v>
      </c>
      <c r="D1674" s="21" t="s">
        <v>299</v>
      </c>
      <c r="F1674" s="26">
        <v>173.63</v>
      </c>
      <c r="G1674" s="21" t="s">
        <v>338</v>
      </c>
    </row>
    <row r="1675" spans="1:9" ht="13.4" customHeight="1" x14ac:dyDescent="0.25">
      <c r="A1675" s="21" t="s">
        <v>2119</v>
      </c>
      <c r="B1675" s="25">
        <v>40953</v>
      </c>
      <c r="C1675" s="21" t="s">
        <v>6</v>
      </c>
      <c r="D1675" s="21" t="s">
        <v>299</v>
      </c>
      <c r="F1675" s="26">
        <v>2010.88</v>
      </c>
      <c r="G1675" s="21" t="s">
        <v>338</v>
      </c>
    </row>
    <row r="1676" spans="1:9" ht="13.4" customHeight="1" x14ac:dyDescent="0.25">
      <c r="A1676" s="21" t="s">
        <v>2119</v>
      </c>
      <c r="B1676" s="25">
        <v>40953</v>
      </c>
      <c r="C1676" s="21" t="s">
        <v>6</v>
      </c>
      <c r="D1676" s="21" t="s">
        <v>299</v>
      </c>
      <c r="F1676" s="26">
        <v>173.63</v>
      </c>
      <c r="G1676" s="21" t="s">
        <v>338</v>
      </c>
    </row>
    <row r="1677" spans="1:9" ht="13.4" customHeight="1" x14ac:dyDescent="0.25">
      <c r="A1677" s="21" t="s">
        <v>2119</v>
      </c>
      <c r="B1677" s="25">
        <v>40953</v>
      </c>
      <c r="C1677" s="21" t="s">
        <v>21</v>
      </c>
      <c r="D1677" s="21" t="s">
        <v>154</v>
      </c>
      <c r="E1677" s="26">
        <v>780</v>
      </c>
      <c r="G1677" s="21" t="s">
        <v>336</v>
      </c>
      <c r="I1677" s="21">
        <f>WEEKNUM(B1677)</f>
        <v>7</v>
      </c>
    </row>
    <row r="1678" spans="1:9" ht="13.4" customHeight="1" x14ac:dyDescent="0.25">
      <c r="A1678" s="21" t="s">
        <v>2119</v>
      </c>
      <c r="B1678" s="25">
        <v>40953</v>
      </c>
      <c r="C1678" s="21" t="s">
        <v>21</v>
      </c>
      <c r="D1678" s="21" t="s">
        <v>269</v>
      </c>
      <c r="E1678" s="26">
        <v>720</v>
      </c>
      <c r="G1678" s="21" t="s">
        <v>336</v>
      </c>
      <c r="I1678" s="21">
        <f>WEEKNUM(B1678)</f>
        <v>7</v>
      </c>
    </row>
    <row r="1679" spans="1:9" ht="13.4" customHeight="1" x14ac:dyDescent="0.25">
      <c r="A1679" s="21" t="s">
        <v>2119</v>
      </c>
      <c r="B1679" s="25">
        <v>40953</v>
      </c>
      <c r="C1679" s="21" t="s">
        <v>21</v>
      </c>
      <c r="D1679" s="21" t="s">
        <v>40</v>
      </c>
      <c r="E1679" s="26">
        <v>720</v>
      </c>
      <c r="G1679" s="21" t="s">
        <v>336</v>
      </c>
      <c r="I1679" s="21">
        <f>WEEKNUM(B1679)</f>
        <v>7</v>
      </c>
    </row>
    <row r="1680" spans="1:9" ht="13.4" customHeight="1" x14ac:dyDescent="0.25">
      <c r="A1680" s="21" t="s">
        <v>2119</v>
      </c>
      <c r="B1680" s="25">
        <v>40953</v>
      </c>
      <c r="C1680" s="21" t="s">
        <v>6</v>
      </c>
      <c r="D1680" s="21" t="s">
        <v>219</v>
      </c>
      <c r="F1680" s="26">
        <v>1837.98</v>
      </c>
      <c r="G1680" s="21" t="s">
        <v>330</v>
      </c>
    </row>
    <row r="1681" spans="1:9" ht="13.4" customHeight="1" x14ac:dyDescent="0.25">
      <c r="A1681" s="21" t="s">
        <v>2119</v>
      </c>
      <c r="B1681" s="25">
        <v>40954</v>
      </c>
      <c r="C1681" s="21" t="s">
        <v>329</v>
      </c>
      <c r="D1681" s="21" t="s">
        <v>299</v>
      </c>
      <c r="F1681" s="26">
        <v>328.97</v>
      </c>
      <c r="G1681" s="21" t="s">
        <v>68</v>
      </c>
    </row>
    <row r="1682" spans="1:9" ht="13.4" customHeight="1" x14ac:dyDescent="0.25">
      <c r="A1682" s="21" t="s">
        <v>2119</v>
      </c>
      <c r="B1682" s="25">
        <v>40955</v>
      </c>
      <c r="C1682" s="21" t="s">
        <v>21</v>
      </c>
      <c r="D1682" s="21" t="s">
        <v>260</v>
      </c>
      <c r="E1682" s="26">
        <v>250</v>
      </c>
      <c r="G1682" s="21" t="s">
        <v>68</v>
      </c>
      <c r="I1682" s="21">
        <f>WEEKNUM(B1682)</f>
        <v>7</v>
      </c>
    </row>
    <row r="1683" spans="1:9" ht="13.4" customHeight="1" x14ac:dyDescent="0.25">
      <c r="A1683" s="21" t="s">
        <v>2119</v>
      </c>
      <c r="B1683" s="25">
        <v>40956</v>
      </c>
      <c r="C1683" s="21" t="s">
        <v>21</v>
      </c>
      <c r="D1683" s="21" t="s">
        <v>216</v>
      </c>
      <c r="E1683" s="26">
        <v>375</v>
      </c>
      <c r="G1683" s="21" t="s">
        <v>299</v>
      </c>
      <c r="I1683" s="21">
        <f>WEEKNUM(B1683)</f>
        <v>7</v>
      </c>
    </row>
    <row r="1684" spans="1:9" ht="13.4" customHeight="1" x14ac:dyDescent="0.25">
      <c r="A1684" s="21" t="s">
        <v>2119</v>
      </c>
      <c r="B1684" s="25">
        <v>40956</v>
      </c>
      <c r="C1684" s="21" t="s">
        <v>6</v>
      </c>
      <c r="D1684" s="21" t="s">
        <v>299</v>
      </c>
      <c r="F1684" s="26">
        <v>322.68</v>
      </c>
      <c r="G1684" s="21" t="s">
        <v>338</v>
      </c>
    </row>
    <row r="1685" spans="1:9" ht="13.4" customHeight="1" x14ac:dyDescent="0.25">
      <c r="A1685" s="21" t="s">
        <v>2119</v>
      </c>
      <c r="B1685" s="25">
        <v>40956</v>
      </c>
      <c r="C1685" s="21" t="s">
        <v>6</v>
      </c>
      <c r="D1685" s="21" t="s">
        <v>299</v>
      </c>
      <c r="F1685" s="26">
        <v>788.18</v>
      </c>
      <c r="G1685" s="21" t="s">
        <v>200</v>
      </c>
    </row>
    <row r="1686" spans="1:9" ht="13.4" customHeight="1" x14ac:dyDescent="0.25">
      <c r="A1686" s="21" t="s">
        <v>2119</v>
      </c>
      <c r="B1686" s="25">
        <v>40957</v>
      </c>
      <c r="C1686" s="21" t="s">
        <v>6</v>
      </c>
      <c r="D1686" s="21" t="s">
        <v>299</v>
      </c>
      <c r="F1686" s="26">
        <v>381.44</v>
      </c>
      <c r="G1686" s="21" t="s">
        <v>338</v>
      </c>
    </row>
    <row r="1687" spans="1:9" ht="13.4" customHeight="1" x14ac:dyDescent="0.25">
      <c r="A1687" s="21" t="s">
        <v>2119</v>
      </c>
      <c r="B1687" s="25">
        <v>40959</v>
      </c>
      <c r="C1687" s="21" t="s">
        <v>6</v>
      </c>
      <c r="D1687" s="21" t="s">
        <v>299</v>
      </c>
      <c r="F1687" s="26">
        <v>37.71</v>
      </c>
      <c r="G1687" s="21" t="s">
        <v>259</v>
      </c>
      <c r="H1687" s="39"/>
    </row>
    <row r="1688" spans="1:9" ht="13.4" customHeight="1" x14ac:dyDescent="0.25">
      <c r="A1688" s="21" t="s">
        <v>2119</v>
      </c>
      <c r="B1688" s="40">
        <v>40959</v>
      </c>
      <c r="C1688" s="39" t="s">
        <v>21</v>
      </c>
      <c r="D1688" s="39" t="s">
        <v>319</v>
      </c>
      <c r="E1688" s="41">
        <v>750</v>
      </c>
      <c r="F1688" s="41"/>
      <c r="G1688" s="39" t="s">
        <v>331</v>
      </c>
      <c r="H1688" s="39"/>
      <c r="I1688" s="21">
        <f>WEEKNUM(B1688)</f>
        <v>8</v>
      </c>
    </row>
    <row r="1689" spans="1:9" ht="13.4" customHeight="1" x14ac:dyDescent="0.25">
      <c r="A1689" s="21" t="s">
        <v>2119</v>
      </c>
      <c r="B1689" s="40">
        <v>40959</v>
      </c>
      <c r="C1689" s="39" t="s">
        <v>21</v>
      </c>
      <c r="D1689" s="39" t="s">
        <v>317</v>
      </c>
      <c r="E1689" s="41"/>
      <c r="F1689" s="41">
        <v>1600</v>
      </c>
      <c r="G1689" s="39" t="s">
        <v>331</v>
      </c>
      <c r="I1689" s="21">
        <f>WEEKNUM(B1689)</f>
        <v>8</v>
      </c>
    </row>
    <row r="1690" spans="1:9" ht="13.4" customHeight="1" x14ac:dyDescent="0.25">
      <c r="A1690" s="21" t="s">
        <v>2119</v>
      </c>
      <c r="B1690" s="25">
        <v>40960</v>
      </c>
      <c r="C1690" s="21" t="s">
        <v>6</v>
      </c>
      <c r="D1690" s="21" t="s">
        <v>299</v>
      </c>
      <c r="F1690" s="26">
        <v>385.3</v>
      </c>
      <c r="G1690" s="21" t="s">
        <v>330</v>
      </c>
    </row>
    <row r="1691" spans="1:9" ht="13.4" customHeight="1" x14ac:dyDescent="0.25">
      <c r="A1691" s="21" t="s">
        <v>2119</v>
      </c>
      <c r="B1691" s="25">
        <v>40960</v>
      </c>
      <c r="C1691" s="21" t="s">
        <v>6</v>
      </c>
      <c r="D1691" s="21" t="s">
        <v>299</v>
      </c>
      <c r="F1691" s="26">
        <v>48.66</v>
      </c>
      <c r="G1691" s="21" t="s">
        <v>330</v>
      </c>
    </row>
    <row r="1692" spans="1:9" ht="13.4" customHeight="1" x14ac:dyDescent="0.25">
      <c r="A1692" s="21" t="s">
        <v>2119</v>
      </c>
      <c r="B1692" s="25">
        <v>40960</v>
      </c>
      <c r="C1692" s="21" t="s">
        <v>340</v>
      </c>
      <c r="D1692" s="21" t="s">
        <v>299</v>
      </c>
      <c r="F1692" s="26">
        <v>1009.28</v>
      </c>
      <c r="G1692" s="21" t="s">
        <v>341</v>
      </c>
    </row>
    <row r="1693" spans="1:9" ht="13.4" customHeight="1" x14ac:dyDescent="0.25">
      <c r="A1693" s="21" t="s">
        <v>2119</v>
      </c>
      <c r="B1693" s="25">
        <v>40960</v>
      </c>
      <c r="C1693" s="21" t="s">
        <v>21</v>
      </c>
      <c r="D1693" s="21" t="s">
        <v>295</v>
      </c>
      <c r="E1693" s="26">
        <v>3820</v>
      </c>
      <c r="G1693" s="21" t="s">
        <v>330</v>
      </c>
      <c r="I1693" s="21">
        <f t="shared" ref="I1693:I1710" si="54">WEEKNUM(B1693)</f>
        <v>8</v>
      </c>
    </row>
    <row r="1694" spans="1:9" ht="13.4" customHeight="1" x14ac:dyDescent="0.25">
      <c r="A1694" s="21" t="s">
        <v>2119</v>
      </c>
      <c r="B1694" s="25">
        <v>40960</v>
      </c>
      <c r="C1694" s="21" t="s">
        <v>21</v>
      </c>
      <c r="D1694" s="21" t="s">
        <v>60</v>
      </c>
      <c r="E1694" s="26">
        <v>616</v>
      </c>
      <c r="G1694" s="21" t="s">
        <v>330</v>
      </c>
      <c r="I1694" s="21">
        <f t="shared" si="54"/>
        <v>8</v>
      </c>
    </row>
    <row r="1695" spans="1:9" ht="13.4" customHeight="1" x14ac:dyDescent="0.25">
      <c r="A1695" s="21" t="s">
        <v>2119</v>
      </c>
      <c r="B1695" s="25">
        <v>40960</v>
      </c>
      <c r="C1695" s="21" t="s">
        <v>21</v>
      </c>
      <c r="D1695" s="21" t="s">
        <v>36</v>
      </c>
      <c r="E1695" s="26">
        <v>780</v>
      </c>
      <c r="G1695" s="21" t="s">
        <v>338</v>
      </c>
      <c r="I1695" s="21">
        <f t="shared" si="54"/>
        <v>8</v>
      </c>
    </row>
    <row r="1696" spans="1:9" ht="13.4" customHeight="1" x14ac:dyDescent="0.25">
      <c r="A1696" s="21" t="s">
        <v>2119</v>
      </c>
      <c r="B1696" s="25">
        <v>40960</v>
      </c>
      <c r="C1696" s="21" t="s">
        <v>21</v>
      </c>
      <c r="D1696" s="21" t="s">
        <v>46</v>
      </c>
      <c r="E1696" s="26">
        <v>780</v>
      </c>
      <c r="G1696" s="21" t="s">
        <v>338</v>
      </c>
      <c r="I1696" s="21">
        <f t="shared" si="54"/>
        <v>8</v>
      </c>
    </row>
    <row r="1697" spans="1:9" ht="13.4" customHeight="1" x14ac:dyDescent="0.25">
      <c r="A1697" s="21" t="s">
        <v>2119</v>
      </c>
      <c r="B1697" s="25">
        <v>40960</v>
      </c>
      <c r="C1697" s="21" t="s">
        <v>21</v>
      </c>
      <c r="D1697" s="21" t="s">
        <v>22</v>
      </c>
      <c r="E1697" s="26">
        <v>780</v>
      </c>
      <c r="G1697" s="21" t="s">
        <v>338</v>
      </c>
      <c r="I1697" s="21">
        <f t="shared" si="54"/>
        <v>8</v>
      </c>
    </row>
    <row r="1698" spans="1:9" ht="13.4" customHeight="1" x14ac:dyDescent="0.25">
      <c r="A1698" s="21" t="s">
        <v>2119</v>
      </c>
      <c r="B1698" s="25">
        <v>40960</v>
      </c>
      <c r="C1698" s="21" t="s">
        <v>21</v>
      </c>
      <c r="D1698" s="21" t="s">
        <v>56</v>
      </c>
      <c r="E1698" s="26">
        <v>720</v>
      </c>
      <c r="G1698" s="21" t="s">
        <v>338</v>
      </c>
      <c r="I1698" s="21">
        <f t="shared" si="54"/>
        <v>8</v>
      </c>
    </row>
    <row r="1699" spans="1:9" ht="13.4" customHeight="1" x14ac:dyDescent="0.25">
      <c r="A1699" s="21" t="s">
        <v>2119</v>
      </c>
      <c r="B1699" s="25">
        <v>40960</v>
      </c>
      <c r="C1699" s="21" t="s">
        <v>21</v>
      </c>
      <c r="D1699" s="21" t="s">
        <v>216</v>
      </c>
      <c r="E1699" s="26">
        <v>375</v>
      </c>
      <c r="G1699" s="21" t="s">
        <v>299</v>
      </c>
      <c r="I1699" s="21">
        <f t="shared" si="54"/>
        <v>8</v>
      </c>
    </row>
    <row r="1700" spans="1:9" ht="13.4" customHeight="1" x14ac:dyDescent="0.25">
      <c r="A1700" s="21" t="s">
        <v>2119</v>
      </c>
      <c r="B1700" s="25">
        <v>40960</v>
      </c>
      <c r="C1700" s="21" t="s">
        <v>21</v>
      </c>
      <c r="D1700" s="21" t="s">
        <v>154</v>
      </c>
      <c r="E1700" s="26">
        <v>110</v>
      </c>
      <c r="G1700" s="21" t="s">
        <v>338</v>
      </c>
      <c r="I1700" s="21">
        <f t="shared" si="54"/>
        <v>8</v>
      </c>
    </row>
    <row r="1701" spans="1:9" ht="13.4" customHeight="1" x14ac:dyDescent="0.25">
      <c r="A1701" s="21" t="s">
        <v>2119</v>
      </c>
      <c r="B1701" s="25">
        <v>40960</v>
      </c>
      <c r="C1701" s="21" t="s">
        <v>21</v>
      </c>
      <c r="D1701" s="21" t="s">
        <v>154</v>
      </c>
      <c r="E1701" s="26">
        <v>260</v>
      </c>
      <c r="G1701" s="21" t="s">
        <v>68</v>
      </c>
      <c r="I1701" s="21">
        <f t="shared" si="54"/>
        <v>8</v>
      </c>
    </row>
    <row r="1702" spans="1:9" ht="13.4" customHeight="1" x14ac:dyDescent="0.25">
      <c r="A1702" s="21" t="s">
        <v>2119</v>
      </c>
      <c r="B1702" s="25">
        <v>40960</v>
      </c>
      <c r="C1702" s="21" t="s">
        <v>21</v>
      </c>
      <c r="D1702" s="21" t="s">
        <v>40</v>
      </c>
      <c r="E1702" s="26">
        <v>120</v>
      </c>
      <c r="G1702" s="21" t="s">
        <v>338</v>
      </c>
      <c r="I1702" s="21">
        <f t="shared" si="54"/>
        <v>8</v>
      </c>
    </row>
    <row r="1703" spans="1:9" ht="13.4" customHeight="1" x14ac:dyDescent="0.25">
      <c r="A1703" s="21" t="s">
        <v>2119</v>
      </c>
      <c r="B1703" s="25">
        <v>40960</v>
      </c>
      <c r="C1703" s="21" t="s">
        <v>21</v>
      </c>
      <c r="D1703" s="21" t="s">
        <v>40</v>
      </c>
      <c r="E1703" s="26">
        <v>120</v>
      </c>
      <c r="G1703" s="21" t="s">
        <v>68</v>
      </c>
      <c r="I1703" s="21">
        <f t="shared" si="54"/>
        <v>8</v>
      </c>
    </row>
    <row r="1704" spans="1:9" ht="13.4" customHeight="1" x14ac:dyDescent="0.25">
      <c r="A1704" s="21" t="s">
        <v>2119</v>
      </c>
      <c r="B1704" s="25">
        <v>40960</v>
      </c>
      <c r="C1704" s="21" t="s">
        <v>21</v>
      </c>
      <c r="D1704" s="21" t="s">
        <v>258</v>
      </c>
      <c r="E1704" s="26">
        <v>50</v>
      </c>
      <c r="G1704" s="21" t="s">
        <v>331</v>
      </c>
      <c r="I1704" s="21">
        <f t="shared" si="54"/>
        <v>8</v>
      </c>
    </row>
    <row r="1705" spans="1:9" ht="13.4" customHeight="1" x14ac:dyDescent="0.25">
      <c r="A1705" s="21" t="s">
        <v>2119</v>
      </c>
      <c r="B1705" s="25">
        <v>40960</v>
      </c>
      <c r="C1705" s="21" t="s">
        <v>21</v>
      </c>
      <c r="D1705" s="21" t="s">
        <v>269</v>
      </c>
      <c r="E1705" s="26">
        <v>240</v>
      </c>
      <c r="G1705" s="21" t="s">
        <v>336</v>
      </c>
      <c r="I1705" s="21">
        <f t="shared" si="54"/>
        <v>8</v>
      </c>
    </row>
    <row r="1706" spans="1:9" ht="13.4" customHeight="1" x14ac:dyDescent="0.25">
      <c r="A1706" s="21" t="s">
        <v>2119</v>
      </c>
      <c r="B1706" s="25">
        <v>40960</v>
      </c>
      <c r="C1706" s="21" t="s">
        <v>21</v>
      </c>
      <c r="D1706" s="21" t="s">
        <v>269</v>
      </c>
      <c r="E1706" s="26">
        <v>100</v>
      </c>
      <c r="G1706" s="21" t="s">
        <v>342</v>
      </c>
      <c r="I1706" s="21">
        <f t="shared" si="54"/>
        <v>8</v>
      </c>
    </row>
    <row r="1707" spans="1:9" ht="13.4" customHeight="1" x14ac:dyDescent="0.25">
      <c r="A1707" s="21" t="s">
        <v>2119</v>
      </c>
      <c r="B1707" s="25">
        <v>40960</v>
      </c>
      <c r="C1707" s="21" t="s">
        <v>21</v>
      </c>
      <c r="D1707" s="21" t="s">
        <v>40</v>
      </c>
      <c r="E1707" s="26">
        <v>240</v>
      </c>
      <c r="G1707" s="21" t="s">
        <v>336</v>
      </c>
      <c r="I1707" s="21">
        <f t="shared" si="54"/>
        <v>8</v>
      </c>
    </row>
    <row r="1708" spans="1:9" ht="13.4" customHeight="1" x14ac:dyDescent="0.25">
      <c r="A1708" s="21" t="s">
        <v>2119</v>
      </c>
      <c r="B1708" s="25">
        <v>40960</v>
      </c>
      <c r="C1708" s="21" t="s">
        <v>21</v>
      </c>
      <c r="D1708" s="21" t="s">
        <v>40</v>
      </c>
      <c r="E1708" s="26">
        <v>100</v>
      </c>
      <c r="G1708" s="21" t="s">
        <v>342</v>
      </c>
      <c r="I1708" s="21">
        <f t="shared" si="54"/>
        <v>8</v>
      </c>
    </row>
    <row r="1709" spans="1:9" ht="13.4" customHeight="1" x14ac:dyDescent="0.25">
      <c r="A1709" s="21" t="s">
        <v>2119</v>
      </c>
      <c r="B1709" s="25">
        <v>40960</v>
      </c>
      <c r="C1709" s="21" t="s">
        <v>21</v>
      </c>
      <c r="D1709" s="21" t="s">
        <v>32</v>
      </c>
      <c r="E1709" s="26">
        <v>120</v>
      </c>
      <c r="G1709" s="21" t="s">
        <v>336</v>
      </c>
      <c r="I1709" s="21">
        <f t="shared" si="54"/>
        <v>8</v>
      </c>
    </row>
    <row r="1710" spans="1:9" ht="13.4" customHeight="1" x14ac:dyDescent="0.25">
      <c r="A1710" s="21" t="s">
        <v>2119</v>
      </c>
      <c r="B1710" s="25">
        <v>40960</v>
      </c>
      <c r="C1710" s="21" t="s">
        <v>21</v>
      </c>
      <c r="D1710" s="21" t="s">
        <v>154</v>
      </c>
      <c r="E1710" s="26">
        <v>100</v>
      </c>
      <c r="G1710" s="21" t="s">
        <v>342</v>
      </c>
      <c r="I1710" s="21">
        <f t="shared" si="54"/>
        <v>8</v>
      </c>
    </row>
    <row r="1711" spans="1:9" ht="13.4" customHeight="1" x14ac:dyDescent="0.25">
      <c r="A1711" s="21" t="s">
        <v>2119</v>
      </c>
      <c r="B1711" s="25">
        <v>40961</v>
      </c>
      <c r="C1711" s="21" t="s">
        <v>6</v>
      </c>
      <c r="D1711" s="21" t="s">
        <v>299</v>
      </c>
      <c r="F1711" s="26">
        <v>842.48</v>
      </c>
      <c r="G1711" s="21" t="s">
        <v>338</v>
      </c>
    </row>
    <row r="1712" spans="1:9" ht="13.4" customHeight="1" x14ac:dyDescent="0.25">
      <c r="A1712" s="21" t="s">
        <v>2119</v>
      </c>
      <c r="B1712" s="25">
        <v>40961</v>
      </c>
      <c r="C1712" s="21" t="s">
        <v>275</v>
      </c>
      <c r="D1712" s="21" t="s">
        <v>299</v>
      </c>
      <c r="F1712" s="26">
        <v>1907.44</v>
      </c>
      <c r="G1712" s="21" t="s">
        <v>343</v>
      </c>
    </row>
    <row r="1713" spans="1:9" ht="13.4" customHeight="1" x14ac:dyDescent="0.25">
      <c r="A1713" s="21" t="s">
        <v>2119</v>
      </c>
      <c r="B1713" s="25">
        <v>40961</v>
      </c>
      <c r="C1713" s="21" t="s">
        <v>6</v>
      </c>
      <c r="D1713" s="21" t="s">
        <v>344</v>
      </c>
      <c r="F1713" s="26">
        <v>397.5</v>
      </c>
      <c r="G1713" s="21" t="s">
        <v>345</v>
      </c>
    </row>
    <row r="1714" spans="1:9" ht="13.4" customHeight="1" x14ac:dyDescent="0.25">
      <c r="A1714" s="21" t="s">
        <v>2119</v>
      </c>
      <c r="B1714" s="25">
        <v>40961</v>
      </c>
      <c r="C1714" s="21" t="s">
        <v>21</v>
      </c>
      <c r="D1714" s="21" t="s">
        <v>48</v>
      </c>
      <c r="E1714" s="26">
        <v>720</v>
      </c>
      <c r="G1714" s="21" t="s">
        <v>338</v>
      </c>
      <c r="I1714" s="21">
        <f>WEEKNUM(B1714)</f>
        <v>8</v>
      </c>
    </row>
    <row r="1715" spans="1:9" ht="13.4" customHeight="1" x14ac:dyDescent="0.25">
      <c r="A1715" s="21" t="s">
        <v>2119</v>
      </c>
      <c r="B1715" s="25">
        <v>40962</v>
      </c>
      <c r="C1715" s="21" t="s">
        <v>6</v>
      </c>
      <c r="D1715" s="21" t="s">
        <v>299</v>
      </c>
      <c r="F1715" s="26">
        <v>253.49</v>
      </c>
      <c r="G1715" s="21" t="s">
        <v>338</v>
      </c>
    </row>
    <row r="1716" spans="1:9" ht="13.4" customHeight="1" x14ac:dyDescent="0.25">
      <c r="A1716" s="21" t="s">
        <v>2119</v>
      </c>
      <c r="B1716" s="25">
        <v>40962</v>
      </c>
      <c r="C1716" s="21" t="s">
        <v>275</v>
      </c>
      <c r="D1716" s="21" t="s">
        <v>299</v>
      </c>
      <c r="F1716" s="26">
        <v>234.41</v>
      </c>
      <c r="G1716" s="21" t="s">
        <v>343</v>
      </c>
    </row>
    <row r="1717" spans="1:9" ht="13.4" customHeight="1" x14ac:dyDescent="0.25">
      <c r="A1717" s="21" t="s">
        <v>2119</v>
      </c>
      <c r="B1717" s="25">
        <v>40962</v>
      </c>
      <c r="C1717" s="21" t="s">
        <v>6</v>
      </c>
      <c r="D1717" s="21" t="s">
        <v>299</v>
      </c>
      <c r="F1717" s="26">
        <v>117.99</v>
      </c>
      <c r="G1717" s="21" t="s">
        <v>331</v>
      </c>
    </row>
    <row r="1718" spans="1:9" ht="13.4" customHeight="1" x14ac:dyDescent="0.25">
      <c r="A1718" s="21" t="s">
        <v>2119</v>
      </c>
      <c r="B1718" s="25">
        <v>40962</v>
      </c>
      <c r="C1718" s="21" t="s">
        <v>6</v>
      </c>
      <c r="D1718" s="21" t="s">
        <v>299</v>
      </c>
      <c r="F1718" s="26">
        <v>49.18</v>
      </c>
      <c r="G1718" s="21" t="s">
        <v>338</v>
      </c>
    </row>
    <row r="1719" spans="1:9" ht="13.4" customHeight="1" x14ac:dyDescent="0.25">
      <c r="A1719" s="21" t="s">
        <v>2119</v>
      </c>
      <c r="B1719" s="25">
        <v>40962</v>
      </c>
      <c r="C1719" s="21" t="s">
        <v>6</v>
      </c>
      <c r="D1719" s="21" t="s">
        <v>299</v>
      </c>
      <c r="F1719" s="26">
        <v>422.03</v>
      </c>
      <c r="G1719" s="21" t="s">
        <v>200</v>
      </c>
    </row>
    <row r="1720" spans="1:9" ht="13.4" customHeight="1" x14ac:dyDescent="0.25">
      <c r="A1720" s="21" t="s">
        <v>2119</v>
      </c>
      <c r="B1720" s="25">
        <v>40962</v>
      </c>
      <c r="C1720" s="21" t="s">
        <v>6</v>
      </c>
      <c r="D1720" s="21" t="s">
        <v>299</v>
      </c>
      <c r="F1720" s="26">
        <v>184.56</v>
      </c>
      <c r="G1720" s="21" t="s">
        <v>346</v>
      </c>
    </row>
    <row r="1721" spans="1:9" ht="13.4" customHeight="1" x14ac:dyDescent="0.25">
      <c r="A1721" s="21" t="s">
        <v>2119</v>
      </c>
      <c r="B1721" s="25">
        <v>40962</v>
      </c>
      <c r="C1721" s="21" t="s">
        <v>21</v>
      </c>
      <c r="D1721" s="21" t="s">
        <v>272</v>
      </c>
      <c r="E1721" s="26">
        <v>75</v>
      </c>
      <c r="G1721" s="21" t="s">
        <v>331</v>
      </c>
      <c r="I1721" s="21">
        <f>WEEKNUM(B1721)</f>
        <v>8</v>
      </c>
    </row>
    <row r="1722" spans="1:9" ht="13.4" customHeight="1" x14ac:dyDescent="0.25">
      <c r="A1722" s="21" t="s">
        <v>2119</v>
      </c>
      <c r="B1722" s="25">
        <v>40962</v>
      </c>
      <c r="C1722" s="21" t="s">
        <v>21</v>
      </c>
      <c r="D1722" s="21" t="s">
        <v>272</v>
      </c>
      <c r="E1722" s="26">
        <v>75</v>
      </c>
      <c r="G1722" s="21" t="s">
        <v>326</v>
      </c>
      <c r="I1722" s="21">
        <f>WEEKNUM(B1722)</f>
        <v>8</v>
      </c>
    </row>
    <row r="1723" spans="1:9" ht="13.4" customHeight="1" x14ac:dyDescent="0.25">
      <c r="A1723" s="21" t="s">
        <v>2119</v>
      </c>
      <c r="B1723" s="25">
        <v>40962</v>
      </c>
      <c r="C1723" s="21" t="s">
        <v>21</v>
      </c>
      <c r="D1723" s="21" t="s">
        <v>272</v>
      </c>
      <c r="E1723" s="26">
        <v>75</v>
      </c>
      <c r="G1723" s="21" t="s">
        <v>337</v>
      </c>
      <c r="I1723" s="21">
        <f>WEEKNUM(B1723)</f>
        <v>8</v>
      </c>
    </row>
    <row r="1724" spans="1:9" ht="13.4" customHeight="1" x14ac:dyDescent="0.25">
      <c r="A1724" s="21" t="s">
        <v>2119</v>
      </c>
      <c r="B1724" s="25">
        <v>40963</v>
      </c>
      <c r="C1724" s="21" t="s">
        <v>6</v>
      </c>
      <c r="D1724" s="21" t="s">
        <v>347</v>
      </c>
      <c r="F1724" s="26">
        <v>121.67</v>
      </c>
      <c r="G1724" s="21" t="s">
        <v>323</v>
      </c>
    </row>
    <row r="1725" spans="1:9" ht="13.4" customHeight="1" x14ac:dyDescent="0.25">
      <c r="A1725" s="21" t="s">
        <v>2119</v>
      </c>
      <c r="B1725" s="25">
        <v>40963</v>
      </c>
      <c r="C1725" s="21" t="s">
        <v>6</v>
      </c>
      <c r="D1725" s="21" t="s">
        <v>299</v>
      </c>
      <c r="F1725" s="26">
        <v>63.45</v>
      </c>
      <c r="G1725" s="21" t="s">
        <v>346</v>
      </c>
    </row>
    <row r="1726" spans="1:9" ht="13.4" customHeight="1" x14ac:dyDescent="0.25">
      <c r="A1726" s="21" t="s">
        <v>2119</v>
      </c>
      <c r="B1726" s="25">
        <v>40963</v>
      </c>
      <c r="C1726" s="21" t="s">
        <v>275</v>
      </c>
      <c r="D1726" s="21" t="s">
        <v>299</v>
      </c>
      <c r="F1726" s="26">
        <v>126.23</v>
      </c>
      <c r="G1726" s="21" t="s">
        <v>343</v>
      </c>
    </row>
    <row r="1727" spans="1:9" ht="13.4" customHeight="1" x14ac:dyDescent="0.25">
      <c r="A1727" s="21" t="s">
        <v>2119</v>
      </c>
      <c r="B1727" s="25">
        <v>40963</v>
      </c>
      <c r="C1727" s="21" t="s">
        <v>6</v>
      </c>
      <c r="D1727" s="21" t="s">
        <v>299</v>
      </c>
      <c r="F1727" s="26">
        <v>1437.61</v>
      </c>
      <c r="G1727" s="21" t="s">
        <v>346</v>
      </c>
    </row>
    <row r="1728" spans="1:9" ht="13.4" customHeight="1" x14ac:dyDescent="0.25">
      <c r="A1728" s="21" t="s">
        <v>2119</v>
      </c>
      <c r="B1728" s="25">
        <v>40963</v>
      </c>
      <c r="C1728" s="21" t="s">
        <v>21</v>
      </c>
      <c r="D1728" s="21" t="s">
        <v>216</v>
      </c>
      <c r="E1728" s="26">
        <v>375</v>
      </c>
      <c r="G1728" s="21" t="s">
        <v>299</v>
      </c>
      <c r="I1728" s="21">
        <f>WEEKNUM(B1728)</f>
        <v>8</v>
      </c>
    </row>
    <row r="1729" spans="1:9" ht="13.4" customHeight="1" x14ac:dyDescent="0.25">
      <c r="A1729" s="21" t="s">
        <v>2119</v>
      </c>
      <c r="B1729" s="25">
        <v>40964</v>
      </c>
      <c r="C1729" s="21" t="s">
        <v>6</v>
      </c>
      <c r="D1729" s="21" t="s">
        <v>348</v>
      </c>
      <c r="F1729" s="26">
        <v>338.21</v>
      </c>
      <c r="G1729" s="21" t="s">
        <v>323</v>
      </c>
    </row>
    <row r="1730" spans="1:9" ht="13.4" customHeight="1" x14ac:dyDescent="0.25">
      <c r="A1730" s="21" t="s">
        <v>2119</v>
      </c>
      <c r="B1730" s="25">
        <v>40964</v>
      </c>
      <c r="C1730" s="21" t="s">
        <v>6</v>
      </c>
      <c r="D1730" s="21" t="s">
        <v>299</v>
      </c>
      <c r="F1730" s="26">
        <v>696.74</v>
      </c>
      <c r="G1730" s="21" t="s">
        <v>338</v>
      </c>
    </row>
    <row r="1731" spans="1:9" ht="13.4" customHeight="1" x14ac:dyDescent="0.25">
      <c r="A1731" s="21" t="s">
        <v>2119</v>
      </c>
      <c r="B1731" s="25">
        <v>40964</v>
      </c>
      <c r="C1731" s="21" t="s">
        <v>6</v>
      </c>
      <c r="D1731" s="21" t="s">
        <v>299</v>
      </c>
      <c r="F1731" s="26">
        <v>91.66</v>
      </c>
      <c r="G1731" s="21" t="s">
        <v>338</v>
      </c>
    </row>
    <row r="1732" spans="1:9" ht="13.4" customHeight="1" x14ac:dyDescent="0.25">
      <c r="A1732" s="21" t="s">
        <v>2119</v>
      </c>
      <c r="B1732" s="25">
        <v>40964</v>
      </c>
      <c r="C1732" s="21" t="s">
        <v>6</v>
      </c>
      <c r="D1732" s="21" t="s">
        <v>299</v>
      </c>
      <c r="F1732" s="26">
        <v>395.63</v>
      </c>
      <c r="G1732" s="21" t="s">
        <v>338</v>
      </c>
    </row>
    <row r="1733" spans="1:9" ht="13.4" customHeight="1" x14ac:dyDescent="0.25">
      <c r="A1733" s="21" t="s">
        <v>2119</v>
      </c>
      <c r="B1733" s="25">
        <v>40964</v>
      </c>
      <c r="C1733" s="21" t="s">
        <v>6</v>
      </c>
      <c r="D1733" s="21" t="s">
        <v>299</v>
      </c>
      <c r="F1733" s="26">
        <v>143.01</v>
      </c>
      <c r="G1733" s="21" t="s">
        <v>62</v>
      </c>
    </row>
    <row r="1734" spans="1:9" ht="13.4" customHeight="1" x14ac:dyDescent="0.25">
      <c r="A1734" s="21" t="s">
        <v>2119</v>
      </c>
      <c r="B1734" s="25">
        <v>40964</v>
      </c>
      <c r="C1734" s="21" t="s">
        <v>6</v>
      </c>
      <c r="D1734" s="21" t="s">
        <v>219</v>
      </c>
      <c r="F1734" s="26">
        <v>1624.3</v>
      </c>
      <c r="G1734" s="21" t="s">
        <v>338</v>
      </c>
    </row>
    <row r="1735" spans="1:9" ht="13.4" customHeight="1" x14ac:dyDescent="0.25">
      <c r="A1735" s="21" t="s">
        <v>2119</v>
      </c>
      <c r="B1735" s="25">
        <v>40966</v>
      </c>
      <c r="C1735" s="21" t="s">
        <v>6</v>
      </c>
      <c r="D1735" s="21" t="s">
        <v>299</v>
      </c>
      <c r="E1735" s="26" t="s">
        <v>307</v>
      </c>
      <c r="F1735" s="26">
        <v>703.92</v>
      </c>
      <c r="G1735" s="21" t="s">
        <v>338</v>
      </c>
    </row>
    <row r="1736" spans="1:9" ht="13.4" customHeight="1" x14ac:dyDescent="0.25">
      <c r="A1736" s="21" t="s">
        <v>2119</v>
      </c>
      <c r="B1736" s="25">
        <v>40966</v>
      </c>
      <c r="C1736" s="21" t="s">
        <v>275</v>
      </c>
      <c r="D1736" s="21" t="s">
        <v>299</v>
      </c>
      <c r="F1736" s="26">
        <v>148.15</v>
      </c>
      <c r="G1736" s="21" t="s">
        <v>343</v>
      </c>
    </row>
    <row r="1737" spans="1:9" ht="13.4" customHeight="1" x14ac:dyDescent="0.25">
      <c r="A1737" s="21" t="s">
        <v>2119</v>
      </c>
      <c r="B1737" s="25">
        <v>40966</v>
      </c>
      <c r="C1737" s="21" t="s">
        <v>6</v>
      </c>
      <c r="D1737" s="21" t="s">
        <v>299</v>
      </c>
      <c r="F1737" s="26">
        <v>181.31</v>
      </c>
      <c r="G1737" s="21" t="s">
        <v>338</v>
      </c>
    </row>
    <row r="1738" spans="1:9" ht="13.4" customHeight="1" x14ac:dyDescent="0.25">
      <c r="A1738" s="21" t="s">
        <v>2119</v>
      </c>
      <c r="B1738" s="25">
        <v>40966</v>
      </c>
      <c r="C1738" s="21" t="s">
        <v>21</v>
      </c>
      <c r="D1738" s="21" t="s">
        <v>292</v>
      </c>
      <c r="E1738" s="26">
        <v>1240</v>
      </c>
      <c r="G1738" s="21" t="s">
        <v>338</v>
      </c>
      <c r="I1738" s="21">
        <f t="shared" ref="I1738:I1750" si="55">WEEKNUM(B1738)</f>
        <v>9</v>
      </c>
    </row>
    <row r="1739" spans="1:9" ht="13.4" customHeight="1" x14ac:dyDescent="0.25">
      <c r="A1739" s="21" t="s">
        <v>2119</v>
      </c>
      <c r="B1739" s="25">
        <v>40966</v>
      </c>
      <c r="C1739" s="21" t="s">
        <v>21</v>
      </c>
      <c r="D1739" s="21" t="s">
        <v>292</v>
      </c>
      <c r="E1739" s="26">
        <v>750</v>
      </c>
      <c r="G1739" s="21" t="s">
        <v>330</v>
      </c>
      <c r="I1739" s="21">
        <f t="shared" si="55"/>
        <v>9</v>
      </c>
    </row>
    <row r="1740" spans="1:9" ht="13.4" customHeight="1" x14ac:dyDescent="0.25">
      <c r="A1740" s="21" t="s">
        <v>2119</v>
      </c>
      <c r="B1740" s="25">
        <v>40966</v>
      </c>
      <c r="C1740" s="21" t="s">
        <v>21</v>
      </c>
      <c r="D1740" s="21" t="s">
        <v>38</v>
      </c>
      <c r="E1740" s="26">
        <v>875</v>
      </c>
      <c r="G1740" s="21" t="s">
        <v>338</v>
      </c>
      <c r="I1740" s="21">
        <f t="shared" si="55"/>
        <v>9</v>
      </c>
    </row>
    <row r="1741" spans="1:9" ht="13.4" customHeight="1" x14ac:dyDescent="0.25">
      <c r="A1741" s="21" t="s">
        <v>2119</v>
      </c>
      <c r="B1741" s="25">
        <v>40966</v>
      </c>
      <c r="C1741" s="21" t="s">
        <v>21</v>
      </c>
      <c r="D1741" s="21" t="s">
        <v>38</v>
      </c>
      <c r="E1741" s="26">
        <v>75</v>
      </c>
      <c r="G1741" s="21" t="s">
        <v>331</v>
      </c>
      <c r="H1741" s="38" t="s">
        <v>349</v>
      </c>
      <c r="I1741" s="21">
        <f t="shared" si="55"/>
        <v>9</v>
      </c>
    </row>
    <row r="1742" spans="1:9" ht="13.4" customHeight="1" x14ac:dyDescent="0.25">
      <c r="A1742" s="21" t="s">
        <v>2119</v>
      </c>
      <c r="B1742" s="42">
        <v>40966</v>
      </c>
      <c r="C1742" s="38" t="s">
        <v>21</v>
      </c>
      <c r="D1742" s="38" t="s">
        <v>38</v>
      </c>
      <c r="E1742" s="43">
        <f>1071-950</f>
        <v>121</v>
      </c>
      <c r="F1742" s="43"/>
      <c r="G1742" s="38" t="s">
        <v>335</v>
      </c>
      <c r="I1742" s="21">
        <f t="shared" si="55"/>
        <v>9</v>
      </c>
    </row>
    <row r="1743" spans="1:9" ht="13.4" customHeight="1" x14ac:dyDescent="0.25">
      <c r="A1743" s="21" t="s">
        <v>2119</v>
      </c>
      <c r="B1743" s="25">
        <v>40966</v>
      </c>
      <c r="C1743" s="21" t="s">
        <v>21</v>
      </c>
      <c r="D1743" s="21" t="s">
        <v>36</v>
      </c>
      <c r="E1743" s="26">
        <v>780</v>
      </c>
      <c r="G1743" s="21" t="s">
        <v>338</v>
      </c>
      <c r="I1743" s="21">
        <f t="shared" si="55"/>
        <v>9</v>
      </c>
    </row>
    <row r="1744" spans="1:9" ht="13.4" customHeight="1" x14ac:dyDescent="0.25">
      <c r="A1744" s="21" t="s">
        <v>2119</v>
      </c>
      <c r="B1744" s="25">
        <v>40966</v>
      </c>
      <c r="C1744" s="21" t="s">
        <v>21</v>
      </c>
      <c r="D1744" s="21" t="s">
        <v>48</v>
      </c>
      <c r="E1744" s="26">
        <v>720</v>
      </c>
      <c r="G1744" s="21" t="s">
        <v>338</v>
      </c>
      <c r="I1744" s="21">
        <f t="shared" si="55"/>
        <v>9</v>
      </c>
    </row>
    <row r="1745" spans="1:9" ht="13.4" customHeight="1" x14ac:dyDescent="0.25">
      <c r="A1745" s="21" t="s">
        <v>2119</v>
      </c>
      <c r="B1745" s="25">
        <v>40966</v>
      </c>
      <c r="C1745" s="21" t="s">
        <v>21</v>
      </c>
      <c r="D1745" s="21" t="s">
        <v>22</v>
      </c>
      <c r="E1745" s="26">
        <v>720</v>
      </c>
      <c r="G1745" s="21" t="s">
        <v>338</v>
      </c>
      <c r="I1745" s="21">
        <f t="shared" si="55"/>
        <v>9</v>
      </c>
    </row>
    <row r="1746" spans="1:9" ht="13.4" customHeight="1" x14ac:dyDescent="0.25">
      <c r="A1746" s="21" t="s">
        <v>2119</v>
      </c>
      <c r="B1746" s="25">
        <v>40966</v>
      </c>
      <c r="C1746" s="21" t="s">
        <v>21</v>
      </c>
      <c r="D1746" s="21" t="s">
        <v>56</v>
      </c>
      <c r="E1746" s="26">
        <v>720</v>
      </c>
      <c r="G1746" s="21" t="s">
        <v>338</v>
      </c>
      <c r="I1746" s="21">
        <f t="shared" si="55"/>
        <v>9</v>
      </c>
    </row>
    <row r="1747" spans="1:9" ht="13.4" customHeight="1" x14ac:dyDescent="0.25">
      <c r="A1747" s="21" t="s">
        <v>2119</v>
      </c>
      <c r="B1747" s="25">
        <v>40966</v>
      </c>
      <c r="C1747" s="21" t="s">
        <v>21</v>
      </c>
      <c r="D1747" s="21" t="s">
        <v>46</v>
      </c>
      <c r="E1747" s="26">
        <v>390</v>
      </c>
      <c r="G1747" s="21" t="s">
        <v>338</v>
      </c>
      <c r="I1747" s="21">
        <f t="shared" si="55"/>
        <v>9</v>
      </c>
    </row>
    <row r="1748" spans="1:9" ht="13.4" customHeight="1" x14ac:dyDescent="0.25">
      <c r="A1748" s="21" t="s">
        <v>2119</v>
      </c>
      <c r="B1748" s="25">
        <v>40966</v>
      </c>
      <c r="C1748" s="21" t="s">
        <v>21</v>
      </c>
      <c r="D1748" s="21" t="s">
        <v>350</v>
      </c>
      <c r="E1748" s="26">
        <v>120</v>
      </c>
      <c r="G1748" s="21" t="s">
        <v>330</v>
      </c>
      <c r="I1748" s="21">
        <f t="shared" si="55"/>
        <v>9</v>
      </c>
    </row>
    <row r="1749" spans="1:9" ht="13.4" customHeight="1" x14ac:dyDescent="0.25">
      <c r="A1749" s="21" t="s">
        <v>2119</v>
      </c>
      <c r="B1749" s="25">
        <v>40966</v>
      </c>
      <c r="C1749" s="21" t="s">
        <v>21</v>
      </c>
      <c r="D1749" s="21" t="s">
        <v>292</v>
      </c>
      <c r="E1749" s="26">
        <v>5000</v>
      </c>
      <c r="G1749" s="21" t="s">
        <v>351</v>
      </c>
      <c r="I1749" s="21">
        <f t="shared" si="55"/>
        <v>9</v>
      </c>
    </row>
    <row r="1750" spans="1:9" ht="13.4" customHeight="1" x14ac:dyDescent="0.25">
      <c r="A1750" s="21" t="s">
        <v>2119</v>
      </c>
      <c r="B1750" s="25">
        <v>40966</v>
      </c>
      <c r="C1750" s="21" t="s">
        <v>21</v>
      </c>
      <c r="D1750" s="21" t="s">
        <v>292</v>
      </c>
      <c r="E1750" s="26">
        <v>1350</v>
      </c>
      <c r="G1750" s="21" t="s">
        <v>343</v>
      </c>
      <c r="I1750" s="21">
        <f t="shared" si="55"/>
        <v>9</v>
      </c>
    </row>
    <row r="1751" spans="1:9" ht="13.4" customHeight="1" x14ac:dyDescent="0.25">
      <c r="A1751" s="21" t="s">
        <v>2119</v>
      </c>
      <c r="B1751" s="25">
        <v>40967</v>
      </c>
      <c r="C1751" s="21" t="s">
        <v>6</v>
      </c>
      <c r="D1751" s="21" t="s">
        <v>299</v>
      </c>
      <c r="F1751" s="26">
        <v>134.43</v>
      </c>
      <c r="G1751" s="21" t="s">
        <v>200</v>
      </c>
    </row>
    <row r="1752" spans="1:9" ht="13.4" customHeight="1" x14ac:dyDescent="0.25">
      <c r="A1752" s="21" t="s">
        <v>2119</v>
      </c>
      <c r="B1752" s="25">
        <v>40968</v>
      </c>
      <c r="C1752" s="21" t="s">
        <v>6</v>
      </c>
      <c r="D1752" s="21" t="s">
        <v>299</v>
      </c>
      <c r="F1752" s="26">
        <v>218.55</v>
      </c>
      <c r="G1752" s="21" t="s">
        <v>338</v>
      </c>
    </row>
    <row r="1753" spans="1:9" ht="13.4" customHeight="1" x14ac:dyDescent="0.25">
      <c r="A1753" s="21" t="s">
        <v>2119</v>
      </c>
      <c r="B1753" s="25">
        <v>40968</v>
      </c>
      <c r="C1753" s="21" t="s">
        <v>275</v>
      </c>
      <c r="D1753" s="21" t="s">
        <v>299</v>
      </c>
      <c r="F1753" s="26">
        <v>582.79999999999995</v>
      </c>
      <c r="G1753" s="21" t="s">
        <v>343</v>
      </c>
    </row>
    <row r="1754" spans="1:9" ht="13.4" customHeight="1" x14ac:dyDescent="0.25">
      <c r="A1754" s="21" t="s">
        <v>2119</v>
      </c>
      <c r="B1754" s="25">
        <v>40968</v>
      </c>
      <c r="C1754" s="21" t="s">
        <v>6</v>
      </c>
      <c r="D1754" s="21" t="s">
        <v>299</v>
      </c>
      <c r="F1754" s="26">
        <v>1050.3</v>
      </c>
      <c r="G1754" s="21" t="s">
        <v>346</v>
      </c>
    </row>
    <row r="1755" spans="1:9" ht="13.4" customHeight="1" x14ac:dyDescent="0.25">
      <c r="A1755" s="21" t="s">
        <v>2119</v>
      </c>
      <c r="B1755" s="25">
        <v>40968</v>
      </c>
      <c r="C1755" s="21" t="s">
        <v>6</v>
      </c>
      <c r="D1755" s="21" t="s">
        <v>299</v>
      </c>
      <c r="F1755" s="26">
        <v>80.31</v>
      </c>
      <c r="G1755" s="21" t="s">
        <v>352</v>
      </c>
    </row>
    <row r="1756" spans="1:9" ht="13.4" customHeight="1" x14ac:dyDescent="0.25">
      <c r="A1756" s="21" t="s">
        <v>2119</v>
      </c>
      <c r="B1756" s="25">
        <v>40968</v>
      </c>
      <c r="C1756" s="21" t="s">
        <v>21</v>
      </c>
      <c r="D1756" s="21" t="s">
        <v>154</v>
      </c>
      <c r="E1756" s="26">
        <v>60</v>
      </c>
      <c r="G1756" s="21" t="s">
        <v>62</v>
      </c>
      <c r="I1756" s="21">
        <f t="shared" ref="I1756:I1767" si="56">WEEKNUM(B1756)</f>
        <v>9</v>
      </c>
    </row>
    <row r="1757" spans="1:9" ht="13.4" customHeight="1" x14ac:dyDescent="0.25">
      <c r="A1757" s="21" t="s">
        <v>2119</v>
      </c>
      <c r="B1757" s="25">
        <v>40968</v>
      </c>
      <c r="C1757" s="21" t="s">
        <v>21</v>
      </c>
      <c r="D1757" s="21" t="s">
        <v>154</v>
      </c>
      <c r="E1757" s="26">
        <v>60</v>
      </c>
      <c r="G1757" s="21" t="s">
        <v>331</v>
      </c>
      <c r="I1757" s="21">
        <f t="shared" si="56"/>
        <v>9</v>
      </c>
    </row>
    <row r="1758" spans="1:9" ht="13.4" customHeight="1" x14ac:dyDescent="0.25">
      <c r="A1758" s="21" t="s">
        <v>2119</v>
      </c>
      <c r="B1758" s="25">
        <v>40968</v>
      </c>
      <c r="C1758" s="21" t="s">
        <v>21</v>
      </c>
      <c r="D1758" s="21" t="s">
        <v>154</v>
      </c>
      <c r="E1758" s="26">
        <v>120</v>
      </c>
      <c r="G1758" s="21" t="s">
        <v>330</v>
      </c>
      <c r="I1758" s="21">
        <f t="shared" si="56"/>
        <v>9</v>
      </c>
    </row>
    <row r="1759" spans="1:9" ht="13.4" customHeight="1" x14ac:dyDescent="0.25">
      <c r="A1759" s="21" t="s">
        <v>2119</v>
      </c>
      <c r="B1759" s="25">
        <v>40968</v>
      </c>
      <c r="C1759" s="21" t="s">
        <v>21</v>
      </c>
      <c r="D1759" s="21" t="s">
        <v>154</v>
      </c>
      <c r="E1759" s="26">
        <v>60</v>
      </c>
      <c r="G1759" s="21" t="s">
        <v>259</v>
      </c>
      <c r="I1759" s="21">
        <f t="shared" si="56"/>
        <v>9</v>
      </c>
    </row>
    <row r="1760" spans="1:9" ht="13.4" customHeight="1" x14ac:dyDescent="0.25">
      <c r="A1760" s="21" t="s">
        <v>2119</v>
      </c>
      <c r="B1760" s="25">
        <v>40968</v>
      </c>
      <c r="C1760" s="21" t="s">
        <v>21</v>
      </c>
      <c r="D1760" s="21" t="s">
        <v>154</v>
      </c>
      <c r="E1760" s="26">
        <v>60</v>
      </c>
      <c r="G1760" s="21" t="s">
        <v>9</v>
      </c>
      <c r="I1760" s="21">
        <f t="shared" si="56"/>
        <v>9</v>
      </c>
    </row>
    <row r="1761" spans="1:9" ht="13.4" customHeight="1" x14ac:dyDescent="0.25">
      <c r="A1761" s="21" t="s">
        <v>2119</v>
      </c>
      <c r="B1761" s="25">
        <v>40968</v>
      </c>
      <c r="C1761" s="21" t="s">
        <v>21</v>
      </c>
      <c r="D1761" s="21" t="s">
        <v>46</v>
      </c>
      <c r="E1761" s="26">
        <v>120</v>
      </c>
      <c r="G1761" s="21" t="s">
        <v>330</v>
      </c>
      <c r="I1761" s="21">
        <f t="shared" si="56"/>
        <v>9</v>
      </c>
    </row>
    <row r="1762" spans="1:9" ht="13.4" customHeight="1" x14ac:dyDescent="0.25">
      <c r="A1762" s="21" t="s">
        <v>2119</v>
      </c>
      <c r="B1762" s="25">
        <v>40968</v>
      </c>
      <c r="C1762" s="21" t="s">
        <v>21</v>
      </c>
      <c r="D1762" s="21" t="s">
        <v>46</v>
      </c>
      <c r="E1762" s="26">
        <v>60</v>
      </c>
      <c r="G1762" s="21" t="s">
        <v>331</v>
      </c>
      <c r="I1762" s="21">
        <f t="shared" si="56"/>
        <v>9</v>
      </c>
    </row>
    <row r="1763" spans="1:9" s="39" customFormat="1" ht="13.4" customHeight="1" x14ac:dyDescent="0.25">
      <c r="A1763" s="21" t="s">
        <v>2119</v>
      </c>
      <c r="B1763" s="25">
        <v>40968</v>
      </c>
      <c r="C1763" s="21" t="s">
        <v>21</v>
      </c>
      <c r="D1763" s="21" t="s">
        <v>46</v>
      </c>
      <c r="E1763" s="26">
        <v>60</v>
      </c>
      <c r="F1763" s="26"/>
      <c r="G1763" s="21" t="s">
        <v>259</v>
      </c>
      <c r="H1763" s="21"/>
      <c r="I1763" s="21">
        <f t="shared" si="56"/>
        <v>9</v>
      </c>
    </row>
    <row r="1764" spans="1:9" s="39" customFormat="1" ht="13.4" customHeight="1" x14ac:dyDescent="0.25">
      <c r="A1764" s="21" t="s">
        <v>2119</v>
      </c>
      <c r="B1764" s="25">
        <v>40968</v>
      </c>
      <c r="C1764" s="21" t="s">
        <v>21</v>
      </c>
      <c r="D1764" s="21" t="s">
        <v>40</v>
      </c>
      <c r="E1764" s="26">
        <v>420</v>
      </c>
      <c r="F1764" s="26"/>
      <c r="G1764" s="21" t="s">
        <v>343</v>
      </c>
      <c r="H1764" s="21"/>
      <c r="I1764" s="21">
        <f t="shared" si="56"/>
        <v>9</v>
      </c>
    </row>
    <row r="1765" spans="1:9" s="39" customFormat="1" ht="13.4" customHeight="1" x14ac:dyDescent="0.25">
      <c r="A1765" s="21" t="s">
        <v>2119</v>
      </c>
      <c r="B1765" s="25">
        <v>40968</v>
      </c>
      <c r="C1765" s="21" t="s">
        <v>21</v>
      </c>
      <c r="D1765" s="21" t="s">
        <v>154</v>
      </c>
      <c r="E1765" s="26">
        <v>390</v>
      </c>
      <c r="F1765" s="26"/>
      <c r="G1765" s="21" t="s">
        <v>343</v>
      </c>
      <c r="H1765" s="21"/>
      <c r="I1765" s="21">
        <f t="shared" si="56"/>
        <v>9</v>
      </c>
    </row>
    <row r="1766" spans="1:9" s="39" customFormat="1" x14ac:dyDescent="0.25">
      <c r="A1766" s="21" t="s">
        <v>2119</v>
      </c>
      <c r="B1766" s="25">
        <v>40968</v>
      </c>
      <c r="C1766" s="21" t="s">
        <v>21</v>
      </c>
      <c r="D1766" s="21" t="s">
        <v>258</v>
      </c>
      <c r="E1766" s="26">
        <v>350</v>
      </c>
      <c r="F1766" s="26"/>
      <c r="G1766" s="21" t="s">
        <v>343</v>
      </c>
      <c r="I1766" s="21">
        <f t="shared" si="56"/>
        <v>9</v>
      </c>
    </row>
    <row r="1767" spans="1:9" s="39" customFormat="1" ht="13.4" customHeight="1" x14ac:dyDescent="0.25">
      <c r="A1767" s="21" t="s">
        <v>2119</v>
      </c>
      <c r="B1767" s="40">
        <v>40968</v>
      </c>
      <c r="C1767" s="39" t="s">
        <v>21</v>
      </c>
      <c r="D1767" s="39" t="s">
        <v>319</v>
      </c>
      <c r="E1767" s="41">
        <v>850</v>
      </c>
      <c r="F1767" s="41"/>
      <c r="G1767" s="39" t="s">
        <v>353</v>
      </c>
      <c r="H1767" s="21"/>
      <c r="I1767" s="21">
        <f t="shared" si="56"/>
        <v>9</v>
      </c>
    </row>
    <row r="1768" spans="1:9" s="39" customFormat="1" ht="13.4" customHeight="1" x14ac:dyDescent="0.25">
      <c r="A1768" s="21" t="s">
        <v>2119</v>
      </c>
      <c r="B1768" s="25">
        <v>40969</v>
      </c>
      <c r="C1768" s="21" t="s">
        <v>6</v>
      </c>
      <c r="D1768" s="21" t="s">
        <v>299</v>
      </c>
      <c r="E1768" s="26"/>
      <c r="F1768" s="26">
        <v>389.54</v>
      </c>
      <c r="G1768" s="21" t="s">
        <v>326</v>
      </c>
      <c r="H1768" s="21"/>
    </row>
    <row r="1769" spans="1:9" s="39" customFormat="1" ht="13.4" customHeight="1" x14ac:dyDescent="0.25">
      <c r="A1769" s="21" t="s">
        <v>2119</v>
      </c>
      <c r="B1769" s="25">
        <v>40969</v>
      </c>
      <c r="C1769" s="21" t="s">
        <v>6</v>
      </c>
      <c r="D1769" s="21" t="s">
        <v>299</v>
      </c>
      <c r="E1769" s="26"/>
      <c r="F1769" s="26">
        <v>308.27</v>
      </c>
      <c r="G1769" s="21" t="s">
        <v>346</v>
      </c>
      <c r="H1769" s="21"/>
    </row>
    <row r="1770" spans="1:9" ht="13.4" customHeight="1" x14ac:dyDescent="0.25">
      <c r="A1770" s="21" t="s">
        <v>2119</v>
      </c>
      <c r="B1770" s="25">
        <v>40969</v>
      </c>
      <c r="C1770" s="21" t="s">
        <v>6</v>
      </c>
      <c r="D1770" s="21" t="s">
        <v>299</v>
      </c>
      <c r="F1770" s="26">
        <v>237.17</v>
      </c>
      <c r="G1770" s="21" t="s">
        <v>338</v>
      </c>
      <c r="H1770" s="39"/>
    </row>
    <row r="1771" spans="1:9" ht="13.4" customHeight="1" x14ac:dyDescent="0.25">
      <c r="A1771" s="21" t="s">
        <v>2119</v>
      </c>
      <c r="B1771" s="40">
        <v>40969</v>
      </c>
      <c r="C1771" s="39" t="s">
        <v>21</v>
      </c>
      <c r="D1771" s="39" t="s">
        <v>317</v>
      </c>
      <c r="E1771" s="41"/>
      <c r="F1771" s="41">
        <v>2157.63</v>
      </c>
      <c r="G1771" s="39" t="s">
        <v>346</v>
      </c>
      <c r="I1771" s="21">
        <f>WEEKNUM(B1771)</f>
        <v>9</v>
      </c>
    </row>
    <row r="1772" spans="1:9" ht="13.4" customHeight="1" x14ac:dyDescent="0.25">
      <c r="A1772" s="21" t="s">
        <v>2119</v>
      </c>
      <c r="B1772" s="25">
        <v>40969</v>
      </c>
      <c r="C1772" s="21" t="s">
        <v>21</v>
      </c>
      <c r="D1772" s="21" t="s">
        <v>295</v>
      </c>
      <c r="E1772" s="26">
        <v>2500</v>
      </c>
      <c r="G1772" s="21" t="s">
        <v>346</v>
      </c>
      <c r="I1772" s="21">
        <f>WEEKNUM(B1772)</f>
        <v>9</v>
      </c>
    </row>
    <row r="1773" spans="1:9" ht="13.4" customHeight="1" x14ac:dyDescent="0.25">
      <c r="A1773" s="21" t="s">
        <v>2119</v>
      </c>
      <c r="B1773" s="25">
        <v>40969</v>
      </c>
      <c r="C1773" s="21" t="s">
        <v>21</v>
      </c>
      <c r="D1773" s="21" t="s">
        <v>262</v>
      </c>
      <c r="E1773" s="26">
        <v>2300</v>
      </c>
      <c r="G1773" s="21" t="s">
        <v>346</v>
      </c>
      <c r="I1773" s="21">
        <f>WEEKNUM(B1773)</f>
        <v>9</v>
      </c>
    </row>
    <row r="1774" spans="1:9" x14ac:dyDescent="0.25">
      <c r="A1774" s="21" t="s">
        <v>2119</v>
      </c>
      <c r="B1774" s="25">
        <v>40970</v>
      </c>
      <c r="C1774" s="21" t="s">
        <v>21</v>
      </c>
      <c r="D1774" s="21" t="s">
        <v>216</v>
      </c>
      <c r="E1774" s="26">
        <v>360</v>
      </c>
      <c r="G1774" s="21" t="s">
        <v>299</v>
      </c>
      <c r="I1774" s="21">
        <f>WEEKNUM(B1774)</f>
        <v>9</v>
      </c>
    </row>
    <row r="1775" spans="1:9" ht="13.4" customHeight="1" x14ac:dyDescent="0.25">
      <c r="A1775" s="21" t="s">
        <v>2119</v>
      </c>
      <c r="B1775" s="25">
        <v>40970</v>
      </c>
      <c r="C1775" s="21" t="s">
        <v>6</v>
      </c>
      <c r="D1775" s="21" t="s">
        <v>299</v>
      </c>
      <c r="F1775" s="26">
        <v>855.19</v>
      </c>
      <c r="G1775" s="21" t="s">
        <v>346</v>
      </c>
    </row>
    <row r="1776" spans="1:9" ht="13.4" customHeight="1" x14ac:dyDescent="0.25">
      <c r="A1776" s="21" t="s">
        <v>2119</v>
      </c>
      <c r="B1776" s="25">
        <v>40970</v>
      </c>
      <c r="C1776" s="21" t="s">
        <v>6</v>
      </c>
      <c r="D1776" s="21" t="s">
        <v>299</v>
      </c>
      <c r="F1776" s="26">
        <v>586.73</v>
      </c>
      <c r="G1776" s="21" t="s">
        <v>326</v>
      </c>
    </row>
    <row r="1777" spans="1:9" ht="13.4" customHeight="1" x14ac:dyDescent="0.25">
      <c r="A1777" s="21" t="s">
        <v>2119</v>
      </c>
      <c r="B1777" s="25">
        <v>40970</v>
      </c>
      <c r="C1777" s="21" t="s">
        <v>6</v>
      </c>
      <c r="D1777" s="21" t="s">
        <v>299</v>
      </c>
      <c r="F1777" s="26">
        <v>40.01</v>
      </c>
      <c r="G1777" s="21" t="s">
        <v>338</v>
      </c>
    </row>
    <row r="1778" spans="1:9" ht="13.4" customHeight="1" x14ac:dyDescent="0.25">
      <c r="A1778" s="21" t="s">
        <v>2119</v>
      </c>
      <c r="B1778" s="25">
        <v>40970</v>
      </c>
      <c r="C1778" s="21" t="s">
        <v>275</v>
      </c>
      <c r="D1778" s="21" t="s">
        <v>299</v>
      </c>
      <c r="F1778" s="26">
        <v>66.010000000000005</v>
      </c>
      <c r="G1778" s="21" t="s">
        <v>354</v>
      </c>
    </row>
    <row r="1779" spans="1:9" ht="13.4" customHeight="1" x14ac:dyDescent="0.25">
      <c r="A1779" s="21" t="s">
        <v>2119</v>
      </c>
      <c r="B1779" s="25">
        <v>40970</v>
      </c>
      <c r="C1779" s="21" t="s">
        <v>6</v>
      </c>
      <c r="D1779" s="21" t="s">
        <v>219</v>
      </c>
      <c r="F1779" s="26">
        <v>937.09</v>
      </c>
      <c r="G1779" s="21" t="s">
        <v>343</v>
      </c>
    </row>
    <row r="1780" spans="1:9" ht="13.4" customHeight="1" x14ac:dyDescent="0.25">
      <c r="A1780" s="21" t="s">
        <v>2119</v>
      </c>
      <c r="B1780" s="25">
        <v>40970</v>
      </c>
      <c r="C1780" s="21" t="s">
        <v>6</v>
      </c>
      <c r="D1780" s="21" t="s">
        <v>299</v>
      </c>
      <c r="F1780" s="26">
        <v>91.15</v>
      </c>
      <c r="G1780" s="21" t="s">
        <v>338</v>
      </c>
    </row>
    <row r="1781" spans="1:9" ht="13.4" customHeight="1" x14ac:dyDescent="0.25">
      <c r="A1781" s="21" t="s">
        <v>2119</v>
      </c>
      <c r="B1781" s="25">
        <v>40971</v>
      </c>
      <c r="C1781" s="21" t="s">
        <v>6</v>
      </c>
      <c r="D1781" s="21" t="s">
        <v>299</v>
      </c>
      <c r="F1781" s="26">
        <v>480.2</v>
      </c>
      <c r="G1781" s="21" t="s">
        <v>346</v>
      </c>
    </row>
    <row r="1782" spans="1:9" ht="13.4" customHeight="1" x14ac:dyDescent="0.25">
      <c r="A1782" s="21" t="s">
        <v>2119</v>
      </c>
      <c r="B1782" s="25">
        <v>40973</v>
      </c>
      <c r="C1782" s="21" t="s">
        <v>21</v>
      </c>
      <c r="D1782" s="21" t="s">
        <v>60</v>
      </c>
      <c r="E1782" s="26">
        <v>490</v>
      </c>
      <c r="G1782" s="21" t="s">
        <v>338</v>
      </c>
      <c r="I1782" s="21">
        <f t="shared" ref="I1782:I1797" si="57">WEEKNUM(B1782)</f>
        <v>10</v>
      </c>
    </row>
    <row r="1783" spans="1:9" ht="13.4" customHeight="1" x14ac:dyDescent="0.25">
      <c r="A1783" s="21" t="s">
        <v>2119</v>
      </c>
      <c r="B1783" s="25">
        <v>40973</v>
      </c>
      <c r="C1783" s="21" t="s">
        <v>21</v>
      </c>
      <c r="D1783" s="21" t="s">
        <v>260</v>
      </c>
      <c r="E1783" s="26">
        <v>8100</v>
      </c>
      <c r="G1783" s="21" t="s">
        <v>200</v>
      </c>
      <c r="I1783" s="21">
        <f t="shared" si="57"/>
        <v>10</v>
      </c>
    </row>
    <row r="1784" spans="1:9" ht="13.4" customHeight="1" x14ac:dyDescent="0.25">
      <c r="A1784" s="21" t="s">
        <v>2119</v>
      </c>
      <c r="B1784" s="25">
        <v>40973</v>
      </c>
      <c r="C1784" s="21" t="s">
        <v>21</v>
      </c>
      <c r="D1784" s="21" t="s">
        <v>46</v>
      </c>
      <c r="E1784" s="26">
        <v>130</v>
      </c>
      <c r="G1784" s="21" t="s">
        <v>355</v>
      </c>
      <c r="I1784" s="21">
        <f t="shared" si="57"/>
        <v>10</v>
      </c>
    </row>
    <row r="1785" spans="1:9" ht="13.4" customHeight="1" x14ac:dyDescent="0.25">
      <c r="A1785" s="21" t="s">
        <v>2119</v>
      </c>
      <c r="B1785" s="25">
        <v>40973</v>
      </c>
      <c r="C1785" s="21" t="s">
        <v>21</v>
      </c>
      <c r="D1785" s="21" t="s">
        <v>46</v>
      </c>
      <c r="E1785" s="26">
        <f>780-130</f>
        <v>650</v>
      </c>
      <c r="G1785" s="21" t="s">
        <v>338</v>
      </c>
      <c r="I1785" s="21">
        <f t="shared" si="57"/>
        <v>10</v>
      </c>
    </row>
    <row r="1786" spans="1:9" ht="13.4" customHeight="1" x14ac:dyDescent="0.25">
      <c r="A1786" s="21" t="s">
        <v>2119</v>
      </c>
      <c r="B1786" s="25">
        <v>40973</v>
      </c>
      <c r="C1786" s="21" t="s">
        <v>21</v>
      </c>
      <c r="D1786" s="21" t="s">
        <v>36</v>
      </c>
      <c r="E1786" s="26">
        <v>130</v>
      </c>
      <c r="G1786" s="21" t="s">
        <v>355</v>
      </c>
      <c r="I1786" s="21">
        <f t="shared" si="57"/>
        <v>10</v>
      </c>
    </row>
    <row r="1787" spans="1:9" ht="13.4" customHeight="1" x14ac:dyDescent="0.25">
      <c r="A1787" s="21" t="s">
        <v>2119</v>
      </c>
      <c r="B1787" s="25">
        <v>40973</v>
      </c>
      <c r="C1787" s="21" t="s">
        <v>21</v>
      </c>
      <c r="D1787" s="21" t="s">
        <v>36</v>
      </c>
      <c r="E1787" s="26">
        <v>650</v>
      </c>
      <c r="G1787" s="21" t="s">
        <v>338</v>
      </c>
      <c r="I1787" s="21">
        <f t="shared" si="57"/>
        <v>10</v>
      </c>
    </row>
    <row r="1788" spans="1:9" ht="13.4" customHeight="1" x14ac:dyDescent="0.25">
      <c r="A1788" s="21" t="s">
        <v>2119</v>
      </c>
      <c r="B1788" s="25">
        <v>40973</v>
      </c>
      <c r="C1788" s="21" t="s">
        <v>21</v>
      </c>
      <c r="D1788" s="21" t="s">
        <v>22</v>
      </c>
      <c r="E1788" s="26">
        <f>720/6</f>
        <v>120</v>
      </c>
      <c r="G1788" s="21" t="s">
        <v>355</v>
      </c>
      <c r="I1788" s="21">
        <f t="shared" si="57"/>
        <v>10</v>
      </c>
    </row>
    <row r="1789" spans="1:9" ht="13.4" customHeight="1" x14ac:dyDescent="0.25">
      <c r="A1789" s="21" t="s">
        <v>2119</v>
      </c>
      <c r="B1789" s="25">
        <v>40973</v>
      </c>
      <c r="C1789" s="21" t="s">
        <v>21</v>
      </c>
      <c r="D1789" s="21" t="s">
        <v>22</v>
      </c>
      <c r="E1789" s="26">
        <f>5*120</f>
        <v>600</v>
      </c>
      <c r="G1789" s="21" t="s">
        <v>338</v>
      </c>
      <c r="I1789" s="21">
        <f t="shared" si="57"/>
        <v>10</v>
      </c>
    </row>
    <row r="1790" spans="1:9" ht="13.4" customHeight="1" x14ac:dyDescent="0.25">
      <c r="A1790" s="21" t="s">
        <v>2119</v>
      </c>
      <c r="B1790" s="25">
        <v>40973</v>
      </c>
      <c r="C1790" s="21" t="s">
        <v>21</v>
      </c>
      <c r="D1790" s="21" t="s">
        <v>48</v>
      </c>
      <c r="E1790" s="26">
        <f>600/5</f>
        <v>120</v>
      </c>
      <c r="G1790" s="21" t="s">
        <v>355</v>
      </c>
      <c r="I1790" s="21">
        <f t="shared" si="57"/>
        <v>10</v>
      </c>
    </row>
    <row r="1791" spans="1:9" ht="13.4" customHeight="1" x14ac:dyDescent="0.25">
      <c r="A1791" s="21" t="s">
        <v>2119</v>
      </c>
      <c r="B1791" s="25">
        <v>40973</v>
      </c>
      <c r="C1791" s="21" t="s">
        <v>21</v>
      </c>
      <c r="D1791" s="21" t="s">
        <v>48</v>
      </c>
      <c r="E1791" s="26">
        <f>4*120</f>
        <v>480</v>
      </c>
      <c r="G1791" s="21" t="s">
        <v>338</v>
      </c>
      <c r="I1791" s="21">
        <f t="shared" si="57"/>
        <v>10</v>
      </c>
    </row>
    <row r="1792" spans="1:9" x14ac:dyDescent="0.25">
      <c r="A1792" s="21" t="s">
        <v>2119</v>
      </c>
      <c r="B1792" s="25">
        <v>40973</v>
      </c>
      <c r="C1792" s="21" t="s">
        <v>21</v>
      </c>
      <c r="D1792" s="21" t="s">
        <v>56</v>
      </c>
      <c r="E1792" s="26">
        <v>120</v>
      </c>
      <c r="G1792" s="21" t="s">
        <v>355</v>
      </c>
      <c r="I1792" s="21">
        <f t="shared" si="57"/>
        <v>10</v>
      </c>
    </row>
    <row r="1793" spans="1:9" ht="13.4" customHeight="1" x14ac:dyDescent="0.25">
      <c r="A1793" s="21" t="s">
        <v>2119</v>
      </c>
      <c r="B1793" s="25">
        <v>40973</v>
      </c>
      <c r="C1793" s="21" t="s">
        <v>21</v>
      </c>
      <c r="D1793" s="21" t="s">
        <v>56</v>
      </c>
      <c r="E1793" s="26">
        <v>480</v>
      </c>
      <c r="G1793" s="21" t="s">
        <v>338</v>
      </c>
      <c r="I1793" s="21">
        <f t="shared" si="57"/>
        <v>10</v>
      </c>
    </row>
    <row r="1794" spans="1:9" ht="13.4" customHeight="1" x14ac:dyDescent="0.25">
      <c r="A1794" s="21" t="s">
        <v>2119</v>
      </c>
      <c r="B1794" s="25">
        <v>40973</v>
      </c>
      <c r="C1794" s="21" t="s">
        <v>21</v>
      </c>
      <c r="D1794" s="21" t="s">
        <v>154</v>
      </c>
      <c r="E1794" s="26">
        <v>260</v>
      </c>
      <c r="G1794" s="21" t="s">
        <v>326</v>
      </c>
      <c r="I1794" s="21">
        <f t="shared" si="57"/>
        <v>10</v>
      </c>
    </row>
    <row r="1795" spans="1:9" x14ac:dyDescent="0.25">
      <c r="A1795" s="21" t="s">
        <v>2119</v>
      </c>
      <c r="B1795" s="25">
        <v>40973</v>
      </c>
      <c r="C1795" s="21" t="s">
        <v>21</v>
      </c>
      <c r="D1795" s="21" t="s">
        <v>154</v>
      </c>
      <c r="E1795" s="26">
        <v>130</v>
      </c>
      <c r="G1795" s="21" t="s">
        <v>356</v>
      </c>
      <c r="I1795" s="21">
        <f t="shared" si="57"/>
        <v>10</v>
      </c>
    </row>
    <row r="1796" spans="1:9" ht="13.4" customHeight="1" x14ac:dyDescent="0.25">
      <c r="A1796" s="21" t="s">
        <v>2119</v>
      </c>
      <c r="B1796" s="25">
        <v>40973</v>
      </c>
      <c r="C1796" s="21" t="s">
        <v>21</v>
      </c>
      <c r="D1796" s="21" t="s">
        <v>357</v>
      </c>
      <c r="E1796" s="26">
        <v>300</v>
      </c>
      <c r="G1796" s="21" t="s">
        <v>346</v>
      </c>
      <c r="I1796" s="21">
        <f t="shared" si="57"/>
        <v>10</v>
      </c>
    </row>
    <row r="1797" spans="1:9" ht="13.4" customHeight="1" x14ac:dyDescent="0.25">
      <c r="A1797" s="21" t="s">
        <v>2119</v>
      </c>
      <c r="B1797" s="25">
        <v>40973</v>
      </c>
      <c r="C1797" s="21" t="s">
        <v>21</v>
      </c>
      <c r="D1797" s="21" t="s">
        <v>258</v>
      </c>
      <c r="E1797" s="26">
        <v>200</v>
      </c>
      <c r="G1797" s="21" t="s">
        <v>326</v>
      </c>
      <c r="I1797" s="21">
        <f t="shared" si="57"/>
        <v>10</v>
      </c>
    </row>
    <row r="1798" spans="1:9" ht="13.4" customHeight="1" x14ac:dyDescent="0.25">
      <c r="A1798" s="21" t="s">
        <v>2119</v>
      </c>
      <c r="B1798" s="25">
        <v>40973</v>
      </c>
      <c r="C1798" s="21" t="s">
        <v>6</v>
      </c>
      <c r="D1798" s="21" t="s">
        <v>299</v>
      </c>
      <c r="F1798" s="26">
        <v>56.67</v>
      </c>
      <c r="G1798" s="21" t="s">
        <v>355</v>
      </c>
    </row>
    <row r="1799" spans="1:9" ht="13.4" customHeight="1" x14ac:dyDescent="0.25">
      <c r="A1799" s="21" t="s">
        <v>2119</v>
      </c>
      <c r="B1799" s="25">
        <v>40973</v>
      </c>
      <c r="C1799" s="21" t="s">
        <v>6</v>
      </c>
      <c r="D1799" s="21" t="s">
        <v>299</v>
      </c>
      <c r="F1799" s="26">
        <v>350</v>
      </c>
      <c r="G1799" s="21" t="s">
        <v>355</v>
      </c>
    </row>
    <row r="1800" spans="1:9" ht="13.4" customHeight="1" x14ac:dyDescent="0.25">
      <c r="A1800" s="21" t="s">
        <v>2119</v>
      </c>
      <c r="B1800" s="25">
        <v>40973</v>
      </c>
      <c r="C1800" s="21" t="s">
        <v>6</v>
      </c>
      <c r="D1800" s="21" t="s">
        <v>299</v>
      </c>
      <c r="F1800" s="26">
        <v>193.9</v>
      </c>
      <c r="G1800" s="21" t="s">
        <v>343</v>
      </c>
    </row>
    <row r="1801" spans="1:9" ht="13.4" customHeight="1" x14ac:dyDescent="0.25">
      <c r="A1801" s="21" t="s">
        <v>2119</v>
      </c>
      <c r="B1801" s="25">
        <v>40973</v>
      </c>
      <c r="C1801" s="21" t="s">
        <v>6</v>
      </c>
      <c r="D1801" s="21" t="s">
        <v>299</v>
      </c>
      <c r="F1801" s="26">
        <v>4477.3999999999996</v>
      </c>
      <c r="G1801" s="21" t="s">
        <v>355</v>
      </c>
    </row>
    <row r="1802" spans="1:9" ht="13.4" customHeight="1" x14ac:dyDescent="0.25">
      <c r="A1802" s="21" t="s">
        <v>2119</v>
      </c>
      <c r="B1802" s="25">
        <v>40973</v>
      </c>
      <c r="C1802" s="21" t="s">
        <v>21</v>
      </c>
      <c r="D1802" s="21" t="s">
        <v>60</v>
      </c>
      <c r="E1802" s="26">
        <v>315</v>
      </c>
      <c r="G1802" s="21" t="s">
        <v>343</v>
      </c>
      <c r="I1802" s="21">
        <f>WEEKNUM(B1802)</f>
        <v>10</v>
      </c>
    </row>
    <row r="1803" spans="1:9" ht="13.4" customHeight="1" x14ac:dyDescent="0.25">
      <c r="A1803" s="21" t="s">
        <v>2119</v>
      </c>
      <c r="B1803" s="25">
        <v>40973</v>
      </c>
      <c r="C1803" s="21" t="s">
        <v>21</v>
      </c>
      <c r="D1803" s="21" t="s">
        <v>268</v>
      </c>
      <c r="E1803" s="26">
        <v>500</v>
      </c>
      <c r="G1803" s="21" t="s">
        <v>343</v>
      </c>
      <c r="I1803" s="21">
        <f>WEEKNUM(B1803)</f>
        <v>10</v>
      </c>
    </row>
    <row r="1804" spans="1:9" ht="13.4" customHeight="1" x14ac:dyDescent="0.25">
      <c r="A1804" s="21" t="s">
        <v>2119</v>
      </c>
      <c r="B1804" s="25">
        <v>40973</v>
      </c>
      <c r="C1804" s="21" t="s">
        <v>21</v>
      </c>
      <c r="D1804" s="21" t="s">
        <v>258</v>
      </c>
      <c r="E1804" s="26">
        <v>300</v>
      </c>
      <c r="G1804" s="21" t="s">
        <v>343</v>
      </c>
      <c r="I1804" s="21">
        <f>WEEKNUM(B1804)</f>
        <v>10</v>
      </c>
    </row>
    <row r="1805" spans="1:9" ht="13.4" customHeight="1" x14ac:dyDescent="0.25">
      <c r="A1805" s="21" t="s">
        <v>2119</v>
      </c>
      <c r="B1805" s="25">
        <v>40973</v>
      </c>
      <c r="C1805" s="21" t="s">
        <v>21</v>
      </c>
      <c r="D1805" s="21" t="s">
        <v>32</v>
      </c>
      <c r="E1805" s="26">
        <v>130</v>
      </c>
      <c r="G1805" s="21" t="s">
        <v>343</v>
      </c>
      <c r="I1805" s="21">
        <f>WEEKNUM(B1805)</f>
        <v>10</v>
      </c>
    </row>
    <row r="1806" spans="1:9" ht="13.4" customHeight="1" x14ac:dyDescent="0.25">
      <c r="A1806" s="21" t="s">
        <v>2119</v>
      </c>
      <c r="B1806" s="25">
        <v>40974</v>
      </c>
      <c r="C1806" s="21" t="s">
        <v>21</v>
      </c>
      <c r="D1806" s="21" t="s">
        <v>216</v>
      </c>
      <c r="E1806" s="26">
        <v>360</v>
      </c>
      <c r="G1806" s="21" t="s">
        <v>299</v>
      </c>
      <c r="I1806" s="21">
        <f>WEEKNUM(B1806)</f>
        <v>10</v>
      </c>
    </row>
    <row r="1807" spans="1:9" ht="13.4" customHeight="1" x14ac:dyDescent="0.25">
      <c r="A1807" s="21" t="s">
        <v>2119</v>
      </c>
      <c r="B1807" s="25">
        <v>40974</v>
      </c>
      <c r="C1807" s="21" t="s">
        <v>6</v>
      </c>
      <c r="D1807" s="21" t="s">
        <v>299</v>
      </c>
      <c r="F1807" s="26">
        <v>174.48</v>
      </c>
      <c r="G1807" s="21" t="s">
        <v>356</v>
      </c>
    </row>
    <row r="1808" spans="1:9" ht="13.4" customHeight="1" x14ac:dyDescent="0.25">
      <c r="A1808" s="21" t="s">
        <v>2119</v>
      </c>
      <c r="B1808" s="25">
        <v>40974</v>
      </c>
      <c r="C1808" s="21" t="s">
        <v>6</v>
      </c>
      <c r="D1808" s="21" t="s">
        <v>299</v>
      </c>
      <c r="F1808" s="26">
        <v>417.18</v>
      </c>
      <c r="G1808" s="21" t="s">
        <v>346</v>
      </c>
    </row>
    <row r="1809" spans="1:9" ht="13.4" customHeight="1" x14ac:dyDescent="0.25">
      <c r="A1809" s="21" t="s">
        <v>2119</v>
      </c>
      <c r="B1809" s="25">
        <v>40974</v>
      </c>
      <c r="C1809" s="21" t="s">
        <v>6</v>
      </c>
      <c r="D1809" s="21" t="s">
        <v>299</v>
      </c>
      <c r="F1809" s="26">
        <v>310.37</v>
      </c>
      <c r="G1809" s="21" t="s">
        <v>355</v>
      </c>
    </row>
    <row r="1810" spans="1:9" ht="13.4" customHeight="1" x14ac:dyDescent="0.25">
      <c r="A1810" s="21" t="s">
        <v>2119</v>
      </c>
      <c r="B1810" s="25">
        <v>40974</v>
      </c>
      <c r="C1810" s="21" t="s">
        <v>6</v>
      </c>
      <c r="D1810" s="21" t="s">
        <v>299</v>
      </c>
      <c r="F1810" s="26">
        <v>65.58</v>
      </c>
      <c r="G1810" s="21" t="s">
        <v>346</v>
      </c>
    </row>
    <row r="1811" spans="1:9" ht="13.4" customHeight="1" x14ac:dyDescent="0.25">
      <c r="A1811" s="21" t="s">
        <v>2119</v>
      </c>
      <c r="B1811" s="25">
        <v>40974</v>
      </c>
      <c r="C1811" s="21" t="s">
        <v>6</v>
      </c>
      <c r="D1811" s="21" t="s">
        <v>299</v>
      </c>
      <c r="F1811" s="26">
        <v>26.99</v>
      </c>
      <c r="G1811" s="21" t="s">
        <v>356</v>
      </c>
    </row>
    <row r="1812" spans="1:9" ht="13.4" customHeight="1" x14ac:dyDescent="0.25">
      <c r="A1812" s="21" t="s">
        <v>2119</v>
      </c>
      <c r="B1812" s="25">
        <v>40974</v>
      </c>
      <c r="C1812" s="21" t="s">
        <v>6</v>
      </c>
      <c r="D1812" s="21" t="s">
        <v>299</v>
      </c>
      <c r="F1812" s="26">
        <v>618.44000000000005</v>
      </c>
      <c r="G1812" s="21" t="s">
        <v>346</v>
      </c>
    </row>
    <row r="1813" spans="1:9" ht="13.4" customHeight="1" x14ac:dyDescent="0.25">
      <c r="A1813" s="21" t="s">
        <v>2119</v>
      </c>
      <c r="B1813" s="25">
        <v>40974</v>
      </c>
      <c r="C1813" s="21" t="s">
        <v>21</v>
      </c>
      <c r="D1813" s="21" t="s">
        <v>40</v>
      </c>
      <c r="E1813" s="26">
        <v>480</v>
      </c>
      <c r="G1813" s="21" t="s">
        <v>343</v>
      </c>
      <c r="I1813" s="21">
        <f>WEEKNUM(B1813)</f>
        <v>10</v>
      </c>
    </row>
    <row r="1814" spans="1:9" x14ac:dyDescent="0.25">
      <c r="A1814" s="21" t="s">
        <v>2119</v>
      </c>
      <c r="B1814" s="25">
        <v>40975</v>
      </c>
      <c r="C1814" s="21" t="s">
        <v>21</v>
      </c>
      <c r="D1814" s="21" t="s">
        <v>295</v>
      </c>
      <c r="E1814" s="26">
        <v>1000</v>
      </c>
      <c r="G1814" s="21" t="s">
        <v>346</v>
      </c>
      <c r="I1814" s="21">
        <f>WEEKNUM(B1814)</f>
        <v>10</v>
      </c>
    </row>
    <row r="1815" spans="1:9" ht="13.4" customHeight="1" x14ac:dyDescent="0.25">
      <c r="A1815" s="21" t="s">
        <v>2119</v>
      </c>
      <c r="B1815" s="25">
        <v>40975</v>
      </c>
      <c r="C1815" s="21" t="s">
        <v>21</v>
      </c>
      <c r="D1815" s="21" t="s">
        <v>295</v>
      </c>
      <c r="E1815" s="26">
        <v>700</v>
      </c>
      <c r="G1815" s="21" t="s">
        <v>355</v>
      </c>
      <c r="I1815" s="21">
        <f>WEEKNUM(B1815)</f>
        <v>10</v>
      </c>
    </row>
    <row r="1816" spans="1:9" ht="13.4" customHeight="1" x14ac:dyDescent="0.25">
      <c r="A1816" s="21" t="s">
        <v>2119</v>
      </c>
      <c r="B1816" s="25">
        <v>40975</v>
      </c>
      <c r="C1816" s="21" t="s">
        <v>21</v>
      </c>
      <c r="D1816" s="21" t="s">
        <v>272</v>
      </c>
      <c r="E1816" s="26">
        <v>75</v>
      </c>
      <c r="G1816" s="21" t="s">
        <v>326</v>
      </c>
      <c r="I1816" s="21">
        <f>WEEKNUM(B1816)</f>
        <v>10</v>
      </c>
    </row>
    <row r="1817" spans="1:9" ht="13.4" customHeight="1" x14ac:dyDescent="0.25">
      <c r="A1817" s="21" t="s">
        <v>2119</v>
      </c>
      <c r="B1817" s="25">
        <v>40975</v>
      </c>
      <c r="C1817" s="21" t="s">
        <v>21</v>
      </c>
      <c r="D1817" s="21" t="s">
        <v>272</v>
      </c>
      <c r="E1817" s="26">
        <v>75</v>
      </c>
      <c r="G1817" s="21" t="s">
        <v>331</v>
      </c>
      <c r="I1817" s="21">
        <f>WEEKNUM(B1817)</f>
        <v>10</v>
      </c>
    </row>
    <row r="1818" spans="1:9" ht="13.4" customHeight="1" x14ac:dyDescent="0.25">
      <c r="A1818" s="21" t="s">
        <v>2119</v>
      </c>
      <c r="B1818" s="25">
        <v>40975</v>
      </c>
      <c r="C1818" s="21" t="s">
        <v>6</v>
      </c>
      <c r="D1818" s="21" t="s">
        <v>299</v>
      </c>
      <c r="F1818" s="26">
        <v>325.04000000000002</v>
      </c>
      <c r="G1818" s="21" t="s">
        <v>287</v>
      </c>
    </row>
    <row r="1819" spans="1:9" ht="13.4" customHeight="1" x14ac:dyDescent="0.25">
      <c r="A1819" s="21" t="s">
        <v>2119</v>
      </c>
      <c r="B1819" s="25">
        <v>40975</v>
      </c>
      <c r="C1819" s="21" t="s">
        <v>6</v>
      </c>
      <c r="D1819" s="21" t="s">
        <v>299</v>
      </c>
      <c r="F1819" s="26">
        <v>170.56</v>
      </c>
      <c r="G1819" s="21" t="s">
        <v>346</v>
      </c>
    </row>
    <row r="1820" spans="1:9" ht="13.4" customHeight="1" x14ac:dyDescent="0.25">
      <c r="A1820" s="21" t="s">
        <v>2119</v>
      </c>
      <c r="B1820" s="25">
        <v>40975</v>
      </c>
      <c r="C1820" s="21" t="s">
        <v>6</v>
      </c>
      <c r="D1820" s="21" t="s">
        <v>299</v>
      </c>
      <c r="F1820" s="26">
        <v>334.02</v>
      </c>
      <c r="G1820" s="21" t="s">
        <v>355</v>
      </c>
    </row>
    <row r="1821" spans="1:9" ht="13.4" customHeight="1" x14ac:dyDescent="0.25">
      <c r="A1821" s="21" t="s">
        <v>2119</v>
      </c>
      <c r="B1821" s="25">
        <v>40976</v>
      </c>
      <c r="C1821" s="21" t="s">
        <v>6</v>
      </c>
      <c r="D1821" s="21" t="s">
        <v>299</v>
      </c>
      <c r="F1821" s="26">
        <v>58.64</v>
      </c>
      <c r="G1821" s="21" t="s">
        <v>355</v>
      </c>
    </row>
    <row r="1822" spans="1:9" ht="13.4" customHeight="1" x14ac:dyDescent="0.25">
      <c r="A1822" s="21" t="s">
        <v>2119</v>
      </c>
      <c r="B1822" s="25">
        <v>40976</v>
      </c>
      <c r="C1822" s="21" t="s">
        <v>6</v>
      </c>
      <c r="D1822" s="21" t="s">
        <v>299</v>
      </c>
      <c r="F1822" s="26">
        <v>667.35</v>
      </c>
      <c r="G1822" s="21" t="s">
        <v>346</v>
      </c>
    </row>
    <row r="1823" spans="1:9" ht="13.4" customHeight="1" x14ac:dyDescent="0.25">
      <c r="A1823" s="21" t="s">
        <v>2119</v>
      </c>
      <c r="B1823" s="25">
        <v>40976</v>
      </c>
      <c r="C1823" s="21" t="s">
        <v>21</v>
      </c>
      <c r="D1823" s="21" t="s">
        <v>258</v>
      </c>
      <c r="E1823" s="26">
        <v>50</v>
      </c>
      <c r="G1823" s="21" t="s">
        <v>331</v>
      </c>
      <c r="I1823" s="21">
        <f>WEEKNUM(B1823)</f>
        <v>10</v>
      </c>
    </row>
    <row r="1824" spans="1:9" ht="13.4" customHeight="1" x14ac:dyDescent="0.25">
      <c r="A1824" s="21" t="s">
        <v>2119</v>
      </c>
      <c r="B1824" s="25">
        <v>40977</v>
      </c>
      <c r="C1824" s="21" t="s">
        <v>6</v>
      </c>
      <c r="D1824" s="21" t="s">
        <v>299</v>
      </c>
      <c r="F1824" s="26">
        <v>643.57000000000005</v>
      </c>
      <c r="G1824" s="21" t="s">
        <v>346</v>
      </c>
    </row>
    <row r="1825" spans="1:9" ht="13.4" customHeight="1" x14ac:dyDescent="0.25">
      <c r="A1825" s="21" t="s">
        <v>2119</v>
      </c>
      <c r="B1825" s="25">
        <v>40977</v>
      </c>
      <c r="C1825" s="21" t="s">
        <v>6</v>
      </c>
      <c r="D1825" s="21" t="s">
        <v>299</v>
      </c>
      <c r="F1825" s="26">
        <v>196.26</v>
      </c>
      <c r="G1825" s="21" t="s">
        <v>355</v>
      </c>
    </row>
    <row r="1826" spans="1:9" ht="13.4" customHeight="1" x14ac:dyDescent="0.25">
      <c r="A1826" s="21" t="s">
        <v>2119</v>
      </c>
      <c r="B1826" s="25">
        <v>40977</v>
      </c>
      <c r="C1826" s="21" t="s">
        <v>6</v>
      </c>
      <c r="D1826" s="21" t="s">
        <v>299</v>
      </c>
      <c r="F1826" s="26">
        <v>196.18</v>
      </c>
      <c r="G1826" s="21" t="s">
        <v>346</v>
      </c>
    </row>
    <row r="1827" spans="1:9" ht="13.4" customHeight="1" x14ac:dyDescent="0.25">
      <c r="A1827" s="21" t="s">
        <v>2119</v>
      </c>
      <c r="B1827" s="25">
        <v>40977</v>
      </c>
      <c r="C1827" s="21" t="s">
        <v>6</v>
      </c>
      <c r="D1827" s="21" t="s">
        <v>299</v>
      </c>
      <c r="F1827" s="26">
        <v>84.93</v>
      </c>
      <c r="G1827" s="21" t="s">
        <v>355</v>
      </c>
    </row>
    <row r="1828" spans="1:9" ht="13.4" customHeight="1" x14ac:dyDescent="0.25">
      <c r="A1828" s="21" t="s">
        <v>2119</v>
      </c>
      <c r="B1828" s="25">
        <v>40978</v>
      </c>
      <c r="C1828" s="21" t="s">
        <v>6</v>
      </c>
      <c r="D1828" s="21" t="s">
        <v>299</v>
      </c>
      <c r="F1828" s="26">
        <v>228.14</v>
      </c>
      <c r="G1828" s="21" t="s">
        <v>346</v>
      </c>
    </row>
    <row r="1829" spans="1:9" ht="13.4" customHeight="1" x14ac:dyDescent="0.25">
      <c r="A1829" s="21" t="s">
        <v>2119</v>
      </c>
      <c r="B1829" s="25">
        <v>40978</v>
      </c>
      <c r="C1829" s="21" t="s">
        <v>6</v>
      </c>
      <c r="D1829" s="21" t="s">
        <v>299</v>
      </c>
      <c r="F1829" s="26">
        <v>666.37</v>
      </c>
      <c r="G1829" s="21" t="s">
        <v>355</v>
      </c>
    </row>
    <row r="1830" spans="1:9" ht="13.4" customHeight="1" x14ac:dyDescent="0.25">
      <c r="A1830" s="21" t="s">
        <v>2119</v>
      </c>
      <c r="B1830" s="25">
        <v>40978</v>
      </c>
      <c r="C1830" s="21" t="s">
        <v>6</v>
      </c>
      <c r="D1830" s="21" t="s">
        <v>299</v>
      </c>
      <c r="F1830" s="26">
        <v>296.8</v>
      </c>
      <c r="G1830" s="21" t="s">
        <v>346</v>
      </c>
    </row>
    <row r="1831" spans="1:9" ht="13.4" customHeight="1" x14ac:dyDescent="0.25">
      <c r="A1831" s="21" t="s">
        <v>2119</v>
      </c>
      <c r="B1831" s="25">
        <v>40980</v>
      </c>
      <c r="C1831" s="21" t="s">
        <v>21</v>
      </c>
      <c r="D1831" s="21" t="s">
        <v>295</v>
      </c>
      <c r="E1831" s="26">
        <v>2500</v>
      </c>
      <c r="G1831" s="21" t="s">
        <v>346</v>
      </c>
      <c r="I1831" s="21">
        <f t="shared" ref="I1831:I1847" si="58">WEEKNUM(B1831)</f>
        <v>11</v>
      </c>
    </row>
    <row r="1832" spans="1:9" ht="13.4" customHeight="1" x14ac:dyDescent="0.25">
      <c r="A1832" s="21" t="s">
        <v>2119</v>
      </c>
      <c r="B1832" s="25">
        <v>40980</v>
      </c>
      <c r="C1832" s="21" t="s">
        <v>21</v>
      </c>
      <c r="D1832" s="21" t="s">
        <v>249</v>
      </c>
      <c r="E1832" s="26">
        <v>800</v>
      </c>
      <c r="G1832" s="21" t="s">
        <v>338</v>
      </c>
      <c r="I1832" s="21">
        <f t="shared" si="58"/>
        <v>11</v>
      </c>
    </row>
    <row r="1833" spans="1:9" ht="13.4" customHeight="1" x14ac:dyDescent="0.25">
      <c r="A1833" s="21" t="s">
        <v>2119</v>
      </c>
      <c r="B1833" s="25">
        <v>40980</v>
      </c>
      <c r="C1833" s="21" t="s">
        <v>21</v>
      </c>
      <c r="D1833" s="21" t="s">
        <v>36</v>
      </c>
      <c r="E1833" s="26">
        <v>780</v>
      </c>
      <c r="G1833" s="21" t="s">
        <v>355</v>
      </c>
      <c r="I1833" s="21">
        <f t="shared" si="58"/>
        <v>11</v>
      </c>
    </row>
    <row r="1834" spans="1:9" ht="13.4" customHeight="1" x14ac:dyDescent="0.25">
      <c r="A1834" s="21" t="s">
        <v>2119</v>
      </c>
      <c r="B1834" s="25">
        <v>40980</v>
      </c>
      <c r="C1834" s="21" t="s">
        <v>21</v>
      </c>
      <c r="D1834" s="21" t="s">
        <v>48</v>
      </c>
      <c r="E1834" s="26">
        <v>120</v>
      </c>
      <c r="G1834" s="21" t="s">
        <v>356</v>
      </c>
      <c r="I1834" s="21">
        <f t="shared" si="58"/>
        <v>11</v>
      </c>
    </row>
    <row r="1835" spans="1:9" ht="13.4" customHeight="1" x14ac:dyDescent="0.25">
      <c r="A1835" s="21" t="s">
        <v>2119</v>
      </c>
      <c r="B1835" s="25">
        <v>40980</v>
      </c>
      <c r="C1835" s="21" t="s">
        <v>21</v>
      </c>
      <c r="D1835" s="21" t="s">
        <v>48</v>
      </c>
      <c r="E1835" s="26">
        <v>600</v>
      </c>
      <c r="G1835" s="21" t="s">
        <v>355</v>
      </c>
      <c r="I1835" s="21">
        <f t="shared" si="58"/>
        <v>11</v>
      </c>
    </row>
    <row r="1836" spans="1:9" ht="13.4" customHeight="1" x14ac:dyDescent="0.25">
      <c r="A1836" s="21" t="s">
        <v>2119</v>
      </c>
      <c r="B1836" s="25">
        <v>40980</v>
      </c>
      <c r="C1836" s="21" t="s">
        <v>21</v>
      </c>
      <c r="D1836" s="21" t="s">
        <v>56</v>
      </c>
      <c r="E1836" s="26">
        <v>720</v>
      </c>
      <c r="G1836" s="21" t="s">
        <v>355</v>
      </c>
      <c r="I1836" s="21">
        <f t="shared" si="58"/>
        <v>11</v>
      </c>
    </row>
    <row r="1837" spans="1:9" ht="13.4" customHeight="1" x14ac:dyDescent="0.25">
      <c r="A1837" s="21" t="s">
        <v>2119</v>
      </c>
      <c r="B1837" s="25">
        <v>40980</v>
      </c>
      <c r="C1837" s="21" t="s">
        <v>21</v>
      </c>
      <c r="D1837" s="21" t="s">
        <v>22</v>
      </c>
      <c r="E1837" s="26">
        <v>720</v>
      </c>
      <c r="G1837" s="21" t="s">
        <v>355</v>
      </c>
      <c r="I1837" s="21">
        <f t="shared" si="58"/>
        <v>11</v>
      </c>
    </row>
    <row r="1838" spans="1:9" ht="13.4" customHeight="1" x14ac:dyDescent="0.25">
      <c r="A1838" s="21" t="s">
        <v>2119</v>
      </c>
      <c r="B1838" s="25">
        <v>40980</v>
      </c>
      <c r="C1838" s="21" t="s">
        <v>21</v>
      </c>
      <c r="D1838" s="21" t="s">
        <v>46</v>
      </c>
      <c r="E1838" s="26">
        <v>650</v>
      </c>
      <c r="G1838" s="21" t="s">
        <v>355</v>
      </c>
      <c r="I1838" s="21">
        <f t="shared" si="58"/>
        <v>11</v>
      </c>
    </row>
    <row r="1839" spans="1:9" ht="13.4" customHeight="1" x14ac:dyDescent="0.25">
      <c r="A1839" s="21" t="s">
        <v>2119</v>
      </c>
      <c r="B1839" s="25">
        <v>40980</v>
      </c>
      <c r="C1839" s="21" t="s">
        <v>21</v>
      </c>
      <c r="D1839" s="21" t="s">
        <v>358</v>
      </c>
      <c r="E1839" s="26">
        <v>400</v>
      </c>
      <c r="G1839" s="21" t="s">
        <v>346</v>
      </c>
      <c r="I1839" s="21">
        <f t="shared" si="58"/>
        <v>11</v>
      </c>
    </row>
    <row r="1840" spans="1:9" ht="13.4" customHeight="1" x14ac:dyDescent="0.25">
      <c r="A1840" s="21" t="s">
        <v>2119</v>
      </c>
      <c r="B1840" s="25">
        <v>40980</v>
      </c>
      <c r="C1840" s="21" t="s">
        <v>21</v>
      </c>
      <c r="D1840" s="21" t="s">
        <v>40</v>
      </c>
      <c r="E1840" s="26">
        <v>120</v>
      </c>
      <c r="G1840" s="21" t="s">
        <v>287</v>
      </c>
      <c r="I1840" s="21">
        <f t="shared" si="58"/>
        <v>11</v>
      </c>
    </row>
    <row r="1841" spans="1:9" ht="13.4" customHeight="1" x14ac:dyDescent="0.25">
      <c r="A1841" s="21" t="s">
        <v>2119</v>
      </c>
      <c r="B1841" s="25">
        <v>40980</v>
      </c>
      <c r="C1841" s="21" t="s">
        <v>21</v>
      </c>
      <c r="D1841" s="21" t="s">
        <v>40</v>
      </c>
      <c r="E1841" s="26">
        <v>240</v>
      </c>
      <c r="G1841" s="21" t="s">
        <v>356</v>
      </c>
      <c r="I1841" s="21">
        <f t="shared" si="58"/>
        <v>11</v>
      </c>
    </row>
    <row r="1842" spans="1:9" ht="13.4" customHeight="1" x14ac:dyDescent="0.25">
      <c r="A1842" s="21" t="s">
        <v>2119</v>
      </c>
      <c r="B1842" s="25">
        <v>40980</v>
      </c>
      <c r="C1842" s="21" t="s">
        <v>21</v>
      </c>
      <c r="D1842" s="21" t="s">
        <v>40</v>
      </c>
      <c r="E1842" s="26">
        <v>120</v>
      </c>
      <c r="G1842" s="21" t="s">
        <v>356</v>
      </c>
      <c r="I1842" s="21">
        <f t="shared" si="58"/>
        <v>11</v>
      </c>
    </row>
    <row r="1843" spans="1:9" ht="13.4" customHeight="1" x14ac:dyDescent="0.25">
      <c r="A1843" s="21" t="s">
        <v>2119</v>
      </c>
      <c r="B1843" s="25">
        <v>40980</v>
      </c>
      <c r="C1843" s="21" t="s">
        <v>21</v>
      </c>
      <c r="D1843" s="21" t="s">
        <v>40</v>
      </c>
      <c r="E1843" s="26">
        <v>200</v>
      </c>
      <c r="G1843" s="21" t="s">
        <v>355</v>
      </c>
      <c r="I1843" s="21">
        <f t="shared" si="58"/>
        <v>11</v>
      </c>
    </row>
    <row r="1844" spans="1:9" ht="13.4" customHeight="1" x14ac:dyDescent="0.25">
      <c r="A1844" s="21" t="s">
        <v>2119</v>
      </c>
      <c r="B1844" s="25">
        <v>40980</v>
      </c>
      <c r="C1844" s="21" t="s">
        <v>21</v>
      </c>
      <c r="D1844" s="21" t="s">
        <v>32</v>
      </c>
      <c r="E1844" s="26">
        <v>320</v>
      </c>
      <c r="G1844" s="21" t="s">
        <v>355</v>
      </c>
      <c r="I1844" s="21">
        <f t="shared" si="58"/>
        <v>11</v>
      </c>
    </row>
    <row r="1845" spans="1:9" ht="13.4" customHeight="1" x14ac:dyDescent="0.25">
      <c r="A1845" s="21" t="s">
        <v>2119</v>
      </c>
      <c r="B1845" s="25">
        <v>40980</v>
      </c>
      <c r="C1845" s="21" t="s">
        <v>21</v>
      </c>
      <c r="D1845" s="21" t="s">
        <v>258</v>
      </c>
      <c r="E1845" s="26">
        <v>320</v>
      </c>
      <c r="G1845" s="21" t="s">
        <v>355</v>
      </c>
      <c r="I1845" s="21">
        <f t="shared" si="58"/>
        <v>11</v>
      </c>
    </row>
    <row r="1846" spans="1:9" ht="13.4" customHeight="1" x14ac:dyDescent="0.25">
      <c r="A1846" s="21" t="s">
        <v>2119</v>
      </c>
      <c r="B1846" s="25">
        <v>40980</v>
      </c>
      <c r="C1846" s="21" t="s">
        <v>21</v>
      </c>
      <c r="D1846" s="21" t="s">
        <v>268</v>
      </c>
      <c r="E1846" s="26">
        <v>120</v>
      </c>
      <c r="G1846" s="21" t="s">
        <v>355</v>
      </c>
      <c r="I1846" s="21">
        <f t="shared" si="58"/>
        <v>11</v>
      </c>
    </row>
    <row r="1847" spans="1:9" ht="13.4" customHeight="1" x14ac:dyDescent="0.25">
      <c r="A1847" s="21" t="s">
        <v>2119</v>
      </c>
      <c r="B1847" s="25">
        <v>40980</v>
      </c>
      <c r="C1847" s="21" t="s">
        <v>21</v>
      </c>
      <c r="D1847" s="21" t="s">
        <v>40</v>
      </c>
      <c r="E1847" s="26">
        <v>120</v>
      </c>
      <c r="G1847" s="21" t="s">
        <v>356</v>
      </c>
      <c r="I1847" s="21">
        <f t="shared" si="58"/>
        <v>11</v>
      </c>
    </row>
    <row r="1848" spans="1:9" ht="13.4" customHeight="1" x14ac:dyDescent="0.25">
      <c r="A1848" s="21" t="s">
        <v>2119</v>
      </c>
      <c r="B1848" s="25">
        <v>40980</v>
      </c>
      <c r="C1848" s="21" t="s">
        <v>6</v>
      </c>
      <c r="D1848" s="21" t="s">
        <v>299</v>
      </c>
      <c r="F1848" s="26">
        <v>493.15</v>
      </c>
      <c r="G1848" s="21" t="s">
        <v>346</v>
      </c>
    </row>
    <row r="1849" spans="1:9" ht="13.4" customHeight="1" x14ac:dyDescent="0.25">
      <c r="A1849" s="21" t="s">
        <v>2119</v>
      </c>
      <c r="B1849" s="25">
        <v>40980</v>
      </c>
      <c r="C1849" s="21" t="s">
        <v>6</v>
      </c>
      <c r="D1849" s="21" t="s">
        <v>299</v>
      </c>
      <c r="F1849" s="26">
        <v>190</v>
      </c>
      <c r="G1849" s="21" t="s">
        <v>17</v>
      </c>
    </row>
    <row r="1850" spans="1:9" ht="13.4" customHeight="1" x14ac:dyDescent="0.25">
      <c r="A1850" s="21" t="s">
        <v>2119</v>
      </c>
      <c r="B1850" s="25">
        <v>40980</v>
      </c>
      <c r="C1850" s="21" t="s">
        <v>6</v>
      </c>
      <c r="D1850" s="21" t="s">
        <v>299</v>
      </c>
      <c r="F1850" s="26">
        <v>448.33</v>
      </c>
      <c r="G1850" s="21" t="s">
        <v>346</v>
      </c>
    </row>
    <row r="1851" spans="1:9" ht="13.4" customHeight="1" x14ac:dyDescent="0.25">
      <c r="A1851" s="21" t="s">
        <v>2119</v>
      </c>
      <c r="B1851" s="25">
        <v>40980</v>
      </c>
      <c r="C1851" s="21" t="s">
        <v>6</v>
      </c>
      <c r="D1851" s="21" t="s">
        <v>299</v>
      </c>
      <c r="F1851" s="26">
        <v>92.14</v>
      </c>
      <c r="G1851" s="21" t="s">
        <v>346</v>
      </c>
    </row>
    <row r="1852" spans="1:9" ht="13.4" customHeight="1" x14ac:dyDescent="0.25">
      <c r="A1852" s="21" t="s">
        <v>2119</v>
      </c>
      <c r="B1852" s="25">
        <v>40981</v>
      </c>
      <c r="C1852" s="21" t="s">
        <v>21</v>
      </c>
      <c r="D1852" s="21" t="s">
        <v>319</v>
      </c>
      <c r="E1852" s="26">
        <v>750</v>
      </c>
      <c r="G1852" s="21" t="s">
        <v>346</v>
      </c>
      <c r="I1852" s="21">
        <f>WEEKNUM(B1852)</f>
        <v>11</v>
      </c>
    </row>
    <row r="1853" spans="1:9" ht="13.4" customHeight="1" x14ac:dyDescent="0.25">
      <c r="A1853" s="21" t="s">
        <v>2119</v>
      </c>
      <c r="B1853" s="25">
        <v>40981</v>
      </c>
      <c r="C1853" s="21" t="s">
        <v>21</v>
      </c>
      <c r="D1853" s="21" t="s">
        <v>216</v>
      </c>
      <c r="E1853" s="26">
        <v>397.5</v>
      </c>
      <c r="G1853" s="21" t="s">
        <v>299</v>
      </c>
      <c r="I1853" s="21">
        <f>WEEKNUM(B1853)</f>
        <v>11</v>
      </c>
    </row>
    <row r="1854" spans="1:9" ht="13.4" customHeight="1" x14ac:dyDescent="0.25">
      <c r="A1854" s="21" t="s">
        <v>2119</v>
      </c>
      <c r="B1854" s="25">
        <v>40981</v>
      </c>
      <c r="C1854" s="21" t="s">
        <v>329</v>
      </c>
      <c r="D1854" s="21" t="s">
        <v>299</v>
      </c>
      <c r="F1854" s="26">
        <v>284.74</v>
      </c>
      <c r="G1854" s="21" t="s">
        <v>338</v>
      </c>
    </row>
    <row r="1855" spans="1:9" ht="13.4" customHeight="1" x14ac:dyDescent="0.25">
      <c r="A1855" s="21" t="s">
        <v>2119</v>
      </c>
      <c r="B1855" s="25">
        <v>40981</v>
      </c>
      <c r="C1855" s="21" t="s">
        <v>6</v>
      </c>
      <c r="D1855" s="21" t="s">
        <v>299</v>
      </c>
      <c r="F1855" s="26">
        <v>1501.05</v>
      </c>
      <c r="G1855" s="21" t="s">
        <v>355</v>
      </c>
    </row>
    <row r="1856" spans="1:9" ht="13.4" customHeight="1" x14ac:dyDescent="0.25">
      <c r="A1856" s="21" t="s">
        <v>2119</v>
      </c>
      <c r="B1856" s="25">
        <v>40981</v>
      </c>
      <c r="C1856" s="21" t="s">
        <v>6</v>
      </c>
      <c r="D1856" s="21" t="s">
        <v>299</v>
      </c>
      <c r="F1856" s="26">
        <v>8.6300000000000008</v>
      </c>
      <c r="G1856" s="21" t="s">
        <v>355</v>
      </c>
    </row>
    <row r="1857" spans="1:9" ht="13.4" customHeight="1" x14ac:dyDescent="0.25">
      <c r="A1857" s="21" t="s">
        <v>2119</v>
      </c>
      <c r="B1857" s="25">
        <v>40981</v>
      </c>
      <c r="C1857" s="21" t="s">
        <v>6</v>
      </c>
      <c r="D1857" s="21" t="s">
        <v>299</v>
      </c>
      <c r="F1857" s="26">
        <v>83.24</v>
      </c>
      <c r="G1857" s="21" t="s">
        <v>346</v>
      </c>
    </row>
    <row r="1858" spans="1:9" ht="13.4" customHeight="1" x14ac:dyDescent="0.25">
      <c r="A1858" s="21" t="s">
        <v>2119</v>
      </c>
      <c r="B1858" s="25">
        <v>40982</v>
      </c>
      <c r="C1858" s="21" t="s">
        <v>21</v>
      </c>
      <c r="D1858" s="21" t="s">
        <v>359</v>
      </c>
      <c r="E1858" s="26">
        <v>82.5</v>
      </c>
      <c r="G1858" s="21" t="s">
        <v>299</v>
      </c>
      <c r="I1858" s="21">
        <f>WEEKNUM(B1858)</f>
        <v>11</v>
      </c>
    </row>
    <row r="1859" spans="1:9" ht="13.4" customHeight="1" x14ac:dyDescent="0.25">
      <c r="A1859" s="21" t="s">
        <v>2119</v>
      </c>
      <c r="B1859" s="25">
        <v>40982</v>
      </c>
      <c r="C1859" s="21" t="s">
        <v>6</v>
      </c>
      <c r="D1859" s="21" t="s">
        <v>299</v>
      </c>
      <c r="F1859" s="26">
        <v>17.239999999999998</v>
      </c>
      <c r="G1859" s="21" t="s">
        <v>286</v>
      </c>
    </row>
    <row r="1860" spans="1:9" ht="13.4" customHeight="1" x14ac:dyDescent="0.25">
      <c r="A1860" s="21" t="s">
        <v>2119</v>
      </c>
      <c r="B1860" s="25">
        <v>40983</v>
      </c>
      <c r="C1860" s="21" t="s">
        <v>21</v>
      </c>
      <c r="D1860" s="21" t="s">
        <v>216</v>
      </c>
      <c r="E1860" s="26">
        <v>375</v>
      </c>
      <c r="G1860" s="21" t="s">
        <v>299</v>
      </c>
      <c r="I1860" s="21">
        <f>WEEKNUM(B1860)</f>
        <v>11</v>
      </c>
    </row>
    <row r="1861" spans="1:9" ht="13.4" customHeight="1" x14ac:dyDescent="0.25">
      <c r="A1861" s="21" t="s">
        <v>2119</v>
      </c>
      <c r="B1861" s="25">
        <v>40983</v>
      </c>
      <c r="C1861" s="21" t="s">
        <v>6</v>
      </c>
      <c r="D1861" s="21" t="s">
        <v>299</v>
      </c>
      <c r="F1861" s="26">
        <v>453.86</v>
      </c>
      <c r="G1861" s="21" t="s">
        <v>360</v>
      </c>
    </row>
    <row r="1862" spans="1:9" ht="13.4" customHeight="1" x14ac:dyDescent="0.25">
      <c r="A1862" s="21" t="s">
        <v>2119</v>
      </c>
      <c r="B1862" s="42">
        <v>40983</v>
      </c>
      <c r="C1862" s="38" t="s">
        <v>361</v>
      </c>
      <c r="D1862" s="21" t="s">
        <v>299</v>
      </c>
      <c r="E1862" s="43"/>
      <c r="F1862" s="43">
        <v>453.86</v>
      </c>
      <c r="G1862" s="38" t="s">
        <v>360</v>
      </c>
    </row>
    <row r="1863" spans="1:9" ht="13.4" customHeight="1" x14ac:dyDescent="0.25">
      <c r="A1863" s="21" t="s">
        <v>2119</v>
      </c>
      <c r="B1863" s="25">
        <v>40983</v>
      </c>
      <c r="C1863" s="21" t="s">
        <v>6</v>
      </c>
      <c r="D1863" s="21" t="s">
        <v>299</v>
      </c>
      <c r="F1863" s="26">
        <v>2525.17</v>
      </c>
      <c r="G1863" s="21" t="s">
        <v>346</v>
      </c>
    </row>
    <row r="1864" spans="1:9" ht="13.4" customHeight="1" x14ac:dyDescent="0.25">
      <c r="A1864" s="21" t="s">
        <v>2119</v>
      </c>
      <c r="B1864" s="25">
        <v>40983</v>
      </c>
      <c r="C1864" s="21" t="s">
        <v>6</v>
      </c>
      <c r="D1864" s="21" t="s">
        <v>219</v>
      </c>
      <c r="F1864" s="26">
        <v>1320.92</v>
      </c>
      <c r="G1864" s="21" t="s">
        <v>355</v>
      </c>
    </row>
    <row r="1865" spans="1:9" ht="13.4" customHeight="1" x14ac:dyDescent="0.25">
      <c r="A1865" s="21" t="s">
        <v>2119</v>
      </c>
      <c r="B1865" s="25">
        <v>40984</v>
      </c>
      <c r="C1865" s="21" t="s">
        <v>6</v>
      </c>
      <c r="D1865" s="21" t="s">
        <v>299</v>
      </c>
      <c r="F1865" s="26">
        <v>57.41</v>
      </c>
      <c r="G1865" s="21" t="s">
        <v>362</v>
      </c>
    </row>
    <row r="1866" spans="1:9" ht="13.4" customHeight="1" x14ac:dyDescent="0.25">
      <c r="A1866" s="21" t="s">
        <v>2119</v>
      </c>
      <c r="B1866" s="25">
        <v>40984</v>
      </c>
      <c r="C1866" s="21" t="s">
        <v>6</v>
      </c>
      <c r="D1866" s="21" t="s">
        <v>299</v>
      </c>
      <c r="F1866" s="26">
        <v>280.93</v>
      </c>
      <c r="G1866" s="21" t="s">
        <v>355</v>
      </c>
    </row>
    <row r="1867" spans="1:9" ht="13.4" customHeight="1" x14ac:dyDescent="0.25">
      <c r="A1867" s="21" t="s">
        <v>2119</v>
      </c>
      <c r="B1867" s="25">
        <v>40985</v>
      </c>
      <c r="C1867" s="21" t="s">
        <v>275</v>
      </c>
      <c r="D1867" s="21" t="s">
        <v>299</v>
      </c>
      <c r="F1867" s="26">
        <v>166.72</v>
      </c>
      <c r="G1867" s="21" t="s">
        <v>360</v>
      </c>
    </row>
    <row r="1868" spans="1:9" ht="13.4" customHeight="1" x14ac:dyDescent="0.25">
      <c r="A1868" s="21" t="s">
        <v>2119</v>
      </c>
      <c r="B1868" s="25">
        <v>40985</v>
      </c>
      <c r="C1868" s="21" t="s">
        <v>6</v>
      </c>
      <c r="D1868" s="21" t="s">
        <v>299</v>
      </c>
      <c r="F1868" s="26">
        <v>553.82000000000005</v>
      </c>
      <c r="G1868" s="21" t="s">
        <v>355</v>
      </c>
    </row>
    <row r="1869" spans="1:9" ht="13.4" customHeight="1" x14ac:dyDescent="0.25">
      <c r="A1869" s="21" t="s">
        <v>2119</v>
      </c>
      <c r="B1869" s="25">
        <v>40985</v>
      </c>
      <c r="C1869" s="21" t="s">
        <v>6</v>
      </c>
      <c r="D1869" s="21" t="s">
        <v>299</v>
      </c>
      <c r="F1869" s="26">
        <v>3083.83</v>
      </c>
      <c r="G1869" s="21" t="s">
        <v>362</v>
      </c>
    </row>
    <row r="1870" spans="1:9" ht="13.4" customHeight="1" x14ac:dyDescent="0.25">
      <c r="A1870" s="21" t="s">
        <v>2119</v>
      </c>
      <c r="B1870" s="25">
        <v>40987</v>
      </c>
      <c r="C1870" s="21" t="s">
        <v>21</v>
      </c>
      <c r="D1870" s="21" t="s">
        <v>36</v>
      </c>
      <c r="E1870" s="26">
        <v>780</v>
      </c>
      <c r="G1870" s="21" t="s">
        <v>355</v>
      </c>
      <c r="I1870" s="21">
        <f>WEEKNUM(B1870)</f>
        <v>12</v>
      </c>
    </row>
    <row r="1871" spans="1:9" ht="13.4" customHeight="1" x14ac:dyDescent="0.25">
      <c r="A1871" s="21" t="s">
        <v>2119</v>
      </c>
      <c r="B1871" s="25">
        <v>40987</v>
      </c>
      <c r="C1871" s="21" t="s">
        <v>21</v>
      </c>
      <c r="D1871" s="21" t="s">
        <v>46</v>
      </c>
      <c r="E1871" s="26">
        <v>780</v>
      </c>
      <c r="G1871" s="21" t="s">
        <v>355</v>
      </c>
      <c r="I1871" s="21">
        <f>WEEKNUM(B1871)</f>
        <v>12</v>
      </c>
    </row>
    <row r="1872" spans="1:9" ht="13.4" customHeight="1" x14ac:dyDescent="0.25">
      <c r="A1872" s="21" t="s">
        <v>2119</v>
      </c>
      <c r="B1872" s="25">
        <v>40987</v>
      </c>
      <c r="C1872" s="21" t="s">
        <v>21</v>
      </c>
      <c r="D1872" s="21" t="s">
        <v>48</v>
      </c>
      <c r="E1872" s="26">
        <v>720</v>
      </c>
      <c r="G1872" s="21" t="s">
        <v>355</v>
      </c>
      <c r="I1872" s="21">
        <f>WEEKNUM(B1872)</f>
        <v>12</v>
      </c>
    </row>
    <row r="1873" spans="1:9" ht="13.4" customHeight="1" x14ac:dyDescent="0.25">
      <c r="A1873" s="21" t="s">
        <v>2119</v>
      </c>
      <c r="B1873" s="25">
        <v>40987</v>
      </c>
      <c r="C1873" s="21" t="s">
        <v>21</v>
      </c>
      <c r="D1873" s="21" t="s">
        <v>56</v>
      </c>
      <c r="E1873" s="26">
        <v>720</v>
      </c>
      <c r="G1873" s="21" t="s">
        <v>355</v>
      </c>
      <c r="I1873" s="21">
        <f>WEEKNUM(B1873)</f>
        <v>12</v>
      </c>
    </row>
    <row r="1874" spans="1:9" ht="13.4" customHeight="1" x14ac:dyDescent="0.25">
      <c r="A1874" s="21" t="s">
        <v>2119</v>
      </c>
      <c r="B1874" s="25">
        <v>40987</v>
      </c>
      <c r="C1874" s="21" t="s">
        <v>21</v>
      </c>
      <c r="D1874" s="21" t="s">
        <v>22</v>
      </c>
      <c r="E1874" s="26">
        <v>600</v>
      </c>
      <c r="G1874" s="21" t="s">
        <v>355</v>
      </c>
      <c r="I1874" s="21">
        <f>WEEKNUM(B1874)</f>
        <v>12</v>
      </c>
    </row>
    <row r="1875" spans="1:9" ht="13.4" customHeight="1" x14ac:dyDescent="0.25">
      <c r="A1875" s="21" t="s">
        <v>2119</v>
      </c>
      <c r="B1875" s="25">
        <v>40987</v>
      </c>
      <c r="C1875" s="21" t="s">
        <v>6</v>
      </c>
      <c r="D1875" s="21" t="s">
        <v>299</v>
      </c>
      <c r="F1875" s="26">
        <v>20.38</v>
      </c>
      <c r="G1875" s="21" t="s">
        <v>362</v>
      </c>
    </row>
    <row r="1876" spans="1:9" ht="13.4" customHeight="1" x14ac:dyDescent="0.25">
      <c r="A1876" s="21" t="s">
        <v>2119</v>
      </c>
      <c r="B1876" s="25">
        <v>40987</v>
      </c>
      <c r="C1876" s="21" t="s">
        <v>6</v>
      </c>
      <c r="D1876" s="21" t="s">
        <v>299</v>
      </c>
      <c r="F1876" s="26">
        <v>700.08</v>
      </c>
      <c r="G1876" s="21" t="s">
        <v>346</v>
      </c>
    </row>
    <row r="1877" spans="1:9" ht="13.4" customHeight="1" x14ac:dyDescent="0.25">
      <c r="A1877" s="21" t="s">
        <v>2119</v>
      </c>
      <c r="B1877" s="25">
        <v>40987</v>
      </c>
      <c r="C1877" s="21" t="s">
        <v>6</v>
      </c>
      <c r="D1877" s="21" t="s">
        <v>299</v>
      </c>
      <c r="F1877" s="26">
        <v>130.34</v>
      </c>
      <c r="G1877" s="21" t="s">
        <v>346</v>
      </c>
    </row>
    <row r="1878" spans="1:9" ht="13.4" customHeight="1" x14ac:dyDescent="0.25">
      <c r="A1878" s="21" t="s">
        <v>2119</v>
      </c>
      <c r="B1878" s="25">
        <v>40987</v>
      </c>
      <c r="C1878" s="21" t="s">
        <v>6</v>
      </c>
      <c r="D1878" s="21" t="s">
        <v>299</v>
      </c>
      <c r="F1878" s="26">
        <v>72.540000000000006</v>
      </c>
      <c r="G1878" s="21" t="s">
        <v>355</v>
      </c>
    </row>
    <row r="1879" spans="1:9" ht="13.4" customHeight="1" x14ac:dyDescent="0.25">
      <c r="A1879" s="21" t="s">
        <v>2119</v>
      </c>
      <c r="B1879" s="25">
        <v>40987</v>
      </c>
      <c r="C1879" s="21" t="s">
        <v>6</v>
      </c>
      <c r="D1879" s="21" t="s">
        <v>299</v>
      </c>
      <c r="F1879" s="26">
        <v>40.22</v>
      </c>
      <c r="G1879" s="21" t="s">
        <v>346</v>
      </c>
    </row>
    <row r="1880" spans="1:9" ht="13.4" customHeight="1" x14ac:dyDescent="0.25">
      <c r="A1880" s="21" t="s">
        <v>2119</v>
      </c>
      <c r="B1880" s="25">
        <v>40988</v>
      </c>
      <c r="C1880" s="21" t="s">
        <v>6</v>
      </c>
      <c r="D1880" s="21" t="s">
        <v>299</v>
      </c>
      <c r="F1880" s="26">
        <v>1302.74</v>
      </c>
      <c r="G1880" s="21" t="s">
        <v>200</v>
      </c>
    </row>
    <row r="1881" spans="1:9" ht="13.4" customHeight="1" x14ac:dyDescent="0.25">
      <c r="A1881" s="21" t="s">
        <v>2119</v>
      </c>
      <c r="B1881" s="25">
        <v>40988</v>
      </c>
      <c r="C1881" s="21" t="s">
        <v>6</v>
      </c>
      <c r="D1881" s="21" t="s">
        <v>299</v>
      </c>
      <c r="F1881" s="26">
        <v>126.25</v>
      </c>
      <c r="G1881" s="21" t="s">
        <v>346</v>
      </c>
    </row>
    <row r="1882" spans="1:9" ht="13.4" customHeight="1" x14ac:dyDescent="0.25">
      <c r="A1882" s="21" t="s">
        <v>2119</v>
      </c>
      <c r="B1882" s="25">
        <v>40988</v>
      </c>
      <c r="C1882" s="21" t="s">
        <v>275</v>
      </c>
      <c r="D1882" s="21" t="s">
        <v>299</v>
      </c>
      <c r="F1882" s="26">
        <v>134.96</v>
      </c>
      <c r="G1882" s="21" t="s">
        <v>363</v>
      </c>
    </row>
    <row r="1883" spans="1:9" ht="13.4" customHeight="1" x14ac:dyDescent="0.25">
      <c r="A1883" s="21" t="s">
        <v>2119</v>
      </c>
      <c r="B1883" s="25">
        <v>40988</v>
      </c>
      <c r="C1883" s="21" t="s">
        <v>6</v>
      </c>
      <c r="D1883" s="21" t="s">
        <v>299</v>
      </c>
      <c r="F1883" s="26">
        <v>129.79</v>
      </c>
      <c r="G1883" s="21" t="s">
        <v>362</v>
      </c>
    </row>
    <row r="1884" spans="1:9" ht="13.4" customHeight="1" x14ac:dyDescent="0.25">
      <c r="A1884" s="21" t="s">
        <v>2119</v>
      </c>
      <c r="B1884" s="25">
        <v>40988</v>
      </c>
      <c r="C1884" s="21" t="s">
        <v>21</v>
      </c>
      <c r="D1884" s="21" t="s">
        <v>40</v>
      </c>
      <c r="E1884" s="26">
        <v>120</v>
      </c>
      <c r="G1884" s="21" t="s">
        <v>362</v>
      </c>
      <c r="I1884" s="21">
        <f t="shared" ref="I1884:I1894" si="59">WEEKNUM(B1884)</f>
        <v>12</v>
      </c>
    </row>
    <row r="1885" spans="1:9" ht="13.4" customHeight="1" x14ac:dyDescent="0.25">
      <c r="A1885" s="21" t="s">
        <v>2119</v>
      </c>
      <c r="B1885" s="25">
        <v>40988</v>
      </c>
      <c r="C1885" s="21" t="s">
        <v>21</v>
      </c>
      <c r="D1885" s="21" t="s">
        <v>40</v>
      </c>
      <c r="E1885" s="26">
        <v>120</v>
      </c>
      <c r="G1885" s="21" t="s">
        <v>17</v>
      </c>
      <c r="I1885" s="21">
        <f t="shared" si="59"/>
        <v>12</v>
      </c>
    </row>
    <row r="1886" spans="1:9" ht="13.4" customHeight="1" x14ac:dyDescent="0.25">
      <c r="A1886" s="21" t="s">
        <v>2119</v>
      </c>
      <c r="B1886" s="25">
        <v>40988</v>
      </c>
      <c r="C1886" s="21" t="s">
        <v>21</v>
      </c>
      <c r="D1886" s="21" t="s">
        <v>40</v>
      </c>
      <c r="E1886" s="26">
        <v>60</v>
      </c>
      <c r="G1886" s="21" t="s">
        <v>286</v>
      </c>
      <c r="I1886" s="21">
        <f t="shared" si="59"/>
        <v>12</v>
      </c>
    </row>
    <row r="1887" spans="1:9" ht="13.4" customHeight="1" x14ac:dyDescent="0.25">
      <c r="A1887" s="21" t="s">
        <v>2119</v>
      </c>
      <c r="B1887" s="25">
        <v>40988</v>
      </c>
      <c r="C1887" s="21" t="s">
        <v>21</v>
      </c>
      <c r="D1887" s="21" t="s">
        <v>40</v>
      </c>
      <c r="E1887" s="26">
        <v>545</v>
      </c>
      <c r="G1887" s="21" t="s">
        <v>364</v>
      </c>
      <c r="I1887" s="21">
        <f t="shared" si="59"/>
        <v>12</v>
      </c>
    </row>
    <row r="1888" spans="1:9" ht="13.4" customHeight="1" x14ac:dyDescent="0.25">
      <c r="A1888" s="21" t="s">
        <v>2119</v>
      </c>
      <c r="B1888" s="25">
        <v>40988</v>
      </c>
      <c r="C1888" s="21" t="s">
        <v>21</v>
      </c>
      <c r="D1888" s="21" t="s">
        <v>268</v>
      </c>
      <c r="E1888" s="26">
        <v>200</v>
      </c>
      <c r="G1888" s="21" t="s">
        <v>362</v>
      </c>
      <c r="I1888" s="21">
        <f t="shared" si="59"/>
        <v>12</v>
      </c>
    </row>
    <row r="1889" spans="1:9" ht="13.4" customHeight="1" x14ac:dyDescent="0.25">
      <c r="A1889" s="21" t="s">
        <v>2119</v>
      </c>
      <c r="B1889" s="25">
        <v>40988</v>
      </c>
      <c r="C1889" s="21" t="s">
        <v>21</v>
      </c>
      <c r="D1889" s="21" t="s">
        <v>32</v>
      </c>
      <c r="E1889" s="26">
        <v>25</v>
      </c>
      <c r="G1889" s="21" t="s">
        <v>266</v>
      </c>
      <c r="I1889" s="21">
        <f t="shared" si="59"/>
        <v>12</v>
      </c>
    </row>
    <row r="1890" spans="1:9" ht="13.4" customHeight="1" x14ac:dyDescent="0.25">
      <c r="A1890" s="21" t="s">
        <v>2119</v>
      </c>
      <c r="B1890" s="25">
        <v>40988</v>
      </c>
      <c r="C1890" s="21" t="s">
        <v>21</v>
      </c>
      <c r="D1890" s="21" t="s">
        <v>32</v>
      </c>
      <c r="E1890" s="26">
        <v>260</v>
      </c>
      <c r="G1890" s="21" t="s">
        <v>362</v>
      </c>
      <c r="I1890" s="21">
        <f t="shared" si="59"/>
        <v>12</v>
      </c>
    </row>
    <row r="1891" spans="1:9" ht="13.4" customHeight="1" x14ac:dyDescent="0.25">
      <c r="A1891" s="21" t="s">
        <v>2119</v>
      </c>
      <c r="B1891" s="25">
        <v>40988</v>
      </c>
      <c r="C1891" s="21" t="s">
        <v>21</v>
      </c>
      <c r="D1891" s="21" t="s">
        <v>32</v>
      </c>
      <c r="E1891" s="26">
        <v>120</v>
      </c>
      <c r="G1891" s="21" t="s">
        <v>17</v>
      </c>
      <c r="I1891" s="21">
        <f t="shared" si="59"/>
        <v>12</v>
      </c>
    </row>
    <row r="1892" spans="1:9" ht="13.4" customHeight="1" x14ac:dyDescent="0.25">
      <c r="A1892" s="21" t="s">
        <v>2119</v>
      </c>
      <c r="B1892" s="25">
        <v>40988</v>
      </c>
      <c r="C1892" s="21" t="s">
        <v>21</v>
      </c>
      <c r="D1892" s="21" t="s">
        <v>32</v>
      </c>
      <c r="E1892" s="26">
        <v>180</v>
      </c>
      <c r="G1892" s="21" t="s">
        <v>338</v>
      </c>
      <c r="I1892" s="21">
        <f t="shared" si="59"/>
        <v>12</v>
      </c>
    </row>
    <row r="1893" spans="1:9" ht="13.4" customHeight="1" x14ac:dyDescent="0.25">
      <c r="A1893" s="21" t="s">
        <v>2119</v>
      </c>
      <c r="B1893" s="25">
        <v>40988</v>
      </c>
      <c r="C1893" s="21" t="s">
        <v>21</v>
      </c>
      <c r="D1893" s="21" t="s">
        <v>258</v>
      </c>
      <c r="E1893" s="26">
        <v>100</v>
      </c>
      <c r="G1893" s="21" t="s">
        <v>338</v>
      </c>
      <c r="I1893" s="21">
        <f t="shared" si="59"/>
        <v>12</v>
      </c>
    </row>
    <row r="1894" spans="1:9" ht="13.4" customHeight="1" x14ac:dyDescent="0.25">
      <c r="A1894" s="21" t="s">
        <v>2119</v>
      </c>
      <c r="B1894" s="25">
        <v>40988</v>
      </c>
      <c r="C1894" s="21" t="s">
        <v>21</v>
      </c>
      <c r="D1894" s="21" t="s">
        <v>258</v>
      </c>
      <c r="E1894" s="26">
        <v>100</v>
      </c>
      <c r="G1894" s="21" t="s">
        <v>362</v>
      </c>
      <c r="I1894" s="21">
        <f t="shared" si="59"/>
        <v>12</v>
      </c>
    </row>
    <row r="1895" spans="1:9" ht="13.4" customHeight="1" x14ac:dyDescent="0.25">
      <c r="A1895" s="21" t="s">
        <v>2119</v>
      </c>
      <c r="B1895" s="25">
        <v>40989</v>
      </c>
      <c r="C1895" s="21" t="s">
        <v>6</v>
      </c>
      <c r="D1895" s="21" t="s">
        <v>299</v>
      </c>
      <c r="F1895" s="26">
        <v>89.81</v>
      </c>
      <c r="G1895" s="21" t="s">
        <v>200</v>
      </c>
    </row>
    <row r="1896" spans="1:9" ht="13.4" customHeight="1" x14ac:dyDescent="0.25">
      <c r="A1896" s="21" t="s">
        <v>2119</v>
      </c>
      <c r="B1896" s="25">
        <v>40989</v>
      </c>
      <c r="C1896" s="21" t="s">
        <v>6</v>
      </c>
      <c r="D1896" s="21" t="s">
        <v>299</v>
      </c>
      <c r="F1896" s="26">
        <v>404.88</v>
      </c>
      <c r="G1896" s="21" t="s">
        <v>355</v>
      </c>
    </row>
    <row r="1897" spans="1:9" ht="13.4" customHeight="1" x14ac:dyDescent="0.25">
      <c r="A1897" s="21" t="s">
        <v>2119</v>
      </c>
      <c r="B1897" s="25">
        <v>40989</v>
      </c>
      <c r="C1897" s="21" t="s">
        <v>6</v>
      </c>
      <c r="D1897" s="21" t="s">
        <v>181</v>
      </c>
      <c r="F1897" s="26">
        <v>138.86000000000001</v>
      </c>
      <c r="G1897" s="21" t="s">
        <v>170</v>
      </c>
    </row>
    <row r="1898" spans="1:9" ht="13.4" customHeight="1" x14ac:dyDescent="0.25">
      <c r="A1898" s="21" t="s">
        <v>2119</v>
      </c>
      <c r="B1898" s="25">
        <v>40989</v>
      </c>
      <c r="C1898" s="21" t="s">
        <v>21</v>
      </c>
      <c r="D1898" s="21" t="s">
        <v>216</v>
      </c>
      <c r="E1898" s="26">
        <v>360</v>
      </c>
      <c r="G1898" s="21" t="s">
        <v>299</v>
      </c>
      <c r="I1898" s="21">
        <f>WEEKNUM(B1898)</f>
        <v>12</v>
      </c>
    </row>
    <row r="1899" spans="1:9" ht="13.4" customHeight="1" x14ac:dyDescent="0.25">
      <c r="A1899" s="21" t="s">
        <v>2119</v>
      </c>
      <c r="B1899" s="25">
        <v>40989</v>
      </c>
      <c r="C1899" s="21" t="s">
        <v>21</v>
      </c>
      <c r="D1899" s="21" t="s">
        <v>216</v>
      </c>
      <c r="E1899" s="26">
        <v>360</v>
      </c>
      <c r="G1899" s="21" t="s">
        <v>299</v>
      </c>
      <c r="I1899" s="21">
        <f>WEEKNUM(B1899)</f>
        <v>12</v>
      </c>
    </row>
    <row r="1900" spans="1:9" ht="13.4" customHeight="1" x14ac:dyDescent="0.25">
      <c r="A1900" s="21" t="s">
        <v>2119</v>
      </c>
      <c r="B1900" s="25">
        <v>40990</v>
      </c>
      <c r="C1900" s="21" t="s">
        <v>6</v>
      </c>
      <c r="D1900" s="21" t="s">
        <v>299</v>
      </c>
      <c r="F1900" s="26">
        <v>247.38</v>
      </c>
      <c r="G1900" s="21" t="s">
        <v>362</v>
      </c>
    </row>
    <row r="1901" spans="1:9" ht="13.4" customHeight="1" x14ac:dyDescent="0.25">
      <c r="A1901" s="21" t="s">
        <v>2119</v>
      </c>
      <c r="B1901" s="25">
        <v>40990</v>
      </c>
      <c r="C1901" s="21" t="s">
        <v>6</v>
      </c>
      <c r="D1901" s="21" t="s">
        <v>299</v>
      </c>
      <c r="F1901" s="26">
        <v>512.59</v>
      </c>
      <c r="G1901" s="21" t="s">
        <v>365</v>
      </c>
    </row>
    <row r="1902" spans="1:9" ht="13.4" customHeight="1" x14ac:dyDescent="0.25">
      <c r="A1902" s="21" t="s">
        <v>2119</v>
      </c>
      <c r="B1902" s="25">
        <v>40990</v>
      </c>
      <c r="C1902" s="21" t="s">
        <v>6</v>
      </c>
      <c r="D1902" s="21" t="s">
        <v>299</v>
      </c>
      <c r="F1902" s="26">
        <v>533.45000000000005</v>
      </c>
      <c r="G1902" s="21" t="s">
        <v>346</v>
      </c>
    </row>
    <row r="1903" spans="1:9" ht="13.4" customHeight="1" x14ac:dyDescent="0.25">
      <c r="A1903" s="21" t="s">
        <v>2119</v>
      </c>
      <c r="B1903" s="25">
        <v>40990</v>
      </c>
      <c r="C1903" s="21" t="s">
        <v>237</v>
      </c>
      <c r="D1903" s="21" t="s">
        <v>317</v>
      </c>
      <c r="F1903" s="26">
        <v>1788.29</v>
      </c>
      <c r="G1903" s="21" t="s">
        <v>362</v>
      </c>
    </row>
    <row r="1904" spans="1:9" ht="13.4" customHeight="1" x14ac:dyDescent="0.25">
      <c r="A1904" s="21" t="s">
        <v>2119</v>
      </c>
      <c r="B1904" s="25">
        <v>40990</v>
      </c>
      <c r="C1904" s="21" t="s">
        <v>6</v>
      </c>
      <c r="D1904" s="21" t="s">
        <v>299</v>
      </c>
      <c r="F1904" s="26">
        <v>247.38</v>
      </c>
      <c r="G1904" s="21" t="s">
        <v>362</v>
      </c>
    </row>
    <row r="1905" spans="1:9" ht="13.4" customHeight="1" x14ac:dyDescent="0.25">
      <c r="A1905" s="21" t="s">
        <v>2119</v>
      </c>
      <c r="B1905" s="25">
        <v>40990</v>
      </c>
      <c r="C1905" s="21" t="s">
        <v>21</v>
      </c>
      <c r="D1905" s="21" t="s">
        <v>237</v>
      </c>
      <c r="E1905" s="26">
        <v>1900</v>
      </c>
      <c r="G1905" s="21" t="s">
        <v>170</v>
      </c>
      <c r="I1905" s="21">
        <f>WEEKNUM(B1905)</f>
        <v>12</v>
      </c>
    </row>
    <row r="1906" spans="1:9" ht="13.4" customHeight="1" x14ac:dyDescent="0.25">
      <c r="A1906" s="21" t="s">
        <v>2119</v>
      </c>
      <c r="B1906" s="25">
        <v>40991</v>
      </c>
      <c r="C1906" s="21" t="s">
        <v>6</v>
      </c>
      <c r="D1906" s="21" t="s">
        <v>299</v>
      </c>
      <c r="F1906" s="26">
        <v>199.27</v>
      </c>
      <c r="G1906" s="21" t="s">
        <v>362</v>
      </c>
    </row>
    <row r="1907" spans="1:9" ht="13.4" customHeight="1" x14ac:dyDescent="0.25">
      <c r="A1907" s="21" t="s">
        <v>2119</v>
      </c>
      <c r="B1907" s="25">
        <v>40991</v>
      </c>
      <c r="C1907" s="21" t="s">
        <v>275</v>
      </c>
      <c r="D1907" s="21" t="s">
        <v>299</v>
      </c>
      <c r="F1907" s="26">
        <v>219.22</v>
      </c>
      <c r="G1907" s="21" t="s">
        <v>363</v>
      </c>
    </row>
    <row r="1908" spans="1:9" ht="13.4" customHeight="1" x14ac:dyDescent="0.25">
      <c r="A1908" s="21" t="s">
        <v>2119</v>
      </c>
      <c r="B1908" s="25">
        <v>40991</v>
      </c>
      <c r="C1908" s="21" t="s">
        <v>6</v>
      </c>
      <c r="D1908" s="21" t="s">
        <v>299</v>
      </c>
      <c r="F1908" s="26">
        <v>326.93</v>
      </c>
      <c r="G1908" s="21" t="s">
        <v>362</v>
      </c>
    </row>
    <row r="1909" spans="1:9" ht="13.4" customHeight="1" x14ac:dyDescent="0.25">
      <c r="A1909" s="21" t="s">
        <v>2119</v>
      </c>
      <c r="B1909" s="25">
        <v>40991</v>
      </c>
      <c r="C1909" s="21" t="s">
        <v>6</v>
      </c>
      <c r="D1909" s="21" t="s">
        <v>299</v>
      </c>
      <c r="F1909" s="26">
        <v>163.69</v>
      </c>
      <c r="G1909" s="21" t="s">
        <v>346</v>
      </c>
    </row>
    <row r="1910" spans="1:9" ht="13.4" customHeight="1" x14ac:dyDescent="0.25">
      <c r="A1910" s="21" t="s">
        <v>2119</v>
      </c>
      <c r="B1910" s="25">
        <v>40991</v>
      </c>
      <c r="C1910" s="21" t="s">
        <v>6</v>
      </c>
      <c r="D1910" s="21" t="s">
        <v>299</v>
      </c>
      <c r="F1910" s="26">
        <v>287.73</v>
      </c>
      <c r="G1910" s="21" t="s">
        <v>346</v>
      </c>
    </row>
    <row r="1911" spans="1:9" ht="13.4" customHeight="1" x14ac:dyDescent="0.25">
      <c r="A1911" s="21" t="s">
        <v>2119</v>
      </c>
      <c r="B1911" s="25">
        <v>40991</v>
      </c>
      <c r="C1911" s="21" t="s">
        <v>6</v>
      </c>
      <c r="D1911" s="21" t="s">
        <v>299</v>
      </c>
      <c r="F1911" s="26">
        <v>58.2</v>
      </c>
      <c r="G1911" s="21" t="s">
        <v>362</v>
      </c>
    </row>
    <row r="1912" spans="1:9" ht="13.4" customHeight="1" x14ac:dyDescent="0.25">
      <c r="A1912" s="21" t="s">
        <v>2119</v>
      </c>
      <c r="B1912" s="25">
        <v>40991</v>
      </c>
      <c r="C1912" s="21" t="s">
        <v>21</v>
      </c>
      <c r="D1912" s="21" t="s">
        <v>366</v>
      </c>
      <c r="E1912" s="26">
        <v>1000</v>
      </c>
      <c r="G1912" s="21" t="s">
        <v>346</v>
      </c>
      <c r="I1912" s="21">
        <f>WEEKNUM(B1912)</f>
        <v>12</v>
      </c>
    </row>
    <row r="1913" spans="1:9" ht="13.4" customHeight="1" x14ac:dyDescent="0.25">
      <c r="A1913" s="21" t="s">
        <v>2119</v>
      </c>
      <c r="B1913" s="25">
        <v>40991</v>
      </c>
      <c r="C1913" s="21" t="s">
        <v>21</v>
      </c>
      <c r="D1913" s="21" t="s">
        <v>366</v>
      </c>
      <c r="E1913" s="26">
        <v>700</v>
      </c>
      <c r="G1913" s="21" t="s">
        <v>346</v>
      </c>
      <c r="I1913" s="21">
        <f>WEEKNUM(B1913)</f>
        <v>12</v>
      </c>
    </row>
    <row r="1914" spans="1:9" ht="13.4" customHeight="1" x14ac:dyDescent="0.25">
      <c r="A1914" s="21" t="s">
        <v>2119</v>
      </c>
      <c r="B1914" s="25">
        <v>40992</v>
      </c>
      <c r="C1914" s="21" t="s">
        <v>6</v>
      </c>
      <c r="D1914" s="21" t="s">
        <v>299</v>
      </c>
      <c r="F1914" s="26">
        <v>154.41999999999999</v>
      </c>
      <c r="G1914" s="21" t="s">
        <v>367</v>
      </c>
    </row>
    <row r="1915" spans="1:9" ht="13.4" customHeight="1" x14ac:dyDescent="0.25">
      <c r="A1915" s="21" t="s">
        <v>2119</v>
      </c>
      <c r="B1915" s="25">
        <v>40994</v>
      </c>
      <c r="C1915" s="21" t="s">
        <v>6</v>
      </c>
      <c r="D1915" s="21" t="s">
        <v>299</v>
      </c>
      <c r="F1915" s="26">
        <v>181.13</v>
      </c>
      <c r="G1915" s="21" t="s">
        <v>362</v>
      </c>
    </row>
    <row r="1916" spans="1:9" ht="13.4" customHeight="1" x14ac:dyDescent="0.25">
      <c r="A1916" s="21" t="s">
        <v>2119</v>
      </c>
      <c r="B1916" s="25">
        <v>40994</v>
      </c>
      <c r="C1916" s="21" t="s">
        <v>6</v>
      </c>
      <c r="D1916" s="21" t="s">
        <v>299</v>
      </c>
      <c r="F1916" s="26">
        <v>346.94</v>
      </c>
      <c r="G1916" s="21" t="s">
        <v>346</v>
      </c>
    </row>
    <row r="1917" spans="1:9" ht="13.4" customHeight="1" x14ac:dyDescent="0.25">
      <c r="A1917" s="21" t="s">
        <v>2119</v>
      </c>
      <c r="B1917" s="25">
        <v>40994</v>
      </c>
      <c r="C1917" s="21" t="s">
        <v>21</v>
      </c>
      <c r="D1917" s="21" t="s">
        <v>368</v>
      </c>
      <c r="E1917" s="26">
        <v>300</v>
      </c>
      <c r="G1917" s="21" t="s">
        <v>362</v>
      </c>
      <c r="I1917" s="21">
        <f t="shared" ref="I1917:I1931" si="60">WEEKNUM(B1917)</f>
        <v>13</v>
      </c>
    </row>
    <row r="1918" spans="1:9" ht="13.4" customHeight="1" x14ac:dyDescent="0.25">
      <c r="A1918" s="21" t="s">
        <v>2119</v>
      </c>
      <c r="B1918" s="25">
        <v>40994</v>
      </c>
      <c r="C1918" s="21" t="s">
        <v>21</v>
      </c>
      <c r="D1918" s="21" t="s">
        <v>38</v>
      </c>
      <c r="E1918" s="26">
        <f>1025-335</f>
        <v>690</v>
      </c>
      <c r="G1918" s="21" t="s">
        <v>355</v>
      </c>
      <c r="I1918" s="21">
        <f t="shared" si="60"/>
        <v>13</v>
      </c>
    </row>
    <row r="1919" spans="1:9" ht="13.4" customHeight="1" x14ac:dyDescent="0.25">
      <c r="A1919" s="21" t="s">
        <v>2119</v>
      </c>
      <c r="B1919" s="25">
        <v>40994</v>
      </c>
      <c r="C1919" s="21" t="s">
        <v>21</v>
      </c>
      <c r="D1919" s="21" t="s">
        <v>38</v>
      </c>
      <c r="E1919" s="26">
        <v>335</v>
      </c>
      <c r="G1919" s="21" t="s">
        <v>346</v>
      </c>
      <c r="I1919" s="21">
        <f t="shared" si="60"/>
        <v>13</v>
      </c>
    </row>
    <row r="1920" spans="1:9" ht="13.4" customHeight="1" x14ac:dyDescent="0.25">
      <c r="A1920" s="21" t="s">
        <v>2119</v>
      </c>
      <c r="B1920" s="25">
        <v>40994</v>
      </c>
      <c r="C1920" s="21" t="s">
        <v>21</v>
      </c>
      <c r="D1920" s="21" t="s">
        <v>36</v>
      </c>
      <c r="E1920" s="26">
        <v>200</v>
      </c>
      <c r="G1920" s="21" t="s">
        <v>200</v>
      </c>
      <c r="I1920" s="21">
        <f t="shared" si="60"/>
        <v>13</v>
      </c>
    </row>
    <row r="1921" spans="1:9" ht="13.4" customHeight="1" x14ac:dyDescent="0.25">
      <c r="A1921" s="21" t="s">
        <v>2119</v>
      </c>
      <c r="B1921" s="25">
        <v>40994</v>
      </c>
      <c r="C1921" s="21" t="s">
        <v>21</v>
      </c>
      <c r="D1921" s="21" t="s">
        <v>36</v>
      </c>
      <c r="E1921" s="26">
        <v>345</v>
      </c>
      <c r="G1921" s="21" t="s">
        <v>355</v>
      </c>
      <c r="I1921" s="21">
        <f t="shared" si="60"/>
        <v>13</v>
      </c>
    </row>
    <row r="1922" spans="1:9" ht="13.4" customHeight="1" x14ac:dyDescent="0.25">
      <c r="A1922" s="21" t="s">
        <v>2119</v>
      </c>
      <c r="B1922" s="25">
        <v>40994</v>
      </c>
      <c r="C1922" s="21" t="s">
        <v>21</v>
      </c>
      <c r="D1922" s="21" t="s">
        <v>22</v>
      </c>
      <c r="E1922" s="26">
        <v>120</v>
      </c>
      <c r="G1922" s="21" t="s">
        <v>355</v>
      </c>
      <c r="I1922" s="21">
        <f t="shared" si="60"/>
        <v>13</v>
      </c>
    </row>
    <row r="1923" spans="1:9" ht="13.4" customHeight="1" x14ac:dyDescent="0.25">
      <c r="A1923" s="21" t="s">
        <v>2119</v>
      </c>
      <c r="B1923" s="25">
        <v>40994</v>
      </c>
      <c r="C1923" s="21" t="s">
        <v>21</v>
      </c>
      <c r="D1923" s="21" t="s">
        <v>22</v>
      </c>
      <c r="E1923" s="26">
        <v>300</v>
      </c>
      <c r="G1923" s="21" t="s">
        <v>200</v>
      </c>
      <c r="I1923" s="21">
        <f t="shared" si="60"/>
        <v>13</v>
      </c>
    </row>
    <row r="1924" spans="1:9" ht="13.4" customHeight="1" x14ac:dyDescent="0.25">
      <c r="A1924" s="21" t="s">
        <v>2119</v>
      </c>
      <c r="B1924" s="25">
        <v>40994</v>
      </c>
      <c r="C1924" s="21" t="s">
        <v>21</v>
      </c>
      <c r="D1924" s="21" t="s">
        <v>22</v>
      </c>
      <c r="E1924" s="26">
        <v>75</v>
      </c>
      <c r="G1924" s="21" t="s">
        <v>266</v>
      </c>
      <c r="I1924" s="21">
        <f t="shared" si="60"/>
        <v>13</v>
      </c>
    </row>
    <row r="1925" spans="1:9" ht="13.4" customHeight="1" x14ac:dyDescent="0.25">
      <c r="A1925" s="21" t="s">
        <v>2119</v>
      </c>
      <c r="B1925" s="25">
        <v>40994</v>
      </c>
      <c r="C1925" s="21" t="s">
        <v>21</v>
      </c>
      <c r="D1925" s="21" t="s">
        <v>369</v>
      </c>
      <c r="E1925" s="26">
        <v>400</v>
      </c>
      <c r="G1925" s="21" t="s">
        <v>346</v>
      </c>
      <c r="I1925" s="21">
        <f t="shared" si="60"/>
        <v>13</v>
      </c>
    </row>
    <row r="1926" spans="1:9" ht="13.4" customHeight="1" x14ac:dyDescent="0.25">
      <c r="A1926" s="21" t="s">
        <v>2119</v>
      </c>
      <c r="B1926" s="25">
        <v>40994</v>
      </c>
      <c r="C1926" s="21" t="s">
        <v>21</v>
      </c>
      <c r="D1926" s="21" t="s">
        <v>32</v>
      </c>
      <c r="E1926" s="26">
        <v>390</v>
      </c>
      <c r="G1926" s="21" t="s">
        <v>362</v>
      </c>
      <c r="I1926" s="21">
        <f t="shared" si="60"/>
        <v>13</v>
      </c>
    </row>
    <row r="1927" spans="1:9" ht="13.4" customHeight="1" x14ac:dyDescent="0.25">
      <c r="A1927" s="21" t="s">
        <v>2119</v>
      </c>
      <c r="B1927" s="25">
        <v>40994</v>
      </c>
      <c r="C1927" s="21" t="s">
        <v>21</v>
      </c>
      <c r="D1927" s="21" t="s">
        <v>46</v>
      </c>
      <c r="E1927" s="26">
        <v>260</v>
      </c>
      <c r="G1927" s="21" t="s">
        <v>200</v>
      </c>
      <c r="I1927" s="21">
        <f t="shared" si="60"/>
        <v>13</v>
      </c>
    </row>
    <row r="1928" spans="1:9" ht="13.4" customHeight="1" x14ac:dyDescent="0.25">
      <c r="A1928" s="21" t="s">
        <v>2119</v>
      </c>
      <c r="B1928" s="25">
        <v>40994</v>
      </c>
      <c r="C1928" s="21" t="s">
        <v>21</v>
      </c>
      <c r="D1928" s="21" t="s">
        <v>56</v>
      </c>
      <c r="E1928" s="26">
        <v>240</v>
      </c>
      <c r="G1928" s="21" t="s">
        <v>200</v>
      </c>
      <c r="I1928" s="21">
        <f t="shared" si="60"/>
        <v>13</v>
      </c>
    </row>
    <row r="1929" spans="1:9" ht="13.4" customHeight="1" x14ac:dyDescent="0.25">
      <c r="A1929" s="21" t="s">
        <v>2119</v>
      </c>
      <c r="B1929" s="25">
        <v>40994</v>
      </c>
      <c r="C1929" s="21" t="s">
        <v>21</v>
      </c>
      <c r="D1929" s="21" t="s">
        <v>258</v>
      </c>
      <c r="E1929" s="26">
        <v>200</v>
      </c>
      <c r="G1929" s="21" t="s">
        <v>356</v>
      </c>
      <c r="I1929" s="21">
        <f t="shared" si="60"/>
        <v>13</v>
      </c>
    </row>
    <row r="1930" spans="1:9" ht="13.4" customHeight="1" x14ac:dyDescent="0.25">
      <c r="A1930" s="21" t="s">
        <v>2119</v>
      </c>
      <c r="B1930" s="25">
        <v>40994</v>
      </c>
      <c r="C1930" s="21" t="s">
        <v>21</v>
      </c>
      <c r="D1930" s="21" t="s">
        <v>48</v>
      </c>
      <c r="E1930" s="26">
        <v>180</v>
      </c>
      <c r="G1930" s="21" t="s">
        <v>355</v>
      </c>
      <c r="I1930" s="21">
        <f t="shared" si="60"/>
        <v>13</v>
      </c>
    </row>
    <row r="1931" spans="1:9" ht="13.4" customHeight="1" x14ac:dyDescent="0.25">
      <c r="A1931" s="21" t="s">
        <v>2119</v>
      </c>
      <c r="B1931" s="25">
        <v>40994</v>
      </c>
      <c r="C1931" s="21" t="s">
        <v>21</v>
      </c>
      <c r="D1931" s="21" t="s">
        <v>48</v>
      </c>
      <c r="E1931" s="26">
        <v>120</v>
      </c>
      <c r="G1931" s="21" t="s">
        <v>355</v>
      </c>
      <c r="I1931" s="21">
        <f t="shared" si="60"/>
        <v>13</v>
      </c>
    </row>
    <row r="1932" spans="1:9" ht="13.4" customHeight="1" x14ac:dyDescent="0.25">
      <c r="A1932" s="21" t="s">
        <v>2119</v>
      </c>
      <c r="B1932" s="25">
        <v>40995</v>
      </c>
      <c r="C1932" s="21" t="s">
        <v>6</v>
      </c>
      <c r="D1932" s="21" t="s">
        <v>299</v>
      </c>
      <c r="F1932" s="26">
        <v>67.92</v>
      </c>
      <c r="G1932" s="21" t="s">
        <v>363</v>
      </c>
    </row>
    <row r="1933" spans="1:9" ht="13.4" customHeight="1" x14ac:dyDescent="0.25">
      <c r="A1933" s="21" t="s">
        <v>2119</v>
      </c>
      <c r="B1933" s="25">
        <v>40995</v>
      </c>
      <c r="C1933" s="21" t="s">
        <v>6</v>
      </c>
      <c r="D1933" s="21" t="s">
        <v>299</v>
      </c>
      <c r="F1933" s="26">
        <v>322.8</v>
      </c>
      <c r="G1933" s="21" t="s">
        <v>362</v>
      </c>
    </row>
    <row r="1934" spans="1:9" ht="13.4" customHeight="1" x14ac:dyDescent="0.25">
      <c r="A1934" s="21" t="s">
        <v>2119</v>
      </c>
      <c r="B1934" s="25">
        <v>40995</v>
      </c>
      <c r="C1934" s="21" t="s">
        <v>6</v>
      </c>
      <c r="D1934" s="21" t="s">
        <v>299</v>
      </c>
      <c r="F1934" s="26">
        <v>58.09</v>
      </c>
      <c r="G1934" s="21" t="s">
        <v>326</v>
      </c>
    </row>
    <row r="1935" spans="1:9" ht="13.4" customHeight="1" x14ac:dyDescent="0.25">
      <c r="A1935" s="21" t="s">
        <v>2119</v>
      </c>
      <c r="B1935" s="25">
        <v>40995</v>
      </c>
      <c r="C1935" s="21" t="s">
        <v>6</v>
      </c>
      <c r="D1935" s="21" t="s">
        <v>299</v>
      </c>
      <c r="F1935" s="26">
        <v>46.63</v>
      </c>
      <c r="G1935" s="21" t="s">
        <v>362</v>
      </c>
    </row>
    <row r="1936" spans="1:9" ht="13.4" customHeight="1" x14ac:dyDescent="0.25">
      <c r="A1936" s="21" t="s">
        <v>2119</v>
      </c>
      <c r="B1936" s="25">
        <v>40995</v>
      </c>
      <c r="C1936" s="21" t="s">
        <v>6</v>
      </c>
      <c r="D1936" s="21" t="s">
        <v>299</v>
      </c>
      <c r="F1936" s="26">
        <v>718.45</v>
      </c>
      <c r="G1936" s="21" t="s">
        <v>346</v>
      </c>
    </row>
    <row r="1937" spans="1:9" ht="13.4" customHeight="1" x14ac:dyDescent="0.25">
      <c r="A1937" s="21" t="s">
        <v>2119</v>
      </c>
      <c r="B1937" s="25">
        <v>40995</v>
      </c>
      <c r="C1937" s="21" t="s">
        <v>21</v>
      </c>
      <c r="D1937" s="21" t="s">
        <v>260</v>
      </c>
      <c r="E1937" s="26">
        <v>5000</v>
      </c>
      <c r="G1937" s="21" t="s">
        <v>200</v>
      </c>
      <c r="I1937" s="21">
        <f t="shared" ref="I1937:I1944" si="61">WEEKNUM(B1937)</f>
        <v>13</v>
      </c>
    </row>
    <row r="1938" spans="1:9" ht="13.4" customHeight="1" x14ac:dyDescent="0.25">
      <c r="A1938" s="21" t="s">
        <v>2119</v>
      </c>
      <c r="B1938" s="25">
        <v>40995</v>
      </c>
      <c r="C1938" s="21" t="s">
        <v>21</v>
      </c>
      <c r="D1938" s="21" t="s">
        <v>368</v>
      </c>
      <c r="E1938" s="26">
        <v>400</v>
      </c>
      <c r="G1938" s="21" t="s">
        <v>200</v>
      </c>
      <c r="I1938" s="21">
        <f t="shared" si="61"/>
        <v>13</v>
      </c>
    </row>
    <row r="1939" spans="1:9" ht="13.4" customHeight="1" x14ac:dyDescent="0.25">
      <c r="A1939" s="21" t="s">
        <v>2119</v>
      </c>
      <c r="B1939" s="25">
        <v>40995</v>
      </c>
      <c r="C1939" s="21" t="s">
        <v>21</v>
      </c>
      <c r="D1939" s="21" t="s">
        <v>319</v>
      </c>
      <c r="E1939" s="26">
        <v>830</v>
      </c>
      <c r="G1939" s="21" t="s">
        <v>362</v>
      </c>
      <c r="I1939" s="21">
        <f t="shared" si="61"/>
        <v>13</v>
      </c>
    </row>
    <row r="1940" spans="1:9" ht="13.4" customHeight="1" x14ac:dyDescent="0.25">
      <c r="A1940" s="21" t="s">
        <v>2119</v>
      </c>
      <c r="B1940" s="25">
        <v>40995</v>
      </c>
      <c r="C1940" s="21" t="s">
        <v>21</v>
      </c>
      <c r="D1940" s="21" t="s">
        <v>40</v>
      </c>
      <c r="E1940" s="26">
        <v>720</v>
      </c>
      <c r="G1940" s="21" t="s">
        <v>362</v>
      </c>
      <c r="I1940" s="21">
        <f t="shared" si="61"/>
        <v>13</v>
      </c>
    </row>
    <row r="1941" spans="1:9" ht="13.4" customHeight="1" x14ac:dyDescent="0.25">
      <c r="A1941" s="21" t="s">
        <v>2119</v>
      </c>
      <c r="B1941" s="25">
        <v>40995</v>
      </c>
      <c r="C1941" s="21" t="s">
        <v>21</v>
      </c>
      <c r="D1941" s="21" t="s">
        <v>268</v>
      </c>
      <c r="E1941" s="26">
        <v>600</v>
      </c>
      <c r="G1941" s="21" t="s">
        <v>362</v>
      </c>
      <c r="I1941" s="21">
        <f t="shared" si="61"/>
        <v>13</v>
      </c>
    </row>
    <row r="1942" spans="1:9" ht="13.4" customHeight="1" x14ac:dyDescent="0.25">
      <c r="A1942" s="21" t="s">
        <v>2119</v>
      </c>
      <c r="B1942" s="25">
        <v>40995</v>
      </c>
      <c r="C1942" s="21" t="s">
        <v>21</v>
      </c>
      <c r="D1942" s="21" t="s">
        <v>258</v>
      </c>
      <c r="E1942" s="26">
        <v>600</v>
      </c>
      <c r="G1942" s="21" t="s">
        <v>362</v>
      </c>
      <c r="I1942" s="21">
        <f t="shared" si="61"/>
        <v>13</v>
      </c>
    </row>
    <row r="1943" spans="1:9" ht="13.4" customHeight="1" x14ac:dyDescent="0.25">
      <c r="A1943" s="21" t="s">
        <v>2119</v>
      </c>
      <c r="B1943" s="25">
        <v>40995</v>
      </c>
      <c r="C1943" s="21" t="s">
        <v>21</v>
      </c>
      <c r="D1943" s="21" t="s">
        <v>216</v>
      </c>
      <c r="E1943" s="26">
        <v>360</v>
      </c>
      <c r="G1943" s="21" t="s">
        <v>299</v>
      </c>
      <c r="I1943" s="21">
        <f t="shared" si="61"/>
        <v>13</v>
      </c>
    </row>
    <row r="1944" spans="1:9" ht="13.4" customHeight="1" x14ac:dyDescent="0.25">
      <c r="A1944" s="21" t="s">
        <v>2119</v>
      </c>
      <c r="B1944" s="25">
        <v>40995</v>
      </c>
      <c r="C1944" s="21" t="s">
        <v>21</v>
      </c>
      <c r="D1944" s="21" t="s">
        <v>237</v>
      </c>
      <c r="E1944" s="26">
        <v>300</v>
      </c>
      <c r="G1944" s="21" t="s">
        <v>170</v>
      </c>
      <c r="I1944" s="21">
        <f t="shared" si="61"/>
        <v>13</v>
      </c>
    </row>
    <row r="1945" spans="1:9" ht="13.4" customHeight="1" x14ac:dyDescent="0.25">
      <c r="A1945" s="21" t="s">
        <v>2119</v>
      </c>
      <c r="B1945" s="25">
        <v>40996</v>
      </c>
      <c r="C1945" s="21" t="s">
        <v>6</v>
      </c>
      <c r="D1945" s="21" t="s">
        <v>299</v>
      </c>
      <c r="F1945" s="26">
        <v>94.85</v>
      </c>
      <c r="G1945" s="21" t="s">
        <v>362</v>
      </c>
    </row>
    <row r="1946" spans="1:9" ht="13.4" customHeight="1" x14ac:dyDescent="0.25">
      <c r="A1946" s="21" t="s">
        <v>2119</v>
      </c>
      <c r="B1946" s="25">
        <v>40996</v>
      </c>
      <c r="C1946" s="21" t="s">
        <v>6</v>
      </c>
      <c r="D1946" s="21" t="s">
        <v>219</v>
      </c>
      <c r="F1946" s="26">
        <v>775.67</v>
      </c>
      <c r="G1946" s="21" t="s">
        <v>370</v>
      </c>
    </row>
    <row r="1947" spans="1:9" ht="13.4" customHeight="1" x14ac:dyDescent="0.25">
      <c r="A1947" s="21" t="s">
        <v>2119</v>
      </c>
      <c r="B1947" s="25">
        <v>40996</v>
      </c>
      <c r="C1947" s="21" t="s">
        <v>329</v>
      </c>
      <c r="D1947" s="21" t="s">
        <v>371</v>
      </c>
      <c r="F1947" s="26">
        <v>1710.04</v>
      </c>
      <c r="G1947" s="21" t="s">
        <v>170</v>
      </c>
    </row>
    <row r="1948" spans="1:9" ht="13.4" customHeight="1" x14ac:dyDescent="0.25">
      <c r="A1948" s="21" t="s">
        <v>2119</v>
      </c>
      <c r="B1948" s="25">
        <v>40996</v>
      </c>
      <c r="C1948" s="21" t="s">
        <v>21</v>
      </c>
      <c r="D1948" s="21" t="s">
        <v>368</v>
      </c>
      <c r="E1948" s="26">
        <v>800</v>
      </c>
      <c r="G1948" s="21" t="s">
        <v>200</v>
      </c>
      <c r="I1948" s="21">
        <f>WEEKNUM(B1948)</f>
        <v>13</v>
      </c>
    </row>
    <row r="1949" spans="1:9" ht="13.4" customHeight="1" x14ac:dyDescent="0.25">
      <c r="A1949" s="21" t="s">
        <v>2119</v>
      </c>
      <c r="B1949" s="25">
        <v>40997</v>
      </c>
      <c r="C1949" s="21" t="s">
        <v>329</v>
      </c>
      <c r="D1949" s="21" t="s">
        <v>299</v>
      </c>
      <c r="F1949" s="26">
        <v>104.94</v>
      </c>
      <c r="G1949" s="21" t="s">
        <v>363</v>
      </c>
    </row>
    <row r="1950" spans="1:9" ht="13.4" customHeight="1" x14ac:dyDescent="0.25">
      <c r="A1950" s="21" t="s">
        <v>2119</v>
      </c>
      <c r="B1950" s="25">
        <v>40997</v>
      </c>
      <c r="C1950" s="21" t="s">
        <v>6</v>
      </c>
      <c r="D1950" s="21" t="s">
        <v>299</v>
      </c>
      <c r="F1950" s="26">
        <v>88</v>
      </c>
      <c r="G1950" s="21" t="s">
        <v>362</v>
      </c>
    </row>
    <row r="1951" spans="1:9" ht="13.4" customHeight="1" x14ac:dyDescent="0.25">
      <c r="A1951" s="21" t="s">
        <v>2119</v>
      </c>
      <c r="B1951" s="25">
        <v>40997</v>
      </c>
      <c r="C1951" s="21" t="s">
        <v>6</v>
      </c>
      <c r="D1951" s="21" t="s">
        <v>299</v>
      </c>
      <c r="F1951" s="26">
        <v>142.04</v>
      </c>
      <c r="G1951" s="21" t="s">
        <v>362</v>
      </c>
    </row>
    <row r="1952" spans="1:9" ht="13.4" customHeight="1" x14ac:dyDescent="0.25">
      <c r="A1952" s="21" t="s">
        <v>2119</v>
      </c>
      <c r="B1952" s="25">
        <v>40998</v>
      </c>
      <c r="C1952" s="21" t="s">
        <v>6</v>
      </c>
      <c r="D1952" s="21" t="s">
        <v>299</v>
      </c>
      <c r="F1952" s="26">
        <v>237.78</v>
      </c>
      <c r="G1952" s="21" t="s">
        <v>362</v>
      </c>
    </row>
    <row r="1953" spans="1:9" ht="13.4" customHeight="1" x14ac:dyDescent="0.25">
      <c r="A1953" s="21" t="s">
        <v>2119</v>
      </c>
      <c r="B1953" s="25">
        <v>40998</v>
      </c>
      <c r="C1953" s="21" t="s">
        <v>6</v>
      </c>
      <c r="D1953" s="21" t="s">
        <v>372</v>
      </c>
      <c r="F1953" s="26">
        <v>228.49</v>
      </c>
      <c r="G1953" s="21" t="s">
        <v>170</v>
      </c>
    </row>
    <row r="1954" spans="1:9" ht="13.4" customHeight="1" x14ac:dyDescent="0.25">
      <c r="A1954" s="21" t="s">
        <v>2119</v>
      </c>
      <c r="B1954" s="25">
        <v>40998</v>
      </c>
      <c r="C1954" s="21" t="s">
        <v>6</v>
      </c>
      <c r="D1954" s="21" t="s">
        <v>299</v>
      </c>
      <c r="F1954" s="26">
        <v>607.35</v>
      </c>
      <c r="G1954" s="21" t="s">
        <v>346</v>
      </c>
    </row>
    <row r="1955" spans="1:9" ht="13.4" customHeight="1" x14ac:dyDescent="0.25">
      <c r="A1955" s="21" t="s">
        <v>2119</v>
      </c>
      <c r="B1955" s="25">
        <v>40998</v>
      </c>
      <c r="C1955" s="21" t="s">
        <v>21</v>
      </c>
      <c r="D1955" s="21" t="s">
        <v>216</v>
      </c>
      <c r="E1955" s="26">
        <v>360</v>
      </c>
      <c r="G1955" s="21" t="s">
        <v>299</v>
      </c>
      <c r="I1955" s="21">
        <f>WEEKNUM(B1955)</f>
        <v>13</v>
      </c>
    </row>
    <row r="1956" spans="1:9" ht="13.4" customHeight="1" x14ac:dyDescent="0.25">
      <c r="A1956" s="21" t="s">
        <v>2119</v>
      </c>
      <c r="B1956" s="25">
        <v>40999</v>
      </c>
      <c r="C1956" s="21" t="s">
        <v>6</v>
      </c>
      <c r="D1956" s="21" t="s">
        <v>299</v>
      </c>
      <c r="F1956" s="26">
        <v>139.03</v>
      </c>
      <c r="G1956" s="21" t="s">
        <v>346</v>
      </c>
    </row>
    <row r="1957" spans="1:9" ht="13.4" customHeight="1" x14ac:dyDescent="0.25">
      <c r="A1957" s="21" t="s">
        <v>2119</v>
      </c>
      <c r="B1957" s="25">
        <v>40999</v>
      </c>
      <c r="C1957" s="21" t="s">
        <v>6</v>
      </c>
      <c r="D1957" s="21" t="s">
        <v>299</v>
      </c>
      <c r="F1957" s="26">
        <v>358.66</v>
      </c>
      <c r="G1957" s="21" t="s">
        <v>362</v>
      </c>
    </row>
    <row r="1958" spans="1:9" ht="13.4" customHeight="1" x14ac:dyDescent="0.25">
      <c r="A1958" s="21" t="s">
        <v>2119</v>
      </c>
      <c r="B1958" s="25">
        <v>40999</v>
      </c>
      <c r="C1958" s="21" t="s">
        <v>6</v>
      </c>
      <c r="D1958" s="21" t="s">
        <v>219</v>
      </c>
      <c r="F1958" s="26">
        <v>1188.24</v>
      </c>
      <c r="G1958" s="21" t="s">
        <v>362</v>
      </c>
    </row>
    <row r="1959" spans="1:9" ht="13.4" customHeight="1" x14ac:dyDescent="0.25">
      <c r="A1959" s="21" t="s">
        <v>2119</v>
      </c>
      <c r="B1959" s="25">
        <v>40999</v>
      </c>
      <c r="C1959" s="21" t="s">
        <v>6</v>
      </c>
      <c r="D1959" s="21" t="s">
        <v>373</v>
      </c>
      <c r="F1959" s="26">
        <v>3412.36</v>
      </c>
      <c r="G1959" s="21" t="s">
        <v>362</v>
      </c>
    </row>
    <row r="1960" spans="1:9" ht="13.4" customHeight="1" x14ac:dyDescent="0.25">
      <c r="A1960" s="21" t="s">
        <v>2119</v>
      </c>
      <c r="B1960" s="25">
        <v>40999</v>
      </c>
      <c r="C1960" s="21" t="s">
        <v>6</v>
      </c>
      <c r="D1960" s="21" t="s">
        <v>373</v>
      </c>
      <c r="F1960" s="26">
        <v>12405.56</v>
      </c>
      <c r="G1960" s="21" t="s">
        <v>200</v>
      </c>
    </row>
    <row r="1961" spans="1:9" ht="13.4" customHeight="1" x14ac:dyDescent="0.25">
      <c r="A1961" s="21" t="s">
        <v>2119</v>
      </c>
      <c r="B1961" s="25">
        <v>40999</v>
      </c>
      <c r="C1961" s="21" t="s">
        <v>6</v>
      </c>
      <c r="D1961" s="21" t="s">
        <v>299</v>
      </c>
      <c r="F1961" s="26">
        <v>128.24</v>
      </c>
      <c r="G1961" s="21" t="s">
        <v>355</v>
      </c>
    </row>
    <row r="1962" spans="1:9" ht="13.4" customHeight="1" x14ac:dyDescent="0.25">
      <c r="A1962" s="21" t="s">
        <v>2119</v>
      </c>
      <c r="B1962" s="25">
        <v>41001</v>
      </c>
      <c r="C1962" s="21" t="s">
        <v>21</v>
      </c>
      <c r="D1962" s="21" t="s">
        <v>295</v>
      </c>
      <c r="E1962" s="26">
        <v>2600</v>
      </c>
      <c r="G1962" s="21" t="s">
        <v>346</v>
      </c>
      <c r="I1962" s="21">
        <f t="shared" ref="I1962:I1969" si="62">WEEKNUM(B1962)</f>
        <v>14</v>
      </c>
    </row>
    <row r="1963" spans="1:9" ht="13.4" customHeight="1" x14ac:dyDescent="0.25">
      <c r="A1963" s="21" t="s">
        <v>2119</v>
      </c>
      <c r="B1963" s="25">
        <v>41001</v>
      </c>
      <c r="C1963" s="21" t="s">
        <v>21</v>
      </c>
      <c r="D1963" s="21" t="s">
        <v>32</v>
      </c>
      <c r="E1963" s="26">
        <v>585</v>
      </c>
      <c r="G1963" s="21" t="s">
        <v>362</v>
      </c>
      <c r="I1963" s="21">
        <f t="shared" si="62"/>
        <v>14</v>
      </c>
    </row>
    <row r="1964" spans="1:9" ht="13.4" customHeight="1" x14ac:dyDescent="0.25">
      <c r="A1964" s="21" t="s">
        <v>2119</v>
      </c>
      <c r="B1964" s="25">
        <v>41001</v>
      </c>
      <c r="C1964" s="21" t="s">
        <v>21</v>
      </c>
      <c r="D1964" s="21" t="s">
        <v>32</v>
      </c>
      <c r="E1964" s="26">
        <v>285</v>
      </c>
      <c r="G1964" s="21" t="s">
        <v>346</v>
      </c>
      <c r="I1964" s="21">
        <f t="shared" si="62"/>
        <v>14</v>
      </c>
    </row>
    <row r="1965" spans="1:9" ht="13.4" customHeight="1" x14ac:dyDescent="0.25">
      <c r="A1965" s="21" t="s">
        <v>2119</v>
      </c>
      <c r="B1965" s="25">
        <v>41001</v>
      </c>
      <c r="C1965" s="21" t="s">
        <v>21</v>
      </c>
      <c r="D1965" s="21" t="s">
        <v>40</v>
      </c>
      <c r="E1965" s="26">
        <v>720</v>
      </c>
      <c r="G1965" s="21" t="s">
        <v>362</v>
      </c>
      <c r="I1965" s="21">
        <f t="shared" si="62"/>
        <v>14</v>
      </c>
    </row>
    <row r="1966" spans="1:9" ht="13.4" customHeight="1" x14ac:dyDescent="0.25">
      <c r="A1966" s="21" t="s">
        <v>2119</v>
      </c>
      <c r="B1966" s="25">
        <v>41001</v>
      </c>
      <c r="C1966" s="21" t="s">
        <v>21</v>
      </c>
      <c r="D1966" s="21" t="s">
        <v>258</v>
      </c>
      <c r="E1966" s="26">
        <v>450</v>
      </c>
      <c r="G1966" s="21" t="s">
        <v>362</v>
      </c>
      <c r="I1966" s="21">
        <f t="shared" si="62"/>
        <v>14</v>
      </c>
    </row>
    <row r="1967" spans="1:9" ht="13.4" customHeight="1" x14ac:dyDescent="0.25">
      <c r="A1967" s="21" t="s">
        <v>2119</v>
      </c>
      <c r="B1967" s="25">
        <v>41001</v>
      </c>
      <c r="C1967" s="21" t="s">
        <v>21</v>
      </c>
      <c r="D1967" s="21" t="s">
        <v>258</v>
      </c>
      <c r="E1967" s="26">
        <v>150</v>
      </c>
      <c r="G1967" s="21" t="s">
        <v>346</v>
      </c>
      <c r="I1967" s="21">
        <f t="shared" si="62"/>
        <v>14</v>
      </c>
    </row>
    <row r="1968" spans="1:9" ht="13.4" customHeight="1" x14ac:dyDescent="0.25">
      <c r="A1968" s="21" t="s">
        <v>2119</v>
      </c>
      <c r="B1968" s="25">
        <v>41001</v>
      </c>
      <c r="C1968" s="21" t="s">
        <v>21</v>
      </c>
      <c r="D1968" s="21" t="s">
        <v>268</v>
      </c>
      <c r="E1968" s="26">
        <v>540</v>
      </c>
      <c r="G1968" s="21" t="s">
        <v>362</v>
      </c>
      <c r="I1968" s="21">
        <f t="shared" si="62"/>
        <v>14</v>
      </c>
    </row>
    <row r="1969" spans="1:9" ht="13.4" customHeight="1" x14ac:dyDescent="0.25">
      <c r="A1969" s="21" t="s">
        <v>2119</v>
      </c>
      <c r="B1969" s="25">
        <v>41001</v>
      </c>
      <c r="C1969" s="21" t="s">
        <v>21</v>
      </c>
      <c r="D1969" s="21" t="s">
        <v>263</v>
      </c>
      <c r="E1969" s="26">
        <v>490</v>
      </c>
      <c r="G1969" s="21" t="s">
        <v>299</v>
      </c>
      <c r="I1969" s="21">
        <f t="shared" si="62"/>
        <v>14</v>
      </c>
    </row>
    <row r="1970" spans="1:9" ht="13.4" customHeight="1" x14ac:dyDescent="0.25">
      <c r="A1970" s="21" t="s">
        <v>2119</v>
      </c>
      <c r="B1970" s="25">
        <v>41001</v>
      </c>
      <c r="C1970" s="21" t="s">
        <v>6</v>
      </c>
      <c r="D1970" s="21" t="s">
        <v>299</v>
      </c>
      <c r="F1970" s="26">
        <v>157.54</v>
      </c>
      <c r="G1970" s="21" t="s">
        <v>346</v>
      </c>
    </row>
    <row r="1971" spans="1:9" ht="13.4" customHeight="1" x14ac:dyDescent="0.25">
      <c r="A1971" s="21" t="s">
        <v>2119</v>
      </c>
      <c r="B1971" s="25">
        <v>41001</v>
      </c>
      <c r="C1971" s="21" t="s">
        <v>6</v>
      </c>
      <c r="D1971" s="21" t="s">
        <v>299</v>
      </c>
      <c r="F1971" s="26">
        <v>569.12</v>
      </c>
      <c r="G1971" s="21" t="s">
        <v>362</v>
      </c>
    </row>
    <row r="1972" spans="1:9" ht="13.4" customHeight="1" x14ac:dyDescent="0.25">
      <c r="A1972" s="21" t="s">
        <v>2119</v>
      </c>
      <c r="B1972" s="25">
        <v>41001</v>
      </c>
      <c r="C1972" s="21" t="s">
        <v>6</v>
      </c>
      <c r="D1972" s="21" t="s">
        <v>299</v>
      </c>
      <c r="F1972" s="26">
        <v>44.04</v>
      </c>
      <c r="G1972" s="21" t="s">
        <v>362</v>
      </c>
    </row>
    <row r="1973" spans="1:9" ht="13.4" customHeight="1" x14ac:dyDescent="0.25">
      <c r="A1973" s="21" t="s">
        <v>2119</v>
      </c>
      <c r="B1973" s="25">
        <v>41001</v>
      </c>
      <c r="C1973" s="21" t="s">
        <v>275</v>
      </c>
      <c r="D1973" s="21" t="s">
        <v>299</v>
      </c>
      <c r="F1973" s="26">
        <v>454.61</v>
      </c>
      <c r="G1973" s="21" t="s">
        <v>374</v>
      </c>
    </row>
    <row r="1974" spans="1:9" ht="13.4" customHeight="1" x14ac:dyDescent="0.25">
      <c r="A1974" s="21" t="s">
        <v>2119</v>
      </c>
      <c r="B1974" s="25">
        <v>41002</v>
      </c>
      <c r="C1974" s="21" t="s">
        <v>6</v>
      </c>
      <c r="D1974" s="21" t="s">
        <v>299</v>
      </c>
      <c r="F1974" s="26">
        <v>76.03</v>
      </c>
      <c r="G1974" s="21" t="s">
        <v>362</v>
      </c>
    </row>
    <row r="1975" spans="1:9" ht="13.4" customHeight="1" x14ac:dyDescent="0.25">
      <c r="A1975" s="21" t="s">
        <v>2119</v>
      </c>
      <c r="B1975" s="25">
        <v>41002</v>
      </c>
      <c r="C1975" s="21" t="s">
        <v>6</v>
      </c>
      <c r="D1975" s="21" t="s">
        <v>299</v>
      </c>
      <c r="F1975" s="26">
        <v>133.09</v>
      </c>
      <c r="G1975" s="21" t="s">
        <v>375</v>
      </c>
    </row>
    <row r="1976" spans="1:9" ht="13.4" customHeight="1" x14ac:dyDescent="0.25">
      <c r="A1976" s="21" t="s">
        <v>2119</v>
      </c>
      <c r="B1976" s="25">
        <v>41002</v>
      </c>
      <c r="C1976" s="21" t="s">
        <v>6</v>
      </c>
      <c r="D1976" s="21" t="s">
        <v>299</v>
      </c>
      <c r="F1976" s="26">
        <v>234.01</v>
      </c>
      <c r="G1976" s="21" t="s">
        <v>362</v>
      </c>
    </row>
    <row r="1977" spans="1:9" ht="13.4" customHeight="1" x14ac:dyDescent="0.25">
      <c r="A1977" s="21" t="s">
        <v>2119</v>
      </c>
      <c r="B1977" s="25">
        <v>41002</v>
      </c>
      <c r="C1977" s="21" t="s">
        <v>275</v>
      </c>
      <c r="D1977" s="21" t="s">
        <v>299</v>
      </c>
      <c r="F1977" s="26">
        <v>167.69</v>
      </c>
      <c r="G1977" s="21" t="s">
        <v>374</v>
      </c>
    </row>
    <row r="1978" spans="1:9" ht="13.4" customHeight="1" x14ac:dyDescent="0.25">
      <c r="A1978" s="21" t="s">
        <v>2119</v>
      </c>
      <c r="B1978" s="25">
        <v>41003</v>
      </c>
      <c r="C1978" s="21" t="s">
        <v>21</v>
      </c>
      <c r="D1978" s="21" t="s">
        <v>55</v>
      </c>
      <c r="E1978" s="26">
        <v>400</v>
      </c>
      <c r="G1978" s="21" t="s">
        <v>330</v>
      </c>
      <c r="I1978" s="21">
        <f>WEEKNUM(B1978)</f>
        <v>14</v>
      </c>
    </row>
    <row r="1979" spans="1:9" ht="13.4" customHeight="1" x14ac:dyDescent="0.25">
      <c r="A1979" s="21" t="s">
        <v>2119</v>
      </c>
      <c r="B1979" s="25">
        <v>41003</v>
      </c>
      <c r="C1979" s="21" t="s">
        <v>21</v>
      </c>
      <c r="D1979" s="21" t="s">
        <v>60</v>
      </c>
      <c r="E1979" s="26">
        <v>390</v>
      </c>
      <c r="G1979" s="21" t="s">
        <v>362</v>
      </c>
      <c r="I1979" s="21">
        <f>WEEKNUM(B1979)</f>
        <v>14</v>
      </c>
    </row>
    <row r="1980" spans="1:9" ht="13.4" customHeight="1" x14ac:dyDescent="0.25">
      <c r="A1980" s="21" t="s">
        <v>2119</v>
      </c>
      <c r="B1980" s="25">
        <v>41003</v>
      </c>
      <c r="C1980" s="21" t="s">
        <v>21</v>
      </c>
      <c r="D1980" s="21" t="s">
        <v>46</v>
      </c>
      <c r="E1980" s="26">
        <v>400</v>
      </c>
      <c r="G1980" s="21" t="s">
        <v>200</v>
      </c>
      <c r="I1980" s="21">
        <f>WEEKNUM(B1980)</f>
        <v>14</v>
      </c>
    </row>
    <row r="1981" spans="1:9" ht="13.4" customHeight="1" x14ac:dyDescent="0.25">
      <c r="A1981" s="21" t="s">
        <v>2119</v>
      </c>
      <c r="B1981" s="25">
        <v>41003</v>
      </c>
      <c r="C1981" s="21" t="s">
        <v>6</v>
      </c>
      <c r="D1981" s="21" t="s">
        <v>299</v>
      </c>
      <c r="F1981" s="26">
        <v>41.18</v>
      </c>
      <c r="G1981" s="21" t="s">
        <v>346</v>
      </c>
    </row>
    <row r="1982" spans="1:9" ht="13.4" customHeight="1" x14ac:dyDescent="0.25">
      <c r="A1982" s="21" t="s">
        <v>2119</v>
      </c>
      <c r="B1982" s="25">
        <v>41004</v>
      </c>
      <c r="C1982" s="21" t="s">
        <v>21</v>
      </c>
      <c r="D1982" s="21" t="s">
        <v>369</v>
      </c>
      <c r="E1982" s="26">
        <v>600</v>
      </c>
      <c r="G1982" s="21" t="s">
        <v>346</v>
      </c>
      <c r="I1982" s="21">
        <f>WEEKNUM(B1982)</f>
        <v>14</v>
      </c>
    </row>
    <row r="1983" spans="1:9" ht="13.4" customHeight="1" x14ac:dyDescent="0.25">
      <c r="A1983" s="21" t="s">
        <v>2119</v>
      </c>
      <c r="B1983" s="25">
        <v>41004</v>
      </c>
      <c r="C1983" s="21" t="s">
        <v>6</v>
      </c>
      <c r="D1983" s="21" t="s">
        <v>299</v>
      </c>
      <c r="F1983" s="26">
        <v>331.28</v>
      </c>
      <c r="G1983" s="21" t="s">
        <v>376</v>
      </c>
    </row>
    <row r="1984" spans="1:9" ht="13.4" customHeight="1" x14ac:dyDescent="0.25">
      <c r="A1984" s="21" t="s">
        <v>2119</v>
      </c>
      <c r="B1984" s="25">
        <v>41004</v>
      </c>
      <c r="C1984" s="21" t="s">
        <v>6</v>
      </c>
      <c r="D1984" s="21" t="s">
        <v>299</v>
      </c>
      <c r="F1984" s="26">
        <v>57.19</v>
      </c>
      <c r="G1984" s="21" t="s">
        <v>374</v>
      </c>
    </row>
    <row r="1985" spans="1:9" ht="13.4" customHeight="1" x14ac:dyDescent="0.25">
      <c r="A1985" s="21" t="s">
        <v>2119</v>
      </c>
      <c r="B1985" s="25">
        <v>41005</v>
      </c>
      <c r="C1985" s="21" t="s">
        <v>329</v>
      </c>
      <c r="D1985" s="21" t="s">
        <v>377</v>
      </c>
      <c r="F1985" s="26">
        <v>231.1</v>
      </c>
      <c r="G1985" s="21" t="s">
        <v>299</v>
      </c>
    </row>
    <row r="1986" spans="1:9" ht="13.4" customHeight="1" x14ac:dyDescent="0.25">
      <c r="A1986" s="21" t="s">
        <v>2119</v>
      </c>
      <c r="B1986" s="25">
        <v>41006</v>
      </c>
      <c r="C1986" s="21" t="s">
        <v>6</v>
      </c>
      <c r="D1986" s="21" t="s">
        <v>299</v>
      </c>
      <c r="F1986" s="26">
        <v>247.66</v>
      </c>
      <c r="G1986" s="21" t="s">
        <v>200</v>
      </c>
    </row>
    <row r="1987" spans="1:9" ht="13.4" customHeight="1" x14ac:dyDescent="0.25">
      <c r="A1987" s="21" t="s">
        <v>2119</v>
      </c>
      <c r="B1987" s="25">
        <v>41006</v>
      </c>
      <c r="C1987" s="21" t="s">
        <v>275</v>
      </c>
      <c r="D1987" s="21" t="s">
        <v>299</v>
      </c>
      <c r="F1987" s="26">
        <v>44.9</v>
      </c>
      <c r="G1987" s="21" t="s">
        <v>363</v>
      </c>
    </row>
    <row r="1988" spans="1:9" ht="13.4" customHeight="1" x14ac:dyDescent="0.25">
      <c r="A1988" s="21" t="s">
        <v>2119</v>
      </c>
      <c r="B1988" s="25">
        <v>41008</v>
      </c>
      <c r="C1988" s="21" t="s">
        <v>21</v>
      </c>
      <c r="D1988" s="21" t="s">
        <v>292</v>
      </c>
      <c r="E1988" s="26">
        <v>1115</v>
      </c>
      <c r="G1988" s="21" t="s">
        <v>346</v>
      </c>
      <c r="I1988" s="21">
        <f t="shared" ref="I1988:I1996" si="63">WEEKNUM(B1988)</f>
        <v>15</v>
      </c>
    </row>
    <row r="1989" spans="1:9" ht="13.4" customHeight="1" x14ac:dyDescent="0.25">
      <c r="A1989" s="21" t="s">
        <v>2119</v>
      </c>
      <c r="B1989" s="25">
        <v>41008</v>
      </c>
      <c r="C1989" s="21" t="s">
        <v>21</v>
      </c>
      <c r="D1989" s="21" t="s">
        <v>292</v>
      </c>
      <c r="E1989" s="26">
        <v>1095</v>
      </c>
      <c r="G1989" s="21" t="s">
        <v>355</v>
      </c>
      <c r="I1989" s="21">
        <f t="shared" si="63"/>
        <v>15</v>
      </c>
    </row>
    <row r="1990" spans="1:9" ht="13.4" customHeight="1" x14ac:dyDescent="0.25">
      <c r="A1990" s="21" t="s">
        <v>2119</v>
      </c>
      <c r="B1990" s="25">
        <v>41008</v>
      </c>
      <c r="C1990" s="21" t="s">
        <v>21</v>
      </c>
      <c r="D1990" s="21" t="s">
        <v>38</v>
      </c>
      <c r="E1990" s="26">
        <v>775</v>
      </c>
      <c r="G1990" s="21" t="s">
        <v>362</v>
      </c>
      <c r="I1990" s="21">
        <f t="shared" si="63"/>
        <v>15</v>
      </c>
    </row>
    <row r="1991" spans="1:9" ht="13.4" customHeight="1" x14ac:dyDescent="0.25">
      <c r="A1991" s="21" t="s">
        <v>2119</v>
      </c>
      <c r="B1991" s="25">
        <v>41008</v>
      </c>
      <c r="C1991" s="21" t="s">
        <v>21</v>
      </c>
      <c r="D1991" s="21" t="s">
        <v>48</v>
      </c>
      <c r="E1991" s="26">
        <v>240</v>
      </c>
      <c r="G1991" s="21" t="s">
        <v>362</v>
      </c>
      <c r="I1991" s="21">
        <f t="shared" si="63"/>
        <v>15</v>
      </c>
    </row>
    <row r="1992" spans="1:9" ht="13.4" customHeight="1" x14ac:dyDescent="0.25">
      <c r="A1992" s="21" t="s">
        <v>2119</v>
      </c>
      <c r="B1992" s="25">
        <v>41008</v>
      </c>
      <c r="C1992" s="21" t="s">
        <v>21</v>
      </c>
      <c r="D1992" s="21" t="s">
        <v>48</v>
      </c>
      <c r="E1992" s="26">
        <v>120</v>
      </c>
      <c r="G1992" s="21" t="s">
        <v>200</v>
      </c>
      <c r="I1992" s="21">
        <f t="shared" si="63"/>
        <v>15</v>
      </c>
    </row>
    <row r="1993" spans="1:9" ht="13.4" customHeight="1" x14ac:dyDescent="0.25">
      <c r="A1993" s="21" t="s">
        <v>2119</v>
      </c>
      <c r="B1993" s="25">
        <v>41008</v>
      </c>
      <c r="C1993" s="21" t="s">
        <v>21</v>
      </c>
      <c r="D1993" s="21" t="s">
        <v>56</v>
      </c>
      <c r="E1993" s="26">
        <v>240</v>
      </c>
      <c r="G1993" s="21" t="s">
        <v>362</v>
      </c>
      <c r="I1993" s="21">
        <f t="shared" si="63"/>
        <v>15</v>
      </c>
    </row>
    <row r="1994" spans="1:9" ht="13.4" customHeight="1" x14ac:dyDescent="0.25">
      <c r="A1994" s="21" t="s">
        <v>2119</v>
      </c>
      <c r="B1994" s="25">
        <v>41008</v>
      </c>
      <c r="C1994" s="21" t="s">
        <v>21</v>
      </c>
      <c r="D1994" s="21" t="s">
        <v>56</v>
      </c>
      <c r="E1994" s="26">
        <v>120</v>
      </c>
      <c r="G1994" s="21" t="s">
        <v>200</v>
      </c>
      <c r="I1994" s="21">
        <f t="shared" si="63"/>
        <v>15</v>
      </c>
    </row>
    <row r="1995" spans="1:9" ht="13.4" customHeight="1" x14ac:dyDescent="0.25">
      <c r="A1995" s="21" t="s">
        <v>2119</v>
      </c>
      <c r="B1995" s="25">
        <v>41008</v>
      </c>
      <c r="C1995" s="21" t="s">
        <v>21</v>
      </c>
      <c r="D1995" s="21" t="s">
        <v>22</v>
      </c>
      <c r="E1995" s="26">
        <v>240</v>
      </c>
      <c r="G1995" s="21" t="s">
        <v>200</v>
      </c>
      <c r="I1995" s="21">
        <f t="shared" si="63"/>
        <v>15</v>
      </c>
    </row>
    <row r="1996" spans="1:9" ht="13.4" customHeight="1" x14ac:dyDescent="0.25">
      <c r="A1996" s="21" t="s">
        <v>2119</v>
      </c>
      <c r="B1996" s="25">
        <v>41008</v>
      </c>
      <c r="C1996" s="21" t="s">
        <v>21</v>
      </c>
      <c r="D1996" s="21" t="s">
        <v>268</v>
      </c>
      <c r="E1996" s="26">
        <v>180</v>
      </c>
      <c r="G1996" s="21" t="s">
        <v>362</v>
      </c>
      <c r="I1996" s="21">
        <f t="shared" si="63"/>
        <v>15</v>
      </c>
    </row>
    <row r="1997" spans="1:9" ht="13.4" customHeight="1" x14ac:dyDescent="0.25">
      <c r="A1997" s="21" t="s">
        <v>2119</v>
      </c>
      <c r="B1997" s="25">
        <v>41008</v>
      </c>
      <c r="C1997" s="21" t="s">
        <v>6</v>
      </c>
      <c r="D1997" s="21" t="s">
        <v>299</v>
      </c>
      <c r="F1997" s="26">
        <v>128.58000000000001</v>
      </c>
      <c r="G1997" s="21" t="s">
        <v>363</v>
      </c>
    </row>
    <row r="1998" spans="1:9" ht="13.4" customHeight="1" x14ac:dyDescent="0.25">
      <c r="A1998" s="21" t="s">
        <v>2119</v>
      </c>
      <c r="B1998" s="25">
        <v>41009</v>
      </c>
      <c r="C1998" s="21" t="s">
        <v>21</v>
      </c>
      <c r="D1998" s="21" t="s">
        <v>32</v>
      </c>
      <c r="E1998" s="26">
        <f>520-260</f>
        <v>260</v>
      </c>
      <c r="G1998" s="21" t="s">
        <v>376</v>
      </c>
      <c r="I1998" s="21">
        <f t="shared" ref="I1998:I2007" si="64">WEEKNUM(B1998)</f>
        <v>15</v>
      </c>
    </row>
    <row r="1999" spans="1:9" ht="13.4" customHeight="1" x14ac:dyDescent="0.25">
      <c r="A1999" s="21" t="s">
        <v>2119</v>
      </c>
      <c r="B1999" s="25">
        <v>41009</v>
      </c>
      <c r="C1999" s="21" t="s">
        <v>21</v>
      </c>
      <c r="D1999" s="21" t="s">
        <v>32</v>
      </c>
      <c r="E1999" s="26">
        <v>130</v>
      </c>
      <c r="G1999" s="21" t="s">
        <v>362</v>
      </c>
      <c r="I1999" s="21">
        <f t="shared" si="64"/>
        <v>15</v>
      </c>
    </row>
    <row r="2000" spans="1:9" ht="13.4" customHeight="1" x14ac:dyDescent="0.25">
      <c r="A2000" s="21" t="s">
        <v>2119</v>
      </c>
      <c r="B2000" s="25">
        <v>41009</v>
      </c>
      <c r="C2000" s="21" t="s">
        <v>21</v>
      </c>
      <c r="D2000" s="21" t="s">
        <v>32</v>
      </c>
      <c r="E2000" s="26">
        <v>130</v>
      </c>
      <c r="G2000" s="21" t="s">
        <v>346</v>
      </c>
      <c r="I2000" s="21">
        <f t="shared" si="64"/>
        <v>15</v>
      </c>
    </row>
    <row r="2001" spans="1:9" ht="13.4" customHeight="1" x14ac:dyDescent="0.25">
      <c r="A2001" s="21" t="s">
        <v>2119</v>
      </c>
      <c r="B2001" s="25">
        <v>41009</v>
      </c>
      <c r="C2001" s="21" t="s">
        <v>21</v>
      </c>
      <c r="D2001" s="21" t="s">
        <v>40</v>
      </c>
      <c r="E2001" s="26">
        <v>240</v>
      </c>
      <c r="G2001" s="21" t="s">
        <v>362</v>
      </c>
      <c r="I2001" s="21">
        <f t="shared" si="64"/>
        <v>15</v>
      </c>
    </row>
    <row r="2002" spans="1:9" ht="13.4" customHeight="1" x14ac:dyDescent="0.25">
      <c r="A2002" s="21" t="s">
        <v>2119</v>
      </c>
      <c r="B2002" s="25">
        <v>41009</v>
      </c>
      <c r="C2002" s="21" t="s">
        <v>21</v>
      </c>
      <c r="D2002" s="21" t="s">
        <v>40</v>
      </c>
      <c r="E2002" s="26">
        <v>240</v>
      </c>
      <c r="G2002" s="21" t="s">
        <v>376</v>
      </c>
      <c r="I2002" s="21">
        <f t="shared" si="64"/>
        <v>15</v>
      </c>
    </row>
    <row r="2003" spans="1:9" ht="13.4" customHeight="1" x14ac:dyDescent="0.25">
      <c r="A2003" s="21" t="s">
        <v>2119</v>
      </c>
      <c r="B2003" s="25">
        <v>41009</v>
      </c>
      <c r="C2003" s="21" t="s">
        <v>21</v>
      </c>
      <c r="D2003" s="21" t="s">
        <v>36</v>
      </c>
      <c r="E2003" s="26">
        <v>260</v>
      </c>
      <c r="G2003" s="21" t="s">
        <v>200</v>
      </c>
      <c r="I2003" s="21">
        <f t="shared" si="64"/>
        <v>15</v>
      </c>
    </row>
    <row r="2004" spans="1:9" ht="13.4" customHeight="1" x14ac:dyDescent="0.25">
      <c r="A2004" s="21" t="s">
        <v>2119</v>
      </c>
      <c r="B2004" s="25">
        <v>41009</v>
      </c>
      <c r="C2004" s="21" t="s">
        <v>21</v>
      </c>
      <c r="D2004" s="21" t="s">
        <v>258</v>
      </c>
      <c r="E2004" s="26">
        <v>100</v>
      </c>
      <c r="G2004" s="21" t="s">
        <v>346</v>
      </c>
      <c r="I2004" s="21">
        <f t="shared" si="64"/>
        <v>15</v>
      </c>
    </row>
    <row r="2005" spans="1:9" ht="13.4" customHeight="1" x14ac:dyDescent="0.25">
      <c r="A2005" s="21" t="s">
        <v>2119</v>
      </c>
      <c r="B2005" s="25">
        <v>41009</v>
      </c>
      <c r="C2005" s="21" t="s">
        <v>21</v>
      </c>
      <c r="D2005" s="21" t="s">
        <v>36</v>
      </c>
      <c r="E2005" s="26">
        <v>80</v>
      </c>
      <c r="G2005" s="21" t="s">
        <v>355</v>
      </c>
      <c r="I2005" s="21">
        <f t="shared" si="64"/>
        <v>15</v>
      </c>
    </row>
    <row r="2006" spans="1:9" ht="13.4" customHeight="1" x14ac:dyDescent="0.25">
      <c r="A2006" s="21" t="s">
        <v>2119</v>
      </c>
      <c r="B2006" s="25">
        <v>41010</v>
      </c>
      <c r="C2006" s="21" t="s">
        <v>21</v>
      </c>
      <c r="D2006" s="21" t="s">
        <v>46</v>
      </c>
      <c r="E2006" s="26">
        <v>300</v>
      </c>
      <c r="G2006" s="21" t="s">
        <v>378</v>
      </c>
      <c r="I2006" s="21">
        <f t="shared" si="64"/>
        <v>15</v>
      </c>
    </row>
    <row r="2007" spans="1:9" ht="13.4" customHeight="1" x14ac:dyDescent="0.25">
      <c r="A2007" s="21" t="s">
        <v>2119</v>
      </c>
      <c r="B2007" s="25">
        <v>41010</v>
      </c>
      <c r="C2007" s="21" t="s">
        <v>21</v>
      </c>
      <c r="D2007" s="21" t="s">
        <v>216</v>
      </c>
      <c r="E2007" s="26">
        <v>94</v>
      </c>
      <c r="G2007" s="21" t="s">
        <v>299</v>
      </c>
      <c r="I2007" s="21">
        <f t="shared" si="64"/>
        <v>15</v>
      </c>
    </row>
    <row r="2008" spans="1:9" ht="13.4" customHeight="1" x14ac:dyDescent="0.25">
      <c r="A2008" s="21" t="s">
        <v>2119</v>
      </c>
      <c r="B2008" s="25">
        <v>41010</v>
      </c>
      <c r="C2008" s="21" t="s">
        <v>6</v>
      </c>
      <c r="D2008" s="21" t="s">
        <v>299</v>
      </c>
      <c r="F2008" s="26">
        <v>2128.34</v>
      </c>
      <c r="G2008" s="21" t="s">
        <v>379</v>
      </c>
    </row>
    <row r="2009" spans="1:9" ht="13.4" customHeight="1" x14ac:dyDescent="0.25">
      <c r="A2009" s="21" t="s">
        <v>2119</v>
      </c>
      <c r="B2009" s="25">
        <v>41011</v>
      </c>
      <c r="C2009" s="21" t="s">
        <v>21</v>
      </c>
      <c r="D2009" s="21" t="s">
        <v>249</v>
      </c>
      <c r="E2009" s="26">
        <v>800</v>
      </c>
      <c r="G2009" s="21" t="s">
        <v>362</v>
      </c>
      <c r="I2009" s="21">
        <f>WEEKNUM(B2009)</f>
        <v>15</v>
      </c>
    </row>
    <row r="2010" spans="1:9" ht="13.4" customHeight="1" x14ac:dyDescent="0.25">
      <c r="A2010" s="21" t="s">
        <v>2119</v>
      </c>
      <c r="B2010" s="25">
        <v>41012</v>
      </c>
      <c r="C2010" s="21" t="s">
        <v>21</v>
      </c>
      <c r="D2010" s="21" t="s">
        <v>60</v>
      </c>
      <c r="E2010" s="26">
        <v>600</v>
      </c>
      <c r="G2010" s="21" t="s">
        <v>200</v>
      </c>
      <c r="I2010" s="21">
        <f>WEEKNUM(B2010)</f>
        <v>15</v>
      </c>
    </row>
    <row r="2011" spans="1:9" ht="13.4" customHeight="1" x14ac:dyDescent="0.25">
      <c r="A2011" s="21" t="s">
        <v>2119</v>
      </c>
      <c r="B2011" s="25">
        <v>41012</v>
      </c>
      <c r="C2011" s="21" t="s">
        <v>6</v>
      </c>
      <c r="D2011" s="21" t="s">
        <v>299</v>
      </c>
      <c r="F2011" s="26">
        <v>215.28</v>
      </c>
      <c r="G2011" s="21" t="s">
        <v>200</v>
      </c>
    </row>
    <row r="2012" spans="1:9" ht="13.4" customHeight="1" x14ac:dyDescent="0.25">
      <c r="A2012" s="21" t="s">
        <v>2119</v>
      </c>
      <c r="B2012" s="25">
        <v>41013</v>
      </c>
      <c r="C2012" s="21" t="s">
        <v>6</v>
      </c>
      <c r="D2012" s="21" t="s">
        <v>299</v>
      </c>
      <c r="F2012" s="26">
        <v>66.459999999999994</v>
      </c>
      <c r="G2012" s="21" t="s">
        <v>356</v>
      </c>
    </row>
    <row r="2013" spans="1:9" ht="13.4" customHeight="1" x14ac:dyDescent="0.25">
      <c r="A2013" s="21" t="s">
        <v>2119</v>
      </c>
      <c r="B2013" s="25">
        <v>41015</v>
      </c>
      <c r="C2013" s="21" t="s">
        <v>21</v>
      </c>
      <c r="D2013" s="21" t="s">
        <v>22</v>
      </c>
      <c r="E2013" s="26">
        <v>120</v>
      </c>
      <c r="G2013" s="21" t="s">
        <v>356</v>
      </c>
      <c r="I2013" s="21">
        <f t="shared" ref="I2013:I2021" si="65">WEEKNUM(B2013)</f>
        <v>16</v>
      </c>
    </row>
    <row r="2014" spans="1:9" ht="13.4" customHeight="1" x14ac:dyDescent="0.25">
      <c r="A2014" s="21" t="s">
        <v>2119</v>
      </c>
      <c r="B2014" s="25">
        <v>41015</v>
      </c>
      <c r="C2014" s="21" t="s">
        <v>21</v>
      </c>
      <c r="D2014" s="21" t="s">
        <v>22</v>
      </c>
      <c r="E2014" s="26">
        <v>50</v>
      </c>
      <c r="G2014" s="21" t="s">
        <v>266</v>
      </c>
      <c r="I2014" s="21">
        <f t="shared" si="65"/>
        <v>16</v>
      </c>
    </row>
    <row r="2015" spans="1:9" ht="13.4" customHeight="1" x14ac:dyDescent="0.25">
      <c r="A2015" s="21" t="s">
        <v>2119</v>
      </c>
      <c r="B2015" s="25">
        <v>41015</v>
      </c>
      <c r="C2015" s="21" t="s">
        <v>21</v>
      </c>
      <c r="D2015" s="21" t="s">
        <v>22</v>
      </c>
      <c r="E2015" s="26">
        <f>490-170</f>
        <v>320</v>
      </c>
      <c r="G2015" s="21" t="s">
        <v>379</v>
      </c>
      <c r="I2015" s="21">
        <f t="shared" si="65"/>
        <v>16</v>
      </c>
    </row>
    <row r="2016" spans="1:9" ht="13.4" customHeight="1" x14ac:dyDescent="0.25">
      <c r="A2016" s="21" t="s">
        <v>2119</v>
      </c>
      <c r="B2016" s="25">
        <v>41015</v>
      </c>
      <c r="C2016" s="21" t="s">
        <v>21</v>
      </c>
      <c r="D2016" s="21" t="s">
        <v>56</v>
      </c>
      <c r="E2016" s="26">
        <v>240</v>
      </c>
      <c r="G2016" s="21" t="s">
        <v>379</v>
      </c>
      <c r="I2016" s="21">
        <f t="shared" si="65"/>
        <v>16</v>
      </c>
    </row>
    <row r="2017" spans="1:9" ht="13.4" customHeight="1" x14ac:dyDescent="0.25">
      <c r="A2017" s="21" t="s">
        <v>2119</v>
      </c>
      <c r="B2017" s="25">
        <v>41015</v>
      </c>
      <c r="C2017" s="21" t="s">
        <v>21</v>
      </c>
      <c r="D2017" s="21" t="s">
        <v>56</v>
      </c>
      <c r="E2017" s="26">
        <v>200</v>
      </c>
      <c r="G2017" s="21" t="s">
        <v>254</v>
      </c>
      <c r="I2017" s="21">
        <f t="shared" si="65"/>
        <v>16</v>
      </c>
    </row>
    <row r="2018" spans="1:9" ht="13.4" customHeight="1" x14ac:dyDescent="0.25">
      <c r="A2018" s="21" t="s">
        <v>2119</v>
      </c>
      <c r="B2018" s="25">
        <v>41015</v>
      </c>
      <c r="C2018" s="21" t="s">
        <v>21</v>
      </c>
      <c r="D2018" s="21" t="s">
        <v>36</v>
      </c>
      <c r="E2018" s="26">
        <v>260</v>
      </c>
      <c r="G2018" s="21" t="s">
        <v>379</v>
      </c>
      <c r="I2018" s="21">
        <f t="shared" si="65"/>
        <v>16</v>
      </c>
    </row>
    <row r="2019" spans="1:9" ht="13.4" customHeight="1" x14ac:dyDescent="0.25">
      <c r="A2019" s="21" t="s">
        <v>2119</v>
      </c>
      <c r="B2019" s="25">
        <v>41015</v>
      </c>
      <c r="C2019" s="21" t="s">
        <v>21</v>
      </c>
      <c r="D2019" s="21" t="s">
        <v>36</v>
      </c>
      <c r="E2019" s="26">
        <v>130</v>
      </c>
      <c r="G2019" s="21" t="s">
        <v>356</v>
      </c>
      <c r="I2019" s="21">
        <f t="shared" si="65"/>
        <v>16</v>
      </c>
    </row>
    <row r="2020" spans="1:9" ht="13.4" customHeight="1" x14ac:dyDescent="0.25">
      <c r="A2020" s="21" t="s">
        <v>2119</v>
      </c>
      <c r="B2020" s="25">
        <v>41015</v>
      </c>
      <c r="C2020" s="21" t="s">
        <v>21</v>
      </c>
      <c r="D2020" s="21" t="s">
        <v>48</v>
      </c>
      <c r="E2020" s="26">
        <v>240</v>
      </c>
      <c r="G2020" s="21" t="s">
        <v>379</v>
      </c>
      <c r="I2020" s="21">
        <f t="shared" si="65"/>
        <v>16</v>
      </c>
    </row>
    <row r="2021" spans="1:9" ht="13.4" customHeight="1" x14ac:dyDescent="0.25">
      <c r="A2021" s="21" t="s">
        <v>2119</v>
      </c>
      <c r="B2021" s="25">
        <v>41015</v>
      </c>
      <c r="C2021" s="21" t="s">
        <v>21</v>
      </c>
      <c r="D2021" s="21" t="s">
        <v>359</v>
      </c>
      <c r="E2021" s="26">
        <v>82.5</v>
      </c>
      <c r="G2021" s="21" t="s">
        <v>299</v>
      </c>
      <c r="I2021" s="21">
        <f t="shared" si="65"/>
        <v>16</v>
      </c>
    </row>
    <row r="2022" spans="1:9" ht="13.4" customHeight="1" x14ac:dyDescent="0.25">
      <c r="A2022" s="21" t="s">
        <v>2119</v>
      </c>
      <c r="B2022" s="25">
        <v>41015</v>
      </c>
      <c r="C2022" s="21" t="s">
        <v>6</v>
      </c>
      <c r="D2022" s="21" t="s">
        <v>299</v>
      </c>
      <c r="F2022" s="26">
        <v>66.47</v>
      </c>
      <c r="G2022" s="21" t="s">
        <v>356</v>
      </c>
    </row>
    <row r="2023" spans="1:9" ht="13.4" customHeight="1" x14ac:dyDescent="0.25">
      <c r="A2023" s="21" t="s">
        <v>2119</v>
      </c>
      <c r="B2023" s="25">
        <v>41015</v>
      </c>
      <c r="C2023" s="21" t="s">
        <v>6</v>
      </c>
      <c r="D2023" s="21" t="s">
        <v>299</v>
      </c>
      <c r="F2023" s="26">
        <v>55.67</v>
      </c>
      <c r="G2023" s="21" t="s">
        <v>356</v>
      </c>
    </row>
    <row r="2024" spans="1:9" ht="13.4" customHeight="1" x14ac:dyDescent="0.25">
      <c r="A2024" s="21" t="s">
        <v>2119</v>
      </c>
      <c r="B2024" s="25">
        <v>41015</v>
      </c>
      <c r="C2024" s="21" t="s">
        <v>6</v>
      </c>
      <c r="D2024" s="21" t="s">
        <v>219</v>
      </c>
      <c r="F2024" s="26">
        <v>1781.39</v>
      </c>
      <c r="G2024" s="21" t="s">
        <v>200</v>
      </c>
    </row>
    <row r="2025" spans="1:9" ht="13.4" customHeight="1" x14ac:dyDescent="0.25">
      <c r="A2025" s="21" t="s">
        <v>2119</v>
      </c>
      <c r="B2025" s="25">
        <v>41015</v>
      </c>
      <c r="C2025" s="21" t="s">
        <v>6</v>
      </c>
      <c r="D2025" s="21" t="s">
        <v>299</v>
      </c>
      <c r="F2025" s="26">
        <v>451.52</v>
      </c>
      <c r="G2025" s="21" t="s">
        <v>380</v>
      </c>
    </row>
    <row r="2026" spans="1:9" ht="13.4" customHeight="1" x14ac:dyDescent="0.25">
      <c r="A2026" s="21" t="s">
        <v>2119</v>
      </c>
      <c r="B2026" s="25">
        <v>41016</v>
      </c>
      <c r="C2026" s="21" t="s">
        <v>21</v>
      </c>
      <c r="D2026" s="21" t="s">
        <v>216</v>
      </c>
      <c r="E2026" s="26">
        <v>394</v>
      </c>
      <c r="G2026" s="21" t="s">
        <v>299</v>
      </c>
      <c r="I2026" s="21">
        <f>WEEKNUM(B2026)</f>
        <v>16</v>
      </c>
    </row>
    <row r="2027" spans="1:9" ht="13.4" customHeight="1" x14ac:dyDescent="0.25">
      <c r="A2027" s="21" t="s">
        <v>2119</v>
      </c>
      <c r="B2027" s="25">
        <v>41018</v>
      </c>
      <c r="C2027" s="21" t="s">
        <v>21</v>
      </c>
      <c r="D2027" s="21" t="s">
        <v>216</v>
      </c>
      <c r="E2027" s="26">
        <v>416.5</v>
      </c>
      <c r="G2027" s="21" t="s">
        <v>299</v>
      </c>
      <c r="I2027" s="21">
        <f>WEEKNUM(B2027)</f>
        <v>16</v>
      </c>
    </row>
    <row r="2028" spans="1:9" ht="13.4" customHeight="1" x14ac:dyDescent="0.25">
      <c r="A2028" s="21" t="s">
        <v>2119</v>
      </c>
      <c r="B2028" s="25">
        <v>41018</v>
      </c>
      <c r="C2028" s="21" t="s">
        <v>6</v>
      </c>
      <c r="D2028" s="21" t="s">
        <v>299</v>
      </c>
      <c r="F2028" s="26">
        <v>99.22</v>
      </c>
      <c r="G2028" s="21" t="s">
        <v>200</v>
      </c>
    </row>
    <row r="2029" spans="1:9" ht="13.4" customHeight="1" x14ac:dyDescent="0.25">
      <c r="A2029" s="21" t="s">
        <v>2119</v>
      </c>
      <c r="B2029" s="25">
        <v>41018</v>
      </c>
      <c r="C2029" s="21" t="s">
        <v>6</v>
      </c>
      <c r="D2029" s="21" t="s">
        <v>299</v>
      </c>
      <c r="F2029" s="26">
        <v>237.02</v>
      </c>
      <c r="G2029" s="21" t="s">
        <v>381</v>
      </c>
    </row>
    <row r="2030" spans="1:9" ht="13.4" customHeight="1" x14ac:dyDescent="0.25">
      <c r="A2030" s="21" t="s">
        <v>2119</v>
      </c>
      <c r="B2030" s="25">
        <v>41018</v>
      </c>
      <c r="C2030" s="21" t="s">
        <v>6</v>
      </c>
      <c r="D2030" s="21" t="s">
        <v>299</v>
      </c>
      <c r="F2030" s="26">
        <v>111.86</v>
      </c>
      <c r="G2030" s="21" t="s">
        <v>200</v>
      </c>
    </row>
    <row r="2031" spans="1:9" ht="13.4" customHeight="1" x14ac:dyDescent="0.25">
      <c r="A2031" s="21" t="s">
        <v>2119</v>
      </c>
      <c r="B2031" s="25">
        <v>41019</v>
      </c>
      <c r="C2031" s="21" t="s">
        <v>21</v>
      </c>
      <c r="D2031" s="21" t="s">
        <v>22</v>
      </c>
      <c r="E2031" s="26">
        <v>750</v>
      </c>
      <c r="G2031" s="21" t="s">
        <v>379</v>
      </c>
      <c r="I2031" s="21">
        <f>WEEKNUM(B2031)</f>
        <v>16</v>
      </c>
    </row>
    <row r="2032" spans="1:9" ht="13.4" customHeight="1" x14ac:dyDescent="0.25">
      <c r="A2032" s="21" t="s">
        <v>2119</v>
      </c>
      <c r="B2032" s="25">
        <v>41019</v>
      </c>
      <c r="C2032" s="21" t="s">
        <v>6</v>
      </c>
      <c r="D2032" s="21" t="s">
        <v>382</v>
      </c>
      <c r="F2032" s="26">
        <v>31.5</v>
      </c>
      <c r="G2032" s="21" t="s">
        <v>299</v>
      </c>
    </row>
    <row r="2033" spans="1:9" ht="13.4" customHeight="1" x14ac:dyDescent="0.25">
      <c r="A2033" s="21" t="s">
        <v>2119</v>
      </c>
      <c r="B2033" s="25">
        <v>41019</v>
      </c>
      <c r="C2033" s="21" t="s">
        <v>6</v>
      </c>
      <c r="D2033" s="21" t="s">
        <v>299</v>
      </c>
      <c r="F2033" s="26">
        <v>336.19</v>
      </c>
      <c r="G2033" s="21" t="s">
        <v>379</v>
      </c>
    </row>
    <row r="2034" spans="1:9" ht="13.4" customHeight="1" x14ac:dyDescent="0.25">
      <c r="A2034" s="21" t="s">
        <v>2119</v>
      </c>
      <c r="B2034" s="25">
        <v>41019</v>
      </c>
      <c r="C2034" s="21" t="s">
        <v>6</v>
      </c>
      <c r="D2034" s="21" t="s">
        <v>299</v>
      </c>
      <c r="F2034" s="26">
        <v>5163.2299999999996</v>
      </c>
      <c r="G2034" s="21" t="s">
        <v>381</v>
      </c>
    </row>
    <row r="2035" spans="1:9" ht="13.4" customHeight="1" x14ac:dyDescent="0.25">
      <c r="A2035" s="21" t="s">
        <v>2119</v>
      </c>
      <c r="B2035" s="25">
        <v>41020</v>
      </c>
      <c r="C2035" s="21" t="s">
        <v>6</v>
      </c>
      <c r="D2035" s="21" t="s">
        <v>299</v>
      </c>
      <c r="F2035" s="26">
        <v>145.43</v>
      </c>
      <c r="G2035" s="21" t="s">
        <v>381</v>
      </c>
    </row>
    <row r="2036" spans="1:9" ht="13.4" customHeight="1" x14ac:dyDescent="0.25">
      <c r="A2036" s="21" t="s">
        <v>2119</v>
      </c>
      <c r="B2036" s="25">
        <v>41020</v>
      </c>
      <c r="C2036" s="21" t="s">
        <v>6</v>
      </c>
      <c r="D2036" s="21" t="s">
        <v>299</v>
      </c>
      <c r="F2036" s="26">
        <v>282.47000000000003</v>
      </c>
      <c r="G2036" s="21" t="s">
        <v>379</v>
      </c>
    </row>
    <row r="2037" spans="1:9" ht="13.4" customHeight="1" x14ac:dyDescent="0.25">
      <c r="A2037" s="21" t="s">
        <v>2119</v>
      </c>
      <c r="B2037" s="25">
        <v>41022</v>
      </c>
      <c r="C2037" s="21" t="s">
        <v>21</v>
      </c>
      <c r="D2037" s="21" t="s">
        <v>237</v>
      </c>
      <c r="E2037" s="26">
        <v>1261</v>
      </c>
      <c r="G2037" s="21" t="s">
        <v>242</v>
      </c>
      <c r="I2037" s="21">
        <f t="shared" ref="I2037:I2047" si="66">WEEKNUM(B2037)</f>
        <v>17</v>
      </c>
    </row>
    <row r="2038" spans="1:9" ht="13.4" customHeight="1" x14ac:dyDescent="0.25">
      <c r="A2038" s="21" t="s">
        <v>2119</v>
      </c>
      <c r="B2038" s="25">
        <v>41022</v>
      </c>
      <c r="C2038" s="21" t="s">
        <v>21</v>
      </c>
      <c r="D2038" s="21" t="s">
        <v>36</v>
      </c>
      <c r="E2038" s="26">
        <v>780</v>
      </c>
      <c r="G2038" s="21" t="s">
        <v>379</v>
      </c>
      <c r="I2038" s="21">
        <f t="shared" si="66"/>
        <v>17</v>
      </c>
    </row>
    <row r="2039" spans="1:9" ht="13.4" customHeight="1" x14ac:dyDescent="0.25">
      <c r="A2039" s="21" t="s">
        <v>2119</v>
      </c>
      <c r="B2039" s="25">
        <v>41022</v>
      </c>
      <c r="C2039" s="21" t="s">
        <v>21</v>
      </c>
      <c r="D2039" s="21" t="s">
        <v>48</v>
      </c>
      <c r="E2039" s="26">
        <v>720</v>
      </c>
      <c r="G2039" s="21" t="s">
        <v>379</v>
      </c>
      <c r="I2039" s="21">
        <f t="shared" si="66"/>
        <v>17</v>
      </c>
    </row>
    <row r="2040" spans="1:9" ht="13.4" customHeight="1" x14ac:dyDescent="0.25">
      <c r="A2040" s="21" t="s">
        <v>2119</v>
      </c>
      <c r="B2040" s="25">
        <v>41022</v>
      </c>
      <c r="C2040" s="21" t="s">
        <v>21</v>
      </c>
      <c r="D2040" s="21" t="s">
        <v>383</v>
      </c>
      <c r="E2040" s="26">
        <v>620</v>
      </c>
      <c r="G2040" s="21" t="s">
        <v>379</v>
      </c>
      <c r="I2040" s="21">
        <f t="shared" si="66"/>
        <v>17</v>
      </c>
    </row>
    <row r="2041" spans="1:9" ht="13.4" customHeight="1" x14ac:dyDescent="0.25">
      <c r="A2041" s="21" t="s">
        <v>2119</v>
      </c>
      <c r="B2041" s="25">
        <v>41022</v>
      </c>
      <c r="C2041" s="21" t="s">
        <v>21</v>
      </c>
      <c r="D2041" s="21" t="s">
        <v>154</v>
      </c>
      <c r="E2041" s="26">
        <v>500</v>
      </c>
      <c r="G2041" s="21" t="s">
        <v>381</v>
      </c>
      <c r="I2041" s="21">
        <f t="shared" si="66"/>
        <v>17</v>
      </c>
    </row>
    <row r="2042" spans="1:9" ht="13.4" customHeight="1" x14ac:dyDescent="0.25">
      <c r="A2042" s="21" t="s">
        <v>2119</v>
      </c>
      <c r="B2042" s="25">
        <v>41022</v>
      </c>
      <c r="C2042" s="21" t="s">
        <v>21</v>
      </c>
      <c r="D2042" s="21" t="s">
        <v>216</v>
      </c>
      <c r="E2042" s="26">
        <v>394</v>
      </c>
      <c r="G2042" s="21" t="s">
        <v>299</v>
      </c>
      <c r="I2042" s="21">
        <f t="shared" si="66"/>
        <v>17</v>
      </c>
    </row>
    <row r="2043" spans="1:9" ht="13.4" customHeight="1" x14ac:dyDescent="0.25">
      <c r="A2043" s="21" t="s">
        <v>2119</v>
      </c>
      <c r="B2043" s="25">
        <v>41022</v>
      </c>
      <c r="C2043" s="21" t="s">
        <v>21</v>
      </c>
      <c r="D2043" s="21" t="s">
        <v>268</v>
      </c>
      <c r="E2043" s="26">
        <v>360</v>
      </c>
      <c r="G2043" s="21" t="s">
        <v>381</v>
      </c>
      <c r="I2043" s="21">
        <f t="shared" si="66"/>
        <v>17</v>
      </c>
    </row>
    <row r="2044" spans="1:9" ht="13.4" customHeight="1" x14ac:dyDescent="0.25">
      <c r="A2044" s="21" t="s">
        <v>2119</v>
      </c>
      <c r="B2044" s="25">
        <v>41022</v>
      </c>
      <c r="C2044" s="21" t="s">
        <v>21</v>
      </c>
      <c r="D2044" s="21" t="s">
        <v>384</v>
      </c>
      <c r="E2044" s="26">
        <v>180</v>
      </c>
      <c r="G2044" s="21" t="s">
        <v>381</v>
      </c>
      <c r="I2044" s="21">
        <f t="shared" si="66"/>
        <v>17</v>
      </c>
    </row>
    <row r="2045" spans="1:9" ht="13.4" customHeight="1" x14ac:dyDescent="0.25">
      <c r="A2045" s="21" t="s">
        <v>2119</v>
      </c>
      <c r="B2045" s="25">
        <v>41022</v>
      </c>
      <c r="C2045" s="21" t="s">
        <v>21</v>
      </c>
      <c r="D2045" s="21" t="s">
        <v>385</v>
      </c>
      <c r="E2045" s="26">
        <v>100</v>
      </c>
      <c r="G2045" s="21" t="s">
        <v>381</v>
      </c>
      <c r="I2045" s="21">
        <f t="shared" si="66"/>
        <v>17</v>
      </c>
    </row>
    <row r="2046" spans="1:9" ht="13.4" customHeight="1" x14ac:dyDescent="0.25">
      <c r="A2046" s="21" t="s">
        <v>2119</v>
      </c>
      <c r="B2046" s="25">
        <v>41022</v>
      </c>
      <c r="C2046" s="21" t="s">
        <v>21</v>
      </c>
      <c r="D2046" s="21" t="s">
        <v>385</v>
      </c>
      <c r="E2046" s="26">
        <v>50</v>
      </c>
      <c r="G2046" s="21" t="s">
        <v>386</v>
      </c>
      <c r="I2046" s="21">
        <f t="shared" si="66"/>
        <v>17</v>
      </c>
    </row>
    <row r="2047" spans="1:9" ht="13.4" customHeight="1" x14ac:dyDescent="0.25">
      <c r="A2047" s="21" t="s">
        <v>2119</v>
      </c>
      <c r="B2047" s="25">
        <v>41022</v>
      </c>
      <c r="C2047" s="21" t="s">
        <v>21</v>
      </c>
      <c r="D2047" s="21" t="s">
        <v>40</v>
      </c>
      <c r="E2047" s="26">
        <v>60</v>
      </c>
      <c r="G2047" s="21" t="s">
        <v>386</v>
      </c>
      <c r="I2047" s="21">
        <f t="shared" si="66"/>
        <v>17</v>
      </c>
    </row>
    <row r="2048" spans="1:9" ht="13.4" customHeight="1" x14ac:dyDescent="0.25">
      <c r="A2048" s="21" t="s">
        <v>2119</v>
      </c>
      <c r="B2048" s="25">
        <v>41022</v>
      </c>
      <c r="C2048" s="21" t="s">
        <v>6</v>
      </c>
      <c r="D2048" s="21" t="s">
        <v>299</v>
      </c>
      <c r="F2048" s="26">
        <v>230.58</v>
      </c>
      <c r="G2048" s="21" t="s">
        <v>362</v>
      </c>
    </row>
    <row r="2049" spans="1:9" ht="13.4" customHeight="1" x14ac:dyDescent="0.25">
      <c r="A2049" s="21" t="s">
        <v>2119</v>
      </c>
      <c r="B2049" s="25">
        <v>41022</v>
      </c>
      <c r="C2049" s="21" t="s">
        <v>6</v>
      </c>
      <c r="D2049" s="21" t="s">
        <v>299</v>
      </c>
      <c r="F2049" s="26">
        <v>7906.74</v>
      </c>
      <c r="G2049" s="21" t="s">
        <v>386</v>
      </c>
    </row>
    <row r="2050" spans="1:9" ht="13.4" customHeight="1" x14ac:dyDescent="0.25">
      <c r="A2050" s="21" t="s">
        <v>2119</v>
      </c>
      <c r="B2050" s="25">
        <v>41022</v>
      </c>
      <c r="C2050" s="21" t="s">
        <v>6</v>
      </c>
      <c r="D2050" s="21" t="s">
        <v>299</v>
      </c>
      <c r="F2050" s="26">
        <v>136.93</v>
      </c>
      <c r="G2050" s="21" t="s">
        <v>362</v>
      </c>
    </row>
    <row r="2051" spans="1:9" ht="13.4" customHeight="1" x14ac:dyDescent="0.25">
      <c r="A2051" s="21" t="s">
        <v>2119</v>
      </c>
      <c r="B2051" s="25">
        <v>41023</v>
      </c>
      <c r="C2051" s="21" t="s">
        <v>6</v>
      </c>
      <c r="D2051" s="21" t="s">
        <v>299</v>
      </c>
      <c r="F2051" s="26">
        <v>316.14</v>
      </c>
      <c r="G2051" s="21" t="s">
        <v>330</v>
      </c>
    </row>
    <row r="2052" spans="1:9" ht="13.4" customHeight="1" x14ac:dyDescent="0.25">
      <c r="A2052" s="21" t="s">
        <v>2119</v>
      </c>
      <c r="B2052" s="25">
        <v>41023</v>
      </c>
      <c r="C2052" s="21" t="s">
        <v>6</v>
      </c>
      <c r="D2052" s="21" t="s">
        <v>299</v>
      </c>
      <c r="F2052" s="26">
        <v>53.86</v>
      </c>
      <c r="G2052" s="21" t="s">
        <v>330</v>
      </c>
    </row>
    <row r="2053" spans="1:9" ht="13.4" customHeight="1" x14ac:dyDescent="0.25">
      <c r="A2053" s="21" t="s">
        <v>2119</v>
      </c>
      <c r="B2053" s="25">
        <v>41024</v>
      </c>
      <c r="C2053" s="21" t="s">
        <v>6</v>
      </c>
      <c r="D2053" s="21" t="s">
        <v>299</v>
      </c>
      <c r="F2053" s="26">
        <v>271.06</v>
      </c>
      <c r="G2053" s="21" t="s">
        <v>330</v>
      </c>
    </row>
    <row r="2054" spans="1:9" ht="13.4" customHeight="1" x14ac:dyDescent="0.25">
      <c r="A2054" s="21" t="s">
        <v>2119</v>
      </c>
      <c r="B2054" s="25">
        <v>41024</v>
      </c>
      <c r="C2054" s="21" t="s">
        <v>6</v>
      </c>
      <c r="D2054" s="21" t="s">
        <v>299</v>
      </c>
      <c r="F2054" s="26">
        <v>366.68</v>
      </c>
      <c r="G2054" s="21" t="s">
        <v>381</v>
      </c>
    </row>
    <row r="2055" spans="1:9" ht="13.4" customHeight="1" x14ac:dyDescent="0.25">
      <c r="A2055" s="21" t="s">
        <v>2119</v>
      </c>
      <c r="B2055" s="25">
        <v>41024</v>
      </c>
      <c r="C2055" s="21" t="s">
        <v>6</v>
      </c>
      <c r="D2055" s="21" t="s">
        <v>299</v>
      </c>
      <c r="F2055" s="26">
        <v>665.88</v>
      </c>
      <c r="G2055" s="21" t="s">
        <v>379</v>
      </c>
    </row>
    <row r="2056" spans="1:9" ht="13.4" customHeight="1" x14ac:dyDescent="0.25">
      <c r="A2056" s="21" t="s">
        <v>2119</v>
      </c>
      <c r="B2056" s="25">
        <v>41024</v>
      </c>
      <c r="C2056" s="21" t="s">
        <v>6</v>
      </c>
      <c r="D2056" s="21" t="s">
        <v>299</v>
      </c>
      <c r="F2056" s="26">
        <v>98.36</v>
      </c>
      <c r="G2056" s="21" t="s">
        <v>330</v>
      </c>
    </row>
    <row r="2057" spans="1:9" ht="13.4" customHeight="1" x14ac:dyDescent="0.25">
      <c r="A2057" s="21" t="s">
        <v>2119</v>
      </c>
      <c r="B2057" s="25">
        <v>41024</v>
      </c>
      <c r="C2057" s="21" t="s">
        <v>6</v>
      </c>
      <c r="D2057" s="21" t="s">
        <v>387</v>
      </c>
      <c r="F2057" s="26">
        <v>8.06</v>
      </c>
      <c r="G2057" s="21" t="s">
        <v>299</v>
      </c>
    </row>
    <row r="2058" spans="1:9" ht="13.4" customHeight="1" x14ac:dyDescent="0.25">
      <c r="A2058" s="21" t="s">
        <v>2119</v>
      </c>
      <c r="B2058" s="25">
        <v>41024</v>
      </c>
      <c r="C2058" s="21" t="s">
        <v>6</v>
      </c>
      <c r="D2058" s="21" t="s">
        <v>299</v>
      </c>
      <c r="F2058" s="26">
        <v>181.86</v>
      </c>
      <c r="G2058" s="21" t="s">
        <v>381</v>
      </c>
    </row>
    <row r="2059" spans="1:9" ht="13.4" customHeight="1" x14ac:dyDescent="0.25">
      <c r="A2059" s="21" t="s">
        <v>2119</v>
      </c>
      <c r="B2059" s="25">
        <v>41024</v>
      </c>
      <c r="C2059" s="21" t="s">
        <v>21</v>
      </c>
      <c r="D2059" s="21" t="s">
        <v>260</v>
      </c>
      <c r="E2059" s="26">
        <v>2000</v>
      </c>
      <c r="G2059" s="21" t="s">
        <v>379</v>
      </c>
      <c r="I2059" s="21">
        <f t="shared" ref="I2059:I2065" si="67">WEEKNUM(B2059)</f>
        <v>17</v>
      </c>
    </row>
    <row r="2060" spans="1:9" ht="13.4" customHeight="1" x14ac:dyDescent="0.25">
      <c r="A2060" s="21" t="s">
        <v>2119</v>
      </c>
      <c r="B2060" s="25">
        <v>41024</v>
      </c>
      <c r="C2060" s="21" t="s">
        <v>21</v>
      </c>
      <c r="D2060" s="21" t="s">
        <v>260</v>
      </c>
      <c r="E2060" s="26">
        <v>250</v>
      </c>
      <c r="G2060" s="21" t="s">
        <v>388</v>
      </c>
      <c r="I2060" s="21">
        <f t="shared" si="67"/>
        <v>17</v>
      </c>
    </row>
    <row r="2061" spans="1:9" ht="13.4" customHeight="1" x14ac:dyDescent="0.25">
      <c r="A2061" s="21" t="s">
        <v>2119</v>
      </c>
      <c r="B2061" s="25">
        <v>41024</v>
      </c>
      <c r="C2061" s="21" t="s">
        <v>21</v>
      </c>
      <c r="D2061" s="21" t="s">
        <v>389</v>
      </c>
      <c r="E2061" s="26">
        <v>1000</v>
      </c>
      <c r="G2061" s="21" t="s">
        <v>379</v>
      </c>
      <c r="I2061" s="21">
        <f t="shared" si="67"/>
        <v>17</v>
      </c>
    </row>
    <row r="2062" spans="1:9" ht="13.4" customHeight="1" x14ac:dyDescent="0.25">
      <c r="A2062" s="21" t="s">
        <v>2119</v>
      </c>
      <c r="B2062" s="25">
        <v>41024</v>
      </c>
      <c r="C2062" s="21" t="s">
        <v>21</v>
      </c>
      <c r="D2062" s="21" t="s">
        <v>389</v>
      </c>
      <c r="E2062" s="26">
        <v>100</v>
      </c>
      <c r="G2062" s="21" t="s">
        <v>200</v>
      </c>
      <c r="I2062" s="21">
        <f t="shared" si="67"/>
        <v>17</v>
      </c>
    </row>
    <row r="2063" spans="1:9" ht="13.4" customHeight="1" x14ac:dyDescent="0.25">
      <c r="A2063" s="21" t="s">
        <v>2119</v>
      </c>
      <c r="B2063" s="25">
        <v>41024</v>
      </c>
      <c r="C2063" s="21" t="s">
        <v>21</v>
      </c>
      <c r="D2063" s="21" t="s">
        <v>272</v>
      </c>
      <c r="E2063" s="26">
        <v>75</v>
      </c>
      <c r="G2063" s="21" t="s">
        <v>355</v>
      </c>
      <c r="I2063" s="21">
        <f t="shared" si="67"/>
        <v>17</v>
      </c>
    </row>
    <row r="2064" spans="1:9" ht="13.4" customHeight="1" x14ac:dyDescent="0.25">
      <c r="A2064" s="21" t="s">
        <v>2119</v>
      </c>
      <c r="B2064" s="25">
        <v>41025</v>
      </c>
      <c r="C2064" s="21" t="s">
        <v>21</v>
      </c>
      <c r="D2064" s="21" t="s">
        <v>237</v>
      </c>
      <c r="E2064" s="26">
        <v>1071</v>
      </c>
      <c r="G2064" s="21" t="s">
        <v>299</v>
      </c>
      <c r="I2064" s="21">
        <f t="shared" si="67"/>
        <v>17</v>
      </c>
    </row>
    <row r="2065" spans="1:9" ht="13.4" customHeight="1" x14ac:dyDescent="0.25">
      <c r="A2065" s="21" t="s">
        <v>2119</v>
      </c>
      <c r="B2065" s="25">
        <v>41025</v>
      </c>
      <c r="C2065" s="21" t="s">
        <v>21</v>
      </c>
      <c r="D2065" s="21" t="s">
        <v>359</v>
      </c>
      <c r="E2065" s="26">
        <v>533.5</v>
      </c>
      <c r="G2065" s="21" t="s">
        <v>379</v>
      </c>
      <c r="I2065" s="21">
        <f t="shared" si="67"/>
        <v>17</v>
      </c>
    </row>
    <row r="2066" spans="1:9" ht="13.4" customHeight="1" x14ac:dyDescent="0.25">
      <c r="A2066" s="21" t="s">
        <v>2119</v>
      </c>
      <c r="B2066" s="25">
        <v>41025</v>
      </c>
      <c r="C2066" s="21" t="s">
        <v>6</v>
      </c>
      <c r="D2066" s="21" t="s">
        <v>299</v>
      </c>
      <c r="F2066" s="26">
        <v>462.69</v>
      </c>
      <c r="G2066" s="21" t="s">
        <v>386</v>
      </c>
    </row>
    <row r="2067" spans="1:9" ht="13.4" customHeight="1" x14ac:dyDescent="0.25">
      <c r="A2067" s="21" t="s">
        <v>2119</v>
      </c>
      <c r="B2067" s="25">
        <v>41025</v>
      </c>
      <c r="C2067" s="21" t="s">
        <v>6</v>
      </c>
      <c r="D2067" s="21" t="s">
        <v>299</v>
      </c>
      <c r="F2067" s="26">
        <v>1218.81</v>
      </c>
      <c r="G2067" s="21" t="s">
        <v>390</v>
      </c>
    </row>
    <row r="2068" spans="1:9" ht="13.4" customHeight="1" x14ac:dyDescent="0.25">
      <c r="A2068" s="21" t="s">
        <v>2119</v>
      </c>
      <c r="B2068" s="25">
        <v>41025</v>
      </c>
      <c r="C2068" s="21" t="s">
        <v>6</v>
      </c>
      <c r="D2068" s="21" t="s">
        <v>299</v>
      </c>
      <c r="F2068" s="26">
        <v>23.77</v>
      </c>
      <c r="G2068" s="21" t="s">
        <v>386</v>
      </c>
    </row>
    <row r="2069" spans="1:9" ht="13.4" customHeight="1" x14ac:dyDescent="0.25">
      <c r="A2069" s="21" t="s">
        <v>2119</v>
      </c>
      <c r="B2069" s="25">
        <v>41026</v>
      </c>
      <c r="C2069" s="21" t="s">
        <v>21</v>
      </c>
      <c r="D2069" s="21" t="s">
        <v>391</v>
      </c>
      <c r="E2069" s="26">
        <v>340</v>
      </c>
      <c r="G2069" s="21" t="s">
        <v>330</v>
      </c>
      <c r="I2069" s="21">
        <f>WEEKNUM(B2069)</f>
        <v>17</v>
      </c>
    </row>
    <row r="2070" spans="1:9" ht="13.4" customHeight="1" x14ac:dyDescent="0.25">
      <c r="A2070" s="21" t="s">
        <v>2119</v>
      </c>
      <c r="B2070" s="25">
        <v>41026</v>
      </c>
      <c r="C2070" s="21" t="s">
        <v>21</v>
      </c>
      <c r="D2070" s="21" t="s">
        <v>216</v>
      </c>
      <c r="E2070" s="26">
        <v>194</v>
      </c>
      <c r="G2070" s="21" t="s">
        <v>299</v>
      </c>
      <c r="I2070" s="21">
        <f>WEEKNUM(B2070)</f>
        <v>17</v>
      </c>
    </row>
    <row r="2071" spans="1:9" ht="13.4" customHeight="1" x14ac:dyDescent="0.25">
      <c r="A2071" s="21" t="s">
        <v>2119</v>
      </c>
      <c r="B2071" s="25">
        <v>41026</v>
      </c>
      <c r="C2071" s="21" t="s">
        <v>21</v>
      </c>
      <c r="D2071" s="21" t="s">
        <v>216</v>
      </c>
      <c r="E2071" s="26">
        <v>43.6</v>
      </c>
      <c r="G2071" s="21" t="s">
        <v>392</v>
      </c>
      <c r="I2071" s="21">
        <f>WEEKNUM(B2071)</f>
        <v>17</v>
      </c>
    </row>
    <row r="2072" spans="1:9" ht="13.4" customHeight="1" x14ac:dyDescent="0.25">
      <c r="A2072" s="21" t="s">
        <v>2119</v>
      </c>
      <c r="B2072" s="25">
        <v>41026</v>
      </c>
      <c r="C2072" s="21" t="s">
        <v>21</v>
      </c>
      <c r="D2072" s="21" t="s">
        <v>216</v>
      </c>
      <c r="E2072" s="26">
        <v>19</v>
      </c>
      <c r="G2072" s="21" t="s">
        <v>299</v>
      </c>
      <c r="I2072" s="21">
        <f>WEEKNUM(B2072)</f>
        <v>17</v>
      </c>
    </row>
    <row r="2073" spans="1:9" ht="13.4" customHeight="1" x14ac:dyDescent="0.25">
      <c r="A2073" s="21" t="s">
        <v>2119</v>
      </c>
      <c r="B2073" s="25">
        <v>41026</v>
      </c>
      <c r="C2073" s="21" t="s">
        <v>6</v>
      </c>
      <c r="D2073" s="21" t="s">
        <v>299</v>
      </c>
      <c r="F2073" s="26">
        <v>100.1</v>
      </c>
      <c r="G2073" s="21" t="s">
        <v>386</v>
      </c>
    </row>
    <row r="2074" spans="1:9" ht="13.4" customHeight="1" x14ac:dyDescent="0.25">
      <c r="A2074" s="21" t="s">
        <v>2119</v>
      </c>
      <c r="B2074" s="25">
        <v>41026</v>
      </c>
      <c r="C2074" s="21" t="s">
        <v>6</v>
      </c>
      <c r="D2074" s="21" t="s">
        <v>299</v>
      </c>
      <c r="F2074" s="26">
        <v>569.5</v>
      </c>
      <c r="G2074" s="21" t="s">
        <v>9</v>
      </c>
    </row>
    <row r="2075" spans="1:9" ht="13.4" customHeight="1" x14ac:dyDescent="0.25">
      <c r="A2075" s="21" t="s">
        <v>2119</v>
      </c>
      <c r="B2075" s="25">
        <v>41026</v>
      </c>
      <c r="C2075" s="21" t="s">
        <v>6</v>
      </c>
      <c r="D2075" s="21" t="s">
        <v>299</v>
      </c>
      <c r="F2075" s="26">
        <v>638.77</v>
      </c>
      <c r="G2075" s="21" t="s">
        <v>381</v>
      </c>
    </row>
    <row r="2076" spans="1:9" ht="13.4" customHeight="1" x14ac:dyDescent="0.25">
      <c r="A2076" s="21" t="s">
        <v>2119</v>
      </c>
      <c r="B2076" s="25">
        <v>41026</v>
      </c>
      <c r="C2076" s="21" t="s">
        <v>6</v>
      </c>
      <c r="D2076" s="21" t="s">
        <v>299</v>
      </c>
      <c r="F2076" s="26">
        <v>304.97000000000003</v>
      </c>
      <c r="G2076" s="21" t="s">
        <v>390</v>
      </c>
    </row>
    <row r="2077" spans="1:9" ht="13.4" customHeight="1" x14ac:dyDescent="0.25">
      <c r="A2077" s="21" t="s">
        <v>2119</v>
      </c>
      <c r="B2077" s="25">
        <v>41026</v>
      </c>
      <c r="C2077" s="21" t="s">
        <v>6</v>
      </c>
      <c r="D2077" s="21" t="s">
        <v>322</v>
      </c>
      <c r="F2077" s="26">
        <v>485.48</v>
      </c>
      <c r="G2077" s="21" t="s">
        <v>360</v>
      </c>
    </row>
    <row r="2078" spans="1:9" ht="13.4" customHeight="1" x14ac:dyDescent="0.25">
      <c r="A2078" s="21" t="s">
        <v>2119</v>
      </c>
      <c r="B2078" s="25">
        <v>41027</v>
      </c>
      <c r="C2078" s="21" t="s">
        <v>6</v>
      </c>
      <c r="D2078" s="21" t="s">
        <v>299</v>
      </c>
      <c r="F2078" s="26">
        <v>258.75</v>
      </c>
      <c r="G2078" s="21" t="s">
        <v>390</v>
      </c>
    </row>
    <row r="2079" spans="1:9" ht="13.4" customHeight="1" x14ac:dyDescent="0.25">
      <c r="A2079" s="21" t="s">
        <v>2119</v>
      </c>
      <c r="B2079" s="25">
        <v>41029</v>
      </c>
      <c r="C2079" s="21" t="s">
        <v>21</v>
      </c>
      <c r="D2079" s="21" t="s">
        <v>237</v>
      </c>
      <c r="E2079" s="26">
        <v>475</v>
      </c>
      <c r="G2079" s="21" t="s">
        <v>299</v>
      </c>
      <c r="I2079" s="21">
        <f t="shared" ref="I2079:I2103" si="68">WEEKNUM(B2079)</f>
        <v>18</v>
      </c>
    </row>
    <row r="2080" spans="1:9" ht="13.4" customHeight="1" x14ac:dyDescent="0.25">
      <c r="A2080" s="21" t="s">
        <v>2119</v>
      </c>
      <c r="B2080" s="25">
        <v>41029</v>
      </c>
      <c r="C2080" s="21" t="s">
        <v>21</v>
      </c>
      <c r="D2080" s="21" t="s">
        <v>393</v>
      </c>
      <c r="E2080" s="26">
        <v>390</v>
      </c>
      <c r="G2080" s="21" t="s">
        <v>390</v>
      </c>
      <c r="I2080" s="21">
        <f t="shared" si="68"/>
        <v>18</v>
      </c>
    </row>
    <row r="2081" spans="1:9" ht="13.4" customHeight="1" x14ac:dyDescent="0.25">
      <c r="A2081" s="21" t="s">
        <v>2119</v>
      </c>
      <c r="B2081" s="25">
        <v>41029</v>
      </c>
      <c r="C2081" s="21" t="s">
        <v>21</v>
      </c>
      <c r="D2081" s="21" t="s">
        <v>394</v>
      </c>
      <c r="E2081" s="26">
        <v>360</v>
      </c>
      <c r="G2081" s="21" t="s">
        <v>390</v>
      </c>
      <c r="I2081" s="21">
        <f t="shared" si="68"/>
        <v>18</v>
      </c>
    </row>
    <row r="2082" spans="1:9" ht="13.4" customHeight="1" x14ac:dyDescent="0.25">
      <c r="A2082" s="21" t="s">
        <v>2119</v>
      </c>
      <c r="B2082" s="25">
        <v>41029</v>
      </c>
      <c r="C2082" s="21" t="s">
        <v>21</v>
      </c>
      <c r="D2082" s="21" t="s">
        <v>46</v>
      </c>
      <c r="E2082" s="26">
        <v>390</v>
      </c>
      <c r="G2082" s="21" t="s">
        <v>390</v>
      </c>
      <c r="I2082" s="21">
        <f t="shared" si="68"/>
        <v>18</v>
      </c>
    </row>
    <row r="2083" spans="1:9" ht="13.4" customHeight="1" x14ac:dyDescent="0.25">
      <c r="A2083" s="21" t="s">
        <v>2119</v>
      </c>
      <c r="B2083" s="25">
        <v>41029</v>
      </c>
      <c r="C2083" s="21" t="s">
        <v>21</v>
      </c>
      <c r="D2083" s="21" t="s">
        <v>385</v>
      </c>
      <c r="E2083" s="26">
        <v>120</v>
      </c>
      <c r="G2083" s="21" t="s">
        <v>381</v>
      </c>
      <c r="I2083" s="21">
        <f t="shared" si="68"/>
        <v>18</v>
      </c>
    </row>
    <row r="2084" spans="1:9" ht="13.4" customHeight="1" x14ac:dyDescent="0.25">
      <c r="A2084" s="21" t="s">
        <v>2119</v>
      </c>
      <c r="B2084" s="25">
        <v>41029</v>
      </c>
      <c r="C2084" s="21" t="s">
        <v>21</v>
      </c>
      <c r="D2084" s="21" t="s">
        <v>385</v>
      </c>
      <c r="E2084" s="26">
        <v>120</v>
      </c>
      <c r="G2084" s="21" t="s">
        <v>330</v>
      </c>
      <c r="I2084" s="21">
        <f t="shared" si="68"/>
        <v>18</v>
      </c>
    </row>
    <row r="2085" spans="1:9" ht="13.4" customHeight="1" x14ac:dyDescent="0.25">
      <c r="A2085" s="21" t="s">
        <v>2119</v>
      </c>
      <c r="B2085" s="25">
        <v>41029</v>
      </c>
      <c r="C2085" s="21" t="s">
        <v>21</v>
      </c>
      <c r="D2085" s="21" t="s">
        <v>385</v>
      </c>
      <c r="E2085" s="26">
        <v>500</v>
      </c>
      <c r="G2085" s="21" t="s">
        <v>362</v>
      </c>
      <c r="I2085" s="21">
        <f t="shared" si="68"/>
        <v>18</v>
      </c>
    </row>
    <row r="2086" spans="1:9" ht="13.4" customHeight="1" x14ac:dyDescent="0.25">
      <c r="A2086" s="21" t="s">
        <v>2119</v>
      </c>
      <c r="B2086" s="25">
        <v>41029</v>
      </c>
      <c r="C2086" s="21" t="s">
        <v>21</v>
      </c>
      <c r="D2086" s="21" t="s">
        <v>385</v>
      </c>
      <c r="E2086" s="26">
        <f>250-70</f>
        <v>180</v>
      </c>
      <c r="G2086" s="21" t="s">
        <v>386</v>
      </c>
      <c r="I2086" s="21">
        <f t="shared" si="68"/>
        <v>18</v>
      </c>
    </row>
    <row r="2087" spans="1:9" ht="13.4" customHeight="1" x14ac:dyDescent="0.25">
      <c r="A2087" s="21" t="s">
        <v>2119</v>
      </c>
      <c r="B2087" s="25">
        <v>41029</v>
      </c>
      <c r="C2087" s="21" t="s">
        <v>21</v>
      </c>
      <c r="D2087" s="21" t="s">
        <v>22</v>
      </c>
      <c r="E2087" s="26">
        <v>50</v>
      </c>
      <c r="G2087" s="21" t="s">
        <v>266</v>
      </c>
      <c r="I2087" s="21">
        <f t="shared" si="68"/>
        <v>18</v>
      </c>
    </row>
    <row r="2088" spans="1:9" ht="13.4" customHeight="1" x14ac:dyDescent="0.25">
      <c r="A2088" s="21" t="s">
        <v>2119</v>
      </c>
      <c r="B2088" s="25">
        <v>41029</v>
      </c>
      <c r="C2088" s="21" t="s">
        <v>21</v>
      </c>
      <c r="D2088" s="21" t="s">
        <v>22</v>
      </c>
      <c r="E2088" s="26">
        <v>480</v>
      </c>
      <c r="G2088" s="21" t="s">
        <v>379</v>
      </c>
      <c r="I2088" s="21">
        <f t="shared" si="68"/>
        <v>18</v>
      </c>
    </row>
    <row r="2089" spans="1:9" ht="13.4" customHeight="1" x14ac:dyDescent="0.25">
      <c r="A2089" s="21" t="s">
        <v>2119</v>
      </c>
      <c r="B2089" s="25">
        <v>41029</v>
      </c>
      <c r="C2089" s="21" t="s">
        <v>21</v>
      </c>
      <c r="D2089" s="21" t="s">
        <v>22</v>
      </c>
      <c r="E2089" s="26">
        <v>240</v>
      </c>
      <c r="G2089" s="21" t="s">
        <v>9</v>
      </c>
      <c r="I2089" s="21">
        <f t="shared" si="68"/>
        <v>18</v>
      </c>
    </row>
    <row r="2090" spans="1:9" ht="13.4" customHeight="1" x14ac:dyDescent="0.25">
      <c r="A2090" s="21" t="s">
        <v>2119</v>
      </c>
      <c r="B2090" s="25">
        <v>41029</v>
      </c>
      <c r="C2090" s="21" t="s">
        <v>21</v>
      </c>
      <c r="D2090" s="21" t="s">
        <v>56</v>
      </c>
      <c r="E2090" s="26">
        <v>480</v>
      </c>
      <c r="G2090" s="21" t="s">
        <v>379</v>
      </c>
      <c r="I2090" s="21">
        <f t="shared" si="68"/>
        <v>18</v>
      </c>
    </row>
    <row r="2091" spans="1:9" ht="13.4" customHeight="1" x14ac:dyDescent="0.25">
      <c r="A2091" s="21" t="s">
        <v>2119</v>
      </c>
      <c r="B2091" s="25">
        <v>41029</v>
      </c>
      <c r="C2091" s="21" t="s">
        <v>21</v>
      </c>
      <c r="D2091" s="21" t="s">
        <v>56</v>
      </c>
      <c r="E2091" s="26">
        <v>240</v>
      </c>
      <c r="G2091" s="21" t="s">
        <v>9</v>
      </c>
      <c r="I2091" s="21">
        <f t="shared" si="68"/>
        <v>18</v>
      </c>
    </row>
    <row r="2092" spans="1:9" ht="13.4" customHeight="1" x14ac:dyDescent="0.25">
      <c r="A2092" s="21" t="s">
        <v>2119</v>
      </c>
      <c r="B2092" s="25">
        <v>41029</v>
      </c>
      <c r="C2092" s="21" t="s">
        <v>21</v>
      </c>
      <c r="D2092" s="21" t="s">
        <v>48</v>
      </c>
      <c r="E2092" s="26">
        <v>480</v>
      </c>
      <c r="G2092" s="21" t="s">
        <v>379</v>
      </c>
      <c r="I2092" s="21">
        <f t="shared" si="68"/>
        <v>18</v>
      </c>
    </row>
    <row r="2093" spans="1:9" ht="13.4" customHeight="1" x14ac:dyDescent="0.25">
      <c r="A2093" s="21" t="s">
        <v>2119</v>
      </c>
      <c r="B2093" s="25">
        <v>41029</v>
      </c>
      <c r="C2093" s="21" t="s">
        <v>21</v>
      </c>
      <c r="D2093" s="21" t="s">
        <v>48</v>
      </c>
      <c r="E2093" s="26">
        <v>240</v>
      </c>
      <c r="G2093" s="21" t="s">
        <v>9</v>
      </c>
      <c r="I2093" s="21">
        <f t="shared" si="68"/>
        <v>18</v>
      </c>
    </row>
    <row r="2094" spans="1:9" ht="13.4" customHeight="1" x14ac:dyDescent="0.25">
      <c r="A2094" s="21" t="s">
        <v>2119</v>
      </c>
      <c r="B2094" s="25">
        <v>41029</v>
      </c>
      <c r="C2094" s="21" t="s">
        <v>21</v>
      </c>
      <c r="D2094" s="21" t="s">
        <v>40</v>
      </c>
      <c r="E2094" s="26">
        <v>240</v>
      </c>
      <c r="G2094" s="21" t="s">
        <v>330</v>
      </c>
      <c r="I2094" s="21">
        <f t="shared" si="68"/>
        <v>18</v>
      </c>
    </row>
    <row r="2095" spans="1:9" ht="13.4" customHeight="1" x14ac:dyDescent="0.25">
      <c r="A2095" s="21" t="s">
        <v>2119</v>
      </c>
      <c r="B2095" s="25">
        <v>41029</v>
      </c>
      <c r="C2095" s="21" t="s">
        <v>21</v>
      </c>
      <c r="D2095" s="21" t="s">
        <v>40</v>
      </c>
      <c r="E2095" s="26">
        <v>60</v>
      </c>
      <c r="G2095" s="21" t="s">
        <v>362</v>
      </c>
      <c r="I2095" s="21">
        <f t="shared" si="68"/>
        <v>18</v>
      </c>
    </row>
    <row r="2096" spans="1:9" ht="13.4" customHeight="1" x14ac:dyDescent="0.25">
      <c r="A2096" s="21" t="s">
        <v>2119</v>
      </c>
      <c r="B2096" s="25">
        <v>41029</v>
      </c>
      <c r="C2096" s="21" t="s">
        <v>21</v>
      </c>
      <c r="D2096" s="21" t="s">
        <v>40</v>
      </c>
      <c r="E2096" s="26">
        <f>120*3.5</f>
        <v>420</v>
      </c>
      <c r="G2096" s="21" t="s">
        <v>386</v>
      </c>
      <c r="I2096" s="21">
        <f t="shared" si="68"/>
        <v>18</v>
      </c>
    </row>
    <row r="2097" spans="1:9" ht="13.4" customHeight="1" x14ac:dyDescent="0.25">
      <c r="A2097" s="21" t="s">
        <v>2119</v>
      </c>
      <c r="B2097" s="25">
        <v>41029</v>
      </c>
      <c r="C2097" s="21" t="s">
        <v>21</v>
      </c>
      <c r="D2097" s="21" t="s">
        <v>36</v>
      </c>
      <c r="E2097" s="26">
        <v>390</v>
      </c>
      <c r="G2097" s="21" t="s">
        <v>379</v>
      </c>
      <c r="I2097" s="21">
        <f t="shared" si="68"/>
        <v>18</v>
      </c>
    </row>
    <row r="2098" spans="1:9" ht="13.4" customHeight="1" x14ac:dyDescent="0.25">
      <c r="A2098" s="21" t="s">
        <v>2119</v>
      </c>
      <c r="B2098" s="25">
        <v>41029</v>
      </c>
      <c r="C2098" s="21" t="s">
        <v>21</v>
      </c>
      <c r="D2098" s="21" t="s">
        <v>36</v>
      </c>
      <c r="E2098" s="26">
        <v>240</v>
      </c>
      <c r="G2098" s="21" t="s">
        <v>9</v>
      </c>
      <c r="I2098" s="21">
        <f t="shared" si="68"/>
        <v>18</v>
      </c>
    </row>
    <row r="2099" spans="1:9" ht="13.4" customHeight="1" x14ac:dyDescent="0.25">
      <c r="A2099" s="21" t="s">
        <v>2119</v>
      </c>
      <c r="B2099" s="25">
        <v>41029</v>
      </c>
      <c r="C2099" s="21" t="s">
        <v>21</v>
      </c>
      <c r="D2099" s="21" t="s">
        <v>258</v>
      </c>
      <c r="E2099" s="26">
        <v>50</v>
      </c>
      <c r="G2099" s="21" t="s">
        <v>362</v>
      </c>
      <c r="I2099" s="21">
        <f t="shared" si="68"/>
        <v>18</v>
      </c>
    </row>
    <row r="2100" spans="1:9" ht="13.4" customHeight="1" x14ac:dyDescent="0.25">
      <c r="A2100" s="21" t="s">
        <v>2119</v>
      </c>
      <c r="B2100" s="25">
        <v>41029</v>
      </c>
      <c r="C2100" s="21" t="s">
        <v>21</v>
      </c>
      <c r="D2100" s="21" t="s">
        <v>258</v>
      </c>
      <c r="E2100" s="26">
        <v>200</v>
      </c>
      <c r="G2100" s="21" t="s">
        <v>330</v>
      </c>
      <c r="I2100" s="21">
        <f t="shared" si="68"/>
        <v>18</v>
      </c>
    </row>
    <row r="2101" spans="1:9" ht="13.4" customHeight="1" x14ac:dyDescent="0.25">
      <c r="A2101" s="21" t="s">
        <v>2119</v>
      </c>
      <c r="B2101" s="25">
        <v>41029</v>
      </c>
      <c r="C2101" s="21" t="s">
        <v>21</v>
      </c>
      <c r="D2101" s="21" t="s">
        <v>258</v>
      </c>
      <c r="E2101" s="26">
        <v>350</v>
      </c>
      <c r="G2101" s="21" t="s">
        <v>386</v>
      </c>
      <c r="I2101" s="21">
        <f t="shared" si="68"/>
        <v>18</v>
      </c>
    </row>
    <row r="2102" spans="1:9" ht="13.4" customHeight="1" x14ac:dyDescent="0.25">
      <c r="A2102" s="21" t="s">
        <v>2119</v>
      </c>
      <c r="B2102" s="25">
        <v>41029</v>
      </c>
      <c r="C2102" s="21" t="s">
        <v>21</v>
      </c>
      <c r="D2102" s="21" t="s">
        <v>384</v>
      </c>
      <c r="E2102" s="26">
        <v>360</v>
      </c>
      <c r="G2102" s="21" t="s">
        <v>381</v>
      </c>
      <c r="I2102" s="21">
        <f t="shared" si="68"/>
        <v>18</v>
      </c>
    </row>
    <row r="2103" spans="1:9" ht="13.4" customHeight="1" x14ac:dyDescent="0.25">
      <c r="A2103" s="21" t="s">
        <v>2119</v>
      </c>
      <c r="B2103" s="25">
        <v>41029</v>
      </c>
      <c r="C2103" s="21" t="s">
        <v>21</v>
      </c>
      <c r="D2103" s="21" t="s">
        <v>395</v>
      </c>
      <c r="E2103" s="26">
        <v>120</v>
      </c>
      <c r="G2103" s="21" t="s">
        <v>381</v>
      </c>
      <c r="I2103" s="21">
        <f t="shared" si="68"/>
        <v>18</v>
      </c>
    </row>
    <row r="2104" spans="1:9" ht="13.4" customHeight="1" x14ac:dyDescent="0.25">
      <c r="A2104" s="21" t="s">
        <v>2119</v>
      </c>
      <c r="B2104" s="25">
        <v>41029</v>
      </c>
      <c r="C2104" s="21" t="s">
        <v>6</v>
      </c>
      <c r="D2104" s="21" t="s">
        <v>299</v>
      </c>
      <c r="F2104" s="26">
        <v>948.87</v>
      </c>
      <c r="G2104" s="21" t="s">
        <v>390</v>
      </c>
    </row>
    <row r="2105" spans="1:9" ht="13.4" customHeight="1" x14ac:dyDescent="0.25">
      <c r="A2105" s="21" t="s">
        <v>2119</v>
      </c>
      <c r="B2105" s="25">
        <v>41029</v>
      </c>
      <c r="C2105" s="21" t="s">
        <v>6</v>
      </c>
      <c r="D2105" s="21" t="s">
        <v>299</v>
      </c>
      <c r="F2105" s="26">
        <v>273.02</v>
      </c>
      <c r="G2105" s="21" t="s">
        <v>386</v>
      </c>
    </row>
    <row r="2106" spans="1:9" ht="13.4" customHeight="1" x14ac:dyDescent="0.25">
      <c r="A2106" s="21" t="s">
        <v>2119</v>
      </c>
      <c r="B2106" s="25">
        <v>41029</v>
      </c>
      <c r="C2106" s="21" t="s">
        <v>6</v>
      </c>
      <c r="D2106" s="21" t="s">
        <v>299</v>
      </c>
      <c r="F2106" s="26">
        <v>514.63</v>
      </c>
      <c r="G2106" s="21" t="s">
        <v>330</v>
      </c>
    </row>
    <row r="2107" spans="1:9" ht="13.4" customHeight="1" x14ac:dyDescent="0.25">
      <c r="A2107" s="21" t="s">
        <v>2119</v>
      </c>
      <c r="B2107" s="25">
        <v>41030</v>
      </c>
      <c r="C2107" s="21" t="s">
        <v>21</v>
      </c>
      <c r="D2107" s="21" t="s">
        <v>396</v>
      </c>
      <c r="E2107" s="26">
        <v>240</v>
      </c>
      <c r="G2107" s="21" t="s">
        <v>397</v>
      </c>
      <c r="I2107" s="21">
        <f>WEEKNUM(B2107)</f>
        <v>18</v>
      </c>
    </row>
    <row r="2108" spans="1:9" ht="13.4" customHeight="1" x14ac:dyDescent="0.25">
      <c r="A2108" s="21" t="s">
        <v>2119</v>
      </c>
      <c r="B2108" s="25">
        <v>41030</v>
      </c>
      <c r="C2108" s="21" t="s">
        <v>21</v>
      </c>
      <c r="D2108" s="21" t="s">
        <v>396</v>
      </c>
      <c r="E2108" s="26">
        <v>60</v>
      </c>
      <c r="G2108" s="21" t="s">
        <v>362</v>
      </c>
      <c r="I2108" s="21">
        <f>WEEKNUM(B2108)</f>
        <v>18</v>
      </c>
    </row>
    <row r="2109" spans="1:9" ht="13.4" customHeight="1" x14ac:dyDescent="0.25">
      <c r="A2109" s="21" t="s">
        <v>2119</v>
      </c>
      <c r="B2109" s="25">
        <v>41030</v>
      </c>
      <c r="C2109" s="21" t="s">
        <v>21</v>
      </c>
      <c r="D2109" s="21" t="s">
        <v>396</v>
      </c>
      <c r="E2109" s="26">
        <v>240</v>
      </c>
      <c r="G2109" s="21" t="s">
        <v>330</v>
      </c>
      <c r="I2109" s="21">
        <f>WEEKNUM(B2109)</f>
        <v>18</v>
      </c>
    </row>
    <row r="2110" spans="1:9" ht="13.4" customHeight="1" x14ac:dyDescent="0.25">
      <c r="A2110" s="21" t="s">
        <v>2119</v>
      </c>
      <c r="B2110" s="25">
        <v>41030</v>
      </c>
      <c r="C2110" s="21" t="s">
        <v>21</v>
      </c>
      <c r="D2110" s="21" t="s">
        <v>396</v>
      </c>
      <c r="E2110" s="26">
        <f>3.5*120</f>
        <v>420</v>
      </c>
      <c r="G2110" s="21" t="s">
        <v>386</v>
      </c>
      <c r="I2110" s="21">
        <f>WEEKNUM(B2110)</f>
        <v>18</v>
      </c>
    </row>
    <row r="2111" spans="1:9" ht="13.4" customHeight="1" x14ac:dyDescent="0.25">
      <c r="A2111" s="21" t="s">
        <v>2119</v>
      </c>
      <c r="B2111" s="25">
        <v>41030</v>
      </c>
      <c r="C2111" s="21" t="s">
        <v>21</v>
      </c>
      <c r="D2111" s="21" t="s">
        <v>216</v>
      </c>
      <c r="E2111" s="26">
        <v>394</v>
      </c>
      <c r="G2111" s="21" t="s">
        <v>299</v>
      </c>
      <c r="I2111" s="21">
        <f>WEEKNUM(B2111)</f>
        <v>18</v>
      </c>
    </row>
    <row r="2112" spans="1:9" ht="13.4" customHeight="1" x14ac:dyDescent="0.25">
      <c r="A2112" s="21" t="s">
        <v>2119</v>
      </c>
      <c r="B2112" s="25">
        <v>41030</v>
      </c>
      <c r="C2112" s="21" t="s">
        <v>6</v>
      </c>
      <c r="D2112" s="21" t="s">
        <v>299</v>
      </c>
      <c r="F2112" s="26">
        <v>920.19</v>
      </c>
      <c r="G2112" s="21" t="s">
        <v>390</v>
      </c>
    </row>
    <row r="2113" spans="1:9" ht="13.4" customHeight="1" x14ac:dyDescent="0.25">
      <c r="A2113" s="21" t="s">
        <v>2119</v>
      </c>
      <c r="B2113" s="25">
        <v>41030</v>
      </c>
      <c r="C2113" s="21" t="s">
        <v>6</v>
      </c>
      <c r="D2113" s="21" t="s">
        <v>299</v>
      </c>
      <c r="F2113" s="26">
        <v>136.51</v>
      </c>
      <c r="G2113" s="21" t="s">
        <v>390</v>
      </c>
    </row>
    <row r="2114" spans="1:9" ht="13.4" customHeight="1" x14ac:dyDescent="0.25">
      <c r="A2114" s="21" t="s">
        <v>2119</v>
      </c>
      <c r="B2114" s="25">
        <v>41030</v>
      </c>
      <c r="C2114" s="21" t="s">
        <v>6</v>
      </c>
      <c r="D2114" s="21" t="s">
        <v>299</v>
      </c>
      <c r="F2114" s="26">
        <v>633.79999999999995</v>
      </c>
      <c r="G2114" s="21" t="s">
        <v>379</v>
      </c>
    </row>
    <row r="2115" spans="1:9" ht="13.4" customHeight="1" x14ac:dyDescent="0.25">
      <c r="A2115" s="21" t="s">
        <v>2119</v>
      </c>
      <c r="B2115" s="25">
        <v>41031</v>
      </c>
      <c r="C2115" s="21" t="s">
        <v>21</v>
      </c>
      <c r="D2115" s="21" t="s">
        <v>261</v>
      </c>
      <c r="E2115" s="26">
        <v>495</v>
      </c>
      <c r="G2115" s="21" t="s">
        <v>290</v>
      </c>
      <c r="I2115" s="21">
        <f>WEEKNUM(B2115)</f>
        <v>18</v>
      </c>
    </row>
    <row r="2116" spans="1:9" ht="13.4" customHeight="1" x14ac:dyDescent="0.25">
      <c r="A2116" s="21" t="s">
        <v>2119</v>
      </c>
      <c r="B2116" s="25">
        <v>41031</v>
      </c>
      <c r="C2116" s="21" t="s">
        <v>21</v>
      </c>
      <c r="D2116" s="21" t="s">
        <v>237</v>
      </c>
      <c r="E2116" s="26">
        <v>946</v>
      </c>
      <c r="G2116" s="21" t="s">
        <v>299</v>
      </c>
      <c r="I2116" s="21">
        <f>WEEKNUM(B2116)</f>
        <v>18</v>
      </c>
    </row>
    <row r="2117" spans="1:9" ht="13.4" customHeight="1" x14ac:dyDescent="0.25">
      <c r="A2117" s="21" t="s">
        <v>2119</v>
      </c>
      <c r="B2117" s="25">
        <v>41031</v>
      </c>
      <c r="C2117" s="21" t="s">
        <v>21</v>
      </c>
      <c r="D2117" s="21" t="s">
        <v>268</v>
      </c>
      <c r="E2117" s="26">
        <v>360</v>
      </c>
      <c r="G2117" s="21" t="s">
        <v>381</v>
      </c>
      <c r="I2117" s="21">
        <f>WEEKNUM(B2117)</f>
        <v>18</v>
      </c>
    </row>
    <row r="2118" spans="1:9" ht="13.4" customHeight="1" x14ac:dyDescent="0.25">
      <c r="A2118" s="21" t="s">
        <v>2119</v>
      </c>
      <c r="B2118" s="25">
        <v>41031</v>
      </c>
      <c r="C2118" s="21" t="s">
        <v>6</v>
      </c>
      <c r="D2118" s="21" t="s">
        <v>299</v>
      </c>
      <c r="F2118" s="26">
        <v>136.44</v>
      </c>
      <c r="G2118" s="21" t="s">
        <v>386</v>
      </c>
    </row>
    <row r="2119" spans="1:9" ht="13.4" customHeight="1" x14ac:dyDescent="0.25">
      <c r="A2119" s="21" t="s">
        <v>2119</v>
      </c>
      <c r="B2119" s="25">
        <v>41031</v>
      </c>
      <c r="C2119" s="21" t="s">
        <v>6</v>
      </c>
      <c r="D2119" s="21" t="s">
        <v>299</v>
      </c>
      <c r="F2119" s="26">
        <v>83.16</v>
      </c>
      <c r="G2119" s="21" t="s">
        <v>390</v>
      </c>
    </row>
    <row r="2120" spans="1:9" ht="13.4" customHeight="1" x14ac:dyDescent="0.25">
      <c r="A2120" s="21" t="s">
        <v>2119</v>
      </c>
      <c r="B2120" s="25">
        <v>41031</v>
      </c>
      <c r="C2120" s="21" t="s">
        <v>6</v>
      </c>
      <c r="D2120" s="21" t="s">
        <v>299</v>
      </c>
      <c r="F2120" s="26">
        <v>448.26</v>
      </c>
      <c r="G2120" s="21" t="s">
        <v>381</v>
      </c>
    </row>
    <row r="2121" spans="1:9" ht="13.4" customHeight="1" x14ac:dyDescent="0.25">
      <c r="A2121" s="21" t="s">
        <v>2119</v>
      </c>
      <c r="B2121" s="25">
        <v>41031</v>
      </c>
      <c r="C2121" s="21" t="s">
        <v>6</v>
      </c>
      <c r="D2121" s="21" t="s">
        <v>299</v>
      </c>
      <c r="F2121" s="26">
        <v>196.89</v>
      </c>
      <c r="G2121" s="21" t="s">
        <v>390</v>
      </c>
    </row>
    <row r="2122" spans="1:9" ht="13.4" customHeight="1" x14ac:dyDescent="0.25">
      <c r="A2122" s="21" t="s">
        <v>2119</v>
      </c>
      <c r="B2122" s="25">
        <v>41031</v>
      </c>
      <c r="C2122" s="21" t="s">
        <v>6</v>
      </c>
      <c r="D2122" s="21" t="s">
        <v>299</v>
      </c>
      <c r="F2122" s="26">
        <v>23.99</v>
      </c>
      <c r="G2122" s="21" t="s">
        <v>390</v>
      </c>
    </row>
    <row r="2123" spans="1:9" ht="13.4" customHeight="1" x14ac:dyDescent="0.25">
      <c r="A2123" s="21" t="s">
        <v>2119</v>
      </c>
      <c r="B2123" s="25">
        <v>41032</v>
      </c>
      <c r="C2123" s="21" t="s">
        <v>6</v>
      </c>
      <c r="D2123" s="21" t="s">
        <v>299</v>
      </c>
      <c r="F2123" s="26">
        <v>164.73</v>
      </c>
      <c r="G2123" s="21" t="s">
        <v>386</v>
      </c>
    </row>
    <row r="2124" spans="1:9" ht="13.4" customHeight="1" x14ac:dyDescent="0.25">
      <c r="A2124" s="21" t="s">
        <v>2119</v>
      </c>
      <c r="B2124" s="25">
        <v>41032</v>
      </c>
      <c r="C2124" s="21" t="s">
        <v>6</v>
      </c>
      <c r="D2124" s="21" t="s">
        <v>299</v>
      </c>
      <c r="F2124" s="26">
        <v>215.29</v>
      </c>
      <c r="G2124" s="21" t="s">
        <v>390</v>
      </c>
    </row>
    <row r="2125" spans="1:9" ht="13.4" customHeight="1" x14ac:dyDescent="0.25">
      <c r="A2125" s="21" t="s">
        <v>2119</v>
      </c>
      <c r="B2125" s="25">
        <v>41032</v>
      </c>
      <c r="C2125" s="21" t="s">
        <v>6</v>
      </c>
      <c r="D2125" s="21" t="s">
        <v>299</v>
      </c>
      <c r="F2125" s="26">
        <v>973.32</v>
      </c>
      <c r="G2125" s="21" t="s">
        <v>381</v>
      </c>
    </row>
    <row r="2126" spans="1:9" ht="13.4" customHeight="1" x14ac:dyDescent="0.25">
      <c r="A2126" s="21" t="s">
        <v>2119</v>
      </c>
      <c r="B2126" s="25">
        <v>41033</v>
      </c>
      <c r="C2126" s="21" t="s">
        <v>21</v>
      </c>
      <c r="D2126" s="21" t="s">
        <v>216</v>
      </c>
      <c r="E2126" s="26">
        <v>38.4</v>
      </c>
      <c r="G2126" s="21" t="s">
        <v>299</v>
      </c>
      <c r="I2126" s="21">
        <f>WEEKNUM(B2126)</f>
        <v>18</v>
      </c>
    </row>
    <row r="2127" spans="1:9" ht="13.4" customHeight="1" x14ac:dyDescent="0.25">
      <c r="A2127" s="21" t="s">
        <v>2119</v>
      </c>
      <c r="B2127" s="25">
        <v>41033</v>
      </c>
      <c r="C2127" s="21" t="s">
        <v>21</v>
      </c>
      <c r="D2127" s="21" t="s">
        <v>216</v>
      </c>
      <c r="E2127" s="26">
        <v>19</v>
      </c>
      <c r="G2127" s="21" t="s">
        <v>299</v>
      </c>
      <c r="I2127" s="21">
        <f>WEEKNUM(B2127)</f>
        <v>18</v>
      </c>
    </row>
    <row r="2128" spans="1:9" ht="13.4" customHeight="1" x14ac:dyDescent="0.25">
      <c r="A2128" s="21" t="s">
        <v>2119</v>
      </c>
      <c r="B2128" s="25">
        <v>41033</v>
      </c>
      <c r="C2128" s="21" t="s">
        <v>6</v>
      </c>
      <c r="D2128" s="21" t="s">
        <v>299</v>
      </c>
      <c r="F2128" s="26">
        <v>452.41</v>
      </c>
      <c r="G2128" s="21" t="s">
        <v>381</v>
      </c>
    </row>
    <row r="2129" spans="1:9" ht="13.4" customHeight="1" x14ac:dyDescent="0.25">
      <c r="A2129" s="21" t="s">
        <v>2119</v>
      </c>
      <c r="B2129" s="25">
        <v>41033</v>
      </c>
      <c r="C2129" s="21" t="s">
        <v>6</v>
      </c>
      <c r="D2129" s="21" t="s">
        <v>299</v>
      </c>
      <c r="F2129" s="26">
        <v>307.22000000000003</v>
      </c>
      <c r="G2129" s="21" t="s">
        <v>390</v>
      </c>
    </row>
    <row r="2130" spans="1:9" ht="13.4" customHeight="1" x14ac:dyDescent="0.25">
      <c r="A2130" s="21" t="s">
        <v>2119</v>
      </c>
      <c r="B2130" s="25">
        <v>41033</v>
      </c>
      <c r="C2130" s="21" t="s">
        <v>6</v>
      </c>
      <c r="D2130" s="21" t="s">
        <v>299</v>
      </c>
      <c r="F2130" s="26">
        <v>155.94</v>
      </c>
      <c r="G2130" s="21" t="s">
        <v>386</v>
      </c>
    </row>
    <row r="2131" spans="1:9" ht="13.4" customHeight="1" x14ac:dyDescent="0.25">
      <c r="A2131" s="21" t="s">
        <v>2119</v>
      </c>
      <c r="B2131" s="25">
        <v>41033</v>
      </c>
      <c r="C2131" s="21" t="s">
        <v>6</v>
      </c>
      <c r="D2131" s="21" t="s">
        <v>398</v>
      </c>
      <c r="F2131" s="26">
        <v>46.06</v>
      </c>
      <c r="G2131" s="21" t="s">
        <v>299</v>
      </c>
    </row>
    <row r="2132" spans="1:9" ht="13.4" customHeight="1" x14ac:dyDescent="0.25">
      <c r="A2132" s="21" t="s">
        <v>2119</v>
      </c>
      <c r="B2132" s="25">
        <v>41033</v>
      </c>
      <c r="C2132" s="21" t="s">
        <v>6</v>
      </c>
      <c r="D2132" s="21" t="s">
        <v>299</v>
      </c>
      <c r="F2132" s="26">
        <v>31.46</v>
      </c>
      <c r="G2132" s="21" t="s">
        <v>390</v>
      </c>
    </row>
    <row r="2133" spans="1:9" ht="13.4" customHeight="1" x14ac:dyDescent="0.25">
      <c r="A2133" s="21" t="s">
        <v>2119</v>
      </c>
      <c r="B2133" s="25">
        <v>41033</v>
      </c>
      <c r="C2133" s="21" t="s">
        <v>6</v>
      </c>
      <c r="D2133" s="21" t="s">
        <v>299</v>
      </c>
      <c r="F2133" s="26">
        <v>39.270000000000003</v>
      </c>
      <c r="G2133" s="21" t="s">
        <v>386</v>
      </c>
    </row>
    <row r="2134" spans="1:9" ht="13.4" customHeight="1" x14ac:dyDescent="0.25">
      <c r="A2134" s="21" t="s">
        <v>2119</v>
      </c>
      <c r="B2134" s="25">
        <v>41036</v>
      </c>
      <c r="C2134" s="21" t="s">
        <v>21</v>
      </c>
      <c r="D2134" s="21" t="s">
        <v>22</v>
      </c>
      <c r="E2134" s="26">
        <v>400</v>
      </c>
      <c r="G2134" s="21" t="s">
        <v>254</v>
      </c>
      <c r="I2134" s="21">
        <f t="shared" ref="I2134:I2149" si="69">WEEKNUM(B2134)</f>
        <v>19</v>
      </c>
    </row>
    <row r="2135" spans="1:9" ht="13.4" customHeight="1" x14ac:dyDescent="0.25">
      <c r="A2135" s="21" t="s">
        <v>2119</v>
      </c>
      <c r="B2135" s="25">
        <v>41036</v>
      </c>
      <c r="C2135" s="21" t="s">
        <v>21</v>
      </c>
      <c r="D2135" s="21" t="s">
        <v>22</v>
      </c>
      <c r="E2135" s="26">
        <v>540</v>
      </c>
      <c r="G2135" s="21" t="s">
        <v>386</v>
      </c>
      <c r="I2135" s="21">
        <f t="shared" si="69"/>
        <v>19</v>
      </c>
    </row>
    <row r="2136" spans="1:9" ht="13.4" customHeight="1" x14ac:dyDescent="0.25">
      <c r="A2136" s="21" t="s">
        <v>2119</v>
      </c>
      <c r="B2136" s="25">
        <v>41036</v>
      </c>
      <c r="C2136" s="21" t="s">
        <v>21</v>
      </c>
      <c r="D2136" s="21" t="s">
        <v>399</v>
      </c>
      <c r="E2136" s="26">
        <v>810</v>
      </c>
      <c r="G2136" s="21" t="s">
        <v>390</v>
      </c>
      <c r="I2136" s="21">
        <f t="shared" si="69"/>
        <v>19</v>
      </c>
    </row>
    <row r="2137" spans="1:9" ht="13.4" customHeight="1" x14ac:dyDescent="0.25">
      <c r="A2137" s="21" t="s">
        <v>2119</v>
      </c>
      <c r="B2137" s="25">
        <v>41036</v>
      </c>
      <c r="C2137" s="21" t="s">
        <v>21</v>
      </c>
      <c r="D2137" s="21" t="s">
        <v>56</v>
      </c>
      <c r="E2137" s="26">
        <v>360</v>
      </c>
      <c r="G2137" s="21" t="s">
        <v>379</v>
      </c>
      <c r="I2137" s="21">
        <f t="shared" si="69"/>
        <v>19</v>
      </c>
    </row>
    <row r="2138" spans="1:9" ht="13.4" customHeight="1" x14ac:dyDescent="0.25">
      <c r="A2138" s="21" t="s">
        <v>2119</v>
      </c>
      <c r="B2138" s="25">
        <v>41036</v>
      </c>
      <c r="C2138" s="21" t="s">
        <v>21</v>
      </c>
      <c r="D2138" s="21" t="s">
        <v>56</v>
      </c>
      <c r="E2138" s="26">
        <v>300</v>
      </c>
      <c r="G2138" s="21" t="s">
        <v>381</v>
      </c>
      <c r="I2138" s="21">
        <f t="shared" si="69"/>
        <v>19</v>
      </c>
    </row>
    <row r="2139" spans="1:9" ht="13.4" customHeight="1" x14ac:dyDescent="0.25">
      <c r="A2139" s="21" t="s">
        <v>2119</v>
      </c>
      <c r="B2139" s="25">
        <v>41036</v>
      </c>
      <c r="C2139" s="21" t="s">
        <v>21</v>
      </c>
      <c r="D2139" s="21" t="s">
        <v>22</v>
      </c>
      <c r="E2139" s="26">
        <v>240</v>
      </c>
      <c r="G2139" s="21" t="s">
        <v>379</v>
      </c>
      <c r="I2139" s="21">
        <f t="shared" si="69"/>
        <v>19</v>
      </c>
    </row>
    <row r="2140" spans="1:9" ht="13.4" customHeight="1" x14ac:dyDescent="0.25">
      <c r="A2140" s="21" t="s">
        <v>2119</v>
      </c>
      <c r="B2140" s="25">
        <v>41036</v>
      </c>
      <c r="C2140" s="21" t="s">
        <v>21</v>
      </c>
      <c r="D2140" s="21" t="s">
        <v>22</v>
      </c>
      <c r="E2140" s="26">
        <v>300</v>
      </c>
      <c r="G2140" s="21" t="s">
        <v>381</v>
      </c>
      <c r="I2140" s="21">
        <f t="shared" si="69"/>
        <v>19</v>
      </c>
    </row>
    <row r="2141" spans="1:9" ht="13.4" customHeight="1" x14ac:dyDescent="0.25">
      <c r="A2141" s="21" t="s">
        <v>2119</v>
      </c>
      <c r="B2141" s="25">
        <v>41036</v>
      </c>
      <c r="C2141" s="21" t="s">
        <v>21</v>
      </c>
      <c r="D2141" s="21" t="s">
        <v>48</v>
      </c>
      <c r="E2141" s="26">
        <v>520</v>
      </c>
      <c r="G2141" s="21" t="s">
        <v>379</v>
      </c>
      <c r="I2141" s="21">
        <f t="shared" si="69"/>
        <v>19</v>
      </c>
    </row>
    <row r="2142" spans="1:9" ht="13.4" customHeight="1" x14ac:dyDescent="0.25">
      <c r="A2142" s="21" t="s">
        <v>2119</v>
      </c>
      <c r="B2142" s="25">
        <v>41036</v>
      </c>
      <c r="C2142" s="21" t="s">
        <v>21</v>
      </c>
      <c r="D2142" s="21" t="s">
        <v>36</v>
      </c>
      <c r="E2142" s="26">
        <v>130</v>
      </c>
      <c r="G2142" s="21" t="s">
        <v>250</v>
      </c>
      <c r="I2142" s="21">
        <f t="shared" si="69"/>
        <v>19</v>
      </c>
    </row>
    <row r="2143" spans="1:9" ht="13.4" customHeight="1" x14ac:dyDescent="0.25">
      <c r="A2143" s="21" t="s">
        <v>2119</v>
      </c>
      <c r="B2143" s="25">
        <v>41036</v>
      </c>
      <c r="C2143" s="21" t="s">
        <v>21</v>
      </c>
      <c r="D2143" s="21" t="s">
        <v>36</v>
      </c>
      <c r="E2143" s="26">
        <f>520-130</f>
        <v>390</v>
      </c>
      <c r="G2143" s="21" t="s">
        <v>379</v>
      </c>
      <c r="I2143" s="21">
        <f t="shared" si="69"/>
        <v>19</v>
      </c>
    </row>
    <row r="2144" spans="1:9" ht="13.4" customHeight="1" x14ac:dyDescent="0.25">
      <c r="A2144" s="21" t="s">
        <v>2119</v>
      </c>
      <c r="B2144" s="25">
        <v>41036</v>
      </c>
      <c r="C2144" s="21" t="s">
        <v>21</v>
      </c>
      <c r="D2144" s="21" t="s">
        <v>258</v>
      </c>
      <c r="E2144" s="26">
        <v>250</v>
      </c>
      <c r="G2144" s="21" t="s">
        <v>386</v>
      </c>
      <c r="I2144" s="21">
        <f t="shared" si="69"/>
        <v>19</v>
      </c>
    </row>
    <row r="2145" spans="1:9" ht="13.4" customHeight="1" x14ac:dyDescent="0.25">
      <c r="A2145" s="21" t="s">
        <v>2119</v>
      </c>
      <c r="B2145" s="25">
        <v>41036</v>
      </c>
      <c r="C2145" s="21" t="s">
        <v>21</v>
      </c>
      <c r="D2145" s="21" t="s">
        <v>258</v>
      </c>
      <c r="E2145" s="26">
        <v>250</v>
      </c>
      <c r="G2145" s="21" t="s">
        <v>330</v>
      </c>
      <c r="I2145" s="21">
        <f t="shared" si="69"/>
        <v>19</v>
      </c>
    </row>
    <row r="2146" spans="1:9" ht="13.4" customHeight="1" x14ac:dyDescent="0.25">
      <c r="A2146" s="21" t="s">
        <v>2119</v>
      </c>
      <c r="B2146" s="25">
        <v>41036</v>
      </c>
      <c r="C2146" s="21" t="s">
        <v>21</v>
      </c>
      <c r="D2146" s="21" t="s">
        <v>40</v>
      </c>
      <c r="E2146" s="26">
        <v>480</v>
      </c>
      <c r="G2146" s="21" t="s">
        <v>386</v>
      </c>
      <c r="I2146" s="21">
        <f t="shared" si="69"/>
        <v>19</v>
      </c>
    </row>
    <row r="2147" spans="1:9" ht="13.4" customHeight="1" x14ac:dyDescent="0.25">
      <c r="A2147" s="21" t="s">
        <v>2119</v>
      </c>
      <c r="B2147" s="25">
        <v>41036</v>
      </c>
      <c r="C2147" s="21" t="s">
        <v>21</v>
      </c>
      <c r="D2147" s="21" t="s">
        <v>385</v>
      </c>
      <c r="E2147" s="26">
        <v>400</v>
      </c>
      <c r="G2147" s="21" t="s">
        <v>386</v>
      </c>
      <c r="I2147" s="21">
        <f t="shared" si="69"/>
        <v>19</v>
      </c>
    </row>
    <row r="2148" spans="1:9" ht="13.4" customHeight="1" x14ac:dyDescent="0.25">
      <c r="A2148" s="21" t="s">
        <v>2119</v>
      </c>
      <c r="B2148" s="25">
        <v>41036</v>
      </c>
      <c r="C2148" s="21" t="s">
        <v>21</v>
      </c>
      <c r="D2148" s="21" t="s">
        <v>40</v>
      </c>
      <c r="E2148" s="26">
        <v>120</v>
      </c>
      <c r="G2148" s="21" t="s">
        <v>330</v>
      </c>
      <c r="I2148" s="21">
        <f t="shared" si="69"/>
        <v>19</v>
      </c>
    </row>
    <row r="2149" spans="1:9" ht="13.4" customHeight="1" x14ac:dyDescent="0.25">
      <c r="A2149" s="21" t="s">
        <v>2119</v>
      </c>
      <c r="B2149" s="25">
        <v>41036</v>
      </c>
      <c r="C2149" s="21" t="s">
        <v>21</v>
      </c>
      <c r="D2149" s="21" t="s">
        <v>385</v>
      </c>
      <c r="E2149" s="26">
        <v>100</v>
      </c>
      <c r="G2149" s="21" t="s">
        <v>330</v>
      </c>
      <c r="I2149" s="21">
        <f t="shared" si="69"/>
        <v>19</v>
      </c>
    </row>
    <row r="2150" spans="1:9" ht="13.4" customHeight="1" x14ac:dyDescent="0.25">
      <c r="A2150" s="21" t="s">
        <v>2119</v>
      </c>
      <c r="B2150" s="25">
        <v>41036</v>
      </c>
      <c r="C2150" s="21" t="s">
        <v>6</v>
      </c>
      <c r="D2150" s="21" t="s">
        <v>299</v>
      </c>
      <c r="F2150" s="26">
        <v>438.16</v>
      </c>
      <c r="G2150" s="21" t="s">
        <v>386</v>
      </c>
    </row>
    <row r="2151" spans="1:9" ht="13.4" customHeight="1" x14ac:dyDescent="0.25">
      <c r="A2151" s="21" t="s">
        <v>2119</v>
      </c>
      <c r="B2151" s="25">
        <v>41036</v>
      </c>
      <c r="C2151" s="21" t="s">
        <v>6</v>
      </c>
      <c r="D2151" s="21" t="s">
        <v>299</v>
      </c>
      <c r="F2151" s="26">
        <v>245.82</v>
      </c>
      <c r="G2151" s="21" t="s">
        <v>381</v>
      </c>
    </row>
    <row r="2152" spans="1:9" ht="13.4" customHeight="1" x14ac:dyDescent="0.25">
      <c r="A2152" s="21" t="s">
        <v>2119</v>
      </c>
      <c r="B2152" s="25">
        <v>41036</v>
      </c>
      <c r="C2152" s="21" t="s">
        <v>6</v>
      </c>
      <c r="D2152" s="21" t="s">
        <v>299</v>
      </c>
      <c r="F2152" s="26">
        <v>1134.47</v>
      </c>
      <c r="G2152" s="21" t="s">
        <v>400</v>
      </c>
    </row>
    <row r="2153" spans="1:9" ht="13.4" customHeight="1" x14ac:dyDescent="0.25">
      <c r="A2153" s="21" t="s">
        <v>2119</v>
      </c>
      <c r="B2153" s="25">
        <v>41036</v>
      </c>
      <c r="C2153" s="21" t="s">
        <v>6</v>
      </c>
      <c r="D2153" s="21" t="s">
        <v>299</v>
      </c>
      <c r="F2153" s="26">
        <v>856.51</v>
      </c>
      <c r="G2153" s="21" t="s">
        <v>386</v>
      </c>
    </row>
    <row r="2154" spans="1:9" ht="13.4" customHeight="1" x14ac:dyDescent="0.25">
      <c r="A2154" s="21" t="s">
        <v>2119</v>
      </c>
      <c r="B2154" s="25">
        <v>41037</v>
      </c>
      <c r="C2154" s="21" t="s">
        <v>21</v>
      </c>
      <c r="D2154" s="21" t="s">
        <v>401</v>
      </c>
      <c r="E2154" s="26">
        <v>1525</v>
      </c>
      <c r="G2154" s="21" t="s">
        <v>379</v>
      </c>
      <c r="I2154" s="21">
        <f t="shared" ref="I2154:I2159" si="70">WEEKNUM(B2154)</f>
        <v>19</v>
      </c>
    </row>
    <row r="2155" spans="1:9" ht="13.4" customHeight="1" x14ac:dyDescent="0.25">
      <c r="A2155" s="21" t="s">
        <v>2119</v>
      </c>
      <c r="B2155" s="25">
        <v>41037</v>
      </c>
      <c r="C2155" s="21" t="s">
        <v>21</v>
      </c>
      <c r="D2155" s="21" t="s">
        <v>295</v>
      </c>
      <c r="E2155" s="26">
        <v>800</v>
      </c>
      <c r="G2155" s="21" t="s">
        <v>402</v>
      </c>
      <c r="I2155" s="21">
        <f t="shared" si="70"/>
        <v>19</v>
      </c>
    </row>
    <row r="2156" spans="1:9" ht="13.4" customHeight="1" x14ac:dyDescent="0.25">
      <c r="A2156" s="21" t="s">
        <v>2119</v>
      </c>
      <c r="B2156" s="25">
        <v>41037</v>
      </c>
      <c r="C2156" s="21" t="s">
        <v>21</v>
      </c>
      <c r="D2156" s="21" t="s">
        <v>46</v>
      </c>
      <c r="E2156" s="26">
        <v>870</v>
      </c>
      <c r="G2156" s="21" t="s">
        <v>390</v>
      </c>
      <c r="I2156" s="21">
        <f t="shared" si="70"/>
        <v>19</v>
      </c>
    </row>
    <row r="2157" spans="1:9" ht="13.4" customHeight="1" x14ac:dyDescent="0.25">
      <c r="A2157" s="21" t="s">
        <v>2119</v>
      </c>
      <c r="B2157" s="25">
        <v>41037</v>
      </c>
      <c r="C2157" s="21" t="s">
        <v>21</v>
      </c>
      <c r="D2157" s="21" t="s">
        <v>394</v>
      </c>
      <c r="E2157" s="26">
        <v>810</v>
      </c>
      <c r="G2157" s="21" t="s">
        <v>390</v>
      </c>
      <c r="I2157" s="21">
        <f t="shared" si="70"/>
        <v>19</v>
      </c>
    </row>
    <row r="2158" spans="1:9" ht="13.4" customHeight="1" x14ac:dyDescent="0.25">
      <c r="A2158" s="21" t="s">
        <v>2119</v>
      </c>
      <c r="B2158" s="25">
        <v>41037</v>
      </c>
      <c r="C2158" s="21" t="s">
        <v>21</v>
      </c>
      <c r="D2158" s="21" t="s">
        <v>403</v>
      </c>
      <c r="E2158" s="26">
        <v>550</v>
      </c>
      <c r="G2158" s="21" t="s">
        <v>386</v>
      </c>
      <c r="I2158" s="21">
        <f t="shared" si="70"/>
        <v>19</v>
      </c>
    </row>
    <row r="2159" spans="1:9" ht="13.4" customHeight="1" x14ac:dyDescent="0.25">
      <c r="A2159" s="21" t="s">
        <v>2119</v>
      </c>
      <c r="B2159" s="25">
        <v>41037</v>
      </c>
      <c r="C2159" s="21" t="s">
        <v>21</v>
      </c>
      <c r="D2159" s="21" t="s">
        <v>154</v>
      </c>
      <c r="E2159" s="26">
        <v>390</v>
      </c>
      <c r="G2159" s="21" t="s">
        <v>381</v>
      </c>
      <c r="I2159" s="21">
        <f t="shared" si="70"/>
        <v>19</v>
      </c>
    </row>
    <row r="2160" spans="1:9" ht="13.4" customHeight="1" x14ac:dyDescent="0.25">
      <c r="A2160" s="21" t="s">
        <v>2119</v>
      </c>
      <c r="B2160" s="25">
        <v>41037</v>
      </c>
      <c r="C2160" s="21" t="s">
        <v>6</v>
      </c>
      <c r="D2160" s="21" t="s">
        <v>299</v>
      </c>
      <c r="F2160" s="26">
        <v>49.38</v>
      </c>
      <c r="G2160" s="21" t="s">
        <v>390</v>
      </c>
    </row>
    <row r="2161" spans="1:9" ht="13.4" customHeight="1" x14ac:dyDescent="0.25">
      <c r="A2161" s="21" t="s">
        <v>2119</v>
      </c>
      <c r="B2161" s="25">
        <v>41037</v>
      </c>
      <c r="C2161" s="21" t="s">
        <v>6</v>
      </c>
      <c r="D2161" s="21" t="s">
        <v>299</v>
      </c>
      <c r="F2161" s="26">
        <v>1008.35</v>
      </c>
      <c r="G2161" s="21" t="s">
        <v>381</v>
      </c>
    </row>
    <row r="2162" spans="1:9" ht="13.4" customHeight="1" x14ac:dyDescent="0.25">
      <c r="A2162" s="21" t="s">
        <v>2119</v>
      </c>
      <c r="B2162" s="25">
        <v>41037</v>
      </c>
      <c r="C2162" s="21" t="s">
        <v>6</v>
      </c>
      <c r="D2162" s="21" t="s">
        <v>404</v>
      </c>
      <c r="F2162" s="26">
        <v>1541.56</v>
      </c>
      <c r="G2162" s="21" t="s">
        <v>299</v>
      </c>
    </row>
    <row r="2163" spans="1:9" ht="13.4" customHeight="1" x14ac:dyDescent="0.25">
      <c r="A2163" s="21" t="s">
        <v>2119</v>
      </c>
      <c r="B2163" s="25">
        <v>41037</v>
      </c>
      <c r="C2163" s="21" t="s">
        <v>6</v>
      </c>
      <c r="D2163" s="21" t="s">
        <v>299</v>
      </c>
      <c r="F2163" s="26">
        <v>1006.98</v>
      </c>
      <c r="G2163" s="21" t="s">
        <v>379</v>
      </c>
    </row>
    <row r="2164" spans="1:9" ht="13.4" customHeight="1" x14ac:dyDescent="0.25">
      <c r="A2164" s="21" t="s">
        <v>2119</v>
      </c>
      <c r="B2164" s="25">
        <v>41037</v>
      </c>
      <c r="C2164" s="21" t="s">
        <v>6</v>
      </c>
      <c r="D2164" s="21" t="s">
        <v>299</v>
      </c>
      <c r="F2164" s="26">
        <v>109.62</v>
      </c>
      <c r="G2164" s="21" t="s">
        <v>379</v>
      </c>
    </row>
    <row r="2165" spans="1:9" ht="13.4" customHeight="1" x14ac:dyDescent="0.25">
      <c r="A2165" s="21" t="s">
        <v>2119</v>
      </c>
      <c r="B2165" s="25">
        <v>41037</v>
      </c>
      <c r="C2165" s="21" t="s">
        <v>6</v>
      </c>
      <c r="D2165" s="21" t="s">
        <v>299</v>
      </c>
      <c r="F2165" s="26">
        <v>450.12</v>
      </c>
      <c r="G2165" s="21" t="s">
        <v>381</v>
      </c>
    </row>
    <row r="2166" spans="1:9" ht="13.4" customHeight="1" x14ac:dyDescent="0.25">
      <c r="A2166" s="21" t="s">
        <v>2119</v>
      </c>
      <c r="B2166" s="25">
        <v>41038</v>
      </c>
      <c r="C2166" s="21" t="s">
        <v>6</v>
      </c>
      <c r="D2166" s="21" t="s">
        <v>299</v>
      </c>
      <c r="F2166" s="26">
        <v>663.36</v>
      </c>
      <c r="G2166" s="21" t="s">
        <v>390</v>
      </c>
    </row>
    <row r="2167" spans="1:9" ht="13.4" customHeight="1" x14ac:dyDescent="0.25">
      <c r="A2167" s="21" t="s">
        <v>2119</v>
      </c>
      <c r="B2167" s="25">
        <v>41038</v>
      </c>
      <c r="C2167" s="21" t="s">
        <v>6</v>
      </c>
      <c r="D2167" s="21" t="s">
        <v>299</v>
      </c>
      <c r="F2167" s="26">
        <v>273.64</v>
      </c>
      <c r="G2167" s="21" t="s">
        <v>400</v>
      </c>
    </row>
    <row r="2168" spans="1:9" ht="13.4" customHeight="1" x14ac:dyDescent="0.25">
      <c r="A2168" s="21" t="s">
        <v>2119</v>
      </c>
      <c r="B2168" s="25">
        <v>41038</v>
      </c>
      <c r="C2168" s="21" t="s">
        <v>6</v>
      </c>
      <c r="D2168" s="21" t="s">
        <v>299</v>
      </c>
      <c r="F2168" s="26">
        <v>12.68</v>
      </c>
      <c r="G2168" s="21" t="s">
        <v>379</v>
      </c>
    </row>
    <row r="2169" spans="1:9" ht="13.4" customHeight="1" x14ac:dyDescent="0.25">
      <c r="A2169" s="21" t="s">
        <v>2119</v>
      </c>
      <c r="B2169" s="25">
        <v>41038</v>
      </c>
      <c r="C2169" s="21" t="s">
        <v>6</v>
      </c>
      <c r="D2169" s="21" t="s">
        <v>299</v>
      </c>
      <c r="F2169" s="26">
        <v>132.18</v>
      </c>
      <c r="G2169" s="21" t="s">
        <v>379</v>
      </c>
    </row>
    <row r="2170" spans="1:9" ht="13.4" customHeight="1" x14ac:dyDescent="0.25">
      <c r="A2170" s="21" t="s">
        <v>2119</v>
      </c>
      <c r="B2170" s="25">
        <v>41038</v>
      </c>
      <c r="C2170" s="21" t="s">
        <v>21</v>
      </c>
      <c r="D2170" s="21" t="s">
        <v>395</v>
      </c>
      <c r="E2170" s="26">
        <v>480</v>
      </c>
      <c r="G2170" s="21" t="s">
        <v>381</v>
      </c>
      <c r="I2170" s="21">
        <f>WEEKNUM(B2170)</f>
        <v>19</v>
      </c>
    </row>
    <row r="2171" spans="1:9" ht="13.4" customHeight="1" x14ac:dyDescent="0.25">
      <c r="A2171" s="21" t="s">
        <v>2119</v>
      </c>
      <c r="B2171" s="25">
        <v>41038</v>
      </c>
      <c r="C2171" s="21" t="s">
        <v>21</v>
      </c>
      <c r="D2171" s="21" t="s">
        <v>268</v>
      </c>
      <c r="E2171" s="26">
        <v>450</v>
      </c>
      <c r="G2171" s="21" t="s">
        <v>381</v>
      </c>
      <c r="I2171" s="21">
        <f>WEEKNUM(B2171)</f>
        <v>19</v>
      </c>
    </row>
    <row r="2172" spans="1:9" ht="13.4" customHeight="1" x14ac:dyDescent="0.25">
      <c r="A2172" s="21" t="s">
        <v>2119</v>
      </c>
      <c r="B2172" s="25">
        <v>41038</v>
      </c>
      <c r="C2172" s="21" t="s">
        <v>21</v>
      </c>
      <c r="D2172" s="21" t="s">
        <v>216</v>
      </c>
      <c r="E2172" s="26">
        <v>394</v>
      </c>
      <c r="G2172" s="21" t="s">
        <v>299</v>
      </c>
      <c r="I2172" s="21">
        <f>WEEKNUM(B2172)</f>
        <v>19</v>
      </c>
    </row>
    <row r="2173" spans="1:9" ht="13.4" customHeight="1" x14ac:dyDescent="0.25">
      <c r="A2173" s="21" t="s">
        <v>2119</v>
      </c>
      <c r="B2173" s="25">
        <v>41038</v>
      </c>
      <c r="C2173" s="21" t="s">
        <v>21</v>
      </c>
      <c r="D2173" s="21" t="s">
        <v>384</v>
      </c>
      <c r="E2173" s="26">
        <v>360</v>
      </c>
      <c r="G2173" s="21" t="s">
        <v>381</v>
      </c>
      <c r="I2173" s="21">
        <f>WEEKNUM(B2173)</f>
        <v>19</v>
      </c>
    </row>
    <row r="2174" spans="1:9" ht="13.4" customHeight="1" x14ac:dyDescent="0.25">
      <c r="A2174" s="21" t="s">
        <v>2119</v>
      </c>
      <c r="B2174" s="25">
        <v>41038</v>
      </c>
      <c r="C2174" s="21" t="s">
        <v>6</v>
      </c>
      <c r="D2174" s="21" t="s">
        <v>405</v>
      </c>
      <c r="F2174" s="26">
        <v>1821.51</v>
      </c>
      <c r="G2174" s="21" t="s">
        <v>323</v>
      </c>
    </row>
    <row r="2175" spans="1:9" ht="13.4" customHeight="1" x14ac:dyDescent="0.25">
      <c r="A2175" s="21" t="s">
        <v>2119</v>
      </c>
      <c r="B2175" s="25">
        <v>41039</v>
      </c>
      <c r="C2175" s="21" t="s">
        <v>6</v>
      </c>
      <c r="D2175" s="21" t="s">
        <v>299</v>
      </c>
      <c r="F2175" s="26">
        <v>1123.1500000000001</v>
      </c>
      <c r="G2175" s="21" t="s">
        <v>381</v>
      </c>
    </row>
    <row r="2176" spans="1:9" ht="13.4" customHeight="1" x14ac:dyDescent="0.25">
      <c r="A2176" s="21" t="s">
        <v>2119</v>
      </c>
      <c r="B2176" s="25">
        <v>41039</v>
      </c>
      <c r="C2176" s="21" t="s">
        <v>6</v>
      </c>
      <c r="D2176" s="21" t="s">
        <v>299</v>
      </c>
      <c r="F2176" s="26">
        <v>489.57</v>
      </c>
      <c r="G2176" s="21" t="s">
        <v>386</v>
      </c>
    </row>
    <row r="2177" spans="1:9" ht="13.4" customHeight="1" x14ac:dyDescent="0.25">
      <c r="A2177" s="21" t="s">
        <v>2119</v>
      </c>
      <c r="B2177" s="25">
        <v>41039</v>
      </c>
      <c r="C2177" s="21" t="s">
        <v>6</v>
      </c>
      <c r="D2177" s="21" t="s">
        <v>299</v>
      </c>
      <c r="F2177" s="26">
        <v>4452.3</v>
      </c>
      <c r="G2177" s="21" t="s">
        <v>379</v>
      </c>
    </row>
    <row r="2178" spans="1:9" ht="13.4" customHeight="1" x14ac:dyDescent="0.25">
      <c r="A2178" s="21" t="s">
        <v>2119</v>
      </c>
      <c r="B2178" s="25">
        <v>41039</v>
      </c>
      <c r="C2178" s="21" t="s">
        <v>6</v>
      </c>
      <c r="D2178" s="21" t="s">
        <v>373</v>
      </c>
      <c r="F2178" s="26">
        <v>3422.18</v>
      </c>
      <c r="G2178" s="21" t="s">
        <v>299</v>
      </c>
    </row>
    <row r="2179" spans="1:9" ht="13.4" customHeight="1" x14ac:dyDescent="0.25">
      <c r="A2179" s="21" t="s">
        <v>2119</v>
      </c>
      <c r="B2179" s="25">
        <v>41039</v>
      </c>
      <c r="C2179" s="21" t="s">
        <v>6</v>
      </c>
      <c r="D2179" s="21" t="s">
        <v>373</v>
      </c>
      <c r="F2179" s="26">
        <v>2960.24</v>
      </c>
      <c r="G2179" s="21" t="s">
        <v>299</v>
      </c>
    </row>
    <row r="2180" spans="1:9" ht="13.4" customHeight="1" x14ac:dyDescent="0.25">
      <c r="A2180" s="21" t="s">
        <v>2119</v>
      </c>
      <c r="B2180" s="25">
        <v>41039</v>
      </c>
      <c r="C2180" s="21" t="s">
        <v>6</v>
      </c>
      <c r="D2180" s="21" t="s">
        <v>299</v>
      </c>
      <c r="F2180" s="26">
        <v>397.5</v>
      </c>
      <c r="G2180" s="21" t="s">
        <v>386</v>
      </c>
    </row>
    <row r="2181" spans="1:9" ht="13.4" customHeight="1" x14ac:dyDescent="0.25">
      <c r="A2181" s="21" t="s">
        <v>2119</v>
      </c>
      <c r="B2181" s="25">
        <v>41039</v>
      </c>
      <c r="C2181" s="21" t="s">
        <v>21</v>
      </c>
      <c r="D2181" s="21" t="s">
        <v>216</v>
      </c>
      <c r="E2181" s="26">
        <v>394</v>
      </c>
      <c r="G2181" s="21" t="s">
        <v>299</v>
      </c>
      <c r="I2181" s="21">
        <f>WEEKNUM(B2181)</f>
        <v>19</v>
      </c>
    </row>
    <row r="2182" spans="1:9" ht="13.4" customHeight="1" x14ac:dyDescent="0.25">
      <c r="A2182" s="21" t="s">
        <v>2119</v>
      </c>
      <c r="B2182" s="25">
        <v>41039</v>
      </c>
      <c r="C2182" s="21" t="s">
        <v>21</v>
      </c>
      <c r="D2182" s="21" t="s">
        <v>216</v>
      </c>
      <c r="E2182" s="26">
        <v>330</v>
      </c>
      <c r="G2182" s="21" t="s">
        <v>299</v>
      </c>
      <c r="I2182" s="21">
        <f>WEEKNUM(B2182)</f>
        <v>19</v>
      </c>
    </row>
    <row r="2183" spans="1:9" ht="13.4" customHeight="1" x14ac:dyDescent="0.25">
      <c r="A2183" s="21" t="s">
        <v>2119</v>
      </c>
      <c r="B2183" s="25">
        <v>41039</v>
      </c>
      <c r="C2183" s="21" t="s">
        <v>21</v>
      </c>
      <c r="D2183" s="21" t="s">
        <v>216</v>
      </c>
      <c r="E2183" s="26">
        <v>19</v>
      </c>
      <c r="G2183" s="21" t="s">
        <v>299</v>
      </c>
      <c r="I2183" s="21">
        <f>WEEKNUM(B2183)</f>
        <v>19</v>
      </c>
    </row>
    <row r="2184" spans="1:9" ht="13.4" customHeight="1" x14ac:dyDescent="0.25">
      <c r="A2184" s="21" t="s">
        <v>2119</v>
      </c>
      <c r="B2184" s="25">
        <v>41039</v>
      </c>
      <c r="C2184" s="21" t="s">
        <v>6</v>
      </c>
      <c r="D2184" s="21" t="s">
        <v>406</v>
      </c>
      <c r="F2184" s="26">
        <v>410.43</v>
      </c>
      <c r="G2184" s="21" t="s">
        <v>323</v>
      </c>
    </row>
    <row r="2185" spans="1:9" ht="13.4" customHeight="1" x14ac:dyDescent="0.25">
      <c r="A2185" s="21" t="s">
        <v>2119</v>
      </c>
      <c r="B2185" s="25">
        <v>41040</v>
      </c>
      <c r="C2185" s="21" t="s">
        <v>6</v>
      </c>
      <c r="D2185" s="21" t="s">
        <v>299</v>
      </c>
      <c r="F2185" s="26">
        <v>255.3</v>
      </c>
      <c r="G2185" s="21" t="s">
        <v>390</v>
      </c>
    </row>
    <row r="2186" spans="1:9" ht="13.4" customHeight="1" x14ac:dyDescent="0.25">
      <c r="A2186" s="21" t="s">
        <v>2119</v>
      </c>
      <c r="B2186" s="25">
        <v>41040</v>
      </c>
      <c r="C2186" s="21" t="s">
        <v>6</v>
      </c>
      <c r="D2186" s="21" t="s">
        <v>373</v>
      </c>
      <c r="F2186" s="26">
        <v>523.51</v>
      </c>
      <c r="G2186" s="21" t="s">
        <v>299</v>
      </c>
    </row>
    <row r="2187" spans="1:9" ht="13.4" customHeight="1" x14ac:dyDescent="0.25">
      <c r="A2187" s="21" t="s">
        <v>2119</v>
      </c>
      <c r="B2187" s="25">
        <v>41040</v>
      </c>
      <c r="C2187" s="21" t="s">
        <v>6</v>
      </c>
      <c r="D2187" s="21" t="s">
        <v>299</v>
      </c>
      <c r="F2187" s="26">
        <v>280.66000000000003</v>
      </c>
      <c r="G2187" s="21" t="s">
        <v>379</v>
      </c>
    </row>
    <row r="2188" spans="1:9" ht="13.4" customHeight="1" x14ac:dyDescent="0.25">
      <c r="A2188" s="21" t="s">
        <v>2119</v>
      </c>
      <c r="B2188" s="25">
        <v>41040</v>
      </c>
      <c r="C2188" s="21" t="s">
        <v>6</v>
      </c>
      <c r="D2188" s="21" t="s">
        <v>299</v>
      </c>
      <c r="F2188" s="26">
        <v>519.27</v>
      </c>
      <c r="G2188" s="21" t="s">
        <v>381</v>
      </c>
    </row>
    <row r="2189" spans="1:9" ht="13.4" customHeight="1" x14ac:dyDescent="0.25">
      <c r="A2189" s="21" t="s">
        <v>2119</v>
      </c>
      <c r="B2189" s="25">
        <v>41040</v>
      </c>
      <c r="C2189" s="21" t="s">
        <v>6</v>
      </c>
      <c r="D2189" s="21" t="s">
        <v>219</v>
      </c>
      <c r="F2189" s="26">
        <v>217.07</v>
      </c>
      <c r="G2189" s="21" t="s">
        <v>407</v>
      </c>
    </row>
    <row r="2190" spans="1:9" ht="13.4" customHeight="1" x14ac:dyDescent="0.25">
      <c r="A2190" s="21" t="s">
        <v>2119</v>
      </c>
      <c r="B2190" s="25">
        <v>41040</v>
      </c>
      <c r="C2190" s="21" t="s">
        <v>6</v>
      </c>
      <c r="D2190" s="21" t="s">
        <v>219</v>
      </c>
      <c r="F2190" s="26">
        <v>1197.03</v>
      </c>
      <c r="G2190" s="21" t="s">
        <v>381</v>
      </c>
    </row>
    <row r="2191" spans="1:9" ht="13.4" customHeight="1" x14ac:dyDescent="0.25">
      <c r="A2191" s="21" t="s">
        <v>2119</v>
      </c>
      <c r="B2191" s="25">
        <v>41040</v>
      </c>
      <c r="C2191" s="21" t="s">
        <v>6</v>
      </c>
      <c r="D2191" s="21" t="s">
        <v>219</v>
      </c>
      <c r="F2191" s="26">
        <v>1479.94</v>
      </c>
      <c r="G2191" s="21" t="s">
        <v>386</v>
      </c>
    </row>
    <row r="2192" spans="1:9" ht="13.4" customHeight="1" x14ac:dyDescent="0.25">
      <c r="A2192" s="21" t="s">
        <v>2119</v>
      </c>
      <c r="B2192" s="25">
        <v>41040</v>
      </c>
      <c r="C2192" s="21" t="s">
        <v>6</v>
      </c>
      <c r="D2192" s="21" t="s">
        <v>299</v>
      </c>
      <c r="F2192" s="26">
        <v>278.70999999999998</v>
      </c>
      <c r="G2192" s="21" t="s">
        <v>390</v>
      </c>
    </row>
    <row r="2193" spans="1:9" ht="13.4" customHeight="1" x14ac:dyDescent="0.25">
      <c r="A2193" s="21" t="s">
        <v>2119</v>
      </c>
      <c r="B2193" s="25">
        <v>41040</v>
      </c>
      <c r="C2193" s="21" t="s">
        <v>6</v>
      </c>
      <c r="D2193" s="21" t="s">
        <v>299</v>
      </c>
      <c r="F2193" s="26">
        <v>882.34</v>
      </c>
      <c r="G2193" s="21" t="s">
        <v>390</v>
      </c>
    </row>
    <row r="2194" spans="1:9" ht="13.4" customHeight="1" x14ac:dyDescent="0.25">
      <c r="A2194" s="21" t="s">
        <v>2119</v>
      </c>
      <c r="B2194" s="25">
        <v>41040</v>
      </c>
      <c r="C2194" s="21" t="s">
        <v>6</v>
      </c>
      <c r="D2194" s="21" t="s">
        <v>299</v>
      </c>
      <c r="F2194" s="26">
        <v>333.53</v>
      </c>
      <c r="G2194" s="21" t="s">
        <v>381</v>
      </c>
    </row>
    <row r="2195" spans="1:9" ht="13.4" customHeight="1" x14ac:dyDescent="0.25">
      <c r="A2195" s="21" t="s">
        <v>2119</v>
      </c>
      <c r="B2195" s="25">
        <v>41040</v>
      </c>
      <c r="C2195" s="21" t="s">
        <v>6</v>
      </c>
      <c r="D2195" s="21" t="s">
        <v>299</v>
      </c>
      <c r="F2195" s="26">
        <v>541.4</v>
      </c>
      <c r="G2195" s="21" t="s">
        <v>381</v>
      </c>
    </row>
    <row r="2196" spans="1:9" ht="13.4" customHeight="1" x14ac:dyDescent="0.25">
      <c r="A2196" s="21" t="s">
        <v>2119</v>
      </c>
      <c r="B2196" s="25">
        <v>41040</v>
      </c>
      <c r="C2196" s="21" t="s">
        <v>21</v>
      </c>
      <c r="D2196" s="21" t="s">
        <v>260</v>
      </c>
      <c r="E2196" s="26">
        <v>3200</v>
      </c>
      <c r="G2196" s="21" t="s">
        <v>381</v>
      </c>
      <c r="I2196" s="21">
        <f>WEEKNUM(B2196)</f>
        <v>19</v>
      </c>
    </row>
    <row r="2197" spans="1:9" ht="13.4" customHeight="1" x14ac:dyDescent="0.25">
      <c r="A2197" s="21" t="s">
        <v>2119</v>
      </c>
      <c r="B2197" s="25">
        <v>41040</v>
      </c>
      <c r="C2197" s="21" t="s">
        <v>21</v>
      </c>
      <c r="D2197" s="21" t="s">
        <v>22</v>
      </c>
      <c r="E2197" s="26">
        <v>325</v>
      </c>
      <c r="G2197" s="21" t="s">
        <v>379</v>
      </c>
      <c r="I2197" s="21">
        <f>WEEKNUM(B2197)</f>
        <v>19</v>
      </c>
    </row>
    <row r="2198" spans="1:9" ht="13.4" customHeight="1" x14ac:dyDescent="0.25">
      <c r="A2198" s="21" t="s">
        <v>2119</v>
      </c>
      <c r="B2198" s="25">
        <v>41040</v>
      </c>
      <c r="C2198" s="21" t="s">
        <v>21</v>
      </c>
      <c r="D2198" s="21" t="s">
        <v>22</v>
      </c>
      <c r="E2198" s="26">
        <v>325</v>
      </c>
      <c r="G2198" s="21" t="s">
        <v>381</v>
      </c>
      <c r="I2198" s="21">
        <f>WEEKNUM(B2198)</f>
        <v>19</v>
      </c>
    </row>
    <row r="2199" spans="1:9" ht="13.4" customHeight="1" x14ac:dyDescent="0.25">
      <c r="A2199" s="21" t="s">
        <v>2119</v>
      </c>
      <c r="B2199" s="25">
        <v>41040</v>
      </c>
      <c r="C2199" s="21" t="s">
        <v>21</v>
      </c>
      <c r="D2199" s="21" t="s">
        <v>216</v>
      </c>
      <c r="E2199" s="26">
        <v>379</v>
      </c>
      <c r="G2199" s="21" t="s">
        <v>299</v>
      </c>
      <c r="I2199" s="21">
        <f>WEEKNUM(B2199)</f>
        <v>19</v>
      </c>
    </row>
    <row r="2200" spans="1:9" ht="13.4" customHeight="1" x14ac:dyDescent="0.25">
      <c r="A2200" s="21" t="s">
        <v>2119</v>
      </c>
      <c r="B2200" s="25">
        <v>41040</v>
      </c>
      <c r="C2200" s="21" t="s">
        <v>21</v>
      </c>
      <c r="D2200" s="21" t="s">
        <v>216</v>
      </c>
      <c r="E2200" s="26">
        <v>19</v>
      </c>
      <c r="G2200" s="21" t="s">
        <v>299</v>
      </c>
      <c r="I2200" s="21">
        <f>WEEKNUM(B2200)</f>
        <v>19</v>
      </c>
    </row>
    <row r="2201" spans="1:9" ht="13.4" customHeight="1" x14ac:dyDescent="0.25">
      <c r="A2201" s="21" t="s">
        <v>2119</v>
      </c>
      <c r="B2201" s="25">
        <v>41041</v>
      </c>
      <c r="C2201" s="21" t="s">
        <v>6</v>
      </c>
      <c r="D2201" s="21" t="s">
        <v>299</v>
      </c>
      <c r="F2201" s="26">
        <v>304.74</v>
      </c>
      <c r="G2201" s="21" t="s">
        <v>390</v>
      </c>
    </row>
    <row r="2202" spans="1:9" ht="13.4" customHeight="1" x14ac:dyDescent="0.25">
      <c r="A2202" s="21" t="s">
        <v>2119</v>
      </c>
      <c r="B2202" s="25">
        <v>41041</v>
      </c>
      <c r="C2202" s="21" t="s">
        <v>6</v>
      </c>
      <c r="D2202" s="21" t="s">
        <v>299</v>
      </c>
      <c r="F2202" s="26">
        <v>394.74</v>
      </c>
      <c r="G2202" s="21" t="s">
        <v>386</v>
      </c>
    </row>
    <row r="2203" spans="1:9" ht="13.4" customHeight="1" x14ac:dyDescent="0.25">
      <c r="A2203" s="21" t="s">
        <v>2119</v>
      </c>
      <c r="B2203" s="25">
        <v>41041</v>
      </c>
      <c r="C2203" s="21" t="s">
        <v>6</v>
      </c>
      <c r="D2203" s="21" t="s">
        <v>299</v>
      </c>
      <c r="F2203" s="26">
        <v>122.57</v>
      </c>
      <c r="G2203" s="21" t="s">
        <v>306</v>
      </c>
    </row>
    <row r="2204" spans="1:9" ht="13.4" customHeight="1" x14ac:dyDescent="0.25">
      <c r="A2204" s="21" t="s">
        <v>2119</v>
      </c>
      <c r="B2204" s="42">
        <v>41043</v>
      </c>
      <c r="C2204" s="38" t="s">
        <v>21</v>
      </c>
      <c r="D2204" s="38" t="s">
        <v>319</v>
      </c>
      <c r="E2204" s="43"/>
      <c r="F2204" s="43"/>
      <c r="G2204" s="38" t="s">
        <v>408</v>
      </c>
      <c r="I2204" s="21">
        <f t="shared" ref="I2204:I2225" si="71">WEEKNUM(B2204)</f>
        <v>20</v>
      </c>
    </row>
    <row r="2205" spans="1:9" ht="13.4" customHeight="1" x14ac:dyDescent="0.25">
      <c r="A2205" s="21" t="s">
        <v>2119</v>
      </c>
      <c r="B2205" s="25">
        <v>41043</v>
      </c>
      <c r="C2205" s="21" t="s">
        <v>21</v>
      </c>
      <c r="D2205" s="21" t="s">
        <v>368</v>
      </c>
      <c r="E2205" s="26">
        <v>300</v>
      </c>
      <c r="G2205" s="21" t="s">
        <v>381</v>
      </c>
      <c r="I2205" s="21">
        <f t="shared" si="71"/>
        <v>20</v>
      </c>
    </row>
    <row r="2206" spans="1:9" ht="13.4" customHeight="1" x14ac:dyDescent="0.25">
      <c r="A2206" s="21" t="s">
        <v>2119</v>
      </c>
      <c r="B2206" s="25">
        <v>41043</v>
      </c>
      <c r="C2206" s="21" t="s">
        <v>21</v>
      </c>
      <c r="D2206" s="21" t="s">
        <v>295</v>
      </c>
      <c r="E2206" s="26">
        <v>350</v>
      </c>
      <c r="G2206" s="21" t="s">
        <v>390</v>
      </c>
      <c r="I2206" s="21">
        <f t="shared" si="71"/>
        <v>20</v>
      </c>
    </row>
    <row r="2207" spans="1:9" ht="13.4" customHeight="1" x14ac:dyDescent="0.25">
      <c r="A2207" s="21" t="s">
        <v>2119</v>
      </c>
      <c r="B2207" s="25">
        <v>41043</v>
      </c>
      <c r="C2207" s="21" t="s">
        <v>21</v>
      </c>
      <c r="D2207" s="21" t="s">
        <v>295</v>
      </c>
      <c r="E2207" s="26">
        <v>1000</v>
      </c>
      <c r="G2207" s="21" t="s">
        <v>400</v>
      </c>
      <c r="I2207" s="21">
        <f t="shared" si="71"/>
        <v>20</v>
      </c>
    </row>
    <row r="2208" spans="1:9" ht="13.4" customHeight="1" x14ac:dyDescent="0.25">
      <c r="A2208" s="21" t="s">
        <v>2119</v>
      </c>
      <c r="B2208" s="25">
        <v>41043</v>
      </c>
      <c r="C2208" s="21" t="s">
        <v>21</v>
      </c>
      <c r="D2208" s="21" t="s">
        <v>48</v>
      </c>
      <c r="E2208" s="26">
        <v>400</v>
      </c>
      <c r="G2208" s="21" t="s">
        <v>379</v>
      </c>
      <c r="I2208" s="21">
        <f t="shared" si="71"/>
        <v>20</v>
      </c>
    </row>
    <row r="2209" spans="1:9" ht="13.4" customHeight="1" x14ac:dyDescent="0.25">
      <c r="A2209" s="21" t="s">
        <v>2119</v>
      </c>
      <c r="B2209" s="25">
        <v>41043</v>
      </c>
      <c r="C2209" s="21" t="s">
        <v>21</v>
      </c>
      <c r="D2209" s="21" t="s">
        <v>48</v>
      </c>
      <c r="E2209" s="26">
        <v>440</v>
      </c>
      <c r="G2209" s="21" t="s">
        <v>381</v>
      </c>
      <c r="I2209" s="21">
        <f t="shared" si="71"/>
        <v>20</v>
      </c>
    </row>
    <row r="2210" spans="1:9" ht="13.4" customHeight="1" x14ac:dyDescent="0.25">
      <c r="A2210" s="21" t="s">
        <v>2119</v>
      </c>
      <c r="B2210" s="25">
        <v>41043</v>
      </c>
      <c r="C2210" s="21" t="s">
        <v>21</v>
      </c>
      <c r="D2210" s="21" t="s">
        <v>36</v>
      </c>
      <c r="E2210" s="26">
        <v>130</v>
      </c>
      <c r="G2210" s="21" t="s">
        <v>381</v>
      </c>
      <c r="I2210" s="21">
        <f t="shared" si="71"/>
        <v>20</v>
      </c>
    </row>
    <row r="2211" spans="1:9" ht="13.4" customHeight="1" x14ac:dyDescent="0.25">
      <c r="A2211" s="21" t="s">
        <v>2119</v>
      </c>
      <c r="B2211" s="25">
        <v>41043</v>
      </c>
      <c r="C2211" s="21" t="s">
        <v>21</v>
      </c>
      <c r="D2211" s="21" t="s">
        <v>36</v>
      </c>
      <c r="E2211" s="26">
        <f>780-130</f>
        <v>650</v>
      </c>
      <c r="G2211" s="21" t="s">
        <v>379</v>
      </c>
      <c r="I2211" s="21">
        <f t="shared" si="71"/>
        <v>20</v>
      </c>
    </row>
    <row r="2212" spans="1:9" ht="13.4" customHeight="1" x14ac:dyDescent="0.25">
      <c r="A2212" s="21" t="s">
        <v>2119</v>
      </c>
      <c r="B2212" s="25">
        <v>41043</v>
      </c>
      <c r="C2212" s="21" t="s">
        <v>21</v>
      </c>
      <c r="D2212" s="21" t="s">
        <v>395</v>
      </c>
      <c r="E2212" s="26">
        <v>780</v>
      </c>
      <c r="G2212" s="21" t="s">
        <v>381</v>
      </c>
      <c r="I2212" s="21">
        <f t="shared" si="71"/>
        <v>20</v>
      </c>
    </row>
    <row r="2213" spans="1:9" ht="13.4" customHeight="1" x14ac:dyDescent="0.25">
      <c r="A2213" s="21" t="s">
        <v>2119</v>
      </c>
      <c r="B2213" s="25">
        <v>41043</v>
      </c>
      <c r="C2213" s="21" t="s">
        <v>21</v>
      </c>
      <c r="D2213" s="21" t="s">
        <v>40</v>
      </c>
      <c r="E2213" s="26">
        <v>770</v>
      </c>
      <c r="G2213" s="21" t="s">
        <v>386</v>
      </c>
      <c r="I2213" s="21">
        <f t="shared" si="71"/>
        <v>20</v>
      </c>
    </row>
    <row r="2214" spans="1:9" ht="13.4" customHeight="1" x14ac:dyDescent="0.25">
      <c r="A2214" s="21" t="s">
        <v>2119</v>
      </c>
      <c r="B2214" s="25">
        <v>41043</v>
      </c>
      <c r="C2214" s="21" t="s">
        <v>21</v>
      </c>
      <c r="D2214" s="21" t="s">
        <v>56</v>
      </c>
      <c r="E2214" s="26">
        <f>720-240</f>
        <v>480</v>
      </c>
      <c r="G2214" s="21" t="s">
        <v>379</v>
      </c>
      <c r="I2214" s="21">
        <f t="shared" si="71"/>
        <v>20</v>
      </c>
    </row>
    <row r="2215" spans="1:9" ht="13.4" customHeight="1" x14ac:dyDescent="0.25">
      <c r="A2215" s="21" t="s">
        <v>2119</v>
      </c>
      <c r="B2215" s="25">
        <v>41043</v>
      </c>
      <c r="C2215" s="21" t="s">
        <v>21</v>
      </c>
      <c r="D2215" s="21" t="s">
        <v>56</v>
      </c>
      <c r="E2215" s="26">
        <v>240</v>
      </c>
      <c r="G2215" s="21" t="s">
        <v>381</v>
      </c>
      <c r="I2215" s="21">
        <f t="shared" si="71"/>
        <v>20</v>
      </c>
    </row>
    <row r="2216" spans="1:9" ht="13.4" customHeight="1" x14ac:dyDescent="0.25">
      <c r="A2216" s="21" t="s">
        <v>2119</v>
      </c>
      <c r="B2216" s="25">
        <v>41043</v>
      </c>
      <c r="C2216" s="21" t="s">
        <v>21</v>
      </c>
      <c r="D2216" s="21" t="s">
        <v>396</v>
      </c>
      <c r="E2216" s="26">
        <v>720</v>
      </c>
      <c r="G2216" s="21" t="s">
        <v>386</v>
      </c>
      <c r="I2216" s="21">
        <f t="shared" si="71"/>
        <v>20</v>
      </c>
    </row>
    <row r="2217" spans="1:9" ht="13.4" customHeight="1" x14ac:dyDescent="0.25">
      <c r="A2217" s="21" t="s">
        <v>2119</v>
      </c>
      <c r="B2217" s="25">
        <v>41043</v>
      </c>
      <c r="C2217" s="21" t="s">
        <v>21</v>
      </c>
      <c r="D2217" s="21" t="s">
        <v>46</v>
      </c>
      <c r="E2217" s="26">
        <v>715</v>
      </c>
      <c r="G2217" s="21" t="s">
        <v>390</v>
      </c>
      <c r="I2217" s="21">
        <f t="shared" si="71"/>
        <v>20</v>
      </c>
    </row>
    <row r="2218" spans="1:9" ht="13.4" customHeight="1" x14ac:dyDescent="0.25">
      <c r="A2218" s="21" t="s">
        <v>2119</v>
      </c>
      <c r="B2218" s="25">
        <v>41043</v>
      </c>
      <c r="C2218" s="21" t="s">
        <v>21</v>
      </c>
      <c r="D2218" s="21" t="s">
        <v>399</v>
      </c>
      <c r="E2218" s="26">
        <v>710</v>
      </c>
      <c r="G2218" s="21" t="s">
        <v>390</v>
      </c>
      <c r="I2218" s="21">
        <f t="shared" si="71"/>
        <v>20</v>
      </c>
    </row>
    <row r="2219" spans="1:9" ht="13.4" customHeight="1" x14ac:dyDescent="0.25">
      <c r="A2219" s="21" t="s">
        <v>2119</v>
      </c>
      <c r="B2219" s="25">
        <v>41043</v>
      </c>
      <c r="C2219" s="21" t="s">
        <v>21</v>
      </c>
      <c r="D2219" s="21" t="s">
        <v>394</v>
      </c>
      <c r="E2219" s="26">
        <v>660</v>
      </c>
      <c r="G2219" s="21" t="s">
        <v>390</v>
      </c>
      <c r="I2219" s="21">
        <f t="shared" si="71"/>
        <v>20</v>
      </c>
    </row>
    <row r="2220" spans="1:9" ht="13.4" customHeight="1" x14ac:dyDescent="0.25">
      <c r="A2220" s="21" t="s">
        <v>2119</v>
      </c>
      <c r="B2220" s="25">
        <v>41043</v>
      </c>
      <c r="C2220" s="21" t="s">
        <v>21</v>
      </c>
      <c r="D2220" s="21" t="s">
        <v>258</v>
      </c>
      <c r="E2220" s="26">
        <v>600</v>
      </c>
      <c r="G2220" s="21" t="s">
        <v>386</v>
      </c>
      <c r="I2220" s="21">
        <f t="shared" si="71"/>
        <v>20</v>
      </c>
    </row>
    <row r="2221" spans="1:9" ht="13.4" customHeight="1" x14ac:dyDescent="0.25">
      <c r="A2221" s="21" t="s">
        <v>2119</v>
      </c>
      <c r="B2221" s="25">
        <v>41043</v>
      </c>
      <c r="C2221" s="21" t="s">
        <v>21</v>
      </c>
      <c r="D2221" s="21" t="s">
        <v>188</v>
      </c>
      <c r="E2221" s="26">
        <v>600</v>
      </c>
      <c r="G2221" s="21" t="s">
        <v>386</v>
      </c>
      <c r="I2221" s="21">
        <f t="shared" si="71"/>
        <v>20</v>
      </c>
    </row>
    <row r="2222" spans="1:9" ht="13.4" customHeight="1" x14ac:dyDescent="0.25">
      <c r="A2222" s="21" t="s">
        <v>2119</v>
      </c>
      <c r="B2222" s="25">
        <v>41043</v>
      </c>
      <c r="C2222" s="21" t="s">
        <v>21</v>
      </c>
      <c r="D2222" s="21" t="s">
        <v>154</v>
      </c>
      <c r="E2222" s="26">
        <v>585</v>
      </c>
      <c r="G2222" s="21" t="s">
        <v>381</v>
      </c>
      <c r="I2222" s="21">
        <f t="shared" si="71"/>
        <v>20</v>
      </c>
    </row>
    <row r="2223" spans="1:9" ht="13.4" customHeight="1" x14ac:dyDescent="0.25">
      <c r="A2223" s="21" t="s">
        <v>2119</v>
      </c>
      <c r="B2223" s="25">
        <v>41043</v>
      </c>
      <c r="C2223" s="21" t="s">
        <v>21</v>
      </c>
      <c r="D2223" s="21" t="s">
        <v>268</v>
      </c>
      <c r="E2223" s="26">
        <v>585</v>
      </c>
      <c r="G2223" s="21" t="s">
        <v>381</v>
      </c>
      <c r="I2223" s="21">
        <f t="shared" si="71"/>
        <v>20</v>
      </c>
    </row>
    <row r="2224" spans="1:9" ht="13.4" customHeight="1" x14ac:dyDescent="0.25">
      <c r="A2224" s="21" t="s">
        <v>2119</v>
      </c>
      <c r="B2224" s="25">
        <v>41043</v>
      </c>
      <c r="C2224" s="21" t="s">
        <v>21</v>
      </c>
      <c r="D2224" s="21" t="s">
        <v>384</v>
      </c>
      <c r="E2224" s="26">
        <v>300</v>
      </c>
      <c r="G2224" s="21" t="s">
        <v>381</v>
      </c>
      <c r="I2224" s="21">
        <f t="shared" si="71"/>
        <v>20</v>
      </c>
    </row>
    <row r="2225" spans="1:9" ht="13.4" customHeight="1" x14ac:dyDescent="0.25">
      <c r="A2225" s="21" t="s">
        <v>2119</v>
      </c>
      <c r="B2225" s="25">
        <v>41043</v>
      </c>
      <c r="C2225" s="21" t="s">
        <v>21</v>
      </c>
      <c r="D2225" s="21" t="s">
        <v>258</v>
      </c>
      <c r="E2225" s="26">
        <v>50</v>
      </c>
      <c r="G2225" s="21" t="s">
        <v>386</v>
      </c>
      <c r="I2225" s="21">
        <f t="shared" si="71"/>
        <v>20</v>
      </c>
    </row>
    <row r="2226" spans="1:9" ht="13.4" customHeight="1" x14ac:dyDescent="0.25">
      <c r="A2226" s="21" t="s">
        <v>2119</v>
      </c>
      <c r="B2226" s="25">
        <v>41043</v>
      </c>
      <c r="C2226" s="21" t="s">
        <v>6</v>
      </c>
      <c r="D2226" s="21" t="s">
        <v>299</v>
      </c>
      <c r="F2226" s="26">
        <v>513.59</v>
      </c>
      <c r="G2226" s="21" t="s">
        <v>390</v>
      </c>
    </row>
    <row r="2227" spans="1:9" ht="13.4" customHeight="1" x14ac:dyDescent="0.25">
      <c r="A2227" s="21" t="s">
        <v>2119</v>
      </c>
      <c r="B2227" s="25">
        <v>41043</v>
      </c>
      <c r="C2227" s="21" t="s">
        <v>6</v>
      </c>
      <c r="D2227" s="21" t="s">
        <v>299</v>
      </c>
      <c r="F2227" s="26">
        <v>1587.17</v>
      </c>
      <c r="G2227" s="21" t="s">
        <v>400</v>
      </c>
    </row>
    <row r="2228" spans="1:9" ht="13.4" customHeight="1" x14ac:dyDescent="0.25">
      <c r="A2228" s="21" t="s">
        <v>2119</v>
      </c>
      <c r="B2228" s="25">
        <v>41043</v>
      </c>
      <c r="C2228" s="21" t="s">
        <v>6</v>
      </c>
      <c r="D2228" s="21" t="s">
        <v>299</v>
      </c>
      <c r="F2228" s="26">
        <v>492.09</v>
      </c>
      <c r="G2228" s="21" t="s">
        <v>386</v>
      </c>
    </row>
    <row r="2229" spans="1:9" ht="13.4" customHeight="1" x14ac:dyDescent="0.25">
      <c r="A2229" s="21" t="s">
        <v>2119</v>
      </c>
      <c r="B2229" s="25">
        <v>41043</v>
      </c>
      <c r="C2229" s="21" t="s">
        <v>6</v>
      </c>
      <c r="D2229" s="21" t="s">
        <v>299</v>
      </c>
      <c r="F2229" s="26">
        <v>1155.22</v>
      </c>
      <c r="G2229" s="21" t="s">
        <v>400</v>
      </c>
    </row>
    <row r="2230" spans="1:9" ht="13.4" customHeight="1" x14ac:dyDescent="0.25">
      <c r="A2230" s="21" t="s">
        <v>2119</v>
      </c>
      <c r="B2230" s="25">
        <v>41044</v>
      </c>
      <c r="C2230" s="21" t="s">
        <v>6</v>
      </c>
      <c r="D2230" s="21" t="s">
        <v>299</v>
      </c>
      <c r="F2230" s="26">
        <v>264.81</v>
      </c>
      <c r="G2230" s="21" t="s">
        <v>386</v>
      </c>
    </row>
    <row r="2231" spans="1:9" ht="13.4" customHeight="1" x14ac:dyDescent="0.25">
      <c r="A2231" s="21" t="s">
        <v>2119</v>
      </c>
      <c r="B2231" s="25">
        <v>41044</v>
      </c>
      <c r="C2231" s="21" t="s">
        <v>6</v>
      </c>
      <c r="D2231" s="21" t="s">
        <v>299</v>
      </c>
      <c r="F2231" s="26">
        <v>273.16000000000003</v>
      </c>
      <c r="G2231" s="21" t="s">
        <v>390</v>
      </c>
    </row>
    <row r="2232" spans="1:9" ht="13.4" customHeight="1" x14ac:dyDescent="0.25">
      <c r="A2232" s="21" t="s">
        <v>2119</v>
      </c>
      <c r="B2232" s="25">
        <v>41044</v>
      </c>
      <c r="C2232" s="21" t="s">
        <v>6</v>
      </c>
      <c r="D2232" s="21" t="s">
        <v>299</v>
      </c>
      <c r="F2232" s="26">
        <v>312.45999999999998</v>
      </c>
      <c r="G2232" s="21" t="s">
        <v>386</v>
      </c>
    </row>
    <row r="2233" spans="1:9" ht="13.4" customHeight="1" x14ac:dyDescent="0.25">
      <c r="A2233" s="21" t="s">
        <v>2119</v>
      </c>
      <c r="B2233" s="25">
        <v>41044</v>
      </c>
      <c r="C2233" s="21" t="s">
        <v>6</v>
      </c>
      <c r="D2233" s="21" t="s">
        <v>299</v>
      </c>
      <c r="F2233" s="26">
        <v>330.68</v>
      </c>
      <c r="G2233" s="21" t="s">
        <v>381</v>
      </c>
    </row>
    <row r="2234" spans="1:9" ht="13.4" customHeight="1" x14ac:dyDescent="0.25">
      <c r="A2234" s="21" t="s">
        <v>2119</v>
      </c>
      <c r="B2234" s="25">
        <v>41044</v>
      </c>
      <c r="C2234" s="21" t="s">
        <v>6</v>
      </c>
      <c r="D2234" s="21" t="s">
        <v>409</v>
      </c>
      <c r="F2234" s="26">
        <v>127.9</v>
      </c>
      <c r="G2234" s="21" t="s">
        <v>323</v>
      </c>
    </row>
    <row r="2235" spans="1:9" ht="13.4" customHeight="1" x14ac:dyDescent="0.25">
      <c r="A2235" s="21" t="s">
        <v>2119</v>
      </c>
      <c r="B2235" s="25">
        <v>41044</v>
      </c>
      <c r="C2235" s="21" t="s">
        <v>6</v>
      </c>
      <c r="D2235" s="21" t="s">
        <v>410</v>
      </c>
      <c r="F2235" s="26">
        <v>650</v>
      </c>
      <c r="G2235" s="21" t="s">
        <v>381</v>
      </c>
    </row>
    <row r="2236" spans="1:9" ht="13.4" customHeight="1" x14ac:dyDescent="0.25">
      <c r="A2236" s="21" t="s">
        <v>2119</v>
      </c>
      <c r="B2236" s="25">
        <v>41044</v>
      </c>
      <c r="C2236" s="21" t="s">
        <v>6</v>
      </c>
      <c r="D2236" s="21" t="s">
        <v>299</v>
      </c>
      <c r="F2236" s="26">
        <v>483.3</v>
      </c>
      <c r="G2236" s="21" t="s">
        <v>400</v>
      </c>
    </row>
    <row r="2237" spans="1:9" ht="13.4" customHeight="1" x14ac:dyDescent="0.25">
      <c r="A2237" s="21" t="s">
        <v>2119</v>
      </c>
      <c r="B2237" s="25">
        <v>41045</v>
      </c>
      <c r="C2237" s="21" t="s">
        <v>21</v>
      </c>
      <c r="D2237" s="21" t="s">
        <v>295</v>
      </c>
      <c r="E2237" s="26">
        <v>1500</v>
      </c>
      <c r="G2237" s="21" t="s">
        <v>400</v>
      </c>
      <c r="I2237" s="21">
        <f>WEEKNUM(B2237)</f>
        <v>20</v>
      </c>
    </row>
    <row r="2238" spans="1:9" ht="13.4" customHeight="1" x14ac:dyDescent="0.25">
      <c r="A2238" s="21" t="s">
        <v>2119</v>
      </c>
      <c r="B2238" s="42">
        <v>41045</v>
      </c>
      <c r="C2238" s="38" t="s">
        <v>21</v>
      </c>
      <c r="D2238" s="38" t="s">
        <v>411</v>
      </c>
      <c r="E2238" s="43">
        <v>120</v>
      </c>
      <c r="F2238" s="43"/>
      <c r="G2238" s="38" t="s">
        <v>412</v>
      </c>
      <c r="I2238" s="21">
        <f>WEEKNUM(B2238)</f>
        <v>20</v>
      </c>
    </row>
    <row r="2239" spans="1:9" ht="13.4" customHeight="1" x14ac:dyDescent="0.25">
      <c r="A2239" s="21" t="s">
        <v>2119</v>
      </c>
      <c r="B2239" s="25">
        <v>41045</v>
      </c>
      <c r="C2239" s="21" t="s">
        <v>6</v>
      </c>
      <c r="D2239" s="21" t="s">
        <v>299</v>
      </c>
      <c r="F2239" s="26">
        <v>201.78</v>
      </c>
      <c r="G2239" s="21" t="s">
        <v>381</v>
      </c>
    </row>
    <row r="2240" spans="1:9" ht="13.4" customHeight="1" x14ac:dyDescent="0.25">
      <c r="A2240" s="21" t="s">
        <v>2119</v>
      </c>
      <c r="B2240" s="25">
        <v>41045</v>
      </c>
      <c r="C2240" s="21" t="s">
        <v>6</v>
      </c>
      <c r="D2240" s="21" t="s">
        <v>299</v>
      </c>
      <c r="F2240" s="26">
        <v>102.1</v>
      </c>
      <c r="G2240" s="21" t="s">
        <v>386</v>
      </c>
    </row>
    <row r="2241" spans="1:9" ht="13.4" customHeight="1" x14ac:dyDescent="0.25">
      <c r="A2241" s="21" t="s">
        <v>2119</v>
      </c>
      <c r="B2241" s="25">
        <v>41045</v>
      </c>
      <c r="C2241" s="21" t="s">
        <v>6</v>
      </c>
      <c r="D2241" s="21" t="s">
        <v>299</v>
      </c>
      <c r="F2241" s="26">
        <v>712.48</v>
      </c>
      <c r="G2241" s="21" t="s">
        <v>390</v>
      </c>
    </row>
    <row r="2242" spans="1:9" ht="13.4" customHeight="1" x14ac:dyDescent="0.25">
      <c r="A2242" s="21" t="s">
        <v>2119</v>
      </c>
      <c r="B2242" s="25">
        <v>41045</v>
      </c>
      <c r="C2242" s="21" t="s">
        <v>6</v>
      </c>
      <c r="D2242" s="21" t="s">
        <v>219</v>
      </c>
      <c r="F2242" s="26">
        <v>1873.45</v>
      </c>
      <c r="G2242" s="21" t="s">
        <v>390</v>
      </c>
    </row>
    <row r="2243" spans="1:9" ht="13.4" customHeight="1" x14ac:dyDescent="0.25">
      <c r="A2243" s="21" t="s">
        <v>2119</v>
      </c>
      <c r="B2243" s="25">
        <v>41046</v>
      </c>
      <c r="C2243" s="21" t="s">
        <v>21</v>
      </c>
      <c r="D2243" s="21" t="s">
        <v>60</v>
      </c>
      <c r="E2243" s="26">
        <v>325</v>
      </c>
      <c r="G2243" s="21" t="s">
        <v>386</v>
      </c>
      <c r="I2243" s="21">
        <f t="shared" ref="I2243:I2248" si="72">WEEKNUM(B2243)</f>
        <v>20</v>
      </c>
    </row>
    <row r="2244" spans="1:9" x14ac:dyDescent="0.25">
      <c r="A2244" s="21" t="s">
        <v>2119</v>
      </c>
      <c r="B2244" s="25">
        <v>41046</v>
      </c>
      <c r="C2244" s="21" t="s">
        <v>21</v>
      </c>
      <c r="D2244" s="21" t="s">
        <v>60</v>
      </c>
      <c r="E2244" s="26">
        <v>325</v>
      </c>
      <c r="G2244" s="21" t="s">
        <v>381</v>
      </c>
      <c r="I2244" s="21">
        <f t="shared" si="72"/>
        <v>20</v>
      </c>
    </row>
    <row r="2245" spans="1:9" ht="13.4" customHeight="1" x14ac:dyDescent="0.25">
      <c r="A2245" s="21" t="s">
        <v>2119</v>
      </c>
      <c r="B2245" s="25">
        <v>41046</v>
      </c>
      <c r="C2245" s="21" t="s">
        <v>21</v>
      </c>
      <c r="D2245" s="21" t="s">
        <v>60</v>
      </c>
      <c r="E2245" s="26">
        <v>495</v>
      </c>
      <c r="G2245" s="21" t="s">
        <v>390</v>
      </c>
      <c r="I2245" s="21">
        <f t="shared" si="72"/>
        <v>20</v>
      </c>
    </row>
    <row r="2246" spans="1:9" ht="13.4" customHeight="1" x14ac:dyDescent="0.25">
      <c r="A2246" s="21" t="s">
        <v>2119</v>
      </c>
      <c r="B2246" s="25">
        <v>41046</v>
      </c>
      <c r="C2246" s="21" t="s">
        <v>21</v>
      </c>
      <c r="D2246" s="21" t="s">
        <v>60</v>
      </c>
      <c r="E2246" s="26">
        <v>100</v>
      </c>
      <c r="G2246" s="21" t="s">
        <v>326</v>
      </c>
      <c r="I2246" s="21">
        <f t="shared" si="72"/>
        <v>20</v>
      </c>
    </row>
    <row r="2247" spans="1:9" ht="13.4" customHeight="1" x14ac:dyDescent="0.25">
      <c r="A2247" s="21" t="s">
        <v>2119</v>
      </c>
      <c r="B2247" s="25">
        <v>41046</v>
      </c>
      <c r="C2247" s="21" t="s">
        <v>21</v>
      </c>
      <c r="D2247" s="21" t="s">
        <v>413</v>
      </c>
      <c r="E2247" s="26">
        <v>35</v>
      </c>
      <c r="G2247" s="21" t="s">
        <v>412</v>
      </c>
      <c r="I2247" s="21">
        <f t="shared" si="72"/>
        <v>20</v>
      </c>
    </row>
    <row r="2248" spans="1:9" ht="13.4" customHeight="1" x14ac:dyDescent="0.25">
      <c r="A2248" s="21" t="s">
        <v>2119</v>
      </c>
      <c r="B2248" s="25">
        <v>41046</v>
      </c>
      <c r="C2248" s="21" t="s">
        <v>21</v>
      </c>
      <c r="D2248" s="21" t="s">
        <v>216</v>
      </c>
      <c r="E2248" s="26">
        <v>19</v>
      </c>
      <c r="G2248" s="21" t="s">
        <v>299</v>
      </c>
      <c r="I2248" s="21">
        <f t="shared" si="72"/>
        <v>20</v>
      </c>
    </row>
    <row r="2249" spans="1:9" ht="13.4" customHeight="1" x14ac:dyDescent="0.25">
      <c r="A2249" s="21" t="s">
        <v>2119</v>
      </c>
      <c r="B2249" s="25">
        <v>41046</v>
      </c>
      <c r="C2249" s="21" t="s">
        <v>6</v>
      </c>
      <c r="D2249" s="21" t="s">
        <v>299</v>
      </c>
      <c r="F2249" s="26">
        <v>225.57</v>
      </c>
      <c r="G2249" s="21" t="s">
        <v>390</v>
      </c>
    </row>
    <row r="2250" spans="1:9" ht="13.4" customHeight="1" x14ac:dyDescent="0.25">
      <c r="A2250" s="21" t="s">
        <v>2119</v>
      </c>
      <c r="B2250" s="25">
        <v>41046</v>
      </c>
      <c r="C2250" s="21" t="s">
        <v>6</v>
      </c>
      <c r="D2250" s="21" t="s">
        <v>299</v>
      </c>
      <c r="F2250" s="26">
        <v>468.42</v>
      </c>
      <c r="G2250" s="21" t="s">
        <v>379</v>
      </c>
    </row>
    <row r="2251" spans="1:9" ht="13.4" customHeight="1" x14ac:dyDescent="0.25">
      <c r="A2251" s="21" t="s">
        <v>2119</v>
      </c>
      <c r="B2251" s="25">
        <v>41046</v>
      </c>
      <c r="C2251" s="21" t="s">
        <v>6</v>
      </c>
      <c r="D2251" s="21" t="s">
        <v>299</v>
      </c>
      <c r="F2251" s="26">
        <v>184.43</v>
      </c>
      <c r="G2251" s="21" t="s">
        <v>400</v>
      </c>
    </row>
    <row r="2252" spans="1:9" ht="13.4" customHeight="1" x14ac:dyDescent="0.25">
      <c r="A2252" s="21" t="s">
        <v>2119</v>
      </c>
      <c r="B2252" s="25">
        <v>41046</v>
      </c>
      <c r="C2252" s="21" t="s">
        <v>6</v>
      </c>
      <c r="D2252" s="21" t="s">
        <v>299</v>
      </c>
      <c r="F2252" s="26">
        <v>258.16000000000003</v>
      </c>
      <c r="G2252" s="21" t="s">
        <v>390</v>
      </c>
    </row>
    <row r="2253" spans="1:9" ht="13.4" customHeight="1" x14ac:dyDescent="0.25">
      <c r="A2253" s="21" t="s">
        <v>2119</v>
      </c>
      <c r="B2253" s="25">
        <v>41046</v>
      </c>
      <c r="C2253" s="21" t="s">
        <v>6</v>
      </c>
      <c r="D2253" s="21" t="s">
        <v>414</v>
      </c>
      <c r="F2253" s="26">
        <v>300</v>
      </c>
      <c r="G2253" s="21" t="s">
        <v>323</v>
      </c>
    </row>
    <row r="2254" spans="1:9" ht="13.4" customHeight="1" x14ac:dyDescent="0.25">
      <c r="A2254" s="21" t="s">
        <v>2119</v>
      </c>
      <c r="B2254" s="25">
        <v>41046</v>
      </c>
      <c r="C2254" s="21" t="s">
        <v>6</v>
      </c>
      <c r="D2254" s="21" t="s">
        <v>299</v>
      </c>
      <c r="F2254" s="26">
        <v>1246.27</v>
      </c>
      <c r="G2254" s="21" t="s">
        <v>381</v>
      </c>
    </row>
    <row r="2255" spans="1:9" ht="13.4" customHeight="1" x14ac:dyDescent="0.25">
      <c r="A2255" s="21" t="s">
        <v>2119</v>
      </c>
      <c r="B2255" s="25">
        <v>41047</v>
      </c>
      <c r="C2255" s="21" t="s">
        <v>21</v>
      </c>
      <c r="D2255" s="21" t="s">
        <v>38</v>
      </c>
      <c r="E2255" s="26">
        <v>750</v>
      </c>
      <c r="G2255" s="21" t="s">
        <v>390</v>
      </c>
      <c r="I2255" s="21">
        <f>WEEKNUM(B2255)</f>
        <v>20</v>
      </c>
    </row>
    <row r="2256" spans="1:9" ht="13.4" customHeight="1" x14ac:dyDescent="0.25">
      <c r="A2256" s="21" t="s">
        <v>2119</v>
      </c>
      <c r="B2256" s="25">
        <v>41047</v>
      </c>
      <c r="C2256" s="21" t="s">
        <v>21</v>
      </c>
      <c r="D2256" s="21" t="s">
        <v>38</v>
      </c>
      <c r="E2256" s="26">
        <v>650</v>
      </c>
      <c r="G2256" s="21" t="s">
        <v>386</v>
      </c>
      <c r="I2256" s="21">
        <f>WEEKNUM(B2256)</f>
        <v>20</v>
      </c>
    </row>
    <row r="2257" spans="1:9" ht="13.4" customHeight="1" x14ac:dyDescent="0.25">
      <c r="A2257" s="21" t="s">
        <v>2119</v>
      </c>
      <c r="B2257" s="25">
        <v>41047</v>
      </c>
      <c r="C2257" s="21" t="s">
        <v>21</v>
      </c>
      <c r="D2257" s="21" t="s">
        <v>38</v>
      </c>
      <c r="E2257" s="26">
        <v>650</v>
      </c>
      <c r="G2257" s="21" t="s">
        <v>381</v>
      </c>
      <c r="I2257" s="21">
        <f>WEEKNUM(B2257)</f>
        <v>20</v>
      </c>
    </row>
    <row r="2258" spans="1:9" ht="13.4" customHeight="1" x14ac:dyDescent="0.25">
      <c r="A2258" s="21" t="s">
        <v>2119</v>
      </c>
      <c r="B2258" s="25">
        <v>41047</v>
      </c>
      <c r="C2258" s="21" t="s">
        <v>21</v>
      </c>
      <c r="D2258" s="21" t="s">
        <v>38</v>
      </c>
      <c r="E2258" s="26">
        <v>120</v>
      </c>
      <c r="G2258" s="21" t="s">
        <v>330</v>
      </c>
      <c r="I2258" s="21">
        <f>WEEKNUM(B2258)</f>
        <v>20</v>
      </c>
    </row>
    <row r="2259" spans="1:9" ht="13.4" customHeight="1" x14ac:dyDescent="0.25">
      <c r="A2259" s="21" t="s">
        <v>2119</v>
      </c>
      <c r="B2259" s="25">
        <v>41047</v>
      </c>
      <c r="C2259" s="21" t="s">
        <v>21</v>
      </c>
      <c r="D2259" s="21" t="s">
        <v>38</v>
      </c>
      <c r="E2259" s="26">
        <f>2430-2170</f>
        <v>260</v>
      </c>
      <c r="G2259" s="21" t="s">
        <v>415</v>
      </c>
      <c r="I2259" s="21">
        <f>WEEKNUM(B2259)</f>
        <v>20</v>
      </c>
    </row>
    <row r="2260" spans="1:9" ht="13.4" customHeight="1" x14ac:dyDescent="0.25">
      <c r="A2260" s="21" t="s">
        <v>2119</v>
      </c>
      <c r="B2260" s="25">
        <v>41047</v>
      </c>
      <c r="C2260" s="21" t="s">
        <v>6</v>
      </c>
      <c r="D2260" s="21" t="s">
        <v>299</v>
      </c>
      <c r="F2260" s="26">
        <v>327.44</v>
      </c>
      <c r="G2260" s="21" t="s">
        <v>390</v>
      </c>
    </row>
    <row r="2261" spans="1:9" ht="13.4" customHeight="1" x14ac:dyDescent="0.25">
      <c r="A2261" s="21" t="s">
        <v>2119</v>
      </c>
      <c r="B2261" s="25">
        <v>41047</v>
      </c>
      <c r="C2261" s="21" t="s">
        <v>6</v>
      </c>
      <c r="D2261" s="21" t="s">
        <v>299</v>
      </c>
      <c r="F2261" s="26">
        <v>84.75</v>
      </c>
      <c r="G2261" s="21" t="s">
        <v>400</v>
      </c>
    </row>
    <row r="2262" spans="1:9" ht="13.4" customHeight="1" x14ac:dyDescent="0.25">
      <c r="A2262" s="21" t="s">
        <v>2119</v>
      </c>
      <c r="B2262" s="25">
        <v>41047</v>
      </c>
      <c r="C2262" s="21" t="s">
        <v>275</v>
      </c>
      <c r="D2262" s="21" t="s">
        <v>299</v>
      </c>
      <c r="F2262" s="26">
        <v>910.63</v>
      </c>
      <c r="G2262" s="21" t="s">
        <v>412</v>
      </c>
    </row>
    <row r="2263" spans="1:9" ht="13.4" customHeight="1" x14ac:dyDescent="0.25">
      <c r="A2263" s="21" t="s">
        <v>2119</v>
      </c>
      <c r="B2263" s="25">
        <v>41047</v>
      </c>
      <c r="C2263" s="21" t="s">
        <v>6</v>
      </c>
      <c r="D2263" s="21" t="s">
        <v>299</v>
      </c>
      <c r="F2263" s="26">
        <v>176.28</v>
      </c>
      <c r="G2263" s="21" t="s">
        <v>381</v>
      </c>
    </row>
    <row r="2264" spans="1:9" ht="13.4" customHeight="1" x14ac:dyDescent="0.25">
      <c r="A2264" s="21" t="s">
        <v>2119</v>
      </c>
      <c r="B2264" s="25">
        <v>41047</v>
      </c>
      <c r="C2264" s="21" t="s">
        <v>6</v>
      </c>
      <c r="D2264" s="21" t="s">
        <v>299</v>
      </c>
      <c r="F2264" s="26">
        <v>40.24</v>
      </c>
      <c r="G2264" s="21" t="s">
        <v>381</v>
      </c>
    </row>
    <row r="2265" spans="1:9" ht="13.4" customHeight="1" x14ac:dyDescent="0.25">
      <c r="A2265" s="21" t="s">
        <v>2119</v>
      </c>
      <c r="B2265" s="25">
        <v>41047</v>
      </c>
      <c r="C2265" s="21" t="s">
        <v>6</v>
      </c>
      <c r="D2265" s="21" t="s">
        <v>299</v>
      </c>
      <c r="F2265" s="26">
        <v>385.68</v>
      </c>
      <c r="G2265" s="21" t="s">
        <v>390</v>
      </c>
    </row>
    <row r="2266" spans="1:9" ht="13.4" customHeight="1" x14ac:dyDescent="0.25">
      <c r="A2266" s="21" t="s">
        <v>2119</v>
      </c>
      <c r="B2266" s="25">
        <v>41048</v>
      </c>
      <c r="C2266" s="21" t="s">
        <v>6</v>
      </c>
      <c r="D2266" s="21" t="s">
        <v>416</v>
      </c>
      <c r="F2266" s="26">
        <v>87.04</v>
      </c>
      <c r="G2266" s="21" t="s">
        <v>323</v>
      </c>
    </row>
    <row r="2267" spans="1:9" ht="13.4" customHeight="1" x14ac:dyDescent="0.25">
      <c r="A2267" s="21" t="s">
        <v>2119</v>
      </c>
      <c r="B2267" s="25">
        <v>41048</v>
      </c>
      <c r="C2267" s="21" t="s">
        <v>6</v>
      </c>
      <c r="D2267" s="21" t="s">
        <v>299</v>
      </c>
      <c r="F2267" s="26">
        <v>95.13</v>
      </c>
      <c r="G2267" s="21" t="s">
        <v>390</v>
      </c>
    </row>
    <row r="2268" spans="1:9" ht="13.4" customHeight="1" x14ac:dyDescent="0.25">
      <c r="A2268" s="21" t="s">
        <v>2119</v>
      </c>
      <c r="B2268" s="25">
        <v>41048</v>
      </c>
      <c r="C2268" s="21" t="s">
        <v>6</v>
      </c>
      <c r="D2268" s="21" t="s">
        <v>299</v>
      </c>
      <c r="F2268" s="26">
        <v>381.33</v>
      </c>
      <c r="G2268" s="21" t="s">
        <v>390</v>
      </c>
    </row>
    <row r="2269" spans="1:9" ht="13.4" customHeight="1" x14ac:dyDescent="0.25">
      <c r="A2269" s="21" t="s">
        <v>2119</v>
      </c>
      <c r="B2269" s="25">
        <v>41048</v>
      </c>
      <c r="C2269" s="21" t="s">
        <v>6</v>
      </c>
      <c r="D2269" s="21" t="s">
        <v>299</v>
      </c>
      <c r="F2269" s="26">
        <v>273.18</v>
      </c>
      <c r="G2269" s="21" t="s">
        <v>390</v>
      </c>
    </row>
    <row r="2270" spans="1:9" ht="13.4" customHeight="1" x14ac:dyDescent="0.25">
      <c r="A2270" s="21" t="s">
        <v>2119</v>
      </c>
      <c r="B2270" s="25">
        <v>41050</v>
      </c>
      <c r="C2270" s="21" t="s">
        <v>6</v>
      </c>
      <c r="D2270" s="21" t="s">
        <v>299</v>
      </c>
      <c r="F2270" s="26">
        <v>116.37</v>
      </c>
      <c r="G2270" s="21" t="s">
        <v>390</v>
      </c>
    </row>
    <row r="2271" spans="1:9" ht="13.4" customHeight="1" x14ac:dyDescent="0.25">
      <c r="A2271" s="21" t="s">
        <v>2119</v>
      </c>
      <c r="B2271" s="25">
        <v>41050</v>
      </c>
      <c r="C2271" s="21" t="s">
        <v>6</v>
      </c>
      <c r="D2271" s="21" t="s">
        <v>299</v>
      </c>
      <c r="F2271" s="26">
        <v>76.959999999999994</v>
      </c>
      <c r="G2271" s="21" t="s">
        <v>381</v>
      </c>
    </row>
    <row r="2272" spans="1:9" ht="13.4" customHeight="1" x14ac:dyDescent="0.25">
      <c r="A2272" s="21" t="s">
        <v>2119</v>
      </c>
      <c r="B2272" s="25">
        <v>41050</v>
      </c>
      <c r="C2272" s="21" t="s">
        <v>275</v>
      </c>
      <c r="D2272" s="21" t="s">
        <v>299</v>
      </c>
      <c r="F2272" s="26">
        <v>273.32</v>
      </c>
      <c r="G2272" s="21" t="s">
        <v>412</v>
      </c>
    </row>
    <row r="2273" spans="1:9" ht="13.4" customHeight="1" x14ac:dyDescent="0.25">
      <c r="A2273" s="21" t="s">
        <v>2119</v>
      </c>
      <c r="B2273" s="25">
        <v>41050</v>
      </c>
      <c r="C2273" s="21" t="s">
        <v>6</v>
      </c>
      <c r="D2273" s="21" t="s">
        <v>299</v>
      </c>
      <c r="F2273" s="26">
        <v>469.07</v>
      </c>
      <c r="G2273" s="21" t="s">
        <v>381</v>
      </c>
    </row>
    <row r="2274" spans="1:9" ht="13.4" customHeight="1" x14ac:dyDescent="0.25">
      <c r="A2274" s="21" t="s">
        <v>2119</v>
      </c>
      <c r="B2274" s="25">
        <v>41050</v>
      </c>
      <c r="C2274" s="21" t="s">
        <v>6</v>
      </c>
      <c r="D2274" s="21" t="s">
        <v>299</v>
      </c>
      <c r="F2274" s="26">
        <v>41.28</v>
      </c>
      <c r="G2274" s="21" t="s">
        <v>412</v>
      </c>
    </row>
    <row r="2275" spans="1:9" ht="13.4" customHeight="1" x14ac:dyDescent="0.25">
      <c r="A2275" s="21" t="s">
        <v>2119</v>
      </c>
      <c r="B2275" s="25">
        <v>41050</v>
      </c>
      <c r="C2275" s="21" t="s">
        <v>6</v>
      </c>
      <c r="D2275" s="21" t="s">
        <v>299</v>
      </c>
      <c r="F2275" s="26">
        <v>629.1</v>
      </c>
      <c r="G2275" s="21" t="s">
        <v>379</v>
      </c>
    </row>
    <row r="2276" spans="1:9" ht="13.4" customHeight="1" x14ac:dyDescent="0.25">
      <c r="A2276" s="21" t="s">
        <v>2119</v>
      </c>
      <c r="B2276" s="25">
        <v>41050</v>
      </c>
      <c r="C2276" s="21" t="s">
        <v>21</v>
      </c>
      <c r="D2276" s="21" t="s">
        <v>260</v>
      </c>
      <c r="E2276" s="26">
        <v>3200</v>
      </c>
      <c r="G2276" s="21" t="s">
        <v>386</v>
      </c>
      <c r="I2276" s="21">
        <f t="shared" ref="I2276:I2302" si="73">WEEKNUM(B2276)</f>
        <v>21</v>
      </c>
    </row>
    <row r="2277" spans="1:9" ht="13.4" customHeight="1" x14ac:dyDescent="0.25">
      <c r="A2277" s="21" t="s">
        <v>2119</v>
      </c>
      <c r="B2277" s="25">
        <v>41050</v>
      </c>
      <c r="C2277" s="21" t="s">
        <v>21</v>
      </c>
      <c r="D2277" s="21" t="s">
        <v>295</v>
      </c>
      <c r="E2277" s="26">
        <v>2500</v>
      </c>
      <c r="G2277" s="21" t="s">
        <v>417</v>
      </c>
      <c r="I2277" s="21">
        <f t="shared" si="73"/>
        <v>21</v>
      </c>
    </row>
    <row r="2278" spans="1:9" ht="13.4" customHeight="1" x14ac:dyDescent="0.25">
      <c r="A2278" s="21" t="s">
        <v>2119</v>
      </c>
      <c r="B2278" s="25">
        <v>41050</v>
      </c>
      <c r="C2278" s="21" t="s">
        <v>21</v>
      </c>
      <c r="D2278" s="21" t="s">
        <v>403</v>
      </c>
      <c r="E2278" s="26">
        <v>300</v>
      </c>
      <c r="G2278" s="21" t="s">
        <v>381</v>
      </c>
      <c r="I2278" s="21">
        <f t="shared" si="73"/>
        <v>21</v>
      </c>
    </row>
    <row r="2279" spans="1:9" ht="13.4" customHeight="1" x14ac:dyDescent="0.25">
      <c r="A2279" s="21" t="s">
        <v>2119</v>
      </c>
      <c r="B2279" s="25">
        <v>41050</v>
      </c>
      <c r="C2279" s="21" t="s">
        <v>21</v>
      </c>
      <c r="D2279" s="21" t="s">
        <v>403</v>
      </c>
      <c r="E2279" s="26">
        <v>300</v>
      </c>
      <c r="G2279" s="21" t="s">
        <v>386</v>
      </c>
      <c r="I2279" s="21">
        <f t="shared" si="73"/>
        <v>21</v>
      </c>
    </row>
    <row r="2280" spans="1:9" ht="13.4" customHeight="1" x14ac:dyDescent="0.25">
      <c r="A2280" s="21" t="s">
        <v>2119</v>
      </c>
      <c r="B2280" s="25">
        <v>41050</v>
      </c>
      <c r="C2280" s="21" t="s">
        <v>21</v>
      </c>
      <c r="D2280" s="21" t="s">
        <v>249</v>
      </c>
      <c r="E2280" s="26">
        <v>2930</v>
      </c>
      <c r="G2280" s="21" t="s">
        <v>381</v>
      </c>
      <c r="I2280" s="21">
        <f t="shared" si="73"/>
        <v>21</v>
      </c>
    </row>
    <row r="2281" spans="1:9" ht="13.4" customHeight="1" x14ac:dyDescent="0.25">
      <c r="A2281" s="21" t="s">
        <v>2119</v>
      </c>
      <c r="B2281" s="25">
        <v>41050</v>
      </c>
      <c r="C2281" s="21" t="s">
        <v>21</v>
      </c>
      <c r="D2281" s="21" t="s">
        <v>22</v>
      </c>
      <c r="E2281" s="26">
        <v>850</v>
      </c>
      <c r="G2281" s="21" t="s">
        <v>379</v>
      </c>
      <c r="I2281" s="21">
        <f t="shared" si="73"/>
        <v>21</v>
      </c>
    </row>
    <row r="2282" spans="1:9" ht="13.4" customHeight="1" x14ac:dyDescent="0.25">
      <c r="A2282" s="21" t="s">
        <v>2119</v>
      </c>
      <c r="B2282" s="25">
        <v>41050</v>
      </c>
      <c r="C2282" s="21" t="s">
        <v>21</v>
      </c>
      <c r="D2282" s="21" t="s">
        <v>395</v>
      </c>
      <c r="E2282" s="26">
        <v>720</v>
      </c>
      <c r="G2282" s="21" t="s">
        <v>381</v>
      </c>
      <c r="I2282" s="21">
        <f t="shared" si="73"/>
        <v>21</v>
      </c>
    </row>
    <row r="2283" spans="1:9" ht="13.4" customHeight="1" x14ac:dyDescent="0.25">
      <c r="A2283" s="21" t="s">
        <v>2119</v>
      </c>
      <c r="B2283" s="25">
        <v>41050</v>
      </c>
      <c r="C2283" s="21" t="s">
        <v>21</v>
      </c>
      <c r="D2283" s="21" t="s">
        <v>395</v>
      </c>
      <c r="E2283" s="26">
        <v>120</v>
      </c>
      <c r="G2283" s="21" t="s">
        <v>390</v>
      </c>
      <c r="I2283" s="21">
        <f t="shared" si="73"/>
        <v>21</v>
      </c>
    </row>
    <row r="2284" spans="1:9" ht="13.4" customHeight="1" x14ac:dyDescent="0.25">
      <c r="A2284" s="21" t="s">
        <v>2119</v>
      </c>
      <c r="B2284" s="25">
        <v>41050</v>
      </c>
      <c r="C2284" s="21" t="s">
        <v>21</v>
      </c>
      <c r="D2284" s="21" t="s">
        <v>46</v>
      </c>
      <c r="E2284" s="26">
        <v>800</v>
      </c>
      <c r="G2284" s="21" t="s">
        <v>390</v>
      </c>
      <c r="I2284" s="21">
        <f t="shared" si="73"/>
        <v>21</v>
      </c>
    </row>
    <row r="2285" spans="1:9" ht="13.4" customHeight="1" x14ac:dyDescent="0.25">
      <c r="A2285" s="21" t="s">
        <v>2119</v>
      </c>
      <c r="B2285" s="25">
        <v>41050</v>
      </c>
      <c r="C2285" s="21" t="s">
        <v>21</v>
      </c>
      <c r="D2285" s="21" t="s">
        <v>399</v>
      </c>
      <c r="E2285" s="26">
        <v>800</v>
      </c>
      <c r="G2285" s="21" t="s">
        <v>390</v>
      </c>
      <c r="I2285" s="21">
        <f t="shared" si="73"/>
        <v>21</v>
      </c>
    </row>
    <row r="2286" spans="1:9" ht="13.4" customHeight="1" x14ac:dyDescent="0.25">
      <c r="A2286" s="21" t="s">
        <v>2119</v>
      </c>
      <c r="B2286" s="25">
        <v>41050</v>
      </c>
      <c r="C2286" s="21" t="s">
        <v>21</v>
      </c>
      <c r="D2286" s="21" t="s">
        <v>394</v>
      </c>
      <c r="E2286" s="26">
        <v>780</v>
      </c>
      <c r="G2286" s="21" t="s">
        <v>390</v>
      </c>
      <c r="I2286" s="21">
        <f t="shared" si="73"/>
        <v>21</v>
      </c>
    </row>
    <row r="2287" spans="1:9" ht="13.4" customHeight="1" x14ac:dyDescent="0.25">
      <c r="A2287" s="21" t="s">
        <v>2119</v>
      </c>
      <c r="B2287" s="25">
        <v>41050</v>
      </c>
      <c r="C2287" s="21" t="s">
        <v>21</v>
      </c>
      <c r="D2287" s="21" t="s">
        <v>36</v>
      </c>
      <c r="E2287" s="26">
        <v>780</v>
      </c>
      <c r="G2287" s="21" t="s">
        <v>379</v>
      </c>
      <c r="I2287" s="21">
        <f t="shared" si="73"/>
        <v>21</v>
      </c>
    </row>
    <row r="2288" spans="1:9" ht="13.4" customHeight="1" x14ac:dyDescent="0.25">
      <c r="A2288" s="21" t="s">
        <v>2119</v>
      </c>
      <c r="B2288" s="25">
        <v>41050</v>
      </c>
      <c r="C2288" s="21" t="s">
        <v>21</v>
      </c>
      <c r="D2288" s="21" t="s">
        <v>48</v>
      </c>
      <c r="E2288" s="26">
        <v>720</v>
      </c>
      <c r="G2288" s="21" t="s">
        <v>379</v>
      </c>
      <c r="I2288" s="21">
        <f t="shared" si="73"/>
        <v>21</v>
      </c>
    </row>
    <row r="2289" spans="1:9" ht="13.4" customHeight="1" x14ac:dyDescent="0.25">
      <c r="A2289" s="21" t="s">
        <v>2119</v>
      </c>
      <c r="B2289" s="25">
        <v>41050</v>
      </c>
      <c r="C2289" s="21" t="s">
        <v>21</v>
      </c>
      <c r="D2289" s="21" t="s">
        <v>56</v>
      </c>
      <c r="E2289" s="26">
        <v>720</v>
      </c>
      <c r="G2289" s="21" t="s">
        <v>379</v>
      </c>
      <c r="I2289" s="21">
        <f t="shared" si="73"/>
        <v>21</v>
      </c>
    </row>
    <row r="2290" spans="1:9" ht="13.4" customHeight="1" x14ac:dyDescent="0.25">
      <c r="A2290" s="21" t="s">
        <v>2119</v>
      </c>
      <c r="B2290" s="25">
        <v>41050</v>
      </c>
      <c r="C2290" s="21" t="s">
        <v>21</v>
      </c>
      <c r="D2290" s="21" t="s">
        <v>268</v>
      </c>
      <c r="E2290" s="26">
        <v>90</v>
      </c>
      <c r="G2290" s="21" t="s">
        <v>390</v>
      </c>
      <c r="I2290" s="21">
        <f t="shared" si="73"/>
        <v>21</v>
      </c>
    </row>
    <row r="2291" spans="1:9" ht="13.4" customHeight="1" x14ac:dyDescent="0.25">
      <c r="A2291" s="21" t="s">
        <v>2119</v>
      </c>
      <c r="B2291" s="25">
        <v>41050</v>
      </c>
      <c r="C2291" s="21" t="s">
        <v>21</v>
      </c>
      <c r="D2291" s="21" t="s">
        <v>268</v>
      </c>
      <c r="E2291" s="26">
        <v>540</v>
      </c>
      <c r="F2291" s="26" t="s">
        <v>307</v>
      </c>
      <c r="G2291" s="21" t="s">
        <v>381</v>
      </c>
      <c r="I2291" s="21">
        <f t="shared" si="73"/>
        <v>21</v>
      </c>
    </row>
    <row r="2292" spans="1:9" ht="13.4" customHeight="1" x14ac:dyDescent="0.25">
      <c r="A2292" s="21" t="s">
        <v>2119</v>
      </c>
      <c r="B2292" s="25">
        <v>41050</v>
      </c>
      <c r="C2292" s="21" t="s">
        <v>21</v>
      </c>
      <c r="D2292" s="21" t="s">
        <v>384</v>
      </c>
      <c r="E2292" s="26">
        <v>540</v>
      </c>
      <c r="G2292" s="21" t="s">
        <v>381</v>
      </c>
      <c r="I2292" s="21">
        <f t="shared" si="73"/>
        <v>21</v>
      </c>
    </row>
    <row r="2293" spans="1:9" ht="13.4" customHeight="1" x14ac:dyDescent="0.25">
      <c r="A2293" s="21" t="s">
        <v>2119</v>
      </c>
      <c r="B2293" s="25">
        <v>41050</v>
      </c>
      <c r="C2293" s="21" t="s">
        <v>21</v>
      </c>
      <c r="D2293" s="21" t="s">
        <v>384</v>
      </c>
      <c r="E2293" s="26">
        <v>90</v>
      </c>
      <c r="G2293" s="21" t="s">
        <v>390</v>
      </c>
      <c r="I2293" s="21">
        <f t="shared" si="73"/>
        <v>21</v>
      </c>
    </row>
    <row r="2294" spans="1:9" ht="13.4" customHeight="1" x14ac:dyDescent="0.25">
      <c r="A2294" s="21" t="s">
        <v>2119</v>
      </c>
      <c r="B2294" s="25">
        <v>41050</v>
      </c>
      <c r="C2294" s="21" t="s">
        <v>21</v>
      </c>
      <c r="D2294" s="21" t="s">
        <v>396</v>
      </c>
      <c r="E2294" s="26">
        <v>360</v>
      </c>
      <c r="G2294" s="21" t="s">
        <v>386</v>
      </c>
      <c r="I2294" s="21">
        <f t="shared" si="73"/>
        <v>21</v>
      </c>
    </row>
    <row r="2295" spans="1:9" ht="13.4" customHeight="1" x14ac:dyDescent="0.25">
      <c r="A2295" s="21" t="s">
        <v>2119</v>
      </c>
      <c r="B2295" s="25">
        <v>41050</v>
      </c>
      <c r="C2295" s="21" t="s">
        <v>21</v>
      </c>
      <c r="D2295" s="21" t="s">
        <v>396</v>
      </c>
      <c r="E2295" s="26">
        <v>150</v>
      </c>
      <c r="G2295" s="21" t="s">
        <v>381</v>
      </c>
      <c r="I2295" s="21">
        <f t="shared" si="73"/>
        <v>21</v>
      </c>
    </row>
    <row r="2296" spans="1:9" ht="13.4" customHeight="1" x14ac:dyDescent="0.25">
      <c r="A2296" s="21" t="s">
        <v>2119</v>
      </c>
      <c r="B2296" s="25">
        <v>41050</v>
      </c>
      <c r="C2296" s="21" t="s">
        <v>21</v>
      </c>
      <c r="D2296" s="21" t="s">
        <v>40</v>
      </c>
      <c r="E2296" s="26">
        <v>360</v>
      </c>
      <c r="G2296" s="21" t="s">
        <v>386</v>
      </c>
      <c r="I2296" s="21">
        <f t="shared" si="73"/>
        <v>21</v>
      </c>
    </row>
    <row r="2297" spans="1:9" ht="13.4" customHeight="1" x14ac:dyDescent="0.25">
      <c r="A2297" s="21" t="s">
        <v>2119</v>
      </c>
      <c r="B2297" s="25">
        <v>41050</v>
      </c>
      <c r="C2297" s="21" t="s">
        <v>21</v>
      </c>
      <c r="D2297" s="21" t="s">
        <v>40</v>
      </c>
      <c r="E2297" s="26">
        <v>120</v>
      </c>
      <c r="G2297" s="21" t="s">
        <v>381</v>
      </c>
      <c r="I2297" s="21">
        <f t="shared" si="73"/>
        <v>21</v>
      </c>
    </row>
    <row r="2298" spans="1:9" ht="13.4" customHeight="1" x14ac:dyDescent="0.25">
      <c r="A2298" s="21" t="s">
        <v>2119</v>
      </c>
      <c r="B2298" s="25">
        <v>41050</v>
      </c>
      <c r="C2298" s="21" t="s">
        <v>21</v>
      </c>
      <c r="D2298" s="21" t="s">
        <v>258</v>
      </c>
      <c r="E2298" s="26">
        <v>130</v>
      </c>
      <c r="G2298" s="21" t="s">
        <v>381</v>
      </c>
      <c r="I2298" s="21">
        <f t="shared" si="73"/>
        <v>21</v>
      </c>
    </row>
    <row r="2299" spans="1:9" ht="13.4" customHeight="1" x14ac:dyDescent="0.25">
      <c r="A2299" s="21" t="s">
        <v>2119</v>
      </c>
      <c r="B2299" s="25">
        <v>41050</v>
      </c>
      <c r="C2299" s="21" t="s">
        <v>21</v>
      </c>
      <c r="D2299" s="21" t="s">
        <v>258</v>
      </c>
      <c r="E2299" s="26">
        <v>300</v>
      </c>
      <c r="G2299" s="21" t="s">
        <v>386</v>
      </c>
      <c r="I2299" s="21">
        <f t="shared" si="73"/>
        <v>21</v>
      </c>
    </row>
    <row r="2300" spans="1:9" ht="13.4" customHeight="1" x14ac:dyDescent="0.25">
      <c r="A2300" s="21" t="s">
        <v>2119</v>
      </c>
      <c r="B2300" s="25">
        <v>41050</v>
      </c>
      <c r="C2300" s="21" t="s">
        <v>21</v>
      </c>
      <c r="D2300" s="21" t="s">
        <v>385</v>
      </c>
      <c r="E2300" s="26">
        <v>300</v>
      </c>
      <c r="G2300" s="21" t="s">
        <v>386</v>
      </c>
      <c r="I2300" s="21">
        <f t="shared" si="73"/>
        <v>21</v>
      </c>
    </row>
    <row r="2301" spans="1:9" ht="13.4" customHeight="1" x14ac:dyDescent="0.25">
      <c r="A2301" s="21" t="s">
        <v>2119</v>
      </c>
      <c r="B2301" s="25">
        <v>41050</v>
      </c>
      <c r="C2301" s="21" t="s">
        <v>21</v>
      </c>
      <c r="D2301" s="21" t="s">
        <v>385</v>
      </c>
      <c r="E2301" s="26">
        <v>130</v>
      </c>
      <c r="G2301" s="21" t="s">
        <v>381</v>
      </c>
      <c r="I2301" s="21">
        <f t="shared" si="73"/>
        <v>21</v>
      </c>
    </row>
    <row r="2302" spans="1:9" ht="13.4" customHeight="1" x14ac:dyDescent="0.25">
      <c r="A2302" s="21" t="s">
        <v>2119</v>
      </c>
      <c r="B2302" s="25">
        <v>41050</v>
      </c>
      <c r="C2302" s="21" t="s">
        <v>21</v>
      </c>
      <c r="D2302" s="21" t="s">
        <v>418</v>
      </c>
      <c r="E2302" s="26">
        <v>180</v>
      </c>
      <c r="G2302" s="21" t="s">
        <v>390</v>
      </c>
      <c r="I2302" s="21">
        <f t="shared" si="73"/>
        <v>21</v>
      </c>
    </row>
    <row r="2303" spans="1:9" ht="13.4" customHeight="1" x14ac:dyDescent="0.25">
      <c r="A2303" s="21" t="s">
        <v>2119</v>
      </c>
      <c r="B2303" s="25">
        <v>41051</v>
      </c>
      <c r="C2303" s="21" t="s">
        <v>6</v>
      </c>
      <c r="D2303" s="21" t="s">
        <v>299</v>
      </c>
      <c r="F2303" s="26">
        <v>1964.45</v>
      </c>
      <c r="G2303" s="21" t="s">
        <v>419</v>
      </c>
    </row>
    <row r="2304" spans="1:9" ht="13.4" customHeight="1" x14ac:dyDescent="0.25">
      <c r="A2304" s="21" t="s">
        <v>2119</v>
      </c>
      <c r="B2304" s="25">
        <v>41051</v>
      </c>
      <c r="C2304" s="21" t="s">
        <v>6</v>
      </c>
      <c r="D2304" s="21" t="s">
        <v>299</v>
      </c>
      <c r="F2304" s="26">
        <v>85.96</v>
      </c>
      <c r="G2304" s="21" t="s">
        <v>381</v>
      </c>
    </row>
    <row r="2305" spans="1:9" ht="13.4" customHeight="1" x14ac:dyDescent="0.25">
      <c r="A2305" s="21" t="s">
        <v>2119</v>
      </c>
      <c r="B2305" s="25">
        <v>41051</v>
      </c>
      <c r="C2305" s="21" t="s">
        <v>6</v>
      </c>
      <c r="D2305" s="21" t="s">
        <v>420</v>
      </c>
      <c r="F2305" s="26">
        <v>2474</v>
      </c>
      <c r="G2305" s="21" t="s">
        <v>323</v>
      </c>
    </row>
    <row r="2306" spans="1:9" ht="13.4" customHeight="1" x14ac:dyDescent="0.25">
      <c r="A2306" s="21" t="s">
        <v>2119</v>
      </c>
      <c r="B2306" s="25">
        <v>41051</v>
      </c>
      <c r="C2306" s="21" t="s">
        <v>275</v>
      </c>
      <c r="D2306" s="21" t="s">
        <v>299</v>
      </c>
      <c r="F2306" s="26">
        <v>111.09</v>
      </c>
      <c r="G2306" s="21" t="s">
        <v>412</v>
      </c>
    </row>
    <row r="2307" spans="1:9" ht="13.4" customHeight="1" x14ac:dyDescent="0.25">
      <c r="A2307" s="21" t="s">
        <v>2119</v>
      </c>
      <c r="B2307" s="25">
        <v>41051</v>
      </c>
      <c r="C2307" s="21" t="s">
        <v>21</v>
      </c>
      <c r="D2307" s="21" t="s">
        <v>292</v>
      </c>
      <c r="E2307" s="26">
        <v>1200</v>
      </c>
      <c r="G2307" s="21" t="s">
        <v>386</v>
      </c>
      <c r="I2307" s="21">
        <f t="shared" ref="I2307:I2312" si="74">WEEKNUM(B2307)</f>
        <v>21</v>
      </c>
    </row>
    <row r="2308" spans="1:9" ht="13.4" customHeight="1" x14ac:dyDescent="0.25">
      <c r="A2308" s="21" t="s">
        <v>2119</v>
      </c>
      <c r="B2308" s="25">
        <v>41051</v>
      </c>
      <c r="C2308" s="21" t="s">
        <v>21</v>
      </c>
      <c r="D2308" s="21" t="s">
        <v>292</v>
      </c>
      <c r="E2308" s="26">
        <v>1300</v>
      </c>
      <c r="G2308" s="21" t="s">
        <v>390</v>
      </c>
      <c r="I2308" s="21">
        <f t="shared" si="74"/>
        <v>21</v>
      </c>
    </row>
    <row r="2309" spans="1:9" ht="13.4" customHeight="1" x14ac:dyDescent="0.25">
      <c r="A2309" s="21" t="s">
        <v>2119</v>
      </c>
      <c r="B2309" s="25">
        <v>41051</v>
      </c>
      <c r="C2309" s="21" t="s">
        <v>21</v>
      </c>
      <c r="D2309" s="21" t="s">
        <v>292</v>
      </c>
      <c r="E2309" s="26">
        <v>1675</v>
      </c>
      <c r="G2309" s="21" t="s">
        <v>381</v>
      </c>
      <c r="I2309" s="21">
        <f t="shared" si="74"/>
        <v>21</v>
      </c>
    </row>
    <row r="2310" spans="1:9" ht="13.4" customHeight="1" x14ac:dyDescent="0.25">
      <c r="A2310" s="21" t="s">
        <v>2119</v>
      </c>
      <c r="B2310" s="25">
        <v>41051</v>
      </c>
      <c r="C2310" s="21" t="s">
        <v>21</v>
      </c>
      <c r="D2310" s="21" t="s">
        <v>154</v>
      </c>
      <c r="E2310" s="26">
        <v>130</v>
      </c>
      <c r="G2310" s="21" t="s">
        <v>390</v>
      </c>
      <c r="I2310" s="21">
        <f t="shared" si="74"/>
        <v>21</v>
      </c>
    </row>
    <row r="2311" spans="1:9" ht="13.4" customHeight="1" x14ac:dyDescent="0.25">
      <c r="A2311" s="21" t="s">
        <v>2119</v>
      </c>
      <c r="B2311" s="25">
        <v>41051</v>
      </c>
      <c r="C2311" s="21" t="s">
        <v>21</v>
      </c>
      <c r="D2311" s="21" t="s">
        <v>154</v>
      </c>
      <c r="E2311" s="26">
        <v>390</v>
      </c>
      <c r="G2311" s="21" t="s">
        <v>381</v>
      </c>
      <c r="I2311" s="21">
        <f t="shared" si="74"/>
        <v>21</v>
      </c>
    </row>
    <row r="2312" spans="1:9" ht="13.4" customHeight="1" x14ac:dyDescent="0.25">
      <c r="A2312" s="21" t="s">
        <v>2119</v>
      </c>
      <c r="B2312" s="25">
        <v>41051</v>
      </c>
      <c r="C2312" s="21" t="s">
        <v>21</v>
      </c>
      <c r="D2312" s="21" t="s">
        <v>421</v>
      </c>
      <c r="E2312" s="26">
        <v>250</v>
      </c>
      <c r="G2312" s="21" t="s">
        <v>330</v>
      </c>
      <c r="I2312" s="21">
        <f t="shared" si="74"/>
        <v>21</v>
      </c>
    </row>
    <row r="2313" spans="1:9" ht="13.4" customHeight="1" x14ac:dyDescent="0.25">
      <c r="A2313" s="21" t="s">
        <v>2119</v>
      </c>
      <c r="B2313" s="25">
        <v>41052</v>
      </c>
      <c r="C2313" s="21" t="s">
        <v>6</v>
      </c>
      <c r="D2313" s="21" t="s">
        <v>299</v>
      </c>
      <c r="F2313" s="26">
        <v>531.16</v>
      </c>
      <c r="G2313" s="21" t="s">
        <v>419</v>
      </c>
    </row>
    <row r="2314" spans="1:9" ht="13.4" customHeight="1" x14ac:dyDescent="0.25">
      <c r="A2314" s="21" t="s">
        <v>2119</v>
      </c>
      <c r="B2314" s="25">
        <v>41052</v>
      </c>
      <c r="C2314" s="21" t="s">
        <v>6</v>
      </c>
      <c r="D2314" s="21" t="s">
        <v>299</v>
      </c>
      <c r="F2314" s="26">
        <v>140.80000000000001</v>
      </c>
      <c r="G2314" s="21" t="s">
        <v>417</v>
      </c>
    </row>
    <row r="2315" spans="1:9" ht="13.4" customHeight="1" x14ac:dyDescent="0.25">
      <c r="A2315" s="21" t="s">
        <v>2119</v>
      </c>
      <c r="B2315" s="25">
        <v>41052</v>
      </c>
      <c r="C2315" s="21" t="s">
        <v>6</v>
      </c>
      <c r="D2315" s="21" t="s">
        <v>299</v>
      </c>
      <c r="F2315" s="26">
        <v>168.34</v>
      </c>
      <c r="G2315" s="21" t="s">
        <v>400</v>
      </c>
    </row>
    <row r="2316" spans="1:9" ht="13.4" customHeight="1" x14ac:dyDescent="0.25">
      <c r="A2316" s="21" t="s">
        <v>2119</v>
      </c>
      <c r="B2316" s="25">
        <v>41052</v>
      </c>
      <c r="C2316" s="21" t="s">
        <v>6</v>
      </c>
      <c r="D2316" s="21" t="s">
        <v>422</v>
      </c>
      <c r="F2316" s="26">
        <v>5580.77</v>
      </c>
      <c r="G2316" s="21" t="s">
        <v>323</v>
      </c>
    </row>
    <row r="2317" spans="1:9" ht="13.4" customHeight="1" x14ac:dyDescent="0.25">
      <c r="A2317" s="21" t="s">
        <v>2119</v>
      </c>
      <c r="B2317" s="25">
        <v>41052</v>
      </c>
      <c r="C2317" s="21" t="s">
        <v>6</v>
      </c>
      <c r="D2317" s="21" t="s">
        <v>299</v>
      </c>
      <c r="F2317" s="26">
        <v>163.22</v>
      </c>
      <c r="G2317" s="21" t="s">
        <v>381</v>
      </c>
    </row>
    <row r="2318" spans="1:9" ht="13.4" customHeight="1" x14ac:dyDescent="0.25">
      <c r="A2318" s="21" t="s">
        <v>2119</v>
      </c>
      <c r="B2318" s="25">
        <v>41052</v>
      </c>
      <c r="C2318" s="21" t="s">
        <v>6</v>
      </c>
      <c r="D2318" s="21" t="s">
        <v>299</v>
      </c>
      <c r="F2318" s="26">
        <v>101.53</v>
      </c>
      <c r="G2318" s="21" t="s">
        <v>390</v>
      </c>
    </row>
    <row r="2319" spans="1:9" ht="13.4" customHeight="1" x14ac:dyDescent="0.25">
      <c r="A2319" s="21" t="s">
        <v>2119</v>
      </c>
      <c r="B2319" s="25">
        <v>41052</v>
      </c>
      <c r="C2319" s="21" t="s">
        <v>275</v>
      </c>
      <c r="D2319" s="21" t="s">
        <v>299</v>
      </c>
      <c r="F2319" s="26">
        <v>279.12</v>
      </c>
      <c r="G2319" s="21" t="s">
        <v>412</v>
      </c>
    </row>
    <row r="2320" spans="1:9" ht="13.4" customHeight="1" x14ac:dyDescent="0.25">
      <c r="A2320" s="21" t="s">
        <v>2119</v>
      </c>
      <c r="B2320" s="25">
        <v>41053</v>
      </c>
      <c r="C2320" s="21" t="s">
        <v>6</v>
      </c>
      <c r="D2320" s="21" t="s">
        <v>299</v>
      </c>
      <c r="F2320" s="26">
        <v>624.58000000000004</v>
      </c>
      <c r="G2320" s="21" t="s">
        <v>419</v>
      </c>
    </row>
    <row r="2321" spans="1:9" ht="13.4" customHeight="1" x14ac:dyDescent="0.25">
      <c r="A2321" s="21" t="s">
        <v>2119</v>
      </c>
      <c r="B2321" s="25">
        <v>41053</v>
      </c>
      <c r="C2321" s="21" t="s">
        <v>6</v>
      </c>
      <c r="D2321" s="21" t="s">
        <v>299</v>
      </c>
      <c r="F2321" s="26">
        <v>273.36</v>
      </c>
      <c r="G2321" s="21" t="s">
        <v>386</v>
      </c>
    </row>
    <row r="2322" spans="1:9" ht="13.4" customHeight="1" x14ac:dyDescent="0.25">
      <c r="A2322" s="21" t="s">
        <v>2119</v>
      </c>
      <c r="B2322" s="25">
        <v>41053</v>
      </c>
      <c r="C2322" s="21" t="s">
        <v>6</v>
      </c>
      <c r="D2322" s="21" t="s">
        <v>299</v>
      </c>
      <c r="F2322" s="26">
        <v>140.38</v>
      </c>
      <c r="G2322" s="21" t="s">
        <v>400</v>
      </c>
    </row>
    <row r="2323" spans="1:9" ht="13.4" customHeight="1" x14ac:dyDescent="0.25">
      <c r="A2323" s="21" t="s">
        <v>2119</v>
      </c>
      <c r="B2323" s="25">
        <v>41053</v>
      </c>
      <c r="C2323" s="21" t="s">
        <v>6</v>
      </c>
      <c r="D2323" s="21" t="s">
        <v>423</v>
      </c>
      <c r="F2323" s="26">
        <v>404.06</v>
      </c>
      <c r="G2323" s="21" t="s">
        <v>323</v>
      </c>
    </row>
    <row r="2324" spans="1:9" ht="13.4" customHeight="1" x14ac:dyDescent="0.25">
      <c r="A2324" s="21" t="s">
        <v>2119</v>
      </c>
      <c r="B2324" s="25">
        <v>41053</v>
      </c>
      <c r="C2324" s="21" t="s">
        <v>275</v>
      </c>
      <c r="D2324" s="21" t="s">
        <v>299</v>
      </c>
      <c r="F2324" s="26">
        <v>184.35</v>
      </c>
      <c r="G2324" s="21" t="s">
        <v>412</v>
      </c>
    </row>
    <row r="2325" spans="1:9" ht="13.4" customHeight="1" x14ac:dyDescent="0.25">
      <c r="A2325" s="21" t="s">
        <v>2119</v>
      </c>
      <c r="B2325" s="25">
        <v>41053</v>
      </c>
      <c r="C2325" s="21" t="s">
        <v>21</v>
      </c>
      <c r="D2325" s="21" t="s">
        <v>424</v>
      </c>
      <c r="E2325" s="26">
        <v>145</v>
      </c>
      <c r="G2325" s="21" t="s">
        <v>323</v>
      </c>
      <c r="I2325" s="21">
        <f>WEEKNUM(B2325)</f>
        <v>21</v>
      </c>
    </row>
    <row r="2326" spans="1:9" ht="13.4" customHeight="1" x14ac:dyDescent="0.25">
      <c r="A2326" s="21" t="s">
        <v>2119</v>
      </c>
      <c r="B2326" s="25">
        <v>41054</v>
      </c>
      <c r="C2326" s="21" t="s">
        <v>275</v>
      </c>
      <c r="D2326" s="21" t="s">
        <v>299</v>
      </c>
      <c r="F2326" s="26">
        <v>100.7</v>
      </c>
      <c r="G2326" s="21" t="s">
        <v>412</v>
      </c>
    </row>
    <row r="2327" spans="1:9" ht="13.4" customHeight="1" x14ac:dyDescent="0.25">
      <c r="A2327" s="21" t="s">
        <v>2119</v>
      </c>
      <c r="B2327" s="25">
        <v>41054</v>
      </c>
      <c r="C2327" s="21" t="s">
        <v>6</v>
      </c>
      <c r="D2327" s="21" t="s">
        <v>299</v>
      </c>
      <c r="F2327" s="26">
        <v>167.18</v>
      </c>
      <c r="G2327" s="21" t="s">
        <v>425</v>
      </c>
    </row>
    <row r="2328" spans="1:9" ht="13.4" customHeight="1" x14ac:dyDescent="0.25">
      <c r="A2328" s="21" t="s">
        <v>2119</v>
      </c>
      <c r="B2328" s="25">
        <v>41054</v>
      </c>
      <c r="C2328" s="21" t="s">
        <v>6</v>
      </c>
      <c r="D2328" s="21" t="s">
        <v>299</v>
      </c>
      <c r="F2328" s="26">
        <v>392.5</v>
      </c>
      <c r="G2328" s="21" t="s">
        <v>417</v>
      </c>
    </row>
    <row r="2329" spans="1:9" ht="13.4" customHeight="1" x14ac:dyDescent="0.25">
      <c r="A2329" s="21" t="s">
        <v>2119</v>
      </c>
      <c r="B2329" s="25">
        <v>41054</v>
      </c>
      <c r="C2329" s="21" t="s">
        <v>21</v>
      </c>
      <c r="D2329" s="21" t="s">
        <v>295</v>
      </c>
      <c r="E2329" s="26">
        <v>2500</v>
      </c>
      <c r="G2329" s="21" t="s">
        <v>400</v>
      </c>
      <c r="I2329" s="21">
        <f t="shared" ref="I2329:I2335" si="75">WEEKNUM(B2329)</f>
        <v>21</v>
      </c>
    </row>
    <row r="2330" spans="1:9" ht="13.4" customHeight="1" x14ac:dyDescent="0.25">
      <c r="A2330" s="21" t="s">
        <v>2119</v>
      </c>
      <c r="B2330" s="25">
        <v>41054</v>
      </c>
      <c r="C2330" s="21" t="s">
        <v>21</v>
      </c>
      <c r="D2330" s="21" t="s">
        <v>368</v>
      </c>
      <c r="E2330" s="26">
        <v>300</v>
      </c>
      <c r="G2330" s="21" t="s">
        <v>386</v>
      </c>
      <c r="I2330" s="21">
        <f t="shared" si="75"/>
        <v>21</v>
      </c>
    </row>
    <row r="2331" spans="1:9" ht="13.4" customHeight="1" x14ac:dyDescent="0.25">
      <c r="A2331" s="21" t="s">
        <v>2119</v>
      </c>
      <c r="B2331" s="25">
        <v>41054</v>
      </c>
      <c r="C2331" s="21" t="s">
        <v>21</v>
      </c>
      <c r="D2331" s="21" t="s">
        <v>216</v>
      </c>
      <c r="E2331" s="26">
        <v>622.20000000000005</v>
      </c>
      <c r="G2331" s="21" t="s">
        <v>323</v>
      </c>
      <c r="I2331" s="21">
        <f t="shared" si="75"/>
        <v>21</v>
      </c>
    </row>
    <row r="2332" spans="1:9" ht="13.4" customHeight="1" x14ac:dyDescent="0.25">
      <c r="A2332" s="21" t="s">
        <v>2119</v>
      </c>
      <c r="B2332" s="25">
        <v>41054</v>
      </c>
      <c r="C2332" s="21" t="s">
        <v>21</v>
      </c>
      <c r="D2332" s="21" t="s">
        <v>216</v>
      </c>
      <c r="E2332" s="26">
        <v>380</v>
      </c>
      <c r="G2332" s="21" t="s">
        <v>323</v>
      </c>
      <c r="I2332" s="21">
        <f t="shared" si="75"/>
        <v>21</v>
      </c>
    </row>
    <row r="2333" spans="1:9" ht="13.4" customHeight="1" x14ac:dyDescent="0.25">
      <c r="A2333" s="21" t="s">
        <v>2119</v>
      </c>
      <c r="B2333" s="25">
        <v>41054</v>
      </c>
      <c r="C2333" s="21" t="s">
        <v>21</v>
      </c>
      <c r="D2333" s="21" t="s">
        <v>216</v>
      </c>
      <c r="E2333" s="26">
        <v>379</v>
      </c>
      <c r="G2333" s="21" t="s">
        <v>323</v>
      </c>
      <c r="I2333" s="21">
        <f t="shared" si="75"/>
        <v>21</v>
      </c>
    </row>
    <row r="2334" spans="1:9" ht="13.4" customHeight="1" x14ac:dyDescent="0.25">
      <c r="A2334" s="21" t="s">
        <v>2119</v>
      </c>
      <c r="B2334" s="25">
        <v>41054</v>
      </c>
      <c r="C2334" s="21" t="s">
        <v>21</v>
      </c>
      <c r="D2334" s="21" t="s">
        <v>216</v>
      </c>
      <c r="E2334" s="26">
        <v>19</v>
      </c>
      <c r="G2334" s="21" t="s">
        <v>323</v>
      </c>
      <c r="I2334" s="21">
        <f t="shared" si="75"/>
        <v>21</v>
      </c>
    </row>
    <row r="2335" spans="1:9" ht="13.4" customHeight="1" x14ac:dyDescent="0.25">
      <c r="A2335" s="21" t="s">
        <v>2119</v>
      </c>
      <c r="B2335" s="25">
        <v>41054</v>
      </c>
      <c r="C2335" s="21" t="s">
        <v>21</v>
      </c>
      <c r="D2335" s="21" t="s">
        <v>216</v>
      </c>
      <c r="E2335" s="26">
        <v>19</v>
      </c>
      <c r="G2335" s="21" t="s">
        <v>323</v>
      </c>
      <c r="I2335" s="21">
        <f t="shared" si="75"/>
        <v>21</v>
      </c>
    </row>
    <row r="2336" spans="1:9" ht="13.4" customHeight="1" x14ac:dyDescent="0.25">
      <c r="A2336" s="21" t="s">
        <v>2119</v>
      </c>
      <c r="B2336" s="25">
        <v>41056</v>
      </c>
      <c r="C2336" s="21" t="s">
        <v>6</v>
      </c>
      <c r="D2336" s="21" t="s">
        <v>426</v>
      </c>
      <c r="F2336" s="26">
        <v>156.13</v>
      </c>
      <c r="G2336" s="21" t="s">
        <v>323</v>
      </c>
    </row>
    <row r="2337" spans="1:9" ht="13.4" customHeight="1" x14ac:dyDescent="0.25">
      <c r="A2337" s="21" t="s">
        <v>2119</v>
      </c>
      <c r="B2337" s="25">
        <v>41058</v>
      </c>
      <c r="C2337" s="21" t="s">
        <v>6</v>
      </c>
      <c r="D2337" s="21" t="s">
        <v>299</v>
      </c>
      <c r="F2337" s="26">
        <v>93.79</v>
      </c>
      <c r="G2337" s="21" t="s">
        <v>412</v>
      </c>
    </row>
    <row r="2338" spans="1:9" ht="13.4" customHeight="1" x14ac:dyDescent="0.25">
      <c r="A2338" s="21" t="s">
        <v>2119</v>
      </c>
      <c r="B2338" s="25">
        <v>41058</v>
      </c>
      <c r="C2338" s="21" t="s">
        <v>6</v>
      </c>
      <c r="D2338" s="21" t="s">
        <v>299</v>
      </c>
      <c r="F2338" s="26">
        <v>445.72</v>
      </c>
      <c r="G2338" s="21" t="s">
        <v>338</v>
      </c>
    </row>
    <row r="2339" spans="1:9" ht="13.4" customHeight="1" x14ac:dyDescent="0.25">
      <c r="A2339" s="21" t="s">
        <v>2119</v>
      </c>
      <c r="B2339" s="25">
        <v>41058</v>
      </c>
      <c r="C2339" s="21" t="s">
        <v>6</v>
      </c>
      <c r="D2339" s="21" t="s">
        <v>299</v>
      </c>
      <c r="F2339" s="26">
        <v>302.73</v>
      </c>
      <c r="G2339" s="21" t="s">
        <v>338</v>
      </c>
    </row>
    <row r="2340" spans="1:9" ht="13.4" customHeight="1" x14ac:dyDescent="0.25">
      <c r="A2340" s="21" t="s">
        <v>2119</v>
      </c>
      <c r="B2340" s="25">
        <v>41058</v>
      </c>
      <c r="C2340" s="21" t="s">
        <v>6</v>
      </c>
      <c r="D2340" s="21" t="s">
        <v>299</v>
      </c>
      <c r="F2340" s="26">
        <v>202.98</v>
      </c>
      <c r="G2340" s="21" t="s">
        <v>338</v>
      </c>
    </row>
    <row r="2341" spans="1:9" ht="13.4" customHeight="1" x14ac:dyDescent="0.25">
      <c r="A2341" s="21" t="s">
        <v>2119</v>
      </c>
      <c r="B2341" s="25">
        <v>41058</v>
      </c>
      <c r="C2341" s="21" t="s">
        <v>21</v>
      </c>
      <c r="D2341" s="21" t="s">
        <v>396</v>
      </c>
      <c r="E2341" s="26">
        <v>90</v>
      </c>
      <c r="G2341" s="21" t="s">
        <v>266</v>
      </c>
      <c r="I2341" s="21">
        <f t="shared" ref="I2341:I2368" si="76">WEEKNUM(B2341)</f>
        <v>22</v>
      </c>
    </row>
    <row r="2342" spans="1:9" ht="13.4" customHeight="1" x14ac:dyDescent="0.25">
      <c r="A2342" s="21" t="s">
        <v>2119</v>
      </c>
      <c r="B2342" s="25">
        <v>41058</v>
      </c>
      <c r="C2342" s="21" t="s">
        <v>21</v>
      </c>
      <c r="D2342" s="21" t="s">
        <v>396</v>
      </c>
      <c r="E2342" s="26">
        <v>120</v>
      </c>
      <c r="G2342" s="21" t="s">
        <v>242</v>
      </c>
      <c r="I2342" s="21">
        <f t="shared" si="76"/>
        <v>22</v>
      </c>
    </row>
    <row r="2343" spans="1:9" ht="13.4" customHeight="1" x14ac:dyDescent="0.25">
      <c r="A2343" s="21" t="s">
        <v>2119</v>
      </c>
      <c r="B2343" s="25">
        <v>41058</v>
      </c>
      <c r="C2343" s="21" t="s">
        <v>21</v>
      </c>
      <c r="D2343" s="21" t="s">
        <v>396</v>
      </c>
      <c r="E2343" s="26">
        <v>300</v>
      </c>
      <c r="G2343" s="21" t="s">
        <v>379</v>
      </c>
      <c r="I2343" s="21">
        <f t="shared" si="76"/>
        <v>22</v>
      </c>
    </row>
    <row r="2344" spans="1:9" ht="13.4" customHeight="1" x14ac:dyDescent="0.25">
      <c r="A2344" s="21" t="s">
        <v>2119</v>
      </c>
      <c r="B2344" s="25">
        <v>41058</v>
      </c>
      <c r="C2344" s="21" t="s">
        <v>21</v>
      </c>
      <c r="D2344" s="21" t="s">
        <v>249</v>
      </c>
      <c r="E2344" s="26">
        <v>2250</v>
      </c>
      <c r="G2344" s="21" t="s">
        <v>400</v>
      </c>
      <c r="I2344" s="21">
        <f t="shared" si="76"/>
        <v>22</v>
      </c>
    </row>
    <row r="2345" spans="1:9" ht="13.4" customHeight="1" x14ac:dyDescent="0.25">
      <c r="A2345" s="21" t="s">
        <v>2119</v>
      </c>
      <c r="B2345" s="25">
        <v>41058</v>
      </c>
      <c r="C2345" s="21" t="s">
        <v>21</v>
      </c>
      <c r="D2345" s="21" t="s">
        <v>46</v>
      </c>
      <c r="E2345" s="26">
        <v>715</v>
      </c>
      <c r="G2345" s="21" t="s">
        <v>419</v>
      </c>
      <c r="I2345" s="21">
        <f t="shared" si="76"/>
        <v>22</v>
      </c>
    </row>
    <row r="2346" spans="1:9" ht="13.4" customHeight="1" x14ac:dyDescent="0.25">
      <c r="A2346" s="21" t="s">
        <v>2119</v>
      </c>
      <c r="B2346" s="25">
        <v>41058</v>
      </c>
      <c r="C2346" s="21" t="s">
        <v>21</v>
      </c>
      <c r="D2346" s="21" t="s">
        <v>399</v>
      </c>
      <c r="E2346" s="26">
        <v>700</v>
      </c>
      <c r="G2346" s="21" t="s">
        <v>419</v>
      </c>
      <c r="I2346" s="21">
        <f t="shared" si="76"/>
        <v>22</v>
      </c>
    </row>
    <row r="2347" spans="1:9" ht="13.4" customHeight="1" x14ac:dyDescent="0.25">
      <c r="A2347" s="21" t="s">
        <v>2119</v>
      </c>
      <c r="B2347" s="25">
        <v>41058</v>
      </c>
      <c r="C2347" s="21" t="s">
        <v>21</v>
      </c>
      <c r="D2347" s="21" t="s">
        <v>46</v>
      </c>
      <c r="E2347" s="26">
        <v>660</v>
      </c>
      <c r="G2347" s="21" t="s">
        <v>419</v>
      </c>
      <c r="I2347" s="21">
        <f t="shared" si="76"/>
        <v>22</v>
      </c>
    </row>
    <row r="2348" spans="1:9" ht="13.4" customHeight="1" x14ac:dyDescent="0.25">
      <c r="A2348" s="21" t="s">
        <v>2119</v>
      </c>
      <c r="B2348" s="25">
        <v>41058</v>
      </c>
      <c r="C2348" s="21" t="s">
        <v>21</v>
      </c>
      <c r="D2348" s="21" t="s">
        <v>154</v>
      </c>
      <c r="E2348" s="26">
        <v>60</v>
      </c>
      <c r="G2348" s="21" t="s">
        <v>330</v>
      </c>
      <c r="I2348" s="21">
        <f t="shared" si="76"/>
        <v>22</v>
      </c>
    </row>
    <row r="2349" spans="1:9" ht="13.4" customHeight="1" x14ac:dyDescent="0.25">
      <c r="A2349" s="21" t="s">
        <v>2119</v>
      </c>
      <c r="B2349" s="25">
        <v>41058</v>
      </c>
      <c r="C2349" s="21" t="s">
        <v>21</v>
      </c>
      <c r="D2349" s="21" t="s">
        <v>154</v>
      </c>
      <c r="E2349" s="26">
        <v>265</v>
      </c>
      <c r="G2349" s="21" t="s">
        <v>381</v>
      </c>
      <c r="I2349" s="21">
        <f t="shared" si="76"/>
        <v>22</v>
      </c>
    </row>
    <row r="2350" spans="1:9" ht="13.4" customHeight="1" x14ac:dyDescent="0.25">
      <c r="A2350" s="21" t="s">
        <v>2119</v>
      </c>
      <c r="B2350" s="25">
        <v>41058</v>
      </c>
      <c r="C2350" s="21" t="s">
        <v>21</v>
      </c>
      <c r="D2350" s="21" t="s">
        <v>154</v>
      </c>
      <c r="E2350" s="26">
        <v>130</v>
      </c>
      <c r="G2350" s="21" t="s">
        <v>386</v>
      </c>
      <c r="I2350" s="21">
        <f t="shared" si="76"/>
        <v>22</v>
      </c>
    </row>
    <row r="2351" spans="1:9" ht="13.4" customHeight="1" x14ac:dyDescent="0.25">
      <c r="A2351" s="21" t="s">
        <v>2119</v>
      </c>
      <c r="B2351" s="25">
        <v>41058</v>
      </c>
      <c r="C2351" s="21" t="s">
        <v>21</v>
      </c>
      <c r="D2351" s="21" t="s">
        <v>154</v>
      </c>
      <c r="E2351" s="26">
        <v>130</v>
      </c>
      <c r="G2351" s="21" t="s">
        <v>425</v>
      </c>
      <c r="I2351" s="21">
        <f t="shared" si="76"/>
        <v>22</v>
      </c>
    </row>
    <row r="2352" spans="1:9" ht="13.4" customHeight="1" x14ac:dyDescent="0.25">
      <c r="A2352" s="21" t="s">
        <v>2119</v>
      </c>
      <c r="B2352" s="25">
        <v>41058</v>
      </c>
      <c r="C2352" s="21" t="s">
        <v>21</v>
      </c>
      <c r="D2352" s="21" t="s">
        <v>124</v>
      </c>
      <c r="E2352" s="26">
        <v>575</v>
      </c>
      <c r="G2352" s="21" t="s">
        <v>338</v>
      </c>
      <c r="I2352" s="21">
        <f t="shared" si="76"/>
        <v>22</v>
      </c>
    </row>
    <row r="2353" spans="1:9" ht="13.4" customHeight="1" x14ac:dyDescent="0.25">
      <c r="A2353" s="21" t="s">
        <v>2119</v>
      </c>
      <c r="B2353" s="25">
        <v>41058</v>
      </c>
      <c r="C2353" s="21" t="s">
        <v>21</v>
      </c>
      <c r="D2353" s="21" t="s">
        <v>36</v>
      </c>
      <c r="E2353" s="26">
        <v>520</v>
      </c>
      <c r="G2353" s="21" t="s">
        <v>379</v>
      </c>
      <c r="I2353" s="21">
        <f t="shared" si="76"/>
        <v>22</v>
      </c>
    </row>
    <row r="2354" spans="1:9" ht="13.4" customHeight="1" x14ac:dyDescent="0.25">
      <c r="A2354" s="21" t="s">
        <v>2119</v>
      </c>
      <c r="B2354" s="25">
        <v>41058</v>
      </c>
      <c r="C2354" s="21" t="s">
        <v>21</v>
      </c>
      <c r="D2354" s="21" t="s">
        <v>48</v>
      </c>
      <c r="E2354" s="26">
        <v>240</v>
      </c>
      <c r="G2354" s="21" t="s">
        <v>379</v>
      </c>
      <c r="I2354" s="21">
        <f t="shared" si="76"/>
        <v>22</v>
      </c>
    </row>
    <row r="2355" spans="1:9" ht="13.4" customHeight="1" x14ac:dyDescent="0.25">
      <c r="A2355" s="21" t="s">
        <v>2119</v>
      </c>
      <c r="B2355" s="25">
        <v>41058</v>
      </c>
      <c r="C2355" s="21" t="s">
        <v>21</v>
      </c>
      <c r="D2355" s="21" t="s">
        <v>48</v>
      </c>
      <c r="E2355" s="26">
        <v>240</v>
      </c>
      <c r="G2355" s="21" t="s">
        <v>242</v>
      </c>
      <c r="I2355" s="21">
        <f t="shared" si="76"/>
        <v>22</v>
      </c>
    </row>
    <row r="2356" spans="1:9" ht="13.4" customHeight="1" x14ac:dyDescent="0.25">
      <c r="A2356" s="21" t="s">
        <v>2119</v>
      </c>
      <c r="B2356" s="25">
        <v>41058</v>
      </c>
      <c r="C2356" s="21" t="s">
        <v>21</v>
      </c>
      <c r="D2356" s="21" t="s">
        <v>56</v>
      </c>
      <c r="E2356" s="26">
        <v>240</v>
      </c>
      <c r="G2356" s="21" t="s">
        <v>379</v>
      </c>
      <c r="I2356" s="21">
        <f t="shared" si="76"/>
        <v>22</v>
      </c>
    </row>
    <row r="2357" spans="1:9" ht="13.4" customHeight="1" x14ac:dyDescent="0.25">
      <c r="A2357" s="21" t="s">
        <v>2119</v>
      </c>
      <c r="B2357" s="25">
        <v>41058</v>
      </c>
      <c r="C2357" s="21" t="s">
        <v>21</v>
      </c>
      <c r="D2357" s="21" t="s">
        <v>56</v>
      </c>
      <c r="E2357" s="26">
        <v>240</v>
      </c>
      <c r="G2357" s="21" t="s">
        <v>242</v>
      </c>
      <c r="I2357" s="21">
        <f t="shared" si="76"/>
        <v>22</v>
      </c>
    </row>
    <row r="2358" spans="1:9" ht="13.4" customHeight="1" x14ac:dyDescent="0.25">
      <c r="A2358" s="21" t="s">
        <v>2119</v>
      </c>
      <c r="B2358" s="25">
        <v>41058</v>
      </c>
      <c r="C2358" s="21" t="s">
        <v>21</v>
      </c>
      <c r="D2358" s="21" t="s">
        <v>395</v>
      </c>
      <c r="E2358" s="26">
        <v>400</v>
      </c>
      <c r="G2358" s="21" t="s">
        <v>381</v>
      </c>
      <c r="I2358" s="21">
        <f t="shared" si="76"/>
        <v>22</v>
      </c>
    </row>
    <row r="2359" spans="1:9" ht="13.4" customHeight="1" x14ac:dyDescent="0.25">
      <c r="A2359" s="21" t="s">
        <v>2119</v>
      </c>
      <c r="B2359" s="25">
        <v>41058</v>
      </c>
      <c r="C2359" s="21" t="s">
        <v>21</v>
      </c>
      <c r="D2359" s="21" t="s">
        <v>395</v>
      </c>
      <c r="E2359" s="26">
        <v>120</v>
      </c>
      <c r="G2359" s="21" t="s">
        <v>425</v>
      </c>
      <c r="I2359" s="21">
        <f t="shared" si="76"/>
        <v>22</v>
      </c>
    </row>
    <row r="2360" spans="1:9" ht="13.4" customHeight="1" x14ac:dyDescent="0.25">
      <c r="A2360" s="21" t="s">
        <v>2119</v>
      </c>
      <c r="B2360" s="25">
        <v>41058</v>
      </c>
      <c r="C2360" s="21" t="s">
        <v>21</v>
      </c>
      <c r="D2360" s="21" t="s">
        <v>268</v>
      </c>
      <c r="E2360" s="26">
        <f>315/2</f>
        <v>157.5</v>
      </c>
      <c r="G2360" s="21" t="s">
        <v>381</v>
      </c>
      <c r="I2360" s="21">
        <f t="shared" si="76"/>
        <v>22</v>
      </c>
    </row>
    <row r="2361" spans="1:9" ht="13.4" customHeight="1" x14ac:dyDescent="0.25">
      <c r="A2361" s="21" t="s">
        <v>2119</v>
      </c>
      <c r="B2361" s="25">
        <v>41058</v>
      </c>
      <c r="C2361" s="21" t="s">
        <v>21</v>
      </c>
      <c r="D2361" s="21" t="s">
        <v>268</v>
      </c>
      <c r="E2361" s="26">
        <v>157.5</v>
      </c>
      <c r="F2361" s="26" t="s">
        <v>307</v>
      </c>
      <c r="G2361" s="21" t="s">
        <v>390</v>
      </c>
      <c r="I2361" s="21">
        <f t="shared" si="76"/>
        <v>22</v>
      </c>
    </row>
    <row r="2362" spans="1:9" ht="13.4" customHeight="1" x14ac:dyDescent="0.25">
      <c r="A2362" s="21" t="s">
        <v>2119</v>
      </c>
      <c r="B2362" s="25">
        <v>41058</v>
      </c>
      <c r="C2362" s="21" t="s">
        <v>21</v>
      </c>
      <c r="D2362" s="21" t="s">
        <v>384</v>
      </c>
      <c r="E2362" s="26">
        <v>225</v>
      </c>
      <c r="G2362" s="21" t="s">
        <v>381</v>
      </c>
      <c r="I2362" s="21">
        <f t="shared" si="76"/>
        <v>22</v>
      </c>
    </row>
    <row r="2363" spans="1:9" ht="13.4" customHeight="1" x14ac:dyDescent="0.25">
      <c r="A2363" s="21" t="s">
        <v>2119</v>
      </c>
      <c r="B2363" s="25">
        <v>41058</v>
      </c>
      <c r="C2363" s="21" t="s">
        <v>21</v>
      </c>
      <c r="D2363" s="21" t="s">
        <v>384</v>
      </c>
      <c r="E2363" s="26">
        <f>315-225</f>
        <v>90</v>
      </c>
      <c r="G2363" s="21" t="s">
        <v>425</v>
      </c>
      <c r="I2363" s="21">
        <f t="shared" si="76"/>
        <v>22</v>
      </c>
    </row>
    <row r="2364" spans="1:9" ht="13.4" customHeight="1" x14ac:dyDescent="0.25">
      <c r="A2364" s="21" t="s">
        <v>2119</v>
      </c>
      <c r="B2364" s="25">
        <v>41058</v>
      </c>
      <c r="C2364" s="21" t="s">
        <v>21</v>
      </c>
      <c r="D2364" s="21" t="s">
        <v>359</v>
      </c>
      <c r="E2364" s="26">
        <v>82.5</v>
      </c>
      <c r="G2364" s="21" t="s">
        <v>323</v>
      </c>
      <c r="I2364" s="21">
        <f t="shared" si="76"/>
        <v>22</v>
      </c>
    </row>
    <row r="2365" spans="1:9" ht="13.4" customHeight="1" x14ac:dyDescent="0.25">
      <c r="A2365" s="21" t="s">
        <v>2119</v>
      </c>
      <c r="B2365" s="25">
        <v>41059</v>
      </c>
      <c r="C2365" s="21" t="s">
        <v>21</v>
      </c>
      <c r="D2365" s="21" t="s">
        <v>255</v>
      </c>
      <c r="E2365" s="26">
        <v>100</v>
      </c>
      <c r="G2365" s="21" t="s">
        <v>417</v>
      </c>
      <c r="I2365" s="21">
        <f t="shared" si="76"/>
        <v>22</v>
      </c>
    </row>
    <row r="2366" spans="1:9" ht="13.4" customHeight="1" x14ac:dyDescent="0.25">
      <c r="A2366" s="21" t="s">
        <v>2119</v>
      </c>
      <c r="B2366" s="25">
        <v>41059</v>
      </c>
      <c r="C2366" s="21" t="s">
        <v>21</v>
      </c>
      <c r="D2366" s="21" t="s">
        <v>255</v>
      </c>
      <c r="E2366" s="26">
        <v>550</v>
      </c>
      <c r="G2366" s="21" t="s">
        <v>412</v>
      </c>
      <c r="I2366" s="21">
        <f t="shared" si="76"/>
        <v>22</v>
      </c>
    </row>
    <row r="2367" spans="1:9" ht="13.4" customHeight="1" x14ac:dyDescent="0.25">
      <c r="A2367" s="21" t="s">
        <v>2119</v>
      </c>
      <c r="B2367" s="25">
        <v>41059</v>
      </c>
      <c r="C2367" s="21" t="s">
        <v>21</v>
      </c>
      <c r="D2367" s="21" t="s">
        <v>255</v>
      </c>
      <c r="E2367" s="26">
        <v>400</v>
      </c>
      <c r="G2367" s="21" t="s">
        <v>379</v>
      </c>
      <c r="I2367" s="21">
        <f t="shared" si="76"/>
        <v>22</v>
      </c>
    </row>
    <row r="2368" spans="1:9" ht="13.4" customHeight="1" x14ac:dyDescent="0.25">
      <c r="A2368" s="21" t="s">
        <v>2119</v>
      </c>
      <c r="B2368" s="25">
        <v>41059</v>
      </c>
      <c r="C2368" s="21" t="s">
        <v>21</v>
      </c>
      <c r="D2368" s="21" t="s">
        <v>403</v>
      </c>
      <c r="E2368" s="26">
        <v>400</v>
      </c>
      <c r="G2368" s="21" t="s">
        <v>419</v>
      </c>
      <c r="I2368" s="21">
        <f t="shared" si="76"/>
        <v>22</v>
      </c>
    </row>
    <row r="2369" spans="1:7" ht="13.4" customHeight="1" x14ac:dyDescent="0.25">
      <c r="A2369" s="21" t="s">
        <v>2119</v>
      </c>
      <c r="B2369" s="25">
        <v>41059</v>
      </c>
      <c r="C2369" s="21" t="s">
        <v>6</v>
      </c>
      <c r="D2369" s="21" t="s">
        <v>299</v>
      </c>
      <c r="F2369" s="26">
        <v>35.06</v>
      </c>
      <c r="G2369" s="21" t="s">
        <v>338</v>
      </c>
    </row>
    <row r="2370" spans="1:7" x14ac:dyDescent="0.25">
      <c r="A2370" s="21" t="s">
        <v>2119</v>
      </c>
      <c r="B2370" s="25">
        <v>41059</v>
      </c>
      <c r="C2370" s="21" t="s">
        <v>275</v>
      </c>
      <c r="D2370" s="21" t="s">
        <v>299</v>
      </c>
      <c r="F2370" s="26">
        <v>82.54</v>
      </c>
      <c r="G2370" s="21" t="s">
        <v>412</v>
      </c>
    </row>
    <row r="2371" spans="1:7" ht="13.4" customHeight="1" x14ac:dyDescent="0.25">
      <c r="A2371" s="21" t="s">
        <v>2119</v>
      </c>
      <c r="B2371" s="25">
        <v>41059</v>
      </c>
      <c r="C2371" s="21" t="s">
        <v>6</v>
      </c>
      <c r="D2371" s="21" t="s">
        <v>299</v>
      </c>
      <c r="F2371" s="26">
        <v>2127.65</v>
      </c>
      <c r="G2371" s="21" t="s">
        <v>419</v>
      </c>
    </row>
    <row r="2372" spans="1:7" ht="13.4" customHeight="1" x14ac:dyDescent="0.25">
      <c r="A2372" s="21" t="s">
        <v>2119</v>
      </c>
      <c r="B2372" s="25">
        <v>41059</v>
      </c>
      <c r="C2372" s="21" t="s">
        <v>6</v>
      </c>
      <c r="D2372" s="21" t="s">
        <v>299</v>
      </c>
      <c r="F2372" s="26">
        <v>23.1</v>
      </c>
      <c r="G2372" s="21" t="s">
        <v>326</v>
      </c>
    </row>
    <row r="2373" spans="1:7" x14ac:dyDescent="0.25">
      <c r="A2373" s="21" t="s">
        <v>2119</v>
      </c>
      <c r="B2373" s="25">
        <v>41059</v>
      </c>
      <c r="C2373" s="21" t="s">
        <v>6</v>
      </c>
      <c r="D2373" s="21" t="s">
        <v>299</v>
      </c>
      <c r="F2373" s="26">
        <v>918.46</v>
      </c>
      <c r="G2373" s="21" t="s">
        <v>400</v>
      </c>
    </row>
    <row r="2374" spans="1:7" ht="13.4" customHeight="1" x14ac:dyDescent="0.25">
      <c r="A2374" s="21" t="s">
        <v>2119</v>
      </c>
      <c r="B2374" s="25">
        <v>41059</v>
      </c>
      <c r="C2374" s="21" t="s">
        <v>6</v>
      </c>
      <c r="D2374" s="21" t="s">
        <v>299</v>
      </c>
      <c r="F2374" s="26">
        <v>149.04</v>
      </c>
      <c r="G2374" s="21" t="s">
        <v>338</v>
      </c>
    </row>
    <row r="2375" spans="1:7" ht="13.4" customHeight="1" x14ac:dyDescent="0.25">
      <c r="A2375" s="21" t="s">
        <v>2119</v>
      </c>
      <c r="B2375" s="25">
        <v>41059</v>
      </c>
      <c r="C2375" s="21" t="s">
        <v>6</v>
      </c>
      <c r="D2375" s="21" t="s">
        <v>299</v>
      </c>
      <c r="F2375" s="26">
        <v>109.15</v>
      </c>
      <c r="G2375" s="21" t="s">
        <v>326</v>
      </c>
    </row>
    <row r="2376" spans="1:7" ht="13.4" customHeight="1" x14ac:dyDescent="0.25">
      <c r="A2376" s="21" t="s">
        <v>2119</v>
      </c>
      <c r="B2376" s="25">
        <v>41059</v>
      </c>
      <c r="C2376" s="21" t="s">
        <v>6</v>
      </c>
      <c r="D2376" s="21" t="s">
        <v>299</v>
      </c>
      <c r="F2376" s="26">
        <v>56.97</v>
      </c>
      <c r="G2376" s="21" t="s">
        <v>419</v>
      </c>
    </row>
    <row r="2377" spans="1:7" ht="13.4" customHeight="1" x14ac:dyDescent="0.25">
      <c r="A2377" s="21" t="s">
        <v>2119</v>
      </c>
      <c r="B2377" s="25">
        <v>41059</v>
      </c>
      <c r="C2377" s="21" t="s">
        <v>6</v>
      </c>
      <c r="D2377" s="21" t="s">
        <v>299</v>
      </c>
      <c r="F2377" s="26">
        <v>519.70000000000005</v>
      </c>
      <c r="G2377" s="21" t="s">
        <v>379</v>
      </c>
    </row>
    <row r="2378" spans="1:7" ht="13.4" customHeight="1" x14ac:dyDescent="0.25">
      <c r="A2378" s="21" t="s">
        <v>2119</v>
      </c>
      <c r="B2378" s="25">
        <v>41059</v>
      </c>
      <c r="C2378" s="21" t="s">
        <v>275</v>
      </c>
      <c r="D2378" s="21" t="s">
        <v>299</v>
      </c>
      <c r="F2378" s="26">
        <v>1899.48</v>
      </c>
      <c r="G2378" s="21" t="s">
        <v>412</v>
      </c>
    </row>
    <row r="2379" spans="1:7" ht="13.4" customHeight="1" x14ac:dyDescent="0.25">
      <c r="A2379" s="21" t="s">
        <v>2119</v>
      </c>
      <c r="B2379" s="25">
        <v>41060</v>
      </c>
      <c r="C2379" s="21" t="s">
        <v>6</v>
      </c>
      <c r="D2379" s="21" t="s">
        <v>427</v>
      </c>
      <c r="F2379" s="26">
        <v>348.67</v>
      </c>
      <c r="G2379" s="21" t="s">
        <v>323</v>
      </c>
    </row>
    <row r="2380" spans="1:7" ht="13.4" customHeight="1" x14ac:dyDescent="0.25">
      <c r="A2380" s="21" t="s">
        <v>2119</v>
      </c>
      <c r="B2380" s="25">
        <v>41060</v>
      </c>
      <c r="C2380" s="21" t="s">
        <v>6</v>
      </c>
      <c r="D2380" s="21" t="s">
        <v>299</v>
      </c>
      <c r="F2380" s="26">
        <v>475.38</v>
      </c>
      <c r="G2380" s="21" t="s">
        <v>419</v>
      </c>
    </row>
    <row r="2381" spans="1:7" ht="13.4" customHeight="1" x14ac:dyDescent="0.25">
      <c r="A2381" s="21" t="s">
        <v>2119</v>
      </c>
      <c r="B2381" s="25">
        <v>41060</v>
      </c>
      <c r="C2381" s="21" t="s">
        <v>6</v>
      </c>
      <c r="D2381" s="21" t="s">
        <v>299</v>
      </c>
      <c r="F2381" s="26">
        <v>134.62</v>
      </c>
      <c r="G2381" s="21" t="s">
        <v>400</v>
      </c>
    </row>
    <row r="2382" spans="1:7" ht="13.4" customHeight="1" x14ac:dyDescent="0.25">
      <c r="A2382" s="21" t="s">
        <v>2119</v>
      </c>
      <c r="B2382" s="25">
        <v>41060</v>
      </c>
      <c r="C2382" s="21" t="s">
        <v>275</v>
      </c>
      <c r="D2382" s="21" t="s">
        <v>299</v>
      </c>
      <c r="F2382" s="26">
        <v>108.63</v>
      </c>
      <c r="G2382" s="21" t="s">
        <v>412</v>
      </c>
    </row>
    <row r="2383" spans="1:7" ht="13.4" customHeight="1" x14ac:dyDescent="0.25">
      <c r="A2383" s="21" t="s">
        <v>2119</v>
      </c>
      <c r="B2383" s="25">
        <v>41060</v>
      </c>
      <c r="C2383" s="21" t="s">
        <v>6</v>
      </c>
      <c r="D2383" s="21" t="s">
        <v>299</v>
      </c>
      <c r="F2383" s="26">
        <v>18.89</v>
      </c>
      <c r="G2383" s="21" t="s">
        <v>412</v>
      </c>
    </row>
    <row r="2384" spans="1:7" ht="13.4" customHeight="1" x14ac:dyDescent="0.25">
      <c r="A2384" s="21" t="s">
        <v>2119</v>
      </c>
      <c r="B2384" s="25">
        <v>41060</v>
      </c>
      <c r="C2384" s="21" t="s">
        <v>6</v>
      </c>
      <c r="D2384" s="21" t="s">
        <v>299</v>
      </c>
      <c r="F2384" s="26">
        <v>437.54</v>
      </c>
      <c r="G2384" s="21" t="s">
        <v>379</v>
      </c>
    </row>
    <row r="2385" spans="1:9" ht="13.4" customHeight="1" x14ac:dyDescent="0.25">
      <c r="A2385" s="21" t="s">
        <v>2119</v>
      </c>
      <c r="B2385" s="25">
        <v>41060</v>
      </c>
      <c r="C2385" s="21" t="s">
        <v>6</v>
      </c>
      <c r="D2385" s="21" t="s">
        <v>299</v>
      </c>
      <c r="F2385" s="26">
        <v>190.8</v>
      </c>
      <c r="G2385" s="21" t="s">
        <v>417</v>
      </c>
    </row>
    <row r="2386" spans="1:9" ht="13.4" customHeight="1" x14ac:dyDescent="0.25">
      <c r="A2386" s="21" t="s">
        <v>2119</v>
      </c>
      <c r="B2386" s="25">
        <v>41061</v>
      </c>
      <c r="C2386" s="21" t="s">
        <v>21</v>
      </c>
      <c r="D2386" s="21" t="s">
        <v>261</v>
      </c>
      <c r="E2386" s="26">
        <v>350</v>
      </c>
      <c r="G2386" s="21" t="s">
        <v>338</v>
      </c>
      <c r="I2386" s="21">
        <f>WEEKNUM(B2386)</f>
        <v>22</v>
      </c>
    </row>
    <row r="2387" spans="1:9" ht="13.4" customHeight="1" x14ac:dyDescent="0.25">
      <c r="A2387" s="21" t="s">
        <v>2119</v>
      </c>
      <c r="B2387" s="25">
        <v>41061</v>
      </c>
      <c r="C2387" s="21" t="s">
        <v>21</v>
      </c>
      <c r="D2387" s="21" t="s">
        <v>428</v>
      </c>
      <c r="E2387" s="26">
        <v>5000</v>
      </c>
      <c r="G2387" s="21" t="s">
        <v>278</v>
      </c>
      <c r="I2387" s="21">
        <f>WEEKNUM(B2387)</f>
        <v>22</v>
      </c>
    </row>
    <row r="2388" spans="1:9" ht="13.4" customHeight="1" x14ac:dyDescent="0.25">
      <c r="A2388" s="21" t="s">
        <v>2119</v>
      </c>
      <c r="B2388" s="25">
        <v>41061</v>
      </c>
      <c r="C2388" s="21" t="s">
        <v>6</v>
      </c>
      <c r="D2388" s="21" t="s">
        <v>299</v>
      </c>
      <c r="F2388" s="26">
        <v>356</v>
      </c>
      <c r="G2388" s="21" t="s">
        <v>412</v>
      </c>
    </row>
    <row r="2389" spans="1:9" ht="13.4" customHeight="1" x14ac:dyDescent="0.25">
      <c r="A2389" s="21" t="s">
        <v>2119</v>
      </c>
      <c r="B2389" s="25">
        <v>41061</v>
      </c>
      <c r="C2389" s="21" t="s">
        <v>6</v>
      </c>
      <c r="D2389" s="21" t="s">
        <v>299</v>
      </c>
      <c r="F2389" s="26">
        <v>91.06</v>
      </c>
      <c r="G2389" s="21" t="s">
        <v>400</v>
      </c>
    </row>
    <row r="2390" spans="1:9" ht="13.4" customHeight="1" x14ac:dyDescent="0.25">
      <c r="A2390" s="21" t="s">
        <v>2119</v>
      </c>
      <c r="B2390" s="25">
        <v>41061</v>
      </c>
      <c r="C2390" s="21" t="s">
        <v>6</v>
      </c>
      <c r="D2390" s="21" t="s">
        <v>299</v>
      </c>
      <c r="F2390" s="26">
        <v>1141.8800000000001</v>
      </c>
      <c r="G2390" s="21" t="s">
        <v>425</v>
      </c>
    </row>
    <row r="2391" spans="1:9" ht="13.4" customHeight="1" x14ac:dyDescent="0.25">
      <c r="A2391" s="21" t="s">
        <v>2119</v>
      </c>
      <c r="B2391" s="25">
        <v>41061</v>
      </c>
      <c r="C2391" s="21" t="s">
        <v>6</v>
      </c>
      <c r="D2391" s="21" t="s">
        <v>299</v>
      </c>
      <c r="F2391" s="26">
        <v>33.880000000000003</v>
      </c>
      <c r="G2391" s="21" t="s">
        <v>164</v>
      </c>
    </row>
    <row r="2392" spans="1:9" ht="13.4" customHeight="1" x14ac:dyDescent="0.25">
      <c r="A2392" s="21" t="s">
        <v>2119</v>
      </c>
      <c r="B2392" s="25">
        <v>41061</v>
      </c>
      <c r="C2392" s="21" t="s">
        <v>6</v>
      </c>
      <c r="D2392" s="21" t="s">
        <v>299</v>
      </c>
      <c r="F2392" s="26">
        <v>181</v>
      </c>
      <c r="G2392" s="21" t="s">
        <v>425</v>
      </c>
    </row>
    <row r="2393" spans="1:9" ht="13.4" customHeight="1" x14ac:dyDescent="0.25">
      <c r="A2393" s="21" t="s">
        <v>2119</v>
      </c>
      <c r="B2393" s="25">
        <v>41061</v>
      </c>
      <c r="C2393" s="21" t="s">
        <v>6</v>
      </c>
      <c r="D2393" s="21" t="s">
        <v>429</v>
      </c>
      <c r="F2393" s="26">
        <v>3581.16</v>
      </c>
      <c r="G2393" s="21" t="s">
        <v>323</v>
      </c>
    </row>
    <row r="2394" spans="1:9" ht="13.4" customHeight="1" x14ac:dyDescent="0.25">
      <c r="A2394" s="21" t="s">
        <v>2119</v>
      </c>
      <c r="B2394" s="25">
        <v>41061</v>
      </c>
      <c r="C2394" s="21" t="s">
        <v>6</v>
      </c>
      <c r="D2394" s="21" t="s">
        <v>430</v>
      </c>
      <c r="F2394" s="26">
        <v>2966.95</v>
      </c>
      <c r="G2394" s="21" t="s">
        <v>323</v>
      </c>
    </row>
    <row r="2395" spans="1:9" ht="13.4" customHeight="1" x14ac:dyDescent="0.25">
      <c r="A2395" s="21" t="s">
        <v>2119</v>
      </c>
      <c r="B2395" s="25">
        <v>41062</v>
      </c>
      <c r="C2395" s="21" t="s">
        <v>6</v>
      </c>
      <c r="D2395" s="21" t="s">
        <v>299</v>
      </c>
      <c r="F2395" s="26">
        <v>161.38999999999999</v>
      </c>
      <c r="G2395" s="21" t="s">
        <v>425</v>
      </c>
    </row>
    <row r="2396" spans="1:9" ht="13.4" customHeight="1" x14ac:dyDescent="0.25">
      <c r="A2396" s="21" t="s">
        <v>2119</v>
      </c>
      <c r="B2396" s="25">
        <v>41062</v>
      </c>
      <c r="C2396" s="21" t="s">
        <v>275</v>
      </c>
      <c r="D2396" s="21" t="s">
        <v>431</v>
      </c>
      <c r="F2396" s="26">
        <v>340.08</v>
      </c>
      <c r="G2396" s="21" t="s">
        <v>412</v>
      </c>
    </row>
    <row r="2397" spans="1:9" ht="13.4" customHeight="1" x14ac:dyDescent="0.25">
      <c r="A2397" s="21" t="s">
        <v>2119</v>
      </c>
      <c r="B2397" s="25">
        <v>41063</v>
      </c>
      <c r="C2397" s="21" t="s">
        <v>6</v>
      </c>
      <c r="D2397" s="21" t="s">
        <v>432</v>
      </c>
      <c r="F2397" s="26">
        <v>1484.11</v>
      </c>
      <c r="G2397" s="21" t="s">
        <v>323</v>
      </c>
    </row>
    <row r="2398" spans="1:9" ht="13.4" customHeight="1" x14ac:dyDescent="0.25">
      <c r="A2398" s="21" t="s">
        <v>2119</v>
      </c>
      <c r="B2398" s="25">
        <v>41064</v>
      </c>
      <c r="C2398" s="21" t="s">
        <v>21</v>
      </c>
      <c r="D2398" s="21" t="s">
        <v>295</v>
      </c>
      <c r="E2398" s="26">
        <v>500</v>
      </c>
      <c r="G2398" s="21" t="s">
        <v>400</v>
      </c>
      <c r="I2398" s="21">
        <f t="shared" ref="I2398:I2419" si="77">WEEKNUM(B2398)</f>
        <v>23</v>
      </c>
    </row>
    <row r="2399" spans="1:9" ht="13.4" customHeight="1" x14ac:dyDescent="0.25">
      <c r="A2399" s="21" t="s">
        <v>2119</v>
      </c>
      <c r="B2399" s="25">
        <v>41064</v>
      </c>
      <c r="C2399" s="21" t="s">
        <v>21</v>
      </c>
      <c r="D2399" s="21" t="s">
        <v>124</v>
      </c>
      <c r="E2399" s="26">
        <v>3200</v>
      </c>
      <c r="G2399" s="21" t="s">
        <v>356</v>
      </c>
      <c r="I2399" s="21">
        <f t="shared" si="77"/>
        <v>23</v>
      </c>
    </row>
    <row r="2400" spans="1:9" ht="13.4" customHeight="1" x14ac:dyDescent="0.25">
      <c r="A2400" s="21" t="s">
        <v>2119</v>
      </c>
      <c r="B2400" s="25">
        <v>41064</v>
      </c>
      <c r="C2400" s="21" t="s">
        <v>21</v>
      </c>
      <c r="D2400" s="21" t="s">
        <v>433</v>
      </c>
      <c r="E2400" s="26">
        <v>750</v>
      </c>
      <c r="G2400" s="21" t="s">
        <v>346</v>
      </c>
      <c r="I2400" s="21">
        <f t="shared" si="77"/>
        <v>23</v>
      </c>
    </row>
    <row r="2401" spans="1:9" ht="13.4" customHeight="1" x14ac:dyDescent="0.25">
      <c r="A2401" s="21" t="s">
        <v>2119</v>
      </c>
      <c r="B2401" s="25">
        <v>41064</v>
      </c>
      <c r="C2401" s="21" t="s">
        <v>21</v>
      </c>
      <c r="D2401" s="21" t="s">
        <v>433</v>
      </c>
      <c r="E2401" s="26">
        <v>750</v>
      </c>
      <c r="G2401" s="21" t="s">
        <v>381</v>
      </c>
      <c r="I2401" s="21">
        <f t="shared" si="77"/>
        <v>23</v>
      </c>
    </row>
    <row r="2402" spans="1:9" ht="13.4" customHeight="1" x14ac:dyDescent="0.25">
      <c r="A2402" s="21" t="s">
        <v>2119</v>
      </c>
      <c r="B2402" s="25">
        <v>41064</v>
      </c>
      <c r="C2402" s="21" t="s">
        <v>21</v>
      </c>
      <c r="D2402" s="21" t="s">
        <v>154</v>
      </c>
      <c r="E2402" s="26">
        <v>650</v>
      </c>
      <c r="G2402" s="21" t="s">
        <v>425</v>
      </c>
      <c r="I2402" s="21">
        <f t="shared" si="77"/>
        <v>23</v>
      </c>
    </row>
    <row r="2403" spans="1:9" ht="13.4" customHeight="1" x14ac:dyDescent="0.25">
      <c r="A2403" s="21" t="s">
        <v>2119</v>
      </c>
      <c r="B2403" s="25">
        <v>41064</v>
      </c>
      <c r="C2403" s="21" t="s">
        <v>21</v>
      </c>
      <c r="D2403" s="21" t="s">
        <v>154</v>
      </c>
      <c r="E2403" s="26">
        <v>50</v>
      </c>
      <c r="G2403" s="21" t="s">
        <v>266</v>
      </c>
      <c r="I2403" s="21">
        <f t="shared" si="77"/>
        <v>23</v>
      </c>
    </row>
    <row r="2404" spans="1:9" ht="13.4" customHeight="1" x14ac:dyDescent="0.25">
      <c r="A2404" s="21" t="s">
        <v>2119</v>
      </c>
      <c r="B2404" s="25">
        <v>41064</v>
      </c>
      <c r="C2404" s="21" t="s">
        <v>21</v>
      </c>
      <c r="D2404" s="21" t="s">
        <v>48</v>
      </c>
      <c r="E2404" s="26">
        <v>540</v>
      </c>
      <c r="G2404" s="21" t="s">
        <v>379</v>
      </c>
      <c r="I2404" s="21">
        <f t="shared" si="77"/>
        <v>23</v>
      </c>
    </row>
    <row r="2405" spans="1:9" ht="13.4" customHeight="1" x14ac:dyDescent="0.25">
      <c r="A2405" s="21" t="s">
        <v>2119</v>
      </c>
      <c r="B2405" s="25">
        <v>41064</v>
      </c>
      <c r="C2405" s="21" t="s">
        <v>21</v>
      </c>
      <c r="D2405" s="21" t="s">
        <v>48</v>
      </c>
      <c r="E2405" s="26">
        <v>160</v>
      </c>
      <c r="G2405" s="21" t="s">
        <v>338</v>
      </c>
      <c r="I2405" s="21">
        <f t="shared" si="77"/>
        <v>23</v>
      </c>
    </row>
    <row r="2406" spans="1:9" ht="13.4" customHeight="1" x14ac:dyDescent="0.25">
      <c r="A2406" s="21" t="s">
        <v>2119</v>
      </c>
      <c r="B2406" s="25">
        <v>41064</v>
      </c>
      <c r="C2406" s="21" t="s">
        <v>21</v>
      </c>
      <c r="D2406" s="21" t="s">
        <v>399</v>
      </c>
      <c r="E2406" s="26">
        <v>120</v>
      </c>
      <c r="G2406" s="21" t="s">
        <v>425</v>
      </c>
      <c r="I2406" s="21">
        <f t="shared" si="77"/>
        <v>23</v>
      </c>
    </row>
    <row r="2407" spans="1:9" ht="13.4" customHeight="1" x14ac:dyDescent="0.25">
      <c r="A2407" s="21" t="s">
        <v>2119</v>
      </c>
      <c r="B2407" s="25">
        <v>41064</v>
      </c>
      <c r="C2407" s="21" t="s">
        <v>21</v>
      </c>
      <c r="D2407" s="21" t="s">
        <v>399</v>
      </c>
      <c r="E2407" s="26">
        <v>40</v>
      </c>
      <c r="G2407" s="21" t="s">
        <v>266</v>
      </c>
      <c r="I2407" s="21">
        <f t="shared" si="77"/>
        <v>23</v>
      </c>
    </row>
    <row r="2408" spans="1:9" ht="13.4" customHeight="1" x14ac:dyDescent="0.25">
      <c r="A2408" s="21" t="s">
        <v>2119</v>
      </c>
      <c r="B2408" s="25">
        <v>41064</v>
      </c>
      <c r="C2408" s="21" t="s">
        <v>21</v>
      </c>
      <c r="D2408" s="21" t="s">
        <v>399</v>
      </c>
      <c r="E2408" s="26">
        <v>420</v>
      </c>
      <c r="G2408" s="21" t="s">
        <v>419</v>
      </c>
      <c r="I2408" s="21">
        <f t="shared" si="77"/>
        <v>23</v>
      </c>
    </row>
    <row r="2409" spans="1:9" ht="13.4" customHeight="1" x14ac:dyDescent="0.25">
      <c r="A2409" s="21" t="s">
        <v>2119</v>
      </c>
      <c r="B2409" s="25">
        <v>41064</v>
      </c>
      <c r="C2409" s="21" t="s">
        <v>21</v>
      </c>
      <c r="D2409" s="21" t="s">
        <v>56</v>
      </c>
      <c r="E2409" s="26">
        <v>120</v>
      </c>
      <c r="G2409" s="21" t="s">
        <v>338</v>
      </c>
      <c r="I2409" s="21">
        <f t="shared" si="77"/>
        <v>23</v>
      </c>
    </row>
    <row r="2410" spans="1:9" ht="13.4" customHeight="1" x14ac:dyDescent="0.25">
      <c r="A2410" s="21" t="s">
        <v>2119</v>
      </c>
      <c r="B2410" s="25">
        <v>41064</v>
      </c>
      <c r="C2410" s="21" t="s">
        <v>21</v>
      </c>
      <c r="D2410" s="21" t="s">
        <v>56</v>
      </c>
      <c r="E2410" s="26">
        <v>420</v>
      </c>
      <c r="G2410" s="21" t="s">
        <v>379</v>
      </c>
      <c r="I2410" s="21">
        <f t="shared" si="77"/>
        <v>23</v>
      </c>
    </row>
    <row r="2411" spans="1:9" ht="13.4" customHeight="1" x14ac:dyDescent="0.25">
      <c r="A2411" s="21" t="s">
        <v>2119</v>
      </c>
      <c r="B2411" s="25">
        <v>41064</v>
      </c>
      <c r="C2411" s="21" t="s">
        <v>21</v>
      </c>
      <c r="D2411" s="21" t="s">
        <v>22</v>
      </c>
      <c r="E2411" s="26">
        <v>40</v>
      </c>
      <c r="G2411" s="21" t="s">
        <v>266</v>
      </c>
      <c r="I2411" s="21">
        <f t="shared" si="77"/>
        <v>23</v>
      </c>
    </row>
    <row r="2412" spans="1:9" ht="13.4" customHeight="1" x14ac:dyDescent="0.25">
      <c r="A2412" s="21" t="s">
        <v>2119</v>
      </c>
      <c r="B2412" s="25">
        <v>41064</v>
      </c>
      <c r="C2412" s="21" t="s">
        <v>21</v>
      </c>
      <c r="D2412" s="21" t="s">
        <v>22</v>
      </c>
      <c r="E2412" s="26">
        <v>360</v>
      </c>
      <c r="G2412" s="21" t="s">
        <v>379</v>
      </c>
      <c r="I2412" s="21">
        <f t="shared" si="77"/>
        <v>23</v>
      </c>
    </row>
    <row r="2413" spans="1:9" ht="13.4" customHeight="1" x14ac:dyDescent="0.25">
      <c r="A2413" s="21" t="s">
        <v>2119</v>
      </c>
      <c r="B2413" s="25">
        <v>41064</v>
      </c>
      <c r="C2413" s="21" t="s">
        <v>21</v>
      </c>
      <c r="D2413" s="21" t="s">
        <v>22</v>
      </c>
      <c r="E2413" s="26">
        <v>120</v>
      </c>
      <c r="G2413" s="21" t="s">
        <v>338</v>
      </c>
      <c r="I2413" s="21">
        <f t="shared" si="77"/>
        <v>23</v>
      </c>
    </row>
    <row r="2414" spans="1:9" ht="13.4" customHeight="1" x14ac:dyDescent="0.25">
      <c r="A2414" s="21" t="s">
        <v>2119</v>
      </c>
      <c r="B2414" s="25">
        <v>41064</v>
      </c>
      <c r="C2414" s="21" t="s">
        <v>21</v>
      </c>
      <c r="D2414" s="21" t="s">
        <v>268</v>
      </c>
      <c r="E2414" s="26">
        <v>450</v>
      </c>
      <c r="G2414" s="21" t="s">
        <v>425</v>
      </c>
      <c r="I2414" s="21">
        <f t="shared" si="77"/>
        <v>23</v>
      </c>
    </row>
    <row r="2415" spans="1:9" ht="13.4" customHeight="1" x14ac:dyDescent="0.25">
      <c r="A2415" s="21" t="s">
        <v>2119</v>
      </c>
      <c r="B2415" s="25">
        <v>41064</v>
      </c>
      <c r="C2415" s="21" t="s">
        <v>21</v>
      </c>
      <c r="D2415" s="21" t="s">
        <v>395</v>
      </c>
      <c r="E2415" s="26">
        <v>360</v>
      </c>
      <c r="G2415" s="21" t="s">
        <v>425</v>
      </c>
      <c r="I2415" s="21">
        <f t="shared" si="77"/>
        <v>23</v>
      </c>
    </row>
    <row r="2416" spans="1:9" ht="13.4" customHeight="1" x14ac:dyDescent="0.25">
      <c r="A2416" s="21" t="s">
        <v>2119</v>
      </c>
      <c r="B2416" s="25">
        <v>41064</v>
      </c>
      <c r="C2416" s="21" t="s">
        <v>21</v>
      </c>
      <c r="D2416" s="21" t="s">
        <v>181</v>
      </c>
      <c r="E2416" s="26">
        <v>190.8</v>
      </c>
      <c r="G2416" s="21" t="s">
        <v>417</v>
      </c>
      <c r="I2416" s="21">
        <f t="shared" si="77"/>
        <v>23</v>
      </c>
    </row>
    <row r="2417" spans="1:9" ht="13.4" customHeight="1" x14ac:dyDescent="0.25">
      <c r="A2417" s="21" t="s">
        <v>2119</v>
      </c>
      <c r="B2417" s="25">
        <v>41064</v>
      </c>
      <c r="C2417" s="21" t="s">
        <v>21</v>
      </c>
      <c r="D2417" s="21" t="s">
        <v>384</v>
      </c>
      <c r="E2417" s="26">
        <v>180</v>
      </c>
      <c r="G2417" s="21" t="s">
        <v>425</v>
      </c>
      <c r="I2417" s="21">
        <f t="shared" si="77"/>
        <v>23</v>
      </c>
    </row>
    <row r="2418" spans="1:9" ht="13.4" customHeight="1" x14ac:dyDescent="0.25">
      <c r="A2418" s="21" t="s">
        <v>2119</v>
      </c>
      <c r="B2418" s="25">
        <v>41064</v>
      </c>
      <c r="C2418" s="21" t="s">
        <v>21</v>
      </c>
      <c r="D2418" s="21" t="s">
        <v>40</v>
      </c>
      <c r="E2418" s="26">
        <v>130</v>
      </c>
      <c r="G2418" s="21" t="s">
        <v>330</v>
      </c>
      <c r="I2418" s="21">
        <f t="shared" si="77"/>
        <v>23</v>
      </c>
    </row>
    <row r="2419" spans="1:9" ht="13.4" customHeight="1" x14ac:dyDescent="0.25">
      <c r="A2419" s="21" t="s">
        <v>2119</v>
      </c>
      <c r="B2419" s="25">
        <v>41064</v>
      </c>
      <c r="C2419" s="21" t="s">
        <v>21</v>
      </c>
      <c r="D2419" s="21" t="s">
        <v>40</v>
      </c>
      <c r="E2419" s="26">
        <v>40</v>
      </c>
      <c r="G2419" s="21" t="s">
        <v>266</v>
      </c>
      <c r="I2419" s="21">
        <f t="shared" si="77"/>
        <v>23</v>
      </c>
    </row>
    <row r="2420" spans="1:9" ht="13.4" customHeight="1" x14ac:dyDescent="0.25">
      <c r="A2420" s="21" t="s">
        <v>2119</v>
      </c>
      <c r="B2420" s="25">
        <v>41064</v>
      </c>
      <c r="C2420" s="21" t="s">
        <v>6</v>
      </c>
      <c r="D2420" s="21" t="s">
        <v>219</v>
      </c>
      <c r="F2420" s="26">
        <v>608.70000000000005</v>
      </c>
      <c r="G2420" s="21" t="s">
        <v>379</v>
      </c>
    </row>
    <row r="2421" spans="1:9" ht="13.4" customHeight="1" x14ac:dyDescent="0.25">
      <c r="A2421" s="21" t="s">
        <v>2119</v>
      </c>
      <c r="B2421" s="25">
        <v>41064</v>
      </c>
      <c r="C2421" s="21" t="s">
        <v>6</v>
      </c>
      <c r="D2421" s="21" t="s">
        <v>299</v>
      </c>
      <c r="F2421" s="26">
        <v>362.26</v>
      </c>
      <c r="G2421" s="21" t="s">
        <v>400</v>
      </c>
    </row>
    <row r="2422" spans="1:9" ht="13.4" customHeight="1" x14ac:dyDescent="0.25">
      <c r="A2422" s="21" t="s">
        <v>2119</v>
      </c>
      <c r="B2422" s="25">
        <v>41064</v>
      </c>
      <c r="C2422" s="21" t="s">
        <v>434</v>
      </c>
      <c r="D2422" s="21" t="s">
        <v>299</v>
      </c>
      <c r="F2422" s="26">
        <v>52.6</v>
      </c>
      <c r="G2422" s="21" t="s">
        <v>412</v>
      </c>
    </row>
    <row r="2423" spans="1:9" ht="13.4" customHeight="1" x14ac:dyDescent="0.25">
      <c r="A2423" s="21" t="s">
        <v>2119</v>
      </c>
      <c r="B2423" s="25">
        <v>41064</v>
      </c>
      <c r="C2423" s="21" t="s">
        <v>6</v>
      </c>
      <c r="D2423" s="21" t="s">
        <v>299</v>
      </c>
      <c r="F2423" s="26">
        <v>607.65</v>
      </c>
      <c r="G2423" s="21" t="s">
        <v>379</v>
      </c>
    </row>
    <row r="2424" spans="1:9" ht="13.4" customHeight="1" x14ac:dyDescent="0.25">
      <c r="A2424" s="21" t="s">
        <v>2119</v>
      </c>
      <c r="B2424" s="25">
        <v>41064</v>
      </c>
      <c r="C2424" s="21" t="s">
        <v>275</v>
      </c>
      <c r="D2424" s="21" t="s">
        <v>299</v>
      </c>
      <c r="F2424" s="26">
        <v>184.54</v>
      </c>
      <c r="G2424" s="21" t="s">
        <v>435</v>
      </c>
    </row>
    <row r="2425" spans="1:9" ht="13.4" customHeight="1" x14ac:dyDescent="0.25">
      <c r="A2425" s="21" t="s">
        <v>2119</v>
      </c>
      <c r="B2425" s="25">
        <v>41064</v>
      </c>
      <c r="C2425" s="21" t="s">
        <v>6</v>
      </c>
      <c r="D2425" s="21" t="s">
        <v>299</v>
      </c>
      <c r="F2425" s="26">
        <v>884.98</v>
      </c>
      <c r="G2425" s="21" t="s">
        <v>379</v>
      </c>
    </row>
    <row r="2426" spans="1:9" ht="13.4" customHeight="1" x14ac:dyDescent="0.25">
      <c r="A2426" s="21" t="s">
        <v>2119</v>
      </c>
      <c r="B2426" s="25">
        <v>41064</v>
      </c>
      <c r="C2426" s="21" t="s">
        <v>434</v>
      </c>
      <c r="D2426" s="21" t="s">
        <v>299</v>
      </c>
      <c r="F2426" s="26">
        <v>713.04</v>
      </c>
      <c r="G2426" s="21" t="s">
        <v>158</v>
      </c>
    </row>
    <row r="2427" spans="1:9" ht="13.4" customHeight="1" x14ac:dyDescent="0.25">
      <c r="A2427" s="21" t="s">
        <v>2119</v>
      </c>
      <c r="B2427" s="25">
        <v>41064</v>
      </c>
      <c r="C2427" s="21" t="s">
        <v>275</v>
      </c>
      <c r="D2427" s="21" t="s">
        <v>299</v>
      </c>
      <c r="F2427" s="26">
        <v>69.819999999999993</v>
      </c>
      <c r="G2427" s="21" t="s">
        <v>412</v>
      </c>
    </row>
    <row r="2428" spans="1:9" ht="13.4" customHeight="1" x14ac:dyDescent="0.25">
      <c r="A2428" s="21" t="s">
        <v>2119</v>
      </c>
      <c r="B2428" s="25">
        <v>41065</v>
      </c>
      <c r="C2428" s="21" t="s">
        <v>21</v>
      </c>
      <c r="D2428" s="21" t="s">
        <v>260</v>
      </c>
      <c r="E2428" s="26">
        <v>3000</v>
      </c>
      <c r="G2428" s="21" t="s">
        <v>379</v>
      </c>
      <c r="I2428" s="21">
        <f t="shared" ref="I2428:I2435" si="78">WEEKNUM(B2428)</f>
        <v>23</v>
      </c>
    </row>
    <row r="2429" spans="1:9" ht="13.4" customHeight="1" x14ac:dyDescent="0.25">
      <c r="A2429" s="21" t="s">
        <v>2119</v>
      </c>
      <c r="B2429" s="25">
        <v>41065</v>
      </c>
      <c r="C2429" s="21" t="s">
        <v>21</v>
      </c>
      <c r="D2429" s="21" t="s">
        <v>436</v>
      </c>
      <c r="E2429" s="26">
        <v>1200</v>
      </c>
      <c r="G2429" s="21" t="s">
        <v>278</v>
      </c>
      <c r="I2429" s="21">
        <f t="shared" si="78"/>
        <v>23</v>
      </c>
    </row>
    <row r="2430" spans="1:9" ht="13.4" customHeight="1" x14ac:dyDescent="0.25">
      <c r="A2430" s="21" t="s">
        <v>2119</v>
      </c>
      <c r="B2430" s="25">
        <v>41065</v>
      </c>
      <c r="C2430" s="21" t="s">
        <v>21</v>
      </c>
      <c r="D2430" s="21" t="s">
        <v>394</v>
      </c>
      <c r="E2430" s="26">
        <v>120</v>
      </c>
      <c r="G2430" s="21" t="s">
        <v>425</v>
      </c>
      <c r="I2430" s="21">
        <f t="shared" si="78"/>
        <v>23</v>
      </c>
    </row>
    <row r="2431" spans="1:9" ht="13.4" customHeight="1" x14ac:dyDescent="0.25">
      <c r="A2431" s="21" t="s">
        <v>2119</v>
      </c>
      <c r="B2431" s="25">
        <v>41065</v>
      </c>
      <c r="C2431" s="21" t="s">
        <v>21</v>
      </c>
      <c r="D2431" s="21" t="s">
        <v>394</v>
      </c>
      <c r="E2431" s="26">
        <f>600-120</f>
        <v>480</v>
      </c>
      <c r="G2431" s="21" t="s">
        <v>419</v>
      </c>
      <c r="I2431" s="21">
        <f t="shared" si="78"/>
        <v>23</v>
      </c>
    </row>
    <row r="2432" spans="1:9" ht="13.4" customHeight="1" x14ac:dyDescent="0.25">
      <c r="A2432" s="21" t="s">
        <v>2119</v>
      </c>
      <c r="B2432" s="25">
        <v>41065</v>
      </c>
      <c r="C2432" s="21" t="s">
        <v>21</v>
      </c>
      <c r="D2432" s="21" t="s">
        <v>437</v>
      </c>
      <c r="E2432" s="26">
        <v>120</v>
      </c>
      <c r="G2432" s="21" t="s">
        <v>425</v>
      </c>
      <c r="I2432" s="21">
        <f t="shared" si="78"/>
        <v>23</v>
      </c>
    </row>
    <row r="2433" spans="1:9" ht="13.4" customHeight="1" x14ac:dyDescent="0.25">
      <c r="A2433" s="21" t="s">
        <v>2119</v>
      </c>
      <c r="B2433" s="25">
        <v>41065</v>
      </c>
      <c r="C2433" s="21" t="s">
        <v>21</v>
      </c>
      <c r="D2433" s="21" t="s">
        <v>437</v>
      </c>
      <c r="E2433" s="26">
        <v>360</v>
      </c>
      <c r="G2433" s="21" t="s">
        <v>419</v>
      </c>
      <c r="I2433" s="21">
        <f t="shared" si="78"/>
        <v>23</v>
      </c>
    </row>
    <row r="2434" spans="1:9" ht="13.4" customHeight="1" x14ac:dyDescent="0.25">
      <c r="A2434" s="21" t="s">
        <v>2119</v>
      </c>
      <c r="B2434" s="25">
        <v>41065</v>
      </c>
      <c r="C2434" s="21" t="s">
        <v>21</v>
      </c>
      <c r="D2434" s="21" t="s">
        <v>216</v>
      </c>
      <c r="E2434" s="26">
        <v>379</v>
      </c>
      <c r="G2434" s="21" t="s">
        <v>323</v>
      </c>
      <c r="I2434" s="21">
        <f t="shared" si="78"/>
        <v>23</v>
      </c>
    </row>
    <row r="2435" spans="1:9" ht="13.4" customHeight="1" x14ac:dyDescent="0.25">
      <c r="A2435" s="21" t="s">
        <v>2119</v>
      </c>
      <c r="B2435" s="25">
        <v>41065</v>
      </c>
      <c r="C2435" s="21" t="s">
        <v>21</v>
      </c>
      <c r="D2435" s="21" t="s">
        <v>216</v>
      </c>
      <c r="E2435" s="26">
        <v>19</v>
      </c>
      <c r="G2435" s="21" t="s">
        <v>323</v>
      </c>
      <c r="I2435" s="21">
        <f t="shared" si="78"/>
        <v>23</v>
      </c>
    </row>
    <row r="2436" spans="1:9" ht="13.4" customHeight="1" x14ac:dyDescent="0.25">
      <c r="A2436" s="21" t="s">
        <v>2119</v>
      </c>
      <c r="B2436" s="25">
        <v>41065</v>
      </c>
      <c r="C2436" s="21" t="s">
        <v>275</v>
      </c>
      <c r="D2436" s="21" t="s">
        <v>299</v>
      </c>
      <c r="F2436" s="26">
        <v>356.33</v>
      </c>
      <c r="G2436" s="21" t="s">
        <v>412</v>
      </c>
    </row>
    <row r="2437" spans="1:9" ht="13.4" customHeight="1" x14ac:dyDescent="0.25">
      <c r="A2437" s="21" t="s">
        <v>2119</v>
      </c>
      <c r="B2437" s="25">
        <v>41065</v>
      </c>
      <c r="C2437" s="21" t="s">
        <v>6</v>
      </c>
      <c r="D2437" s="21" t="s">
        <v>299</v>
      </c>
      <c r="F2437" s="26">
        <v>229.11</v>
      </c>
      <c r="G2437" s="21" t="s">
        <v>419</v>
      </c>
    </row>
    <row r="2438" spans="1:9" ht="13.4" customHeight="1" x14ac:dyDescent="0.25">
      <c r="A2438" s="21" t="s">
        <v>2119</v>
      </c>
      <c r="B2438" s="25">
        <v>41065</v>
      </c>
      <c r="C2438" s="21" t="s">
        <v>275</v>
      </c>
      <c r="D2438" s="21" t="s">
        <v>299</v>
      </c>
      <c r="F2438" s="26">
        <v>271.63</v>
      </c>
      <c r="G2438" s="21" t="s">
        <v>412</v>
      </c>
    </row>
    <row r="2439" spans="1:9" ht="13.4" customHeight="1" x14ac:dyDescent="0.25">
      <c r="A2439" s="21" t="s">
        <v>2119</v>
      </c>
      <c r="B2439" s="25">
        <v>41066</v>
      </c>
      <c r="C2439" s="21" t="s">
        <v>21</v>
      </c>
      <c r="D2439" s="21" t="s">
        <v>36</v>
      </c>
      <c r="E2439" s="26">
        <v>130</v>
      </c>
      <c r="G2439" s="21" t="s">
        <v>338</v>
      </c>
      <c r="I2439" s="21">
        <f>WEEKNUM(B2439)</f>
        <v>23</v>
      </c>
    </row>
    <row r="2440" spans="1:9" ht="13.4" customHeight="1" x14ac:dyDescent="0.25">
      <c r="A2440" s="21" t="s">
        <v>2119</v>
      </c>
      <c r="B2440" s="25">
        <v>41066</v>
      </c>
      <c r="C2440" s="21" t="s">
        <v>21</v>
      </c>
      <c r="D2440" s="21" t="s">
        <v>36</v>
      </c>
      <c r="E2440" s="26">
        <v>390</v>
      </c>
      <c r="G2440" s="21" t="s">
        <v>379</v>
      </c>
      <c r="I2440" s="21">
        <f>WEEKNUM(B2440)</f>
        <v>23</v>
      </c>
    </row>
    <row r="2441" spans="1:9" ht="13.4" customHeight="1" x14ac:dyDescent="0.25">
      <c r="A2441" s="21" t="s">
        <v>2119</v>
      </c>
      <c r="B2441" s="25">
        <v>41066</v>
      </c>
      <c r="C2441" s="21" t="s">
        <v>21</v>
      </c>
      <c r="D2441" s="21" t="s">
        <v>36</v>
      </c>
      <c r="E2441" s="26">
        <v>60</v>
      </c>
      <c r="G2441" s="21" t="s">
        <v>379</v>
      </c>
      <c r="I2441" s="21">
        <f>WEEKNUM(B2441)</f>
        <v>23</v>
      </c>
    </row>
    <row r="2442" spans="1:9" ht="13.4" customHeight="1" x14ac:dyDescent="0.25">
      <c r="A2442" s="21" t="s">
        <v>2119</v>
      </c>
      <c r="B2442" s="25">
        <v>41066</v>
      </c>
      <c r="C2442" s="21" t="s">
        <v>6</v>
      </c>
      <c r="D2442" s="21" t="s">
        <v>299</v>
      </c>
      <c r="F2442" s="26">
        <v>866.04</v>
      </c>
      <c r="G2442" s="21" t="s">
        <v>425</v>
      </c>
    </row>
    <row r="2443" spans="1:9" ht="13.4" customHeight="1" x14ac:dyDescent="0.25">
      <c r="A2443" s="21" t="s">
        <v>2119</v>
      </c>
      <c r="B2443" s="25">
        <v>41066</v>
      </c>
      <c r="C2443" s="21" t="s">
        <v>6</v>
      </c>
      <c r="D2443" s="21" t="s">
        <v>299</v>
      </c>
      <c r="F2443" s="26">
        <v>823.67</v>
      </c>
      <c r="G2443" s="21" t="s">
        <v>419</v>
      </c>
    </row>
    <row r="2444" spans="1:9" ht="13.4" customHeight="1" x14ac:dyDescent="0.25">
      <c r="A2444" s="21" t="s">
        <v>2119</v>
      </c>
      <c r="B2444" s="25">
        <v>41066</v>
      </c>
      <c r="C2444" s="21" t="s">
        <v>6</v>
      </c>
      <c r="D2444" s="21" t="s">
        <v>299</v>
      </c>
      <c r="F2444" s="26">
        <v>300.05</v>
      </c>
      <c r="G2444" s="21" t="s">
        <v>400</v>
      </c>
    </row>
    <row r="2445" spans="1:9" ht="13.4" customHeight="1" x14ac:dyDescent="0.25">
      <c r="A2445" s="21" t="s">
        <v>2119</v>
      </c>
      <c r="B2445" s="25">
        <v>41066</v>
      </c>
      <c r="C2445" s="21" t="s">
        <v>275</v>
      </c>
      <c r="D2445" s="21" t="s">
        <v>299</v>
      </c>
      <c r="F2445" s="26">
        <v>1487.18</v>
      </c>
      <c r="G2445" s="21" t="s">
        <v>412</v>
      </c>
    </row>
    <row r="2446" spans="1:9" ht="13.4" customHeight="1" x14ac:dyDescent="0.25">
      <c r="A2446" s="21" t="s">
        <v>2119</v>
      </c>
      <c r="B2446" s="25">
        <v>41066</v>
      </c>
      <c r="C2446" s="21" t="s">
        <v>6</v>
      </c>
      <c r="D2446" s="21" t="s">
        <v>438</v>
      </c>
      <c r="F2446" s="26">
        <v>404.8</v>
      </c>
      <c r="G2446" s="21" t="s">
        <v>323</v>
      </c>
    </row>
    <row r="2447" spans="1:9" ht="13.4" customHeight="1" x14ac:dyDescent="0.25">
      <c r="A2447" s="21" t="s">
        <v>2119</v>
      </c>
      <c r="B2447" s="25">
        <v>41066</v>
      </c>
      <c r="C2447" s="21" t="s">
        <v>6</v>
      </c>
      <c r="D2447" s="21" t="s">
        <v>299</v>
      </c>
      <c r="F2447" s="26">
        <v>109.66</v>
      </c>
      <c r="G2447" s="21" t="s">
        <v>419</v>
      </c>
    </row>
    <row r="2448" spans="1:9" ht="13.4" customHeight="1" x14ac:dyDescent="0.25">
      <c r="A2448" s="21" t="s">
        <v>2119</v>
      </c>
      <c r="B2448" s="25">
        <v>41066</v>
      </c>
      <c r="C2448" s="21" t="s">
        <v>6</v>
      </c>
      <c r="D2448" s="21" t="s">
        <v>299</v>
      </c>
      <c r="F2448" s="26">
        <v>103.04</v>
      </c>
      <c r="G2448" s="21" t="s">
        <v>379</v>
      </c>
    </row>
    <row r="2449" spans="1:9" ht="13.4" customHeight="1" x14ac:dyDescent="0.25">
      <c r="A2449" s="21" t="s">
        <v>2119</v>
      </c>
      <c r="B2449" s="25">
        <v>41067</v>
      </c>
      <c r="C2449" s="21" t="s">
        <v>21</v>
      </c>
      <c r="D2449" s="21" t="s">
        <v>262</v>
      </c>
      <c r="E2449" s="26">
        <v>2500</v>
      </c>
      <c r="G2449" s="21" t="s">
        <v>425</v>
      </c>
      <c r="I2449" s="21">
        <f>WEEKNUM(B2449)</f>
        <v>23</v>
      </c>
    </row>
    <row r="2450" spans="1:9" ht="13.4" customHeight="1" x14ac:dyDescent="0.25">
      <c r="A2450" s="21" t="s">
        <v>2119</v>
      </c>
      <c r="B2450" s="25">
        <v>41067</v>
      </c>
      <c r="C2450" s="21" t="s">
        <v>21</v>
      </c>
      <c r="D2450" s="21" t="s">
        <v>46</v>
      </c>
      <c r="E2450" s="26">
        <v>130</v>
      </c>
      <c r="G2450" s="21" t="s">
        <v>425</v>
      </c>
      <c r="I2450" s="21">
        <f>WEEKNUM(B2450)</f>
        <v>23</v>
      </c>
    </row>
    <row r="2451" spans="1:9" ht="13.4" customHeight="1" x14ac:dyDescent="0.25">
      <c r="A2451" s="21" t="s">
        <v>2119</v>
      </c>
      <c r="B2451" s="25">
        <v>41067</v>
      </c>
      <c r="C2451" s="21" t="s">
        <v>21</v>
      </c>
      <c r="D2451" s="21" t="s">
        <v>46</v>
      </c>
      <c r="E2451" s="26">
        <v>520</v>
      </c>
      <c r="G2451" s="21" t="s">
        <v>419</v>
      </c>
      <c r="I2451" s="21">
        <f>WEEKNUM(B2451)</f>
        <v>23</v>
      </c>
    </row>
    <row r="2452" spans="1:9" ht="13.4" customHeight="1" x14ac:dyDescent="0.25">
      <c r="A2452" s="21" t="s">
        <v>2119</v>
      </c>
      <c r="B2452" s="25">
        <v>41067</v>
      </c>
      <c r="C2452" s="21" t="s">
        <v>6</v>
      </c>
      <c r="D2452" s="21" t="s">
        <v>299</v>
      </c>
      <c r="F2452" s="26">
        <v>36.17</v>
      </c>
      <c r="G2452" s="21" t="s">
        <v>379</v>
      </c>
    </row>
    <row r="2453" spans="1:9" ht="13.4" customHeight="1" x14ac:dyDescent="0.25">
      <c r="A2453" s="21" t="s">
        <v>2119</v>
      </c>
      <c r="B2453" s="25">
        <v>41067</v>
      </c>
      <c r="C2453" s="21" t="s">
        <v>6</v>
      </c>
      <c r="D2453" s="21" t="s">
        <v>299</v>
      </c>
      <c r="F2453" s="26">
        <v>1411.41</v>
      </c>
      <c r="G2453" s="21" t="s">
        <v>417</v>
      </c>
    </row>
    <row r="2454" spans="1:9" ht="13.4" customHeight="1" x14ac:dyDescent="0.25">
      <c r="A2454" s="21" t="s">
        <v>2119</v>
      </c>
      <c r="B2454" s="25">
        <v>41067</v>
      </c>
      <c r="C2454" s="21" t="s">
        <v>6</v>
      </c>
      <c r="D2454" s="21" t="s">
        <v>299</v>
      </c>
      <c r="F2454" s="26">
        <v>2150.5500000000002</v>
      </c>
      <c r="G2454" s="21" t="s">
        <v>400</v>
      </c>
    </row>
    <row r="2455" spans="1:9" ht="13.4" customHeight="1" x14ac:dyDescent="0.25">
      <c r="A2455" s="21" t="s">
        <v>2119</v>
      </c>
      <c r="B2455" s="25">
        <v>41067</v>
      </c>
      <c r="C2455" s="21" t="s">
        <v>6</v>
      </c>
      <c r="D2455" s="21" t="s">
        <v>299</v>
      </c>
      <c r="F2455" s="26">
        <v>148.18</v>
      </c>
      <c r="G2455" s="21" t="s">
        <v>419</v>
      </c>
    </row>
    <row r="2456" spans="1:9" ht="13.4" customHeight="1" x14ac:dyDescent="0.25">
      <c r="A2456" s="21" t="s">
        <v>2119</v>
      </c>
      <c r="B2456" s="25">
        <v>41068</v>
      </c>
      <c r="C2456" s="21" t="s">
        <v>21</v>
      </c>
      <c r="D2456" s="21" t="s">
        <v>22</v>
      </c>
      <c r="E2456" s="26">
        <f>3*130</f>
        <v>390</v>
      </c>
      <c r="G2456" s="21" t="s">
        <v>417</v>
      </c>
      <c r="I2456" s="21">
        <f>WEEKNUM(B2456)</f>
        <v>23</v>
      </c>
    </row>
    <row r="2457" spans="1:9" ht="13.4" customHeight="1" x14ac:dyDescent="0.25">
      <c r="A2457" s="21" t="s">
        <v>2119</v>
      </c>
      <c r="B2457" s="25">
        <v>41068</v>
      </c>
      <c r="C2457" s="21" t="s">
        <v>21</v>
      </c>
      <c r="D2457" s="21" t="s">
        <v>22</v>
      </c>
      <c r="E2457" s="26">
        <f>750-390</f>
        <v>360</v>
      </c>
      <c r="G2457" s="21" t="s">
        <v>379</v>
      </c>
      <c r="I2457" s="21">
        <f>WEEKNUM(B2457)</f>
        <v>23</v>
      </c>
    </row>
    <row r="2458" spans="1:9" ht="13.4" customHeight="1" x14ac:dyDescent="0.25">
      <c r="A2458" s="21" t="s">
        <v>2119</v>
      </c>
      <c r="B2458" s="25">
        <v>41068</v>
      </c>
      <c r="C2458" s="21" t="s">
        <v>21</v>
      </c>
      <c r="D2458" s="21" t="s">
        <v>216</v>
      </c>
      <c r="E2458" s="26">
        <v>20.6</v>
      </c>
      <c r="G2458" s="21" t="s">
        <v>323</v>
      </c>
      <c r="I2458" s="21">
        <f>WEEKNUM(B2458)</f>
        <v>23</v>
      </c>
    </row>
    <row r="2459" spans="1:9" ht="13.4" customHeight="1" x14ac:dyDescent="0.25">
      <c r="A2459" s="21" t="s">
        <v>2119</v>
      </c>
      <c r="B2459" s="25">
        <v>41068</v>
      </c>
      <c r="C2459" s="21" t="s">
        <v>6</v>
      </c>
      <c r="D2459" s="21" t="s">
        <v>299</v>
      </c>
      <c r="F2459" s="26">
        <v>1715.74</v>
      </c>
      <c r="G2459" s="21" t="s">
        <v>417</v>
      </c>
    </row>
    <row r="2460" spans="1:9" ht="13.4" customHeight="1" x14ac:dyDescent="0.25">
      <c r="A2460" s="21" t="s">
        <v>2119</v>
      </c>
      <c r="B2460" s="25">
        <v>41068</v>
      </c>
      <c r="C2460" s="21" t="s">
        <v>6</v>
      </c>
      <c r="D2460" s="21" t="s">
        <v>299</v>
      </c>
      <c r="F2460" s="26">
        <v>75.77</v>
      </c>
      <c r="G2460" s="21" t="s">
        <v>419</v>
      </c>
    </row>
    <row r="2461" spans="1:9" ht="13.4" customHeight="1" x14ac:dyDescent="0.25">
      <c r="A2461" s="21" t="s">
        <v>2119</v>
      </c>
      <c r="B2461" s="25">
        <v>41068</v>
      </c>
      <c r="C2461" s="21" t="s">
        <v>6</v>
      </c>
      <c r="D2461" s="21" t="s">
        <v>299</v>
      </c>
      <c r="F2461" s="26">
        <v>435.45</v>
      </c>
      <c r="G2461" s="21" t="s">
        <v>419</v>
      </c>
    </row>
    <row r="2462" spans="1:9" ht="13.4" customHeight="1" x14ac:dyDescent="0.25">
      <c r="A2462" s="21" t="s">
        <v>2119</v>
      </c>
      <c r="B2462" s="25">
        <v>41068</v>
      </c>
      <c r="C2462" s="21" t="s">
        <v>275</v>
      </c>
      <c r="D2462" s="21" t="s">
        <v>299</v>
      </c>
      <c r="F2462" s="26">
        <v>1137.08</v>
      </c>
      <c r="G2462" s="21" t="s">
        <v>412</v>
      </c>
    </row>
    <row r="2463" spans="1:9" ht="13.4" customHeight="1" x14ac:dyDescent="0.25">
      <c r="A2463" s="21" t="s">
        <v>2119</v>
      </c>
      <c r="B2463" s="25">
        <v>41068</v>
      </c>
      <c r="C2463" s="21" t="s">
        <v>6</v>
      </c>
      <c r="D2463" s="21" t="s">
        <v>299</v>
      </c>
      <c r="F2463" s="26">
        <v>191.27</v>
      </c>
      <c r="G2463" s="21" t="s">
        <v>439</v>
      </c>
    </row>
    <row r="2464" spans="1:9" ht="13.4" customHeight="1" x14ac:dyDescent="0.25">
      <c r="A2464" s="21" t="s">
        <v>2119</v>
      </c>
      <c r="B2464" s="25">
        <v>41068</v>
      </c>
      <c r="C2464" s="21" t="s">
        <v>6</v>
      </c>
      <c r="D2464" s="21" t="s">
        <v>299</v>
      </c>
      <c r="F2464" s="26">
        <v>3595.64</v>
      </c>
      <c r="G2464" s="21" t="s">
        <v>379</v>
      </c>
    </row>
    <row r="2465" spans="1:9" ht="13.4" customHeight="1" x14ac:dyDescent="0.25">
      <c r="A2465" s="21" t="s">
        <v>2119</v>
      </c>
      <c r="B2465" s="25">
        <v>41069</v>
      </c>
      <c r="C2465" s="21" t="s">
        <v>6</v>
      </c>
      <c r="D2465" s="21" t="s">
        <v>299</v>
      </c>
      <c r="F2465" s="26">
        <v>627.89</v>
      </c>
      <c r="G2465" s="21" t="s">
        <v>419</v>
      </c>
    </row>
    <row r="2466" spans="1:9" ht="13.4" customHeight="1" x14ac:dyDescent="0.25">
      <c r="A2466" s="21" t="s">
        <v>2119</v>
      </c>
      <c r="B2466" s="25">
        <v>41069</v>
      </c>
      <c r="C2466" s="21" t="s">
        <v>6</v>
      </c>
      <c r="D2466" s="21" t="s">
        <v>299</v>
      </c>
      <c r="F2466" s="26">
        <v>418.55</v>
      </c>
      <c r="G2466" s="21" t="s">
        <v>425</v>
      </c>
    </row>
    <row r="2467" spans="1:9" ht="13.4" customHeight="1" x14ac:dyDescent="0.25">
      <c r="A2467" s="21" t="s">
        <v>2119</v>
      </c>
      <c r="B2467" s="25">
        <v>41069</v>
      </c>
      <c r="C2467" s="21" t="s">
        <v>6</v>
      </c>
      <c r="D2467" s="21" t="s">
        <v>299</v>
      </c>
      <c r="F2467" s="26">
        <v>357.82</v>
      </c>
      <c r="G2467" s="21" t="s">
        <v>439</v>
      </c>
    </row>
    <row r="2468" spans="1:9" ht="13.4" customHeight="1" x14ac:dyDescent="0.25">
      <c r="A2468" s="21" t="s">
        <v>2119</v>
      </c>
      <c r="B2468" s="25">
        <v>41069</v>
      </c>
      <c r="C2468" s="21" t="s">
        <v>6</v>
      </c>
      <c r="D2468" s="21" t="s">
        <v>299</v>
      </c>
      <c r="F2468" s="26">
        <v>1414.86</v>
      </c>
      <c r="G2468" s="21" t="s">
        <v>400</v>
      </c>
    </row>
    <row r="2469" spans="1:9" ht="13.4" customHeight="1" x14ac:dyDescent="0.25">
      <c r="A2469" s="21" t="s">
        <v>2119</v>
      </c>
      <c r="B2469" s="25">
        <v>41071</v>
      </c>
      <c r="C2469" s="21" t="s">
        <v>21</v>
      </c>
      <c r="D2469" s="21" t="s">
        <v>36</v>
      </c>
      <c r="E2469" s="26">
        <f>3*130</f>
        <v>390</v>
      </c>
      <c r="G2469" s="21" t="s">
        <v>417</v>
      </c>
      <c r="I2469" s="21">
        <f t="shared" ref="I2469:I2480" si="79">WEEKNUM(B2469)</f>
        <v>24</v>
      </c>
    </row>
    <row r="2470" spans="1:9" ht="13.4" customHeight="1" x14ac:dyDescent="0.25">
      <c r="A2470" s="21" t="s">
        <v>2119</v>
      </c>
      <c r="B2470" s="25">
        <v>41071</v>
      </c>
      <c r="C2470" s="21" t="s">
        <v>21</v>
      </c>
      <c r="D2470" s="21" t="s">
        <v>36</v>
      </c>
      <c r="E2470" s="26">
        <f>820-390</f>
        <v>430</v>
      </c>
      <c r="G2470" s="21" t="s">
        <v>379</v>
      </c>
      <c r="I2470" s="21">
        <f t="shared" si="79"/>
        <v>24</v>
      </c>
    </row>
    <row r="2471" spans="1:9" ht="13.4" customHeight="1" x14ac:dyDescent="0.25">
      <c r="A2471" s="21" t="s">
        <v>2119</v>
      </c>
      <c r="B2471" s="25">
        <v>41071</v>
      </c>
      <c r="C2471" s="21" t="s">
        <v>21</v>
      </c>
      <c r="D2471" s="21" t="s">
        <v>399</v>
      </c>
      <c r="E2471" s="26">
        <v>780</v>
      </c>
      <c r="G2471" s="21" t="s">
        <v>419</v>
      </c>
      <c r="I2471" s="21">
        <f t="shared" si="79"/>
        <v>24</v>
      </c>
    </row>
    <row r="2472" spans="1:9" ht="13.4" customHeight="1" x14ac:dyDescent="0.25">
      <c r="A2472" s="21" t="s">
        <v>2119</v>
      </c>
      <c r="B2472" s="25">
        <v>41071</v>
      </c>
      <c r="C2472" s="21" t="s">
        <v>21</v>
      </c>
      <c r="D2472" s="21" t="s">
        <v>48</v>
      </c>
      <c r="E2472" s="26">
        <f>720/2</f>
        <v>360</v>
      </c>
      <c r="G2472" s="21" t="s">
        <v>379</v>
      </c>
      <c r="I2472" s="21">
        <f t="shared" si="79"/>
        <v>24</v>
      </c>
    </row>
    <row r="2473" spans="1:9" ht="13.4" customHeight="1" x14ac:dyDescent="0.25">
      <c r="A2473" s="21" t="s">
        <v>2119</v>
      </c>
      <c r="B2473" s="25">
        <v>41071</v>
      </c>
      <c r="C2473" s="21" t="s">
        <v>21</v>
      </c>
      <c r="D2473" s="21" t="s">
        <v>48</v>
      </c>
      <c r="E2473" s="26">
        <v>360</v>
      </c>
      <c r="G2473" s="21" t="s">
        <v>417</v>
      </c>
      <c r="I2473" s="21">
        <f t="shared" si="79"/>
        <v>24</v>
      </c>
    </row>
    <row r="2474" spans="1:9" ht="13.4" customHeight="1" x14ac:dyDescent="0.25">
      <c r="A2474" s="21" t="s">
        <v>2119</v>
      </c>
      <c r="B2474" s="25">
        <v>41071</v>
      </c>
      <c r="C2474" s="21" t="s">
        <v>21</v>
      </c>
      <c r="D2474" s="21" t="s">
        <v>56</v>
      </c>
      <c r="E2474" s="26">
        <v>360</v>
      </c>
      <c r="G2474" s="21" t="s">
        <v>417</v>
      </c>
      <c r="I2474" s="21">
        <f t="shared" si="79"/>
        <v>24</v>
      </c>
    </row>
    <row r="2475" spans="1:9" ht="13.4" customHeight="1" x14ac:dyDescent="0.25">
      <c r="A2475" s="21" t="s">
        <v>2119</v>
      </c>
      <c r="B2475" s="25">
        <v>41071</v>
      </c>
      <c r="C2475" s="21" t="s">
        <v>21</v>
      </c>
      <c r="D2475" s="21" t="s">
        <v>56</v>
      </c>
      <c r="E2475" s="26">
        <v>360</v>
      </c>
      <c r="G2475" s="21" t="s">
        <v>379</v>
      </c>
      <c r="I2475" s="21">
        <f t="shared" si="79"/>
        <v>24</v>
      </c>
    </row>
    <row r="2476" spans="1:9" ht="13.4" customHeight="1" x14ac:dyDescent="0.25">
      <c r="A2476" s="21" t="s">
        <v>2119</v>
      </c>
      <c r="B2476" s="25">
        <v>41071</v>
      </c>
      <c r="C2476" s="21" t="s">
        <v>21</v>
      </c>
      <c r="D2476" s="21" t="s">
        <v>154</v>
      </c>
      <c r="E2476" s="26">
        <v>660</v>
      </c>
      <c r="G2476" s="21" t="s">
        <v>379</v>
      </c>
      <c r="I2476" s="21">
        <f t="shared" si="79"/>
        <v>24</v>
      </c>
    </row>
    <row r="2477" spans="1:9" ht="13.4" customHeight="1" x14ac:dyDescent="0.25">
      <c r="A2477" s="21" t="s">
        <v>2119</v>
      </c>
      <c r="B2477" s="25">
        <v>41071</v>
      </c>
      <c r="C2477" s="21" t="s">
        <v>21</v>
      </c>
      <c r="D2477" s="21" t="s">
        <v>38</v>
      </c>
      <c r="E2477" s="26">
        <v>500</v>
      </c>
      <c r="G2477" s="21" t="s">
        <v>425</v>
      </c>
      <c r="I2477" s="21">
        <f t="shared" si="79"/>
        <v>24</v>
      </c>
    </row>
    <row r="2478" spans="1:9" ht="13.4" customHeight="1" x14ac:dyDescent="0.25">
      <c r="A2478" s="21" t="s">
        <v>2119</v>
      </c>
      <c r="B2478" s="25">
        <v>41071</v>
      </c>
      <c r="C2478" s="21" t="s">
        <v>21</v>
      </c>
      <c r="D2478" s="21" t="s">
        <v>395</v>
      </c>
      <c r="E2478" s="26">
        <v>480</v>
      </c>
      <c r="G2478" s="21" t="s">
        <v>425</v>
      </c>
      <c r="I2478" s="21">
        <f t="shared" si="79"/>
        <v>24</v>
      </c>
    </row>
    <row r="2479" spans="1:9" ht="13.4" customHeight="1" x14ac:dyDescent="0.25">
      <c r="A2479" s="21" t="s">
        <v>2119</v>
      </c>
      <c r="B2479" s="25">
        <v>41071</v>
      </c>
      <c r="C2479" s="21" t="s">
        <v>21</v>
      </c>
      <c r="D2479" s="21" t="s">
        <v>268</v>
      </c>
      <c r="E2479" s="26">
        <v>90</v>
      </c>
      <c r="G2479" s="21" t="s">
        <v>379</v>
      </c>
      <c r="I2479" s="21">
        <f t="shared" si="79"/>
        <v>24</v>
      </c>
    </row>
    <row r="2480" spans="1:9" ht="13.4" customHeight="1" x14ac:dyDescent="0.25">
      <c r="A2480" s="21" t="s">
        <v>2119</v>
      </c>
      <c r="B2480" s="25">
        <v>41071</v>
      </c>
      <c r="C2480" s="21" t="s">
        <v>21</v>
      </c>
      <c r="D2480" s="21" t="s">
        <v>268</v>
      </c>
      <c r="E2480" s="26">
        <f>450-90</f>
        <v>360</v>
      </c>
      <c r="G2480" s="21" t="s">
        <v>425</v>
      </c>
      <c r="I2480" s="21">
        <f t="shared" si="79"/>
        <v>24</v>
      </c>
    </row>
    <row r="2481" spans="1:9" ht="13.4" customHeight="1" x14ac:dyDescent="0.25">
      <c r="A2481" s="21" t="s">
        <v>2119</v>
      </c>
      <c r="B2481" s="25">
        <v>41071</v>
      </c>
      <c r="C2481" s="21" t="s">
        <v>6</v>
      </c>
      <c r="D2481" s="21" t="s">
        <v>299</v>
      </c>
      <c r="F2481" s="26">
        <v>582.97</v>
      </c>
      <c r="G2481" s="21" t="s">
        <v>390</v>
      </c>
    </row>
    <row r="2482" spans="1:9" ht="13.4" customHeight="1" x14ac:dyDescent="0.25">
      <c r="A2482" s="21" t="s">
        <v>2119</v>
      </c>
      <c r="B2482" s="25">
        <v>41071</v>
      </c>
      <c r="C2482" s="21" t="s">
        <v>6</v>
      </c>
      <c r="D2482" s="21" t="s">
        <v>299</v>
      </c>
      <c r="F2482" s="26">
        <v>248.83</v>
      </c>
      <c r="G2482" s="21" t="s">
        <v>419</v>
      </c>
    </row>
    <row r="2483" spans="1:9" ht="13.4" customHeight="1" x14ac:dyDescent="0.25">
      <c r="A2483" s="21" t="s">
        <v>2119</v>
      </c>
      <c r="B2483" s="25">
        <v>41071</v>
      </c>
      <c r="C2483" s="21" t="s">
        <v>6</v>
      </c>
      <c r="D2483" s="21" t="s">
        <v>299</v>
      </c>
      <c r="F2483" s="26">
        <v>338.19</v>
      </c>
      <c r="G2483" s="21" t="s">
        <v>400</v>
      </c>
    </row>
    <row r="2484" spans="1:9" ht="13.4" customHeight="1" x14ac:dyDescent="0.25">
      <c r="A2484" s="21" t="s">
        <v>2119</v>
      </c>
      <c r="B2484" s="25">
        <v>41071</v>
      </c>
      <c r="C2484" s="21" t="s">
        <v>6</v>
      </c>
      <c r="D2484" s="21" t="s">
        <v>299</v>
      </c>
      <c r="F2484" s="26">
        <v>38.130000000000003</v>
      </c>
      <c r="G2484" s="21" t="s">
        <v>379</v>
      </c>
    </row>
    <row r="2485" spans="1:9" ht="13.4" customHeight="1" x14ac:dyDescent="0.25">
      <c r="A2485" s="21" t="s">
        <v>2119</v>
      </c>
      <c r="B2485" s="25">
        <v>41071</v>
      </c>
      <c r="C2485" s="21" t="s">
        <v>6</v>
      </c>
      <c r="D2485" s="21" t="s">
        <v>219</v>
      </c>
      <c r="F2485" s="26">
        <v>2599.34</v>
      </c>
      <c r="G2485" s="21" t="s">
        <v>417</v>
      </c>
    </row>
    <row r="2486" spans="1:9" ht="13.4" customHeight="1" x14ac:dyDescent="0.25">
      <c r="A2486" s="21" t="s">
        <v>2119</v>
      </c>
      <c r="B2486" s="25">
        <v>41072</v>
      </c>
      <c r="C2486" s="21" t="s">
        <v>21</v>
      </c>
      <c r="D2486" s="21" t="s">
        <v>216</v>
      </c>
      <c r="E2486" s="26">
        <v>448.8</v>
      </c>
      <c r="G2486" s="21" t="s">
        <v>323</v>
      </c>
      <c r="I2486" s="21">
        <f t="shared" ref="I2486:I2492" si="80">WEEKNUM(B2486)</f>
        <v>24</v>
      </c>
    </row>
    <row r="2487" spans="1:9" ht="13.4" customHeight="1" x14ac:dyDescent="0.25">
      <c r="A2487" s="21" t="s">
        <v>2119</v>
      </c>
      <c r="B2487" s="25">
        <v>41072</v>
      </c>
      <c r="C2487" s="21" t="s">
        <v>21</v>
      </c>
      <c r="D2487" s="21" t="s">
        <v>46</v>
      </c>
      <c r="E2487" s="26">
        <v>410</v>
      </c>
      <c r="G2487" s="21" t="s">
        <v>425</v>
      </c>
      <c r="I2487" s="21">
        <f t="shared" si="80"/>
        <v>24</v>
      </c>
    </row>
    <row r="2488" spans="1:9" ht="13.4" customHeight="1" x14ac:dyDescent="0.25">
      <c r="A2488" s="21" t="s">
        <v>2119</v>
      </c>
      <c r="B2488" s="25">
        <v>41072</v>
      </c>
      <c r="C2488" s="21" t="s">
        <v>21</v>
      </c>
      <c r="D2488" s="21" t="s">
        <v>46</v>
      </c>
      <c r="E2488" s="26">
        <v>410</v>
      </c>
      <c r="G2488" s="21" t="s">
        <v>419</v>
      </c>
      <c r="I2488" s="21">
        <f t="shared" si="80"/>
        <v>24</v>
      </c>
    </row>
    <row r="2489" spans="1:9" ht="13.4" customHeight="1" x14ac:dyDescent="0.25">
      <c r="A2489" s="21" t="s">
        <v>2119</v>
      </c>
      <c r="B2489" s="25">
        <v>41072</v>
      </c>
      <c r="C2489" s="21" t="s">
        <v>21</v>
      </c>
      <c r="D2489" s="21" t="s">
        <v>394</v>
      </c>
      <c r="E2489" s="26">
        <v>760</v>
      </c>
      <c r="G2489" s="21" t="s">
        <v>419</v>
      </c>
      <c r="I2489" s="21">
        <f t="shared" si="80"/>
        <v>24</v>
      </c>
    </row>
    <row r="2490" spans="1:9" ht="13.4" customHeight="1" x14ac:dyDescent="0.25">
      <c r="A2490" s="21" t="s">
        <v>2119</v>
      </c>
      <c r="B2490" s="25">
        <v>41072</v>
      </c>
      <c r="C2490" s="21" t="s">
        <v>21</v>
      </c>
      <c r="D2490" s="21" t="s">
        <v>216</v>
      </c>
      <c r="E2490" s="26">
        <v>379</v>
      </c>
      <c r="G2490" s="21" t="s">
        <v>323</v>
      </c>
      <c r="I2490" s="21">
        <f t="shared" si="80"/>
        <v>24</v>
      </c>
    </row>
    <row r="2491" spans="1:9" ht="13.4" customHeight="1" x14ac:dyDescent="0.25">
      <c r="A2491" s="21" t="s">
        <v>2119</v>
      </c>
      <c r="B2491" s="25">
        <v>41072</v>
      </c>
      <c r="C2491" s="21" t="s">
        <v>21</v>
      </c>
      <c r="D2491" s="21" t="s">
        <v>216</v>
      </c>
      <c r="E2491" s="26">
        <v>19</v>
      </c>
      <c r="G2491" s="21" t="s">
        <v>323</v>
      </c>
      <c r="I2491" s="21">
        <f t="shared" si="80"/>
        <v>24</v>
      </c>
    </row>
    <row r="2492" spans="1:9" ht="13.4" customHeight="1" x14ac:dyDescent="0.25">
      <c r="A2492" s="21" t="s">
        <v>2119</v>
      </c>
      <c r="B2492" s="25">
        <v>41072</v>
      </c>
      <c r="C2492" s="21" t="s">
        <v>21</v>
      </c>
      <c r="D2492" s="21" t="s">
        <v>440</v>
      </c>
      <c r="E2492" s="26">
        <v>212.5</v>
      </c>
      <c r="G2492" s="21" t="s">
        <v>390</v>
      </c>
      <c r="I2492" s="21">
        <f t="shared" si="80"/>
        <v>24</v>
      </c>
    </row>
    <row r="2493" spans="1:9" ht="13.4" customHeight="1" x14ac:dyDescent="0.25">
      <c r="A2493" s="21" t="s">
        <v>2119</v>
      </c>
      <c r="B2493" s="25">
        <v>41072</v>
      </c>
      <c r="C2493" s="21" t="s">
        <v>275</v>
      </c>
      <c r="D2493" s="21" t="s">
        <v>441</v>
      </c>
      <c r="F2493" s="26">
        <v>553.12</v>
      </c>
      <c r="G2493" s="21" t="s">
        <v>323</v>
      </c>
    </row>
    <row r="2494" spans="1:9" ht="13.4" customHeight="1" x14ac:dyDescent="0.25">
      <c r="A2494" s="21" t="s">
        <v>2119</v>
      </c>
      <c r="B2494" s="25">
        <v>41072</v>
      </c>
      <c r="C2494" s="21" t="s">
        <v>275</v>
      </c>
      <c r="D2494" s="21" t="s">
        <v>442</v>
      </c>
      <c r="F2494" s="26">
        <v>78.77</v>
      </c>
      <c r="G2494" s="21" t="s">
        <v>323</v>
      </c>
    </row>
    <row r="2495" spans="1:9" ht="13.4" customHeight="1" x14ac:dyDescent="0.25">
      <c r="A2495" s="21" t="s">
        <v>2119</v>
      </c>
      <c r="B2495" s="25">
        <v>41072</v>
      </c>
      <c r="C2495" s="21" t="s">
        <v>6</v>
      </c>
      <c r="D2495" s="21" t="s">
        <v>299</v>
      </c>
      <c r="F2495" s="26">
        <v>237.76</v>
      </c>
      <c r="G2495" s="21" t="s">
        <v>379</v>
      </c>
    </row>
    <row r="2496" spans="1:9" ht="13.4" customHeight="1" x14ac:dyDescent="0.25">
      <c r="A2496" s="21" t="s">
        <v>2119</v>
      </c>
      <c r="B2496" s="25">
        <v>41072</v>
      </c>
      <c r="C2496" s="21" t="s">
        <v>275</v>
      </c>
      <c r="D2496" s="21" t="s">
        <v>373</v>
      </c>
      <c r="F2496" s="26">
        <v>3386.67</v>
      </c>
      <c r="G2496" s="21" t="s">
        <v>323</v>
      </c>
    </row>
    <row r="2497" spans="1:9" ht="13.4" customHeight="1" x14ac:dyDescent="0.25">
      <c r="A2497" s="21" t="s">
        <v>2119</v>
      </c>
      <c r="B2497" s="25">
        <v>41072</v>
      </c>
      <c r="C2497" s="21" t="s">
        <v>6</v>
      </c>
      <c r="D2497" s="21" t="s">
        <v>373</v>
      </c>
      <c r="F2497" s="26">
        <v>3397.27</v>
      </c>
      <c r="G2497" s="21" t="s">
        <v>323</v>
      </c>
    </row>
    <row r="2498" spans="1:9" ht="13.4" customHeight="1" x14ac:dyDescent="0.25">
      <c r="A2498" s="21" t="s">
        <v>2119</v>
      </c>
      <c r="B2498" s="25">
        <v>41072</v>
      </c>
      <c r="C2498" s="21" t="s">
        <v>6</v>
      </c>
      <c r="D2498" s="21" t="s">
        <v>299</v>
      </c>
      <c r="F2498" s="26">
        <v>754.39</v>
      </c>
      <c r="G2498" s="21" t="s">
        <v>425</v>
      </c>
    </row>
    <row r="2499" spans="1:9" ht="13.4" customHeight="1" x14ac:dyDescent="0.25">
      <c r="A2499" s="21" t="s">
        <v>2119</v>
      </c>
      <c r="B2499" s="25">
        <v>41073</v>
      </c>
      <c r="C2499" s="21" t="s">
        <v>6</v>
      </c>
      <c r="D2499" s="21" t="s">
        <v>299</v>
      </c>
      <c r="F2499" s="26">
        <v>445.86</v>
      </c>
      <c r="G2499" s="21" t="s">
        <v>425</v>
      </c>
    </row>
    <row r="2500" spans="1:9" ht="13.4" customHeight="1" x14ac:dyDescent="0.25">
      <c r="A2500" s="21" t="s">
        <v>2119</v>
      </c>
      <c r="B2500" s="25">
        <v>41073</v>
      </c>
      <c r="C2500" s="21" t="s">
        <v>6</v>
      </c>
      <c r="D2500" s="21" t="s">
        <v>299</v>
      </c>
      <c r="F2500" s="26">
        <v>487.8</v>
      </c>
      <c r="G2500" s="21" t="s">
        <v>400</v>
      </c>
    </row>
    <row r="2501" spans="1:9" ht="13.4" customHeight="1" x14ac:dyDescent="0.25">
      <c r="A2501" s="21" t="s">
        <v>2119</v>
      </c>
      <c r="B2501" s="25">
        <v>41073</v>
      </c>
      <c r="C2501" s="21" t="s">
        <v>6</v>
      </c>
      <c r="D2501" s="21" t="s">
        <v>299</v>
      </c>
      <c r="F2501" s="26">
        <v>45.56</v>
      </c>
      <c r="G2501" s="21" t="s">
        <v>419</v>
      </c>
    </row>
    <row r="2502" spans="1:9" ht="13.4" customHeight="1" x14ac:dyDescent="0.25">
      <c r="A2502" s="21" t="s">
        <v>2119</v>
      </c>
      <c r="B2502" s="25">
        <v>41073</v>
      </c>
      <c r="C2502" s="21" t="s">
        <v>275</v>
      </c>
      <c r="D2502" s="21" t="s">
        <v>299</v>
      </c>
      <c r="F2502" s="26">
        <v>115.98</v>
      </c>
      <c r="G2502" s="21" t="s">
        <v>412</v>
      </c>
    </row>
    <row r="2503" spans="1:9" ht="13.4" customHeight="1" x14ac:dyDescent="0.25">
      <c r="A2503" s="21" t="s">
        <v>2119</v>
      </c>
      <c r="B2503" s="25">
        <v>41073</v>
      </c>
      <c r="C2503" s="21" t="s">
        <v>21</v>
      </c>
      <c r="D2503" s="21" t="s">
        <v>260</v>
      </c>
      <c r="E2503" s="26">
        <v>4000</v>
      </c>
      <c r="G2503" s="21" t="s">
        <v>425</v>
      </c>
      <c r="I2503" s="21">
        <f t="shared" ref="I2503:I2509" si="81">WEEKNUM(B2503)</f>
        <v>24</v>
      </c>
    </row>
    <row r="2504" spans="1:9" ht="13.4" customHeight="1" x14ac:dyDescent="0.25">
      <c r="A2504" s="21" t="s">
        <v>2119</v>
      </c>
      <c r="B2504" s="25">
        <v>41073</v>
      </c>
      <c r="C2504" s="21" t="s">
        <v>21</v>
      </c>
      <c r="D2504" s="21" t="s">
        <v>368</v>
      </c>
      <c r="E2504" s="26">
        <v>500</v>
      </c>
      <c r="G2504" s="21" t="s">
        <v>200</v>
      </c>
      <c r="I2504" s="21">
        <f t="shared" si="81"/>
        <v>24</v>
      </c>
    </row>
    <row r="2505" spans="1:9" ht="13.4" customHeight="1" x14ac:dyDescent="0.25">
      <c r="A2505" s="21" t="s">
        <v>2119</v>
      </c>
      <c r="B2505" s="25">
        <v>41073</v>
      </c>
      <c r="C2505" s="21" t="s">
        <v>21</v>
      </c>
      <c r="D2505" s="21" t="s">
        <v>443</v>
      </c>
      <c r="E2505" s="26">
        <v>777.09</v>
      </c>
      <c r="G2505" s="21" t="s">
        <v>323</v>
      </c>
      <c r="I2505" s="21">
        <f t="shared" si="81"/>
        <v>24</v>
      </c>
    </row>
    <row r="2506" spans="1:9" ht="13.4" customHeight="1" x14ac:dyDescent="0.25">
      <c r="A2506" s="21" t="s">
        <v>2119</v>
      </c>
      <c r="B2506" s="25">
        <v>41073</v>
      </c>
      <c r="C2506" s="21" t="s">
        <v>21</v>
      </c>
      <c r="D2506" s="21" t="s">
        <v>255</v>
      </c>
      <c r="E2506" s="26">
        <v>75</v>
      </c>
      <c r="G2506" s="21" t="s">
        <v>425</v>
      </c>
      <c r="I2506" s="21">
        <f t="shared" si="81"/>
        <v>24</v>
      </c>
    </row>
    <row r="2507" spans="1:9" ht="13.4" customHeight="1" x14ac:dyDescent="0.25">
      <c r="A2507" s="21" t="s">
        <v>2119</v>
      </c>
      <c r="B2507" s="25">
        <v>41073</v>
      </c>
      <c r="C2507" s="21" t="s">
        <v>21</v>
      </c>
      <c r="D2507" s="21" t="s">
        <v>255</v>
      </c>
      <c r="E2507" s="26">
        <v>150</v>
      </c>
      <c r="G2507" s="21" t="s">
        <v>330</v>
      </c>
      <c r="I2507" s="21">
        <f t="shared" si="81"/>
        <v>24</v>
      </c>
    </row>
    <row r="2508" spans="1:9" ht="13.4" customHeight="1" x14ac:dyDescent="0.25">
      <c r="A2508" s="21" t="s">
        <v>2119</v>
      </c>
      <c r="B2508" s="25">
        <v>41073</v>
      </c>
      <c r="C2508" s="21" t="s">
        <v>21</v>
      </c>
      <c r="D2508" s="21" t="s">
        <v>255</v>
      </c>
      <c r="E2508" s="26">
        <v>100</v>
      </c>
      <c r="G2508" s="21" t="s">
        <v>379</v>
      </c>
      <c r="I2508" s="21">
        <f t="shared" si="81"/>
        <v>24</v>
      </c>
    </row>
    <row r="2509" spans="1:9" ht="13.4" customHeight="1" x14ac:dyDescent="0.25">
      <c r="A2509" s="21" t="s">
        <v>2119</v>
      </c>
      <c r="B2509" s="25">
        <v>41073</v>
      </c>
      <c r="C2509" s="21" t="s">
        <v>21</v>
      </c>
      <c r="D2509" s="21" t="s">
        <v>443</v>
      </c>
      <c r="E2509" s="26">
        <v>238.92</v>
      </c>
      <c r="G2509" s="21" t="s">
        <v>323</v>
      </c>
      <c r="I2509" s="21">
        <f t="shared" si="81"/>
        <v>24</v>
      </c>
    </row>
    <row r="2510" spans="1:9" ht="13.4" customHeight="1" x14ac:dyDescent="0.25">
      <c r="A2510" s="21" t="s">
        <v>2119</v>
      </c>
      <c r="B2510" s="25">
        <v>41074</v>
      </c>
      <c r="C2510" s="21" t="s">
        <v>6</v>
      </c>
      <c r="D2510" s="21" t="s">
        <v>299</v>
      </c>
      <c r="F2510" s="26">
        <v>216.14</v>
      </c>
      <c r="G2510" s="21" t="s">
        <v>425</v>
      </c>
    </row>
    <row r="2511" spans="1:9" ht="13.4" customHeight="1" x14ac:dyDescent="0.25">
      <c r="A2511" s="21" t="s">
        <v>2119</v>
      </c>
      <c r="B2511" s="25">
        <v>41074</v>
      </c>
      <c r="C2511" s="21" t="s">
        <v>275</v>
      </c>
      <c r="D2511" s="21" t="s">
        <v>299</v>
      </c>
      <c r="F2511" s="26">
        <v>329.79</v>
      </c>
      <c r="G2511" s="21" t="s">
        <v>412</v>
      </c>
    </row>
    <row r="2512" spans="1:9" ht="13.4" customHeight="1" x14ac:dyDescent="0.25">
      <c r="A2512" s="21" t="s">
        <v>2119</v>
      </c>
      <c r="B2512" s="25">
        <v>41074</v>
      </c>
      <c r="C2512" s="21" t="s">
        <v>275</v>
      </c>
      <c r="D2512" s="21" t="s">
        <v>299</v>
      </c>
      <c r="F2512" s="26">
        <v>4.6900000000000004</v>
      </c>
      <c r="G2512" s="21" t="s">
        <v>412</v>
      </c>
    </row>
    <row r="2513" spans="1:9" ht="13.4" customHeight="1" x14ac:dyDescent="0.25">
      <c r="A2513" s="21" t="s">
        <v>2119</v>
      </c>
      <c r="B2513" s="25">
        <v>41074</v>
      </c>
      <c r="C2513" s="21" t="s">
        <v>6</v>
      </c>
      <c r="D2513" s="21" t="s">
        <v>299</v>
      </c>
      <c r="F2513" s="26">
        <v>585.72</v>
      </c>
      <c r="G2513" s="21" t="s">
        <v>419</v>
      </c>
    </row>
    <row r="2514" spans="1:9" ht="13.4" customHeight="1" x14ac:dyDescent="0.25">
      <c r="A2514" s="21" t="s">
        <v>2119</v>
      </c>
      <c r="B2514" s="25">
        <v>41074</v>
      </c>
      <c r="C2514" s="21" t="s">
        <v>275</v>
      </c>
      <c r="D2514" s="21" t="s">
        <v>299</v>
      </c>
      <c r="F2514" s="26">
        <v>1492.59</v>
      </c>
      <c r="G2514" s="21" t="s">
        <v>412</v>
      </c>
    </row>
    <row r="2515" spans="1:9" ht="13.4" customHeight="1" x14ac:dyDescent="0.25">
      <c r="A2515" s="21" t="s">
        <v>2119</v>
      </c>
      <c r="B2515" s="25">
        <v>41074</v>
      </c>
      <c r="C2515" s="21" t="s">
        <v>6</v>
      </c>
      <c r="D2515" s="21" t="s">
        <v>169</v>
      </c>
      <c r="F2515" s="26">
        <v>121.5</v>
      </c>
      <c r="G2515" s="21" t="s">
        <v>323</v>
      </c>
    </row>
    <row r="2516" spans="1:9" ht="13.4" customHeight="1" x14ac:dyDescent="0.25">
      <c r="A2516" s="21" t="s">
        <v>2119</v>
      </c>
      <c r="B2516" s="25">
        <v>41074</v>
      </c>
      <c r="C2516" s="21" t="s">
        <v>444</v>
      </c>
      <c r="D2516" s="21" t="s">
        <v>445</v>
      </c>
      <c r="F2516" s="26">
        <v>491.03</v>
      </c>
      <c r="G2516" s="21" t="s">
        <v>323</v>
      </c>
    </row>
    <row r="2517" spans="1:9" ht="13.4" customHeight="1" x14ac:dyDescent="0.25">
      <c r="A2517" s="21" t="s">
        <v>2119</v>
      </c>
      <c r="B2517" s="25">
        <v>41074</v>
      </c>
      <c r="C2517" s="21" t="s">
        <v>275</v>
      </c>
      <c r="D2517" s="21" t="s">
        <v>299</v>
      </c>
      <c r="F2517" s="26">
        <v>73.05</v>
      </c>
      <c r="G2517" s="21" t="s">
        <v>412</v>
      </c>
    </row>
    <row r="2518" spans="1:9" ht="13.4" customHeight="1" x14ac:dyDescent="0.25">
      <c r="A2518" s="21" t="s">
        <v>2119</v>
      </c>
      <c r="B2518" s="25">
        <v>41074</v>
      </c>
      <c r="C2518" s="21" t="s">
        <v>6</v>
      </c>
      <c r="D2518" s="21" t="s">
        <v>169</v>
      </c>
      <c r="F2518" s="26">
        <v>178.37</v>
      </c>
      <c r="G2518" s="21" t="s">
        <v>323</v>
      </c>
    </row>
    <row r="2519" spans="1:9" ht="13.4" customHeight="1" x14ac:dyDescent="0.25">
      <c r="A2519" s="21" t="s">
        <v>2119</v>
      </c>
      <c r="B2519" s="25">
        <v>41074</v>
      </c>
      <c r="C2519" s="21" t="s">
        <v>275</v>
      </c>
      <c r="D2519" s="21" t="s">
        <v>299</v>
      </c>
      <c r="F2519" s="26">
        <v>47.76</v>
      </c>
      <c r="G2519" s="21" t="s">
        <v>412</v>
      </c>
      <c r="H2519" s="21" t="s">
        <v>299</v>
      </c>
    </row>
    <row r="2520" spans="1:9" ht="13.4" customHeight="1" x14ac:dyDescent="0.25">
      <c r="A2520" s="21" t="s">
        <v>2119</v>
      </c>
      <c r="B2520" s="25">
        <v>41074</v>
      </c>
      <c r="C2520" s="21" t="s">
        <v>21</v>
      </c>
      <c r="D2520" s="21" t="s">
        <v>433</v>
      </c>
      <c r="E2520" s="26">
        <v>750</v>
      </c>
      <c r="G2520" s="21" t="s">
        <v>346</v>
      </c>
      <c r="I2520" s="21">
        <f>WEEKNUM(B2520)</f>
        <v>24</v>
      </c>
    </row>
    <row r="2521" spans="1:9" ht="13.4" customHeight="1" x14ac:dyDescent="0.25">
      <c r="A2521" s="21" t="s">
        <v>2119</v>
      </c>
      <c r="B2521" s="25">
        <v>41074</v>
      </c>
      <c r="C2521" s="21" t="s">
        <v>21</v>
      </c>
      <c r="D2521" s="21" t="s">
        <v>433</v>
      </c>
      <c r="E2521" s="26">
        <v>750</v>
      </c>
      <c r="G2521" s="21" t="s">
        <v>381</v>
      </c>
      <c r="I2521" s="21">
        <f>WEEKNUM(B2521)</f>
        <v>24</v>
      </c>
    </row>
    <row r="2522" spans="1:9" ht="13.4" customHeight="1" x14ac:dyDescent="0.25">
      <c r="A2522" s="21" t="s">
        <v>2119</v>
      </c>
      <c r="B2522" s="25">
        <v>41075</v>
      </c>
      <c r="C2522" s="21" t="s">
        <v>275</v>
      </c>
      <c r="D2522" s="21" t="s">
        <v>299</v>
      </c>
      <c r="F2522" s="26">
        <v>194.84</v>
      </c>
      <c r="G2522" s="21" t="s">
        <v>412</v>
      </c>
    </row>
    <row r="2523" spans="1:9" ht="13.4" customHeight="1" x14ac:dyDescent="0.25">
      <c r="A2523" s="21" t="s">
        <v>2119</v>
      </c>
      <c r="B2523" s="25">
        <v>41075</v>
      </c>
      <c r="C2523" s="21" t="s">
        <v>275</v>
      </c>
      <c r="D2523" s="21" t="s">
        <v>299</v>
      </c>
      <c r="F2523" s="26">
        <v>90.68</v>
      </c>
      <c r="G2523" s="21" t="s">
        <v>412</v>
      </c>
    </row>
    <row r="2524" spans="1:9" ht="13.4" customHeight="1" x14ac:dyDescent="0.25">
      <c r="A2524" s="21" t="s">
        <v>2119</v>
      </c>
      <c r="B2524" s="25">
        <v>41075</v>
      </c>
      <c r="C2524" s="21" t="s">
        <v>6</v>
      </c>
      <c r="D2524" s="21" t="s">
        <v>299</v>
      </c>
      <c r="F2524" s="26">
        <v>562.62</v>
      </c>
      <c r="G2524" s="21" t="s">
        <v>419</v>
      </c>
    </row>
    <row r="2525" spans="1:9" ht="13.4" customHeight="1" x14ac:dyDescent="0.25">
      <c r="A2525" s="21" t="s">
        <v>2119</v>
      </c>
      <c r="B2525" s="25">
        <v>41075</v>
      </c>
      <c r="C2525" s="21" t="s">
        <v>434</v>
      </c>
      <c r="D2525" s="21" t="s">
        <v>299</v>
      </c>
      <c r="F2525" s="26">
        <v>200.74</v>
      </c>
      <c r="G2525" s="21" t="s">
        <v>412</v>
      </c>
    </row>
    <row r="2526" spans="1:9" ht="13.4" customHeight="1" x14ac:dyDescent="0.25">
      <c r="A2526" s="21" t="s">
        <v>2119</v>
      </c>
      <c r="B2526" s="25">
        <v>41075</v>
      </c>
      <c r="C2526" s="21" t="s">
        <v>6</v>
      </c>
      <c r="D2526" s="21" t="s">
        <v>299</v>
      </c>
      <c r="F2526" s="26">
        <v>77.67</v>
      </c>
      <c r="G2526" s="21" t="s">
        <v>425</v>
      </c>
    </row>
    <row r="2527" spans="1:9" ht="13.4" customHeight="1" x14ac:dyDescent="0.25">
      <c r="A2527" s="21" t="s">
        <v>2119</v>
      </c>
      <c r="B2527" s="25">
        <v>41075</v>
      </c>
      <c r="C2527" s="21" t="s">
        <v>6</v>
      </c>
      <c r="D2527" s="21" t="s">
        <v>299</v>
      </c>
      <c r="F2527" s="26">
        <v>218.97</v>
      </c>
      <c r="G2527" s="21" t="s">
        <v>446</v>
      </c>
    </row>
    <row r="2528" spans="1:9" ht="13.4" customHeight="1" x14ac:dyDescent="0.25">
      <c r="A2528" s="21" t="s">
        <v>2119</v>
      </c>
      <c r="B2528" s="25">
        <v>41075</v>
      </c>
      <c r="C2528" s="21" t="s">
        <v>6</v>
      </c>
      <c r="D2528" s="21" t="s">
        <v>299</v>
      </c>
      <c r="F2528" s="26">
        <v>192.09</v>
      </c>
      <c r="G2528" s="21" t="s">
        <v>400</v>
      </c>
    </row>
    <row r="2529" spans="1:9" ht="13.4" customHeight="1" x14ac:dyDescent="0.25">
      <c r="A2529" s="21" t="s">
        <v>2119</v>
      </c>
      <c r="B2529" s="25">
        <v>41075</v>
      </c>
      <c r="C2529" s="21" t="s">
        <v>6</v>
      </c>
      <c r="D2529" s="21" t="s">
        <v>299</v>
      </c>
      <c r="F2529" s="26">
        <v>69.23</v>
      </c>
      <c r="G2529" s="21" t="s">
        <v>419</v>
      </c>
    </row>
    <row r="2530" spans="1:9" ht="13.4" customHeight="1" x14ac:dyDescent="0.25">
      <c r="A2530" s="21" t="s">
        <v>2119</v>
      </c>
      <c r="B2530" s="25">
        <v>41075</v>
      </c>
      <c r="C2530" s="21" t="s">
        <v>6</v>
      </c>
      <c r="D2530" s="21" t="s">
        <v>299</v>
      </c>
      <c r="F2530" s="26">
        <v>5722.21</v>
      </c>
      <c r="G2530" s="21" t="s">
        <v>425</v>
      </c>
    </row>
    <row r="2531" spans="1:9" ht="13.4" customHeight="1" x14ac:dyDescent="0.25">
      <c r="A2531" s="21" t="s">
        <v>2119</v>
      </c>
      <c r="B2531" s="25">
        <v>41075</v>
      </c>
      <c r="C2531" s="21" t="s">
        <v>6</v>
      </c>
      <c r="D2531" s="21" t="s">
        <v>299</v>
      </c>
      <c r="F2531" s="26">
        <v>33.049999999999997</v>
      </c>
      <c r="G2531" s="21" t="s">
        <v>419</v>
      </c>
    </row>
    <row r="2532" spans="1:9" ht="13.4" customHeight="1" x14ac:dyDescent="0.25">
      <c r="A2532" s="21" t="s">
        <v>2119</v>
      </c>
      <c r="B2532" s="25">
        <v>41075</v>
      </c>
      <c r="C2532" s="21" t="s">
        <v>6</v>
      </c>
      <c r="D2532" s="21" t="s">
        <v>299</v>
      </c>
      <c r="F2532" s="26">
        <v>558.86</v>
      </c>
      <c r="G2532" s="21" t="s">
        <v>447</v>
      </c>
    </row>
    <row r="2533" spans="1:9" ht="13.4" customHeight="1" x14ac:dyDescent="0.25">
      <c r="A2533" s="21" t="s">
        <v>2119</v>
      </c>
      <c r="B2533" s="25">
        <v>41075</v>
      </c>
      <c r="C2533" s="21" t="s">
        <v>6</v>
      </c>
      <c r="D2533" s="21" t="s">
        <v>448</v>
      </c>
      <c r="F2533" s="26">
        <v>322.24</v>
      </c>
      <c r="G2533" s="21" t="s">
        <v>323</v>
      </c>
    </row>
    <row r="2534" spans="1:9" ht="14.4" customHeight="1" x14ac:dyDescent="0.25">
      <c r="A2534" s="21" t="s">
        <v>2119</v>
      </c>
      <c r="B2534" s="25">
        <v>41076</v>
      </c>
      <c r="C2534" s="21" t="s">
        <v>6</v>
      </c>
      <c r="D2534" s="21" t="s">
        <v>299</v>
      </c>
      <c r="F2534" s="26">
        <v>225.2</v>
      </c>
      <c r="G2534" s="21" t="s">
        <v>419</v>
      </c>
    </row>
    <row r="2535" spans="1:9" ht="13.4" customHeight="1" x14ac:dyDescent="0.25">
      <c r="A2535" s="21" t="s">
        <v>2119</v>
      </c>
      <c r="B2535" s="25">
        <v>41076</v>
      </c>
      <c r="C2535" s="21" t="s">
        <v>6</v>
      </c>
      <c r="D2535" s="21" t="s">
        <v>299</v>
      </c>
      <c r="F2535" s="26">
        <v>590.23</v>
      </c>
      <c r="G2535" s="21" t="s">
        <v>417</v>
      </c>
    </row>
    <row r="2536" spans="1:9" ht="13.4" customHeight="1" x14ac:dyDescent="0.25">
      <c r="A2536" s="21" t="s">
        <v>2119</v>
      </c>
      <c r="B2536" s="25">
        <v>41076</v>
      </c>
      <c r="C2536" s="21" t="s">
        <v>6</v>
      </c>
      <c r="D2536" s="21" t="s">
        <v>299</v>
      </c>
      <c r="F2536" s="26">
        <v>124.26</v>
      </c>
      <c r="G2536" s="21" t="s">
        <v>400</v>
      </c>
    </row>
    <row r="2537" spans="1:9" ht="13.4" customHeight="1" x14ac:dyDescent="0.25">
      <c r="A2537" s="21" t="s">
        <v>2119</v>
      </c>
      <c r="B2537" s="25">
        <v>41076</v>
      </c>
      <c r="C2537" s="21" t="s">
        <v>6</v>
      </c>
      <c r="D2537" s="21" t="s">
        <v>299</v>
      </c>
      <c r="F2537" s="26">
        <v>469.55</v>
      </c>
      <c r="G2537" s="21" t="s">
        <v>425</v>
      </c>
    </row>
    <row r="2538" spans="1:9" ht="13.4" customHeight="1" x14ac:dyDescent="0.25">
      <c r="A2538" s="21" t="s">
        <v>2119</v>
      </c>
      <c r="B2538" s="25">
        <v>41077</v>
      </c>
      <c r="C2538" s="21" t="s">
        <v>6</v>
      </c>
      <c r="D2538" s="21" t="s">
        <v>299</v>
      </c>
      <c r="F2538" s="26">
        <v>1737.08</v>
      </c>
      <c r="G2538" s="21" t="s">
        <v>400</v>
      </c>
    </row>
    <row r="2539" spans="1:9" ht="13.4" customHeight="1" x14ac:dyDescent="0.25">
      <c r="A2539" s="21" t="s">
        <v>2119</v>
      </c>
      <c r="B2539" s="25">
        <v>41078</v>
      </c>
      <c r="C2539" s="21" t="s">
        <v>6</v>
      </c>
      <c r="D2539" s="21" t="s">
        <v>299</v>
      </c>
      <c r="F2539" s="26">
        <v>227.67</v>
      </c>
      <c r="G2539" s="21" t="s">
        <v>449</v>
      </c>
    </row>
    <row r="2540" spans="1:9" ht="13.4" customHeight="1" x14ac:dyDescent="0.25">
      <c r="A2540" s="21" t="s">
        <v>2119</v>
      </c>
      <c r="B2540" s="25">
        <v>41078</v>
      </c>
      <c r="C2540" s="21" t="s">
        <v>6</v>
      </c>
      <c r="D2540" s="21" t="s">
        <v>299</v>
      </c>
      <c r="F2540" s="26">
        <v>561.61</v>
      </c>
      <c r="G2540" s="21" t="s">
        <v>419</v>
      </c>
    </row>
    <row r="2541" spans="1:9" ht="13.4" customHeight="1" x14ac:dyDescent="0.25">
      <c r="A2541" s="21" t="s">
        <v>2119</v>
      </c>
      <c r="B2541" s="25">
        <v>41078</v>
      </c>
      <c r="C2541" s="21" t="s">
        <v>6</v>
      </c>
      <c r="D2541" s="21" t="s">
        <v>450</v>
      </c>
      <c r="F2541" s="26">
        <v>27.22</v>
      </c>
      <c r="G2541" s="21" t="s">
        <v>323</v>
      </c>
    </row>
    <row r="2542" spans="1:9" ht="13.4" customHeight="1" x14ac:dyDescent="0.25">
      <c r="A2542" s="21" t="s">
        <v>2119</v>
      </c>
      <c r="B2542" s="25">
        <v>41078</v>
      </c>
      <c r="C2542" s="21" t="s">
        <v>6</v>
      </c>
      <c r="D2542" s="21" t="s">
        <v>299</v>
      </c>
      <c r="F2542" s="26">
        <v>433.12</v>
      </c>
      <c r="G2542" s="21" t="s">
        <v>451</v>
      </c>
    </row>
    <row r="2543" spans="1:9" ht="13.4" customHeight="1" x14ac:dyDescent="0.25">
      <c r="A2543" s="21" t="s">
        <v>2119</v>
      </c>
      <c r="B2543" s="25">
        <v>41078</v>
      </c>
      <c r="C2543" s="21" t="s">
        <v>21</v>
      </c>
      <c r="D2543" s="21" t="s">
        <v>368</v>
      </c>
      <c r="E2543" s="26">
        <v>300</v>
      </c>
      <c r="G2543" s="21" t="s">
        <v>400</v>
      </c>
      <c r="I2543" s="21">
        <f t="shared" ref="I2543:I2562" si="82">WEEKNUM(B2543)</f>
        <v>25</v>
      </c>
    </row>
    <row r="2544" spans="1:9" ht="13.4" customHeight="1" x14ac:dyDescent="0.25">
      <c r="A2544" s="21" t="s">
        <v>2119</v>
      </c>
      <c r="B2544" s="25">
        <v>41078</v>
      </c>
      <c r="C2544" s="21" t="s">
        <v>21</v>
      </c>
      <c r="D2544" s="21" t="s">
        <v>124</v>
      </c>
      <c r="E2544" s="26">
        <v>3600</v>
      </c>
      <c r="G2544" s="21" t="s">
        <v>400</v>
      </c>
      <c r="I2544" s="21">
        <f t="shared" si="82"/>
        <v>25</v>
      </c>
    </row>
    <row r="2545" spans="1:9" ht="13.4" customHeight="1" x14ac:dyDescent="0.25">
      <c r="A2545" s="21" t="s">
        <v>2119</v>
      </c>
      <c r="B2545" s="25">
        <v>41078</v>
      </c>
      <c r="C2545" s="21" t="s">
        <v>21</v>
      </c>
      <c r="D2545" s="21" t="s">
        <v>124</v>
      </c>
      <c r="E2545" s="26">
        <v>425</v>
      </c>
      <c r="G2545" s="21" t="s">
        <v>355</v>
      </c>
      <c r="I2545" s="21">
        <f t="shared" si="82"/>
        <v>25</v>
      </c>
    </row>
    <row r="2546" spans="1:9" ht="13.4" customHeight="1" x14ac:dyDescent="0.25">
      <c r="A2546" s="21" t="s">
        <v>2119</v>
      </c>
      <c r="B2546" s="25">
        <v>41078</v>
      </c>
      <c r="C2546" s="21" t="s">
        <v>21</v>
      </c>
      <c r="D2546" s="21" t="s">
        <v>295</v>
      </c>
      <c r="E2546" s="26">
        <v>3500</v>
      </c>
      <c r="G2546" s="21" t="s">
        <v>400</v>
      </c>
      <c r="I2546" s="21">
        <f t="shared" si="82"/>
        <v>25</v>
      </c>
    </row>
    <row r="2547" spans="1:9" ht="13.4" customHeight="1" x14ac:dyDescent="0.25">
      <c r="A2547" s="21" t="s">
        <v>2119</v>
      </c>
      <c r="B2547" s="25">
        <v>41078</v>
      </c>
      <c r="C2547" s="21" t="s">
        <v>21</v>
      </c>
      <c r="D2547" s="21" t="s">
        <v>46</v>
      </c>
      <c r="E2547" s="26">
        <v>820</v>
      </c>
      <c r="G2547" s="21" t="s">
        <v>419</v>
      </c>
      <c r="I2547" s="21">
        <f t="shared" si="82"/>
        <v>25</v>
      </c>
    </row>
    <row r="2548" spans="1:9" ht="13.4" customHeight="1" x14ac:dyDescent="0.25">
      <c r="A2548" s="21" t="s">
        <v>2119</v>
      </c>
      <c r="B2548" s="25">
        <v>41078</v>
      </c>
      <c r="C2548" s="21" t="s">
        <v>21</v>
      </c>
      <c r="D2548" s="21" t="s">
        <v>48</v>
      </c>
      <c r="E2548" s="26">
        <f>820/2</f>
        <v>410</v>
      </c>
      <c r="G2548" s="21" t="s">
        <v>379</v>
      </c>
      <c r="I2548" s="21">
        <f t="shared" si="82"/>
        <v>25</v>
      </c>
    </row>
    <row r="2549" spans="1:9" ht="13.4" customHeight="1" x14ac:dyDescent="0.25">
      <c r="A2549" s="21" t="s">
        <v>2119</v>
      </c>
      <c r="B2549" s="25">
        <v>41078</v>
      </c>
      <c r="C2549" s="21" t="s">
        <v>21</v>
      </c>
      <c r="D2549" s="21" t="s">
        <v>48</v>
      </c>
      <c r="E2549" s="26">
        <v>410</v>
      </c>
      <c r="G2549" s="21" t="s">
        <v>417</v>
      </c>
      <c r="I2549" s="21">
        <f t="shared" si="82"/>
        <v>25</v>
      </c>
    </row>
    <row r="2550" spans="1:9" ht="13.4" customHeight="1" x14ac:dyDescent="0.25">
      <c r="A2550" s="21" t="s">
        <v>2119</v>
      </c>
      <c r="B2550" s="25">
        <v>41078</v>
      </c>
      <c r="C2550" s="21" t="s">
        <v>21</v>
      </c>
      <c r="D2550" s="21" t="s">
        <v>56</v>
      </c>
      <c r="E2550" s="26">
        <v>410</v>
      </c>
      <c r="G2550" s="21" t="s">
        <v>379</v>
      </c>
      <c r="I2550" s="21">
        <f t="shared" si="82"/>
        <v>25</v>
      </c>
    </row>
    <row r="2551" spans="1:9" ht="13.4" customHeight="1" x14ac:dyDescent="0.25">
      <c r="A2551" s="21" t="s">
        <v>2119</v>
      </c>
      <c r="B2551" s="25">
        <v>41078</v>
      </c>
      <c r="C2551" s="21" t="s">
        <v>21</v>
      </c>
      <c r="D2551" s="21" t="s">
        <v>56</v>
      </c>
      <c r="E2551" s="26">
        <v>410</v>
      </c>
      <c r="G2551" s="21" t="s">
        <v>417</v>
      </c>
      <c r="I2551" s="21">
        <f t="shared" si="82"/>
        <v>25</v>
      </c>
    </row>
    <row r="2552" spans="1:9" ht="13.4" customHeight="1" x14ac:dyDescent="0.25">
      <c r="A2552" s="21" t="s">
        <v>2119</v>
      </c>
      <c r="B2552" s="25">
        <v>41078</v>
      </c>
      <c r="C2552" s="21" t="s">
        <v>21</v>
      </c>
      <c r="D2552" s="21" t="s">
        <v>154</v>
      </c>
      <c r="E2552" s="26">
        <v>800</v>
      </c>
      <c r="G2552" s="21" t="s">
        <v>425</v>
      </c>
      <c r="I2552" s="21">
        <f t="shared" si="82"/>
        <v>25</v>
      </c>
    </row>
    <row r="2553" spans="1:9" ht="13.4" customHeight="1" x14ac:dyDescent="0.25">
      <c r="A2553" s="21" t="s">
        <v>2119</v>
      </c>
      <c r="B2553" s="25">
        <v>41078</v>
      </c>
      <c r="C2553" s="21" t="s">
        <v>21</v>
      </c>
      <c r="D2553" s="21" t="s">
        <v>399</v>
      </c>
      <c r="E2553" s="26">
        <v>780</v>
      </c>
      <c r="G2553" s="21" t="s">
        <v>419</v>
      </c>
      <c r="I2553" s="21">
        <f t="shared" si="82"/>
        <v>25</v>
      </c>
    </row>
    <row r="2554" spans="1:9" ht="13.4" customHeight="1" x14ac:dyDescent="0.25">
      <c r="A2554" s="21" t="s">
        <v>2119</v>
      </c>
      <c r="B2554" s="25">
        <v>41078</v>
      </c>
      <c r="C2554" s="21" t="s">
        <v>21</v>
      </c>
      <c r="D2554" s="21" t="s">
        <v>395</v>
      </c>
      <c r="E2554" s="26">
        <v>360</v>
      </c>
      <c r="G2554" s="21" t="s">
        <v>425</v>
      </c>
      <c r="I2554" s="21">
        <f t="shared" si="82"/>
        <v>25</v>
      </c>
    </row>
    <row r="2555" spans="1:9" ht="13.4" customHeight="1" x14ac:dyDescent="0.25">
      <c r="A2555" s="21" t="s">
        <v>2119</v>
      </c>
      <c r="B2555" s="25">
        <v>41078</v>
      </c>
      <c r="C2555" s="21" t="s">
        <v>21</v>
      </c>
      <c r="D2555" s="21" t="s">
        <v>395</v>
      </c>
      <c r="E2555" s="26">
        <v>380</v>
      </c>
      <c r="G2555" s="21" t="s">
        <v>419</v>
      </c>
      <c r="I2555" s="21">
        <f t="shared" si="82"/>
        <v>25</v>
      </c>
    </row>
    <row r="2556" spans="1:9" ht="13.4" customHeight="1" x14ac:dyDescent="0.25">
      <c r="A2556" s="21" t="s">
        <v>2119</v>
      </c>
      <c r="B2556" s="25">
        <v>41078</v>
      </c>
      <c r="C2556" s="21" t="s">
        <v>21</v>
      </c>
      <c r="D2556" s="21" t="s">
        <v>452</v>
      </c>
      <c r="E2556" s="26">
        <v>300</v>
      </c>
      <c r="G2556" s="21" t="s">
        <v>400</v>
      </c>
      <c r="I2556" s="21">
        <f t="shared" si="82"/>
        <v>25</v>
      </c>
    </row>
    <row r="2557" spans="1:9" ht="13.4" customHeight="1" x14ac:dyDescent="0.25">
      <c r="A2557" s="21" t="s">
        <v>2119</v>
      </c>
      <c r="B2557" s="25">
        <v>41078</v>
      </c>
      <c r="C2557" s="21" t="s">
        <v>21</v>
      </c>
      <c r="D2557" s="21" t="s">
        <v>452</v>
      </c>
      <c r="E2557" s="26">
        <v>425</v>
      </c>
      <c r="G2557" s="21" t="s">
        <v>417</v>
      </c>
      <c r="I2557" s="21">
        <f t="shared" si="82"/>
        <v>25</v>
      </c>
    </row>
    <row r="2558" spans="1:9" ht="13.4" customHeight="1" x14ac:dyDescent="0.25">
      <c r="A2558" s="21" t="s">
        <v>2119</v>
      </c>
      <c r="B2558" s="25">
        <v>41078</v>
      </c>
      <c r="C2558" s="21" t="s">
        <v>21</v>
      </c>
      <c r="D2558" s="21" t="s">
        <v>394</v>
      </c>
      <c r="E2558" s="26">
        <v>360</v>
      </c>
      <c r="G2558" s="21" t="s">
        <v>419</v>
      </c>
      <c r="I2558" s="21">
        <f t="shared" si="82"/>
        <v>25</v>
      </c>
    </row>
    <row r="2559" spans="1:9" ht="13.4" customHeight="1" x14ac:dyDescent="0.25">
      <c r="A2559" s="21" t="s">
        <v>2119</v>
      </c>
      <c r="B2559" s="25">
        <v>41078</v>
      </c>
      <c r="C2559" s="21" t="s">
        <v>21</v>
      </c>
      <c r="D2559" s="21" t="s">
        <v>394</v>
      </c>
      <c r="E2559" s="26">
        <v>360</v>
      </c>
      <c r="G2559" s="21" t="s">
        <v>425</v>
      </c>
      <c r="I2559" s="21">
        <f t="shared" si="82"/>
        <v>25</v>
      </c>
    </row>
    <row r="2560" spans="1:9" ht="13.4" customHeight="1" x14ac:dyDescent="0.25">
      <c r="A2560" s="21" t="s">
        <v>2119</v>
      </c>
      <c r="B2560" s="25">
        <v>41078</v>
      </c>
      <c r="C2560" s="21" t="s">
        <v>21</v>
      </c>
      <c r="D2560" s="21" t="s">
        <v>268</v>
      </c>
      <c r="E2560" s="26">
        <v>540</v>
      </c>
      <c r="G2560" s="21" t="s">
        <v>425</v>
      </c>
      <c r="I2560" s="21">
        <f t="shared" si="82"/>
        <v>25</v>
      </c>
    </row>
    <row r="2561" spans="1:9" ht="13.4" customHeight="1" x14ac:dyDescent="0.25">
      <c r="A2561" s="21" t="s">
        <v>2119</v>
      </c>
      <c r="B2561" s="25">
        <v>41078</v>
      </c>
      <c r="C2561" s="21" t="s">
        <v>21</v>
      </c>
      <c r="D2561" s="21" t="s">
        <v>453</v>
      </c>
      <c r="E2561" s="26">
        <v>500</v>
      </c>
      <c r="G2561" s="21" t="s">
        <v>425</v>
      </c>
      <c r="I2561" s="21">
        <f t="shared" si="82"/>
        <v>25</v>
      </c>
    </row>
    <row r="2562" spans="1:9" ht="13.4" customHeight="1" x14ac:dyDescent="0.25">
      <c r="A2562" s="21" t="s">
        <v>2119</v>
      </c>
      <c r="B2562" s="25">
        <v>41078</v>
      </c>
      <c r="C2562" s="21" t="s">
        <v>21</v>
      </c>
      <c r="D2562" s="21" t="s">
        <v>22</v>
      </c>
      <c r="E2562" s="26">
        <v>130</v>
      </c>
      <c r="G2562" s="21" t="s">
        <v>454</v>
      </c>
      <c r="I2562" s="21">
        <f t="shared" si="82"/>
        <v>25</v>
      </c>
    </row>
    <row r="2563" spans="1:9" ht="13.4" customHeight="1" x14ac:dyDescent="0.25">
      <c r="A2563" s="21" t="s">
        <v>2119</v>
      </c>
      <c r="B2563" s="25">
        <v>41079</v>
      </c>
      <c r="C2563" s="21" t="s">
        <v>6</v>
      </c>
      <c r="D2563" s="21" t="s">
        <v>299</v>
      </c>
      <c r="F2563" s="26">
        <v>105.4</v>
      </c>
      <c r="G2563" s="21" t="s">
        <v>400</v>
      </c>
    </row>
    <row r="2564" spans="1:9" ht="13.4" customHeight="1" x14ac:dyDescent="0.25">
      <c r="A2564" s="21" t="s">
        <v>2119</v>
      </c>
      <c r="B2564" s="25">
        <v>41079</v>
      </c>
      <c r="C2564" s="21" t="s">
        <v>6</v>
      </c>
      <c r="D2564" s="21" t="s">
        <v>299</v>
      </c>
      <c r="F2564" s="26">
        <v>80.27</v>
      </c>
      <c r="G2564" s="21" t="s">
        <v>379</v>
      </c>
    </row>
    <row r="2565" spans="1:9" ht="13.4" customHeight="1" x14ac:dyDescent="0.25">
      <c r="A2565" s="21" t="s">
        <v>2119</v>
      </c>
      <c r="B2565" s="25">
        <v>41079</v>
      </c>
      <c r="C2565" s="21" t="s">
        <v>6</v>
      </c>
      <c r="D2565" s="21" t="s">
        <v>299</v>
      </c>
      <c r="F2565" s="26">
        <v>299.16000000000003</v>
      </c>
      <c r="G2565" s="21" t="s">
        <v>449</v>
      </c>
    </row>
    <row r="2566" spans="1:9" ht="13.4" customHeight="1" x14ac:dyDescent="0.25">
      <c r="A2566" s="21" t="s">
        <v>2119</v>
      </c>
      <c r="B2566" s="25">
        <v>41079</v>
      </c>
      <c r="C2566" s="21" t="s">
        <v>6</v>
      </c>
      <c r="D2566" s="21" t="s">
        <v>299</v>
      </c>
      <c r="F2566" s="26">
        <v>75.650000000000006</v>
      </c>
      <c r="G2566" s="21" t="s">
        <v>400</v>
      </c>
    </row>
    <row r="2567" spans="1:9" ht="13.4" customHeight="1" x14ac:dyDescent="0.25">
      <c r="A2567" s="21" t="s">
        <v>2119</v>
      </c>
      <c r="B2567" s="25">
        <v>41079</v>
      </c>
      <c r="C2567" s="21" t="s">
        <v>6</v>
      </c>
      <c r="D2567" s="21" t="s">
        <v>299</v>
      </c>
      <c r="F2567" s="26">
        <v>374.6</v>
      </c>
      <c r="G2567" s="21" t="s">
        <v>425</v>
      </c>
    </row>
    <row r="2568" spans="1:9" ht="13.4" customHeight="1" x14ac:dyDescent="0.25">
      <c r="A2568" s="21" t="s">
        <v>2119</v>
      </c>
      <c r="B2568" s="25">
        <v>41079</v>
      </c>
      <c r="C2568" s="21" t="s">
        <v>6</v>
      </c>
      <c r="D2568" s="21" t="s">
        <v>455</v>
      </c>
      <c r="F2568" s="26">
        <v>126.57</v>
      </c>
      <c r="G2568" s="21" t="s">
        <v>323</v>
      </c>
    </row>
    <row r="2569" spans="1:9" ht="13.4" customHeight="1" x14ac:dyDescent="0.25">
      <c r="A2569" s="21" t="s">
        <v>2119</v>
      </c>
      <c r="B2569" s="25">
        <v>41079</v>
      </c>
      <c r="C2569" s="21" t="s">
        <v>21</v>
      </c>
      <c r="D2569" s="21" t="s">
        <v>292</v>
      </c>
      <c r="E2569" s="26">
        <v>925</v>
      </c>
      <c r="G2569" s="21" t="s">
        <v>400</v>
      </c>
      <c r="I2569" s="21">
        <f t="shared" ref="I2569:I2581" si="83">WEEKNUM(B2569)</f>
        <v>25</v>
      </c>
    </row>
    <row r="2570" spans="1:9" ht="13.4" customHeight="1" x14ac:dyDescent="0.25">
      <c r="A2570" s="21" t="s">
        <v>2119</v>
      </c>
      <c r="B2570" s="25">
        <v>41079</v>
      </c>
      <c r="C2570" s="21" t="s">
        <v>21</v>
      </c>
      <c r="D2570" s="21" t="s">
        <v>292</v>
      </c>
      <c r="E2570" s="26">
        <v>1100</v>
      </c>
      <c r="G2570" s="21" t="s">
        <v>379</v>
      </c>
      <c r="I2570" s="21">
        <f t="shared" si="83"/>
        <v>25</v>
      </c>
    </row>
    <row r="2571" spans="1:9" ht="13.4" customHeight="1" x14ac:dyDescent="0.25">
      <c r="A2571" s="21" t="s">
        <v>2119</v>
      </c>
      <c r="B2571" s="25">
        <v>41079</v>
      </c>
      <c r="C2571" s="21" t="s">
        <v>21</v>
      </c>
      <c r="D2571" s="21" t="s">
        <v>292</v>
      </c>
      <c r="E2571" s="26">
        <v>1750</v>
      </c>
      <c r="G2571" s="21" t="s">
        <v>419</v>
      </c>
      <c r="I2571" s="21">
        <f t="shared" si="83"/>
        <v>25</v>
      </c>
    </row>
    <row r="2572" spans="1:9" ht="13.4" customHeight="1" x14ac:dyDescent="0.25">
      <c r="A2572" s="21" t="s">
        <v>2119</v>
      </c>
      <c r="B2572" s="25">
        <v>41079</v>
      </c>
      <c r="C2572" s="21" t="s">
        <v>21</v>
      </c>
      <c r="D2572" s="21" t="s">
        <v>60</v>
      </c>
      <c r="E2572" s="26">
        <v>785</v>
      </c>
      <c r="G2572" s="21" t="s">
        <v>417</v>
      </c>
      <c r="I2572" s="21">
        <f t="shared" si="83"/>
        <v>25</v>
      </c>
    </row>
    <row r="2573" spans="1:9" ht="13.4" customHeight="1" x14ac:dyDescent="0.25">
      <c r="A2573" s="21" t="s">
        <v>2119</v>
      </c>
      <c r="B2573" s="25">
        <v>41079</v>
      </c>
      <c r="C2573" s="21" t="s">
        <v>21</v>
      </c>
      <c r="D2573" s="21" t="s">
        <v>60</v>
      </c>
      <c r="E2573" s="26">
        <v>200</v>
      </c>
      <c r="G2573" s="21" t="s">
        <v>379</v>
      </c>
      <c r="I2573" s="21">
        <f t="shared" si="83"/>
        <v>25</v>
      </c>
    </row>
    <row r="2574" spans="1:9" ht="13.4" customHeight="1" x14ac:dyDescent="0.25">
      <c r="A2574" s="21" t="s">
        <v>2119</v>
      </c>
      <c r="B2574" s="25">
        <v>41079</v>
      </c>
      <c r="C2574" s="21" t="s">
        <v>21</v>
      </c>
      <c r="D2574" s="21" t="s">
        <v>60</v>
      </c>
      <c r="E2574" s="26">
        <v>340</v>
      </c>
      <c r="G2574" s="21" t="s">
        <v>419</v>
      </c>
      <c r="I2574" s="21">
        <f t="shared" si="83"/>
        <v>25</v>
      </c>
    </row>
    <row r="2575" spans="1:9" ht="13.4" customHeight="1" x14ac:dyDescent="0.25">
      <c r="A2575" s="21" t="s">
        <v>2119</v>
      </c>
      <c r="B2575" s="25">
        <v>41079</v>
      </c>
      <c r="C2575" s="21" t="s">
        <v>21</v>
      </c>
      <c r="D2575" s="21" t="s">
        <v>249</v>
      </c>
      <c r="E2575" s="26">
        <v>4450</v>
      </c>
      <c r="G2575" s="21" t="s">
        <v>425</v>
      </c>
      <c r="I2575" s="21">
        <f t="shared" si="83"/>
        <v>25</v>
      </c>
    </row>
    <row r="2576" spans="1:9" ht="13.4" customHeight="1" x14ac:dyDescent="0.25">
      <c r="A2576" s="21" t="s">
        <v>2119</v>
      </c>
      <c r="B2576" s="25">
        <v>41079</v>
      </c>
      <c r="C2576" s="21" t="s">
        <v>21</v>
      </c>
      <c r="D2576" s="21" t="s">
        <v>36</v>
      </c>
      <c r="E2576" s="26">
        <v>390</v>
      </c>
      <c r="G2576" s="21" t="s">
        <v>379</v>
      </c>
      <c r="I2576" s="21">
        <f t="shared" si="83"/>
        <v>25</v>
      </c>
    </row>
    <row r="2577" spans="1:9" ht="13.4" customHeight="1" x14ac:dyDescent="0.25">
      <c r="A2577" s="21" t="s">
        <v>2119</v>
      </c>
      <c r="B2577" s="25">
        <v>41079</v>
      </c>
      <c r="C2577" s="21" t="s">
        <v>21</v>
      </c>
      <c r="D2577" s="21" t="s">
        <v>36</v>
      </c>
      <c r="E2577" s="26">
        <f>840-390</f>
        <v>450</v>
      </c>
      <c r="G2577" s="21" t="s">
        <v>417</v>
      </c>
      <c r="I2577" s="21">
        <f t="shared" si="83"/>
        <v>25</v>
      </c>
    </row>
    <row r="2578" spans="1:9" ht="13.4" customHeight="1" x14ac:dyDescent="0.25">
      <c r="A2578" s="21" t="s">
        <v>2119</v>
      </c>
      <c r="B2578" s="25">
        <v>41079</v>
      </c>
      <c r="C2578" s="21" t="s">
        <v>21</v>
      </c>
      <c r="D2578" s="21" t="s">
        <v>22</v>
      </c>
      <c r="E2578" s="26">
        <v>540</v>
      </c>
      <c r="G2578" s="21" t="s">
        <v>379</v>
      </c>
      <c r="I2578" s="21">
        <f t="shared" si="83"/>
        <v>25</v>
      </c>
    </row>
    <row r="2579" spans="1:9" ht="13.4" customHeight="1" x14ac:dyDescent="0.25">
      <c r="A2579" s="21" t="s">
        <v>2119</v>
      </c>
      <c r="B2579" s="25">
        <v>41079</v>
      </c>
      <c r="C2579" s="21" t="s">
        <v>21</v>
      </c>
      <c r="D2579" s="21" t="s">
        <v>22</v>
      </c>
      <c r="E2579" s="26">
        <v>280</v>
      </c>
      <c r="G2579" s="21" t="s">
        <v>417</v>
      </c>
      <c r="I2579" s="21">
        <f t="shared" si="83"/>
        <v>25</v>
      </c>
    </row>
    <row r="2580" spans="1:9" ht="13.4" customHeight="1" x14ac:dyDescent="0.25">
      <c r="A2580" s="21" t="s">
        <v>2119</v>
      </c>
      <c r="B2580" s="25">
        <v>41079</v>
      </c>
      <c r="C2580" s="21" t="s">
        <v>21</v>
      </c>
      <c r="D2580" s="21" t="s">
        <v>216</v>
      </c>
      <c r="E2580" s="26">
        <v>394</v>
      </c>
      <c r="G2580" s="21" t="s">
        <v>299</v>
      </c>
      <c r="I2580" s="21">
        <f t="shared" si="83"/>
        <v>25</v>
      </c>
    </row>
    <row r="2581" spans="1:9" ht="13.4" customHeight="1" x14ac:dyDescent="0.25">
      <c r="A2581" s="21" t="s">
        <v>2119</v>
      </c>
      <c r="B2581" s="25">
        <v>41079</v>
      </c>
      <c r="C2581" s="21" t="s">
        <v>21</v>
      </c>
      <c r="D2581" s="21" t="s">
        <v>216</v>
      </c>
      <c r="E2581" s="26">
        <v>19</v>
      </c>
      <c r="G2581" s="21" t="s">
        <v>299</v>
      </c>
      <c r="I2581" s="21">
        <f t="shared" si="83"/>
        <v>25</v>
      </c>
    </row>
    <row r="2582" spans="1:9" ht="13.4" customHeight="1" x14ac:dyDescent="0.25">
      <c r="A2582" s="21" t="s">
        <v>2119</v>
      </c>
      <c r="B2582" s="25">
        <v>41080</v>
      </c>
      <c r="C2582" s="21" t="s">
        <v>6</v>
      </c>
      <c r="D2582" s="21" t="s">
        <v>299</v>
      </c>
      <c r="F2582" s="26">
        <v>590.34</v>
      </c>
      <c r="G2582" s="21" t="s">
        <v>447</v>
      </c>
    </row>
    <row r="2583" spans="1:9" ht="13.4" customHeight="1" x14ac:dyDescent="0.25">
      <c r="A2583" s="21" t="s">
        <v>2119</v>
      </c>
      <c r="B2583" s="25">
        <v>41080</v>
      </c>
      <c r="C2583" s="21" t="s">
        <v>6</v>
      </c>
      <c r="D2583" s="21" t="s">
        <v>299</v>
      </c>
      <c r="F2583" s="26">
        <v>615.28</v>
      </c>
      <c r="G2583" s="21" t="s">
        <v>419</v>
      </c>
    </row>
    <row r="2584" spans="1:9" ht="13.4" customHeight="1" x14ac:dyDescent="0.25">
      <c r="A2584" s="21" t="s">
        <v>2119</v>
      </c>
      <c r="B2584" s="25">
        <v>41080</v>
      </c>
      <c r="C2584" s="21" t="s">
        <v>21</v>
      </c>
      <c r="D2584" s="21" t="s">
        <v>216</v>
      </c>
      <c r="E2584" s="26">
        <v>2.4</v>
      </c>
      <c r="G2584" s="21" t="s">
        <v>299</v>
      </c>
      <c r="I2584" s="21">
        <f>WEEKNUM(B2584)</f>
        <v>25</v>
      </c>
    </row>
    <row r="2585" spans="1:9" ht="13.4" customHeight="1" x14ac:dyDescent="0.25">
      <c r="A2585" s="21" t="s">
        <v>2119</v>
      </c>
      <c r="B2585" s="25">
        <v>41081</v>
      </c>
      <c r="C2585" s="21" t="s">
        <v>21</v>
      </c>
      <c r="D2585" s="21" t="s">
        <v>295</v>
      </c>
      <c r="E2585" s="26">
        <v>1300</v>
      </c>
      <c r="G2585" s="21" t="s">
        <v>400</v>
      </c>
      <c r="I2585" s="21">
        <f>WEEKNUM(B2585)</f>
        <v>25</v>
      </c>
    </row>
    <row r="2586" spans="1:9" ht="13.4" customHeight="1" x14ac:dyDescent="0.25">
      <c r="A2586" s="21" t="s">
        <v>2119</v>
      </c>
      <c r="B2586" s="25">
        <v>41081</v>
      </c>
      <c r="C2586" s="21" t="s">
        <v>21</v>
      </c>
      <c r="D2586" s="21" t="s">
        <v>260</v>
      </c>
      <c r="E2586" s="26">
        <v>3200</v>
      </c>
      <c r="G2586" s="21" t="s">
        <v>419</v>
      </c>
      <c r="I2586" s="21">
        <f>WEEKNUM(B2586)</f>
        <v>25</v>
      </c>
    </row>
    <row r="2587" spans="1:9" ht="13.4" customHeight="1" x14ac:dyDescent="0.25">
      <c r="A2587" s="21" t="s">
        <v>2119</v>
      </c>
      <c r="B2587" s="25">
        <v>41081</v>
      </c>
      <c r="C2587" s="21" t="s">
        <v>21</v>
      </c>
      <c r="D2587" s="21" t="s">
        <v>216</v>
      </c>
      <c r="E2587" s="26">
        <v>379</v>
      </c>
      <c r="G2587" s="21" t="s">
        <v>299</v>
      </c>
      <c r="I2587" s="21">
        <f>WEEKNUM(B2587)</f>
        <v>25</v>
      </c>
    </row>
    <row r="2588" spans="1:9" ht="13.4" customHeight="1" x14ac:dyDescent="0.25">
      <c r="A2588" s="21" t="s">
        <v>2119</v>
      </c>
      <c r="B2588" s="25">
        <v>41081</v>
      </c>
      <c r="C2588" s="21" t="s">
        <v>21</v>
      </c>
      <c r="D2588" s="21" t="s">
        <v>216</v>
      </c>
      <c r="E2588" s="26">
        <v>19</v>
      </c>
      <c r="G2588" s="21" t="s">
        <v>299</v>
      </c>
      <c r="I2588" s="21">
        <f>WEEKNUM(B2588)</f>
        <v>25</v>
      </c>
    </row>
    <row r="2589" spans="1:9" ht="13.4" customHeight="1" x14ac:dyDescent="0.25">
      <c r="A2589" s="21" t="s">
        <v>2119</v>
      </c>
      <c r="B2589" s="25">
        <v>41081</v>
      </c>
      <c r="C2589" s="21" t="s">
        <v>6</v>
      </c>
      <c r="D2589" s="21" t="s">
        <v>299</v>
      </c>
      <c r="F2589" s="26">
        <v>117.65</v>
      </c>
      <c r="G2589" s="21" t="s">
        <v>449</v>
      </c>
    </row>
    <row r="2590" spans="1:9" ht="13.4" customHeight="1" x14ac:dyDescent="0.25">
      <c r="A2590" s="21" t="s">
        <v>2119</v>
      </c>
      <c r="B2590" s="25">
        <v>41081</v>
      </c>
      <c r="C2590" s="21" t="s">
        <v>6</v>
      </c>
      <c r="D2590" s="21" t="s">
        <v>299</v>
      </c>
      <c r="F2590" s="26">
        <v>572.86</v>
      </c>
      <c r="G2590" s="21" t="s">
        <v>419</v>
      </c>
    </row>
    <row r="2591" spans="1:9" ht="13.4" customHeight="1" x14ac:dyDescent="0.25">
      <c r="A2591" s="21" t="s">
        <v>2119</v>
      </c>
      <c r="B2591" s="25">
        <v>41081</v>
      </c>
      <c r="C2591" s="21" t="s">
        <v>6</v>
      </c>
      <c r="D2591" s="21" t="s">
        <v>299</v>
      </c>
      <c r="F2591" s="26">
        <v>244.18</v>
      </c>
      <c r="G2591" s="21" t="s">
        <v>425</v>
      </c>
    </row>
    <row r="2592" spans="1:9" ht="13.4" customHeight="1" x14ac:dyDescent="0.25">
      <c r="A2592" s="21" t="s">
        <v>2119</v>
      </c>
      <c r="B2592" s="25">
        <v>41081</v>
      </c>
      <c r="C2592" s="21" t="s">
        <v>6</v>
      </c>
      <c r="D2592" s="21" t="s">
        <v>299</v>
      </c>
      <c r="F2592" s="26">
        <v>255.24</v>
      </c>
      <c r="G2592" s="21" t="s">
        <v>379</v>
      </c>
    </row>
    <row r="2593" spans="1:9" ht="13.4" customHeight="1" x14ac:dyDescent="0.25">
      <c r="A2593" s="21" t="s">
        <v>2119</v>
      </c>
      <c r="B2593" s="25">
        <v>41081</v>
      </c>
      <c r="C2593" s="21" t="s">
        <v>434</v>
      </c>
      <c r="D2593" s="21" t="s">
        <v>299</v>
      </c>
      <c r="F2593" s="26">
        <v>284.35000000000002</v>
      </c>
      <c r="G2593" s="21" t="s">
        <v>379</v>
      </c>
    </row>
    <row r="2594" spans="1:9" ht="13.4" customHeight="1" x14ac:dyDescent="0.25">
      <c r="A2594" s="21" t="s">
        <v>2119</v>
      </c>
      <c r="B2594" s="25">
        <v>41081</v>
      </c>
      <c r="C2594" s="21" t="s">
        <v>434</v>
      </c>
      <c r="D2594" s="21" t="s">
        <v>299</v>
      </c>
      <c r="F2594" s="26">
        <v>558.67999999999995</v>
      </c>
      <c r="G2594" s="21" t="s">
        <v>419</v>
      </c>
    </row>
    <row r="2595" spans="1:9" ht="13.4" customHeight="1" x14ac:dyDescent="0.25">
      <c r="A2595" s="21" t="s">
        <v>2119</v>
      </c>
      <c r="B2595" s="25">
        <v>41082</v>
      </c>
      <c r="C2595" s="21" t="s">
        <v>21</v>
      </c>
      <c r="D2595" s="21" t="s">
        <v>403</v>
      </c>
      <c r="E2595" s="26">
        <v>400</v>
      </c>
      <c r="G2595" s="21" t="s">
        <v>419</v>
      </c>
      <c r="I2595" s="21">
        <f>WEEKNUM(B2595)</f>
        <v>25</v>
      </c>
    </row>
    <row r="2596" spans="1:9" ht="13.4" customHeight="1" x14ac:dyDescent="0.25">
      <c r="A2596" s="21" t="s">
        <v>2119</v>
      </c>
      <c r="B2596" s="25">
        <v>41082</v>
      </c>
      <c r="C2596" s="21" t="s">
        <v>21</v>
      </c>
      <c r="D2596" s="21" t="s">
        <v>261</v>
      </c>
      <c r="E2596" s="26">
        <v>385</v>
      </c>
      <c r="G2596" s="21" t="s">
        <v>417</v>
      </c>
      <c r="I2596" s="21">
        <f>WEEKNUM(B2596)</f>
        <v>25</v>
      </c>
    </row>
    <row r="2597" spans="1:9" ht="13.4" customHeight="1" x14ac:dyDescent="0.25">
      <c r="A2597" s="21" t="s">
        <v>2119</v>
      </c>
      <c r="B2597" s="25">
        <v>41082</v>
      </c>
      <c r="C2597" s="21" t="s">
        <v>21</v>
      </c>
      <c r="D2597" s="21" t="s">
        <v>124</v>
      </c>
      <c r="E2597" s="26">
        <v>3200</v>
      </c>
      <c r="G2597" s="21" t="s">
        <v>449</v>
      </c>
      <c r="I2597" s="21">
        <f>WEEKNUM(B2597)</f>
        <v>25</v>
      </c>
    </row>
    <row r="2598" spans="1:9" ht="13.4" customHeight="1" x14ac:dyDescent="0.25">
      <c r="A2598" s="21" t="s">
        <v>2119</v>
      </c>
      <c r="B2598" s="25">
        <v>41082</v>
      </c>
      <c r="C2598" s="21" t="s">
        <v>21</v>
      </c>
      <c r="D2598" s="21" t="s">
        <v>424</v>
      </c>
      <c r="E2598" s="26">
        <v>175</v>
      </c>
      <c r="G2598" s="21" t="s">
        <v>299</v>
      </c>
      <c r="I2598" s="21">
        <f>WEEKNUM(B2598)</f>
        <v>25</v>
      </c>
    </row>
    <row r="2599" spans="1:9" ht="13.4" customHeight="1" x14ac:dyDescent="0.25">
      <c r="A2599" s="21" t="s">
        <v>2119</v>
      </c>
      <c r="B2599" s="25">
        <v>41082</v>
      </c>
      <c r="C2599" s="21" t="s">
        <v>21</v>
      </c>
      <c r="D2599" s="21" t="s">
        <v>456</v>
      </c>
      <c r="E2599" s="26">
        <v>175</v>
      </c>
      <c r="G2599" s="21" t="s">
        <v>379</v>
      </c>
      <c r="I2599" s="21">
        <f>WEEKNUM(B2599)</f>
        <v>25</v>
      </c>
    </row>
    <row r="2600" spans="1:9" ht="13.4" customHeight="1" x14ac:dyDescent="0.25">
      <c r="A2600" s="21" t="s">
        <v>2119</v>
      </c>
      <c r="B2600" s="25">
        <v>41082</v>
      </c>
      <c r="C2600" s="21" t="s">
        <v>275</v>
      </c>
      <c r="D2600" s="21" t="s">
        <v>457</v>
      </c>
      <c r="F2600" s="26">
        <v>1613.64</v>
      </c>
      <c r="G2600" s="21" t="s">
        <v>323</v>
      </c>
    </row>
    <row r="2601" spans="1:9" ht="13.4" customHeight="1" x14ac:dyDescent="0.25">
      <c r="A2601" s="21" t="s">
        <v>2119</v>
      </c>
      <c r="B2601" s="25">
        <v>41082</v>
      </c>
      <c r="C2601" s="21" t="s">
        <v>6</v>
      </c>
      <c r="D2601" s="21" t="s">
        <v>299</v>
      </c>
      <c r="F2601" s="26">
        <v>82.98</v>
      </c>
      <c r="G2601" s="21" t="s">
        <v>449</v>
      </c>
    </row>
    <row r="2602" spans="1:9" ht="13.4" customHeight="1" x14ac:dyDescent="0.25">
      <c r="A2602" s="21" t="s">
        <v>2119</v>
      </c>
      <c r="B2602" s="25">
        <v>41082</v>
      </c>
      <c r="C2602" s="21" t="s">
        <v>434</v>
      </c>
      <c r="D2602" s="21" t="s">
        <v>458</v>
      </c>
      <c r="F2602" s="26">
        <v>26.44</v>
      </c>
      <c r="G2602" s="21" t="s">
        <v>323</v>
      </c>
    </row>
    <row r="2603" spans="1:9" ht="13.4" customHeight="1" x14ac:dyDescent="0.25">
      <c r="A2603" s="21" t="s">
        <v>2119</v>
      </c>
      <c r="B2603" s="25">
        <v>41082</v>
      </c>
      <c r="C2603" s="21" t="s">
        <v>6</v>
      </c>
      <c r="D2603" s="21" t="s">
        <v>299</v>
      </c>
      <c r="F2603" s="26">
        <v>447.51</v>
      </c>
      <c r="G2603" s="21" t="s">
        <v>425</v>
      </c>
    </row>
    <row r="2604" spans="1:9" ht="13.4" customHeight="1" x14ac:dyDescent="0.25">
      <c r="A2604" s="21" t="s">
        <v>2119</v>
      </c>
      <c r="B2604" s="25">
        <v>41082</v>
      </c>
      <c r="C2604" s="21" t="s">
        <v>6</v>
      </c>
      <c r="D2604" s="21" t="s">
        <v>299</v>
      </c>
      <c r="F2604" s="26">
        <v>326.26</v>
      </c>
      <c r="G2604" s="21" t="s">
        <v>447</v>
      </c>
    </row>
    <row r="2605" spans="1:9" ht="13.4" customHeight="1" x14ac:dyDescent="0.25">
      <c r="A2605" s="21" t="s">
        <v>2119</v>
      </c>
      <c r="B2605" s="25">
        <v>41082</v>
      </c>
      <c r="C2605" s="21" t="s">
        <v>6</v>
      </c>
      <c r="D2605" s="21" t="s">
        <v>299</v>
      </c>
      <c r="F2605" s="26">
        <v>224.26</v>
      </c>
      <c r="G2605" s="21" t="s">
        <v>200</v>
      </c>
    </row>
    <row r="2606" spans="1:9" ht="13.4" customHeight="1" x14ac:dyDescent="0.25">
      <c r="A2606" s="21" t="s">
        <v>2119</v>
      </c>
      <c r="B2606" s="25">
        <v>41082</v>
      </c>
      <c r="C2606" s="21" t="s">
        <v>6</v>
      </c>
      <c r="D2606" s="21" t="s">
        <v>299</v>
      </c>
      <c r="F2606" s="26">
        <v>111.18</v>
      </c>
      <c r="G2606" s="21" t="s">
        <v>419</v>
      </c>
    </row>
    <row r="2607" spans="1:9" ht="13.4" customHeight="1" x14ac:dyDescent="0.25">
      <c r="A2607" s="21" t="s">
        <v>2119</v>
      </c>
      <c r="B2607" s="25">
        <v>41082</v>
      </c>
      <c r="C2607" s="21" t="s">
        <v>434</v>
      </c>
      <c r="D2607" s="21" t="s">
        <v>459</v>
      </c>
      <c r="F2607" s="26">
        <v>254.72</v>
      </c>
      <c r="G2607" s="21" t="s">
        <v>323</v>
      </c>
    </row>
    <row r="2608" spans="1:9" ht="13.4" customHeight="1" x14ac:dyDescent="0.25">
      <c r="A2608" s="21" t="s">
        <v>2119</v>
      </c>
      <c r="B2608" s="25">
        <v>41082</v>
      </c>
      <c r="C2608" s="21" t="s">
        <v>6</v>
      </c>
      <c r="D2608" s="21" t="s">
        <v>299</v>
      </c>
      <c r="F2608" s="26">
        <v>142.87</v>
      </c>
      <c r="G2608" s="21" t="s">
        <v>419</v>
      </c>
    </row>
    <row r="2609" spans="1:9" ht="13.4" customHeight="1" x14ac:dyDescent="0.25">
      <c r="A2609" s="21" t="s">
        <v>2119</v>
      </c>
      <c r="B2609" s="25">
        <v>41083</v>
      </c>
      <c r="C2609" s="21" t="s">
        <v>6</v>
      </c>
      <c r="D2609" s="21" t="s">
        <v>299</v>
      </c>
      <c r="F2609" s="26">
        <v>221.09</v>
      </c>
      <c r="G2609" s="21" t="s">
        <v>449</v>
      </c>
    </row>
    <row r="2610" spans="1:9" ht="13.4" customHeight="1" x14ac:dyDescent="0.25">
      <c r="A2610" s="21" t="s">
        <v>2119</v>
      </c>
      <c r="B2610" s="25">
        <v>41085</v>
      </c>
      <c r="C2610" s="21" t="s">
        <v>21</v>
      </c>
      <c r="D2610" s="21" t="s">
        <v>460</v>
      </c>
      <c r="E2610" s="26">
        <v>2000</v>
      </c>
      <c r="G2610" s="21" t="s">
        <v>425</v>
      </c>
      <c r="I2610" s="21">
        <f t="shared" ref="I2610:I2637" si="84">WEEKNUM(B2610)</f>
        <v>26</v>
      </c>
    </row>
    <row r="2611" spans="1:9" ht="13.4" customHeight="1" x14ac:dyDescent="0.25">
      <c r="A2611" s="21" t="s">
        <v>2119</v>
      </c>
      <c r="B2611" s="25">
        <v>41085</v>
      </c>
      <c r="C2611" s="21" t="s">
        <v>21</v>
      </c>
      <c r="D2611" s="21" t="s">
        <v>36</v>
      </c>
      <c r="E2611" s="26">
        <v>455</v>
      </c>
      <c r="G2611" s="21" t="s">
        <v>419</v>
      </c>
      <c r="I2611" s="21">
        <f t="shared" si="84"/>
        <v>26</v>
      </c>
    </row>
    <row r="2612" spans="1:9" ht="13.4" customHeight="1" x14ac:dyDescent="0.25">
      <c r="A2612" s="21" t="s">
        <v>2119</v>
      </c>
      <c r="B2612" s="25">
        <v>41085</v>
      </c>
      <c r="C2612" s="21" t="s">
        <v>21</v>
      </c>
      <c r="D2612" s="21" t="s">
        <v>36</v>
      </c>
      <c r="E2612" s="26">
        <v>195</v>
      </c>
      <c r="G2612" s="21" t="s">
        <v>379</v>
      </c>
      <c r="I2612" s="21">
        <f t="shared" si="84"/>
        <v>26</v>
      </c>
    </row>
    <row r="2613" spans="1:9" ht="13.4" customHeight="1" x14ac:dyDescent="0.25">
      <c r="A2613" s="21" t="s">
        <v>2119</v>
      </c>
      <c r="B2613" s="25">
        <v>41085</v>
      </c>
      <c r="C2613" s="21" t="s">
        <v>21</v>
      </c>
      <c r="D2613" s="21" t="s">
        <v>36</v>
      </c>
      <c r="E2613" s="26">
        <f>815-455-195</f>
        <v>165</v>
      </c>
      <c r="G2613" s="21" t="s">
        <v>461</v>
      </c>
      <c r="I2613" s="21">
        <f t="shared" si="84"/>
        <v>26</v>
      </c>
    </row>
    <row r="2614" spans="1:9" ht="13.4" customHeight="1" x14ac:dyDescent="0.25">
      <c r="A2614" s="21" t="s">
        <v>2119</v>
      </c>
      <c r="B2614" s="25">
        <v>41085</v>
      </c>
      <c r="C2614" s="21" t="s">
        <v>21</v>
      </c>
      <c r="D2614" s="21" t="s">
        <v>22</v>
      </c>
      <c r="E2614" s="26">
        <f>130*4</f>
        <v>520</v>
      </c>
      <c r="G2614" s="21" t="s">
        <v>419</v>
      </c>
      <c r="I2614" s="21">
        <f t="shared" si="84"/>
        <v>26</v>
      </c>
    </row>
    <row r="2615" spans="1:9" ht="13.4" customHeight="1" x14ac:dyDescent="0.25">
      <c r="A2615" s="21" t="s">
        <v>2119</v>
      </c>
      <c r="B2615" s="25">
        <v>41085</v>
      </c>
      <c r="C2615" s="21" t="s">
        <v>21</v>
      </c>
      <c r="D2615" s="21" t="s">
        <v>22</v>
      </c>
      <c r="E2615" s="26">
        <v>130</v>
      </c>
      <c r="G2615" s="21" t="s">
        <v>379</v>
      </c>
      <c r="I2615" s="21">
        <f t="shared" si="84"/>
        <v>26</v>
      </c>
    </row>
    <row r="2616" spans="1:9" ht="13.4" customHeight="1" x14ac:dyDescent="0.25">
      <c r="A2616" s="21" t="s">
        <v>2119</v>
      </c>
      <c r="B2616" s="25">
        <v>41085</v>
      </c>
      <c r="C2616" s="21" t="s">
        <v>21</v>
      </c>
      <c r="D2616" s="21" t="s">
        <v>22</v>
      </c>
      <c r="E2616" s="26">
        <v>130</v>
      </c>
      <c r="G2616" s="21" t="s">
        <v>461</v>
      </c>
      <c r="I2616" s="21">
        <f t="shared" si="84"/>
        <v>26</v>
      </c>
    </row>
    <row r="2617" spans="1:9" ht="13.4" customHeight="1" x14ac:dyDescent="0.25">
      <c r="A2617" s="21" t="s">
        <v>2119</v>
      </c>
      <c r="B2617" s="25">
        <v>41085</v>
      </c>
      <c r="C2617" s="21" t="s">
        <v>21</v>
      </c>
      <c r="D2617" s="21" t="s">
        <v>154</v>
      </c>
      <c r="E2617" s="26">
        <v>715</v>
      </c>
      <c r="G2617" s="21" t="s">
        <v>425</v>
      </c>
      <c r="I2617" s="21">
        <f t="shared" si="84"/>
        <v>26</v>
      </c>
    </row>
    <row r="2618" spans="1:9" ht="13.4" customHeight="1" x14ac:dyDescent="0.25">
      <c r="A2618" s="21" t="s">
        <v>2119</v>
      </c>
      <c r="B2618" s="25">
        <v>41085</v>
      </c>
      <c r="C2618" s="21" t="s">
        <v>21</v>
      </c>
      <c r="D2618" s="21" t="s">
        <v>154</v>
      </c>
      <c r="E2618" s="26">
        <f>780-715</f>
        <v>65</v>
      </c>
      <c r="G2618" s="21" t="s">
        <v>400</v>
      </c>
      <c r="I2618" s="21">
        <f t="shared" si="84"/>
        <v>26</v>
      </c>
    </row>
    <row r="2619" spans="1:9" ht="13.4" customHeight="1" x14ac:dyDescent="0.25">
      <c r="A2619" s="21" t="s">
        <v>2119</v>
      </c>
      <c r="B2619" s="25">
        <v>41085</v>
      </c>
      <c r="C2619" s="21" t="s">
        <v>21</v>
      </c>
      <c r="D2619" s="21" t="s">
        <v>399</v>
      </c>
      <c r="E2619" s="26">
        <f>130*5</f>
        <v>650</v>
      </c>
      <c r="G2619" s="21" t="s">
        <v>419</v>
      </c>
      <c r="I2619" s="21">
        <f t="shared" si="84"/>
        <v>26</v>
      </c>
    </row>
    <row r="2620" spans="1:9" ht="13.4" customHeight="1" x14ac:dyDescent="0.25">
      <c r="A2620" s="21" t="s">
        <v>2119</v>
      </c>
      <c r="B2620" s="25">
        <v>41085</v>
      </c>
      <c r="C2620" s="21" t="s">
        <v>21</v>
      </c>
      <c r="D2620" s="21" t="s">
        <v>399</v>
      </c>
      <c r="E2620" s="26">
        <f>760-650</f>
        <v>110</v>
      </c>
      <c r="G2620" s="21" t="s">
        <v>461</v>
      </c>
      <c r="I2620" s="21">
        <f t="shared" si="84"/>
        <v>26</v>
      </c>
    </row>
    <row r="2621" spans="1:9" ht="13.4" customHeight="1" x14ac:dyDescent="0.25">
      <c r="A2621" s="21" t="s">
        <v>2119</v>
      </c>
      <c r="B2621" s="25">
        <v>41085</v>
      </c>
      <c r="C2621" s="21" t="s">
        <v>21</v>
      </c>
      <c r="D2621" s="21" t="s">
        <v>56</v>
      </c>
      <c r="E2621" s="26">
        <f>125*4</f>
        <v>500</v>
      </c>
      <c r="G2621" s="21" t="s">
        <v>419</v>
      </c>
      <c r="I2621" s="21">
        <f t="shared" si="84"/>
        <v>26</v>
      </c>
    </row>
    <row r="2622" spans="1:9" ht="13.4" customHeight="1" x14ac:dyDescent="0.25">
      <c r="A2622" s="21" t="s">
        <v>2119</v>
      </c>
      <c r="B2622" s="25">
        <v>41085</v>
      </c>
      <c r="C2622" s="21" t="s">
        <v>21</v>
      </c>
      <c r="D2622" s="21" t="s">
        <v>56</v>
      </c>
      <c r="E2622" s="26">
        <v>125</v>
      </c>
      <c r="G2622" s="21" t="s">
        <v>379</v>
      </c>
      <c r="I2622" s="21">
        <f t="shared" si="84"/>
        <v>26</v>
      </c>
    </row>
    <row r="2623" spans="1:9" ht="13.4" customHeight="1" x14ac:dyDescent="0.25">
      <c r="A2623" s="21" t="s">
        <v>2119</v>
      </c>
      <c r="B2623" s="25">
        <v>41085</v>
      </c>
      <c r="C2623" s="21" t="s">
        <v>21</v>
      </c>
      <c r="D2623" s="21" t="s">
        <v>56</v>
      </c>
      <c r="E2623" s="26">
        <v>125</v>
      </c>
      <c r="G2623" s="21" t="s">
        <v>461</v>
      </c>
      <c r="I2623" s="21">
        <f t="shared" si="84"/>
        <v>26</v>
      </c>
    </row>
    <row r="2624" spans="1:9" ht="13.4" customHeight="1" x14ac:dyDescent="0.25">
      <c r="A2624" s="21" t="s">
        <v>2119</v>
      </c>
      <c r="B2624" s="25">
        <v>41085</v>
      </c>
      <c r="C2624" s="21" t="s">
        <v>21</v>
      </c>
      <c r="D2624" s="21" t="s">
        <v>48</v>
      </c>
      <c r="E2624" s="26">
        <v>180</v>
      </c>
      <c r="G2624" s="21" t="s">
        <v>379</v>
      </c>
      <c r="I2624" s="21">
        <f t="shared" si="84"/>
        <v>26</v>
      </c>
    </row>
    <row r="2625" spans="1:9" ht="13.4" customHeight="1" x14ac:dyDescent="0.25">
      <c r="A2625" s="21" t="s">
        <v>2119</v>
      </c>
      <c r="B2625" s="25">
        <v>41085</v>
      </c>
      <c r="C2625" s="21" t="s">
        <v>21</v>
      </c>
      <c r="D2625" s="21" t="s">
        <v>48</v>
      </c>
      <c r="E2625" s="26">
        <v>420</v>
      </c>
      <c r="G2625" s="21" t="s">
        <v>419</v>
      </c>
      <c r="I2625" s="21">
        <f t="shared" si="84"/>
        <v>26</v>
      </c>
    </row>
    <row r="2626" spans="1:9" ht="13.4" customHeight="1" x14ac:dyDescent="0.25">
      <c r="A2626" s="21" t="s">
        <v>2119</v>
      </c>
      <c r="B2626" s="25">
        <v>41085</v>
      </c>
      <c r="C2626" s="21" t="s">
        <v>21</v>
      </c>
      <c r="D2626" s="21" t="s">
        <v>48</v>
      </c>
      <c r="E2626" s="26">
        <v>120</v>
      </c>
      <c r="G2626" s="21" t="s">
        <v>461</v>
      </c>
      <c r="I2626" s="21">
        <f t="shared" si="84"/>
        <v>26</v>
      </c>
    </row>
    <row r="2627" spans="1:9" ht="13.4" customHeight="1" x14ac:dyDescent="0.25">
      <c r="A2627" s="21" t="s">
        <v>2119</v>
      </c>
      <c r="B2627" s="25">
        <v>41085</v>
      </c>
      <c r="C2627" s="21" t="s">
        <v>21</v>
      </c>
      <c r="D2627" s="21" t="s">
        <v>453</v>
      </c>
      <c r="E2627" s="26">
        <v>720</v>
      </c>
      <c r="G2627" s="21" t="s">
        <v>425</v>
      </c>
      <c r="I2627" s="21">
        <f t="shared" si="84"/>
        <v>26</v>
      </c>
    </row>
    <row r="2628" spans="1:9" ht="13.4" customHeight="1" x14ac:dyDescent="0.25">
      <c r="A2628" s="21" t="s">
        <v>2119</v>
      </c>
      <c r="B2628" s="25">
        <v>41085</v>
      </c>
      <c r="C2628" s="21" t="s">
        <v>21</v>
      </c>
      <c r="D2628" s="21" t="s">
        <v>395</v>
      </c>
      <c r="E2628" s="26">
        <v>120</v>
      </c>
      <c r="G2628" s="21" t="s">
        <v>461</v>
      </c>
      <c r="I2628" s="21">
        <f t="shared" si="84"/>
        <v>26</v>
      </c>
    </row>
    <row r="2629" spans="1:9" ht="13.4" customHeight="1" x14ac:dyDescent="0.25">
      <c r="A2629" s="21" t="s">
        <v>2119</v>
      </c>
      <c r="B2629" s="25">
        <v>41085</v>
      </c>
      <c r="C2629" s="21" t="s">
        <v>21</v>
      </c>
      <c r="D2629" s="21" t="s">
        <v>395</v>
      </c>
      <c r="E2629" s="26">
        <v>480</v>
      </c>
      <c r="G2629" s="21" t="s">
        <v>419</v>
      </c>
      <c r="I2629" s="21">
        <f t="shared" si="84"/>
        <v>26</v>
      </c>
    </row>
    <row r="2630" spans="1:9" ht="13.4" customHeight="1" x14ac:dyDescent="0.25">
      <c r="A2630" s="21" t="s">
        <v>2119</v>
      </c>
      <c r="B2630" s="25">
        <v>41085</v>
      </c>
      <c r="C2630" s="21" t="s">
        <v>21</v>
      </c>
      <c r="D2630" s="21" t="s">
        <v>40</v>
      </c>
      <c r="E2630" s="26">
        <v>580</v>
      </c>
      <c r="G2630" s="21" t="s">
        <v>449</v>
      </c>
      <c r="I2630" s="21">
        <f t="shared" si="84"/>
        <v>26</v>
      </c>
    </row>
    <row r="2631" spans="1:9" ht="13.4" customHeight="1" x14ac:dyDescent="0.25">
      <c r="A2631" s="21" t="s">
        <v>2119</v>
      </c>
      <c r="B2631" s="25">
        <v>41085</v>
      </c>
      <c r="C2631" s="21" t="s">
        <v>21</v>
      </c>
      <c r="D2631" s="21" t="s">
        <v>258</v>
      </c>
      <c r="E2631" s="26">
        <v>540</v>
      </c>
      <c r="G2631" s="21" t="s">
        <v>449</v>
      </c>
      <c r="I2631" s="21">
        <f t="shared" si="84"/>
        <v>26</v>
      </c>
    </row>
    <row r="2632" spans="1:9" ht="13.4" customHeight="1" x14ac:dyDescent="0.25">
      <c r="A2632" s="21" t="s">
        <v>2119</v>
      </c>
      <c r="B2632" s="25">
        <v>41085</v>
      </c>
      <c r="C2632" s="21" t="s">
        <v>21</v>
      </c>
      <c r="D2632" s="21" t="s">
        <v>188</v>
      </c>
      <c r="E2632" s="26">
        <v>540</v>
      </c>
      <c r="G2632" s="21" t="s">
        <v>449</v>
      </c>
      <c r="I2632" s="21">
        <f t="shared" si="84"/>
        <v>26</v>
      </c>
    </row>
    <row r="2633" spans="1:9" ht="13.4" customHeight="1" x14ac:dyDescent="0.25">
      <c r="A2633" s="21" t="s">
        <v>2119</v>
      </c>
      <c r="B2633" s="25">
        <v>41085</v>
      </c>
      <c r="C2633" s="21" t="s">
        <v>21</v>
      </c>
      <c r="D2633" s="21" t="s">
        <v>401</v>
      </c>
      <c r="E2633" s="26">
        <v>500</v>
      </c>
      <c r="G2633" s="21" t="s">
        <v>200</v>
      </c>
      <c r="I2633" s="21">
        <f t="shared" si="84"/>
        <v>26</v>
      </c>
    </row>
    <row r="2634" spans="1:9" ht="13.4" customHeight="1" x14ac:dyDescent="0.25">
      <c r="A2634" s="21" t="s">
        <v>2119</v>
      </c>
      <c r="B2634" s="25">
        <v>41085</v>
      </c>
      <c r="C2634" s="21" t="s">
        <v>21</v>
      </c>
      <c r="D2634" s="21" t="s">
        <v>268</v>
      </c>
      <c r="E2634" s="26">
        <v>450</v>
      </c>
      <c r="G2634" s="21" t="s">
        <v>425</v>
      </c>
      <c r="I2634" s="21">
        <f t="shared" si="84"/>
        <v>26</v>
      </c>
    </row>
    <row r="2635" spans="1:9" ht="13.4" customHeight="1" x14ac:dyDescent="0.25">
      <c r="A2635" s="21" t="s">
        <v>2119</v>
      </c>
      <c r="B2635" s="25">
        <v>41085</v>
      </c>
      <c r="C2635" s="21" t="s">
        <v>21</v>
      </c>
      <c r="D2635" s="21" t="s">
        <v>394</v>
      </c>
      <c r="E2635" s="26">
        <v>420</v>
      </c>
      <c r="G2635" s="21" t="s">
        <v>425</v>
      </c>
      <c r="I2635" s="21">
        <f t="shared" si="84"/>
        <v>26</v>
      </c>
    </row>
    <row r="2636" spans="1:9" ht="13.4" customHeight="1" x14ac:dyDescent="0.25">
      <c r="A2636" s="21" t="s">
        <v>2119</v>
      </c>
      <c r="B2636" s="25">
        <v>41085</v>
      </c>
      <c r="C2636" s="21" t="s">
        <v>21</v>
      </c>
      <c r="D2636" s="21" t="s">
        <v>462</v>
      </c>
      <c r="E2636" s="26">
        <v>120</v>
      </c>
      <c r="G2636" s="21" t="s">
        <v>400</v>
      </c>
      <c r="I2636" s="21">
        <f t="shared" si="84"/>
        <v>26</v>
      </c>
    </row>
    <row r="2637" spans="1:9" ht="13.4" customHeight="1" x14ac:dyDescent="0.25">
      <c r="A2637" s="21" t="s">
        <v>2119</v>
      </c>
      <c r="B2637" s="25">
        <v>41085</v>
      </c>
      <c r="C2637" s="21" t="s">
        <v>21</v>
      </c>
      <c r="D2637" s="21" t="s">
        <v>40</v>
      </c>
      <c r="E2637" s="26">
        <v>60</v>
      </c>
      <c r="G2637" s="21" t="s">
        <v>449</v>
      </c>
      <c r="I2637" s="21">
        <f t="shared" si="84"/>
        <v>26</v>
      </c>
    </row>
    <row r="2638" spans="1:9" ht="13.4" customHeight="1" x14ac:dyDescent="0.25">
      <c r="A2638" s="21" t="s">
        <v>2119</v>
      </c>
      <c r="B2638" s="25">
        <v>41085</v>
      </c>
      <c r="C2638" s="21" t="s">
        <v>6</v>
      </c>
      <c r="D2638" s="21" t="s">
        <v>299</v>
      </c>
      <c r="F2638" s="26">
        <v>597.19000000000005</v>
      </c>
      <c r="G2638" s="21" t="s">
        <v>461</v>
      </c>
    </row>
    <row r="2639" spans="1:9" ht="13.4" customHeight="1" x14ac:dyDescent="0.25">
      <c r="A2639" s="21" t="s">
        <v>2119</v>
      </c>
      <c r="B2639" s="25">
        <v>41085</v>
      </c>
      <c r="C2639" s="21" t="s">
        <v>6</v>
      </c>
      <c r="D2639" s="21" t="s">
        <v>299</v>
      </c>
      <c r="F2639" s="26">
        <v>1236.78</v>
      </c>
      <c r="G2639" s="21" t="s">
        <v>461</v>
      </c>
    </row>
    <row r="2640" spans="1:9" ht="13.4" customHeight="1" x14ac:dyDescent="0.25">
      <c r="A2640" s="21" t="s">
        <v>2119</v>
      </c>
      <c r="B2640" s="25">
        <v>41086</v>
      </c>
      <c r="C2640" s="21" t="s">
        <v>6</v>
      </c>
      <c r="D2640" s="21" t="s">
        <v>219</v>
      </c>
      <c r="F2640" s="26">
        <v>230.5</v>
      </c>
      <c r="G2640" s="21" t="s">
        <v>449</v>
      </c>
    </row>
    <row r="2641" spans="1:9" ht="13.4" customHeight="1" x14ac:dyDescent="0.25">
      <c r="A2641" s="21" t="s">
        <v>2119</v>
      </c>
      <c r="B2641" s="25">
        <v>41086</v>
      </c>
      <c r="C2641" s="21" t="s">
        <v>275</v>
      </c>
      <c r="D2641" s="21" t="s">
        <v>463</v>
      </c>
      <c r="F2641" s="26">
        <v>213.52</v>
      </c>
      <c r="G2641" s="21" t="s">
        <v>464</v>
      </c>
    </row>
    <row r="2642" spans="1:9" ht="13.4" customHeight="1" x14ac:dyDescent="0.25">
      <c r="A2642" s="21" t="s">
        <v>2119</v>
      </c>
      <c r="B2642" s="25">
        <v>41086</v>
      </c>
      <c r="C2642" s="21" t="s">
        <v>6</v>
      </c>
      <c r="D2642" s="21" t="s">
        <v>299</v>
      </c>
      <c r="F2642" s="26">
        <v>1448.03</v>
      </c>
      <c r="G2642" s="21" t="s">
        <v>19</v>
      </c>
    </row>
    <row r="2643" spans="1:9" ht="13.4" customHeight="1" x14ac:dyDescent="0.25">
      <c r="A2643" s="21" t="s">
        <v>2119</v>
      </c>
      <c r="B2643" s="25">
        <v>41086</v>
      </c>
      <c r="C2643" s="21" t="s">
        <v>465</v>
      </c>
      <c r="D2643" s="21" t="s">
        <v>181</v>
      </c>
      <c r="F2643" s="26">
        <v>95.4</v>
      </c>
      <c r="G2643" s="21" t="s">
        <v>323</v>
      </c>
    </row>
    <row r="2644" spans="1:9" ht="13.4" customHeight="1" x14ac:dyDescent="0.25">
      <c r="A2644" s="21" t="s">
        <v>2119</v>
      </c>
      <c r="B2644" s="25">
        <v>41086</v>
      </c>
      <c r="C2644" s="21" t="s">
        <v>21</v>
      </c>
      <c r="D2644" s="21" t="s">
        <v>46</v>
      </c>
      <c r="E2644" s="26">
        <v>130</v>
      </c>
      <c r="G2644" s="21" t="s">
        <v>461</v>
      </c>
      <c r="I2644" s="21">
        <f t="shared" ref="I2644:I2650" si="85">WEEKNUM(B2644)</f>
        <v>26</v>
      </c>
    </row>
    <row r="2645" spans="1:9" ht="13.4" customHeight="1" x14ac:dyDescent="0.25">
      <c r="A2645" s="21" t="s">
        <v>2119</v>
      </c>
      <c r="B2645" s="25">
        <v>41086</v>
      </c>
      <c r="C2645" s="21" t="s">
        <v>21</v>
      </c>
      <c r="D2645" s="21" t="s">
        <v>46</v>
      </c>
      <c r="E2645" s="26">
        <f>715-130</f>
        <v>585</v>
      </c>
      <c r="G2645" s="21" t="s">
        <v>419</v>
      </c>
      <c r="I2645" s="21">
        <f t="shared" si="85"/>
        <v>26</v>
      </c>
    </row>
    <row r="2646" spans="1:9" ht="13.4" customHeight="1" x14ac:dyDescent="0.25">
      <c r="A2646" s="21" t="s">
        <v>2119</v>
      </c>
      <c r="B2646" s="25">
        <v>41086</v>
      </c>
      <c r="C2646" s="21" t="s">
        <v>21</v>
      </c>
      <c r="D2646" s="21" t="s">
        <v>263</v>
      </c>
      <c r="E2646" s="26">
        <v>220</v>
      </c>
      <c r="G2646" s="21" t="s">
        <v>381</v>
      </c>
      <c r="I2646" s="21">
        <f t="shared" si="85"/>
        <v>26</v>
      </c>
    </row>
    <row r="2647" spans="1:9" ht="13.4" customHeight="1" x14ac:dyDescent="0.25">
      <c r="A2647" s="21" t="s">
        <v>2119</v>
      </c>
      <c r="B2647" s="25">
        <v>41086</v>
      </c>
      <c r="C2647" s="21" t="s">
        <v>21</v>
      </c>
      <c r="D2647" s="21" t="s">
        <v>263</v>
      </c>
      <c r="E2647" s="26">
        <v>130</v>
      </c>
      <c r="G2647" s="21" t="s">
        <v>390</v>
      </c>
      <c r="I2647" s="21">
        <f t="shared" si="85"/>
        <v>26</v>
      </c>
    </row>
    <row r="2648" spans="1:9" ht="13.4" customHeight="1" x14ac:dyDescent="0.25">
      <c r="A2648" s="21" t="s">
        <v>2119</v>
      </c>
      <c r="B2648" s="25">
        <v>41086</v>
      </c>
      <c r="C2648" s="21" t="s">
        <v>21</v>
      </c>
      <c r="D2648" s="21" t="s">
        <v>263</v>
      </c>
      <c r="E2648" s="26">
        <v>130</v>
      </c>
      <c r="G2648" s="21" t="s">
        <v>386</v>
      </c>
      <c r="I2648" s="21">
        <f t="shared" si="85"/>
        <v>26</v>
      </c>
    </row>
    <row r="2649" spans="1:9" ht="13.4" customHeight="1" x14ac:dyDescent="0.25">
      <c r="A2649" s="21" t="s">
        <v>2119</v>
      </c>
      <c r="B2649" s="25">
        <v>41086</v>
      </c>
      <c r="C2649" s="21" t="s">
        <v>21</v>
      </c>
      <c r="D2649" s="21" t="s">
        <v>263</v>
      </c>
      <c r="E2649" s="26">
        <v>90</v>
      </c>
      <c r="G2649" s="21" t="s">
        <v>379</v>
      </c>
      <c r="I2649" s="21">
        <f t="shared" si="85"/>
        <v>26</v>
      </c>
    </row>
    <row r="2650" spans="1:9" ht="13.4" customHeight="1" x14ac:dyDescent="0.25">
      <c r="A2650" s="21" t="s">
        <v>2119</v>
      </c>
      <c r="B2650" s="25">
        <v>41086</v>
      </c>
      <c r="C2650" s="21" t="s">
        <v>21</v>
      </c>
      <c r="D2650" s="21" t="s">
        <v>263</v>
      </c>
      <c r="E2650" s="26">
        <v>90</v>
      </c>
      <c r="G2650" s="21" t="s">
        <v>278</v>
      </c>
      <c r="I2650" s="21">
        <f t="shared" si="85"/>
        <v>26</v>
      </c>
    </row>
    <row r="2651" spans="1:9" ht="13.4" customHeight="1" x14ac:dyDescent="0.25">
      <c r="A2651" s="21" t="s">
        <v>2119</v>
      </c>
      <c r="B2651" s="25">
        <v>41087</v>
      </c>
      <c r="C2651" s="21" t="s">
        <v>6</v>
      </c>
      <c r="D2651" s="21" t="s">
        <v>299</v>
      </c>
      <c r="F2651" s="26">
        <v>533.91</v>
      </c>
      <c r="G2651" s="21" t="s">
        <v>19</v>
      </c>
    </row>
    <row r="2652" spans="1:9" ht="13.4" customHeight="1" x14ac:dyDescent="0.25">
      <c r="A2652" s="21" t="s">
        <v>2119</v>
      </c>
      <c r="B2652" s="25">
        <v>41087</v>
      </c>
      <c r="C2652" s="21" t="s">
        <v>275</v>
      </c>
      <c r="D2652" s="21" t="s">
        <v>299</v>
      </c>
      <c r="F2652" s="26">
        <v>33.520000000000003</v>
      </c>
      <c r="G2652" s="21" t="s">
        <v>464</v>
      </c>
    </row>
    <row r="2653" spans="1:9" ht="13.4" customHeight="1" x14ac:dyDescent="0.25">
      <c r="A2653" s="21" t="s">
        <v>2119</v>
      </c>
      <c r="B2653" s="25">
        <v>41087</v>
      </c>
      <c r="C2653" s="21" t="s">
        <v>6</v>
      </c>
      <c r="D2653" s="21" t="s">
        <v>299</v>
      </c>
      <c r="F2653" s="26">
        <v>189.51</v>
      </c>
      <c r="G2653" s="21" t="s">
        <v>19</v>
      </c>
    </row>
    <row r="2654" spans="1:9" ht="13.4" customHeight="1" x14ac:dyDescent="0.25">
      <c r="A2654" s="21" t="s">
        <v>2119</v>
      </c>
      <c r="B2654" s="25">
        <v>41087</v>
      </c>
      <c r="C2654" s="21" t="s">
        <v>6</v>
      </c>
      <c r="D2654" s="21" t="s">
        <v>299</v>
      </c>
      <c r="F2654" s="26">
        <v>1602.25</v>
      </c>
      <c r="G2654" s="21" t="s">
        <v>461</v>
      </c>
    </row>
    <row r="2655" spans="1:9" ht="13.4" customHeight="1" x14ac:dyDescent="0.25">
      <c r="A2655" s="21" t="s">
        <v>2119</v>
      </c>
      <c r="B2655" s="25">
        <v>41087</v>
      </c>
      <c r="C2655" s="21" t="s">
        <v>6</v>
      </c>
      <c r="D2655" s="21" t="s">
        <v>299</v>
      </c>
      <c r="F2655" s="26">
        <v>43.83</v>
      </c>
      <c r="G2655" s="21" t="s">
        <v>461</v>
      </c>
    </row>
    <row r="2656" spans="1:9" ht="13.4" customHeight="1" x14ac:dyDescent="0.25">
      <c r="A2656" s="21" t="s">
        <v>2119</v>
      </c>
      <c r="B2656" s="25">
        <v>41087</v>
      </c>
      <c r="C2656" s="21" t="s">
        <v>6</v>
      </c>
      <c r="D2656" s="21" t="s">
        <v>299</v>
      </c>
      <c r="F2656" s="26">
        <v>97.2</v>
      </c>
      <c r="G2656" s="21" t="s">
        <v>278</v>
      </c>
    </row>
    <row r="2657" spans="1:9" ht="13.4" customHeight="1" x14ac:dyDescent="0.25">
      <c r="A2657" s="21" t="s">
        <v>2119</v>
      </c>
      <c r="B2657" s="25">
        <v>41088</v>
      </c>
      <c r="C2657" s="21" t="s">
        <v>275</v>
      </c>
      <c r="D2657" s="21" t="s">
        <v>466</v>
      </c>
      <c r="F2657" s="26">
        <v>113.23</v>
      </c>
      <c r="G2657" s="21" t="s">
        <v>467</v>
      </c>
    </row>
    <row r="2658" spans="1:9" ht="13.4" customHeight="1" x14ac:dyDescent="0.25">
      <c r="A2658" s="21" t="s">
        <v>2119</v>
      </c>
      <c r="B2658" s="25">
        <v>41088</v>
      </c>
      <c r="C2658" s="21" t="s">
        <v>6</v>
      </c>
      <c r="D2658" s="21" t="s">
        <v>299</v>
      </c>
      <c r="F2658" s="26">
        <v>23.03</v>
      </c>
      <c r="G2658" s="21" t="s">
        <v>461</v>
      </c>
    </row>
    <row r="2659" spans="1:9" ht="13.4" customHeight="1" x14ac:dyDescent="0.25">
      <c r="A2659" s="21" t="s">
        <v>2119</v>
      </c>
      <c r="B2659" s="25">
        <v>41088</v>
      </c>
      <c r="C2659" s="21" t="s">
        <v>21</v>
      </c>
      <c r="D2659" s="21" t="s">
        <v>216</v>
      </c>
      <c r="E2659" s="26">
        <v>379</v>
      </c>
      <c r="G2659" s="21" t="s">
        <v>299</v>
      </c>
      <c r="I2659" s="21">
        <f>WEEKNUM(B2659)</f>
        <v>26</v>
      </c>
    </row>
    <row r="2660" spans="1:9" ht="13.4" customHeight="1" x14ac:dyDescent="0.25">
      <c r="A2660" s="21" t="s">
        <v>2119</v>
      </c>
      <c r="B2660" s="25">
        <v>41088</v>
      </c>
      <c r="C2660" s="21" t="s">
        <v>21</v>
      </c>
      <c r="D2660" s="21" t="s">
        <v>181</v>
      </c>
      <c r="E2660" s="26">
        <v>95.4</v>
      </c>
      <c r="G2660" s="21" t="s">
        <v>323</v>
      </c>
      <c r="I2660" s="21">
        <f>WEEKNUM(B2660)</f>
        <v>26</v>
      </c>
    </row>
    <row r="2661" spans="1:9" ht="13.4" customHeight="1" x14ac:dyDescent="0.25">
      <c r="A2661" s="21" t="s">
        <v>2119</v>
      </c>
      <c r="B2661" s="25">
        <v>41088</v>
      </c>
      <c r="C2661" s="21" t="s">
        <v>21</v>
      </c>
      <c r="D2661" s="21" t="s">
        <v>216</v>
      </c>
      <c r="E2661" s="26">
        <v>19</v>
      </c>
      <c r="G2661" s="21" t="s">
        <v>299</v>
      </c>
      <c r="I2661" s="21">
        <f>WEEKNUM(B2661)</f>
        <v>26</v>
      </c>
    </row>
    <row r="2662" spans="1:9" ht="13.4" customHeight="1" x14ac:dyDescent="0.25">
      <c r="A2662" s="21" t="s">
        <v>2119</v>
      </c>
      <c r="B2662" s="25">
        <v>41089</v>
      </c>
      <c r="C2662" s="21" t="s">
        <v>6</v>
      </c>
      <c r="D2662" s="21" t="s">
        <v>299</v>
      </c>
      <c r="F2662" s="26">
        <v>597.73</v>
      </c>
      <c r="G2662" s="21" t="s">
        <v>461</v>
      </c>
    </row>
    <row r="2663" spans="1:9" ht="13.4" customHeight="1" x14ac:dyDescent="0.25">
      <c r="A2663" s="21" t="s">
        <v>2119</v>
      </c>
      <c r="B2663" s="25">
        <v>41089</v>
      </c>
      <c r="C2663" s="21" t="s">
        <v>434</v>
      </c>
      <c r="D2663" s="21" t="s">
        <v>468</v>
      </c>
      <c r="F2663" s="26">
        <v>529.79</v>
      </c>
      <c r="G2663" s="21" t="s">
        <v>323</v>
      </c>
    </row>
    <row r="2664" spans="1:9" ht="13.4" customHeight="1" x14ac:dyDescent="0.25">
      <c r="A2664" s="21" t="s">
        <v>2119</v>
      </c>
      <c r="B2664" s="25">
        <v>41089</v>
      </c>
      <c r="C2664" s="21" t="s">
        <v>6</v>
      </c>
      <c r="D2664" s="21" t="s">
        <v>299</v>
      </c>
      <c r="F2664" s="26">
        <v>586.29999999999995</v>
      </c>
      <c r="G2664" s="21" t="s">
        <v>425</v>
      </c>
    </row>
    <row r="2665" spans="1:9" ht="13.4" customHeight="1" x14ac:dyDescent="0.25">
      <c r="A2665" s="21" t="s">
        <v>2119</v>
      </c>
      <c r="B2665" s="25">
        <v>41089</v>
      </c>
      <c r="C2665" s="21" t="s">
        <v>6</v>
      </c>
      <c r="D2665" s="21" t="s">
        <v>299</v>
      </c>
      <c r="F2665" s="26">
        <v>140.61000000000001</v>
      </c>
      <c r="G2665" s="21" t="s">
        <v>461</v>
      </c>
    </row>
    <row r="2666" spans="1:9" ht="13.4" customHeight="1" x14ac:dyDescent="0.25">
      <c r="A2666" s="21" t="s">
        <v>2119</v>
      </c>
      <c r="B2666" s="25">
        <v>41089</v>
      </c>
      <c r="C2666" s="21" t="s">
        <v>21</v>
      </c>
      <c r="D2666" s="21" t="s">
        <v>22</v>
      </c>
      <c r="E2666" s="26">
        <v>700</v>
      </c>
      <c r="G2666" s="21" t="s">
        <v>425</v>
      </c>
      <c r="I2666" s="21">
        <f>WEEKNUM(B2666)</f>
        <v>26</v>
      </c>
    </row>
    <row r="2667" spans="1:9" ht="13.4" customHeight="1" x14ac:dyDescent="0.25">
      <c r="A2667" s="21" t="s">
        <v>2119</v>
      </c>
      <c r="B2667" s="25">
        <v>41089</v>
      </c>
      <c r="C2667" s="21" t="s">
        <v>21</v>
      </c>
      <c r="D2667" s="21" t="s">
        <v>216</v>
      </c>
      <c r="E2667" s="26">
        <v>19</v>
      </c>
      <c r="G2667" s="21" t="s">
        <v>299</v>
      </c>
      <c r="I2667" s="21">
        <f>WEEKNUM(B2667)</f>
        <v>26</v>
      </c>
    </row>
    <row r="2668" spans="1:9" ht="13.4" customHeight="1" x14ac:dyDescent="0.25">
      <c r="A2668" s="21" t="s">
        <v>2119</v>
      </c>
      <c r="B2668" s="25">
        <v>41090</v>
      </c>
      <c r="C2668" s="21" t="s">
        <v>237</v>
      </c>
      <c r="D2668" s="21" t="s">
        <v>469</v>
      </c>
      <c r="F2668" s="26">
        <v>168.65</v>
      </c>
      <c r="G2668" s="21" t="s">
        <v>470</v>
      </c>
    </row>
    <row r="2669" spans="1:9" ht="13.4" customHeight="1" x14ac:dyDescent="0.25">
      <c r="A2669" s="21" t="s">
        <v>2119</v>
      </c>
      <c r="B2669" s="25">
        <v>41090</v>
      </c>
      <c r="C2669" s="21" t="s">
        <v>275</v>
      </c>
      <c r="D2669" s="21" t="s">
        <v>471</v>
      </c>
      <c r="F2669" s="26">
        <v>288.3</v>
      </c>
      <c r="G2669" s="21" t="s">
        <v>323</v>
      </c>
    </row>
    <row r="2670" spans="1:9" ht="13.4" customHeight="1" x14ac:dyDescent="0.25">
      <c r="A2670" s="21" t="s">
        <v>2119</v>
      </c>
      <c r="B2670" s="25">
        <v>41090</v>
      </c>
      <c r="C2670" s="21" t="s">
        <v>275</v>
      </c>
      <c r="D2670" s="21" t="s">
        <v>472</v>
      </c>
      <c r="F2670" s="26">
        <v>79.22</v>
      </c>
      <c r="G2670" s="21" t="s">
        <v>323</v>
      </c>
    </row>
    <row r="2671" spans="1:9" ht="13.4" customHeight="1" x14ac:dyDescent="0.25">
      <c r="A2671" s="21" t="s">
        <v>2119</v>
      </c>
      <c r="B2671" s="25">
        <v>41092</v>
      </c>
      <c r="C2671" s="21" t="s">
        <v>275</v>
      </c>
      <c r="D2671" s="21" t="s">
        <v>473</v>
      </c>
      <c r="F2671" s="26">
        <v>249.63</v>
      </c>
      <c r="G2671" s="21" t="s">
        <v>323</v>
      </c>
    </row>
    <row r="2672" spans="1:9" ht="13.4" customHeight="1" x14ac:dyDescent="0.25">
      <c r="A2672" s="21" t="s">
        <v>2119</v>
      </c>
      <c r="B2672" s="25">
        <v>41092</v>
      </c>
      <c r="C2672" s="21" t="s">
        <v>6</v>
      </c>
      <c r="D2672" s="21" t="s">
        <v>299</v>
      </c>
      <c r="F2672" s="26">
        <v>96.05</v>
      </c>
      <c r="G2672" s="21" t="s">
        <v>425</v>
      </c>
    </row>
    <row r="2673" spans="1:9" ht="13.4" customHeight="1" x14ac:dyDescent="0.25">
      <c r="A2673" s="21" t="s">
        <v>2119</v>
      </c>
      <c r="B2673" s="25">
        <v>41092</v>
      </c>
      <c r="C2673" s="21" t="s">
        <v>275</v>
      </c>
      <c r="D2673" s="21" t="s">
        <v>474</v>
      </c>
      <c r="F2673" s="26">
        <v>1132.81</v>
      </c>
      <c r="G2673" s="21" t="s">
        <v>323</v>
      </c>
    </row>
    <row r="2674" spans="1:9" ht="13.4" customHeight="1" x14ac:dyDescent="0.25">
      <c r="A2674" s="21" t="s">
        <v>2119</v>
      </c>
      <c r="B2674" s="25">
        <v>41092</v>
      </c>
      <c r="C2674" s="21" t="s">
        <v>6</v>
      </c>
      <c r="D2674" s="21" t="s">
        <v>299</v>
      </c>
      <c r="F2674" s="26">
        <v>261.69</v>
      </c>
      <c r="G2674" s="21" t="s">
        <v>425</v>
      </c>
    </row>
    <row r="2675" spans="1:9" ht="13.4" customHeight="1" x14ac:dyDescent="0.25">
      <c r="A2675" s="21" t="s">
        <v>2119</v>
      </c>
      <c r="B2675" s="25">
        <v>41092</v>
      </c>
      <c r="C2675" s="21" t="s">
        <v>21</v>
      </c>
      <c r="D2675" s="21" t="s">
        <v>395</v>
      </c>
      <c r="E2675" s="26">
        <v>360</v>
      </c>
      <c r="G2675" s="21" t="s">
        <v>278</v>
      </c>
      <c r="I2675" s="21">
        <f t="shared" ref="I2675:I2687" si="86">WEEKNUM(B2675)</f>
        <v>27</v>
      </c>
    </row>
    <row r="2676" spans="1:9" ht="13.4" customHeight="1" x14ac:dyDescent="0.25">
      <c r="A2676" s="21" t="s">
        <v>2119</v>
      </c>
      <c r="B2676" s="25">
        <v>41092</v>
      </c>
      <c r="C2676" s="21" t="s">
        <v>21</v>
      </c>
      <c r="D2676" s="21" t="s">
        <v>395</v>
      </c>
      <c r="E2676" s="26">
        <v>240</v>
      </c>
      <c r="G2676" s="21" t="s">
        <v>425</v>
      </c>
      <c r="I2676" s="21">
        <f t="shared" si="86"/>
        <v>27</v>
      </c>
    </row>
    <row r="2677" spans="1:9" ht="13.4" customHeight="1" x14ac:dyDescent="0.25">
      <c r="A2677" s="21" t="s">
        <v>2119</v>
      </c>
      <c r="B2677" s="25">
        <v>41092</v>
      </c>
      <c r="C2677" s="21" t="s">
        <v>21</v>
      </c>
      <c r="D2677" s="21" t="s">
        <v>395</v>
      </c>
      <c r="E2677" s="26">
        <v>170</v>
      </c>
      <c r="G2677" s="21" t="s">
        <v>475</v>
      </c>
      <c r="I2677" s="21">
        <f t="shared" si="86"/>
        <v>27</v>
      </c>
    </row>
    <row r="2678" spans="1:9" ht="13.4" customHeight="1" x14ac:dyDescent="0.25">
      <c r="A2678" s="21" t="s">
        <v>2119</v>
      </c>
      <c r="B2678" s="25">
        <v>41092</v>
      </c>
      <c r="C2678" s="21" t="s">
        <v>21</v>
      </c>
      <c r="D2678" s="21" t="s">
        <v>395</v>
      </c>
      <c r="E2678" s="26">
        <v>130</v>
      </c>
      <c r="G2678" s="21" t="s">
        <v>461</v>
      </c>
      <c r="I2678" s="21">
        <f t="shared" si="86"/>
        <v>27</v>
      </c>
    </row>
    <row r="2679" spans="1:9" ht="13.4" customHeight="1" x14ac:dyDescent="0.25">
      <c r="A2679" s="21" t="s">
        <v>2119</v>
      </c>
      <c r="B2679" s="25">
        <v>41092</v>
      </c>
      <c r="C2679" s="21" t="s">
        <v>21</v>
      </c>
      <c r="D2679" s="21" t="s">
        <v>36</v>
      </c>
      <c r="E2679" s="26">
        <v>780</v>
      </c>
      <c r="G2679" s="21" t="s">
        <v>425</v>
      </c>
      <c r="I2679" s="21">
        <f t="shared" si="86"/>
        <v>27</v>
      </c>
    </row>
    <row r="2680" spans="1:9" ht="13.4" customHeight="1" x14ac:dyDescent="0.25">
      <c r="A2680" s="21" t="s">
        <v>2119</v>
      </c>
      <c r="B2680" s="25">
        <v>41092</v>
      </c>
      <c r="C2680" s="21" t="s">
        <v>21</v>
      </c>
      <c r="D2680" s="21" t="s">
        <v>399</v>
      </c>
      <c r="E2680" s="26">
        <f>120*3</f>
        <v>360</v>
      </c>
      <c r="G2680" s="21" t="s">
        <v>278</v>
      </c>
      <c r="I2680" s="21">
        <f t="shared" si="86"/>
        <v>27</v>
      </c>
    </row>
    <row r="2681" spans="1:9" ht="13.4" customHeight="1" x14ac:dyDescent="0.25">
      <c r="A2681" s="21" t="s">
        <v>2119</v>
      </c>
      <c r="B2681" s="25">
        <v>41092</v>
      </c>
      <c r="C2681" s="21" t="s">
        <v>21</v>
      </c>
      <c r="D2681" s="21" t="s">
        <v>399</v>
      </c>
      <c r="E2681" s="26">
        <v>240</v>
      </c>
      <c r="G2681" s="21" t="s">
        <v>425</v>
      </c>
      <c r="I2681" s="21">
        <f t="shared" si="86"/>
        <v>27</v>
      </c>
    </row>
    <row r="2682" spans="1:9" ht="13.4" customHeight="1" x14ac:dyDescent="0.25">
      <c r="A2682" s="21" t="s">
        <v>2119</v>
      </c>
      <c r="B2682" s="25">
        <v>41092</v>
      </c>
      <c r="C2682" s="21" t="s">
        <v>21</v>
      </c>
      <c r="D2682" s="21" t="s">
        <v>453</v>
      </c>
      <c r="E2682" s="26">
        <v>480</v>
      </c>
      <c r="G2682" s="21" t="s">
        <v>425</v>
      </c>
      <c r="I2682" s="21">
        <f t="shared" si="86"/>
        <v>27</v>
      </c>
    </row>
    <row r="2683" spans="1:9" ht="13.4" customHeight="1" x14ac:dyDescent="0.25">
      <c r="A2683" s="21" t="s">
        <v>2119</v>
      </c>
      <c r="B2683" s="25">
        <v>41092</v>
      </c>
      <c r="C2683" s="21" t="s">
        <v>21</v>
      </c>
      <c r="D2683" s="21" t="s">
        <v>46</v>
      </c>
      <c r="E2683" s="26">
        <v>260</v>
      </c>
      <c r="G2683" s="21" t="s">
        <v>425</v>
      </c>
      <c r="I2683" s="21">
        <f t="shared" si="86"/>
        <v>27</v>
      </c>
    </row>
    <row r="2684" spans="1:9" ht="13.4" customHeight="1" x14ac:dyDescent="0.25">
      <c r="A2684" s="21" t="s">
        <v>2119</v>
      </c>
      <c r="B2684" s="25">
        <v>41092</v>
      </c>
      <c r="C2684" s="21" t="s">
        <v>21</v>
      </c>
      <c r="D2684" s="21" t="s">
        <v>46</v>
      </c>
      <c r="E2684" s="26">
        <f>450-260</f>
        <v>190</v>
      </c>
      <c r="G2684" s="21" t="s">
        <v>278</v>
      </c>
      <c r="I2684" s="21">
        <f t="shared" si="86"/>
        <v>27</v>
      </c>
    </row>
    <row r="2685" spans="1:9" ht="13.4" customHeight="1" x14ac:dyDescent="0.25">
      <c r="A2685" s="21" t="s">
        <v>2119</v>
      </c>
      <c r="B2685" s="25">
        <v>41092</v>
      </c>
      <c r="C2685" s="21" t="s">
        <v>21</v>
      </c>
      <c r="D2685" s="21" t="s">
        <v>40</v>
      </c>
      <c r="E2685" s="26">
        <v>360</v>
      </c>
      <c r="G2685" s="21" t="s">
        <v>278</v>
      </c>
      <c r="I2685" s="21">
        <f t="shared" si="86"/>
        <v>27</v>
      </c>
    </row>
    <row r="2686" spans="1:9" ht="13.4" customHeight="1" x14ac:dyDescent="0.25">
      <c r="A2686" s="21" t="s">
        <v>2119</v>
      </c>
      <c r="B2686" s="25">
        <v>41092</v>
      </c>
      <c r="C2686" s="21" t="s">
        <v>21</v>
      </c>
      <c r="D2686" s="21" t="s">
        <v>385</v>
      </c>
      <c r="E2686" s="26">
        <v>300</v>
      </c>
      <c r="G2686" s="21" t="s">
        <v>278</v>
      </c>
      <c r="I2686" s="21">
        <f t="shared" si="86"/>
        <v>27</v>
      </c>
    </row>
    <row r="2687" spans="1:9" ht="13.4" customHeight="1" x14ac:dyDescent="0.25">
      <c r="A2687" s="21" t="s">
        <v>2119</v>
      </c>
      <c r="B2687" s="25">
        <v>41092</v>
      </c>
      <c r="C2687" s="21" t="s">
        <v>21</v>
      </c>
      <c r="D2687" s="21" t="s">
        <v>258</v>
      </c>
      <c r="E2687" s="26">
        <v>300</v>
      </c>
      <c r="G2687" s="21" t="s">
        <v>278</v>
      </c>
      <c r="I2687" s="21">
        <f t="shared" si="86"/>
        <v>27</v>
      </c>
    </row>
    <row r="2688" spans="1:9" ht="13.4" customHeight="1" x14ac:dyDescent="0.25">
      <c r="A2688" s="21" t="s">
        <v>2119</v>
      </c>
      <c r="B2688" s="25">
        <v>41093</v>
      </c>
      <c r="C2688" s="21" t="s">
        <v>6</v>
      </c>
      <c r="D2688" s="21" t="s">
        <v>299</v>
      </c>
      <c r="F2688" s="26">
        <v>579.79999999999995</v>
      </c>
      <c r="G2688" s="21" t="s">
        <v>425</v>
      </c>
    </row>
    <row r="2689" spans="1:9" ht="13.4" customHeight="1" x14ac:dyDescent="0.25">
      <c r="A2689" s="21" t="s">
        <v>2119</v>
      </c>
      <c r="B2689" s="25">
        <v>41093</v>
      </c>
      <c r="C2689" s="21" t="s">
        <v>275</v>
      </c>
      <c r="D2689" s="21" t="s">
        <v>476</v>
      </c>
      <c r="F2689" s="26">
        <v>434.04</v>
      </c>
      <c r="G2689" s="21" t="s">
        <v>464</v>
      </c>
    </row>
    <row r="2690" spans="1:9" ht="13.4" customHeight="1" x14ac:dyDescent="0.25">
      <c r="A2690" s="21" t="s">
        <v>2119</v>
      </c>
      <c r="B2690" s="25">
        <v>41093</v>
      </c>
      <c r="C2690" s="21" t="s">
        <v>299</v>
      </c>
      <c r="D2690" s="21" t="s">
        <v>477</v>
      </c>
      <c r="F2690" s="26">
        <v>4676.33</v>
      </c>
      <c r="G2690" s="21" t="s">
        <v>478</v>
      </c>
    </row>
    <row r="2691" spans="1:9" ht="13.4" customHeight="1" x14ac:dyDescent="0.25">
      <c r="A2691" s="21" t="s">
        <v>2119</v>
      </c>
      <c r="B2691" s="25">
        <v>41093</v>
      </c>
      <c r="C2691" s="21" t="s">
        <v>6</v>
      </c>
      <c r="D2691" s="21" t="s">
        <v>299</v>
      </c>
      <c r="F2691" s="26">
        <v>472.65</v>
      </c>
      <c r="G2691" s="21" t="s">
        <v>381</v>
      </c>
    </row>
    <row r="2692" spans="1:9" ht="13.4" customHeight="1" x14ac:dyDescent="0.25">
      <c r="A2692" s="21" t="s">
        <v>2119</v>
      </c>
      <c r="B2692" s="25">
        <v>41093</v>
      </c>
      <c r="C2692" s="21" t="s">
        <v>275</v>
      </c>
      <c r="D2692" s="21" t="s">
        <v>299</v>
      </c>
      <c r="F2692" s="26">
        <v>94.55</v>
      </c>
      <c r="G2692" s="21" t="s">
        <v>464</v>
      </c>
    </row>
    <row r="2693" spans="1:9" ht="13.4" customHeight="1" x14ac:dyDescent="0.25">
      <c r="A2693" s="21" t="s">
        <v>2119</v>
      </c>
      <c r="B2693" s="25">
        <v>41093</v>
      </c>
      <c r="C2693" s="21" t="s">
        <v>6</v>
      </c>
      <c r="D2693" s="21" t="s">
        <v>299</v>
      </c>
      <c r="F2693" s="26">
        <v>27.25</v>
      </c>
      <c r="G2693" s="21" t="s">
        <v>381</v>
      </c>
    </row>
    <row r="2694" spans="1:9" ht="13.4" customHeight="1" x14ac:dyDescent="0.25">
      <c r="A2694" s="21" t="s">
        <v>2119</v>
      </c>
      <c r="B2694" s="25">
        <v>41093</v>
      </c>
      <c r="C2694" s="21" t="s">
        <v>6</v>
      </c>
      <c r="D2694" s="21" t="s">
        <v>299</v>
      </c>
      <c r="F2694" s="26">
        <v>526.55999999999995</v>
      </c>
      <c r="G2694" s="21" t="s">
        <v>425</v>
      </c>
    </row>
    <row r="2695" spans="1:9" ht="13.4" customHeight="1" x14ac:dyDescent="0.25">
      <c r="A2695" s="21" t="s">
        <v>2119</v>
      </c>
      <c r="B2695" s="25">
        <v>41093</v>
      </c>
      <c r="C2695" s="21" t="s">
        <v>21</v>
      </c>
      <c r="D2695" s="21" t="s">
        <v>268</v>
      </c>
      <c r="E2695" s="26">
        <v>360</v>
      </c>
      <c r="G2695" s="21" t="s">
        <v>425</v>
      </c>
      <c r="I2695" s="21">
        <f>WEEKNUM(B2695)</f>
        <v>27</v>
      </c>
    </row>
    <row r="2696" spans="1:9" ht="13.4" customHeight="1" x14ac:dyDescent="0.25">
      <c r="A2696" s="21" t="s">
        <v>2119</v>
      </c>
      <c r="B2696" s="25">
        <v>41093</v>
      </c>
      <c r="C2696" s="21" t="s">
        <v>21</v>
      </c>
      <c r="D2696" s="21" t="s">
        <v>216</v>
      </c>
      <c r="E2696" s="26">
        <v>5</v>
      </c>
      <c r="G2696" s="21" t="s">
        <v>299</v>
      </c>
      <c r="I2696" s="21">
        <f>WEEKNUM(B2696)</f>
        <v>27</v>
      </c>
    </row>
    <row r="2697" spans="1:9" ht="13.4" customHeight="1" x14ac:dyDescent="0.25">
      <c r="A2697" s="21" t="s">
        <v>2119</v>
      </c>
      <c r="B2697" s="25">
        <v>41094</v>
      </c>
      <c r="C2697" s="21" t="s">
        <v>6</v>
      </c>
      <c r="D2697" s="21" t="s">
        <v>299</v>
      </c>
      <c r="F2697" s="26">
        <v>181.28</v>
      </c>
      <c r="G2697" s="21" t="s">
        <v>425</v>
      </c>
    </row>
    <row r="2698" spans="1:9" ht="13.4" customHeight="1" x14ac:dyDescent="0.25">
      <c r="A2698" s="21" t="s">
        <v>2119</v>
      </c>
      <c r="B2698" s="25">
        <v>41094</v>
      </c>
      <c r="C2698" s="21" t="s">
        <v>6</v>
      </c>
      <c r="D2698" s="21" t="s">
        <v>299</v>
      </c>
      <c r="F2698" s="26">
        <v>401.26</v>
      </c>
      <c r="G2698" s="21" t="s">
        <v>425</v>
      </c>
    </row>
    <row r="2699" spans="1:9" ht="13.4" customHeight="1" x14ac:dyDescent="0.25">
      <c r="A2699" s="21" t="s">
        <v>2119</v>
      </c>
      <c r="B2699" s="25">
        <v>41095</v>
      </c>
      <c r="C2699" s="21" t="s">
        <v>6</v>
      </c>
      <c r="D2699" s="21" t="s">
        <v>299</v>
      </c>
      <c r="F2699" s="26">
        <v>208.29</v>
      </c>
      <c r="G2699" s="28" t="s">
        <v>68</v>
      </c>
    </row>
    <row r="2700" spans="1:9" ht="13.4" customHeight="1" x14ac:dyDescent="0.25">
      <c r="A2700" s="21" t="s">
        <v>2119</v>
      </c>
      <c r="B2700" s="25">
        <v>41095</v>
      </c>
      <c r="C2700" s="21" t="s">
        <v>6</v>
      </c>
      <c r="D2700" s="21" t="s">
        <v>479</v>
      </c>
      <c r="F2700" s="26">
        <v>278.7</v>
      </c>
      <c r="G2700" s="21" t="s">
        <v>425</v>
      </c>
    </row>
    <row r="2701" spans="1:9" ht="13.4" customHeight="1" x14ac:dyDescent="0.25">
      <c r="A2701" s="21" t="s">
        <v>2119</v>
      </c>
      <c r="B2701" s="25">
        <v>41095</v>
      </c>
      <c r="C2701" s="21" t="s">
        <v>6</v>
      </c>
      <c r="D2701" s="21" t="s">
        <v>299</v>
      </c>
      <c r="F2701" s="26">
        <v>179.02</v>
      </c>
      <c r="G2701" s="21" t="s">
        <v>356</v>
      </c>
    </row>
    <row r="2702" spans="1:9" ht="13.4" customHeight="1" x14ac:dyDescent="0.25">
      <c r="A2702" s="21" t="s">
        <v>2119</v>
      </c>
      <c r="B2702" s="25">
        <v>41095</v>
      </c>
      <c r="C2702" s="21" t="s">
        <v>275</v>
      </c>
      <c r="D2702" s="21" t="s">
        <v>299</v>
      </c>
      <c r="F2702" s="26">
        <v>494.57</v>
      </c>
      <c r="G2702" s="21" t="s">
        <v>464</v>
      </c>
    </row>
    <row r="2703" spans="1:9" ht="13.4" customHeight="1" x14ac:dyDescent="0.25">
      <c r="A2703" s="21" t="s">
        <v>2119</v>
      </c>
      <c r="B2703" s="25">
        <v>41095</v>
      </c>
      <c r="C2703" s="21" t="s">
        <v>6</v>
      </c>
      <c r="D2703" s="21" t="s">
        <v>299</v>
      </c>
      <c r="F2703" s="26">
        <v>440.58</v>
      </c>
      <c r="G2703" s="28" t="s">
        <v>68</v>
      </c>
    </row>
    <row r="2704" spans="1:9" ht="13.4" customHeight="1" x14ac:dyDescent="0.25">
      <c r="A2704" s="21" t="s">
        <v>2119</v>
      </c>
      <c r="B2704" s="25">
        <v>41095</v>
      </c>
      <c r="C2704" s="21" t="s">
        <v>275</v>
      </c>
      <c r="D2704" s="21" t="s">
        <v>480</v>
      </c>
      <c r="F2704" s="26">
        <v>1255.75</v>
      </c>
      <c r="G2704" s="21" t="s">
        <v>481</v>
      </c>
    </row>
    <row r="2705" spans="1:9" ht="13.4" customHeight="1" x14ac:dyDescent="0.25">
      <c r="A2705" s="21" t="s">
        <v>2119</v>
      </c>
      <c r="B2705" s="25">
        <v>41096</v>
      </c>
      <c r="C2705" s="21" t="s">
        <v>275</v>
      </c>
      <c r="D2705" s="21" t="s">
        <v>482</v>
      </c>
      <c r="F2705" s="26">
        <v>181.23</v>
      </c>
      <c r="G2705" s="21" t="s">
        <v>481</v>
      </c>
    </row>
    <row r="2706" spans="1:9" ht="13.4" customHeight="1" x14ac:dyDescent="0.25">
      <c r="A2706" s="21" t="s">
        <v>2119</v>
      </c>
      <c r="B2706" s="25">
        <v>41096</v>
      </c>
      <c r="C2706" s="21" t="s">
        <v>6</v>
      </c>
      <c r="D2706" s="21" t="s">
        <v>299</v>
      </c>
      <c r="F2706" s="26">
        <v>2291.3200000000002</v>
      </c>
      <c r="G2706" s="21" t="s">
        <v>425</v>
      </c>
    </row>
    <row r="2707" spans="1:9" ht="13.4" customHeight="1" x14ac:dyDescent="0.25">
      <c r="A2707" s="21" t="s">
        <v>2119</v>
      </c>
      <c r="B2707" s="25">
        <v>41096</v>
      </c>
      <c r="C2707" s="21" t="s">
        <v>6</v>
      </c>
      <c r="D2707" s="21" t="s">
        <v>483</v>
      </c>
      <c r="F2707" s="26">
        <v>253.37</v>
      </c>
      <c r="G2707" s="21" t="s">
        <v>484</v>
      </c>
    </row>
    <row r="2708" spans="1:9" ht="13.4" customHeight="1" x14ac:dyDescent="0.25">
      <c r="A2708" s="21" t="s">
        <v>2119</v>
      </c>
      <c r="B2708" s="25">
        <v>41096</v>
      </c>
      <c r="C2708" s="21" t="s">
        <v>6</v>
      </c>
      <c r="D2708" s="21" t="s">
        <v>299</v>
      </c>
      <c r="F2708" s="26">
        <v>158.21</v>
      </c>
      <c r="G2708" s="21" t="s">
        <v>478</v>
      </c>
    </row>
    <row r="2709" spans="1:9" ht="13.4" customHeight="1" x14ac:dyDescent="0.25">
      <c r="A2709" s="21" t="s">
        <v>2119</v>
      </c>
      <c r="B2709" s="25">
        <v>41096</v>
      </c>
      <c r="D2709" s="21" t="s">
        <v>485</v>
      </c>
      <c r="F2709" s="26">
        <v>3021.65</v>
      </c>
      <c r="G2709" s="21" t="s">
        <v>323</v>
      </c>
    </row>
    <row r="2710" spans="1:9" ht="13.4" customHeight="1" x14ac:dyDescent="0.25">
      <c r="A2710" s="21" t="s">
        <v>2119</v>
      </c>
      <c r="B2710" s="25">
        <v>41096</v>
      </c>
      <c r="D2710" s="21" t="s">
        <v>485</v>
      </c>
      <c r="F2710" s="26">
        <v>87.42</v>
      </c>
      <c r="G2710" s="21" t="s">
        <v>323</v>
      </c>
    </row>
    <row r="2711" spans="1:9" ht="13.4" customHeight="1" x14ac:dyDescent="0.25">
      <c r="A2711" s="21" t="s">
        <v>2119</v>
      </c>
      <c r="B2711" s="25">
        <v>41096</v>
      </c>
      <c r="C2711" s="21" t="s">
        <v>6</v>
      </c>
      <c r="D2711" s="21" t="s">
        <v>299</v>
      </c>
      <c r="F2711" s="26">
        <v>240.87</v>
      </c>
      <c r="G2711" s="21" t="s">
        <v>435</v>
      </c>
    </row>
    <row r="2712" spans="1:9" ht="13.4" customHeight="1" x14ac:dyDescent="0.25">
      <c r="A2712" s="21" t="s">
        <v>2119</v>
      </c>
      <c r="B2712" s="25">
        <v>41096</v>
      </c>
      <c r="C2712" s="21" t="s">
        <v>21</v>
      </c>
      <c r="D2712" s="21" t="s">
        <v>261</v>
      </c>
      <c r="E2712" s="26">
        <v>325</v>
      </c>
      <c r="G2712" s="21" t="s">
        <v>158</v>
      </c>
      <c r="I2712" s="21">
        <f>WEEKNUM(B2712)</f>
        <v>27</v>
      </c>
    </row>
    <row r="2713" spans="1:9" ht="13.4" customHeight="1" x14ac:dyDescent="0.25">
      <c r="A2713" s="21" t="s">
        <v>2119</v>
      </c>
      <c r="B2713" s="25">
        <v>41096</v>
      </c>
      <c r="C2713" s="21" t="s">
        <v>21</v>
      </c>
      <c r="D2713" s="21" t="s">
        <v>216</v>
      </c>
      <c r="E2713" s="26">
        <v>379</v>
      </c>
      <c r="G2713" s="21" t="s">
        <v>299</v>
      </c>
      <c r="I2713" s="21">
        <f>WEEKNUM(B2713)</f>
        <v>27</v>
      </c>
    </row>
    <row r="2714" spans="1:9" ht="13.4" customHeight="1" x14ac:dyDescent="0.25">
      <c r="A2714" s="21" t="s">
        <v>2119</v>
      </c>
      <c r="B2714" s="25">
        <v>41099</v>
      </c>
      <c r="C2714" s="21" t="s">
        <v>275</v>
      </c>
      <c r="D2714" s="21" t="s">
        <v>486</v>
      </c>
      <c r="F2714" s="26">
        <v>87.06</v>
      </c>
      <c r="G2714" s="21" t="s">
        <v>481</v>
      </c>
    </row>
    <row r="2715" spans="1:9" ht="13.4" customHeight="1" x14ac:dyDescent="0.25">
      <c r="A2715" s="21" t="s">
        <v>2119</v>
      </c>
      <c r="B2715" s="25">
        <v>41099</v>
      </c>
      <c r="C2715" s="21" t="s">
        <v>275</v>
      </c>
      <c r="D2715" s="21" t="s">
        <v>299</v>
      </c>
      <c r="F2715" s="26">
        <v>370.98</v>
      </c>
      <c r="G2715" s="21" t="s">
        <v>464</v>
      </c>
    </row>
    <row r="2716" spans="1:9" ht="13.4" customHeight="1" x14ac:dyDescent="0.25">
      <c r="A2716" s="21" t="s">
        <v>2119</v>
      </c>
      <c r="B2716" s="25">
        <v>41099</v>
      </c>
      <c r="C2716" s="21" t="s">
        <v>6</v>
      </c>
      <c r="D2716" s="21" t="s">
        <v>299</v>
      </c>
      <c r="F2716" s="26">
        <v>510.02</v>
      </c>
      <c r="G2716" s="21" t="s">
        <v>435</v>
      </c>
    </row>
    <row r="2717" spans="1:9" ht="13.4" customHeight="1" x14ac:dyDescent="0.25">
      <c r="A2717" s="21" t="s">
        <v>2119</v>
      </c>
      <c r="B2717" s="25">
        <v>41099</v>
      </c>
      <c r="C2717" s="21" t="s">
        <v>21</v>
      </c>
      <c r="D2717" s="21" t="s">
        <v>154</v>
      </c>
      <c r="E2717" s="26">
        <v>130</v>
      </c>
      <c r="G2717" s="21" t="s">
        <v>381</v>
      </c>
      <c r="I2717" s="21">
        <f t="shared" ref="I2717:I2735" si="87">WEEKNUM(B2717)</f>
        <v>28</v>
      </c>
    </row>
    <row r="2718" spans="1:9" ht="13.4" customHeight="1" x14ac:dyDescent="0.25">
      <c r="A2718" s="21" t="s">
        <v>2119</v>
      </c>
      <c r="B2718" s="25">
        <v>41099</v>
      </c>
      <c r="C2718" s="21" t="s">
        <v>21</v>
      </c>
      <c r="D2718" s="21" t="s">
        <v>154</v>
      </c>
      <c r="E2718" s="26">
        <f>820-130</f>
        <v>690</v>
      </c>
      <c r="G2718" s="21" t="s">
        <v>425</v>
      </c>
      <c r="I2718" s="21">
        <f t="shared" si="87"/>
        <v>28</v>
      </c>
    </row>
    <row r="2719" spans="1:9" ht="13.4" customHeight="1" x14ac:dyDescent="0.25">
      <c r="A2719" s="21" t="s">
        <v>2119</v>
      </c>
      <c r="B2719" s="25">
        <v>41099</v>
      </c>
      <c r="C2719" s="21" t="s">
        <v>21</v>
      </c>
      <c r="D2719" s="21" t="s">
        <v>394</v>
      </c>
      <c r="E2719" s="26">
        <v>750</v>
      </c>
      <c r="G2719" s="21" t="s">
        <v>425</v>
      </c>
      <c r="I2719" s="21">
        <f t="shared" si="87"/>
        <v>28</v>
      </c>
    </row>
    <row r="2720" spans="1:9" ht="13.4" customHeight="1" x14ac:dyDescent="0.25">
      <c r="A2720" s="21" t="s">
        <v>2119</v>
      </c>
      <c r="B2720" s="25">
        <v>41099</v>
      </c>
      <c r="C2720" s="21" t="s">
        <v>21</v>
      </c>
      <c r="D2720" s="21" t="s">
        <v>487</v>
      </c>
      <c r="E2720" s="26">
        <v>720</v>
      </c>
      <c r="G2720" s="21" t="s">
        <v>425</v>
      </c>
      <c r="I2720" s="21">
        <f t="shared" si="87"/>
        <v>28</v>
      </c>
    </row>
    <row r="2721" spans="1:9" ht="13.4" customHeight="1" x14ac:dyDescent="0.25">
      <c r="A2721" s="21" t="s">
        <v>2119</v>
      </c>
      <c r="B2721" s="25">
        <v>41099</v>
      </c>
      <c r="C2721" s="21" t="s">
        <v>21</v>
      </c>
      <c r="D2721" s="21" t="s">
        <v>399</v>
      </c>
      <c r="E2721" s="26">
        <v>720</v>
      </c>
      <c r="G2721" s="21" t="s">
        <v>425</v>
      </c>
      <c r="I2721" s="21">
        <f t="shared" si="87"/>
        <v>28</v>
      </c>
    </row>
    <row r="2722" spans="1:9" ht="13.4" customHeight="1" x14ac:dyDescent="0.25">
      <c r="A2722" s="21" t="s">
        <v>2119</v>
      </c>
      <c r="B2722" s="25">
        <v>41099</v>
      </c>
      <c r="C2722" s="21" t="s">
        <v>21</v>
      </c>
      <c r="D2722" s="21" t="s">
        <v>46</v>
      </c>
      <c r="E2722" s="26">
        <v>650</v>
      </c>
      <c r="G2722" s="21" t="s">
        <v>425</v>
      </c>
      <c r="I2722" s="21">
        <f t="shared" si="87"/>
        <v>28</v>
      </c>
    </row>
    <row r="2723" spans="1:9" ht="13.4" customHeight="1" x14ac:dyDescent="0.25">
      <c r="A2723" s="21" t="s">
        <v>2119</v>
      </c>
      <c r="B2723" s="25">
        <v>41099</v>
      </c>
      <c r="C2723" s="21" t="s">
        <v>21</v>
      </c>
      <c r="D2723" s="21" t="s">
        <v>488</v>
      </c>
      <c r="E2723" s="26">
        <v>640</v>
      </c>
      <c r="G2723" s="21" t="s">
        <v>425</v>
      </c>
      <c r="I2723" s="21">
        <f t="shared" si="87"/>
        <v>28</v>
      </c>
    </row>
    <row r="2724" spans="1:9" ht="13.4" customHeight="1" x14ac:dyDescent="0.25">
      <c r="A2724" s="21" t="s">
        <v>2119</v>
      </c>
      <c r="B2724" s="25">
        <v>41099</v>
      </c>
      <c r="C2724" s="21" t="s">
        <v>21</v>
      </c>
      <c r="D2724" s="21" t="s">
        <v>268</v>
      </c>
      <c r="E2724" s="26">
        <v>90</v>
      </c>
      <c r="G2724" s="21" t="s">
        <v>381</v>
      </c>
      <c r="I2724" s="21">
        <f t="shared" si="87"/>
        <v>28</v>
      </c>
    </row>
    <row r="2725" spans="1:9" ht="13.4" customHeight="1" x14ac:dyDescent="0.25">
      <c r="A2725" s="21" t="s">
        <v>2119</v>
      </c>
      <c r="B2725" s="25">
        <v>41099</v>
      </c>
      <c r="C2725" s="21" t="s">
        <v>21</v>
      </c>
      <c r="D2725" s="21" t="s">
        <v>268</v>
      </c>
      <c r="E2725" s="26">
        <f>585-90</f>
        <v>495</v>
      </c>
      <c r="G2725" s="21" t="s">
        <v>425</v>
      </c>
      <c r="I2725" s="21">
        <f t="shared" si="87"/>
        <v>28</v>
      </c>
    </row>
    <row r="2726" spans="1:9" ht="13.4" customHeight="1" x14ac:dyDescent="0.25">
      <c r="A2726" s="21" t="s">
        <v>2119</v>
      </c>
      <c r="B2726" s="25">
        <v>41099</v>
      </c>
      <c r="C2726" s="21" t="s">
        <v>21</v>
      </c>
      <c r="D2726" s="21" t="s">
        <v>22</v>
      </c>
      <c r="E2726" s="26">
        <v>300</v>
      </c>
      <c r="G2726" s="28" t="s">
        <v>68</v>
      </c>
      <c r="I2726" s="21">
        <f t="shared" si="87"/>
        <v>28</v>
      </c>
    </row>
    <row r="2727" spans="1:9" ht="13.4" customHeight="1" x14ac:dyDescent="0.25">
      <c r="A2727" s="21" t="s">
        <v>2119</v>
      </c>
      <c r="B2727" s="25">
        <v>41099</v>
      </c>
      <c r="C2727" s="21" t="s">
        <v>21</v>
      </c>
      <c r="D2727" s="21" t="s">
        <v>22</v>
      </c>
      <c r="E2727" s="26">
        <v>240</v>
      </c>
      <c r="G2727" s="21" t="s">
        <v>461</v>
      </c>
      <c r="I2727" s="21">
        <f t="shared" si="87"/>
        <v>28</v>
      </c>
    </row>
    <row r="2728" spans="1:9" ht="13.4" customHeight="1" x14ac:dyDescent="0.25">
      <c r="A2728" s="21" t="s">
        <v>2119</v>
      </c>
      <c r="B2728" s="25">
        <v>41099</v>
      </c>
      <c r="C2728" s="21" t="s">
        <v>21</v>
      </c>
      <c r="D2728" s="21" t="s">
        <v>48</v>
      </c>
      <c r="E2728" s="26">
        <v>300</v>
      </c>
      <c r="G2728" s="28" t="s">
        <v>68</v>
      </c>
      <c r="I2728" s="21">
        <f t="shared" si="87"/>
        <v>28</v>
      </c>
    </row>
    <row r="2729" spans="1:9" ht="13.4" customHeight="1" x14ac:dyDescent="0.25">
      <c r="A2729" s="21" t="s">
        <v>2119</v>
      </c>
      <c r="B2729" s="25">
        <v>41099</v>
      </c>
      <c r="C2729" s="21" t="s">
        <v>21</v>
      </c>
      <c r="D2729" s="21" t="s">
        <v>48</v>
      </c>
      <c r="E2729" s="26">
        <v>240</v>
      </c>
      <c r="G2729" s="21" t="s">
        <v>461</v>
      </c>
      <c r="I2729" s="21">
        <f t="shared" si="87"/>
        <v>28</v>
      </c>
    </row>
    <row r="2730" spans="1:9" ht="13.4" customHeight="1" x14ac:dyDescent="0.25">
      <c r="A2730" s="21" t="s">
        <v>2119</v>
      </c>
      <c r="B2730" s="25">
        <v>41099</v>
      </c>
      <c r="C2730" s="21" t="s">
        <v>21</v>
      </c>
      <c r="D2730" s="21" t="s">
        <v>56</v>
      </c>
      <c r="E2730" s="26">
        <v>300</v>
      </c>
      <c r="G2730" s="28" t="s">
        <v>68</v>
      </c>
      <c r="I2730" s="21">
        <f t="shared" si="87"/>
        <v>28</v>
      </c>
    </row>
    <row r="2731" spans="1:9" ht="13.4" customHeight="1" x14ac:dyDescent="0.25">
      <c r="A2731" s="21" t="s">
        <v>2119</v>
      </c>
      <c r="B2731" s="25">
        <v>41099</v>
      </c>
      <c r="C2731" s="21" t="s">
        <v>21</v>
      </c>
      <c r="D2731" s="21" t="s">
        <v>56</v>
      </c>
      <c r="E2731" s="26">
        <v>240</v>
      </c>
      <c r="G2731" s="21" t="s">
        <v>461</v>
      </c>
      <c r="I2731" s="21">
        <f t="shared" si="87"/>
        <v>28</v>
      </c>
    </row>
    <row r="2732" spans="1:9" ht="13.4" customHeight="1" x14ac:dyDescent="0.25">
      <c r="A2732" s="21" t="s">
        <v>2119</v>
      </c>
      <c r="B2732" s="25">
        <v>41099</v>
      </c>
      <c r="C2732" s="21" t="s">
        <v>21</v>
      </c>
      <c r="D2732" s="21" t="s">
        <v>36</v>
      </c>
      <c r="E2732" s="26">
        <v>260</v>
      </c>
      <c r="G2732" s="21" t="s">
        <v>461</v>
      </c>
      <c r="I2732" s="21">
        <f t="shared" si="87"/>
        <v>28</v>
      </c>
    </row>
    <row r="2733" spans="1:9" ht="13.4" customHeight="1" x14ac:dyDescent="0.25">
      <c r="A2733" s="21" t="s">
        <v>2119</v>
      </c>
      <c r="B2733" s="25">
        <v>41099</v>
      </c>
      <c r="C2733" s="21" t="s">
        <v>21</v>
      </c>
      <c r="D2733" s="21" t="s">
        <v>36</v>
      </c>
      <c r="E2733" s="26">
        <v>70</v>
      </c>
      <c r="G2733" s="21" t="s">
        <v>356</v>
      </c>
      <c r="I2733" s="21">
        <f t="shared" si="87"/>
        <v>28</v>
      </c>
    </row>
    <row r="2734" spans="1:9" ht="13.4" customHeight="1" x14ac:dyDescent="0.25">
      <c r="A2734" s="21" t="s">
        <v>2119</v>
      </c>
      <c r="B2734" s="25">
        <v>41099</v>
      </c>
      <c r="C2734" s="21" t="s">
        <v>21</v>
      </c>
      <c r="D2734" s="21" t="s">
        <v>36</v>
      </c>
      <c r="E2734" s="26">
        <v>70</v>
      </c>
      <c r="G2734" s="21" t="s">
        <v>158</v>
      </c>
      <c r="I2734" s="21">
        <f t="shared" si="87"/>
        <v>28</v>
      </c>
    </row>
    <row r="2735" spans="1:9" ht="13.4" customHeight="1" x14ac:dyDescent="0.25">
      <c r="A2735" s="21" t="s">
        <v>2119</v>
      </c>
      <c r="B2735" s="25">
        <v>41099</v>
      </c>
      <c r="C2735" s="21" t="s">
        <v>21</v>
      </c>
      <c r="D2735" s="21" t="s">
        <v>489</v>
      </c>
      <c r="E2735" s="26">
        <v>131</v>
      </c>
      <c r="G2735" s="21" t="s">
        <v>454</v>
      </c>
      <c r="I2735" s="21">
        <f t="shared" si="87"/>
        <v>28</v>
      </c>
    </row>
    <row r="2736" spans="1:9" ht="13.4" customHeight="1" x14ac:dyDescent="0.25">
      <c r="A2736" s="21" t="s">
        <v>2119</v>
      </c>
      <c r="B2736" s="25">
        <v>41100</v>
      </c>
      <c r="C2736" s="21" t="s">
        <v>6</v>
      </c>
      <c r="D2736" s="21" t="s">
        <v>490</v>
      </c>
      <c r="F2736" s="26">
        <v>841.27</v>
      </c>
      <c r="G2736" s="21" t="s">
        <v>451</v>
      </c>
    </row>
    <row r="2737" spans="1:9" ht="13.4" customHeight="1" x14ac:dyDescent="0.25">
      <c r="A2737" s="21" t="s">
        <v>2119</v>
      </c>
      <c r="B2737" s="25">
        <v>41100</v>
      </c>
      <c r="C2737" s="21" t="s">
        <v>6</v>
      </c>
      <c r="D2737" s="21" t="s">
        <v>299</v>
      </c>
      <c r="F2737" s="26">
        <v>152.27000000000001</v>
      </c>
      <c r="G2737" s="21" t="s">
        <v>464</v>
      </c>
    </row>
    <row r="2738" spans="1:9" ht="13.4" customHeight="1" x14ac:dyDescent="0.25">
      <c r="A2738" s="21" t="s">
        <v>2119</v>
      </c>
      <c r="B2738" s="25">
        <v>41100</v>
      </c>
      <c r="C2738" s="21" t="s">
        <v>6</v>
      </c>
      <c r="D2738" s="21" t="s">
        <v>299</v>
      </c>
      <c r="F2738" s="26">
        <v>314.82</v>
      </c>
      <c r="G2738" s="28" t="s">
        <v>68</v>
      </c>
    </row>
    <row r="2739" spans="1:9" ht="13.4" customHeight="1" x14ac:dyDescent="0.25">
      <c r="A2739" s="21" t="s">
        <v>2119</v>
      </c>
      <c r="B2739" s="25">
        <v>41100</v>
      </c>
      <c r="C2739" s="21" t="s">
        <v>6</v>
      </c>
      <c r="D2739" s="21" t="s">
        <v>299</v>
      </c>
      <c r="F2739" s="26">
        <v>109.59</v>
      </c>
      <c r="G2739" s="21" t="s">
        <v>278</v>
      </c>
    </row>
    <row r="2740" spans="1:9" ht="13.4" customHeight="1" x14ac:dyDescent="0.25">
      <c r="A2740" s="21" t="s">
        <v>2119</v>
      </c>
      <c r="B2740" s="25">
        <v>41100</v>
      </c>
      <c r="C2740" s="21" t="s">
        <v>21</v>
      </c>
      <c r="D2740" s="21" t="s">
        <v>491</v>
      </c>
      <c r="E2740" s="26">
        <v>1450</v>
      </c>
      <c r="G2740" s="21" t="s">
        <v>278</v>
      </c>
      <c r="I2740" s="21">
        <f>WEEKNUM(B2740)</f>
        <v>28</v>
      </c>
    </row>
    <row r="2741" spans="1:9" ht="13.4" customHeight="1" x14ac:dyDescent="0.25">
      <c r="A2741" s="21" t="s">
        <v>2119</v>
      </c>
      <c r="B2741" s="25">
        <v>41100</v>
      </c>
      <c r="C2741" s="21" t="s">
        <v>21</v>
      </c>
      <c r="D2741" s="21" t="s">
        <v>491</v>
      </c>
      <c r="E2741" s="26">
        <v>200</v>
      </c>
      <c r="G2741" s="21" t="s">
        <v>9</v>
      </c>
      <c r="I2741" s="21">
        <f>WEEKNUM(B2741)</f>
        <v>28</v>
      </c>
    </row>
    <row r="2742" spans="1:9" ht="13.4" customHeight="1" x14ac:dyDescent="0.25">
      <c r="A2742" s="21" t="s">
        <v>2119</v>
      </c>
      <c r="B2742" s="25">
        <v>41101</v>
      </c>
      <c r="C2742" s="21" t="s">
        <v>6</v>
      </c>
      <c r="D2742" s="21" t="s">
        <v>299</v>
      </c>
      <c r="F2742" s="26">
        <v>28.16</v>
      </c>
      <c r="G2742" s="21" t="s">
        <v>461</v>
      </c>
    </row>
    <row r="2743" spans="1:9" ht="13.4" customHeight="1" x14ac:dyDescent="0.25">
      <c r="A2743" s="21" t="s">
        <v>2119</v>
      </c>
      <c r="B2743" s="25">
        <v>41101</v>
      </c>
      <c r="C2743" s="21" t="s">
        <v>6</v>
      </c>
      <c r="D2743" s="21" t="s">
        <v>299</v>
      </c>
      <c r="F2743" s="26">
        <v>1492.68</v>
      </c>
      <c r="G2743" s="21" t="s">
        <v>425</v>
      </c>
    </row>
    <row r="2744" spans="1:9" ht="13.4" customHeight="1" x14ac:dyDescent="0.25">
      <c r="A2744" s="21" t="s">
        <v>2119</v>
      </c>
      <c r="B2744" s="25">
        <v>41101</v>
      </c>
      <c r="D2744" s="21" t="s">
        <v>492</v>
      </c>
      <c r="G2744" s="21" t="s">
        <v>323</v>
      </c>
    </row>
    <row r="2745" spans="1:9" ht="13.4" customHeight="1" x14ac:dyDescent="0.25">
      <c r="A2745" s="21" t="s">
        <v>2119</v>
      </c>
      <c r="B2745" s="25">
        <v>41101</v>
      </c>
      <c r="C2745" s="21" t="s">
        <v>6</v>
      </c>
      <c r="D2745" s="21" t="s">
        <v>299</v>
      </c>
      <c r="F2745" s="26">
        <v>836.33</v>
      </c>
      <c r="G2745" s="21" t="s">
        <v>278</v>
      </c>
    </row>
    <row r="2746" spans="1:9" ht="13.4" customHeight="1" x14ac:dyDescent="0.25">
      <c r="A2746" s="21" t="s">
        <v>2119</v>
      </c>
      <c r="B2746" s="25">
        <v>41101</v>
      </c>
      <c r="C2746" s="21" t="s">
        <v>6</v>
      </c>
      <c r="D2746" s="21" t="s">
        <v>299</v>
      </c>
      <c r="F2746" s="26">
        <v>130.91</v>
      </c>
      <c r="G2746" s="21" t="s">
        <v>425</v>
      </c>
    </row>
    <row r="2747" spans="1:9" ht="13.4" customHeight="1" x14ac:dyDescent="0.25">
      <c r="A2747" s="21" t="s">
        <v>2119</v>
      </c>
      <c r="B2747" s="25">
        <v>41101</v>
      </c>
      <c r="C2747" s="21" t="s">
        <v>6</v>
      </c>
      <c r="D2747" s="21" t="s">
        <v>299</v>
      </c>
      <c r="F2747" s="26">
        <v>20.079999999999998</v>
      </c>
      <c r="G2747" s="21" t="s">
        <v>461</v>
      </c>
    </row>
    <row r="2748" spans="1:9" ht="13.4" customHeight="1" x14ac:dyDescent="0.25">
      <c r="A2748" s="21" t="s">
        <v>2119</v>
      </c>
      <c r="B2748" s="25">
        <v>41101</v>
      </c>
      <c r="C2748" s="21" t="s">
        <v>21</v>
      </c>
      <c r="D2748" s="21" t="s">
        <v>292</v>
      </c>
      <c r="E2748" s="26">
        <v>1575</v>
      </c>
      <c r="G2748" s="21" t="s">
        <v>461</v>
      </c>
      <c r="I2748" s="21">
        <f>WEEKNUM(B2748)</f>
        <v>28</v>
      </c>
    </row>
    <row r="2749" spans="1:9" ht="13.4" customHeight="1" x14ac:dyDescent="0.25">
      <c r="A2749" s="21" t="s">
        <v>2119</v>
      </c>
      <c r="B2749" s="25">
        <v>41101</v>
      </c>
      <c r="C2749" s="21" t="s">
        <v>21</v>
      </c>
      <c r="D2749" s="21" t="s">
        <v>216</v>
      </c>
      <c r="E2749" s="26">
        <v>186.6</v>
      </c>
      <c r="G2749" s="21" t="s">
        <v>299</v>
      </c>
      <c r="I2749" s="21">
        <f>WEEKNUM(B2749)</f>
        <v>28</v>
      </c>
    </row>
    <row r="2750" spans="1:9" ht="13.4" customHeight="1" x14ac:dyDescent="0.25">
      <c r="A2750" s="21" t="s">
        <v>2119</v>
      </c>
      <c r="B2750" s="25">
        <v>41101</v>
      </c>
      <c r="C2750" s="21" t="s">
        <v>21</v>
      </c>
      <c r="D2750" s="21" t="s">
        <v>493</v>
      </c>
      <c r="E2750" s="26">
        <v>107.61</v>
      </c>
      <c r="G2750" s="21" t="s">
        <v>323</v>
      </c>
      <c r="I2750" s="21">
        <f>WEEKNUM(B2750)</f>
        <v>28</v>
      </c>
    </row>
    <row r="2751" spans="1:9" ht="13.4" customHeight="1" x14ac:dyDescent="0.25">
      <c r="A2751" s="21" t="s">
        <v>2119</v>
      </c>
      <c r="B2751" s="25">
        <v>41102</v>
      </c>
      <c r="C2751" s="21" t="s">
        <v>6</v>
      </c>
      <c r="D2751" s="21" t="s">
        <v>299</v>
      </c>
      <c r="F2751" s="26">
        <v>471.86</v>
      </c>
      <c r="G2751" s="21" t="s">
        <v>451</v>
      </c>
    </row>
    <row r="2752" spans="1:9" ht="13.4" customHeight="1" x14ac:dyDescent="0.25">
      <c r="A2752" s="21" t="s">
        <v>2119</v>
      </c>
      <c r="B2752" s="25">
        <v>41102</v>
      </c>
      <c r="C2752" s="21" t="s">
        <v>6</v>
      </c>
      <c r="D2752" s="21" t="s">
        <v>299</v>
      </c>
      <c r="F2752" s="26">
        <v>138.27000000000001</v>
      </c>
      <c r="G2752" s="21" t="s">
        <v>451</v>
      </c>
    </row>
    <row r="2753" spans="1:9" ht="13.4" customHeight="1" x14ac:dyDescent="0.25">
      <c r="A2753" s="21" t="s">
        <v>2119</v>
      </c>
      <c r="B2753" s="25">
        <v>41102</v>
      </c>
      <c r="C2753" s="21" t="s">
        <v>6</v>
      </c>
      <c r="D2753" s="21" t="s">
        <v>299</v>
      </c>
      <c r="F2753" s="26">
        <v>249.47</v>
      </c>
      <c r="G2753" s="21" t="s">
        <v>425</v>
      </c>
    </row>
    <row r="2754" spans="1:9" ht="13.4" customHeight="1" x14ac:dyDescent="0.25">
      <c r="A2754" s="21" t="s">
        <v>2119</v>
      </c>
      <c r="B2754" s="25">
        <v>41102</v>
      </c>
      <c r="C2754" s="21" t="s">
        <v>6</v>
      </c>
      <c r="D2754" s="21" t="s">
        <v>219</v>
      </c>
      <c r="F2754" s="26">
        <v>1574.46</v>
      </c>
      <c r="G2754" s="21" t="s">
        <v>461</v>
      </c>
    </row>
    <row r="2755" spans="1:9" ht="13.4" customHeight="1" x14ac:dyDescent="0.25">
      <c r="A2755" s="21" t="s">
        <v>2119</v>
      </c>
      <c r="B2755" s="25">
        <v>41102</v>
      </c>
      <c r="C2755" s="21" t="s">
        <v>6</v>
      </c>
      <c r="D2755" s="21" t="s">
        <v>299</v>
      </c>
      <c r="F2755" s="26">
        <v>238.54</v>
      </c>
      <c r="G2755" s="21" t="s">
        <v>278</v>
      </c>
    </row>
    <row r="2756" spans="1:9" ht="13.4" customHeight="1" x14ac:dyDescent="0.25">
      <c r="A2756" s="21" t="s">
        <v>2119</v>
      </c>
      <c r="B2756" s="25">
        <v>41102</v>
      </c>
      <c r="C2756" s="21" t="s">
        <v>21</v>
      </c>
      <c r="D2756" s="21" t="s">
        <v>124</v>
      </c>
      <c r="E2756" s="26">
        <v>85</v>
      </c>
      <c r="G2756" s="28" t="s">
        <v>68</v>
      </c>
      <c r="I2756" s="21">
        <f>WEEKNUM(B2756)</f>
        <v>28</v>
      </c>
    </row>
    <row r="2757" spans="1:9" ht="13.4" customHeight="1" x14ac:dyDescent="0.25">
      <c r="A2757" s="21" t="s">
        <v>2119</v>
      </c>
      <c r="B2757" s="25">
        <v>41102</v>
      </c>
      <c r="C2757" s="21" t="s">
        <v>21</v>
      </c>
      <c r="D2757" s="21" t="s">
        <v>124</v>
      </c>
      <c r="E2757" s="26">
        <v>398</v>
      </c>
      <c r="G2757" s="21" t="s">
        <v>331</v>
      </c>
      <c r="I2757" s="21">
        <f>WEEKNUM(B2757)</f>
        <v>28</v>
      </c>
    </row>
    <row r="2758" spans="1:9" ht="13.4" customHeight="1" x14ac:dyDescent="0.25">
      <c r="A2758" s="21" t="s">
        <v>2119</v>
      </c>
      <c r="B2758" s="25">
        <v>41102</v>
      </c>
      <c r="C2758" s="21" t="s">
        <v>21</v>
      </c>
      <c r="D2758" s="21" t="s">
        <v>216</v>
      </c>
      <c r="E2758" s="26">
        <v>379</v>
      </c>
      <c r="G2758" s="21" t="s">
        <v>299</v>
      </c>
      <c r="I2758" s="21">
        <f>WEEKNUM(B2758)</f>
        <v>28</v>
      </c>
    </row>
    <row r="2759" spans="1:9" ht="13.4" customHeight="1" x14ac:dyDescent="0.25">
      <c r="A2759" s="21" t="s">
        <v>2119</v>
      </c>
      <c r="B2759" s="25">
        <v>41102</v>
      </c>
      <c r="C2759" s="21" t="s">
        <v>21</v>
      </c>
      <c r="D2759" s="21" t="s">
        <v>216</v>
      </c>
      <c r="E2759" s="26">
        <v>19</v>
      </c>
      <c r="G2759" s="21" t="s">
        <v>299</v>
      </c>
      <c r="I2759" s="21">
        <f>WEEKNUM(B2759)</f>
        <v>28</v>
      </c>
    </row>
    <row r="2760" spans="1:9" ht="13.4" customHeight="1" x14ac:dyDescent="0.25">
      <c r="A2760" s="21" t="s">
        <v>2119</v>
      </c>
      <c r="B2760" s="25">
        <v>41102</v>
      </c>
      <c r="C2760" s="21" t="s">
        <v>21</v>
      </c>
      <c r="D2760" s="21" t="s">
        <v>216</v>
      </c>
      <c r="E2760" s="26">
        <v>19</v>
      </c>
      <c r="G2760" s="21" t="s">
        <v>299</v>
      </c>
      <c r="I2760" s="21">
        <f>WEEKNUM(B2760)</f>
        <v>28</v>
      </c>
    </row>
    <row r="2761" spans="1:9" ht="13.4" customHeight="1" x14ac:dyDescent="0.25">
      <c r="A2761" s="21" t="s">
        <v>2119</v>
      </c>
      <c r="B2761" s="25">
        <v>41103</v>
      </c>
      <c r="C2761" s="21" t="s">
        <v>6</v>
      </c>
      <c r="D2761" s="21" t="s">
        <v>299</v>
      </c>
      <c r="F2761" s="26">
        <v>125.29</v>
      </c>
      <c r="G2761" s="21" t="s">
        <v>435</v>
      </c>
    </row>
    <row r="2762" spans="1:9" ht="13.4" customHeight="1" x14ac:dyDescent="0.25">
      <c r="A2762" s="21" t="s">
        <v>2119</v>
      </c>
      <c r="B2762" s="25">
        <v>41103</v>
      </c>
      <c r="C2762" s="21" t="s">
        <v>6</v>
      </c>
      <c r="D2762" s="21" t="s">
        <v>299</v>
      </c>
      <c r="F2762" s="26">
        <v>2483.88</v>
      </c>
      <c r="G2762" s="21" t="s">
        <v>461</v>
      </c>
    </row>
    <row r="2763" spans="1:9" ht="13.4" customHeight="1" x14ac:dyDescent="0.25">
      <c r="A2763" s="21" t="s">
        <v>2119</v>
      </c>
      <c r="B2763" s="25">
        <v>41103</v>
      </c>
      <c r="C2763" s="21" t="s">
        <v>6</v>
      </c>
      <c r="D2763" s="21" t="s">
        <v>299</v>
      </c>
      <c r="F2763" s="26">
        <v>123.33</v>
      </c>
      <c r="G2763" s="21" t="s">
        <v>461</v>
      </c>
    </row>
    <row r="2764" spans="1:9" ht="13.4" customHeight="1" x14ac:dyDescent="0.25">
      <c r="A2764" s="21" t="s">
        <v>2119</v>
      </c>
      <c r="B2764" s="25">
        <v>41103</v>
      </c>
      <c r="C2764" s="21" t="s">
        <v>6</v>
      </c>
      <c r="D2764" s="21" t="s">
        <v>299</v>
      </c>
      <c r="F2764" s="26">
        <v>1943.41</v>
      </c>
      <c r="G2764" s="21" t="s">
        <v>425</v>
      </c>
    </row>
    <row r="2765" spans="1:9" ht="13.4" customHeight="1" x14ac:dyDescent="0.25">
      <c r="A2765" s="21" t="s">
        <v>2119</v>
      </c>
      <c r="B2765" s="25">
        <v>41103</v>
      </c>
      <c r="C2765" s="21" t="s">
        <v>6</v>
      </c>
      <c r="D2765" s="21" t="s">
        <v>299</v>
      </c>
      <c r="F2765" s="26">
        <v>216.38</v>
      </c>
      <c r="G2765" s="21" t="s">
        <v>451</v>
      </c>
    </row>
    <row r="2766" spans="1:9" ht="13.4" customHeight="1" x14ac:dyDescent="0.25">
      <c r="A2766" s="21" t="s">
        <v>2119</v>
      </c>
      <c r="B2766" s="25">
        <v>41103</v>
      </c>
      <c r="C2766" s="21" t="s">
        <v>6</v>
      </c>
      <c r="D2766" s="21" t="s">
        <v>181</v>
      </c>
      <c r="F2766" s="26">
        <v>79.5</v>
      </c>
      <c r="G2766" s="21" t="s">
        <v>461</v>
      </c>
    </row>
    <row r="2767" spans="1:9" ht="13.4" customHeight="1" x14ac:dyDescent="0.25">
      <c r="A2767" s="21" t="s">
        <v>2119</v>
      </c>
      <c r="B2767" s="25">
        <v>41103</v>
      </c>
      <c r="C2767" s="21" t="s">
        <v>21</v>
      </c>
      <c r="D2767" s="21" t="s">
        <v>494</v>
      </c>
      <c r="E2767" s="26">
        <v>1800</v>
      </c>
      <c r="G2767" s="21" t="s">
        <v>400</v>
      </c>
      <c r="I2767" s="21">
        <f>WEEKNUM(B2767)</f>
        <v>28</v>
      </c>
    </row>
    <row r="2768" spans="1:9" ht="13.4" customHeight="1" x14ac:dyDescent="0.25">
      <c r="A2768" s="21" t="s">
        <v>2119</v>
      </c>
      <c r="B2768" s="25">
        <v>41103</v>
      </c>
      <c r="C2768" s="21" t="s">
        <v>21</v>
      </c>
      <c r="D2768" s="21" t="s">
        <v>48</v>
      </c>
      <c r="E2768" s="26">
        <v>720</v>
      </c>
      <c r="G2768" s="21" t="s">
        <v>425</v>
      </c>
      <c r="I2768" s="21">
        <f>WEEKNUM(B2768)</f>
        <v>28</v>
      </c>
    </row>
    <row r="2769" spans="1:9" ht="13.4" customHeight="1" x14ac:dyDescent="0.25">
      <c r="A2769" s="21" t="s">
        <v>2119</v>
      </c>
      <c r="B2769" s="25">
        <v>41103</v>
      </c>
      <c r="C2769" s="21" t="s">
        <v>21</v>
      </c>
      <c r="D2769" s="21" t="s">
        <v>56</v>
      </c>
      <c r="E2769" s="26">
        <v>720</v>
      </c>
      <c r="G2769" s="21" t="s">
        <v>425</v>
      </c>
      <c r="I2769" s="21">
        <f>WEEKNUM(B2769)</f>
        <v>28</v>
      </c>
    </row>
    <row r="2770" spans="1:9" ht="13.4" customHeight="1" x14ac:dyDescent="0.25">
      <c r="A2770" s="21" t="s">
        <v>2119</v>
      </c>
      <c r="B2770" s="25">
        <v>41103</v>
      </c>
      <c r="C2770" s="21" t="s">
        <v>21</v>
      </c>
      <c r="D2770" s="21" t="s">
        <v>154</v>
      </c>
      <c r="E2770" s="26">
        <v>520</v>
      </c>
      <c r="G2770" s="21" t="s">
        <v>425</v>
      </c>
      <c r="I2770" s="21">
        <f>WEEKNUM(B2770)</f>
        <v>28</v>
      </c>
    </row>
    <row r="2771" spans="1:9" ht="13.4" customHeight="1" x14ac:dyDescent="0.25">
      <c r="A2771" s="21" t="s">
        <v>2119</v>
      </c>
      <c r="B2771" s="25">
        <v>41103</v>
      </c>
      <c r="C2771" s="21" t="s">
        <v>21</v>
      </c>
      <c r="D2771" s="21" t="s">
        <v>394</v>
      </c>
      <c r="E2771" s="26">
        <v>480</v>
      </c>
      <c r="G2771" s="21" t="s">
        <v>425</v>
      </c>
      <c r="I2771" s="21">
        <f>WEEKNUM(B2771)</f>
        <v>28</v>
      </c>
    </row>
    <row r="2772" spans="1:9" ht="13.4" customHeight="1" x14ac:dyDescent="0.25">
      <c r="A2772" s="21" t="s">
        <v>2119</v>
      </c>
      <c r="B2772" s="25">
        <v>41104</v>
      </c>
      <c r="C2772" s="21" t="s">
        <v>6</v>
      </c>
      <c r="D2772" s="21" t="s">
        <v>299</v>
      </c>
      <c r="F2772" s="26">
        <v>79.239999999999995</v>
      </c>
      <c r="G2772" s="21" t="s">
        <v>278</v>
      </c>
    </row>
    <row r="2773" spans="1:9" ht="13.4" customHeight="1" x14ac:dyDescent="0.25">
      <c r="A2773" s="21" t="s">
        <v>2119</v>
      </c>
      <c r="B2773" s="25">
        <v>41104</v>
      </c>
      <c r="C2773" s="21" t="s">
        <v>6</v>
      </c>
      <c r="D2773" s="21" t="s">
        <v>299</v>
      </c>
      <c r="F2773" s="26">
        <v>209.83</v>
      </c>
      <c r="G2773" s="21" t="s">
        <v>461</v>
      </c>
    </row>
    <row r="2774" spans="1:9" ht="13.4" customHeight="1" x14ac:dyDescent="0.25">
      <c r="A2774" s="21" t="s">
        <v>2119</v>
      </c>
      <c r="B2774" s="25">
        <v>41104</v>
      </c>
      <c r="C2774" s="21" t="s">
        <v>6</v>
      </c>
      <c r="D2774" s="21" t="s">
        <v>299</v>
      </c>
      <c r="F2774" s="26">
        <v>48.08</v>
      </c>
      <c r="G2774" s="21" t="s">
        <v>425</v>
      </c>
    </row>
    <row r="2775" spans="1:9" ht="13.4" customHeight="1" x14ac:dyDescent="0.25">
      <c r="A2775" s="21" t="s">
        <v>2119</v>
      </c>
      <c r="B2775" s="25">
        <v>41106</v>
      </c>
      <c r="C2775" s="21" t="s">
        <v>6</v>
      </c>
      <c r="D2775" s="21" t="s">
        <v>299</v>
      </c>
      <c r="F2775" s="26">
        <v>587.11</v>
      </c>
      <c r="G2775" s="21" t="s">
        <v>461</v>
      </c>
    </row>
    <row r="2776" spans="1:9" ht="13.4" customHeight="1" x14ac:dyDescent="0.25">
      <c r="A2776" s="21" t="s">
        <v>2119</v>
      </c>
      <c r="B2776" s="25">
        <v>41106</v>
      </c>
      <c r="C2776" s="21" t="s">
        <v>6</v>
      </c>
      <c r="D2776" s="21" t="s">
        <v>299</v>
      </c>
      <c r="F2776" s="26">
        <v>871.75</v>
      </c>
      <c r="G2776" s="21" t="s">
        <v>495</v>
      </c>
    </row>
    <row r="2777" spans="1:9" ht="13.4" customHeight="1" x14ac:dyDescent="0.25">
      <c r="A2777" s="21" t="s">
        <v>2119</v>
      </c>
      <c r="B2777" s="25">
        <v>41106</v>
      </c>
      <c r="C2777" s="21" t="s">
        <v>6</v>
      </c>
      <c r="D2777" s="21" t="s">
        <v>299</v>
      </c>
      <c r="F2777" s="26">
        <v>481.56</v>
      </c>
      <c r="G2777" s="21" t="s">
        <v>425</v>
      </c>
    </row>
    <row r="2778" spans="1:9" ht="13.4" customHeight="1" x14ac:dyDescent="0.25">
      <c r="A2778" s="21" t="s">
        <v>2119</v>
      </c>
      <c r="B2778" s="25">
        <v>41106</v>
      </c>
      <c r="C2778" s="21" t="s">
        <v>6</v>
      </c>
      <c r="D2778" s="21" t="s">
        <v>299</v>
      </c>
      <c r="F2778" s="26">
        <v>277.43</v>
      </c>
      <c r="G2778" s="21" t="s">
        <v>425</v>
      </c>
    </row>
    <row r="2779" spans="1:9" ht="13.4" customHeight="1" x14ac:dyDescent="0.25">
      <c r="A2779" s="21" t="s">
        <v>2119</v>
      </c>
      <c r="B2779" s="25">
        <v>41106</v>
      </c>
      <c r="C2779" s="21" t="s">
        <v>21</v>
      </c>
      <c r="D2779" s="21" t="s">
        <v>38</v>
      </c>
      <c r="E2779" s="26">
        <v>1000</v>
      </c>
      <c r="G2779" s="21" t="s">
        <v>323</v>
      </c>
      <c r="I2779" s="21">
        <f t="shared" ref="I2779:I2793" si="88">WEEKNUM(B2779)</f>
        <v>29</v>
      </c>
    </row>
    <row r="2780" spans="1:9" ht="13.4" customHeight="1" x14ac:dyDescent="0.25">
      <c r="A2780" s="21" t="s">
        <v>2119</v>
      </c>
      <c r="B2780" s="25">
        <v>41106</v>
      </c>
      <c r="C2780" s="21" t="s">
        <v>21</v>
      </c>
      <c r="D2780" s="21" t="s">
        <v>40</v>
      </c>
      <c r="E2780" s="26">
        <v>820</v>
      </c>
      <c r="G2780" s="21" t="s">
        <v>278</v>
      </c>
      <c r="I2780" s="21">
        <f t="shared" si="88"/>
        <v>29</v>
      </c>
    </row>
    <row r="2781" spans="1:9" ht="13.4" customHeight="1" x14ac:dyDescent="0.25">
      <c r="A2781" s="21" t="s">
        <v>2119</v>
      </c>
      <c r="B2781" s="25">
        <v>41106</v>
      </c>
      <c r="C2781" s="21" t="s">
        <v>21</v>
      </c>
      <c r="D2781" s="21" t="s">
        <v>154</v>
      </c>
      <c r="E2781" s="26">
        <v>130</v>
      </c>
      <c r="G2781" s="21" t="s">
        <v>461</v>
      </c>
      <c r="I2781" s="21">
        <f t="shared" si="88"/>
        <v>29</v>
      </c>
    </row>
    <row r="2782" spans="1:9" ht="13.4" customHeight="1" x14ac:dyDescent="0.25">
      <c r="A2782" s="21" t="s">
        <v>2119</v>
      </c>
      <c r="B2782" s="25">
        <v>41106</v>
      </c>
      <c r="C2782" s="21" t="s">
        <v>21</v>
      </c>
      <c r="D2782" s="21" t="s">
        <v>154</v>
      </c>
      <c r="E2782" s="26">
        <f>780-130</f>
        <v>650</v>
      </c>
      <c r="G2782" s="21" t="s">
        <v>425</v>
      </c>
      <c r="I2782" s="21">
        <f t="shared" si="88"/>
        <v>29</v>
      </c>
    </row>
    <row r="2783" spans="1:9" ht="13.4" customHeight="1" x14ac:dyDescent="0.25">
      <c r="A2783" s="21" t="s">
        <v>2119</v>
      </c>
      <c r="B2783" s="25">
        <v>41106</v>
      </c>
      <c r="C2783" s="21" t="s">
        <v>21</v>
      </c>
      <c r="D2783" s="21" t="s">
        <v>258</v>
      </c>
      <c r="E2783" s="26">
        <v>750</v>
      </c>
      <c r="G2783" s="21" t="s">
        <v>278</v>
      </c>
      <c r="I2783" s="21">
        <f t="shared" si="88"/>
        <v>29</v>
      </c>
    </row>
    <row r="2784" spans="1:9" ht="13.4" customHeight="1" x14ac:dyDescent="0.25">
      <c r="A2784" s="21" t="s">
        <v>2119</v>
      </c>
      <c r="B2784" s="25">
        <v>41106</v>
      </c>
      <c r="C2784" s="21" t="s">
        <v>21</v>
      </c>
      <c r="D2784" s="21" t="s">
        <v>22</v>
      </c>
      <c r="E2784" s="26">
        <v>750</v>
      </c>
      <c r="G2784" s="21" t="s">
        <v>461</v>
      </c>
      <c r="I2784" s="21">
        <f t="shared" si="88"/>
        <v>29</v>
      </c>
    </row>
    <row r="2785" spans="1:9" ht="13.4" customHeight="1" x14ac:dyDescent="0.25">
      <c r="A2785" s="21" t="s">
        <v>2119</v>
      </c>
      <c r="B2785" s="25">
        <v>41106</v>
      </c>
      <c r="C2785" s="21" t="s">
        <v>21</v>
      </c>
      <c r="D2785" s="21" t="s">
        <v>394</v>
      </c>
      <c r="E2785" s="26">
        <v>720</v>
      </c>
      <c r="G2785" s="21" t="s">
        <v>425</v>
      </c>
      <c r="I2785" s="21">
        <f t="shared" si="88"/>
        <v>29</v>
      </c>
    </row>
    <row r="2786" spans="1:9" ht="13.4" customHeight="1" x14ac:dyDescent="0.25">
      <c r="A2786" s="21" t="s">
        <v>2119</v>
      </c>
      <c r="B2786" s="25">
        <v>41106</v>
      </c>
      <c r="C2786" s="21" t="s">
        <v>21</v>
      </c>
      <c r="D2786" s="21" t="s">
        <v>48</v>
      </c>
      <c r="E2786" s="26">
        <v>720</v>
      </c>
      <c r="G2786" s="21" t="s">
        <v>461</v>
      </c>
      <c r="I2786" s="21">
        <f t="shared" si="88"/>
        <v>29</v>
      </c>
    </row>
    <row r="2787" spans="1:9" ht="13.4" customHeight="1" x14ac:dyDescent="0.25">
      <c r="A2787" s="21" t="s">
        <v>2119</v>
      </c>
      <c r="B2787" s="25">
        <v>41106</v>
      </c>
      <c r="C2787" s="21" t="s">
        <v>21</v>
      </c>
      <c r="D2787" s="21" t="s">
        <v>56</v>
      </c>
      <c r="E2787" s="26">
        <v>720</v>
      </c>
      <c r="G2787" s="21" t="s">
        <v>461</v>
      </c>
      <c r="I2787" s="21">
        <f t="shared" si="88"/>
        <v>29</v>
      </c>
    </row>
    <row r="2788" spans="1:9" ht="13.4" customHeight="1" x14ac:dyDescent="0.25">
      <c r="A2788" s="21" t="s">
        <v>2119</v>
      </c>
      <c r="B2788" s="25">
        <v>41106</v>
      </c>
      <c r="C2788" s="21" t="s">
        <v>21</v>
      </c>
      <c r="D2788" s="21" t="s">
        <v>453</v>
      </c>
      <c r="E2788" s="26">
        <v>720</v>
      </c>
      <c r="G2788" s="21" t="s">
        <v>425</v>
      </c>
      <c r="I2788" s="21">
        <f t="shared" si="88"/>
        <v>29</v>
      </c>
    </row>
    <row r="2789" spans="1:9" ht="13.4" customHeight="1" x14ac:dyDescent="0.25">
      <c r="A2789" s="21" t="s">
        <v>2119</v>
      </c>
      <c r="B2789" s="25">
        <v>41106</v>
      </c>
      <c r="C2789" s="21" t="s">
        <v>21</v>
      </c>
      <c r="D2789" s="21" t="s">
        <v>36</v>
      </c>
      <c r="E2789" s="26">
        <v>710</v>
      </c>
      <c r="G2789" s="21" t="s">
        <v>461</v>
      </c>
      <c r="I2789" s="21">
        <f t="shared" si="88"/>
        <v>29</v>
      </c>
    </row>
    <row r="2790" spans="1:9" ht="13.4" customHeight="1" x14ac:dyDescent="0.25">
      <c r="A2790" s="21" t="s">
        <v>2119</v>
      </c>
      <c r="B2790" s="25">
        <v>41106</v>
      </c>
      <c r="C2790" s="21" t="s">
        <v>21</v>
      </c>
      <c r="D2790" s="21" t="s">
        <v>385</v>
      </c>
      <c r="E2790" s="26">
        <v>620</v>
      </c>
      <c r="G2790" s="21" t="s">
        <v>278</v>
      </c>
      <c r="I2790" s="21">
        <f t="shared" si="88"/>
        <v>29</v>
      </c>
    </row>
    <row r="2791" spans="1:9" ht="13.4" customHeight="1" x14ac:dyDescent="0.25">
      <c r="A2791" s="21" t="s">
        <v>2119</v>
      </c>
      <c r="B2791" s="25">
        <v>41106</v>
      </c>
      <c r="C2791" s="21" t="s">
        <v>21</v>
      </c>
      <c r="D2791" s="21" t="s">
        <v>268</v>
      </c>
      <c r="E2791" s="26">
        <v>600</v>
      </c>
      <c r="G2791" s="21" t="s">
        <v>425</v>
      </c>
      <c r="I2791" s="21">
        <f t="shared" si="88"/>
        <v>29</v>
      </c>
    </row>
    <row r="2792" spans="1:9" ht="13.4" customHeight="1" x14ac:dyDescent="0.25">
      <c r="A2792" s="21" t="s">
        <v>2119</v>
      </c>
      <c r="B2792" s="25">
        <v>41106</v>
      </c>
      <c r="C2792" s="21" t="s">
        <v>21</v>
      </c>
      <c r="D2792" s="21" t="s">
        <v>181</v>
      </c>
      <c r="E2792" s="26">
        <v>79.5</v>
      </c>
      <c r="G2792" s="21" t="s">
        <v>323</v>
      </c>
      <c r="I2792" s="21">
        <f t="shared" si="88"/>
        <v>29</v>
      </c>
    </row>
    <row r="2793" spans="1:9" ht="13.4" customHeight="1" x14ac:dyDescent="0.25">
      <c r="A2793" s="21" t="s">
        <v>2119</v>
      </c>
      <c r="B2793" s="25">
        <v>41106</v>
      </c>
      <c r="C2793" s="21" t="s">
        <v>21</v>
      </c>
      <c r="D2793" s="21" t="s">
        <v>32</v>
      </c>
      <c r="E2793" s="26">
        <v>130</v>
      </c>
      <c r="G2793" s="21" t="s">
        <v>200</v>
      </c>
      <c r="I2793" s="21">
        <f t="shared" si="88"/>
        <v>29</v>
      </c>
    </row>
    <row r="2794" spans="1:9" ht="13.4" customHeight="1" x14ac:dyDescent="0.25">
      <c r="A2794" s="21" t="s">
        <v>2119</v>
      </c>
      <c r="B2794" s="25">
        <v>41107</v>
      </c>
      <c r="C2794" s="21" t="s">
        <v>6</v>
      </c>
      <c r="D2794" s="21" t="s">
        <v>299</v>
      </c>
      <c r="F2794" s="26">
        <v>373.09</v>
      </c>
      <c r="G2794" s="21" t="s">
        <v>495</v>
      </c>
    </row>
    <row r="2795" spans="1:9" ht="13.4" customHeight="1" x14ac:dyDescent="0.25">
      <c r="A2795" s="21" t="s">
        <v>2119</v>
      </c>
      <c r="B2795" s="25">
        <v>41107</v>
      </c>
      <c r="C2795" s="21" t="s">
        <v>6</v>
      </c>
      <c r="D2795" s="21" t="s">
        <v>299</v>
      </c>
      <c r="F2795" s="26">
        <v>163.98</v>
      </c>
      <c r="G2795" s="21" t="s">
        <v>425</v>
      </c>
    </row>
    <row r="2796" spans="1:9" ht="13.4" customHeight="1" x14ac:dyDescent="0.25">
      <c r="A2796" s="21" t="s">
        <v>2119</v>
      </c>
      <c r="B2796" s="25">
        <v>41107</v>
      </c>
      <c r="C2796" s="21" t="s">
        <v>6</v>
      </c>
      <c r="D2796" s="21" t="s">
        <v>299</v>
      </c>
      <c r="F2796" s="26">
        <v>398.78</v>
      </c>
      <c r="G2796" s="21" t="s">
        <v>425</v>
      </c>
    </row>
    <row r="2797" spans="1:9" ht="13.4" customHeight="1" x14ac:dyDescent="0.25">
      <c r="A2797" s="21" t="s">
        <v>2119</v>
      </c>
      <c r="B2797" s="25">
        <v>41107</v>
      </c>
      <c r="C2797" s="21" t="s">
        <v>6</v>
      </c>
      <c r="D2797" s="21" t="s">
        <v>299</v>
      </c>
      <c r="F2797" s="26">
        <v>594.22</v>
      </c>
      <c r="G2797" s="21" t="s">
        <v>435</v>
      </c>
    </row>
    <row r="2798" spans="1:9" ht="13.4" customHeight="1" x14ac:dyDescent="0.25">
      <c r="A2798" s="21" t="s">
        <v>2119</v>
      </c>
      <c r="B2798" s="25">
        <v>41107</v>
      </c>
      <c r="C2798" s="21" t="s">
        <v>21</v>
      </c>
      <c r="D2798" s="21" t="s">
        <v>368</v>
      </c>
      <c r="E2798" s="26">
        <v>300</v>
      </c>
      <c r="G2798" s="21" t="s">
        <v>425</v>
      </c>
      <c r="I2798" s="21">
        <f t="shared" ref="I2798:I2805" si="89">WEEKNUM(B2798)</f>
        <v>29</v>
      </c>
    </row>
    <row r="2799" spans="1:9" ht="13.4" customHeight="1" x14ac:dyDescent="0.25">
      <c r="A2799" s="21" t="s">
        <v>2119</v>
      </c>
      <c r="B2799" s="25">
        <v>41107</v>
      </c>
      <c r="C2799" s="21" t="s">
        <v>21</v>
      </c>
      <c r="D2799" s="21" t="s">
        <v>255</v>
      </c>
      <c r="E2799" s="26">
        <v>150</v>
      </c>
      <c r="G2799" s="21" t="s">
        <v>278</v>
      </c>
      <c r="I2799" s="21">
        <f t="shared" si="89"/>
        <v>29</v>
      </c>
    </row>
    <row r="2800" spans="1:9" ht="13.4" customHeight="1" x14ac:dyDescent="0.25">
      <c r="A2800" s="21" t="s">
        <v>2119</v>
      </c>
      <c r="B2800" s="25">
        <v>41107</v>
      </c>
      <c r="C2800" s="21" t="s">
        <v>21</v>
      </c>
      <c r="D2800" s="21" t="s">
        <v>255</v>
      </c>
      <c r="E2800" s="26">
        <v>625</v>
      </c>
      <c r="G2800" s="21" t="s">
        <v>461</v>
      </c>
      <c r="I2800" s="21">
        <f t="shared" si="89"/>
        <v>29</v>
      </c>
    </row>
    <row r="2801" spans="1:9" ht="13.4" customHeight="1" x14ac:dyDescent="0.25">
      <c r="A2801" s="21" t="s">
        <v>2119</v>
      </c>
      <c r="B2801" s="25">
        <v>41107</v>
      </c>
      <c r="C2801" s="21" t="s">
        <v>21</v>
      </c>
      <c r="D2801" s="21" t="s">
        <v>399</v>
      </c>
      <c r="E2801" s="26">
        <v>540</v>
      </c>
      <c r="G2801" s="21" t="s">
        <v>425</v>
      </c>
      <c r="I2801" s="21">
        <f t="shared" si="89"/>
        <v>29</v>
      </c>
    </row>
    <row r="2802" spans="1:9" ht="13.4" customHeight="1" x14ac:dyDescent="0.25">
      <c r="A2802" s="21" t="s">
        <v>2119</v>
      </c>
      <c r="B2802" s="25">
        <v>41107</v>
      </c>
      <c r="C2802" s="21" t="s">
        <v>21</v>
      </c>
      <c r="D2802" s="21" t="s">
        <v>487</v>
      </c>
      <c r="E2802" s="26">
        <v>420</v>
      </c>
      <c r="G2802" s="21" t="s">
        <v>425</v>
      </c>
      <c r="I2802" s="21">
        <f t="shared" si="89"/>
        <v>29</v>
      </c>
    </row>
    <row r="2803" spans="1:9" ht="13.4" customHeight="1" x14ac:dyDescent="0.25">
      <c r="A2803" s="21" t="s">
        <v>2119</v>
      </c>
      <c r="B2803" s="25">
        <v>41107</v>
      </c>
      <c r="C2803" s="21" t="s">
        <v>21</v>
      </c>
      <c r="D2803" s="21" t="s">
        <v>216</v>
      </c>
      <c r="E2803" s="26">
        <v>379</v>
      </c>
      <c r="G2803" s="21" t="s">
        <v>323</v>
      </c>
      <c r="I2803" s="21">
        <f t="shared" si="89"/>
        <v>29</v>
      </c>
    </row>
    <row r="2804" spans="1:9" ht="13.4" customHeight="1" x14ac:dyDescent="0.25">
      <c r="A2804" s="21" t="s">
        <v>2119</v>
      </c>
      <c r="B2804" s="25">
        <v>41107</v>
      </c>
      <c r="C2804" s="21" t="s">
        <v>21</v>
      </c>
      <c r="D2804" s="21" t="s">
        <v>216</v>
      </c>
      <c r="E2804" s="26">
        <v>75</v>
      </c>
      <c r="G2804" s="21" t="s">
        <v>323</v>
      </c>
      <c r="I2804" s="21">
        <f t="shared" si="89"/>
        <v>29</v>
      </c>
    </row>
    <row r="2805" spans="1:9" ht="13.4" customHeight="1" x14ac:dyDescent="0.25">
      <c r="A2805" s="21" t="s">
        <v>2119</v>
      </c>
      <c r="B2805" s="25">
        <v>41107</v>
      </c>
      <c r="C2805" s="21" t="s">
        <v>21</v>
      </c>
      <c r="D2805" s="21" t="s">
        <v>216</v>
      </c>
      <c r="E2805" s="26">
        <v>19</v>
      </c>
      <c r="G2805" s="21" t="s">
        <v>323</v>
      </c>
      <c r="I2805" s="21">
        <f t="shared" si="89"/>
        <v>29</v>
      </c>
    </row>
    <row r="2806" spans="1:9" ht="13.4" customHeight="1" x14ac:dyDescent="0.25">
      <c r="A2806" s="21" t="s">
        <v>2119</v>
      </c>
      <c r="B2806" s="25">
        <v>41108</v>
      </c>
      <c r="C2806" s="21" t="s">
        <v>6</v>
      </c>
      <c r="D2806" s="21" t="s">
        <v>299</v>
      </c>
      <c r="F2806" s="26">
        <v>318.07</v>
      </c>
      <c r="G2806" s="21" t="s">
        <v>19</v>
      </c>
    </row>
    <row r="2807" spans="1:9" ht="13.4" customHeight="1" x14ac:dyDescent="0.25">
      <c r="A2807" s="21" t="s">
        <v>2119</v>
      </c>
      <c r="B2807" s="25">
        <v>41108</v>
      </c>
      <c r="C2807" s="21" t="s">
        <v>6</v>
      </c>
      <c r="D2807" s="21" t="s">
        <v>299</v>
      </c>
      <c r="F2807" s="26">
        <v>73.81</v>
      </c>
      <c r="G2807" s="21" t="s">
        <v>425</v>
      </c>
    </row>
    <row r="2808" spans="1:9" ht="13.4" customHeight="1" x14ac:dyDescent="0.25">
      <c r="A2808" s="21" t="s">
        <v>2119</v>
      </c>
      <c r="B2808" s="25">
        <v>41108</v>
      </c>
      <c r="C2808" s="21" t="s">
        <v>6</v>
      </c>
      <c r="D2808" s="21" t="s">
        <v>299</v>
      </c>
      <c r="F2808" s="26">
        <v>26.1</v>
      </c>
      <c r="G2808" s="21" t="s">
        <v>461</v>
      </c>
    </row>
    <row r="2809" spans="1:9" ht="13.4" customHeight="1" x14ac:dyDescent="0.25">
      <c r="A2809" s="21" t="s">
        <v>2119</v>
      </c>
      <c r="B2809" s="25">
        <v>41108</v>
      </c>
      <c r="C2809" s="21" t="s">
        <v>6</v>
      </c>
      <c r="D2809" s="21" t="s">
        <v>299</v>
      </c>
      <c r="F2809" s="26">
        <v>786.19</v>
      </c>
      <c r="G2809" s="21" t="s">
        <v>425</v>
      </c>
    </row>
    <row r="2810" spans="1:9" ht="13.4" customHeight="1" x14ac:dyDescent="0.25">
      <c r="A2810" s="21" t="s">
        <v>2119</v>
      </c>
      <c r="B2810" s="25">
        <v>41108</v>
      </c>
      <c r="C2810" s="21" t="s">
        <v>434</v>
      </c>
      <c r="D2810" s="21" t="s">
        <v>299</v>
      </c>
      <c r="F2810" s="26">
        <v>141.19</v>
      </c>
      <c r="G2810" s="21" t="s">
        <v>425</v>
      </c>
    </row>
    <row r="2811" spans="1:9" ht="13.4" customHeight="1" x14ac:dyDescent="0.25">
      <c r="A2811" s="21" t="s">
        <v>2119</v>
      </c>
      <c r="B2811" s="25">
        <v>41108</v>
      </c>
      <c r="C2811" s="21" t="s">
        <v>6</v>
      </c>
      <c r="D2811" s="21" t="s">
        <v>299</v>
      </c>
      <c r="F2811" s="26">
        <v>69.709999999999994</v>
      </c>
      <c r="G2811" s="21" t="s">
        <v>461</v>
      </c>
    </row>
    <row r="2812" spans="1:9" ht="13.4" customHeight="1" x14ac:dyDescent="0.25">
      <c r="A2812" s="21" t="s">
        <v>2119</v>
      </c>
      <c r="B2812" s="25">
        <v>41108</v>
      </c>
      <c r="C2812" s="21" t="s">
        <v>21</v>
      </c>
      <c r="D2812" s="21" t="s">
        <v>46</v>
      </c>
      <c r="E2812" s="26">
        <v>855</v>
      </c>
      <c r="G2812" s="21" t="s">
        <v>425</v>
      </c>
      <c r="I2812" s="21">
        <f>WEEKNUM(B2812)</f>
        <v>29</v>
      </c>
    </row>
    <row r="2813" spans="1:9" ht="13.4" customHeight="1" x14ac:dyDescent="0.25">
      <c r="A2813" s="21" t="s">
        <v>2119</v>
      </c>
      <c r="B2813" s="25">
        <v>41108</v>
      </c>
      <c r="C2813" s="21" t="s">
        <v>21</v>
      </c>
      <c r="D2813" s="21" t="s">
        <v>403</v>
      </c>
      <c r="E2813" s="26">
        <v>300</v>
      </c>
      <c r="G2813" s="21" t="s">
        <v>461</v>
      </c>
      <c r="I2813" s="21">
        <f>WEEKNUM(B2813)</f>
        <v>29</v>
      </c>
    </row>
    <row r="2814" spans="1:9" ht="13.4" customHeight="1" x14ac:dyDescent="0.25">
      <c r="A2814" s="21" t="s">
        <v>2119</v>
      </c>
      <c r="B2814" s="25">
        <v>41109</v>
      </c>
      <c r="C2814" s="21" t="s">
        <v>6</v>
      </c>
      <c r="D2814" s="21" t="s">
        <v>299</v>
      </c>
      <c r="F2814" s="26">
        <v>68.89</v>
      </c>
      <c r="G2814" s="21" t="s">
        <v>425</v>
      </c>
    </row>
    <row r="2815" spans="1:9" ht="13.4" customHeight="1" x14ac:dyDescent="0.25">
      <c r="A2815" s="21" t="s">
        <v>2119</v>
      </c>
      <c r="B2815" s="25">
        <v>41109</v>
      </c>
      <c r="C2815" s="21" t="s">
        <v>6</v>
      </c>
      <c r="D2815" s="21" t="s">
        <v>496</v>
      </c>
      <c r="F2815" s="26">
        <v>1586.88</v>
      </c>
      <c r="G2815" s="21" t="s">
        <v>364</v>
      </c>
    </row>
    <row r="2816" spans="1:9" ht="13.4" customHeight="1" x14ac:dyDescent="0.25">
      <c r="A2816" s="21" t="s">
        <v>2119</v>
      </c>
      <c r="B2816" s="25">
        <v>41109</v>
      </c>
      <c r="C2816" s="21" t="s">
        <v>6</v>
      </c>
      <c r="D2816" s="21" t="s">
        <v>299</v>
      </c>
      <c r="F2816" s="26">
        <v>81.3</v>
      </c>
      <c r="G2816" s="21" t="s">
        <v>461</v>
      </c>
    </row>
    <row r="2817" spans="1:9" ht="13.4" customHeight="1" x14ac:dyDescent="0.25">
      <c r="A2817" s="21" t="s">
        <v>2119</v>
      </c>
      <c r="B2817" s="25">
        <v>41109</v>
      </c>
      <c r="C2817" s="21" t="s">
        <v>21</v>
      </c>
      <c r="D2817" s="21" t="s">
        <v>60</v>
      </c>
      <c r="E2817" s="26">
        <v>100</v>
      </c>
      <c r="G2817" s="21" t="s">
        <v>278</v>
      </c>
      <c r="I2817" s="21">
        <f>WEEKNUM(B2817)</f>
        <v>29</v>
      </c>
    </row>
    <row r="2818" spans="1:9" ht="13.4" customHeight="1" x14ac:dyDescent="0.25">
      <c r="A2818" s="21" t="s">
        <v>2119</v>
      </c>
      <c r="B2818" s="25">
        <v>41109</v>
      </c>
      <c r="C2818" s="21" t="s">
        <v>21</v>
      </c>
      <c r="D2818" s="21" t="s">
        <v>60</v>
      </c>
      <c r="E2818" s="26">
        <v>100</v>
      </c>
      <c r="G2818" s="21" t="s">
        <v>449</v>
      </c>
      <c r="I2818" s="21">
        <f>WEEKNUM(B2818)</f>
        <v>29</v>
      </c>
    </row>
    <row r="2819" spans="1:9" ht="13.4" customHeight="1" x14ac:dyDescent="0.25">
      <c r="A2819" s="21" t="s">
        <v>2119</v>
      </c>
      <c r="B2819" s="25">
        <v>41109</v>
      </c>
      <c r="C2819" s="21" t="s">
        <v>21</v>
      </c>
      <c r="D2819" s="21" t="s">
        <v>60</v>
      </c>
      <c r="E2819" s="26">
        <v>416</v>
      </c>
      <c r="G2819" s="21" t="s">
        <v>461</v>
      </c>
      <c r="I2819" s="21">
        <f>WEEKNUM(B2819)</f>
        <v>29</v>
      </c>
    </row>
    <row r="2820" spans="1:9" ht="13.4" customHeight="1" x14ac:dyDescent="0.25">
      <c r="A2820" s="21" t="s">
        <v>2119</v>
      </c>
      <c r="B2820" s="25">
        <v>41109</v>
      </c>
      <c r="C2820" s="21" t="s">
        <v>21</v>
      </c>
      <c r="D2820" s="21" t="s">
        <v>60</v>
      </c>
      <c r="E2820" s="26">
        <v>513</v>
      </c>
      <c r="G2820" s="21" t="s">
        <v>425</v>
      </c>
      <c r="I2820" s="21">
        <f>WEEKNUM(B2820)</f>
        <v>29</v>
      </c>
    </row>
    <row r="2821" spans="1:9" ht="13.4" customHeight="1" x14ac:dyDescent="0.25">
      <c r="A2821" s="21" t="s">
        <v>2119</v>
      </c>
      <c r="B2821" s="25">
        <v>41109</v>
      </c>
      <c r="C2821" s="21" t="s">
        <v>21</v>
      </c>
      <c r="D2821" s="21" t="s">
        <v>216</v>
      </c>
      <c r="E2821" s="26">
        <v>15.5</v>
      </c>
      <c r="G2821" s="21" t="s">
        <v>323</v>
      </c>
      <c r="I2821" s="21">
        <f>WEEKNUM(B2821)</f>
        <v>29</v>
      </c>
    </row>
    <row r="2822" spans="1:9" ht="13.4" customHeight="1" x14ac:dyDescent="0.25">
      <c r="A2822" s="21" t="s">
        <v>2119</v>
      </c>
      <c r="B2822" s="25">
        <v>41110</v>
      </c>
      <c r="C2822" s="21" t="s">
        <v>434</v>
      </c>
      <c r="D2822" s="21" t="s">
        <v>299</v>
      </c>
      <c r="F2822" s="26">
        <v>494.41</v>
      </c>
      <c r="G2822" s="21" t="s">
        <v>425</v>
      </c>
    </row>
    <row r="2823" spans="1:9" ht="13.4" customHeight="1" x14ac:dyDescent="0.25">
      <c r="A2823" s="21" t="s">
        <v>2119</v>
      </c>
      <c r="B2823" s="25">
        <v>41110</v>
      </c>
      <c r="C2823" s="21" t="s">
        <v>6</v>
      </c>
      <c r="D2823" s="21" t="s">
        <v>299</v>
      </c>
      <c r="F2823" s="26">
        <v>340.94</v>
      </c>
      <c r="G2823" s="21" t="s">
        <v>451</v>
      </c>
    </row>
    <row r="2824" spans="1:9" ht="13.4" customHeight="1" x14ac:dyDescent="0.25">
      <c r="A2824" s="21" t="s">
        <v>2119</v>
      </c>
      <c r="B2824" s="25">
        <v>41110</v>
      </c>
      <c r="C2824" s="21" t="s">
        <v>6</v>
      </c>
      <c r="D2824" s="21" t="s">
        <v>299</v>
      </c>
      <c r="F2824" s="26">
        <v>29.56</v>
      </c>
      <c r="G2824" s="21" t="s">
        <v>451</v>
      </c>
    </row>
    <row r="2825" spans="1:9" ht="13.4" customHeight="1" x14ac:dyDescent="0.25">
      <c r="A2825" s="21" t="s">
        <v>2119</v>
      </c>
      <c r="B2825" s="25">
        <v>41110</v>
      </c>
      <c r="C2825" s="21" t="s">
        <v>434</v>
      </c>
      <c r="D2825" s="21" t="s">
        <v>299</v>
      </c>
      <c r="F2825" s="26">
        <v>562.86</v>
      </c>
      <c r="G2825" s="21" t="s">
        <v>497</v>
      </c>
    </row>
    <row r="2826" spans="1:9" ht="13.4" customHeight="1" x14ac:dyDescent="0.25">
      <c r="A2826" s="21" t="s">
        <v>2119</v>
      </c>
      <c r="B2826" s="25">
        <v>41110</v>
      </c>
      <c r="C2826" s="21" t="s">
        <v>6</v>
      </c>
      <c r="D2826" s="21" t="s">
        <v>299</v>
      </c>
      <c r="F2826" s="26">
        <v>369.75</v>
      </c>
      <c r="G2826" s="21" t="s">
        <v>425</v>
      </c>
    </row>
    <row r="2827" spans="1:9" ht="13.4" customHeight="1" x14ac:dyDescent="0.25">
      <c r="A2827" s="21" t="s">
        <v>2119</v>
      </c>
      <c r="B2827" s="25">
        <v>41110</v>
      </c>
      <c r="C2827" s="21" t="s">
        <v>6</v>
      </c>
      <c r="D2827" s="21" t="s">
        <v>299</v>
      </c>
      <c r="F2827" s="26">
        <v>235.55</v>
      </c>
      <c r="G2827" s="21" t="s">
        <v>435</v>
      </c>
    </row>
    <row r="2828" spans="1:9" ht="13.4" customHeight="1" x14ac:dyDescent="0.25">
      <c r="A2828" s="21" t="s">
        <v>2119</v>
      </c>
      <c r="B2828" s="25">
        <v>41110</v>
      </c>
      <c r="C2828" s="21" t="s">
        <v>21</v>
      </c>
      <c r="D2828" s="21" t="s">
        <v>498</v>
      </c>
      <c r="E2828" s="26">
        <v>620</v>
      </c>
      <c r="G2828" s="21" t="s">
        <v>278</v>
      </c>
      <c r="I2828" s="21">
        <f>WEEKNUM(B2828)</f>
        <v>29</v>
      </c>
    </row>
    <row r="2829" spans="1:9" ht="13.4" customHeight="1" x14ac:dyDescent="0.25">
      <c r="A2829" s="21" t="s">
        <v>2119</v>
      </c>
      <c r="B2829" s="25">
        <v>41111</v>
      </c>
      <c r="C2829" s="21" t="s">
        <v>6</v>
      </c>
      <c r="D2829" s="21" t="s">
        <v>299</v>
      </c>
      <c r="F2829" s="26">
        <v>17.41</v>
      </c>
      <c r="G2829" s="21" t="s">
        <v>19</v>
      </c>
    </row>
    <row r="2830" spans="1:9" ht="13.4" customHeight="1" x14ac:dyDescent="0.25">
      <c r="A2830" s="21" t="s">
        <v>2119</v>
      </c>
      <c r="B2830" s="25">
        <v>41113</v>
      </c>
      <c r="C2830" s="21" t="s">
        <v>21</v>
      </c>
      <c r="D2830" s="21" t="s">
        <v>22</v>
      </c>
      <c r="E2830" s="26">
        <v>870</v>
      </c>
      <c r="G2830" s="21" t="s">
        <v>499</v>
      </c>
      <c r="I2830" s="21">
        <f t="shared" ref="I2830:I2852" si="90">WEEKNUM(B2830)</f>
        <v>30</v>
      </c>
    </row>
    <row r="2831" spans="1:9" ht="13.4" customHeight="1" x14ac:dyDescent="0.25">
      <c r="A2831" s="21" t="s">
        <v>2119</v>
      </c>
      <c r="B2831" s="25">
        <v>41113</v>
      </c>
      <c r="C2831" s="21" t="s">
        <v>21</v>
      </c>
      <c r="D2831" s="21" t="s">
        <v>36</v>
      </c>
      <c r="E2831" s="26">
        <f>130*5</f>
        <v>650</v>
      </c>
      <c r="G2831" s="21" t="s">
        <v>461</v>
      </c>
      <c r="I2831" s="21">
        <f t="shared" si="90"/>
        <v>30</v>
      </c>
    </row>
    <row r="2832" spans="1:9" ht="13.4" customHeight="1" x14ac:dyDescent="0.25">
      <c r="A2832" s="21" t="s">
        <v>2119</v>
      </c>
      <c r="B2832" s="25">
        <v>41113</v>
      </c>
      <c r="C2832" s="21" t="s">
        <v>21</v>
      </c>
      <c r="D2832" s="21" t="s">
        <v>36</v>
      </c>
      <c r="E2832" s="26">
        <v>130</v>
      </c>
      <c r="G2832" s="21" t="s">
        <v>425</v>
      </c>
      <c r="I2832" s="21">
        <f t="shared" si="90"/>
        <v>30</v>
      </c>
    </row>
    <row r="2833" spans="1:9" ht="13.4" customHeight="1" x14ac:dyDescent="0.25">
      <c r="A2833" s="21" t="s">
        <v>2119</v>
      </c>
      <c r="B2833" s="25">
        <v>41113</v>
      </c>
      <c r="C2833" s="21" t="s">
        <v>21</v>
      </c>
      <c r="D2833" s="21" t="s">
        <v>56</v>
      </c>
      <c r="E2833" s="26">
        <f>120*4</f>
        <v>480</v>
      </c>
      <c r="G2833" s="21" t="s">
        <v>461</v>
      </c>
      <c r="I2833" s="21">
        <f t="shared" si="90"/>
        <v>30</v>
      </c>
    </row>
    <row r="2834" spans="1:9" ht="13.4" customHeight="1" x14ac:dyDescent="0.25">
      <c r="A2834" s="21" t="s">
        <v>2119</v>
      </c>
      <c r="B2834" s="25">
        <v>41113</v>
      </c>
      <c r="C2834" s="21" t="s">
        <v>21</v>
      </c>
      <c r="D2834" s="21" t="s">
        <v>56</v>
      </c>
      <c r="E2834" s="26">
        <f>120*2</f>
        <v>240</v>
      </c>
      <c r="G2834" s="21" t="s">
        <v>425</v>
      </c>
      <c r="I2834" s="21">
        <f t="shared" si="90"/>
        <v>30</v>
      </c>
    </row>
    <row r="2835" spans="1:9" ht="13.4" customHeight="1" x14ac:dyDescent="0.25">
      <c r="A2835" s="21" t="s">
        <v>2119</v>
      </c>
      <c r="B2835" s="25">
        <v>41113</v>
      </c>
      <c r="C2835" s="21" t="s">
        <v>21</v>
      </c>
      <c r="D2835" s="21" t="s">
        <v>48</v>
      </c>
      <c r="E2835" s="26">
        <f>120*4</f>
        <v>480</v>
      </c>
      <c r="G2835" s="21" t="s">
        <v>461</v>
      </c>
      <c r="I2835" s="21">
        <f t="shared" si="90"/>
        <v>30</v>
      </c>
    </row>
    <row r="2836" spans="1:9" ht="13.4" customHeight="1" x14ac:dyDescent="0.25">
      <c r="A2836" s="21" t="s">
        <v>2119</v>
      </c>
      <c r="B2836" s="25">
        <v>41113</v>
      </c>
      <c r="C2836" s="21" t="s">
        <v>21</v>
      </c>
      <c r="D2836" s="21" t="s">
        <v>48</v>
      </c>
      <c r="E2836" s="26">
        <f>120*2</f>
        <v>240</v>
      </c>
      <c r="G2836" s="21" t="s">
        <v>425</v>
      </c>
      <c r="I2836" s="21">
        <f t="shared" si="90"/>
        <v>30</v>
      </c>
    </row>
    <row r="2837" spans="1:9" ht="13.4" customHeight="1" x14ac:dyDescent="0.25">
      <c r="A2837" s="21" t="s">
        <v>2119</v>
      </c>
      <c r="B2837" s="25">
        <v>41113</v>
      </c>
      <c r="C2837" s="21" t="s">
        <v>21</v>
      </c>
      <c r="D2837" s="21" t="s">
        <v>394</v>
      </c>
      <c r="E2837" s="26">
        <v>720</v>
      </c>
      <c r="G2837" s="21" t="s">
        <v>425</v>
      </c>
      <c r="I2837" s="21">
        <f t="shared" si="90"/>
        <v>30</v>
      </c>
    </row>
    <row r="2838" spans="1:9" ht="13.4" customHeight="1" x14ac:dyDescent="0.25">
      <c r="A2838" s="21" t="s">
        <v>2119</v>
      </c>
      <c r="B2838" s="25">
        <v>41113</v>
      </c>
      <c r="C2838" s="21" t="s">
        <v>21</v>
      </c>
      <c r="D2838" s="21" t="s">
        <v>154</v>
      </c>
      <c r="E2838" s="26">
        <v>650</v>
      </c>
      <c r="G2838" s="21" t="s">
        <v>425</v>
      </c>
      <c r="I2838" s="21">
        <f t="shared" si="90"/>
        <v>30</v>
      </c>
    </row>
    <row r="2839" spans="1:9" ht="13.4" customHeight="1" x14ac:dyDescent="0.25">
      <c r="A2839" s="21" t="s">
        <v>2119</v>
      </c>
      <c r="B2839" s="25">
        <v>41113</v>
      </c>
      <c r="C2839" s="21" t="s">
        <v>21</v>
      </c>
      <c r="D2839" s="21" t="s">
        <v>46</v>
      </c>
      <c r="E2839" s="26">
        <v>260</v>
      </c>
      <c r="G2839" s="21" t="s">
        <v>425</v>
      </c>
      <c r="I2839" s="21">
        <f t="shared" si="90"/>
        <v>30</v>
      </c>
    </row>
    <row r="2840" spans="1:9" ht="13.4" customHeight="1" x14ac:dyDescent="0.25">
      <c r="A2840" s="21" t="s">
        <v>2119</v>
      </c>
      <c r="B2840" s="25">
        <v>41113</v>
      </c>
      <c r="C2840" s="21" t="s">
        <v>21</v>
      </c>
      <c r="D2840" s="21" t="s">
        <v>46</v>
      </c>
      <c r="E2840" s="26">
        <v>260</v>
      </c>
      <c r="G2840" s="21" t="s">
        <v>290</v>
      </c>
      <c r="I2840" s="21">
        <f t="shared" si="90"/>
        <v>30</v>
      </c>
    </row>
    <row r="2841" spans="1:9" ht="13.4" customHeight="1" x14ac:dyDescent="0.25">
      <c r="A2841" s="21" t="s">
        <v>2119</v>
      </c>
      <c r="B2841" s="25">
        <v>41113</v>
      </c>
      <c r="C2841" s="21" t="s">
        <v>21</v>
      </c>
      <c r="D2841" s="21" t="s">
        <v>268</v>
      </c>
      <c r="E2841" s="26">
        <v>500</v>
      </c>
      <c r="G2841" s="21" t="s">
        <v>425</v>
      </c>
      <c r="I2841" s="21">
        <f t="shared" si="90"/>
        <v>30</v>
      </c>
    </row>
    <row r="2842" spans="1:9" ht="13.4" customHeight="1" x14ac:dyDescent="0.25">
      <c r="A2842" s="21" t="s">
        <v>2119</v>
      </c>
      <c r="B2842" s="25">
        <v>41113</v>
      </c>
      <c r="C2842" s="21" t="s">
        <v>21</v>
      </c>
      <c r="D2842" s="21" t="s">
        <v>453</v>
      </c>
      <c r="E2842" s="26">
        <v>480</v>
      </c>
      <c r="G2842" s="21" t="s">
        <v>425</v>
      </c>
      <c r="I2842" s="21">
        <f t="shared" si="90"/>
        <v>30</v>
      </c>
    </row>
    <row r="2843" spans="1:9" ht="13.4" customHeight="1" x14ac:dyDescent="0.25">
      <c r="A2843" s="21" t="s">
        <v>2119</v>
      </c>
      <c r="B2843" s="25">
        <v>41113</v>
      </c>
      <c r="C2843" s="21" t="s">
        <v>21</v>
      </c>
      <c r="D2843" s="21" t="s">
        <v>399</v>
      </c>
      <c r="E2843" s="26">
        <v>240</v>
      </c>
      <c r="G2843" s="21" t="s">
        <v>425</v>
      </c>
      <c r="I2843" s="21">
        <f t="shared" si="90"/>
        <v>30</v>
      </c>
    </row>
    <row r="2844" spans="1:9" ht="13.4" customHeight="1" x14ac:dyDescent="0.25">
      <c r="A2844" s="21" t="s">
        <v>2119</v>
      </c>
      <c r="B2844" s="25">
        <v>41113</v>
      </c>
      <c r="C2844" s="21" t="s">
        <v>21</v>
      </c>
      <c r="D2844" s="21" t="s">
        <v>399</v>
      </c>
      <c r="E2844" s="26">
        <v>240</v>
      </c>
      <c r="G2844" s="21" t="s">
        <v>290</v>
      </c>
      <c r="I2844" s="21">
        <f t="shared" si="90"/>
        <v>30</v>
      </c>
    </row>
    <row r="2845" spans="1:9" ht="13.4" customHeight="1" x14ac:dyDescent="0.25">
      <c r="A2845" s="21" t="s">
        <v>2119</v>
      </c>
      <c r="B2845" s="25">
        <v>41113</v>
      </c>
      <c r="C2845" s="21" t="s">
        <v>21</v>
      </c>
      <c r="D2845" s="21" t="s">
        <v>395</v>
      </c>
      <c r="E2845" s="26">
        <v>240</v>
      </c>
      <c r="G2845" s="21" t="s">
        <v>425</v>
      </c>
      <c r="I2845" s="21">
        <f t="shared" si="90"/>
        <v>30</v>
      </c>
    </row>
    <row r="2846" spans="1:9" ht="13.4" customHeight="1" x14ac:dyDescent="0.25">
      <c r="A2846" s="21" t="s">
        <v>2119</v>
      </c>
      <c r="B2846" s="25">
        <v>41113</v>
      </c>
      <c r="C2846" s="21" t="s">
        <v>21</v>
      </c>
      <c r="D2846" s="21" t="s">
        <v>395</v>
      </c>
      <c r="E2846" s="26">
        <v>240</v>
      </c>
      <c r="G2846" s="21" t="s">
        <v>290</v>
      </c>
      <c r="I2846" s="21">
        <f t="shared" si="90"/>
        <v>30</v>
      </c>
    </row>
    <row r="2847" spans="1:9" ht="13.4" customHeight="1" x14ac:dyDescent="0.25">
      <c r="A2847" s="21" t="s">
        <v>2119</v>
      </c>
      <c r="B2847" s="25">
        <v>41113</v>
      </c>
      <c r="C2847" s="21" t="s">
        <v>21</v>
      </c>
      <c r="D2847" s="21" t="s">
        <v>40</v>
      </c>
      <c r="E2847" s="26">
        <v>420</v>
      </c>
      <c r="G2847" s="21" t="s">
        <v>500</v>
      </c>
      <c r="I2847" s="21">
        <f t="shared" si="90"/>
        <v>30</v>
      </c>
    </row>
    <row r="2848" spans="1:9" ht="13.4" customHeight="1" x14ac:dyDescent="0.25">
      <c r="A2848" s="21" t="s">
        <v>2119</v>
      </c>
      <c r="B2848" s="25">
        <v>41113</v>
      </c>
      <c r="C2848" s="21" t="s">
        <v>21</v>
      </c>
      <c r="D2848" s="21" t="s">
        <v>258</v>
      </c>
      <c r="E2848" s="26">
        <v>400</v>
      </c>
      <c r="G2848" s="21" t="s">
        <v>500</v>
      </c>
      <c r="I2848" s="21">
        <f t="shared" si="90"/>
        <v>30</v>
      </c>
    </row>
    <row r="2849" spans="1:9" ht="13.4" customHeight="1" x14ac:dyDescent="0.25">
      <c r="A2849" s="21" t="s">
        <v>2119</v>
      </c>
      <c r="B2849" s="25">
        <v>41113</v>
      </c>
      <c r="C2849" s="21" t="s">
        <v>21</v>
      </c>
      <c r="D2849" s="21" t="s">
        <v>385</v>
      </c>
      <c r="E2849" s="26">
        <v>400</v>
      </c>
      <c r="G2849" s="21" t="s">
        <v>500</v>
      </c>
      <c r="I2849" s="21">
        <f t="shared" si="90"/>
        <v>30</v>
      </c>
    </row>
    <row r="2850" spans="1:9" ht="13.4" customHeight="1" x14ac:dyDescent="0.25">
      <c r="A2850" s="21" t="s">
        <v>2119</v>
      </c>
      <c r="B2850" s="25">
        <v>41113</v>
      </c>
      <c r="C2850" s="21" t="s">
        <v>21</v>
      </c>
      <c r="D2850" s="21" t="s">
        <v>46</v>
      </c>
      <c r="E2850" s="26">
        <v>400</v>
      </c>
      <c r="G2850" s="21" t="s">
        <v>425</v>
      </c>
      <c r="I2850" s="21">
        <f t="shared" si="90"/>
        <v>30</v>
      </c>
    </row>
    <row r="2851" spans="1:9" ht="13.4" customHeight="1" x14ac:dyDescent="0.25">
      <c r="A2851" s="21" t="s">
        <v>2119</v>
      </c>
      <c r="B2851" s="25">
        <v>41113</v>
      </c>
      <c r="C2851" s="21" t="s">
        <v>21</v>
      </c>
      <c r="D2851" s="21" t="s">
        <v>403</v>
      </c>
      <c r="E2851" s="26">
        <v>400</v>
      </c>
      <c r="G2851" s="21" t="s">
        <v>425</v>
      </c>
      <c r="I2851" s="21">
        <f t="shared" si="90"/>
        <v>30</v>
      </c>
    </row>
    <row r="2852" spans="1:9" ht="13.4" customHeight="1" x14ac:dyDescent="0.25">
      <c r="A2852" s="21" t="s">
        <v>2119</v>
      </c>
      <c r="B2852" s="25">
        <v>41113</v>
      </c>
      <c r="C2852" s="21" t="s">
        <v>21</v>
      </c>
      <c r="D2852" s="21" t="s">
        <v>498</v>
      </c>
      <c r="E2852" s="26">
        <v>320</v>
      </c>
      <c r="G2852" s="21" t="s">
        <v>500</v>
      </c>
      <c r="I2852" s="21">
        <f t="shared" si="90"/>
        <v>30</v>
      </c>
    </row>
    <row r="2853" spans="1:9" ht="13.4" customHeight="1" x14ac:dyDescent="0.25">
      <c r="A2853" s="21" t="s">
        <v>2119</v>
      </c>
      <c r="B2853" s="25">
        <v>41113</v>
      </c>
      <c r="C2853" s="21" t="s">
        <v>275</v>
      </c>
      <c r="D2853" s="21" t="s">
        <v>299</v>
      </c>
      <c r="F2853" s="26">
        <v>159.83000000000001</v>
      </c>
      <c r="G2853" s="21" t="s">
        <v>501</v>
      </c>
    </row>
    <row r="2854" spans="1:9" ht="13.4" customHeight="1" x14ac:dyDescent="0.25">
      <c r="A2854" s="21" t="s">
        <v>2119</v>
      </c>
      <c r="B2854" s="25">
        <v>41113</v>
      </c>
      <c r="C2854" s="21" t="s">
        <v>6</v>
      </c>
      <c r="D2854" s="21" t="s">
        <v>299</v>
      </c>
      <c r="F2854" s="26">
        <v>349.77</v>
      </c>
      <c r="G2854" s="21" t="s">
        <v>451</v>
      </c>
    </row>
    <row r="2855" spans="1:9" ht="13.4" customHeight="1" x14ac:dyDescent="0.25">
      <c r="A2855" s="21" t="s">
        <v>2119</v>
      </c>
      <c r="B2855" s="25">
        <v>41113</v>
      </c>
      <c r="C2855" s="21" t="s">
        <v>6</v>
      </c>
      <c r="D2855" s="21" t="s">
        <v>299</v>
      </c>
      <c r="F2855" s="26">
        <v>231.74</v>
      </c>
      <c r="G2855" s="21" t="s">
        <v>435</v>
      </c>
    </row>
    <row r="2856" spans="1:9" ht="13.4" customHeight="1" x14ac:dyDescent="0.25">
      <c r="A2856" s="21" t="s">
        <v>2119</v>
      </c>
      <c r="B2856" s="25">
        <v>41113</v>
      </c>
      <c r="C2856" s="21" t="s">
        <v>6</v>
      </c>
      <c r="D2856" s="21" t="s">
        <v>299</v>
      </c>
      <c r="F2856" s="26">
        <v>123.47</v>
      </c>
      <c r="G2856" s="21" t="s">
        <v>425</v>
      </c>
    </row>
    <row r="2857" spans="1:9" ht="13.4" customHeight="1" x14ac:dyDescent="0.25">
      <c r="A2857" s="21" t="s">
        <v>2119</v>
      </c>
      <c r="B2857" s="25">
        <v>41114</v>
      </c>
      <c r="C2857" s="21" t="s">
        <v>21</v>
      </c>
      <c r="D2857" s="21" t="s">
        <v>124</v>
      </c>
      <c r="E2857" s="26">
        <v>870</v>
      </c>
      <c r="G2857" s="21" t="s">
        <v>502</v>
      </c>
      <c r="I2857" s="21">
        <f>WEEKNUM(B2857)</f>
        <v>30</v>
      </c>
    </row>
    <row r="2858" spans="1:9" ht="13.4" customHeight="1" x14ac:dyDescent="0.25">
      <c r="A2858" s="21" t="s">
        <v>2119</v>
      </c>
      <c r="B2858" s="25">
        <v>41114</v>
      </c>
      <c r="C2858" s="21" t="s">
        <v>6</v>
      </c>
      <c r="D2858" s="21" t="s">
        <v>299</v>
      </c>
      <c r="F2858" s="26">
        <v>94.23</v>
      </c>
      <c r="G2858" s="21" t="s">
        <v>355</v>
      </c>
    </row>
    <row r="2859" spans="1:9" ht="13.4" customHeight="1" x14ac:dyDescent="0.25">
      <c r="A2859" s="21" t="s">
        <v>2119</v>
      </c>
      <c r="B2859" s="25">
        <v>41114</v>
      </c>
      <c r="C2859" s="21" t="s">
        <v>6</v>
      </c>
      <c r="D2859" s="21" t="s">
        <v>299</v>
      </c>
      <c r="F2859" s="26">
        <v>210.73</v>
      </c>
      <c r="G2859" s="21" t="s">
        <v>503</v>
      </c>
    </row>
    <row r="2860" spans="1:9" ht="13.4" customHeight="1" x14ac:dyDescent="0.25">
      <c r="A2860" s="21" t="s">
        <v>2119</v>
      </c>
      <c r="B2860" s="25">
        <v>41114</v>
      </c>
      <c r="C2860" s="21" t="s">
        <v>6</v>
      </c>
      <c r="D2860" s="21" t="s">
        <v>299</v>
      </c>
      <c r="F2860" s="26">
        <v>2528.6999999999998</v>
      </c>
      <c r="G2860" s="21" t="s">
        <v>504</v>
      </c>
    </row>
    <row r="2861" spans="1:9" ht="13.4" customHeight="1" x14ac:dyDescent="0.25">
      <c r="A2861" s="21" t="s">
        <v>2119</v>
      </c>
      <c r="B2861" s="25">
        <v>41114</v>
      </c>
      <c r="C2861" s="21" t="s">
        <v>6</v>
      </c>
      <c r="D2861" s="21" t="s">
        <v>299</v>
      </c>
      <c r="F2861" s="26">
        <v>93.58</v>
      </c>
      <c r="G2861" s="21" t="s">
        <v>503</v>
      </c>
    </row>
    <row r="2862" spans="1:9" ht="13.4" customHeight="1" x14ac:dyDescent="0.25">
      <c r="A2862" s="21" t="s">
        <v>2119</v>
      </c>
      <c r="B2862" s="25">
        <v>41115</v>
      </c>
      <c r="C2862" s="21" t="s">
        <v>6</v>
      </c>
      <c r="D2862" s="21" t="s">
        <v>299</v>
      </c>
      <c r="F2862" s="26">
        <v>135.62</v>
      </c>
      <c r="G2862" s="21" t="s">
        <v>504</v>
      </c>
    </row>
    <row r="2863" spans="1:9" ht="13.4" customHeight="1" x14ac:dyDescent="0.25">
      <c r="A2863" s="21" t="s">
        <v>2119</v>
      </c>
      <c r="B2863" s="25">
        <v>41115</v>
      </c>
      <c r="C2863" s="21" t="s">
        <v>6</v>
      </c>
      <c r="D2863" s="21" t="s">
        <v>299</v>
      </c>
      <c r="F2863" s="26">
        <v>58.9</v>
      </c>
      <c r="G2863" s="21" t="s">
        <v>425</v>
      </c>
    </row>
    <row r="2864" spans="1:9" ht="13.4" customHeight="1" x14ac:dyDescent="0.25">
      <c r="A2864" s="21" t="s">
        <v>2119</v>
      </c>
      <c r="B2864" s="25">
        <v>41116</v>
      </c>
      <c r="C2864" s="21" t="s">
        <v>21</v>
      </c>
      <c r="D2864" s="21" t="s">
        <v>216</v>
      </c>
      <c r="E2864" s="26">
        <v>15.5</v>
      </c>
      <c r="G2864" s="21" t="s">
        <v>299</v>
      </c>
      <c r="I2864" s="21">
        <f>WEEKNUM(B2864)</f>
        <v>30</v>
      </c>
    </row>
    <row r="2865" spans="1:9" ht="13.4" customHeight="1" x14ac:dyDescent="0.25">
      <c r="A2865" s="21" t="s">
        <v>2119</v>
      </c>
      <c r="B2865" s="25">
        <v>41116</v>
      </c>
      <c r="C2865" s="21" t="s">
        <v>6</v>
      </c>
      <c r="D2865" s="21" t="s">
        <v>299</v>
      </c>
      <c r="F2865" s="26">
        <v>130.54</v>
      </c>
      <c r="G2865" s="21" t="s">
        <v>504</v>
      </c>
    </row>
    <row r="2866" spans="1:9" ht="13.4" customHeight="1" x14ac:dyDescent="0.25">
      <c r="A2866" s="21" t="s">
        <v>2119</v>
      </c>
      <c r="B2866" s="25">
        <v>41116</v>
      </c>
      <c r="C2866" s="21" t="s">
        <v>6</v>
      </c>
      <c r="D2866" s="21" t="s">
        <v>299</v>
      </c>
      <c r="F2866" s="26">
        <v>670.9</v>
      </c>
      <c r="G2866" s="21" t="s">
        <v>435</v>
      </c>
    </row>
    <row r="2867" spans="1:9" ht="13.4" customHeight="1" x14ac:dyDescent="0.25">
      <c r="A2867" s="21" t="s">
        <v>2119</v>
      </c>
      <c r="B2867" s="25">
        <v>41117</v>
      </c>
      <c r="C2867" s="21" t="s">
        <v>21</v>
      </c>
      <c r="D2867" s="21" t="s">
        <v>216</v>
      </c>
      <c r="E2867" s="26">
        <v>225.57</v>
      </c>
      <c r="G2867" s="21" t="s">
        <v>299</v>
      </c>
      <c r="I2867" s="21">
        <f>WEEKNUM(B2867)</f>
        <v>30</v>
      </c>
    </row>
    <row r="2868" spans="1:9" x14ac:dyDescent="0.25">
      <c r="A2868" s="21" t="s">
        <v>2119</v>
      </c>
      <c r="B2868" s="25">
        <v>41117</v>
      </c>
      <c r="C2868" s="21" t="s">
        <v>21</v>
      </c>
      <c r="D2868" s="21" t="s">
        <v>216</v>
      </c>
      <c r="E2868" s="26">
        <v>86.87</v>
      </c>
      <c r="G2868" s="21" t="s">
        <v>299</v>
      </c>
      <c r="I2868" s="21">
        <f>WEEKNUM(B2868)</f>
        <v>30</v>
      </c>
    </row>
    <row r="2869" spans="1:9" ht="13.4" customHeight="1" x14ac:dyDescent="0.25">
      <c r="A2869" s="21" t="s">
        <v>2119</v>
      </c>
      <c r="B2869" s="25">
        <v>41117</v>
      </c>
      <c r="C2869" s="21" t="s">
        <v>21</v>
      </c>
      <c r="D2869" s="21" t="s">
        <v>216</v>
      </c>
      <c r="E2869" s="26">
        <v>15.5</v>
      </c>
      <c r="G2869" s="21" t="s">
        <v>299</v>
      </c>
      <c r="I2869" s="21">
        <f>WEEKNUM(B2869)</f>
        <v>30</v>
      </c>
    </row>
    <row r="2870" spans="1:9" ht="13.4" customHeight="1" x14ac:dyDescent="0.25">
      <c r="A2870" s="21" t="s">
        <v>2119</v>
      </c>
      <c r="B2870" s="25">
        <v>41117</v>
      </c>
      <c r="C2870" s="21" t="s">
        <v>6</v>
      </c>
      <c r="D2870" s="21" t="s">
        <v>299</v>
      </c>
      <c r="F2870" s="26">
        <v>695.23</v>
      </c>
      <c r="G2870" s="21" t="s">
        <v>326</v>
      </c>
    </row>
    <row r="2871" spans="1:9" ht="13.4" customHeight="1" x14ac:dyDescent="0.25">
      <c r="A2871" s="21" t="s">
        <v>2119</v>
      </c>
      <c r="B2871" s="25">
        <v>41117</v>
      </c>
      <c r="C2871" s="21" t="s">
        <v>6</v>
      </c>
      <c r="D2871" s="21" t="s">
        <v>299</v>
      </c>
      <c r="F2871" s="26">
        <v>197.31</v>
      </c>
      <c r="G2871" s="21" t="s">
        <v>19</v>
      </c>
    </row>
    <row r="2872" spans="1:9" ht="13.4" customHeight="1" x14ac:dyDescent="0.25">
      <c r="A2872" s="21" t="s">
        <v>2119</v>
      </c>
      <c r="B2872" s="25">
        <v>41117</v>
      </c>
      <c r="C2872" s="21" t="s">
        <v>6</v>
      </c>
      <c r="D2872" s="21" t="s">
        <v>299</v>
      </c>
      <c r="F2872" s="26">
        <v>222.36</v>
      </c>
      <c r="G2872" s="21" t="s">
        <v>504</v>
      </c>
    </row>
    <row r="2873" spans="1:9" ht="13.4" customHeight="1" x14ac:dyDescent="0.25">
      <c r="A2873" s="21" t="s">
        <v>2119</v>
      </c>
      <c r="B2873" s="25">
        <v>41117</v>
      </c>
      <c r="C2873" s="21" t="s">
        <v>6</v>
      </c>
      <c r="D2873" s="21" t="s">
        <v>505</v>
      </c>
      <c r="F2873" s="26">
        <v>135.47</v>
      </c>
      <c r="G2873" s="21" t="s">
        <v>506</v>
      </c>
    </row>
    <row r="2874" spans="1:9" ht="13.4" customHeight="1" x14ac:dyDescent="0.25">
      <c r="A2874" s="21" t="s">
        <v>2119</v>
      </c>
      <c r="B2874" s="25">
        <v>41118</v>
      </c>
      <c r="C2874" s="21" t="s">
        <v>275</v>
      </c>
      <c r="D2874" s="21" t="s">
        <v>299</v>
      </c>
      <c r="F2874" s="26">
        <v>326.25</v>
      </c>
      <c r="G2874" s="21" t="s">
        <v>17</v>
      </c>
    </row>
    <row r="2875" spans="1:9" ht="13.4" customHeight="1" x14ac:dyDescent="0.25">
      <c r="A2875" s="21" t="s">
        <v>2119</v>
      </c>
      <c r="B2875" s="25">
        <v>41118</v>
      </c>
      <c r="C2875" s="21" t="s">
        <v>6</v>
      </c>
      <c r="D2875" s="21" t="s">
        <v>299</v>
      </c>
      <c r="F2875" s="26">
        <v>215.42</v>
      </c>
      <c r="G2875" s="21" t="s">
        <v>504</v>
      </c>
    </row>
    <row r="2876" spans="1:9" ht="13.4" customHeight="1" x14ac:dyDescent="0.25">
      <c r="A2876" s="21" t="s">
        <v>2119</v>
      </c>
      <c r="B2876" s="25">
        <v>41118</v>
      </c>
      <c r="C2876" s="21" t="s">
        <v>275</v>
      </c>
      <c r="D2876" s="21" t="s">
        <v>299</v>
      </c>
      <c r="F2876" s="26">
        <v>109.68</v>
      </c>
      <c r="G2876" s="21" t="s">
        <v>17</v>
      </c>
    </row>
    <row r="2877" spans="1:9" ht="13.4" customHeight="1" x14ac:dyDescent="0.25">
      <c r="A2877" s="21" t="s">
        <v>2119</v>
      </c>
      <c r="B2877" s="25">
        <v>41120</v>
      </c>
      <c r="C2877" s="21" t="s">
        <v>21</v>
      </c>
      <c r="D2877" s="21" t="s">
        <v>22</v>
      </c>
      <c r="E2877" s="26">
        <v>1020</v>
      </c>
      <c r="G2877" s="21" t="s">
        <v>507</v>
      </c>
      <c r="I2877" s="21">
        <f t="shared" ref="I2877:I2905" si="91">WEEKNUM(B2877)</f>
        <v>31</v>
      </c>
    </row>
    <row r="2878" spans="1:9" ht="13.4" customHeight="1" x14ac:dyDescent="0.25">
      <c r="A2878" s="21" t="s">
        <v>2119</v>
      </c>
      <c r="B2878" s="25">
        <v>41120</v>
      </c>
      <c r="C2878" s="21" t="s">
        <v>21</v>
      </c>
      <c r="D2878" s="21" t="s">
        <v>36</v>
      </c>
      <c r="E2878" s="26">
        <v>130</v>
      </c>
      <c r="G2878" s="21" t="s">
        <v>174</v>
      </c>
      <c r="I2878" s="21">
        <f t="shared" si="91"/>
        <v>31</v>
      </c>
    </row>
    <row r="2879" spans="1:9" ht="13.4" customHeight="1" x14ac:dyDescent="0.25">
      <c r="A2879" s="21" t="s">
        <v>2119</v>
      </c>
      <c r="B2879" s="25">
        <v>41120</v>
      </c>
      <c r="C2879" s="21" t="s">
        <v>21</v>
      </c>
      <c r="D2879" s="21" t="s">
        <v>36</v>
      </c>
      <c r="E2879" s="26">
        <f>130*4</f>
        <v>520</v>
      </c>
      <c r="G2879" s="21" t="s">
        <v>425</v>
      </c>
      <c r="I2879" s="21">
        <f t="shared" si="91"/>
        <v>31</v>
      </c>
    </row>
    <row r="2880" spans="1:9" ht="13.4" customHeight="1" x14ac:dyDescent="0.25">
      <c r="A2880" s="21" t="s">
        <v>2119</v>
      </c>
      <c r="B2880" s="25">
        <v>41120</v>
      </c>
      <c r="C2880" s="21" t="s">
        <v>21</v>
      </c>
      <c r="D2880" s="21" t="s">
        <v>262</v>
      </c>
      <c r="E2880" s="26">
        <v>2000</v>
      </c>
      <c r="G2880" s="21" t="s">
        <v>504</v>
      </c>
      <c r="I2880" s="21">
        <f t="shared" si="91"/>
        <v>31</v>
      </c>
    </row>
    <row r="2881" spans="1:9" x14ac:dyDescent="0.25">
      <c r="A2881" s="21" t="s">
        <v>2119</v>
      </c>
      <c r="B2881" s="25">
        <v>41120</v>
      </c>
      <c r="C2881" s="21" t="s">
        <v>21</v>
      </c>
      <c r="D2881" s="21" t="s">
        <v>399</v>
      </c>
      <c r="E2881" s="26">
        <v>650</v>
      </c>
      <c r="G2881" s="21" t="s">
        <v>504</v>
      </c>
      <c r="I2881" s="21">
        <f t="shared" si="91"/>
        <v>31</v>
      </c>
    </row>
    <row r="2882" spans="1:9" ht="13.4" customHeight="1" x14ac:dyDescent="0.25">
      <c r="A2882" s="21" t="s">
        <v>2119</v>
      </c>
      <c r="B2882" s="25">
        <v>41120</v>
      </c>
      <c r="C2882" s="21" t="s">
        <v>21</v>
      </c>
      <c r="D2882" s="21" t="s">
        <v>395</v>
      </c>
      <c r="E2882" s="26">
        <v>650</v>
      </c>
      <c r="G2882" s="21" t="s">
        <v>504</v>
      </c>
      <c r="I2882" s="21">
        <f t="shared" si="91"/>
        <v>31</v>
      </c>
    </row>
    <row r="2883" spans="1:9" ht="13.4" customHeight="1" x14ac:dyDescent="0.25">
      <c r="A2883" s="21" t="s">
        <v>2119</v>
      </c>
      <c r="B2883" s="25">
        <v>41120</v>
      </c>
      <c r="C2883" s="21" t="s">
        <v>21</v>
      </c>
      <c r="D2883" s="21" t="s">
        <v>32</v>
      </c>
      <c r="E2883" s="26">
        <v>130</v>
      </c>
      <c r="G2883" s="21" t="s">
        <v>326</v>
      </c>
      <c r="I2883" s="21">
        <f t="shared" si="91"/>
        <v>31</v>
      </c>
    </row>
    <row r="2884" spans="1:9" ht="13.4" customHeight="1" x14ac:dyDescent="0.25">
      <c r="A2884" s="21" t="s">
        <v>2119</v>
      </c>
      <c r="B2884" s="25">
        <v>41120</v>
      </c>
      <c r="C2884" s="21" t="s">
        <v>21</v>
      </c>
      <c r="D2884" s="21" t="s">
        <v>154</v>
      </c>
      <c r="E2884" s="26">
        <v>130</v>
      </c>
      <c r="G2884" s="21" t="s">
        <v>504</v>
      </c>
      <c r="I2884" s="21">
        <f t="shared" si="91"/>
        <v>31</v>
      </c>
    </row>
    <row r="2885" spans="1:9" ht="13.4" customHeight="1" x14ac:dyDescent="0.25">
      <c r="A2885" s="21" t="s">
        <v>2119</v>
      </c>
      <c r="B2885" s="25">
        <v>41120</v>
      </c>
      <c r="C2885" s="21" t="s">
        <v>21</v>
      </c>
      <c r="D2885" s="21" t="s">
        <v>154</v>
      </c>
      <c r="E2885" s="26">
        <f>130*1.5</f>
        <v>195</v>
      </c>
      <c r="G2885" s="21" t="s">
        <v>425</v>
      </c>
      <c r="I2885" s="21">
        <f t="shared" si="91"/>
        <v>31</v>
      </c>
    </row>
    <row r="2886" spans="1:9" ht="13.4" customHeight="1" x14ac:dyDescent="0.25">
      <c r="A2886" s="21" t="s">
        <v>2119</v>
      </c>
      <c r="B2886" s="25">
        <v>41120</v>
      </c>
      <c r="C2886" s="21" t="s">
        <v>21</v>
      </c>
      <c r="D2886" s="21" t="s">
        <v>394</v>
      </c>
      <c r="E2886" s="26">
        <f>120*1.5</f>
        <v>180</v>
      </c>
      <c r="G2886" s="21" t="s">
        <v>425</v>
      </c>
      <c r="I2886" s="21">
        <f t="shared" si="91"/>
        <v>31</v>
      </c>
    </row>
    <row r="2887" spans="1:9" x14ac:dyDescent="0.25">
      <c r="A2887" s="21" t="s">
        <v>2119</v>
      </c>
      <c r="B2887" s="25">
        <v>41120</v>
      </c>
      <c r="C2887" s="21" t="s">
        <v>21</v>
      </c>
      <c r="D2887" s="21" t="s">
        <v>394</v>
      </c>
      <c r="E2887" s="26">
        <v>120</v>
      </c>
      <c r="G2887" s="21" t="s">
        <v>504</v>
      </c>
      <c r="I2887" s="21">
        <f t="shared" si="91"/>
        <v>31</v>
      </c>
    </row>
    <row r="2888" spans="1:9" ht="13.4" customHeight="1" x14ac:dyDescent="0.25">
      <c r="A2888" s="21" t="s">
        <v>2119</v>
      </c>
      <c r="B2888" s="25">
        <v>41120</v>
      </c>
      <c r="C2888" s="21" t="s">
        <v>21</v>
      </c>
      <c r="D2888" s="21" t="s">
        <v>394</v>
      </c>
      <c r="E2888" s="26">
        <v>120</v>
      </c>
      <c r="F2888" s="26" t="s">
        <v>307</v>
      </c>
      <c r="G2888" s="21" t="s">
        <v>200</v>
      </c>
      <c r="I2888" s="21">
        <f t="shared" si="91"/>
        <v>31</v>
      </c>
    </row>
    <row r="2889" spans="1:9" ht="13.4" customHeight="1" x14ac:dyDescent="0.25">
      <c r="A2889" s="21" t="s">
        <v>2119</v>
      </c>
      <c r="B2889" s="25">
        <v>41120</v>
      </c>
      <c r="C2889" s="21" t="s">
        <v>21</v>
      </c>
      <c r="D2889" s="21" t="s">
        <v>394</v>
      </c>
      <c r="E2889" s="26">
        <v>120</v>
      </c>
      <c r="G2889" s="21" t="s">
        <v>326</v>
      </c>
      <c r="I2889" s="21">
        <f t="shared" si="91"/>
        <v>31</v>
      </c>
    </row>
    <row r="2890" spans="1:9" ht="13.4" customHeight="1" x14ac:dyDescent="0.25">
      <c r="A2890" s="21" t="s">
        <v>2119</v>
      </c>
      <c r="B2890" s="25">
        <v>41120</v>
      </c>
      <c r="C2890" s="21" t="s">
        <v>21</v>
      </c>
      <c r="D2890" s="21" t="s">
        <v>56</v>
      </c>
      <c r="E2890" s="26">
        <v>360</v>
      </c>
      <c r="G2890" s="21" t="s">
        <v>425</v>
      </c>
      <c r="I2890" s="21">
        <f t="shared" si="91"/>
        <v>31</v>
      </c>
    </row>
    <row r="2891" spans="1:9" ht="13.4" customHeight="1" x14ac:dyDescent="0.25">
      <c r="A2891" s="21" t="s">
        <v>2119</v>
      </c>
      <c r="B2891" s="25">
        <v>41120</v>
      </c>
      <c r="C2891" s="21" t="s">
        <v>21</v>
      </c>
      <c r="D2891" s="21" t="s">
        <v>56</v>
      </c>
      <c r="E2891" s="26">
        <f>480/4</f>
        <v>120</v>
      </c>
      <c r="G2891" s="21" t="s">
        <v>174</v>
      </c>
      <c r="I2891" s="21">
        <f t="shared" si="91"/>
        <v>31</v>
      </c>
    </row>
    <row r="2892" spans="1:9" ht="13.4" customHeight="1" x14ac:dyDescent="0.25">
      <c r="A2892" s="21" t="s">
        <v>2119</v>
      </c>
      <c r="B2892" s="25">
        <v>41120</v>
      </c>
      <c r="C2892" s="21" t="s">
        <v>21</v>
      </c>
      <c r="D2892" s="21" t="s">
        <v>48</v>
      </c>
      <c r="E2892" s="26">
        <v>120</v>
      </c>
      <c r="G2892" s="21" t="s">
        <v>174</v>
      </c>
      <c r="I2892" s="21">
        <f t="shared" si="91"/>
        <v>31</v>
      </c>
    </row>
    <row r="2893" spans="1:9" ht="13.4" customHeight="1" x14ac:dyDescent="0.25">
      <c r="A2893" s="21" t="s">
        <v>2119</v>
      </c>
      <c r="B2893" s="25">
        <v>41120</v>
      </c>
      <c r="C2893" s="21" t="s">
        <v>21</v>
      </c>
      <c r="D2893" s="21" t="s">
        <v>48</v>
      </c>
      <c r="E2893" s="26">
        <v>360</v>
      </c>
      <c r="G2893" s="21" t="s">
        <v>425</v>
      </c>
      <c r="I2893" s="21">
        <f t="shared" si="91"/>
        <v>31</v>
      </c>
    </row>
    <row r="2894" spans="1:9" ht="13.4" customHeight="1" x14ac:dyDescent="0.25">
      <c r="A2894" s="21" t="s">
        <v>2119</v>
      </c>
      <c r="B2894" s="25">
        <v>41120</v>
      </c>
      <c r="C2894" s="21" t="s">
        <v>21</v>
      </c>
      <c r="D2894" s="21" t="s">
        <v>268</v>
      </c>
      <c r="E2894" s="26">
        <v>150</v>
      </c>
      <c r="G2894" s="21" t="s">
        <v>425</v>
      </c>
      <c r="I2894" s="21">
        <f t="shared" si="91"/>
        <v>31</v>
      </c>
    </row>
    <row r="2895" spans="1:9" x14ac:dyDescent="0.25">
      <c r="A2895" s="21" t="s">
        <v>2119</v>
      </c>
      <c r="B2895" s="25">
        <v>41120</v>
      </c>
      <c r="C2895" s="21" t="s">
        <v>21</v>
      </c>
      <c r="D2895" s="21" t="s">
        <v>268</v>
      </c>
      <c r="E2895" s="26">
        <v>100</v>
      </c>
      <c r="G2895" s="21" t="s">
        <v>200</v>
      </c>
      <c r="I2895" s="21">
        <f t="shared" si="91"/>
        <v>31</v>
      </c>
    </row>
    <row r="2896" spans="1:9" ht="13.4" customHeight="1" x14ac:dyDescent="0.25">
      <c r="A2896" s="21" t="s">
        <v>2119</v>
      </c>
      <c r="B2896" s="25">
        <v>41120</v>
      </c>
      <c r="C2896" s="21" t="s">
        <v>21</v>
      </c>
      <c r="D2896" s="21" t="s">
        <v>268</v>
      </c>
      <c r="E2896" s="26">
        <v>100</v>
      </c>
      <c r="G2896" s="21" t="s">
        <v>504</v>
      </c>
      <c r="I2896" s="21">
        <f t="shared" si="91"/>
        <v>31</v>
      </c>
    </row>
    <row r="2897" spans="1:9" ht="13.4" customHeight="1" x14ac:dyDescent="0.25">
      <c r="A2897" s="21" t="s">
        <v>2119</v>
      </c>
      <c r="B2897" s="25">
        <v>41120</v>
      </c>
      <c r="C2897" s="21" t="s">
        <v>21</v>
      </c>
      <c r="D2897" s="21" t="s">
        <v>268</v>
      </c>
      <c r="E2897" s="26">
        <v>100</v>
      </c>
      <c r="G2897" s="21" t="s">
        <v>326</v>
      </c>
      <c r="I2897" s="21">
        <f t="shared" si="91"/>
        <v>31</v>
      </c>
    </row>
    <row r="2898" spans="1:9" ht="13.4" customHeight="1" x14ac:dyDescent="0.25">
      <c r="A2898" s="21" t="s">
        <v>2119</v>
      </c>
      <c r="B2898" s="25">
        <v>41120</v>
      </c>
      <c r="C2898" s="21" t="s">
        <v>21</v>
      </c>
      <c r="D2898" s="21" t="s">
        <v>255</v>
      </c>
      <c r="E2898" s="26">
        <v>140</v>
      </c>
      <c r="G2898" s="21" t="s">
        <v>362</v>
      </c>
      <c r="I2898" s="21">
        <f t="shared" si="91"/>
        <v>31</v>
      </c>
    </row>
    <row r="2899" spans="1:9" ht="13.4" customHeight="1" x14ac:dyDescent="0.25">
      <c r="A2899" s="21" t="s">
        <v>2119</v>
      </c>
      <c r="B2899" s="25">
        <v>41120</v>
      </c>
      <c r="C2899" s="21" t="s">
        <v>21</v>
      </c>
      <c r="D2899" s="21" t="s">
        <v>40</v>
      </c>
      <c r="E2899" s="26">
        <v>65</v>
      </c>
      <c r="G2899" s="21" t="s">
        <v>503</v>
      </c>
      <c r="I2899" s="21">
        <f t="shared" si="91"/>
        <v>31</v>
      </c>
    </row>
    <row r="2900" spans="1:9" ht="13.4" customHeight="1" x14ac:dyDescent="0.25">
      <c r="A2900" s="21" t="s">
        <v>2119</v>
      </c>
      <c r="B2900" s="25">
        <v>41120</v>
      </c>
      <c r="C2900" s="21" t="s">
        <v>21</v>
      </c>
      <c r="D2900" s="21" t="s">
        <v>40</v>
      </c>
      <c r="E2900" s="26">
        <v>65</v>
      </c>
      <c r="G2900" s="21" t="s">
        <v>19</v>
      </c>
      <c r="I2900" s="21">
        <f t="shared" si="91"/>
        <v>31</v>
      </c>
    </row>
    <row r="2901" spans="1:9" ht="13.4" customHeight="1" x14ac:dyDescent="0.25">
      <c r="A2901" s="21" t="s">
        <v>2119</v>
      </c>
      <c r="B2901" s="25">
        <v>41120</v>
      </c>
      <c r="C2901" s="21" t="s">
        <v>21</v>
      </c>
      <c r="D2901" s="21" t="s">
        <v>385</v>
      </c>
      <c r="E2901" s="26">
        <v>100</v>
      </c>
      <c r="G2901" s="21" t="s">
        <v>503</v>
      </c>
      <c r="I2901" s="21">
        <f t="shared" si="91"/>
        <v>31</v>
      </c>
    </row>
    <row r="2902" spans="1:9" ht="13.4" customHeight="1" x14ac:dyDescent="0.25">
      <c r="A2902" s="21" t="s">
        <v>2119</v>
      </c>
      <c r="B2902" s="25">
        <v>41121</v>
      </c>
      <c r="C2902" s="21" t="s">
        <v>21</v>
      </c>
      <c r="D2902" s="21" t="s">
        <v>508</v>
      </c>
      <c r="E2902" s="26">
        <v>431.95</v>
      </c>
      <c r="G2902" s="21" t="s">
        <v>509</v>
      </c>
      <c r="I2902" s="21">
        <f t="shared" si="91"/>
        <v>31</v>
      </c>
    </row>
    <row r="2903" spans="1:9" ht="13.4" customHeight="1" x14ac:dyDescent="0.25">
      <c r="A2903" s="21" t="s">
        <v>2119</v>
      </c>
      <c r="B2903" s="25">
        <v>41121</v>
      </c>
      <c r="C2903" s="21" t="s">
        <v>21</v>
      </c>
      <c r="D2903" s="21" t="s">
        <v>216</v>
      </c>
      <c r="E2903" s="26">
        <v>375.5</v>
      </c>
      <c r="G2903" s="21" t="s">
        <v>299</v>
      </c>
      <c r="I2903" s="21">
        <f t="shared" si="91"/>
        <v>31</v>
      </c>
    </row>
    <row r="2904" spans="1:9" ht="13.4" customHeight="1" x14ac:dyDescent="0.25">
      <c r="A2904" s="21" t="s">
        <v>2119</v>
      </c>
      <c r="B2904" s="25">
        <v>41121</v>
      </c>
      <c r="C2904" s="21" t="s">
        <v>21</v>
      </c>
      <c r="D2904" s="21" t="s">
        <v>263</v>
      </c>
      <c r="E2904" s="26">
        <v>240</v>
      </c>
      <c r="G2904" s="21" t="s">
        <v>504</v>
      </c>
      <c r="I2904" s="21">
        <f t="shared" si="91"/>
        <v>31</v>
      </c>
    </row>
    <row r="2905" spans="1:9" ht="13.4" customHeight="1" x14ac:dyDescent="0.25">
      <c r="A2905" s="21" t="s">
        <v>2119</v>
      </c>
      <c r="B2905" s="25">
        <v>41121</v>
      </c>
      <c r="C2905" s="21" t="s">
        <v>21</v>
      </c>
      <c r="D2905" s="21" t="s">
        <v>498</v>
      </c>
      <c r="E2905" s="26">
        <v>100</v>
      </c>
      <c r="G2905" s="21" t="s">
        <v>504</v>
      </c>
      <c r="I2905" s="21">
        <f t="shared" si="91"/>
        <v>31</v>
      </c>
    </row>
    <row r="2906" spans="1:9" ht="13.4" customHeight="1" x14ac:dyDescent="0.25">
      <c r="A2906" s="21" t="s">
        <v>2119</v>
      </c>
      <c r="B2906" s="25">
        <v>41121</v>
      </c>
      <c r="C2906" s="21" t="s">
        <v>6</v>
      </c>
      <c r="D2906" s="21" t="s">
        <v>299</v>
      </c>
      <c r="F2906" s="26">
        <v>130.80000000000001</v>
      </c>
      <c r="G2906" s="21" t="s">
        <v>504</v>
      </c>
    </row>
    <row r="2907" spans="1:9" ht="13.4" customHeight="1" x14ac:dyDescent="0.25">
      <c r="A2907" s="21" t="s">
        <v>2119</v>
      </c>
      <c r="B2907" s="25">
        <v>41121</v>
      </c>
      <c r="C2907" s="21" t="s">
        <v>6</v>
      </c>
      <c r="D2907" s="21" t="s">
        <v>299</v>
      </c>
      <c r="F2907" s="26">
        <v>722.58</v>
      </c>
      <c r="G2907" s="21" t="s">
        <v>435</v>
      </c>
    </row>
    <row r="2908" spans="1:9" ht="13.4" customHeight="1" x14ac:dyDescent="0.25">
      <c r="A2908" s="21" t="s">
        <v>2119</v>
      </c>
      <c r="B2908" s="25">
        <v>41121</v>
      </c>
      <c r="C2908" s="21" t="s">
        <v>6</v>
      </c>
      <c r="D2908" s="21" t="s">
        <v>299</v>
      </c>
      <c r="F2908" s="26">
        <v>762.3</v>
      </c>
      <c r="G2908" s="21" t="s">
        <v>379</v>
      </c>
    </row>
    <row r="2909" spans="1:9" ht="13.4" customHeight="1" x14ac:dyDescent="0.25">
      <c r="A2909" s="21" t="s">
        <v>2119</v>
      </c>
      <c r="B2909" s="25">
        <v>41122</v>
      </c>
      <c r="C2909" s="21" t="s">
        <v>21</v>
      </c>
      <c r="D2909" s="21" t="s">
        <v>292</v>
      </c>
      <c r="E2909" s="26">
        <v>180</v>
      </c>
      <c r="G2909" s="21" t="s">
        <v>425</v>
      </c>
      <c r="I2909" s="21">
        <f t="shared" ref="I2909:I2918" si="92">WEEKNUM(B2909)</f>
        <v>31</v>
      </c>
    </row>
    <row r="2910" spans="1:9" ht="13.4" customHeight="1" x14ac:dyDescent="0.25">
      <c r="A2910" s="21" t="s">
        <v>2119</v>
      </c>
      <c r="B2910" s="25">
        <v>41122</v>
      </c>
      <c r="C2910" s="21" t="s">
        <v>21</v>
      </c>
      <c r="D2910" s="21" t="s">
        <v>261</v>
      </c>
      <c r="E2910" s="26">
        <v>1500</v>
      </c>
      <c r="G2910" s="21" t="s">
        <v>355</v>
      </c>
      <c r="I2910" s="21">
        <f t="shared" si="92"/>
        <v>31</v>
      </c>
    </row>
    <row r="2911" spans="1:9" ht="13.4" customHeight="1" x14ac:dyDescent="0.25">
      <c r="A2911" s="21" t="s">
        <v>2119</v>
      </c>
      <c r="B2911" s="25">
        <v>41122</v>
      </c>
      <c r="C2911" s="21" t="s">
        <v>21</v>
      </c>
      <c r="D2911" s="21" t="s">
        <v>261</v>
      </c>
      <c r="E2911" s="26">
        <v>1000</v>
      </c>
      <c r="G2911" s="21" t="s">
        <v>355</v>
      </c>
      <c r="I2911" s="21">
        <f t="shared" si="92"/>
        <v>31</v>
      </c>
    </row>
    <row r="2912" spans="1:9" ht="13.4" customHeight="1" x14ac:dyDescent="0.25">
      <c r="A2912" s="21" t="s">
        <v>2119</v>
      </c>
      <c r="B2912" s="25">
        <v>41122</v>
      </c>
      <c r="C2912" s="21" t="s">
        <v>21</v>
      </c>
      <c r="D2912" s="21" t="s">
        <v>261</v>
      </c>
      <c r="E2912" s="26">
        <v>300</v>
      </c>
      <c r="G2912" s="21" t="s">
        <v>362</v>
      </c>
      <c r="I2912" s="21">
        <f t="shared" si="92"/>
        <v>31</v>
      </c>
    </row>
    <row r="2913" spans="1:9" ht="13.4" customHeight="1" x14ac:dyDescent="0.25">
      <c r="A2913" s="21" t="s">
        <v>2119</v>
      </c>
      <c r="B2913" s="25">
        <v>41122</v>
      </c>
      <c r="C2913" s="21" t="s">
        <v>21</v>
      </c>
      <c r="D2913" s="21" t="s">
        <v>368</v>
      </c>
      <c r="E2913" s="26">
        <v>175</v>
      </c>
      <c r="G2913" s="21" t="s">
        <v>379</v>
      </c>
      <c r="I2913" s="21">
        <f t="shared" si="92"/>
        <v>31</v>
      </c>
    </row>
    <row r="2914" spans="1:9" ht="13.4" customHeight="1" x14ac:dyDescent="0.25">
      <c r="A2914" s="21" t="s">
        <v>2119</v>
      </c>
      <c r="B2914" s="25">
        <v>41122</v>
      </c>
      <c r="C2914" s="21" t="s">
        <v>21</v>
      </c>
      <c r="D2914" s="21" t="s">
        <v>453</v>
      </c>
      <c r="E2914" s="26">
        <v>240</v>
      </c>
      <c r="G2914" s="21" t="s">
        <v>425</v>
      </c>
      <c r="I2914" s="21">
        <f t="shared" si="92"/>
        <v>31</v>
      </c>
    </row>
    <row r="2915" spans="1:9" ht="13.4" customHeight="1" x14ac:dyDescent="0.25">
      <c r="A2915" s="21" t="s">
        <v>2119</v>
      </c>
      <c r="B2915" s="25">
        <v>41122</v>
      </c>
      <c r="C2915" s="21" t="s">
        <v>21</v>
      </c>
      <c r="D2915" s="21" t="s">
        <v>453</v>
      </c>
      <c r="E2915" s="26">
        <v>120</v>
      </c>
      <c r="G2915" s="21" t="s">
        <v>200</v>
      </c>
      <c r="I2915" s="21">
        <f t="shared" si="92"/>
        <v>31</v>
      </c>
    </row>
    <row r="2916" spans="1:9" ht="13.4" customHeight="1" x14ac:dyDescent="0.25">
      <c r="A2916" s="21" t="s">
        <v>2119</v>
      </c>
      <c r="B2916" s="25">
        <v>41122</v>
      </c>
      <c r="C2916" s="21" t="s">
        <v>21</v>
      </c>
      <c r="D2916" s="21" t="s">
        <v>453</v>
      </c>
      <c r="E2916" s="26">
        <v>120</v>
      </c>
      <c r="G2916" s="21" t="s">
        <v>504</v>
      </c>
      <c r="I2916" s="21">
        <f t="shared" si="92"/>
        <v>31</v>
      </c>
    </row>
    <row r="2917" spans="1:9" ht="13.4" customHeight="1" x14ac:dyDescent="0.25">
      <c r="A2917" s="21" t="s">
        <v>2119</v>
      </c>
      <c r="B2917" s="25">
        <v>41122</v>
      </c>
      <c r="C2917" s="21" t="s">
        <v>21</v>
      </c>
      <c r="D2917" s="21" t="s">
        <v>258</v>
      </c>
      <c r="E2917" s="26">
        <v>60</v>
      </c>
      <c r="G2917" s="21" t="s">
        <v>503</v>
      </c>
      <c r="I2917" s="21">
        <f t="shared" si="92"/>
        <v>31</v>
      </c>
    </row>
    <row r="2918" spans="1:9" ht="13.4" customHeight="1" x14ac:dyDescent="0.25">
      <c r="A2918" s="21" t="s">
        <v>2119</v>
      </c>
      <c r="B2918" s="25">
        <v>41122</v>
      </c>
      <c r="C2918" s="21" t="s">
        <v>21</v>
      </c>
      <c r="D2918" s="21" t="s">
        <v>258</v>
      </c>
      <c r="E2918" s="26">
        <v>60</v>
      </c>
      <c r="G2918" s="21" t="s">
        <v>19</v>
      </c>
      <c r="I2918" s="21">
        <f t="shared" si="92"/>
        <v>31</v>
      </c>
    </row>
    <row r="2919" spans="1:9" ht="13.4" customHeight="1" x14ac:dyDescent="0.25">
      <c r="A2919" s="21" t="s">
        <v>2119</v>
      </c>
      <c r="B2919" s="25">
        <v>41122</v>
      </c>
      <c r="C2919" s="21" t="s">
        <v>434</v>
      </c>
      <c r="D2919" s="21" t="s">
        <v>299</v>
      </c>
      <c r="F2919" s="26">
        <v>316.94</v>
      </c>
      <c r="G2919" s="21" t="s">
        <v>504</v>
      </c>
    </row>
    <row r="2920" spans="1:9" ht="13.4" customHeight="1" x14ac:dyDescent="0.25">
      <c r="A2920" s="21" t="s">
        <v>2119</v>
      </c>
      <c r="B2920" s="25">
        <v>41122</v>
      </c>
      <c r="C2920" s="21" t="s">
        <v>275</v>
      </c>
      <c r="D2920" s="21" t="s">
        <v>299</v>
      </c>
      <c r="F2920" s="26">
        <v>119.73</v>
      </c>
      <c r="G2920" s="21" t="s">
        <v>464</v>
      </c>
    </row>
    <row r="2921" spans="1:9" ht="13.4" customHeight="1" x14ac:dyDescent="0.25">
      <c r="A2921" s="21" t="s">
        <v>2119</v>
      </c>
      <c r="B2921" s="25">
        <v>41123</v>
      </c>
      <c r="C2921" s="21" t="s">
        <v>21</v>
      </c>
      <c r="D2921" s="21" t="s">
        <v>403</v>
      </c>
      <c r="E2921" s="26">
        <v>900</v>
      </c>
      <c r="G2921" s="21" t="s">
        <v>504</v>
      </c>
      <c r="I2921" s="21">
        <f>WEEKNUM(B2921)</f>
        <v>31</v>
      </c>
    </row>
    <row r="2922" spans="1:9" ht="13.4" customHeight="1" x14ac:dyDescent="0.25">
      <c r="A2922" s="21" t="s">
        <v>2119</v>
      </c>
      <c r="B2922" s="25">
        <v>41123</v>
      </c>
      <c r="C2922" s="21" t="s">
        <v>21</v>
      </c>
      <c r="D2922" s="21" t="s">
        <v>216</v>
      </c>
      <c r="E2922" s="26">
        <v>375.5</v>
      </c>
      <c r="G2922" s="21" t="s">
        <v>299</v>
      </c>
      <c r="I2922" s="21">
        <f>WEEKNUM(B2922)</f>
        <v>31</v>
      </c>
    </row>
    <row r="2923" spans="1:9" ht="13.4" customHeight="1" x14ac:dyDescent="0.25">
      <c r="A2923" s="21" t="s">
        <v>2119</v>
      </c>
      <c r="B2923" s="25">
        <v>41123</v>
      </c>
      <c r="C2923" s="21" t="s">
        <v>21</v>
      </c>
      <c r="D2923" s="21" t="s">
        <v>510</v>
      </c>
      <c r="E2923" s="26">
        <v>196.57</v>
      </c>
      <c r="G2923" s="21" t="s">
        <v>323</v>
      </c>
      <c r="I2923" s="21">
        <f>WEEKNUM(B2923)</f>
        <v>31</v>
      </c>
    </row>
    <row r="2924" spans="1:9" ht="13.4" customHeight="1" x14ac:dyDescent="0.25">
      <c r="A2924" s="21" t="s">
        <v>2119</v>
      </c>
      <c r="B2924" s="25">
        <v>41123</v>
      </c>
      <c r="C2924" s="21" t="s">
        <v>6</v>
      </c>
      <c r="D2924" s="21" t="s">
        <v>299</v>
      </c>
      <c r="F2924" s="26">
        <v>301.43</v>
      </c>
      <c r="G2924" s="21" t="s">
        <v>379</v>
      </c>
    </row>
    <row r="2925" spans="1:9" ht="13.4" customHeight="1" x14ac:dyDescent="0.25">
      <c r="A2925" s="21" t="s">
        <v>2119</v>
      </c>
      <c r="B2925" s="25">
        <v>41123</v>
      </c>
      <c r="C2925" s="21" t="s">
        <v>6</v>
      </c>
      <c r="D2925" s="21" t="s">
        <v>299</v>
      </c>
      <c r="F2925" s="26">
        <v>11.29</v>
      </c>
      <c r="G2925" s="21" t="s">
        <v>379</v>
      </c>
    </row>
    <row r="2926" spans="1:9" ht="13.4" customHeight="1" x14ac:dyDescent="0.25">
      <c r="A2926" s="21" t="s">
        <v>2119</v>
      </c>
      <c r="B2926" s="25">
        <v>41123</v>
      </c>
      <c r="C2926" s="21" t="s">
        <v>275</v>
      </c>
      <c r="D2926" s="21" t="s">
        <v>299</v>
      </c>
      <c r="F2926" s="26">
        <v>232.66</v>
      </c>
      <c r="G2926" s="21" t="s">
        <v>17</v>
      </c>
    </row>
    <row r="2927" spans="1:9" ht="13.4" customHeight="1" x14ac:dyDescent="0.25">
      <c r="A2927" s="21" t="s">
        <v>2119</v>
      </c>
      <c r="B2927" s="25">
        <v>41123</v>
      </c>
      <c r="C2927" s="21" t="s">
        <v>6</v>
      </c>
      <c r="D2927" s="21" t="s">
        <v>299</v>
      </c>
      <c r="F2927" s="26">
        <v>496.56</v>
      </c>
      <c r="G2927" s="21" t="s">
        <v>504</v>
      </c>
    </row>
    <row r="2928" spans="1:9" ht="13.4" customHeight="1" x14ac:dyDescent="0.25">
      <c r="A2928" s="21" t="s">
        <v>2119</v>
      </c>
      <c r="B2928" s="25">
        <v>41123</v>
      </c>
      <c r="C2928" s="21" t="s">
        <v>6</v>
      </c>
      <c r="D2928" s="21" t="s">
        <v>299</v>
      </c>
      <c r="F2928" s="26">
        <v>433.1</v>
      </c>
      <c r="G2928" s="21" t="s">
        <v>504</v>
      </c>
    </row>
    <row r="2929" spans="1:9" ht="13.4" customHeight="1" x14ac:dyDescent="0.25">
      <c r="A2929" s="21" t="s">
        <v>2119</v>
      </c>
      <c r="B2929" s="25">
        <v>41123</v>
      </c>
      <c r="C2929" s="21" t="s">
        <v>6</v>
      </c>
      <c r="D2929" s="21" t="s">
        <v>299</v>
      </c>
      <c r="F2929" s="26">
        <v>281.95999999999998</v>
      </c>
      <c r="G2929" s="21" t="s">
        <v>504</v>
      </c>
    </row>
    <row r="2930" spans="1:9" ht="13.4" customHeight="1" x14ac:dyDescent="0.25">
      <c r="A2930" s="21" t="s">
        <v>2119</v>
      </c>
      <c r="B2930" s="25">
        <v>41123</v>
      </c>
      <c r="C2930" s="21" t="s">
        <v>6</v>
      </c>
      <c r="D2930" s="21" t="s">
        <v>219</v>
      </c>
      <c r="F2930" s="26">
        <v>527.79999999999995</v>
      </c>
      <c r="G2930" s="21" t="s">
        <v>323</v>
      </c>
    </row>
    <row r="2931" spans="1:9" ht="13.4" customHeight="1" x14ac:dyDescent="0.25">
      <c r="A2931" s="21" t="s">
        <v>2119</v>
      </c>
      <c r="B2931" s="25">
        <v>41123</v>
      </c>
      <c r="C2931" s="21" t="s">
        <v>6</v>
      </c>
      <c r="D2931" s="21" t="s">
        <v>219</v>
      </c>
      <c r="F2931" s="26">
        <v>31.76</v>
      </c>
      <c r="G2931" s="21" t="s">
        <v>323</v>
      </c>
    </row>
    <row r="2932" spans="1:9" ht="13.4" customHeight="1" x14ac:dyDescent="0.25">
      <c r="A2932" s="21" t="s">
        <v>2119</v>
      </c>
      <c r="B2932" s="25">
        <v>41123</v>
      </c>
      <c r="C2932" s="21" t="s">
        <v>275</v>
      </c>
      <c r="D2932" s="21" t="s">
        <v>299</v>
      </c>
      <c r="F2932" s="26">
        <v>252.42</v>
      </c>
      <c r="G2932" s="21" t="s">
        <v>464</v>
      </c>
    </row>
    <row r="2933" spans="1:9" ht="13.4" customHeight="1" x14ac:dyDescent="0.25">
      <c r="A2933" s="21" t="s">
        <v>2119</v>
      </c>
      <c r="B2933" s="25">
        <v>41123</v>
      </c>
      <c r="C2933" s="21" t="s">
        <v>275</v>
      </c>
      <c r="D2933" s="21" t="s">
        <v>299</v>
      </c>
      <c r="F2933" s="26">
        <v>105.47</v>
      </c>
      <c r="G2933" s="21" t="s">
        <v>17</v>
      </c>
    </row>
    <row r="2934" spans="1:9" ht="13.4" customHeight="1" x14ac:dyDescent="0.25">
      <c r="A2934" s="21" t="s">
        <v>2119</v>
      </c>
      <c r="B2934" s="25">
        <v>41123</v>
      </c>
      <c r="C2934" s="21" t="s">
        <v>6</v>
      </c>
      <c r="D2934" s="21" t="s">
        <v>299</v>
      </c>
      <c r="F2934" s="26">
        <v>97.77</v>
      </c>
      <c r="G2934" s="21" t="s">
        <v>504</v>
      </c>
    </row>
    <row r="2935" spans="1:9" ht="13.4" customHeight="1" x14ac:dyDescent="0.25">
      <c r="A2935" s="21" t="s">
        <v>2119</v>
      </c>
      <c r="B2935" s="25">
        <v>41123</v>
      </c>
      <c r="C2935" s="21" t="s">
        <v>465</v>
      </c>
      <c r="D2935" s="21" t="s">
        <v>299</v>
      </c>
      <c r="F2935" s="26">
        <v>36.341000000000001</v>
      </c>
      <c r="G2935" s="21" t="s">
        <v>504</v>
      </c>
    </row>
    <row r="2936" spans="1:9" ht="13.4" customHeight="1" x14ac:dyDescent="0.25">
      <c r="A2936" s="21" t="s">
        <v>2119</v>
      </c>
      <c r="B2936" s="25">
        <v>41124</v>
      </c>
      <c r="C2936" s="21" t="s">
        <v>434</v>
      </c>
      <c r="D2936" s="21" t="s">
        <v>299</v>
      </c>
      <c r="F2936" s="26">
        <v>88.08</v>
      </c>
      <c r="G2936" s="21" t="s">
        <v>379</v>
      </c>
    </row>
    <row r="2937" spans="1:9" ht="13.4" customHeight="1" x14ac:dyDescent="0.25">
      <c r="A2937" s="21" t="s">
        <v>2119</v>
      </c>
      <c r="B2937" s="25">
        <v>41124</v>
      </c>
      <c r="C2937" s="21" t="s">
        <v>6</v>
      </c>
      <c r="D2937" s="21" t="s">
        <v>299</v>
      </c>
      <c r="F2937" s="26">
        <v>170.17</v>
      </c>
      <c r="G2937" s="21" t="s">
        <v>435</v>
      </c>
    </row>
    <row r="2938" spans="1:9" ht="13.4" customHeight="1" x14ac:dyDescent="0.25">
      <c r="A2938" s="21" t="s">
        <v>2119</v>
      </c>
      <c r="B2938" s="25">
        <v>41124</v>
      </c>
      <c r="C2938" s="21" t="s">
        <v>275</v>
      </c>
      <c r="D2938" s="21" t="s">
        <v>299</v>
      </c>
      <c r="F2938" s="26">
        <v>55.28</v>
      </c>
      <c r="G2938" s="21" t="s">
        <v>464</v>
      </c>
    </row>
    <row r="2939" spans="1:9" ht="13.4" customHeight="1" x14ac:dyDescent="0.25">
      <c r="A2939" s="21" t="s">
        <v>2119</v>
      </c>
      <c r="B2939" s="25">
        <v>41124</v>
      </c>
      <c r="C2939" s="21" t="s">
        <v>275</v>
      </c>
      <c r="D2939" s="21" t="s">
        <v>299</v>
      </c>
      <c r="F2939" s="26">
        <v>659.63</v>
      </c>
      <c r="G2939" s="21" t="s">
        <v>17</v>
      </c>
    </row>
    <row r="2940" spans="1:9" ht="13.4" customHeight="1" x14ac:dyDescent="0.25">
      <c r="A2940" s="21" t="s">
        <v>2119</v>
      </c>
      <c r="B2940" s="25">
        <v>41124</v>
      </c>
      <c r="C2940" s="21" t="s">
        <v>6</v>
      </c>
      <c r="D2940" s="21" t="s">
        <v>299</v>
      </c>
      <c r="F2940" s="26">
        <v>654.36</v>
      </c>
      <c r="G2940" s="21" t="s">
        <v>504</v>
      </c>
    </row>
    <row r="2941" spans="1:9" ht="13.4" customHeight="1" x14ac:dyDescent="0.25">
      <c r="A2941" s="21" t="s">
        <v>2119</v>
      </c>
      <c r="B2941" s="25">
        <v>41127</v>
      </c>
      <c r="C2941" s="21" t="s">
        <v>21</v>
      </c>
      <c r="D2941" s="21" t="s">
        <v>46</v>
      </c>
      <c r="E2941" s="26">
        <v>1170</v>
      </c>
      <c r="G2941" s="21" t="s">
        <v>504</v>
      </c>
      <c r="I2941" s="21">
        <f t="shared" ref="I2941:I2962" si="93">WEEKNUM(B2941)</f>
        <v>32</v>
      </c>
    </row>
    <row r="2942" spans="1:9" ht="13.4" customHeight="1" x14ac:dyDescent="0.25">
      <c r="A2942" s="21" t="s">
        <v>2119</v>
      </c>
      <c r="B2942" s="25">
        <v>41127</v>
      </c>
      <c r="C2942" s="21" t="s">
        <v>21</v>
      </c>
      <c r="D2942" s="21" t="s">
        <v>395</v>
      </c>
      <c r="E2942" s="26">
        <v>720</v>
      </c>
      <c r="G2942" s="21" t="s">
        <v>504</v>
      </c>
      <c r="I2942" s="21">
        <f t="shared" si="93"/>
        <v>32</v>
      </c>
    </row>
    <row r="2943" spans="1:9" ht="13.4" customHeight="1" x14ac:dyDescent="0.25">
      <c r="A2943" s="21" t="s">
        <v>2119</v>
      </c>
      <c r="B2943" s="25">
        <v>41127</v>
      </c>
      <c r="C2943" s="21" t="s">
        <v>21</v>
      </c>
      <c r="D2943" s="21" t="s">
        <v>22</v>
      </c>
      <c r="E2943" s="26">
        <v>140</v>
      </c>
      <c r="G2943" s="21" t="s">
        <v>504</v>
      </c>
      <c r="I2943" s="21">
        <f t="shared" si="93"/>
        <v>32</v>
      </c>
    </row>
    <row r="2944" spans="1:9" ht="13.4" customHeight="1" x14ac:dyDescent="0.25">
      <c r="A2944" s="21" t="s">
        <v>2119</v>
      </c>
      <c r="B2944" s="25">
        <v>41127</v>
      </c>
      <c r="C2944" s="21" t="s">
        <v>21</v>
      </c>
      <c r="D2944" s="21" t="s">
        <v>22</v>
      </c>
      <c r="E2944" s="26">
        <v>270</v>
      </c>
      <c r="G2944" s="21" t="s">
        <v>425</v>
      </c>
      <c r="I2944" s="21">
        <f t="shared" si="93"/>
        <v>32</v>
      </c>
    </row>
    <row r="2945" spans="1:9" ht="13.4" customHeight="1" x14ac:dyDescent="0.25">
      <c r="A2945" s="21" t="s">
        <v>2119</v>
      </c>
      <c r="B2945" s="25">
        <v>41127</v>
      </c>
      <c r="C2945" s="21" t="s">
        <v>21</v>
      </c>
      <c r="D2945" s="21" t="s">
        <v>22</v>
      </c>
      <c r="E2945" s="26">
        <v>270</v>
      </c>
      <c r="G2945" s="21" t="s">
        <v>379</v>
      </c>
      <c r="I2945" s="21">
        <f t="shared" si="93"/>
        <v>32</v>
      </c>
    </row>
    <row r="2946" spans="1:9" ht="13.4" customHeight="1" x14ac:dyDescent="0.25">
      <c r="A2946" s="21" t="s">
        <v>2119</v>
      </c>
      <c r="B2946" s="25">
        <v>41127</v>
      </c>
      <c r="C2946" s="21" t="s">
        <v>21</v>
      </c>
      <c r="D2946" s="21" t="s">
        <v>263</v>
      </c>
      <c r="E2946" s="26">
        <v>600</v>
      </c>
      <c r="G2946" s="21" t="s">
        <v>504</v>
      </c>
      <c r="I2946" s="21">
        <f t="shared" si="93"/>
        <v>32</v>
      </c>
    </row>
    <row r="2947" spans="1:9" ht="13.4" customHeight="1" x14ac:dyDescent="0.25">
      <c r="A2947" s="21" t="s">
        <v>2119</v>
      </c>
      <c r="B2947" s="25">
        <v>41127</v>
      </c>
      <c r="C2947" s="21" t="s">
        <v>21</v>
      </c>
      <c r="D2947" s="21" t="s">
        <v>56</v>
      </c>
      <c r="E2947" s="26">
        <v>120</v>
      </c>
      <c r="G2947" s="21" t="s">
        <v>504</v>
      </c>
      <c r="I2947" s="21">
        <f t="shared" si="93"/>
        <v>32</v>
      </c>
    </row>
    <row r="2948" spans="1:9" ht="13.4" customHeight="1" x14ac:dyDescent="0.25">
      <c r="A2948" s="21" t="s">
        <v>2119</v>
      </c>
      <c r="B2948" s="25">
        <v>41127</v>
      </c>
      <c r="C2948" s="21" t="s">
        <v>21</v>
      </c>
      <c r="D2948" s="21" t="s">
        <v>56</v>
      </c>
      <c r="E2948" s="26">
        <v>240</v>
      </c>
      <c r="G2948" s="21" t="s">
        <v>379</v>
      </c>
      <c r="I2948" s="21">
        <f t="shared" si="93"/>
        <v>32</v>
      </c>
    </row>
    <row r="2949" spans="1:9" ht="13.4" customHeight="1" x14ac:dyDescent="0.25">
      <c r="A2949" s="21" t="s">
        <v>2119</v>
      </c>
      <c r="B2949" s="25">
        <v>41127</v>
      </c>
      <c r="C2949" s="21" t="s">
        <v>21</v>
      </c>
      <c r="D2949" s="21" t="s">
        <v>56</v>
      </c>
      <c r="E2949" s="26">
        <v>240</v>
      </c>
      <c r="G2949" s="21" t="s">
        <v>425</v>
      </c>
      <c r="I2949" s="21">
        <f t="shared" si="93"/>
        <v>32</v>
      </c>
    </row>
    <row r="2950" spans="1:9" ht="13.4" customHeight="1" x14ac:dyDescent="0.25">
      <c r="A2950" s="21" t="s">
        <v>2119</v>
      </c>
      <c r="B2950" s="25">
        <v>41127</v>
      </c>
      <c r="C2950" s="21" t="s">
        <v>21</v>
      </c>
      <c r="D2950" s="21" t="s">
        <v>48</v>
      </c>
      <c r="E2950" s="26">
        <v>120</v>
      </c>
      <c r="G2950" s="21" t="s">
        <v>504</v>
      </c>
      <c r="I2950" s="21">
        <f t="shared" si="93"/>
        <v>32</v>
      </c>
    </row>
    <row r="2951" spans="1:9" ht="13.4" customHeight="1" x14ac:dyDescent="0.25">
      <c r="A2951" s="21" t="s">
        <v>2119</v>
      </c>
      <c r="B2951" s="25">
        <v>41127</v>
      </c>
      <c r="C2951" s="21" t="s">
        <v>21</v>
      </c>
      <c r="D2951" s="21" t="s">
        <v>48</v>
      </c>
      <c r="E2951" s="26">
        <v>240</v>
      </c>
      <c r="G2951" s="21" t="s">
        <v>379</v>
      </c>
      <c r="I2951" s="21">
        <f t="shared" si="93"/>
        <v>32</v>
      </c>
    </row>
    <row r="2952" spans="1:9" ht="13.4" customHeight="1" x14ac:dyDescent="0.25">
      <c r="A2952" s="21" t="s">
        <v>2119</v>
      </c>
      <c r="B2952" s="25">
        <v>41127</v>
      </c>
      <c r="C2952" s="21" t="s">
        <v>21</v>
      </c>
      <c r="D2952" s="21" t="s">
        <v>48</v>
      </c>
      <c r="E2952" s="26">
        <v>240</v>
      </c>
      <c r="G2952" s="21" t="s">
        <v>425</v>
      </c>
      <c r="I2952" s="21">
        <f t="shared" si="93"/>
        <v>32</v>
      </c>
    </row>
    <row r="2953" spans="1:9" ht="13.4" customHeight="1" x14ac:dyDescent="0.25">
      <c r="A2953" s="21" t="s">
        <v>2119</v>
      </c>
      <c r="B2953" s="25">
        <v>41127</v>
      </c>
      <c r="C2953" s="21" t="s">
        <v>21</v>
      </c>
      <c r="D2953" s="21" t="s">
        <v>511</v>
      </c>
      <c r="E2953" s="26">
        <v>100</v>
      </c>
      <c r="G2953" s="21" t="s">
        <v>504</v>
      </c>
      <c r="I2953" s="21">
        <f t="shared" si="93"/>
        <v>32</v>
      </c>
    </row>
    <row r="2954" spans="1:9" ht="13.4" customHeight="1" x14ac:dyDescent="0.25">
      <c r="A2954" s="21" t="s">
        <v>2119</v>
      </c>
      <c r="B2954" s="25">
        <v>41127</v>
      </c>
      <c r="C2954" s="21" t="s">
        <v>21</v>
      </c>
      <c r="D2954" s="21" t="s">
        <v>511</v>
      </c>
      <c r="E2954" s="26">
        <v>200</v>
      </c>
      <c r="G2954" s="21" t="s">
        <v>379</v>
      </c>
      <c r="I2954" s="21">
        <f t="shared" si="93"/>
        <v>32</v>
      </c>
    </row>
    <row r="2955" spans="1:9" ht="13.4" customHeight="1" x14ac:dyDescent="0.25">
      <c r="A2955" s="21" t="s">
        <v>2119</v>
      </c>
      <c r="B2955" s="25">
        <v>41127</v>
      </c>
      <c r="C2955" s="21" t="s">
        <v>21</v>
      </c>
      <c r="D2955" s="21" t="s">
        <v>511</v>
      </c>
      <c r="E2955" s="26">
        <v>200</v>
      </c>
      <c r="G2955" s="21" t="s">
        <v>425</v>
      </c>
      <c r="I2955" s="21">
        <f t="shared" si="93"/>
        <v>32</v>
      </c>
    </row>
    <row r="2956" spans="1:9" ht="13.4" customHeight="1" x14ac:dyDescent="0.25">
      <c r="A2956" s="21" t="s">
        <v>2119</v>
      </c>
      <c r="B2956" s="25">
        <v>41127</v>
      </c>
      <c r="C2956" s="21" t="s">
        <v>21</v>
      </c>
      <c r="D2956" s="21" t="s">
        <v>512</v>
      </c>
      <c r="E2956" s="26">
        <v>480</v>
      </c>
      <c r="G2956" s="21" t="s">
        <v>504</v>
      </c>
      <c r="I2956" s="21">
        <f t="shared" si="93"/>
        <v>32</v>
      </c>
    </row>
    <row r="2957" spans="1:9" ht="13.4" customHeight="1" x14ac:dyDescent="0.25">
      <c r="A2957" s="21" t="s">
        <v>2119</v>
      </c>
      <c r="B2957" s="25">
        <v>41127</v>
      </c>
      <c r="C2957" s="21" t="s">
        <v>21</v>
      </c>
      <c r="D2957" s="21" t="s">
        <v>399</v>
      </c>
      <c r="E2957" s="26">
        <v>360</v>
      </c>
      <c r="G2957" s="21" t="s">
        <v>504</v>
      </c>
      <c r="I2957" s="21">
        <f t="shared" si="93"/>
        <v>32</v>
      </c>
    </row>
    <row r="2958" spans="1:9" ht="13.4" customHeight="1" x14ac:dyDescent="0.25">
      <c r="A2958" s="21" t="s">
        <v>2119</v>
      </c>
      <c r="B2958" s="25">
        <v>41127</v>
      </c>
      <c r="C2958" s="21" t="s">
        <v>21</v>
      </c>
      <c r="D2958" s="21" t="s">
        <v>394</v>
      </c>
      <c r="E2958" s="26">
        <v>360</v>
      </c>
      <c r="G2958" s="21" t="s">
        <v>504</v>
      </c>
      <c r="I2958" s="21">
        <f t="shared" si="93"/>
        <v>32</v>
      </c>
    </row>
    <row r="2959" spans="1:9" ht="13.4" customHeight="1" x14ac:dyDescent="0.25">
      <c r="A2959" s="21" t="s">
        <v>2119</v>
      </c>
      <c r="B2959" s="25">
        <v>41127</v>
      </c>
      <c r="C2959" s="21" t="s">
        <v>21</v>
      </c>
      <c r="D2959" s="21" t="s">
        <v>453</v>
      </c>
      <c r="E2959" s="26">
        <v>360</v>
      </c>
      <c r="G2959" s="21" t="s">
        <v>504</v>
      </c>
      <c r="I2959" s="21">
        <f t="shared" si="93"/>
        <v>32</v>
      </c>
    </row>
    <row r="2960" spans="1:9" x14ac:dyDescent="0.25">
      <c r="A2960" s="21" t="s">
        <v>2119</v>
      </c>
      <c r="B2960" s="25">
        <v>41127</v>
      </c>
      <c r="C2960" s="21" t="s">
        <v>21</v>
      </c>
      <c r="D2960" s="21" t="s">
        <v>40</v>
      </c>
      <c r="E2960" s="26">
        <v>350</v>
      </c>
      <c r="G2960" s="21" t="s">
        <v>19</v>
      </c>
      <c r="I2960" s="21">
        <f t="shared" si="93"/>
        <v>32</v>
      </c>
    </row>
    <row r="2961" spans="1:9" ht="13.4" customHeight="1" x14ac:dyDescent="0.25">
      <c r="A2961" s="21" t="s">
        <v>2119</v>
      </c>
      <c r="B2961" s="25">
        <v>41127</v>
      </c>
      <c r="C2961" s="21" t="s">
        <v>21</v>
      </c>
      <c r="D2961" s="21" t="s">
        <v>268</v>
      </c>
      <c r="E2961" s="26">
        <v>300</v>
      </c>
      <c r="G2961" s="21" t="s">
        <v>504</v>
      </c>
      <c r="I2961" s="21">
        <f t="shared" si="93"/>
        <v>32</v>
      </c>
    </row>
    <row r="2962" spans="1:9" ht="13.4" customHeight="1" x14ac:dyDescent="0.25">
      <c r="A2962" s="21" t="s">
        <v>2119</v>
      </c>
      <c r="B2962" s="25">
        <v>41127</v>
      </c>
      <c r="C2962" s="21" t="s">
        <v>21</v>
      </c>
      <c r="D2962" s="21" t="s">
        <v>60</v>
      </c>
      <c r="E2962" s="26">
        <v>75</v>
      </c>
      <c r="G2962" s="21" t="s">
        <v>326</v>
      </c>
      <c r="I2962" s="21">
        <f t="shared" si="93"/>
        <v>32</v>
      </c>
    </row>
    <row r="2963" spans="1:9" ht="13.4" customHeight="1" x14ac:dyDescent="0.25">
      <c r="A2963" s="21" t="s">
        <v>2119</v>
      </c>
      <c r="B2963" s="25">
        <v>41127</v>
      </c>
      <c r="C2963" s="21" t="s">
        <v>6</v>
      </c>
      <c r="D2963" s="21" t="s">
        <v>299</v>
      </c>
      <c r="F2963" s="26">
        <v>37.65</v>
      </c>
      <c r="G2963" s="21" t="s">
        <v>435</v>
      </c>
    </row>
    <row r="2964" spans="1:9" ht="13.4" customHeight="1" x14ac:dyDescent="0.25">
      <c r="A2964" s="21" t="s">
        <v>2119</v>
      </c>
      <c r="B2964" s="25">
        <v>41127</v>
      </c>
      <c r="C2964" s="21" t="s">
        <v>275</v>
      </c>
      <c r="D2964" s="21" t="s">
        <v>299</v>
      </c>
      <c r="F2964" s="26">
        <v>107.92</v>
      </c>
      <c r="G2964" s="21" t="s">
        <v>17</v>
      </c>
    </row>
    <row r="2965" spans="1:9" ht="13.4" customHeight="1" x14ac:dyDescent="0.25">
      <c r="A2965" s="21" t="s">
        <v>2119</v>
      </c>
      <c r="B2965" s="25">
        <v>41127</v>
      </c>
      <c r="C2965" s="21" t="s">
        <v>275</v>
      </c>
      <c r="D2965" s="21" t="s">
        <v>299</v>
      </c>
      <c r="F2965" s="26">
        <v>468.93</v>
      </c>
      <c r="G2965" s="21" t="s">
        <v>17</v>
      </c>
    </row>
    <row r="2966" spans="1:9" ht="13.4" customHeight="1" x14ac:dyDescent="0.25">
      <c r="A2966" s="21" t="s">
        <v>2119</v>
      </c>
      <c r="B2966" s="25">
        <v>41127</v>
      </c>
      <c r="C2966" s="21" t="s">
        <v>6</v>
      </c>
      <c r="D2966" s="21" t="s">
        <v>299</v>
      </c>
      <c r="F2966" s="26">
        <v>450.66</v>
      </c>
      <c r="G2966" s="21" t="s">
        <v>504</v>
      </c>
    </row>
    <row r="2967" spans="1:9" ht="13.4" customHeight="1" x14ac:dyDescent="0.25">
      <c r="A2967" s="21" t="s">
        <v>2119</v>
      </c>
      <c r="B2967" s="25">
        <v>41127</v>
      </c>
      <c r="C2967" s="21" t="s">
        <v>6</v>
      </c>
      <c r="D2967" s="21" t="s">
        <v>513</v>
      </c>
      <c r="F2967" s="26">
        <v>64.900000000000006</v>
      </c>
      <c r="G2967" s="21" t="s">
        <v>435</v>
      </c>
    </row>
    <row r="2968" spans="1:9" ht="13.4" customHeight="1" x14ac:dyDescent="0.25">
      <c r="A2968" s="21" t="s">
        <v>2119</v>
      </c>
      <c r="B2968" s="25">
        <v>41128</v>
      </c>
      <c r="C2968" s="21" t="s">
        <v>21</v>
      </c>
      <c r="D2968" s="21" t="s">
        <v>216</v>
      </c>
      <c r="E2968" s="26">
        <v>411.1</v>
      </c>
      <c r="G2968" s="21" t="s">
        <v>299</v>
      </c>
      <c r="I2968" s="21">
        <f t="shared" ref="I2968:I2973" si="94">WEEKNUM(B2968)</f>
        <v>32</v>
      </c>
    </row>
    <row r="2969" spans="1:9" ht="13.4" customHeight="1" x14ac:dyDescent="0.25">
      <c r="A2969" s="21" t="s">
        <v>2119</v>
      </c>
      <c r="B2969" s="25">
        <v>41128</v>
      </c>
      <c r="C2969" s="21" t="s">
        <v>21</v>
      </c>
      <c r="D2969" s="21" t="s">
        <v>32</v>
      </c>
      <c r="E2969" s="26">
        <v>390</v>
      </c>
      <c r="G2969" s="21" t="s">
        <v>504</v>
      </c>
      <c r="I2969" s="21">
        <f t="shared" si="94"/>
        <v>32</v>
      </c>
    </row>
    <row r="2970" spans="1:9" ht="13.4" customHeight="1" x14ac:dyDescent="0.25">
      <c r="A2970" s="21" t="s">
        <v>2119</v>
      </c>
      <c r="B2970" s="25">
        <v>41128</v>
      </c>
      <c r="C2970" s="21" t="s">
        <v>21</v>
      </c>
      <c r="D2970" s="21" t="s">
        <v>36</v>
      </c>
      <c r="E2970" s="26">
        <v>100</v>
      </c>
      <c r="G2970" s="21" t="s">
        <v>379</v>
      </c>
      <c r="I2970" s="21">
        <f t="shared" si="94"/>
        <v>32</v>
      </c>
    </row>
    <row r="2971" spans="1:9" ht="13.4" customHeight="1" x14ac:dyDescent="0.25">
      <c r="A2971" s="21" t="s">
        <v>2119</v>
      </c>
      <c r="B2971" s="25">
        <v>41128</v>
      </c>
      <c r="C2971" s="21" t="s">
        <v>21</v>
      </c>
      <c r="D2971" s="21" t="s">
        <v>36</v>
      </c>
      <c r="E2971" s="26">
        <v>150</v>
      </c>
      <c r="G2971" s="21" t="s">
        <v>504</v>
      </c>
      <c r="I2971" s="21">
        <f t="shared" si="94"/>
        <v>32</v>
      </c>
    </row>
    <row r="2972" spans="1:9" ht="13.4" customHeight="1" x14ac:dyDescent="0.25">
      <c r="A2972" s="21" t="s">
        <v>2119</v>
      </c>
      <c r="B2972" s="25">
        <v>41128</v>
      </c>
      <c r="C2972" s="21" t="s">
        <v>21</v>
      </c>
      <c r="D2972" s="21" t="s">
        <v>321</v>
      </c>
      <c r="E2972" s="26">
        <v>131</v>
      </c>
      <c r="G2972" s="21" t="s">
        <v>454</v>
      </c>
      <c r="I2972" s="21">
        <f t="shared" si="94"/>
        <v>32</v>
      </c>
    </row>
    <row r="2973" spans="1:9" ht="13.4" customHeight="1" x14ac:dyDescent="0.25">
      <c r="A2973" s="21" t="s">
        <v>2119</v>
      </c>
      <c r="B2973" s="25">
        <v>41128</v>
      </c>
      <c r="C2973" s="21" t="s">
        <v>21</v>
      </c>
      <c r="D2973" s="21" t="s">
        <v>216</v>
      </c>
      <c r="E2973" s="26">
        <v>11.5</v>
      </c>
      <c r="G2973" s="21" t="s">
        <v>299</v>
      </c>
      <c r="I2973" s="21">
        <f t="shared" si="94"/>
        <v>32</v>
      </c>
    </row>
    <row r="2974" spans="1:9" ht="13.4" customHeight="1" x14ac:dyDescent="0.25">
      <c r="A2974" s="21" t="s">
        <v>2119</v>
      </c>
      <c r="B2974" s="25">
        <v>41128</v>
      </c>
      <c r="C2974" s="21" t="s">
        <v>6</v>
      </c>
      <c r="D2974" s="21" t="s">
        <v>299</v>
      </c>
      <c r="F2974" s="26">
        <v>1259.6199999999999</v>
      </c>
      <c r="G2974" s="21" t="s">
        <v>435</v>
      </c>
    </row>
    <row r="2975" spans="1:9" ht="13.4" customHeight="1" x14ac:dyDescent="0.25">
      <c r="A2975" s="21" t="s">
        <v>2119</v>
      </c>
      <c r="B2975" s="25">
        <v>41128</v>
      </c>
      <c r="C2975" s="21" t="s">
        <v>6</v>
      </c>
      <c r="D2975" s="21" t="s">
        <v>299</v>
      </c>
      <c r="F2975" s="26">
        <v>771.79</v>
      </c>
      <c r="G2975" s="21" t="s">
        <v>356</v>
      </c>
      <c r="H2975" s="21" t="s">
        <v>307</v>
      </c>
    </row>
    <row r="2976" spans="1:9" ht="13.4" customHeight="1" x14ac:dyDescent="0.25">
      <c r="A2976" s="21" t="s">
        <v>2119</v>
      </c>
      <c r="B2976" s="25">
        <v>41128</v>
      </c>
      <c r="C2976" s="21" t="s">
        <v>6</v>
      </c>
      <c r="D2976" s="21" t="s">
        <v>299</v>
      </c>
      <c r="F2976" s="26">
        <v>95.4</v>
      </c>
      <c r="G2976" s="21" t="s">
        <v>504</v>
      </c>
    </row>
    <row r="2977" spans="1:9" ht="13.4" customHeight="1" x14ac:dyDescent="0.25">
      <c r="A2977" s="21" t="s">
        <v>2119</v>
      </c>
      <c r="B2977" s="25">
        <v>41128</v>
      </c>
      <c r="C2977" s="21" t="s">
        <v>6</v>
      </c>
      <c r="D2977" s="21" t="s">
        <v>299</v>
      </c>
      <c r="F2977" s="26">
        <v>35.369999999999997</v>
      </c>
      <c r="G2977" s="21" t="s">
        <v>355</v>
      </c>
    </row>
    <row r="2978" spans="1:9" ht="13.4" customHeight="1" x14ac:dyDescent="0.25">
      <c r="A2978" s="21" t="s">
        <v>2119</v>
      </c>
      <c r="B2978" s="25">
        <v>41128</v>
      </c>
      <c r="C2978" s="21" t="s">
        <v>6</v>
      </c>
      <c r="D2978" s="21" t="s">
        <v>299</v>
      </c>
      <c r="F2978" s="26">
        <v>5131.95</v>
      </c>
      <c r="G2978" s="21" t="s">
        <v>504</v>
      </c>
    </row>
    <row r="2979" spans="1:9" ht="13.4" customHeight="1" x14ac:dyDescent="0.25">
      <c r="A2979" s="21" t="s">
        <v>2119</v>
      </c>
      <c r="B2979" s="25">
        <v>41128</v>
      </c>
      <c r="C2979" s="21" t="s">
        <v>6</v>
      </c>
      <c r="D2979" s="21" t="s">
        <v>299</v>
      </c>
      <c r="F2979" s="26">
        <v>210.17</v>
      </c>
      <c r="G2979" s="21" t="s">
        <v>425</v>
      </c>
    </row>
    <row r="2980" spans="1:9" ht="13.4" customHeight="1" x14ac:dyDescent="0.25">
      <c r="A2980" s="21" t="s">
        <v>2119</v>
      </c>
      <c r="B2980" s="25">
        <v>41129</v>
      </c>
      <c r="C2980" s="21" t="s">
        <v>21</v>
      </c>
      <c r="D2980" s="21" t="s">
        <v>295</v>
      </c>
      <c r="E2980" s="26">
        <v>900</v>
      </c>
      <c r="G2980" s="21" t="s">
        <v>514</v>
      </c>
      <c r="I2980" s="21">
        <f>WEEKNUM(B2980)</f>
        <v>32</v>
      </c>
    </row>
    <row r="2981" spans="1:9" ht="13.4" customHeight="1" x14ac:dyDescent="0.25">
      <c r="A2981" s="21" t="s">
        <v>2119</v>
      </c>
      <c r="B2981" s="25">
        <v>41129</v>
      </c>
      <c r="C2981" s="21" t="s">
        <v>21</v>
      </c>
      <c r="D2981" s="21" t="s">
        <v>515</v>
      </c>
      <c r="E2981" s="26">
        <v>2000</v>
      </c>
      <c r="G2981" s="21" t="s">
        <v>516</v>
      </c>
      <c r="I2981" s="21">
        <f>WEEKNUM(B2981)</f>
        <v>32</v>
      </c>
    </row>
    <row r="2982" spans="1:9" ht="13.4" customHeight="1" x14ac:dyDescent="0.25">
      <c r="A2982" s="21" t="s">
        <v>2119</v>
      </c>
      <c r="B2982" s="25">
        <v>41129</v>
      </c>
      <c r="C2982" s="21" t="s">
        <v>6</v>
      </c>
      <c r="D2982" s="21" t="s">
        <v>299</v>
      </c>
      <c r="F2982" s="26">
        <v>346.03</v>
      </c>
      <c r="G2982" s="21" t="s">
        <v>435</v>
      </c>
    </row>
    <row r="2983" spans="1:9" ht="13.4" customHeight="1" x14ac:dyDescent="0.25">
      <c r="A2983" s="21" t="s">
        <v>2119</v>
      </c>
      <c r="B2983" s="25">
        <v>41129</v>
      </c>
      <c r="C2983" s="21" t="s">
        <v>6</v>
      </c>
      <c r="D2983" s="21" t="s">
        <v>517</v>
      </c>
      <c r="F2983" s="26">
        <v>32.270000000000003</v>
      </c>
      <c r="G2983" s="21" t="s">
        <v>323</v>
      </c>
    </row>
    <row r="2984" spans="1:9" ht="13.4" customHeight="1" x14ac:dyDescent="0.25">
      <c r="A2984" s="21" t="s">
        <v>2119</v>
      </c>
      <c r="B2984" s="25">
        <v>41129</v>
      </c>
      <c r="C2984" s="21" t="s">
        <v>6</v>
      </c>
      <c r="D2984" s="21" t="s">
        <v>299</v>
      </c>
      <c r="F2984" s="26">
        <v>323.58</v>
      </c>
      <c r="G2984" s="21" t="s">
        <v>504</v>
      </c>
    </row>
    <row r="2985" spans="1:9" ht="13.4" customHeight="1" x14ac:dyDescent="0.25">
      <c r="A2985" s="21" t="s">
        <v>2119</v>
      </c>
      <c r="B2985" s="25">
        <v>41129</v>
      </c>
      <c r="C2985" s="21" t="s">
        <v>6</v>
      </c>
      <c r="D2985" s="21" t="s">
        <v>299</v>
      </c>
      <c r="F2985" s="26">
        <v>422.79</v>
      </c>
      <c r="G2985" s="21" t="s">
        <v>504</v>
      </c>
    </row>
    <row r="2986" spans="1:9" ht="13.4" customHeight="1" x14ac:dyDescent="0.25">
      <c r="A2986" s="21" t="s">
        <v>2119</v>
      </c>
      <c r="B2986" s="25">
        <v>41130</v>
      </c>
      <c r="C2986" s="21" t="s">
        <v>21</v>
      </c>
      <c r="D2986" s="21" t="s">
        <v>260</v>
      </c>
      <c r="E2986" s="26">
        <v>4300</v>
      </c>
      <c r="G2986" s="21" t="s">
        <v>504</v>
      </c>
      <c r="I2986" s="21">
        <f>WEEKNUM(B2986)</f>
        <v>32</v>
      </c>
    </row>
    <row r="2987" spans="1:9" ht="13.4" customHeight="1" x14ac:dyDescent="0.25">
      <c r="A2987" s="21" t="s">
        <v>2119</v>
      </c>
      <c r="B2987" s="25">
        <v>41130</v>
      </c>
      <c r="C2987" s="21" t="s">
        <v>434</v>
      </c>
      <c r="D2987" s="21" t="s">
        <v>299</v>
      </c>
      <c r="F2987" s="26">
        <v>1270.18</v>
      </c>
      <c r="G2987" s="21" t="s">
        <v>504</v>
      </c>
    </row>
    <row r="2988" spans="1:9" ht="13.4" customHeight="1" x14ac:dyDescent="0.25">
      <c r="A2988" s="21" t="s">
        <v>2119</v>
      </c>
      <c r="B2988" s="25">
        <v>41130</v>
      </c>
      <c r="C2988" s="21" t="s">
        <v>6</v>
      </c>
      <c r="D2988" s="21" t="s">
        <v>518</v>
      </c>
      <c r="F2988" s="26">
        <v>131.46</v>
      </c>
      <c r="G2988" s="21" t="s">
        <v>331</v>
      </c>
    </row>
    <row r="2989" spans="1:9" ht="13.4" customHeight="1" x14ac:dyDescent="0.25">
      <c r="A2989" s="21" t="s">
        <v>2119</v>
      </c>
      <c r="B2989" s="25">
        <v>41130</v>
      </c>
      <c r="C2989" s="21" t="s">
        <v>6</v>
      </c>
      <c r="D2989" s="21" t="s">
        <v>299</v>
      </c>
      <c r="F2989" s="26">
        <v>1103.46</v>
      </c>
      <c r="G2989" s="21" t="s">
        <v>353</v>
      </c>
    </row>
    <row r="2990" spans="1:9" ht="13.4" customHeight="1" x14ac:dyDescent="0.25">
      <c r="A2990" s="21" t="s">
        <v>2119</v>
      </c>
      <c r="B2990" s="25">
        <v>41130</v>
      </c>
      <c r="C2990" s="21" t="s">
        <v>6</v>
      </c>
      <c r="D2990" s="21" t="s">
        <v>299</v>
      </c>
      <c r="F2990" s="26">
        <v>189.96</v>
      </c>
      <c r="G2990" s="21" t="s">
        <v>504</v>
      </c>
    </row>
    <row r="2991" spans="1:9" ht="13.4" customHeight="1" x14ac:dyDescent="0.25">
      <c r="A2991" s="21" t="s">
        <v>2119</v>
      </c>
      <c r="B2991" s="25">
        <v>41131</v>
      </c>
      <c r="C2991" s="21" t="s">
        <v>6</v>
      </c>
      <c r="D2991" s="21" t="s">
        <v>299</v>
      </c>
      <c r="F2991" s="26">
        <v>129.29</v>
      </c>
      <c r="G2991" s="21" t="s">
        <v>425</v>
      </c>
    </row>
    <row r="2992" spans="1:9" ht="13.4" customHeight="1" x14ac:dyDescent="0.25">
      <c r="A2992" s="21" t="s">
        <v>2119</v>
      </c>
      <c r="B2992" s="25">
        <v>41131</v>
      </c>
      <c r="C2992" s="21" t="s">
        <v>6</v>
      </c>
      <c r="D2992" s="21" t="s">
        <v>299</v>
      </c>
      <c r="F2992" s="26">
        <v>193.59</v>
      </c>
      <c r="G2992" s="21" t="s">
        <v>504</v>
      </c>
    </row>
    <row r="2993" spans="1:9" ht="13.4" customHeight="1" x14ac:dyDescent="0.25">
      <c r="A2993" s="21" t="s">
        <v>2119</v>
      </c>
      <c r="B2993" s="25">
        <v>41131</v>
      </c>
      <c r="C2993" s="21" t="s">
        <v>6</v>
      </c>
      <c r="D2993" s="21" t="s">
        <v>299</v>
      </c>
      <c r="F2993" s="26">
        <v>95.61</v>
      </c>
      <c r="G2993" s="21" t="s">
        <v>164</v>
      </c>
    </row>
    <row r="2994" spans="1:9" ht="13.4" customHeight="1" x14ac:dyDescent="0.25">
      <c r="A2994" s="21" t="s">
        <v>2119</v>
      </c>
      <c r="B2994" s="25">
        <v>41131</v>
      </c>
      <c r="C2994" s="21" t="s">
        <v>6</v>
      </c>
      <c r="D2994" s="21" t="s">
        <v>299</v>
      </c>
      <c r="F2994" s="26">
        <v>63.46</v>
      </c>
      <c r="G2994" s="21" t="s">
        <v>504</v>
      </c>
    </row>
    <row r="2995" spans="1:9" ht="13.4" customHeight="1" x14ac:dyDescent="0.25">
      <c r="A2995" s="21" t="s">
        <v>2119</v>
      </c>
      <c r="B2995" s="25">
        <v>41132</v>
      </c>
      <c r="C2995" s="21" t="s">
        <v>6</v>
      </c>
      <c r="D2995" s="21" t="s">
        <v>299</v>
      </c>
      <c r="F2995" s="26">
        <v>354.31</v>
      </c>
      <c r="G2995" s="21" t="s">
        <v>504</v>
      </c>
    </row>
    <row r="2996" spans="1:9" ht="13.4" customHeight="1" x14ac:dyDescent="0.25">
      <c r="A2996" s="21" t="s">
        <v>2119</v>
      </c>
      <c r="B2996" s="25">
        <v>41134</v>
      </c>
      <c r="C2996" s="21" t="s">
        <v>21</v>
      </c>
      <c r="D2996" s="21" t="s">
        <v>22</v>
      </c>
      <c r="E2996" s="26">
        <f>870/6</f>
        <v>145</v>
      </c>
      <c r="G2996" s="21" t="s">
        <v>355</v>
      </c>
      <c r="I2996" s="21">
        <f t="shared" ref="I2996:I3016" si="95">WEEKNUM(B2996)</f>
        <v>33</v>
      </c>
    </row>
    <row r="2997" spans="1:9" ht="13.4" customHeight="1" x14ac:dyDescent="0.25">
      <c r="A2997" s="21" t="s">
        <v>2119</v>
      </c>
      <c r="B2997" s="25">
        <v>41134</v>
      </c>
      <c r="C2997" s="21" t="s">
        <v>21</v>
      </c>
      <c r="D2997" s="21" t="s">
        <v>22</v>
      </c>
      <c r="E2997" s="26">
        <f>145*2</f>
        <v>290</v>
      </c>
      <c r="G2997" s="21" t="s">
        <v>504</v>
      </c>
      <c r="I2997" s="21">
        <f t="shared" si="95"/>
        <v>33</v>
      </c>
    </row>
    <row r="2998" spans="1:9" ht="13.4" customHeight="1" x14ac:dyDescent="0.25">
      <c r="A2998" s="21" t="s">
        <v>2119</v>
      </c>
      <c r="B2998" s="25">
        <v>41134</v>
      </c>
      <c r="C2998" s="21" t="s">
        <v>21</v>
      </c>
      <c r="D2998" s="21" t="s">
        <v>22</v>
      </c>
      <c r="E2998" s="26">
        <f>145*3</f>
        <v>435</v>
      </c>
      <c r="G2998" s="21" t="s">
        <v>353</v>
      </c>
      <c r="I2998" s="21">
        <f t="shared" si="95"/>
        <v>33</v>
      </c>
    </row>
    <row r="2999" spans="1:9" ht="13.4" customHeight="1" x14ac:dyDescent="0.25">
      <c r="A2999" s="21" t="s">
        <v>2119</v>
      </c>
      <c r="B2999" s="25">
        <v>41134</v>
      </c>
      <c r="C2999" s="21" t="s">
        <v>21</v>
      </c>
      <c r="D2999" s="21" t="s">
        <v>36</v>
      </c>
      <c r="E2999" s="26">
        <f>780/6</f>
        <v>130</v>
      </c>
      <c r="G2999" s="21" t="s">
        <v>355</v>
      </c>
      <c r="I2999" s="21">
        <f t="shared" si="95"/>
        <v>33</v>
      </c>
    </row>
    <row r="3000" spans="1:9" ht="13.4" customHeight="1" x14ac:dyDescent="0.25">
      <c r="A3000" s="21" t="s">
        <v>2119</v>
      </c>
      <c r="B3000" s="25">
        <v>41134</v>
      </c>
      <c r="C3000" s="21" t="s">
        <v>21</v>
      </c>
      <c r="D3000" s="21" t="s">
        <v>36</v>
      </c>
      <c r="E3000" s="26">
        <v>260</v>
      </c>
      <c r="G3000" s="21" t="s">
        <v>504</v>
      </c>
      <c r="I3000" s="21">
        <f t="shared" si="95"/>
        <v>33</v>
      </c>
    </row>
    <row r="3001" spans="1:9" ht="13.4" customHeight="1" x14ac:dyDescent="0.25">
      <c r="A3001" s="21" t="s">
        <v>2119</v>
      </c>
      <c r="B3001" s="25">
        <v>41134</v>
      </c>
      <c r="C3001" s="21" t="s">
        <v>21</v>
      </c>
      <c r="D3001" s="21" t="s">
        <v>36</v>
      </c>
      <c r="E3001" s="26">
        <v>390</v>
      </c>
      <c r="G3001" s="21" t="s">
        <v>353</v>
      </c>
      <c r="I3001" s="21">
        <f t="shared" si="95"/>
        <v>33</v>
      </c>
    </row>
    <row r="3002" spans="1:9" ht="13.4" customHeight="1" x14ac:dyDescent="0.25">
      <c r="A3002" s="21" t="s">
        <v>2119</v>
      </c>
      <c r="B3002" s="25">
        <v>41134</v>
      </c>
      <c r="C3002" s="21" t="s">
        <v>21</v>
      </c>
      <c r="D3002" s="21" t="s">
        <v>56</v>
      </c>
      <c r="E3002" s="26">
        <v>120</v>
      </c>
      <c r="G3002" s="21" t="s">
        <v>355</v>
      </c>
      <c r="I3002" s="21">
        <f t="shared" si="95"/>
        <v>33</v>
      </c>
    </row>
    <row r="3003" spans="1:9" ht="13.4" customHeight="1" x14ac:dyDescent="0.25">
      <c r="A3003" s="21" t="s">
        <v>2119</v>
      </c>
      <c r="B3003" s="25">
        <v>41134</v>
      </c>
      <c r="C3003" s="21" t="s">
        <v>21</v>
      </c>
      <c r="D3003" s="21" t="s">
        <v>56</v>
      </c>
      <c r="E3003" s="26">
        <v>240</v>
      </c>
      <c r="G3003" s="21" t="s">
        <v>504</v>
      </c>
      <c r="I3003" s="21">
        <f t="shared" si="95"/>
        <v>33</v>
      </c>
    </row>
    <row r="3004" spans="1:9" ht="13.4" customHeight="1" x14ac:dyDescent="0.25">
      <c r="A3004" s="21" t="s">
        <v>2119</v>
      </c>
      <c r="B3004" s="25">
        <v>41134</v>
      </c>
      <c r="C3004" s="21" t="s">
        <v>21</v>
      </c>
      <c r="D3004" s="21" t="s">
        <v>56</v>
      </c>
      <c r="E3004" s="26">
        <v>360</v>
      </c>
      <c r="G3004" s="21" t="s">
        <v>353</v>
      </c>
      <c r="I3004" s="21">
        <f t="shared" si="95"/>
        <v>33</v>
      </c>
    </row>
    <row r="3005" spans="1:9" ht="13.4" customHeight="1" x14ac:dyDescent="0.25">
      <c r="A3005" s="21" t="s">
        <v>2119</v>
      </c>
      <c r="B3005" s="25">
        <v>41134</v>
      </c>
      <c r="C3005" s="21" t="s">
        <v>21</v>
      </c>
      <c r="D3005" s="21" t="s">
        <v>48</v>
      </c>
      <c r="E3005" s="26">
        <v>120</v>
      </c>
      <c r="G3005" s="21" t="s">
        <v>355</v>
      </c>
      <c r="I3005" s="21">
        <f t="shared" si="95"/>
        <v>33</v>
      </c>
    </row>
    <row r="3006" spans="1:9" ht="13.4" customHeight="1" x14ac:dyDescent="0.25">
      <c r="A3006" s="21" t="s">
        <v>2119</v>
      </c>
      <c r="B3006" s="25">
        <v>41134</v>
      </c>
      <c r="C3006" s="21" t="s">
        <v>21</v>
      </c>
      <c r="D3006" s="21" t="s">
        <v>48</v>
      </c>
      <c r="E3006" s="26">
        <v>240</v>
      </c>
      <c r="G3006" s="21" t="s">
        <v>504</v>
      </c>
      <c r="I3006" s="21">
        <f t="shared" si="95"/>
        <v>33</v>
      </c>
    </row>
    <row r="3007" spans="1:9" ht="13.4" customHeight="1" x14ac:dyDescent="0.25">
      <c r="A3007" s="21" t="s">
        <v>2119</v>
      </c>
      <c r="B3007" s="25">
        <v>41134</v>
      </c>
      <c r="C3007" s="21" t="s">
        <v>21</v>
      </c>
      <c r="D3007" s="21" t="s">
        <v>48</v>
      </c>
      <c r="E3007" s="26">
        <v>360</v>
      </c>
      <c r="G3007" s="21" t="s">
        <v>353</v>
      </c>
      <c r="I3007" s="21">
        <f t="shared" si="95"/>
        <v>33</v>
      </c>
    </row>
    <row r="3008" spans="1:9" ht="13.4" customHeight="1" x14ac:dyDescent="0.25">
      <c r="A3008" s="21" t="s">
        <v>2119</v>
      </c>
      <c r="B3008" s="25">
        <v>41134</v>
      </c>
      <c r="C3008" s="21" t="s">
        <v>21</v>
      </c>
      <c r="D3008" s="21" t="s">
        <v>32</v>
      </c>
      <c r="E3008" s="26">
        <v>130</v>
      </c>
      <c r="G3008" s="21" t="s">
        <v>250</v>
      </c>
      <c r="I3008" s="21">
        <f t="shared" si="95"/>
        <v>33</v>
      </c>
    </row>
    <row r="3009" spans="1:9" ht="13.4" customHeight="1" x14ac:dyDescent="0.25">
      <c r="A3009" s="21" t="s">
        <v>2119</v>
      </c>
      <c r="B3009" s="25">
        <v>41134</v>
      </c>
      <c r="C3009" s="21" t="s">
        <v>21</v>
      </c>
      <c r="D3009" s="21" t="s">
        <v>32</v>
      </c>
      <c r="E3009" s="26">
        <f>620-130</f>
        <v>490</v>
      </c>
      <c r="G3009" s="21" t="s">
        <v>504</v>
      </c>
      <c r="I3009" s="21">
        <f t="shared" si="95"/>
        <v>33</v>
      </c>
    </row>
    <row r="3010" spans="1:9" ht="13.4" customHeight="1" x14ac:dyDescent="0.25">
      <c r="A3010" s="21" t="s">
        <v>2119</v>
      </c>
      <c r="B3010" s="25">
        <v>41134</v>
      </c>
      <c r="C3010" s="21" t="s">
        <v>21</v>
      </c>
      <c r="D3010" s="21" t="s">
        <v>399</v>
      </c>
      <c r="E3010" s="26">
        <v>600</v>
      </c>
      <c r="G3010" s="21" t="s">
        <v>504</v>
      </c>
      <c r="I3010" s="21">
        <f t="shared" si="95"/>
        <v>33</v>
      </c>
    </row>
    <row r="3011" spans="1:9" ht="13.4" customHeight="1" x14ac:dyDescent="0.25">
      <c r="A3011" s="21" t="s">
        <v>2119</v>
      </c>
      <c r="B3011" s="25">
        <v>41134</v>
      </c>
      <c r="C3011" s="21" t="s">
        <v>21</v>
      </c>
      <c r="D3011" s="21" t="s">
        <v>437</v>
      </c>
      <c r="E3011" s="26">
        <v>600</v>
      </c>
      <c r="G3011" s="21" t="s">
        <v>504</v>
      </c>
      <c r="I3011" s="21">
        <f t="shared" si="95"/>
        <v>33</v>
      </c>
    </row>
    <row r="3012" spans="1:9" ht="13.4" customHeight="1" x14ac:dyDescent="0.25">
      <c r="A3012" s="21" t="s">
        <v>2119</v>
      </c>
      <c r="B3012" s="25">
        <v>41134</v>
      </c>
      <c r="C3012" s="21" t="s">
        <v>21</v>
      </c>
      <c r="D3012" s="21" t="s">
        <v>268</v>
      </c>
      <c r="E3012" s="26">
        <v>100</v>
      </c>
      <c r="G3012" s="21" t="s">
        <v>250</v>
      </c>
      <c r="I3012" s="21">
        <f t="shared" si="95"/>
        <v>33</v>
      </c>
    </row>
    <row r="3013" spans="1:9" ht="13.4" customHeight="1" x14ac:dyDescent="0.25">
      <c r="A3013" s="21" t="s">
        <v>2119</v>
      </c>
      <c r="B3013" s="25">
        <v>41134</v>
      </c>
      <c r="C3013" s="21" t="s">
        <v>21</v>
      </c>
      <c r="D3013" s="21" t="s">
        <v>268</v>
      </c>
      <c r="E3013" s="26">
        <v>400</v>
      </c>
      <c r="G3013" s="21" t="s">
        <v>504</v>
      </c>
      <c r="I3013" s="21">
        <f t="shared" si="95"/>
        <v>33</v>
      </c>
    </row>
    <row r="3014" spans="1:9" ht="13.4" customHeight="1" x14ac:dyDescent="0.25">
      <c r="A3014" s="21" t="s">
        <v>2119</v>
      </c>
      <c r="B3014" s="25">
        <v>41134</v>
      </c>
      <c r="C3014" s="21" t="s">
        <v>21</v>
      </c>
      <c r="D3014" s="21" t="s">
        <v>395</v>
      </c>
      <c r="E3014" s="26">
        <v>480</v>
      </c>
      <c r="G3014" s="21" t="s">
        <v>504</v>
      </c>
      <c r="I3014" s="21">
        <f t="shared" si="95"/>
        <v>33</v>
      </c>
    </row>
    <row r="3015" spans="1:9" ht="13.4" customHeight="1" x14ac:dyDescent="0.25">
      <c r="A3015" s="21" t="s">
        <v>2119</v>
      </c>
      <c r="B3015" s="25">
        <v>41134</v>
      </c>
      <c r="C3015" s="21" t="s">
        <v>21</v>
      </c>
      <c r="D3015" s="21" t="s">
        <v>394</v>
      </c>
      <c r="E3015" s="26">
        <v>480</v>
      </c>
      <c r="G3015" s="21" t="s">
        <v>504</v>
      </c>
      <c r="I3015" s="21">
        <f t="shared" si="95"/>
        <v>33</v>
      </c>
    </row>
    <row r="3016" spans="1:9" ht="13.4" customHeight="1" x14ac:dyDescent="0.25">
      <c r="A3016" s="21" t="s">
        <v>2119</v>
      </c>
      <c r="B3016" s="25">
        <v>41134</v>
      </c>
      <c r="C3016" s="21" t="s">
        <v>21</v>
      </c>
      <c r="D3016" s="21" t="s">
        <v>403</v>
      </c>
      <c r="E3016" s="26">
        <v>450</v>
      </c>
      <c r="G3016" s="21" t="s">
        <v>504</v>
      </c>
      <c r="I3016" s="21">
        <f t="shared" si="95"/>
        <v>33</v>
      </c>
    </row>
    <row r="3017" spans="1:9" ht="13.4" customHeight="1" x14ac:dyDescent="0.25">
      <c r="A3017" s="21" t="s">
        <v>2119</v>
      </c>
      <c r="B3017" s="25">
        <v>41134</v>
      </c>
      <c r="C3017" s="21" t="s">
        <v>6</v>
      </c>
      <c r="D3017" s="21" t="s">
        <v>299</v>
      </c>
      <c r="F3017" s="26">
        <v>421.39</v>
      </c>
      <c r="G3017" s="21" t="s">
        <v>435</v>
      </c>
    </row>
    <row r="3018" spans="1:9" ht="13.4" customHeight="1" x14ac:dyDescent="0.25">
      <c r="A3018" s="21" t="s">
        <v>2119</v>
      </c>
      <c r="B3018" s="25">
        <v>41134</v>
      </c>
      <c r="C3018" s="21" t="s">
        <v>6</v>
      </c>
      <c r="D3018" s="21" t="s">
        <v>299</v>
      </c>
      <c r="F3018" s="26">
        <v>800.16</v>
      </c>
      <c r="G3018" s="21" t="s">
        <v>353</v>
      </c>
    </row>
    <row r="3019" spans="1:9" ht="13.4" customHeight="1" x14ac:dyDescent="0.25">
      <c r="A3019" s="21" t="s">
        <v>2119</v>
      </c>
      <c r="B3019" s="25">
        <v>41134</v>
      </c>
      <c r="C3019" s="21" t="s">
        <v>6</v>
      </c>
      <c r="D3019" s="21" t="s">
        <v>299</v>
      </c>
      <c r="F3019" s="26">
        <v>662.58</v>
      </c>
      <c r="G3019" s="21" t="s">
        <v>504</v>
      </c>
    </row>
    <row r="3020" spans="1:9" ht="13.4" customHeight="1" x14ac:dyDescent="0.25">
      <c r="A3020" s="21" t="s">
        <v>2119</v>
      </c>
      <c r="B3020" s="25">
        <v>41135</v>
      </c>
      <c r="C3020" s="21" t="s">
        <v>21</v>
      </c>
      <c r="D3020" s="21" t="s">
        <v>46</v>
      </c>
      <c r="E3020" s="26">
        <v>390</v>
      </c>
      <c r="G3020" s="21" t="s">
        <v>504</v>
      </c>
      <c r="I3020" s="21">
        <f>WEEKNUM(B3020)</f>
        <v>33</v>
      </c>
    </row>
    <row r="3021" spans="1:9" ht="13.4" customHeight="1" x14ac:dyDescent="0.25">
      <c r="A3021" s="21" t="s">
        <v>2119</v>
      </c>
      <c r="B3021" s="25">
        <v>41135</v>
      </c>
      <c r="C3021" s="21" t="s">
        <v>21</v>
      </c>
      <c r="D3021" s="21" t="s">
        <v>453</v>
      </c>
      <c r="E3021" s="26">
        <v>240</v>
      </c>
      <c r="G3021" s="21" t="s">
        <v>504</v>
      </c>
      <c r="I3021" s="21">
        <f>WEEKNUM(B3021)</f>
        <v>33</v>
      </c>
    </row>
    <row r="3022" spans="1:9" ht="13.4" customHeight="1" x14ac:dyDescent="0.25">
      <c r="A3022" s="21" t="s">
        <v>2119</v>
      </c>
      <c r="B3022" s="25">
        <v>41135</v>
      </c>
      <c r="C3022" s="21" t="s">
        <v>21</v>
      </c>
      <c r="D3022" s="21" t="s">
        <v>453</v>
      </c>
      <c r="E3022" s="26">
        <v>120</v>
      </c>
      <c r="G3022" s="21" t="s">
        <v>504</v>
      </c>
      <c r="I3022" s="21">
        <f>WEEKNUM(B3022)</f>
        <v>33</v>
      </c>
    </row>
    <row r="3023" spans="1:9" ht="13.4" customHeight="1" x14ac:dyDescent="0.25">
      <c r="A3023" s="21" t="s">
        <v>2119</v>
      </c>
      <c r="B3023" s="25">
        <v>41135</v>
      </c>
      <c r="C3023" s="21" t="s">
        <v>21</v>
      </c>
      <c r="D3023" s="21" t="s">
        <v>216</v>
      </c>
      <c r="E3023" s="26">
        <v>15.5</v>
      </c>
      <c r="G3023" s="21" t="s">
        <v>299</v>
      </c>
      <c r="I3023" s="21">
        <f>WEEKNUM(B3023)</f>
        <v>33</v>
      </c>
    </row>
    <row r="3024" spans="1:9" ht="13.4" customHeight="1" x14ac:dyDescent="0.25">
      <c r="A3024" s="21" t="s">
        <v>2119</v>
      </c>
      <c r="B3024" s="25">
        <v>41135</v>
      </c>
      <c r="C3024" s="21" t="s">
        <v>6</v>
      </c>
      <c r="D3024" s="21" t="s">
        <v>299</v>
      </c>
      <c r="F3024" s="26">
        <v>139.76</v>
      </c>
      <c r="G3024" s="21" t="s">
        <v>353</v>
      </c>
    </row>
    <row r="3025" spans="1:9" ht="13.4" customHeight="1" x14ac:dyDescent="0.25">
      <c r="A3025" s="21" t="s">
        <v>2119</v>
      </c>
      <c r="B3025" s="25">
        <v>41135</v>
      </c>
      <c r="C3025" s="21" t="s">
        <v>6</v>
      </c>
      <c r="D3025" s="21" t="s">
        <v>299</v>
      </c>
      <c r="F3025" s="26">
        <v>205.48</v>
      </c>
      <c r="G3025" s="21" t="s">
        <v>435</v>
      </c>
    </row>
    <row r="3026" spans="1:9" ht="13.4" customHeight="1" x14ac:dyDescent="0.25">
      <c r="A3026" s="21" t="s">
        <v>2119</v>
      </c>
      <c r="B3026" s="25">
        <v>41135</v>
      </c>
      <c r="C3026" s="21" t="s">
        <v>6</v>
      </c>
      <c r="D3026" s="21" t="s">
        <v>299</v>
      </c>
      <c r="F3026" s="26">
        <v>157.88</v>
      </c>
      <c r="G3026" s="21" t="s">
        <v>400</v>
      </c>
    </row>
    <row r="3027" spans="1:9" ht="13.4" customHeight="1" x14ac:dyDescent="0.25">
      <c r="A3027" s="21" t="s">
        <v>2119</v>
      </c>
      <c r="B3027" s="25">
        <v>41135</v>
      </c>
      <c r="C3027" s="21" t="s">
        <v>6</v>
      </c>
      <c r="D3027" s="21" t="s">
        <v>299</v>
      </c>
      <c r="F3027" s="26">
        <v>199.27</v>
      </c>
      <c r="G3027" s="21" t="s">
        <v>504</v>
      </c>
    </row>
    <row r="3028" spans="1:9" ht="13.4" customHeight="1" x14ac:dyDescent="0.25">
      <c r="A3028" s="21" t="s">
        <v>2119</v>
      </c>
      <c r="B3028" s="25">
        <v>41135</v>
      </c>
      <c r="C3028" s="21" t="s">
        <v>6</v>
      </c>
      <c r="D3028" s="21" t="s">
        <v>299</v>
      </c>
      <c r="F3028" s="26">
        <v>58.52</v>
      </c>
      <c r="G3028" s="21" t="s">
        <v>353</v>
      </c>
    </row>
    <row r="3029" spans="1:9" ht="13.4" customHeight="1" x14ac:dyDescent="0.25">
      <c r="A3029" s="21" t="s">
        <v>2119</v>
      </c>
      <c r="B3029" s="25">
        <v>41135</v>
      </c>
      <c r="C3029" s="21" t="s">
        <v>6</v>
      </c>
      <c r="D3029" s="21" t="s">
        <v>299</v>
      </c>
      <c r="F3029" s="26">
        <v>100.41</v>
      </c>
      <c r="G3029" s="21" t="s">
        <v>504</v>
      </c>
    </row>
    <row r="3030" spans="1:9" ht="13.4" customHeight="1" x14ac:dyDescent="0.25">
      <c r="A3030" s="21" t="s">
        <v>2119</v>
      </c>
      <c r="B3030" s="25">
        <v>41136</v>
      </c>
      <c r="C3030" s="21" t="s">
        <v>21</v>
      </c>
      <c r="D3030" s="21" t="s">
        <v>40</v>
      </c>
      <c r="E3030" s="26">
        <v>500</v>
      </c>
      <c r="G3030" s="21" t="s">
        <v>519</v>
      </c>
      <c r="I3030" s="21">
        <f>WEEKNUM(B3030)</f>
        <v>33</v>
      </c>
    </row>
    <row r="3031" spans="1:9" ht="13.4" customHeight="1" x14ac:dyDescent="0.25">
      <c r="A3031" s="21" t="s">
        <v>2119</v>
      </c>
      <c r="B3031" s="25">
        <v>41136</v>
      </c>
      <c r="C3031" s="21" t="s">
        <v>275</v>
      </c>
      <c r="D3031" s="21" t="s">
        <v>299</v>
      </c>
      <c r="F3031" s="26">
        <v>244.93</v>
      </c>
      <c r="G3031" s="21" t="s">
        <v>17</v>
      </c>
    </row>
    <row r="3032" spans="1:9" ht="13.4" customHeight="1" x14ac:dyDescent="0.25">
      <c r="A3032" s="21" t="s">
        <v>2119</v>
      </c>
      <c r="B3032" s="25">
        <v>41136</v>
      </c>
      <c r="C3032" s="21" t="s">
        <v>237</v>
      </c>
      <c r="D3032" s="21" t="s">
        <v>299</v>
      </c>
      <c r="F3032" s="26">
        <v>194.65</v>
      </c>
      <c r="G3032" s="21" t="s">
        <v>504</v>
      </c>
    </row>
    <row r="3033" spans="1:9" ht="13.4" customHeight="1" x14ac:dyDescent="0.25">
      <c r="A3033" s="21" t="s">
        <v>2119</v>
      </c>
      <c r="B3033" s="25">
        <v>41136</v>
      </c>
      <c r="C3033" s="21" t="s">
        <v>6</v>
      </c>
      <c r="D3033" s="21" t="s">
        <v>299</v>
      </c>
      <c r="F3033" s="26">
        <v>37.78</v>
      </c>
      <c r="G3033" s="21" t="s">
        <v>504</v>
      </c>
    </row>
    <row r="3034" spans="1:9" ht="13.4" customHeight="1" x14ac:dyDescent="0.25">
      <c r="A3034" s="21" t="s">
        <v>2119</v>
      </c>
      <c r="B3034" s="25">
        <v>41136</v>
      </c>
      <c r="C3034" s="21" t="s">
        <v>6</v>
      </c>
      <c r="D3034" s="21" t="s">
        <v>299</v>
      </c>
      <c r="F3034" s="26">
        <v>89.77</v>
      </c>
      <c r="G3034" s="21" t="s">
        <v>419</v>
      </c>
    </row>
    <row r="3035" spans="1:9" ht="13.4" customHeight="1" x14ac:dyDescent="0.25">
      <c r="A3035" s="21" t="s">
        <v>2119</v>
      </c>
      <c r="B3035" s="25">
        <v>41137</v>
      </c>
      <c r="C3035" s="21" t="s">
        <v>21</v>
      </c>
      <c r="D3035" s="21" t="s">
        <v>395</v>
      </c>
      <c r="E3035" s="26">
        <v>600</v>
      </c>
      <c r="G3035" s="21" t="s">
        <v>504</v>
      </c>
      <c r="I3035" s="21">
        <f>WEEKNUM(B3035)</f>
        <v>33</v>
      </c>
    </row>
    <row r="3036" spans="1:9" ht="13.4" customHeight="1" x14ac:dyDescent="0.25">
      <c r="A3036" s="21" t="s">
        <v>2119</v>
      </c>
      <c r="B3036" s="25">
        <v>41137</v>
      </c>
      <c r="C3036" s="21" t="s">
        <v>21</v>
      </c>
      <c r="D3036" s="21" t="s">
        <v>216</v>
      </c>
      <c r="E3036" s="26">
        <v>375.5</v>
      </c>
      <c r="G3036" s="21" t="s">
        <v>299</v>
      </c>
      <c r="I3036" s="21">
        <f>WEEKNUM(B3036)</f>
        <v>33</v>
      </c>
    </row>
    <row r="3037" spans="1:9" ht="13.4" customHeight="1" x14ac:dyDescent="0.25">
      <c r="A3037" s="21" t="s">
        <v>2119</v>
      </c>
      <c r="B3037" s="25">
        <v>41137</v>
      </c>
      <c r="C3037" s="21" t="s">
        <v>6</v>
      </c>
      <c r="D3037" s="21" t="s">
        <v>299</v>
      </c>
      <c r="F3037" s="26">
        <v>393.45</v>
      </c>
      <c r="G3037" s="21" t="s">
        <v>435</v>
      </c>
    </row>
    <row r="3038" spans="1:9" ht="13.4" customHeight="1" x14ac:dyDescent="0.25">
      <c r="A3038" s="21" t="s">
        <v>2119</v>
      </c>
      <c r="B3038" s="25">
        <v>41137</v>
      </c>
      <c r="C3038" s="21" t="s">
        <v>6</v>
      </c>
      <c r="D3038" s="21" t="s">
        <v>299</v>
      </c>
      <c r="F3038" s="26">
        <v>418.98</v>
      </c>
      <c r="G3038" s="21" t="s">
        <v>504</v>
      </c>
    </row>
    <row r="3039" spans="1:9" ht="13.4" customHeight="1" x14ac:dyDescent="0.25">
      <c r="A3039" s="21" t="s">
        <v>2119</v>
      </c>
      <c r="B3039" s="25">
        <v>41137</v>
      </c>
      <c r="C3039" s="21" t="s">
        <v>6</v>
      </c>
      <c r="D3039" s="21" t="s">
        <v>520</v>
      </c>
      <c r="F3039" s="26">
        <v>44.16</v>
      </c>
      <c r="G3039" s="21" t="s">
        <v>323</v>
      </c>
    </row>
    <row r="3040" spans="1:9" ht="13.4" customHeight="1" x14ac:dyDescent="0.25">
      <c r="A3040" s="21" t="s">
        <v>2119</v>
      </c>
      <c r="B3040" s="25">
        <v>41137</v>
      </c>
      <c r="C3040" s="21" t="s">
        <v>6</v>
      </c>
      <c r="D3040" s="21" t="s">
        <v>219</v>
      </c>
      <c r="F3040" s="26">
        <v>227.73</v>
      </c>
      <c r="G3040" s="21" t="s">
        <v>355</v>
      </c>
    </row>
    <row r="3041" spans="1:9" ht="13.4" customHeight="1" x14ac:dyDescent="0.25">
      <c r="A3041" s="21" t="s">
        <v>2119</v>
      </c>
      <c r="B3041" s="25">
        <v>41137</v>
      </c>
      <c r="C3041" s="21" t="s">
        <v>6</v>
      </c>
      <c r="D3041" s="21" t="s">
        <v>219</v>
      </c>
      <c r="F3041" s="26">
        <v>41.34</v>
      </c>
      <c r="G3041" s="21" t="s">
        <v>521</v>
      </c>
    </row>
    <row r="3042" spans="1:9" ht="13.4" customHeight="1" x14ac:dyDescent="0.25">
      <c r="A3042" s="21" t="s">
        <v>2119</v>
      </c>
      <c r="B3042" s="25">
        <v>41138</v>
      </c>
      <c r="C3042" s="21" t="s">
        <v>21</v>
      </c>
      <c r="D3042" s="21" t="s">
        <v>403</v>
      </c>
      <c r="E3042" s="26">
        <v>500</v>
      </c>
      <c r="G3042" s="21" t="s">
        <v>504</v>
      </c>
      <c r="I3042" s="21">
        <f>WEEKNUM(B3042)</f>
        <v>33</v>
      </c>
    </row>
    <row r="3043" spans="1:9" ht="13.4" customHeight="1" x14ac:dyDescent="0.25">
      <c r="A3043" s="21" t="s">
        <v>2119</v>
      </c>
      <c r="B3043" s="25">
        <v>41138</v>
      </c>
      <c r="C3043" s="21" t="s">
        <v>21</v>
      </c>
      <c r="D3043" s="21" t="s">
        <v>368</v>
      </c>
      <c r="E3043" s="26">
        <v>300</v>
      </c>
      <c r="G3043" s="21" t="s">
        <v>504</v>
      </c>
      <c r="I3043" s="21">
        <f>WEEKNUM(B3043)</f>
        <v>33</v>
      </c>
    </row>
    <row r="3044" spans="1:9" ht="13.4" customHeight="1" x14ac:dyDescent="0.25">
      <c r="A3044" s="21" t="s">
        <v>2119</v>
      </c>
      <c r="B3044" s="25">
        <v>41139</v>
      </c>
      <c r="C3044" s="21" t="s">
        <v>6</v>
      </c>
      <c r="D3044" s="21" t="s">
        <v>299</v>
      </c>
      <c r="F3044" s="26">
        <v>493.75</v>
      </c>
      <c r="G3044" s="21" t="s">
        <v>504</v>
      </c>
    </row>
    <row r="3045" spans="1:9" ht="13.4" customHeight="1" x14ac:dyDescent="0.25">
      <c r="A3045" s="21" t="s">
        <v>2119</v>
      </c>
      <c r="B3045" s="25">
        <v>41139</v>
      </c>
      <c r="C3045" s="21" t="s">
        <v>6</v>
      </c>
      <c r="D3045" s="21" t="s">
        <v>299</v>
      </c>
      <c r="F3045" s="26">
        <v>739.63</v>
      </c>
      <c r="G3045" s="21" t="s">
        <v>435</v>
      </c>
    </row>
    <row r="3046" spans="1:9" ht="13.4" customHeight="1" x14ac:dyDescent="0.25">
      <c r="A3046" s="21" t="s">
        <v>2119</v>
      </c>
      <c r="B3046" s="25">
        <v>41139</v>
      </c>
      <c r="C3046" s="21" t="s">
        <v>6</v>
      </c>
      <c r="D3046" s="21" t="s">
        <v>299</v>
      </c>
      <c r="F3046" s="26">
        <v>173.07</v>
      </c>
      <c r="G3046" s="21" t="s">
        <v>522</v>
      </c>
    </row>
    <row r="3047" spans="1:9" ht="13.4" customHeight="1" x14ac:dyDescent="0.25">
      <c r="A3047" s="21" t="s">
        <v>2119</v>
      </c>
      <c r="B3047" s="25">
        <v>41139</v>
      </c>
      <c r="C3047" s="21" t="s">
        <v>6</v>
      </c>
      <c r="D3047" s="21" t="s">
        <v>299</v>
      </c>
      <c r="F3047" s="26">
        <v>608.87</v>
      </c>
      <c r="G3047" s="21" t="s">
        <v>504</v>
      </c>
    </row>
    <row r="3048" spans="1:9" ht="13.4" customHeight="1" x14ac:dyDescent="0.25">
      <c r="A3048" s="21" t="s">
        <v>2119</v>
      </c>
      <c r="B3048" s="25">
        <v>41141</v>
      </c>
      <c r="C3048" s="21" t="s">
        <v>21</v>
      </c>
      <c r="D3048" s="21" t="s">
        <v>437</v>
      </c>
      <c r="E3048" s="26">
        <v>720</v>
      </c>
      <c r="G3048" s="21" t="s">
        <v>504</v>
      </c>
      <c r="I3048" s="21">
        <f t="shared" ref="I3048:I3065" si="96">WEEKNUM(B3048)</f>
        <v>34</v>
      </c>
    </row>
    <row r="3049" spans="1:9" ht="13.4" customHeight="1" x14ac:dyDescent="0.25">
      <c r="A3049" s="21" t="s">
        <v>2119</v>
      </c>
      <c r="B3049" s="25">
        <v>41141</v>
      </c>
      <c r="C3049" s="21" t="s">
        <v>21</v>
      </c>
      <c r="D3049" s="21" t="s">
        <v>399</v>
      </c>
      <c r="E3049" s="26">
        <v>720</v>
      </c>
      <c r="G3049" s="21" t="s">
        <v>504</v>
      </c>
      <c r="I3049" s="21">
        <f t="shared" si="96"/>
        <v>34</v>
      </c>
    </row>
    <row r="3050" spans="1:9" ht="13.4" customHeight="1" x14ac:dyDescent="0.25">
      <c r="A3050" s="21" t="s">
        <v>2119</v>
      </c>
      <c r="B3050" s="25">
        <v>41141</v>
      </c>
      <c r="C3050" s="21" t="s">
        <v>21</v>
      </c>
      <c r="D3050" s="21" t="s">
        <v>394</v>
      </c>
      <c r="E3050" s="26">
        <v>720</v>
      </c>
      <c r="G3050" s="21" t="s">
        <v>504</v>
      </c>
      <c r="I3050" s="21">
        <f t="shared" si="96"/>
        <v>34</v>
      </c>
    </row>
    <row r="3051" spans="1:9" ht="13.4" customHeight="1" x14ac:dyDescent="0.25">
      <c r="A3051" s="21" t="s">
        <v>2119</v>
      </c>
      <c r="B3051" s="25">
        <v>41141</v>
      </c>
      <c r="C3051" s="21" t="s">
        <v>21</v>
      </c>
      <c r="D3051" s="21" t="s">
        <v>32</v>
      </c>
      <c r="E3051" s="26">
        <v>650</v>
      </c>
      <c r="G3051" s="21" t="s">
        <v>504</v>
      </c>
      <c r="I3051" s="21">
        <f t="shared" si="96"/>
        <v>34</v>
      </c>
    </row>
    <row r="3052" spans="1:9" ht="13.4" customHeight="1" x14ac:dyDescent="0.25">
      <c r="A3052" s="21" t="s">
        <v>2119</v>
      </c>
      <c r="B3052" s="25">
        <v>41141</v>
      </c>
      <c r="C3052" s="21" t="s">
        <v>21</v>
      </c>
      <c r="D3052" s="21" t="s">
        <v>36</v>
      </c>
      <c r="E3052" s="26">
        <f>650/5</f>
        <v>130</v>
      </c>
      <c r="G3052" s="21" t="s">
        <v>504</v>
      </c>
      <c r="I3052" s="21">
        <f t="shared" si="96"/>
        <v>34</v>
      </c>
    </row>
    <row r="3053" spans="1:9" ht="13.4" customHeight="1" x14ac:dyDescent="0.25">
      <c r="A3053" s="21" t="s">
        <v>2119</v>
      </c>
      <c r="B3053" s="25">
        <v>41141</v>
      </c>
      <c r="C3053" s="21" t="s">
        <v>21</v>
      </c>
      <c r="D3053" s="21" t="s">
        <v>36</v>
      </c>
      <c r="E3053" s="26">
        <f>130*4</f>
        <v>520</v>
      </c>
      <c r="G3053" s="21" t="s">
        <v>353</v>
      </c>
      <c r="I3053" s="21">
        <f t="shared" si="96"/>
        <v>34</v>
      </c>
    </row>
    <row r="3054" spans="1:9" ht="13.4" customHeight="1" x14ac:dyDescent="0.25">
      <c r="A3054" s="21" t="s">
        <v>2119</v>
      </c>
      <c r="B3054" s="25">
        <v>41141</v>
      </c>
      <c r="C3054" s="21" t="s">
        <v>21</v>
      </c>
      <c r="D3054" s="21" t="s">
        <v>268</v>
      </c>
      <c r="E3054" s="26">
        <v>600</v>
      </c>
      <c r="G3054" s="21" t="s">
        <v>504</v>
      </c>
      <c r="I3054" s="21">
        <f t="shared" si="96"/>
        <v>34</v>
      </c>
    </row>
    <row r="3055" spans="1:9" ht="13.4" customHeight="1" x14ac:dyDescent="0.25">
      <c r="A3055" s="21" t="s">
        <v>2119</v>
      </c>
      <c r="B3055" s="25">
        <v>41141</v>
      </c>
      <c r="C3055" s="21" t="s">
        <v>21</v>
      </c>
      <c r="D3055" s="21" t="s">
        <v>22</v>
      </c>
      <c r="E3055" s="26">
        <v>120</v>
      </c>
      <c r="G3055" s="21" t="s">
        <v>504</v>
      </c>
      <c r="I3055" s="21">
        <f t="shared" si="96"/>
        <v>34</v>
      </c>
    </row>
    <row r="3056" spans="1:9" ht="13.4" customHeight="1" x14ac:dyDescent="0.25">
      <c r="A3056" s="21" t="s">
        <v>2119</v>
      </c>
      <c r="B3056" s="25">
        <v>41141</v>
      </c>
      <c r="C3056" s="21" t="s">
        <v>21</v>
      </c>
      <c r="D3056" s="21" t="s">
        <v>22</v>
      </c>
      <c r="E3056" s="26">
        <v>480</v>
      </c>
      <c r="G3056" s="21" t="s">
        <v>353</v>
      </c>
      <c r="I3056" s="21">
        <f t="shared" si="96"/>
        <v>34</v>
      </c>
    </row>
    <row r="3057" spans="1:9" ht="13.4" customHeight="1" x14ac:dyDescent="0.25">
      <c r="A3057" s="21" t="s">
        <v>2119</v>
      </c>
      <c r="B3057" s="25">
        <v>41141</v>
      </c>
      <c r="C3057" s="21" t="s">
        <v>21</v>
      </c>
      <c r="D3057" s="21" t="s">
        <v>46</v>
      </c>
      <c r="E3057" s="26">
        <v>520</v>
      </c>
      <c r="G3057" s="21" t="s">
        <v>504</v>
      </c>
      <c r="I3057" s="21">
        <f t="shared" si="96"/>
        <v>34</v>
      </c>
    </row>
    <row r="3058" spans="1:9" ht="13.4" customHeight="1" x14ac:dyDescent="0.25">
      <c r="A3058" s="21" t="s">
        <v>2119</v>
      </c>
      <c r="B3058" s="25">
        <v>41141</v>
      </c>
      <c r="C3058" s="21" t="s">
        <v>21</v>
      </c>
      <c r="D3058" s="21" t="s">
        <v>395</v>
      </c>
      <c r="E3058" s="26">
        <v>480</v>
      </c>
      <c r="G3058" s="21" t="s">
        <v>504</v>
      </c>
      <c r="I3058" s="21">
        <f t="shared" si="96"/>
        <v>34</v>
      </c>
    </row>
    <row r="3059" spans="1:9" ht="13.4" customHeight="1" x14ac:dyDescent="0.25">
      <c r="A3059" s="21" t="s">
        <v>2119</v>
      </c>
      <c r="B3059" s="25">
        <v>41141</v>
      </c>
      <c r="C3059" s="21" t="s">
        <v>21</v>
      </c>
      <c r="D3059" s="21" t="s">
        <v>56</v>
      </c>
      <c r="E3059" s="26">
        <v>480</v>
      </c>
      <c r="G3059" s="21" t="s">
        <v>353</v>
      </c>
      <c r="I3059" s="21">
        <f t="shared" si="96"/>
        <v>34</v>
      </c>
    </row>
    <row r="3060" spans="1:9" ht="13.4" customHeight="1" x14ac:dyDescent="0.25">
      <c r="A3060" s="21" t="s">
        <v>2119</v>
      </c>
      <c r="B3060" s="25">
        <v>41141</v>
      </c>
      <c r="C3060" s="21" t="s">
        <v>21</v>
      </c>
      <c r="D3060" s="21" t="s">
        <v>48</v>
      </c>
      <c r="E3060" s="26">
        <v>400</v>
      </c>
      <c r="G3060" s="21" t="s">
        <v>353</v>
      </c>
      <c r="I3060" s="21">
        <f t="shared" si="96"/>
        <v>34</v>
      </c>
    </row>
    <row r="3061" spans="1:9" ht="13.4" customHeight="1" x14ac:dyDescent="0.25">
      <c r="A3061" s="21" t="s">
        <v>2119</v>
      </c>
      <c r="B3061" s="25">
        <v>41141</v>
      </c>
      <c r="C3061" s="21" t="s">
        <v>21</v>
      </c>
      <c r="D3061" s="21" t="s">
        <v>46</v>
      </c>
      <c r="E3061" s="26">
        <v>390</v>
      </c>
      <c r="G3061" s="21" t="s">
        <v>504</v>
      </c>
      <c r="I3061" s="21">
        <f t="shared" si="96"/>
        <v>34</v>
      </c>
    </row>
    <row r="3062" spans="1:9" ht="13.4" customHeight="1" x14ac:dyDescent="0.25">
      <c r="A3062" s="21" t="s">
        <v>2119</v>
      </c>
      <c r="B3062" s="25">
        <v>41141</v>
      </c>
      <c r="C3062" s="21" t="s">
        <v>21</v>
      </c>
      <c r="D3062" s="21" t="s">
        <v>40</v>
      </c>
      <c r="E3062" s="26">
        <f>370-130</f>
        <v>240</v>
      </c>
      <c r="G3062" s="21" t="s">
        <v>400</v>
      </c>
      <c r="I3062" s="21">
        <f t="shared" si="96"/>
        <v>34</v>
      </c>
    </row>
    <row r="3063" spans="1:9" ht="13.4" customHeight="1" x14ac:dyDescent="0.25">
      <c r="A3063" s="21" t="s">
        <v>2119</v>
      </c>
      <c r="B3063" s="25">
        <v>41141</v>
      </c>
      <c r="C3063" s="21" t="s">
        <v>21</v>
      </c>
      <c r="D3063" s="21" t="s">
        <v>40</v>
      </c>
      <c r="E3063" s="26">
        <v>130</v>
      </c>
      <c r="G3063" s="21" t="s">
        <v>355</v>
      </c>
      <c r="I3063" s="21">
        <f t="shared" si="96"/>
        <v>34</v>
      </c>
    </row>
    <row r="3064" spans="1:9" ht="13.4" customHeight="1" x14ac:dyDescent="0.25">
      <c r="A3064" s="21" t="s">
        <v>2119</v>
      </c>
      <c r="B3064" s="25">
        <v>41141</v>
      </c>
      <c r="C3064" s="21" t="s">
        <v>21</v>
      </c>
      <c r="D3064" s="21" t="s">
        <v>453</v>
      </c>
      <c r="E3064" s="26">
        <v>350</v>
      </c>
      <c r="G3064" s="21" t="s">
        <v>504</v>
      </c>
      <c r="I3064" s="21">
        <f t="shared" si="96"/>
        <v>34</v>
      </c>
    </row>
    <row r="3065" spans="1:9" ht="13.4" customHeight="1" x14ac:dyDescent="0.25">
      <c r="A3065" s="21" t="s">
        <v>2119</v>
      </c>
      <c r="B3065" s="25">
        <v>41141</v>
      </c>
      <c r="C3065" s="21" t="s">
        <v>21</v>
      </c>
      <c r="D3065" s="21" t="s">
        <v>399</v>
      </c>
      <c r="E3065" s="26">
        <v>40</v>
      </c>
      <c r="G3065" s="21" t="s">
        <v>523</v>
      </c>
      <c r="I3065" s="21">
        <f t="shared" si="96"/>
        <v>34</v>
      </c>
    </row>
    <row r="3066" spans="1:9" ht="13.4" customHeight="1" x14ac:dyDescent="0.25">
      <c r="A3066" s="21" t="s">
        <v>2119</v>
      </c>
      <c r="B3066" s="25">
        <v>41141</v>
      </c>
      <c r="C3066" s="21" t="s">
        <v>6</v>
      </c>
      <c r="D3066" s="21" t="s">
        <v>299</v>
      </c>
      <c r="F3066" s="26">
        <v>366.11</v>
      </c>
      <c r="G3066" s="21" t="s">
        <v>435</v>
      </c>
    </row>
    <row r="3067" spans="1:9" ht="13.4" customHeight="1" x14ac:dyDescent="0.25">
      <c r="A3067" s="21" t="s">
        <v>2119</v>
      </c>
      <c r="B3067" s="25">
        <v>41141</v>
      </c>
      <c r="C3067" s="21" t="s">
        <v>6</v>
      </c>
      <c r="D3067" s="21" t="s">
        <v>299</v>
      </c>
      <c r="F3067" s="26">
        <v>558.78</v>
      </c>
      <c r="G3067" s="21" t="s">
        <v>504</v>
      </c>
    </row>
    <row r="3068" spans="1:9" ht="13.4" customHeight="1" x14ac:dyDescent="0.25">
      <c r="A3068" s="21" t="s">
        <v>2119</v>
      </c>
      <c r="B3068" s="25">
        <v>41142</v>
      </c>
      <c r="C3068" s="21" t="s">
        <v>21</v>
      </c>
      <c r="D3068" s="21" t="s">
        <v>249</v>
      </c>
      <c r="E3068" s="26">
        <v>4650</v>
      </c>
      <c r="G3068" s="21" t="s">
        <v>504</v>
      </c>
      <c r="I3068" s="21">
        <f>WEEKNUM(B3068)</f>
        <v>34</v>
      </c>
    </row>
    <row r="3069" spans="1:9" ht="13.4" customHeight="1" x14ac:dyDescent="0.25">
      <c r="A3069" s="21" t="s">
        <v>2119</v>
      </c>
      <c r="B3069" s="25">
        <v>41142</v>
      </c>
      <c r="C3069" s="21" t="s">
        <v>21</v>
      </c>
      <c r="D3069" s="21" t="s">
        <v>38</v>
      </c>
      <c r="E3069" s="26">
        <v>975</v>
      </c>
      <c r="G3069" s="21" t="s">
        <v>504</v>
      </c>
      <c r="I3069" s="21">
        <f>WEEKNUM(B3069)</f>
        <v>34</v>
      </c>
    </row>
    <row r="3070" spans="1:9" ht="13.4" customHeight="1" x14ac:dyDescent="0.25">
      <c r="A3070" s="21" t="s">
        <v>2119</v>
      </c>
      <c r="B3070" s="25">
        <v>41142</v>
      </c>
      <c r="C3070" s="21" t="s">
        <v>21</v>
      </c>
      <c r="D3070" s="21" t="s">
        <v>38</v>
      </c>
      <c r="E3070" s="26">
        <f>250</f>
        <v>250</v>
      </c>
      <c r="G3070" s="21" t="s">
        <v>353</v>
      </c>
      <c r="I3070" s="21">
        <f>WEEKNUM(B3070)</f>
        <v>34</v>
      </c>
    </row>
    <row r="3071" spans="1:9" ht="13.4" customHeight="1" x14ac:dyDescent="0.25">
      <c r="A3071" s="21" t="s">
        <v>2119</v>
      </c>
      <c r="B3071" s="25">
        <v>41142</v>
      </c>
      <c r="C3071" s="21" t="s">
        <v>21</v>
      </c>
      <c r="D3071" s="21" t="s">
        <v>38</v>
      </c>
      <c r="E3071" s="26">
        <f>1570-1225</f>
        <v>345</v>
      </c>
      <c r="G3071" s="21" t="s">
        <v>524</v>
      </c>
      <c r="I3071" s="21">
        <f>WEEKNUM(B3071)</f>
        <v>34</v>
      </c>
    </row>
    <row r="3072" spans="1:9" ht="13.4" customHeight="1" x14ac:dyDescent="0.25">
      <c r="A3072" s="21" t="s">
        <v>2119</v>
      </c>
      <c r="B3072" s="25">
        <v>41142</v>
      </c>
      <c r="C3072" s="21" t="s">
        <v>6</v>
      </c>
      <c r="D3072" s="21" t="s">
        <v>299</v>
      </c>
      <c r="F3072" s="26">
        <v>70.98</v>
      </c>
      <c r="G3072" s="21" t="s">
        <v>504</v>
      </c>
    </row>
    <row r="3073" spans="1:9" ht="13.4" customHeight="1" x14ac:dyDescent="0.25">
      <c r="A3073" s="21" t="s">
        <v>2119</v>
      </c>
      <c r="B3073" s="25">
        <v>41142</v>
      </c>
      <c r="C3073" s="21" t="s">
        <v>6</v>
      </c>
      <c r="D3073" s="21" t="s">
        <v>299</v>
      </c>
      <c r="F3073" s="26">
        <v>3615.72</v>
      </c>
      <c r="G3073" s="21" t="s">
        <v>504</v>
      </c>
    </row>
    <row r="3074" spans="1:9" ht="13.4" customHeight="1" x14ac:dyDescent="0.25">
      <c r="A3074" s="21" t="s">
        <v>2119</v>
      </c>
      <c r="B3074" s="25">
        <v>41143</v>
      </c>
      <c r="C3074" s="21" t="s">
        <v>6</v>
      </c>
      <c r="D3074" s="21" t="s">
        <v>299</v>
      </c>
      <c r="F3074" s="26">
        <v>81.650000000000006</v>
      </c>
      <c r="G3074" s="21" t="s">
        <v>435</v>
      </c>
    </row>
    <row r="3075" spans="1:9" ht="13.4" customHeight="1" x14ac:dyDescent="0.25">
      <c r="A3075" s="21" t="s">
        <v>2119</v>
      </c>
      <c r="B3075" s="25">
        <v>41143</v>
      </c>
      <c r="C3075" s="21" t="s">
        <v>6</v>
      </c>
      <c r="D3075" s="21" t="s">
        <v>299</v>
      </c>
      <c r="F3075" s="26">
        <v>494.21</v>
      </c>
      <c r="G3075" s="21" t="s">
        <v>504</v>
      </c>
    </row>
    <row r="3076" spans="1:9" ht="13.4" customHeight="1" x14ac:dyDescent="0.25">
      <c r="A3076" s="21" t="s">
        <v>2119</v>
      </c>
      <c r="B3076" s="25">
        <v>41143</v>
      </c>
      <c r="C3076" s="21" t="s">
        <v>6</v>
      </c>
      <c r="D3076" s="21" t="s">
        <v>299</v>
      </c>
      <c r="F3076" s="26">
        <v>29.13</v>
      </c>
      <c r="G3076" s="21" t="s">
        <v>435</v>
      </c>
    </row>
    <row r="3077" spans="1:9" ht="13.4" customHeight="1" x14ac:dyDescent="0.25">
      <c r="A3077" s="21" t="s">
        <v>2119</v>
      </c>
      <c r="B3077" s="25">
        <v>41144</v>
      </c>
      <c r="C3077" s="21" t="s">
        <v>6</v>
      </c>
      <c r="D3077" s="21" t="s">
        <v>219</v>
      </c>
      <c r="F3077" s="26">
        <v>1637.36</v>
      </c>
      <c r="G3077" s="21" t="s">
        <v>504</v>
      </c>
    </row>
    <row r="3078" spans="1:9" ht="13.4" customHeight="1" x14ac:dyDescent="0.25">
      <c r="A3078" s="21" t="s">
        <v>2119</v>
      </c>
      <c r="B3078" s="25">
        <v>41144</v>
      </c>
      <c r="C3078" s="21" t="s">
        <v>6</v>
      </c>
      <c r="D3078" s="21" t="s">
        <v>299</v>
      </c>
      <c r="F3078" s="26">
        <v>889.17</v>
      </c>
      <c r="G3078" s="21" t="s">
        <v>435</v>
      </c>
    </row>
    <row r="3079" spans="1:9" ht="13.4" customHeight="1" x14ac:dyDescent="0.25">
      <c r="A3079" s="21" t="s">
        <v>2119</v>
      </c>
      <c r="B3079" s="25">
        <v>41144</v>
      </c>
      <c r="C3079" s="21" t="s">
        <v>434</v>
      </c>
      <c r="D3079" s="21" t="s">
        <v>299</v>
      </c>
      <c r="F3079" s="26">
        <v>276.67</v>
      </c>
      <c r="G3079" s="21" t="s">
        <v>504</v>
      </c>
    </row>
    <row r="3080" spans="1:9" ht="13.4" customHeight="1" x14ac:dyDescent="0.25">
      <c r="A3080" s="21" t="s">
        <v>2119</v>
      </c>
      <c r="B3080" s="25">
        <v>41144</v>
      </c>
      <c r="C3080" s="21" t="s">
        <v>21</v>
      </c>
      <c r="D3080" s="21" t="s">
        <v>299</v>
      </c>
      <c r="E3080" s="26">
        <v>24</v>
      </c>
      <c r="G3080" s="21" t="s">
        <v>525</v>
      </c>
      <c r="I3080" s="21">
        <f>WEEKNUM(B3080)</f>
        <v>34</v>
      </c>
    </row>
    <row r="3081" spans="1:9" ht="13.4" customHeight="1" x14ac:dyDescent="0.25">
      <c r="A3081" s="21" t="s">
        <v>2119</v>
      </c>
      <c r="B3081" s="25">
        <v>41145</v>
      </c>
      <c r="C3081" s="21" t="s">
        <v>6</v>
      </c>
      <c r="D3081" s="21" t="s">
        <v>299</v>
      </c>
      <c r="F3081" s="26">
        <v>281.73</v>
      </c>
      <c r="G3081" s="21" t="s">
        <v>200</v>
      </c>
    </row>
    <row r="3082" spans="1:9" ht="13.4" customHeight="1" x14ac:dyDescent="0.25">
      <c r="A3082" s="21" t="s">
        <v>2119</v>
      </c>
      <c r="B3082" s="25">
        <v>41146</v>
      </c>
      <c r="C3082" s="21" t="s">
        <v>6</v>
      </c>
      <c r="D3082" s="21" t="s">
        <v>299</v>
      </c>
      <c r="F3082" s="26">
        <v>290.5</v>
      </c>
      <c r="G3082" s="21" t="s">
        <v>435</v>
      </c>
    </row>
    <row r="3083" spans="1:9" ht="13.4" customHeight="1" x14ac:dyDescent="0.25">
      <c r="A3083" s="21" t="s">
        <v>2119</v>
      </c>
      <c r="B3083" s="25">
        <v>41146</v>
      </c>
      <c r="C3083" s="21" t="s">
        <v>6</v>
      </c>
      <c r="D3083" s="21" t="s">
        <v>219</v>
      </c>
      <c r="F3083" s="26">
        <v>491.07</v>
      </c>
      <c r="G3083" s="21" t="s">
        <v>17</v>
      </c>
    </row>
    <row r="3084" spans="1:9" ht="13.4" customHeight="1" x14ac:dyDescent="0.25">
      <c r="A3084" s="21" t="s">
        <v>2119</v>
      </c>
      <c r="B3084" s="25">
        <v>41146</v>
      </c>
      <c r="C3084" s="21" t="s">
        <v>6</v>
      </c>
      <c r="D3084" s="21" t="s">
        <v>526</v>
      </c>
      <c r="F3084" s="26">
        <v>127.1</v>
      </c>
      <c r="G3084" s="21" t="s">
        <v>323</v>
      </c>
    </row>
    <row r="3085" spans="1:9" ht="13.4" customHeight="1" x14ac:dyDescent="0.25">
      <c r="A3085" s="21" t="s">
        <v>2119</v>
      </c>
      <c r="B3085" s="25">
        <v>41148</v>
      </c>
      <c r="C3085" s="21" t="s">
        <v>21</v>
      </c>
      <c r="D3085" s="21" t="s">
        <v>46</v>
      </c>
      <c r="E3085" s="26">
        <v>390</v>
      </c>
      <c r="G3085" s="21" t="s">
        <v>504</v>
      </c>
      <c r="I3085" s="21">
        <f>WEEKNUM(B3085)</f>
        <v>35</v>
      </c>
    </row>
    <row r="3086" spans="1:9" ht="13.4" customHeight="1" x14ac:dyDescent="0.25">
      <c r="A3086" s="21" t="s">
        <v>2119</v>
      </c>
      <c r="B3086" s="25">
        <v>41148</v>
      </c>
      <c r="C3086" s="21" t="s">
        <v>21</v>
      </c>
      <c r="D3086" s="21" t="s">
        <v>437</v>
      </c>
      <c r="E3086" s="26">
        <v>240</v>
      </c>
      <c r="G3086" s="21" t="s">
        <v>504</v>
      </c>
      <c r="I3086" s="21">
        <f>WEEKNUM(B3086)</f>
        <v>35</v>
      </c>
    </row>
    <row r="3087" spans="1:9" ht="13.4" customHeight="1" x14ac:dyDescent="0.25">
      <c r="A3087" s="21" t="s">
        <v>2119</v>
      </c>
      <c r="B3087" s="25">
        <v>41148</v>
      </c>
      <c r="C3087" s="21" t="s">
        <v>21</v>
      </c>
      <c r="D3087" s="21" t="s">
        <v>46</v>
      </c>
      <c r="E3087" s="26">
        <v>130</v>
      </c>
      <c r="G3087" s="21" t="s">
        <v>504</v>
      </c>
      <c r="I3087" s="21">
        <f>WEEKNUM(B3087)</f>
        <v>35</v>
      </c>
    </row>
    <row r="3088" spans="1:9" ht="13.4" customHeight="1" x14ac:dyDescent="0.25">
      <c r="A3088" s="21" t="s">
        <v>2119</v>
      </c>
      <c r="B3088" s="25">
        <v>41148</v>
      </c>
      <c r="C3088" s="21" t="s">
        <v>237</v>
      </c>
      <c r="D3088" s="21" t="s">
        <v>527</v>
      </c>
      <c r="F3088" s="26">
        <v>115.4</v>
      </c>
      <c r="G3088" s="21" t="s">
        <v>323</v>
      </c>
    </row>
    <row r="3089" spans="1:9" ht="13.4" customHeight="1" x14ac:dyDescent="0.25">
      <c r="A3089" s="21" t="s">
        <v>2119</v>
      </c>
      <c r="B3089" s="25">
        <v>41148</v>
      </c>
      <c r="C3089" s="21" t="s">
        <v>6</v>
      </c>
      <c r="D3089" s="21" t="s">
        <v>299</v>
      </c>
      <c r="F3089" s="26">
        <v>54.81</v>
      </c>
      <c r="G3089" s="21" t="s">
        <v>435</v>
      </c>
    </row>
    <row r="3090" spans="1:9" ht="13.4" customHeight="1" x14ac:dyDescent="0.25">
      <c r="A3090" s="21" t="s">
        <v>2119</v>
      </c>
      <c r="B3090" s="25">
        <v>41148</v>
      </c>
      <c r="C3090" s="21" t="s">
        <v>6</v>
      </c>
      <c r="D3090" s="21" t="s">
        <v>299</v>
      </c>
      <c r="F3090" s="26">
        <v>381.01</v>
      </c>
      <c r="G3090" s="21" t="s">
        <v>200</v>
      </c>
    </row>
    <row r="3091" spans="1:9" ht="13.4" customHeight="1" x14ac:dyDescent="0.25">
      <c r="A3091" s="21" t="s">
        <v>2119</v>
      </c>
      <c r="B3091" s="25">
        <v>41149</v>
      </c>
      <c r="C3091" s="21" t="s">
        <v>21</v>
      </c>
      <c r="D3091" s="21" t="s">
        <v>528</v>
      </c>
      <c r="E3091" s="26">
        <v>500</v>
      </c>
      <c r="G3091" s="21" t="s">
        <v>419</v>
      </c>
      <c r="I3091" s="21">
        <f t="shared" ref="I3091:I3104" si="97">WEEKNUM(B3091)</f>
        <v>35</v>
      </c>
    </row>
    <row r="3092" spans="1:9" ht="13.4" customHeight="1" x14ac:dyDescent="0.25">
      <c r="A3092" s="21" t="s">
        <v>2119</v>
      </c>
      <c r="B3092" s="25">
        <v>41149</v>
      </c>
      <c r="C3092" s="21" t="s">
        <v>21</v>
      </c>
      <c r="D3092" s="21" t="s">
        <v>36</v>
      </c>
      <c r="E3092" s="26">
        <v>260</v>
      </c>
      <c r="G3092" s="21" t="s">
        <v>200</v>
      </c>
      <c r="I3092" s="21">
        <f t="shared" si="97"/>
        <v>35</v>
      </c>
    </row>
    <row r="3093" spans="1:9" ht="13.4" customHeight="1" x14ac:dyDescent="0.25">
      <c r="A3093" s="21" t="s">
        <v>2119</v>
      </c>
      <c r="B3093" s="25">
        <v>41149</v>
      </c>
      <c r="C3093" s="21" t="s">
        <v>21</v>
      </c>
      <c r="D3093" s="21" t="s">
        <v>22</v>
      </c>
      <c r="E3093" s="26">
        <v>260</v>
      </c>
      <c r="G3093" s="21" t="s">
        <v>200</v>
      </c>
      <c r="I3093" s="21">
        <f t="shared" si="97"/>
        <v>35</v>
      </c>
    </row>
    <row r="3094" spans="1:9" ht="13.4" customHeight="1" x14ac:dyDescent="0.25">
      <c r="A3094" s="21" t="s">
        <v>2119</v>
      </c>
      <c r="B3094" s="25">
        <v>41149</v>
      </c>
      <c r="C3094" s="21" t="s">
        <v>21</v>
      </c>
      <c r="D3094" s="21" t="s">
        <v>60</v>
      </c>
      <c r="E3094" s="26">
        <v>220</v>
      </c>
      <c r="G3094" s="21" t="s">
        <v>355</v>
      </c>
      <c r="I3094" s="21">
        <f t="shared" si="97"/>
        <v>35</v>
      </c>
    </row>
    <row r="3095" spans="1:9" ht="13.4" customHeight="1" x14ac:dyDescent="0.25">
      <c r="A3095" s="21" t="s">
        <v>2119</v>
      </c>
      <c r="B3095" s="25">
        <v>41149</v>
      </c>
      <c r="C3095" s="21" t="s">
        <v>21</v>
      </c>
      <c r="D3095" s="21" t="s">
        <v>60</v>
      </c>
      <c r="E3095" s="26">
        <v>296</v>
      </c>
      <c r="G3095" s="21" t="s">
        <v>504</v>
      </c>
      <c r="I3095" s="21">
        <f t="shared" si="97"/>
        <v>35</v>
      </c>
    </row>
    <row r="3096" spans="1:9" ht="13.4" customHeight="1" x14ac:dyDescent="0.25">
      <c r="A3096" s="21" t="s">
        <v>2119</v>
      </c>
      <c r="B3096" s="25">
        <v>41149</v>
      </c>
      <c r="C3096" s="21" t="s">
        <v>21</v>
      </c>
      <c r="D3096" s="21" t="s">
        <v>32</v>
      </c>
      <c r="E3096" s="26">
        <v>380</v>
      </c>
      <c r="G3096" s="21" t="s">
        <v>504</v>
      </c>
      <c r="I3096" s="21">
        <f t="shared" si="97"/>
        <v>35</v>
      </c>
    </row>
    <row r="3097" spans="1:9" ht="13.4" customHeight="1" x14ac:dyDescent="0.25">
      <c r="A3097" s="21" t="s">
        <v>2119</v>
      </c>
      <c r="B3097" s="25">
        <v>41149</v>
      </c>
      <c r="C3097" s="21" t="s">
        <v>21</v>
      </c>
      <c r="D3097" s="21" t="s">
        <v>399</v>
      </c>
      <c r="E3097" s="26">
        <v>360</v>
      </c>
      <c r="G3097" s="21" t="s">
        <v>504</v>
      </c>
      <c r="I3097" s="21">
        <f t="shared" si="97"/>
        <v>35</v>
      </c>
    </row>
    <row r="3098" spans="1:9" ht="13.4" customHeight="1" x14ac:dyDescent="0.25">
      <c r="A3098" s="21" t="s">
        <v>2119</v>
      </c>
      <c r="B3098" s="25">
        <v>41149</v>
      </c>
      <c r="C3098" s="21" t="s">
        <v>21</v>
      </c>
      <c r="D3098" s="21" t="s">
        <v>268</v>
      </c>
      <c r="E3098" s="26">
        <v>360</v>
      </c>
      <c r="G3098" s="21" t="s">
        <v>504</v>
      </c>
      <c r="I3098" s="21">
        <f t="shared" si="97"/>
        <v>35</v>
      </c>
    </row>
    <row r="3099" spans="1:9" ht="13.4" customHeight="1" x14ac:dyDescent="0.25">
      <c r="A3099" s="21" t="s">
        <v>2119</v>
      </c>
      <c r="B3099" s="25">
        <v>41149</v>
      </c>
      <c r="C3099" s="21" t="s">
        <v>21</v>
      </c>
      <c r="D3099" s="21" t="s">
        <v>394</v>
      </c>
      <c r="E3099" s="26">
        <v>360</v>
      </c>
      <c r="G3099" s="21" t="s">
        <v>504</v>
      </c>
      <c r="I3099" s="21">
        <f t="shared" si="97"/>
        <v>35</v>
      </c>
    </row>
    <row r="3100" spans="1:9" ht="13.4" customHeight="1" x14ac:dyDescent="0.25">
      <c r="A3100" s="21" t="s">
        <v>2119</v>
      </c>
      <c r="B3100" s="25">
        <v>41150</v>
      </c>
      <c r="C3100" s="21" t="s">
        <v>21</v>
      </c>
      <c r="D3100" s="21" t="s">
        <v>508</v>
      </c>
      <c r="E3100" s="26">
        <v>423.31</v>
      </c>
      <c r="G3100" s="21" t="s">
        <v>454</v>
      </c>
      <c r="I3100" s="21">
        <f t="shared" si="97"/>
        <v>35</v>
      </c>
    </row>
    <row r="3101" spans="1:9" ht="13.4" customHeight="1" x14ac:dyDescent="0.25">
      <c r="A3101" s="21" t="s">
        <v>2119</v>
      </c>
      <c r="B3101" s="25">
        <v>41150</v>
      </c>
      <c r="C3101" s="21" t="s">
        <v>21</v>
      </c>
      <c r="D3101" s="21" t="s">
        <v>263</v>
      </c>
      <c r="E3101" s="26">
        <v>130</v>
      </c>
      <c r="G3101" s="21" t="s">
        <v>419</v>
      </c>
      <c r="I3101" s="21">
        <f t="shared" si="97"/>
        <v>35</v>
      </c>
    </row>
    <row r="3102" spans="1:9" ht="13.4" customHeight="1" x14ac:dyDescent="0.25">
      <c r="A3102" s="21" t="s">
        <v>2119</v>
      </c>
      <c r="B3102" s="25">
        <v>41150</v>
      </c>
      <c r="C3102" s="21" t="s">
        <v>21</v>
      </c>
      <c r="D3102" s="21" t="s">
        <v>263</v>
      </c>
      <c r="E3102" s="26">
        <v>140</v>
      </c>
      <c r="G3102" s="21" t="s">
        <v>449</v>
      </c>
      <c r="I3102" s="21">
        <f t="shared" si="97"/>
        <v>35</v>
      </c>
    </row>
    <row r="3103" spans="1:9" ht="13.4" customHeight="1" x14ac:dyDescent="0.25">
      <c r="A3103" s="21" t="s">
        <v>2119</v>
      </c>
      <c r="B3103" s="25">
        <v>41150</v>
      </c>
      <c r="C3103" s="21" t="s">
        <v>21</v>
      </c>
      <c r="D3103" s="21" t="s">
        <v>263</v>
      </c>
      <c r="E3103" s="26">
        <v>150</v>
      </c>
      <c r="G3103" s="21" t="s">
        <v>461</v>
      </c>
      <c r="I3103" s="21">
        <f t="shared" si="97"/>
        <v>35</v>
      </c>
    </row>
    <row r="3104" spans="1:9" ht="13.4" customHeight="1" x14ac:dyDescent="0.25">
      <c r="A3104" s="21" t="s">
        <v>2119</v>
      </c>
      <c r="B3104" s="25">
        <v>41150</v>
      </c>
      <c r="C3104" s="21" t="s">
        <v>21</v>
      </c>
      <c r="D3104" s="21" t="s">
        <v>216</v>
      </c>
      <c r="E3104" s="26">
        <v>15</v>
      </c>
      <c r="G3104" s="21" t="s">
        <v>299</v>
      </c>
      <c r="I3104" s="21">
        <f t="shared" si="97"/>
        <v>35</v>
      </c>
    </row>
    <row r="3105" spans="1:9" ht="13.4" customHeight="1" x14ac:dyDescent="0.25">
      <c r="A3105" s="21" t="s">
        <v>2119</v>
      </c>
      <c r="B3105" s="25">
        <v>41150</v>
      </c>
      <c r="C3105" s="21" t="s">
        <v>6</v>
      </c>
      <c r="D3105" s="21" t="s">
        <v>299</v>
      </c>
      <c r="F3105" s="26">
        <v>206.6</v>
      </c>
      <c r="G3105" s="21" t="s">
        <v>435</v>
      </c>
    </row>
    <row r="3106" spans="1:9" ht="13.4" customHeight="1" x14ac:dyDescent="0.25">
      <c r="A3106" s="21" t="s">
        <v>2119</v>
      </c>
      <c r="B3106" s="25">
        <v>41150</v>
      </c>
      <c r="C3106" s="21" t="s">
        <v>434</v>
      </c>
      <c r="D3106" s="21" t="s">
        <v>529</v>
      </c>
      <c r="F3106" s="26">
        <v>320.55</v>
      </c>
      <c r="G3106" s="21" t="s">
        <v>323</v>
      </c>
    </row>
    <row r="3107" spans="1:9" ht="13.4" customHeight="1" x14ac:dyDescent="0.25">
      <c r="A3107" s="21" t="s">
        <v>2119</v>
      </c>
      <c r="B3107" s="25">
        <v>41151</v>
      </c>
      <c r="C3107" s="21" t="s">
        <v>6</v>
      </c>
      <c r="D3107" s="21" t="s">
        <v>299</v>
      </c>
      <c r="F3107" s="26">
        <v>417.59</v>
      </c>
      <c r="G3107" s="21" t="s">
        <v>200</v>
      </c>
    </row>
    <row r="3108" spans="1:9" ht="13.4" customHeight="1" x14ac:dyDescent="0.25">
      <c r="A3108" s="21" t="s">
        <v>2119</v>
      </c>
      <c r="B3108" s="25">
        <v>41152</v>
      </c>
      <c r="C3108" s="21" t="s">
        <v>21</v>
      </c>
      <c r="D3108" s="21" t="s">
        <v>530</v>
      </c>
      <c r="E3108" s="26">
        <v>860</v>
      </c>
      <c r="G3108" s="21" t="s">
        <v>531</v>
      </c>
      <c r="I3108" s="21">
        <f>WEEKNUM(B3108)</f>
        <v>35</v>
      </c>
    </row>
    <row r="3109" spans="1:9" ht="13.4" customHeight="1" x14ac:dyDescent="0.25">
      <c r="A3109" s="21" t="s">
        <v>2119</v>
      </c>
      <c r="B3109" s="25">
        <v>41152</v>
      </c>
      <c r="C3109" s="21" t="s">
        <v>6</v>
      </c>
      <c r="D3109" s="21" t="s">
        <v>299</v>
      </c>
      <c r="F3109" s="26">
        <v>686.24</v>
      </c>
      <c r="G3109" s="21" t="s">
        <v>200</v>
      </c>
    </row>
    <row r="3110" spans="1:9" ht="13.4" customHeight="1" x14ac:dyDescent="0.25">
      <c r="A3110" s="21" t="s">
        <v>2119</v>
      </c>
      <c r="B3110" s="25">
        <v>41153</v>
      </c>
      <c r="C3110" s="21" t="s">
        <v>6</v>
      </c>
      <c r="D3110" s="21" t="s">
        <v>299</v>
      </c>
      <c r="F3110" s="26">
        <v>809.81</v>
      </c>
      <c r="G3110" s="21" t="s">
        <v>435</v>
      </c>
    </row>
    <row r="3111" spans="1:9" ht="13.4" customHeight="1" x14ac:dyDescent="0.25">
      <c r="A3111" s="21" t="s">
        <v>2119</v>
      </c>
      <c r="B3111" s="25">
        <v>41156</v>
      </c>
      <c r="C3111" s="21" t="s">
        <v>21</v>
      </c>
      <c r="D3111" s="21" t="s">
        <v>532</v>
      </c>
      <c r="E3111" s="26">
        <v>1200</v>
      </c>
      <c r="G3111" s="21" t="s">
        <v>417</v>
      </c>
      <c r="I3111" s="21">
        <f t="shared" ref="I3111:I3123" si="98">WEEKNUM(B3111)</f>
        <v>36</v>
      </c>
    </row>
    <row r="3112" spans="1:9" ht="13.4" customHeight="1" x14ac:dyDescent="0.25">
      <c r="A3112" s="21" t="s">
        <v>2119</v>
      </c>
      <c r="B3112" s="25">
        <v>41156</v>
      </c>
      <c r="C3112" s="21" t="s">
        <v>21</v>
      </c>
      <c r="D3112" s="21" t="s">
        <v>22</v>
      </c>
      <c r="E3112" s="26">
        <f>745-65</f>
        <v>680</v>
      </c>
      <c r="G3112" s="21" t="s">
        <v>200</v>
      </c>
      <c r="I3112" s="21">
        <f t="shared" si="98"/>
        <v>36</v>
      </c>
    </row>
    <row r="3113" spans="1:9" ht="13.4" customHeight="1" x14ac:dyDescent="0.25">
      <c r="A3113" s="21" t="s">
        <v>2119</v>
      </c>
      <c r="B3113" s="25">
        <v>41156</v>
      </c>
      <c r="C3113" s="21" t="s">
        <v>21</v>
      </c>
      <c r="D3113" s="21" t="s">
        <v>22</v>
      </c>
      <c r="E3113" s="26">
        <v>65</v>
      </c>
      <c r="G3113" s="21" t="s">
        <v>346</v>
      </c>
      <c r="I3113" s="21">
        <f t="shared" si="98"/>
        <v>36</v>
      </c>
    </row>
    <row r="3114" spans="1:9" ht="13.4" customHeight="1" x14ac:dyDescent="0.25">
      <c r="A3114" s="21" t="s">
        <v>2119</v>
      </c>
      <c r="B3114" s="25">
        <v>41156</v>
      </c>
      <c r="C3114" s="21" t="s">
        <v>21</v>
      </c>
      <c r="D3114" s="21" t="s">
        <v>36</v>
      </c>
      <c r="E3114" s="26">
        <f>715-65</f>
        <v>650</v>
      </c>
      <c r="F3114" s="26" t="s">
        <v>307</v>
      </c>
      <c r="G3114" s="21" t="s">
        <v>200</v>
      </c>
      <c r="I3114" s="21">
        <f t="shared" si="98"/>
        <v>36</v>
      </c>
    </row>
    <row r="3115" spans="1:9" ht="13.4" customHeight="1" x14ac:dyDescent="0.25">
      <c r="A3115" s="21" t="s">
        <v>2119</v>
      </c>
      <c r="B3115" s="25">
        <v>41156</v>
      </c>
      <c r="C3115" s="21" t="s">
        <v>21</v>
      </c>
      <c r="D3115" s="21" t="s">
        <v>36</v>
      </c>
      <c r="E3115" s="26">
        <v>65</v>
      </c>
      <c r="G3115" s="21" t="s">
        <v>346</v>
      </c>
      <c r="I3115" s="21">
        <f t="shared" si="98"/>
        <v>36</v>
      </c>
    </row>
    <row r="3116" spans="1:9" ht="13.4" customHeight="1" x14ac:dyDescent="0.25">
      <c r="A3116" s="21" t="s">
        <v>2119</v>
      </c>
      <c r="B3116" s="25">
        <v>41156</v>
      </c>
      <c r="C3116" s="21" t="s">
        <v>21</v>
      </c>
      <c r="D3116" s="21" t="s">
        <v>48</v>
      </c>
      <c r="E3116" s="26">
        <v>120</v>
      </c>
      <c r="G3116" s="21" t="s">
        <v>200</v>
      </c>
      <c r="I3116" s="21">
        <f t="shared" si="98"/>
        <v>36</v>
      </c>
    </row>
    <row r="3117" spans="1:9" ht="13.4" customHeight="1" x14ac:dyDescent="0.25">
      <c r="A3117" s="21" t="s">
        <v>2119</v>
      </c>
      <c r="B3117" s="25">
        <v>41156</v>
      </c>
      <c r="C3117" s="21" t="s">
        <v>21</v>
      </c>
      <c r="D3117" s="21" t="s">
        <v>48</v>
      </c>
      <c r="E3117" s="26">
        <v>380</v>
      </c>
      <c r="G3117" s="21" t="s">
        <v>254</v>
      </c>
      <c r="I3117" s="21">
        <f t="shared" si="98"/>
        <v>36</v>
      </c>
    </row>
    <row r="3118" spans="1:9" ht="13.4" customHeight="1" x14ac:dyDescent="0.25">
      <c r="A3118" s="21" t="s">
        <v>2119</v>
      </c>
      <c r="B3118" s="25">
        <v>41156</v>
      </c>
      <c r="C3118" s="21" t="s">
        <v>21</v>
      </c>
      <c r="D3118" s="21" t="s">
        <v>56</v>
      </c>
      <c r="E3118" s="26">
        <v>120</v>
      </c>
      <c r="G3118" s="21" t="s">
        <v>200</v>
      </c>
      <c r="I3118" s="21">
        <f t="shared" si="98"/>
        <v>36</v>
      </c>
    </row>
    <row r="3119" spans="1:9" ht="13.4" customHeight="1" x14ac:dyDescent="0.25">
      <c r="A3119" s="21" t="s">
        <v>2119</v>
      </c>
      <c r="B3119" s="25">
        <v>41156</v>
      </c>
      <c r="C3119" s="21" t="s">
        <v>21</v>
      </c>
      <c r="D3119" s="21" t="s">
        <v>56</v>
      </c>
      <c r="E3119" s="26">
        <v>380</v>
      </c>
      <c r="G3119" s="21" t="s">
        <v>254</v>
      </c>
      <c r="I3119" s="21">
        <f t="shared" si="98"/>
        <v>36</v>
      </c>
    </row>
    <row r="3120" spans="1:9" ht="13.4" customHeight="1" x14ac:dyDescent="0.25">
      <c r="A3120" s="21" t="s">
        <v>2119</v>
      </c>
      <c r="B3120" s="25">
        <v>41156</v>
      </c>
      <c r="C3120" s="21" t="s">
        <v>21</v>
      </c>
      <c r="D3120" s="21" t="s">
        <v>224</v>
      </c>
      <c r="E3120" s="26">
        <v>400</v>
      </c>
      <c r="G3120" s="21" t="s">
        <v>200</v>
      </c>
      <c r="I3120" s="21">
        <f t="shared" si="98"/>
        <v>36</v>
      </c>
    </row>
    <row r="3121" spans="1:9" ht="13.4" customHeight="1" x14ac:dyDescent="0.25">
      <c r="A3121" s="21" t="s">
        <v>2119</v>
      </c>
      <c r="B3121" s="25">
        <v>41156</v>
      </c>
      <c r="C3121" s="21" t="s">
        <v>21</v>
      </c>
      <c r="D3121" s="21" t="s">
        <v>32</v>
      </c>
      <c r="E3121" s="26">
        <v>130</v>
      </c>
      <c r="G3121" s="21" t="s">
        <v>417</v>
      </c>
      <c r="I3121" s="21">
        <f t="shared" si="98"/>
        <v>36</v>
      </c>
    </row>
    <row r="3122" spans="1:9" ht="13.4" customHeight="1" x14ac:dyDescent="0.25">
      <c r="A3122" s="21" t="s">
        <v>2119</v>
      </c>
      <c r="B3122" s="25">
        <v>41156</v>
      </c>
      <c r="C3122" s="21" t="s">
        <v>21</v>
      </c>
      <c r="D3122" s="21" t="s">
        <v>533</v>
      </c>
      <c r="E3122" s="26">
        <v>120</v>
      </c>
      <c r="G3122" s="21" t="s">
        <v>417</v>
      </c>
      <c r="I3122" s="21">
        <f t="shared" si="98"/>
        <v>36</v>
      </c>
    </row>
    <row r="3123" spans="1:9" ht="13.4" customHeight="1" x14ac:dyDescent="0.25">
      <c r="A3123" s="21" t="s">
        <v>2119</v>
      </c>
      <c r="B3123" s="25">
        <v>41156</v>
      </c>
      <c r="C3123" s="21" t="s">
        <v>21</v>
      </c>
      <c r="D3123" s="21" t="s">
        <v>181</v>
      </c>
      <c r="E3123" s="26">
        <v>79.5</v>
      </c>
      <c r="G3123" s="21" t="s">
        <v>323</v>
      </c>
      <c r="I3123" s="21">
        <f t="shared" si="98"/>
        <v>36</v>
      </c>
    </row>
    <row r="3124" spans="1:9" ht="13.4" customHeight="1" x14ac:dyDescent="0.25">
      <c r="A3124" s="21" t="s">
        <v>2119</v>
      </c>
      <c r="B3124" s="25">
        <v>41156</v>
      </c>
      <c r="C3124" s="21" t="s">
        <v>6</v>
      </c>
      <c r="D3124" s="21" t="s">
        <v>299</v>
      </c>
      <c r="F3124" s="26">
        <v>162.47</v>
      </c>
      <c r="G3124" s="21" t="s">
        <v>435</v>
      </c>
    </row>
    <row r="3125" spans="1:9" ht="13.4" customHeight="1" x14ac:dyDescent="0.25">
      <c r="A3125" s="21" t="s">
        <v>2119</v>
      </c>
      <c r="B3125" s="25">
        <v>41158</v>
      </c>
      <c r="C3125" s="21" t="s">
        <v>21</v>
      </c>
      <c r="D3125" s="21" t="s">
        <v>257</v>
      </c>
      <c r="E3125" s="26">
        <v>1200</v>
      </c>
      <c r="G3125" s="21" t="s">
        <v>200</v>
      </c>
      <c r="I3125" s="21">
        <f>WEEKNUM(B3125)</f>
        <v>36</v>
      </c>
    </row>
    <row r="3126" spans="1:9" ht="13.4" customHeight="1" x14ac:dyDescent="0.25">
      <c r="A3126" s="21" t="s">
        <v>2119</v>
      </c>
      <c r="B3126" s="25">
        <v>41158</v>
      </c>
      <c r="C3126" s="21" t="s">
        <v>21</v>
      </c>
      <c r="D3126" s="21" t="s">
        <v>268</v>
      </c>
      <c r="E3126" s="26">
        <v>100</v>
      </c>
      <c r="G3126" s="21" t="s">
        <v>417</v>
      </c>
      <c r="I3126" s="21">
        <f>WEEKNUM(B3126)</f>
        <v>36</v>
      </c>
    </row>
    <row r="3127" spans="1:9" ht="13.4" customHeight="1" x14ac:dyDescent="0.25">
      <c r="A3127" s="21" t="s">
        <v>2119</v>
      </c>
      <c r="B3127" s="25">
        <v>41158</v>
      </c>
      <c r="C3127" s="21" t="s">
        <v>21</v>
      </c>
      <c r="D3127" s="21" t="s">
        <v>534</v>
      </c>
      <c r="E3127" s="26">
        <v>54.61</v>
      </c>
      <c r="G3127" s="21" t="s">
        <v>323</v>
      </c>
      <c r="I3127" s="21">
        <f>WEEKNUM(B3127)</f>
        <v>36</v>
      </c>
    </row>
    <row r="3128" spans="1:9" ht="13.4" customHeight="1" x14ac:dyDescent="0.25">
      <c r="A3128" s="21" t="s">
        <v>2119</v>
      </c>
      <c r="B3128" s="25">
        <v>41158</v>
      </c>
      <c r="C3128" s="21" t="s">
        <v>275</v>
      </c>
      <c r="D3128" s="21" t="s">
        <v>299</v>
      </c>
      <c r="F3128" s="26">
        <v>249.75</v>
      </c>
      <c r="G3128" s="21" t="s">
        <v>17</v>
      </c>
    </row>
    <row r="3129" spans="1:9" ht="13.4" customHeight="1" x14ac:dyDescent="0.25">
      <c r="A3129" s="21" t="s">
        <v>2119</v>
      </c>
      <c r="B3129" s="25">
        <v>41159</v>
      </c>
      <c r="C3129" s="21" t="s">
        <v>21</v>
      </c>
      <c r="D3129" s="21" t="s">
        <v>321</v>
      </c>
      <c r="E3129" s="26">
        <v>131</v>
      </c>
      <c r="G3129" s="21" t="s">
        <v>454</v>
      </c>
      <c r="I3129" s="21">
        <f>WEEKNUM(B3129)</f>
        <v>36</v>
      </c>
    </row>
    <row r="3130" spans="1:9" ht="13.4" customHeight="1" x14ac:dyDescent="0.25">
      <c r="A3130" s="21" t="s">
        <v>2119</v>
      </c>
      <c r="B3130" s="25">
        <v>41159</v>
      </c>
      <c r="C3130" s="21" t="s">
        <v>275</v>
      </c>
      <c r="D3130" s="21" t="s">
        <v>299</v>
      </c>
      <c r="F3130" s="26">
        <v>43.01</v>
      </c>
      <c r="G3130" s="21" t="s">
        <v>17</v>
      </c>
    </row>
    <row r="3131" spans="1:9" ht="13.4" customHeight="1" x14ac:dyDescent="0.25">
      <c r="A3131" s="21" t="s">
        <v>2119</v>
      </c>
      <c r="B3131" s="25">
        <v>41159</v>
      </c>
      <c r="C3131" s="21" t="s">
        <v>6</v>
      </c>
      <c r="D3131" s="21" t="s">
        <v>299</v>
      </c>
      <c r="F3131" s="26">
        <v>89.64</v>
      </c>
      <c r="G3131" s="21" t="s">
        <v>346</v>
      </c>
    </row>
    <row r="3132" spans="1:9" ht="13.4" customHeight="1" x14ac:dyDescent="0.25">
      <c r="A3132" s="21" t="s">
        <v>2119</v>
      </c>
      <c r="B3132" s="25">
        <v>41160</v>
      </c>
      <c r="C3132" s="21" t="s">
        <v>6</v>
      </c>
      <c r="D3132" s="21" t="s">
        <v>299</v>
      </c>
      <c r="F3132" s="26">
        <v>541.24</v>
      </c>
      <c r="G3132" s="21" t="s">
        <v>346</v>
      </c>
    </row>
    <row r="3133" spans="1:9" ht="13.4" customHeight="1" x14ac:dyDescent="0.25">
      <c r="A3133" s="21" t="s">
        <v>2119</v>
      </c>
      <c r="B3133" s="25">
        <v>41161</v>
      </c>
      <c r="C3133" s="21" t="s">
        <v>6</v>
      </c>
      <c r="D3133" s="21" t="s">
        <v>299</v>
      </c>
      <c r="F3133" s="26">
        <v>498.27</v>
      </c>
      <c r="G3133" s="21" t="s">
        <v>435</v>
      </c>
    </row>
    <row r="3134" spans="1:9" ht="13.4" customHeight="1" x14ac:dyDescent="0.25">
      <c r="A3134" s="21" t="s">
        <v>2119</v>
      </c>
      <c r="B3134" s="25">
        <v>41162</v>
      </c>
      <c r="C3134" s="21" t="s">
        <v>21</v>
      </c>
      <c r="D3134" s="21" t="s">
        <v>36</v>
      </c>
      <c r="E3134" s="26">
        <v>1500</v>
      </c>
      <c r="G3134" s="21" t="s">
        <v>346</v>
      </c>
      <c r="I3134" s="21">
        <f>WEEKNUM(B3134)</f>
        <v>37</v>
      </c>
    </row>
    <row r="3135" spans="1:9" ht="13.4" customHeight="1" x14ac:dyDescent="0.25">
      <c r="A3135" s="21" t="s">
        <v>2119</v>
      </c>
      <c r="B3135" s="25">
        <v>41162</v>
      </c>
      <c r="C3135" s="21" t="s">
        <v>6</v>
      </c>
      <c r="D3135" s="21" t="s">
        <v>299</v>
      </c>
      <c r="F3135" s="26">
        <v>125.61</v>
      </c>
      <c r="G3135" s="21" t="s">
        <v>435</v>
      </c>
    </row>
    <row r="3136" spans="1:9" ht="13.4" customHeight="1" x14ac:dyDescent="0.25">
      <c r="A3136" s="21" t="s">
        <v>2119</v>
      </c>
      <c r="B3136" s="25">
        <v>41162</v>
      </c>
      <c r="C3136" s="21" t="s">
        <v>6</v>
      </c>
      <c r="D3136" s="21" t="s">
        <v>535</v>
      </c>
      <c r="F3136" s="26">
        <v>913.69</v>
      </c>
      <c r="G3136" s="21" t="s">
        <v>536</v>
      </c>
    </row>
    <row r="3137" spans="1:9" ht="13.4" customHeight="1" x14ac:dyDescent="0.25">
      <c r="A3137" s="21" t="s">
        <v>2119</v>
      </c>
      <c r="B3137" s="25">
        <v>41163</v>
      </c>
      <c r="C3137" s="21" t="s">
        <v>6</v>
      </c>
      <c r="D3137" s="21" t="s">
        <v>299</v>
      </c>
      <c r="F3137" s="26">
        <v>327.71</v>
      </c>
      <c r="G3137" s="21" t="s">
        <v>435</v>
      </c>
    </row>
    <row r="3138" spans="1:9" ht="13.4" customHeight="1" x14ac:dyDescent="0.25">
      <c r="A3138" s="21" t="s">
        <v>2119</v>
      </c>
      <c r="B3138" s="25">
        <v>41163</v>
      </c>
      <c r="C3138" s="21" t="s">
        <v>6</v>
      </c>
      <c r="D3138" s="21" t="s">
        <v>299</v>
      </c>
      <c r="F3138" s="26">
        <v>80.25</v>
      </c>
      <c r="G3138" s="21" t="s">
        <v>381</v>
      </c>
    </row>
    <row r="3139" spans="1:9" ht="13.4" customHeight="1" x14ac:dyDescent="0.25">
      <c r="A3139" s="21" t="s">
        <v>2119</v>
      </c>
      <c r="B3139" s="25">
        <v>41164</v>
      </c>
      <c r="C3139" s="21" t="s">
        <v>21</v>
      </c>
      <c r="D3139" s="21" t="s">
        <v>260</v>
      </c>
      <c r="E3139" s="26">
        <v>225</v>
      </c>
      <c r="G3139" s="21" t="s">
        <v>381</v>
      </c>
      <c r="I3139" s="21">
        <f>WEEKNUM(B3139)</f>
        <v>37</v>
      </c>
    </row>
    <row r="3140" spans="1:9" ht="13.4" customHeight="1" x14ac:dyDescent="0.25">
      <c r="A3140" s="21" t="s">
        <v>2119</v>
      </c>
      <c r="B3140" s="25">
        <v>41164</v>
      </c>
      <c r="C3140" s="21" t="s">
        <v>6</v>
      </c>
      <c r="D3140" s="21" t="s">
        <v>299</v>
      </c>
      <c r="F3140" s="26">
        <v>406.63</v>
      </c>
      <c r="G3140" s="21" t="s">
        <v>346</v>
      </c>
    </row>
    <row r="3141" spans="1:9" ht="13.4" customHeight="1" x14ac:dyDescent="0.25">
      <c r="A3141" s="21" t="s">
        <v>2119</v>
      </c>
      <c r="B3141" s="25">
        <v>41164</v>
      </c>
      <c r="C3141" s="21" t="s">
        <v>21</v>
      </c>
      <c r="D3141" s="21" t="s">
        <v>255</v>
      </c>
      <c r="E3141" s="26">
        <v>225</v>
      </c>
      <c r="G3141" s="21" t="s">
        <v>381</v>
      </c>
      <c r="I3141" s="21">
        <f>WEEKNUM(B3141)</f>
        <v>37</v>
      </c>
    </row>
    <row r="3142" spans="1:9" ht="13.4" customHeight="1" x14ac:dyDescent="0.25">
      <c r="A3142" s="21" t="s">
        <v>2119</v>
      </c>
      <c r="B3142" s="25">
        <v>41165</v>
      </c>
      <c r="C3142" s="21" t="s">
        <v>21</v>
      </c>
      <c r="D3142" s="21" t="s">
        <v>65</v>
      </c>
      <c r="E3142" s="26">
        <v>620</v>
      </c>
      <c r="G3142" s="21" t="s">
        <v>537</v>
      </c>
      <c r="I3142" s="21">
        <f>WEEKNUM(B3142)</f>
        <v>37</v>
      </c>
    </row>
    <row r="3143" spans="1:9" ht="13.4" customHeight="1" x14ac:dyDescent="0.25">
      <c r="A3143" s="21" t="s">
        <v>2119</v>
      </c>
      <c r="B3143" s="25">
        <v>41165</v>
      </c>
      <c r="C3143" s="21" t="s">
        <v>21</v>
      </c>
      <c r="D3143" s="21" t="s">
        <v>538</v>
      </c>
      <c r="E3143" s="26">
        <v>85</v>
      </c>
      <c r="G3143" s="21" t="s">
        <v>323</v>
      </c>
      <c r="I3143" s="21">
        <f>WEEKNUM(B3143)</f>
        <v>37</v>
      </c>
    </row>
    <row r="3144" spans="1:9" ht="13.4" customHeight="1" x14ac:dyDescent="0.25">
      <c r="A3144" s="21" t="s">
        <v>2119</v>
      </c>
      <c r="B3144" s="25">
        <v>41165</v>
      </c>
      <c r="C3144" s="21" t="s">
        <v>275</v>
      </c>
      <c r="D3144" s="21" t="s">
        <v>299</v>
      </c>
      <c r="F3144" s="26">
        <v>256.8</v>
      </c>
      <c r="G3144" s="21" t="s">
        <v>17</v>
      </c>
    </row>
    <row r="3145" spans="1:9" ht="13.4" customHeight="1" x14ac:dyDescent="0.25">
      <c r="A3145" s="21" t="s">
        <v>2119</v>
      </c>
      <c r="B3145" s="25">
        <v>41165</v>
      </c>
      <c r="C3145" s="21" t="s">
        <v>6</v>
      </c>
      <c r="D3145" s="21" t="s">
        <v>299</v>
      </c>
      <c r="F3145" s="26">
        <v>326.52</v>
      </c>
      <c r="G3145" s="21" t="s">
        <v>346</v>
      </c>
    </row>
    <row r="3146" spans="1:9" ht="13.4" customHeight="1" x14ac:dyDescent="0.25">
      <c r="A3146" s="21" t="s">
        <v>2119</v>
      </c>
      <c r="B3146" s="25">
        <v>41166</v>
      </c>
      <c r="C3146" s="21" t="s">
        <v>6</v>
      </c>
      <c r="D3146" s="21" t="s">
        <v>219</v>
      </c>
      <c r="F3146" s="26">
        <v>373.98</v>
      </c>
      <c r="G3146" s="21" t="s">
        <v>346</v>
      </c>
    </row>
    <row r="3147" spans="1:9" ht="13.4" customHeight="1" x14ac:dyDescent="0.25">
      <c r="A3147" s="21" t="s">
        <v>2119</v>
      </c>
      <c r="B3147" s="25">
        <v>41166</v>
      </c>
      <c r="C3147" s="21" t="s">
        <v>275</v>
      </c>
      <c r="D3147" s="21" t="s">
        <v>299</v>
      </c>
      <c r="F3147" s="26">
        <v>228.81</v>
      </c>
      <c r="G3147" s="21" t="s">
        <v>17</v>
      </c>
    </row>
    <row r="3148" spans="1:9" ht="13.4" customHeight="1" x14ac:dyDescent="0.25">
      <c r="A3148" s="21" t="s">
        <v>2119</v>
      </c>
      <c r="B3148" s="25">
        <v>41166</v>
      </c>
      <c r="C3148" s="21" t="s">
        <v>6</v>
      </c>
      <c r="D3148" s="21" t="s">
        <v>299</v>
      </c>
      <c r="F3148" s="26">
        <v>180.62</v>
      </c>
      <c r="G3148" s="21" t="s">
        <v>346</v>
      </c>
    </row>
    <row r="3149" spans="1:9" ht="13.4" customHeight="1" x14ac:dyDescent="0.25">
      <c r="A3149" s="21" t="s">
        <v>2119</v>
      </c>
      <c r="B3149" s="25">
        <v>41166</v>
      </c>
      <c r="C3149" s="21" t="s">
        <v>6</v>
      </c>
      <c r="D3149" s="21" t="s">
        <v>299</v>
      </c>
      <c r="F3149" s="26">
        <v>181.69</v>
      </c>
      <c r="G3149" s="21" t="s">
        <v>435</v>
      </c>
    </row>
    <row r="3150" spans="1:9" ht="13.4" customHeight="1" x14ac:dyDescent="0.25">
      <c r="A3150" s="21" t="s">
        <v>2119</v>
      </c>
      <c r="B3150" s="25">
        <v>41166</v>
      </c>
      <c r="C3150" s="21" t="s">
        <v>275</v>
      </c>
      <c r="D3150" s="21" t="s">
        <v>299</v>
      </c>
      <c r="F3150" s="26">
        <v>86.5</v>
      </c>
      <c r="G3150" s="21" t="s">
        <v>17</v>
      </c>
    </row>
    <row r="3151" spans="1:9" ht="13.4" customHeight="1" x14ac:dyDescent="0.25">
      <c r="A3151" s="21" t="s">
        <v>2119</v>
      </c>
      <c r="B3151" s="25">
        <v>41166</v>
      </c>
      <c r="C3151" s="21" t="s">
        <v>6</v>
      </c>
      <c r="D3151" s="21" t="s">
        <v>299</v>
      </c>
      <c r="F3151" s="26">
        <v>34.75</v>
      </c>
      <c r="G3151" s="21" t="s">
        <v>346</v>
      </c>
    </row>
    <row r="3152" spans="1:9" ht="13.4" customHeight="1" x14ac:dyDescent="0.25">
      <c r="A3152" s="21" t="s">
        <v>2119</v>
      </c>
      <c r="B3152" s="25">
        <v>41169</v>
      </c>
      <c r="C3152" s="21" t="s">
        <v>6</v>
      </c>
      <c r="D3152" s="21" t="s">
        <v>299</v>
      </c>
      <c r="F3152" s="26">
        <v>363.66</v>
      </c>
      <c r="G3152" s="21" t="s">
        <v>425</v>
      </c>
    </row>
    <row r="3153" spans="1:9" ht="13.4" customHeight="1" x14ac:dyDescent="0.25">
      <c r="A3153" s="21" t="s">
        <v>2119</v>
      </c>
      <c r="B3153" s="25">
        <v>41169</v>
      </c>
      <c r="C3153" s="21" t="s">
        <v>21</v>
      </c>
      <c r="D3153" s="21" t="s">
        <v>36</v>
      </c>
      <c r="E3153" s="26">
        <v>2300</v>
      </c>
      <c r="G3153" s="21" t="s">
        <v>346</v>
      </c>
      <c r="I3153" s="21">
        <f t="shared" ref="I3153:I3161" si="99">WEEKNUM(B3153)</f>
        <v>38</v>
      </c>
    </row>
    <row r="3154" spans="1:9" ht="13.4" customHeight="1" x14ac:dyDescent="0.25">
      <c r="A3154" s="21" t="s">
        <v>2119</v>
      </c>
      <c r="B3154" s="25">
        <v>41169</v>
      </c>
      <c r="C3154" s="21" t="s">
        <v>21</v>
      </c>
      <c r="D3154" s="21" t="s">
        <v>22</v>
      </c>
      <c r="E3154" s="26">
        <f>520/2</f>
        <v>260</v>
      </c>
      <c r="G3154" s="21" t="s">
        <v>381</v>
      </c>
      <c r="I3154" s="21">
        <f t="shared" si="99"/>
        <v>38</v>
      </c>
    </row>
    <row r="3155" spans="1:9" ht="13.4" customHeight="1" x14ac:dyDescent="0.25">
      <c r="A3155" s="21" t="s">
        <v>2119</v>
      </c>
      <c r="B3155" s="25">
        <v>41169</v>
      </c>
      <c r="C3155" s="21" t="s">
        <v>21</v>
      </c>
      <c r="D3155" s="21" t="s">
        <v>22</v>
      </c>
      <c r="E3155" s="26">
        <v>260</v>
      </c>
      <c r="G3155" s="21" t="s">
        <v>200</v>
      </c>
      <c r="I3155" s="21">
        <f t="shared" si="99"/>
        <v>38</v>
      </c>
    </row>
    <row r="3156" spans="1:9" ht="13.4" customHeight="1" x14ac:dyDescent="0.25">
      <c r="A3156" s="21" t="s">
        <v>2119</v>
      </c>
      <c r="B3156" s="25">
        <v>41169</v>
      </c>
      <c r="C3156" s="21" t="s">
        <v>21</v>
      </c>
      <c r="D3156" s="21" t="s">
        <v>433</v>
      </c>
      <c r="E3156" s="26">
        <v>200</v>
      </c>
      <c r="G3156" s="21" t="s">
        <v>381</v>
      </c>
      <c r="I3156" s="21">
        <f t="shared" si="99"/>
        <v>38</v>
      </c>
    </row>
    <row r="3157" spans="1:9" ht="13.4" customHeight="1" x14ac:dyDescent="0.25">
      <c r="A3157" s="21" t="s">
        <v>2119</v>
      </c>
      <c r="B3157" s="25">
        <v>41169</v>
      </c>
      <c r="C3157" s="21" t="s">
        <v>21</v>
      </c>
      <c r="D3157" s="21" t="s">
        <v>433</v>
      </c>
      <c r="E3157" s="26">
        <v>200</v>
      </c>
      <c r="G3157" s="21" t="s">
        <v>346</v>
      </c>
      <c r="I3157" s="21">
        <f t="shared" si="99"/>
        <v>38</v>
      </c>
    </row>
    <row r="3158" spans="1:9" ht="13.4" customHeight="1" x14ac:dyDescent="0.25">
      <c r="A3158" s="21" t="s">
        <v>2119</v>
      </c>
      <c r="B3158" s="25">
        <v>41169</v>
      </c>
      <c r="C3158" s="21" t="s">
        <v>21</v>
      </c>
      <c r="D3158" s="21" t="s">
        <v>539</v>
      </c>
      <c r="E3158" s="26">
        <v>300</v>
      </c>
      <c r="G3158" s="21" t="s">
        <v>425</v>
      </c>
      <c r="I3158" s="21">
        <f t="shared" si="99"/>
        <v>38</v>
      </c>
    </row>
    <row r="3159" spans="1:9" ht="13.4" customHeight="1" x14ac:dyDescent="0.25">
      <c r="A3159" s="21" t="s">
        <v>2119</v>
      </c>
      <c r="B3159" s="25">
        <v>41170</v>
      </c>
      <c r="C3159" s="21" t="s">
        <v>21</v>
      </c>
      <c r="D3159" s="21" t="s">
        <v>36</v>
      </c>
      <c r="E3159" s="26">
        <v>260</v>
      </c>
      <c r="G3159" s="21" t="s">
        <v>381</v>
      </c>
      <c r="I3159" s="21">
        <f t="shared" si="99"/>
        <v>38</v>
      </c>
    </row>
    <row r="3160" spans="1:9" ht="13.4" customHeight="1" x14ac:dyDescent="0.25">
      <c r="A3160" s="21" t="s">
        <v>2119</v>
      </c>
      <c r="B3160" s="25">
        <v>41170</v>
      </c>
      <c r="C3160" s="21" t="s">
        <v>21</v>
      </c>
      <c r="D3160" s="21" t="s">
        <v>36</v>
      </c>
      <c r="E3160" s="26">
        <v>260</v>
      </c>
      <c r="G3160" s="21" t="s">
        <v>200</v>
      </c>
      <c r="I3160" s="21">
        <f t="shared" si="99"/>
        <v>38</v>
      </c>
    </row>
    <row r="3161" spans="1:9" ht="13.4" customHeight="1" x14ac:dyDescent="0.25">
      <c r="A3161" s="21" t="s">
        <v>2119</v>
      </c>
      <c r="B3161" s="25">
        <v>41170</v>
      </c>
      <c r="C3161" s="21" t="s">
        <v>21</v>
      </c>
      <c r="D3161" s="21" t="s">
        <v>32</v>
      </c>
      <c r="E3161" s="26">
        <v>260</v>
      </c>
      <c r="G3161" s="21" t="s">
        <v>381</v>
      </c>
      <c r="I3161" s="21">
        <f t="shared" si="99"/>
        <v>38</v>
      </c>
    </row>
    <row r="3162" spans="1:9" ht="13.4" customHeight="1" x14ac:dyDescent="0.25">
      <c r="A3162" s="21" t="s">
        <v>2119</v>
      </c>
      <c r="B3162" s="25">
        <v>41171</v>
      </c>
      <c r="C3162" s="21" t="s">
        <v>6</v>
      </c>
      <c r="D3162" s="21" t="s">
        <v>299</v>
      </c>
      <c r="F3162" s="26">
        <v>93.36</v>
      </c>
      <c r="G3162" s="21" t="s">
        <v>346</v>
      </c>
    </row>
    <row r="3163" spans="1:9" ht="13.4" customHeight="1" x14ac:dyDescent="0.25">
      <c r="A3163" s="21" t="s">
        <v>2119</v>
      </c>
      <c r="B3163" s="25">
        <v>41171</v>
      </c>
      <c r="C3163" s="21" t="s">
        <v>21</v>
      </c>
      <c r="D3163" s="21" t="s">
        <v>255</v>
      </c>
      <c r="E3163" s="26">
        <v>2000</v>
      </c>
      <c r="G3163" s="21" t="s">
        <v>200</v>
      </c>
      <c r="I3163" s="21">
        <f>WEEKNUM(B3163)</f>
        <v>38</v>
      </c>
    </row>
    <row r="3164" spans="1:9" ht="13.4" customHeight="1" x14ac:dyDescent="0.25">
      <c r="A3164" s="21" t="s">
        <v>2119</v>
      </c>
      <c r="B3164" s="25">
        <v>41171</v>
      </c>
      <c r="C3164" s="21" t="s">
        <v>21</v>
      </c>
      <c r="D3164" s="21" t="s">
        <v>255</v>
      </c>
      <c r="E3164" s="26">
        <v>250</v>
      </c>
      <c r="G3164" s="21" t="s">
        <v>381</v>
      </c>
      <c r="I3164" s="21">
        <f>WEEKNUM(B3164)</f>
        <v>38</v>
      </c>
    </row>
    <row r="3165" spans="1:9" ht="13.4" customHeight="1" x14ac:dyDescent="0.25">
      <c r="A3165" s="21" t="s">
        <v>2119</v>
      </c>
      <c r="B3165" s="25">
        <v>41172</v>
      </c>
      <c r="C3165" s="21" t="s">
        <v>21</v>
      </c>
      <c r="D3165" s="21" t="s">
        <v>540</v>
      </c>
      <c r="E3165" s="26">
        <v>400</v>
      </c>
      <c r="G3165" s="21" t="s">
        <v>541</v>
      </c>
      <c r="I3165" s="21">
        <f>WEEKNUM(B3165)</f>
        <v>38</v>
      </c>
    </row>
    <row r="3166" spans="1:9" ht="13.4" customHeight="1" x14ac:dyDescent="0.25">
      <c r="A3166" s="21" t="s">
        <v>2119</v>
      </c>
      <c r="B3166" s="25">
        <v>41172</v>
      </c>
      <c r="C3166" s="28" t="s">
        <v>6</v>
      </c>
      <c r="D3166" s="21" t="s">
        <v>299</v>
      </c>
      <c r="F3166" s="26">
        <v>20.38</v>
      </c>
      <c r="G3166" s="28" t="s">
        <v>425</v>
      </c>
    </row>
    <row r="3167" spans="1:9" ht="13.4" customHeight="1" x14ac:dyDescent="0.25">
      <c r="A3167" s="21" t="s">
        <v>2119</v>
      </c>
      <c r="B3167" s="25">
        <v>41172</v>
      </c>
      <c r="C3167" s="28" t="s">
        <v>6</v>
      </c>
      <c r="D3167" s="21" t="s">
        <v>299</v>
      </c>
      <c r="F3167" s="26">
        <v>201.08</v>
      </c>
      <c r="G3167" s="28" t="s">
        <v>302</v>
      </c>
    </row>
    <row r="3168" spans="1:9" ht="13.4" customHeight="1" x14ac:dyDescent="0.25">
      <c r="A3168" s="21" t="s">
        <v>2119</v>
      </c>
      <c r="B3168" s="25">
        <v>41172</v>
      </c>
      <c r="C3168" s="28" t="s">
        <v>6</v>
      </c>
      <c r="D3168" s="28" t="s">
        <v>542</v>
      </c>
      <c r="F3168" s="26">
        <v>566.85</v>
      </c>
      <c r="G3168" s="28" t="s">
        <v>323</v>
      </c>
    </row>
    <row r="3169" spans="1:9" ht="13.4" customHeight="1" x14ac:dyDescent="0.25">
      <c r="A3169" s="21" t="s">
        <v>2119</v>
      </c>
      <c r="B3169" s="42">
        <v>41176</v>
      </c>
      <c r="C3169" s="38" t="s">
        <v>21</v>
      </c>
      <c r="D3169" s="38" t="s">
        <v>36</v>
      </c>
      <c r="E3169" s="43">
        <v>260</v>
      </c>
      <c r="F3169" s="43"/>
      <c r="G3169" s="38" t="s">
        <v>425</v>
      </c>
      <c r="I3169" s="21">
        <f t="shared" ref="I3169:I3175" si="100">WEEKNUM(B3169)</f>
        <v>39</v>
      </c>
    </row>
    <row r="3170" spans="1:9" ht="13.4" customHeight="1" x14ac:dyDescent="0.25">
      <c r="A3170" s="21" t="s">
        <v>2119</v>
      </c>
      <c r="B3170" s="42">
        <v>41176</v>
      </c>
      <c r="C3170" s="38" t="s">
        <v>21</v>
      </c>
      <c r="D3170" s="38" t="s">
        <v>36</v>
      </c>
      <c r="E3170" s="43">
        <v>260</v>
      </c>
      <c r="F3170" s="43"/>
      <c r="G3170" s="38" t="s">
        <v>346</v>
      </c>
      <c r="I3170" s="21">
        <f t="shared" si="100"/>
        <v>39</v>
      </c>
    </row>
    <row r="3171" spans="1:9" ht="13.4" customHeight="1" x14ac:dyDescent="0.25">
      <c r="A3171" s="21" t="s">
        <v>2119</v>
      </c>
      <c r="B3171" s="42">
        <v>41176</v>
      </c>
      <c r="C3171" s="38" t="s">
        <v>21</v>
      </c>
      <c r="D3171" s="38" t="s">
        <v>36</v>
      </c>
      <c r="E3171" s="43">
        <v>130</v>
      </c>
      <c r="F3171" s="43"/>
      <c r="G3171" s="38" t="s">
        <v>302</v>
      </c>
      <c r="I3171" s="21">
        <f t="shared" si="100"/>
        <v>39</v>
      </c>
    </row>
    <row r="3172" spans="1:9" ht="13.4" customHeight="1" x14ac:dyDescent="0.25">
      <c r="A3172" s="21" t="s">
        <v>2119</v>
      </c>
      <c r="B3172" s="25">
        <v>41176</v>
      </c>
      <c r="C3172" s="28" t="s">
        <v>21</v>
      </c>
      <c r="D3172" s="28" t="s">
        <v>22</v>
      </c>
      <c r="E3172" s="44">
        <v>260</v>
      </c>
      <c r="F3172" s="44"/>
      <c r="G3172" s="28" t="s">
        <v>425</v>
      </c>
      <c r="I3172" s="21">
        <f t="shared" si="100"/>
        <v>39</v>
      </c>
    </row>
    <row r="3173" spans="1:9" ht="13.4" customHeight="1" x14ac:dyDescent="0.25">
      <c r="A3173" s="21" t="s">
        <v>2119</v>
      </c>
      <c r="B3173" s="25">
        <v>41176</v>
      </c>
      <c r="C3173" s="28" t="s">
        <v>21</v>
      </c>
      <c r="D3173" s="28" t="s">
        <v>22</v>
      </c>
      <c r="E3173" s="44">
        <v>260</v>
      </c>
      <c r="F3173" s="44"/>
      <c r="G3173" s="28" t="s">
        <v>346</v>
      </c>
      <c r="I3173" s="21">
        <f t="shared" si="100"/>
        <v>39</v>
      </c>
    </row>
    <row r="3174" spans="1:9" ht="13.4" customHeight="1" x14ac:dyDescent="0.25">
      <c r="A3174" s="21" t="s">
        <v>2119</v>
      </c>
      <c r="B3174" s="25">
        <v>41176</v>
      </c>
      <c r="C3174" s="28" t="s">
        <v>21</v>
      </c>
      <c r="D3174" s="28" t="s">
        <v>22</v>
      </c>
      <c r="E3174" s="44">
        <v>130</v>
      </c>
      <c r="F3174" s="44"/>
      <c r="G3174" s="28" t="s">
        <v>302</v>
      </c>
      <c r="I3174" s="21">
        <f t="shared" si="100"/>
        <v>39</v>
      </c>
    </row>
    <row r="3175" spans="1:9" ht="13.4" customHeight="1" x14ac:dyDescent="0.25">
      <c r="A3175" s="21" t="s">
        <v>2119</v>
      </c>
      <c r="B3175" s="25">
        <v>41176</v>
      </c>
      <c r="C3175" s="28" t="s">
        <v>21</v>
      </c>
      <c r="D3175" s="28" t="s">
        <v>22</v>
      </c>
      <c r="E3175" s="26">
        <v>50</v>
      </c>
      <c r="G3175" s="28" t="s">
        <v>266</v>
      </c>
      <c r="I3175" s="21">
        <f t="shared" si="100"/>
        <v>39</v>
      </c>
    </row>
    <row r="3176" spans="1:9" ht="13.4" customHeight="1" x14ac:dyDescent="0.25">
      <c r="A3176" s="21" t="s">
        <v>2119</v>
      </c>
      <c r="B3176" s="25">
        <v>41176</v>
      </c>
      <c r="C3176" s="28" t="s">
        <v>465</v>
      </c>
      <c r="D3176" s="21" t="s">
        <v>299</v>
      </c>
      <c r="F3176" s="26">
        <v>1238.69</v>
      </c>
      <c r="G3176" s="28" t="s">
        <v>435</v>
      </c>
    </row>
    <row r="3177" spans="1:9" ht="13.4" customHeight="1" x14ac:dyDescent="0.25">
      <c r="A3177" s="21" t="s">
        <v>2119</v>
      </c>
      <c r="B3177" s="25">
        <v>41177</v>
      </c>
      <c r="C3177" s="28" t="s">
        <v>6</v>
      </c>
      <c r="D3177" s="21" t="s">
        <v>299</v>
      </c>
      <c r="F3177" s="26">
        <v>227.95</v>
      </c>
      <c r="G3177" s="28" t="s">
        <v>543</v>
      </c>
    </row>
    <row r="3178" spans="1:9" ht="13.4" customHeight="1" x14ac:dyDescent="0.25">
      <c r="A3178" s="21" t="s">
        <v>2119</v>
      </c>
      <c r="B3178" s="25">
        <v>41178</v>
      </c>
      <c r="C3178" s="28" t="s">
        <v>6</v>
      </c>
      <c r="D3178" s="21" t="s">
        <v>544</v>
      </c>
      <c r="F3178" s="26">
        <v>4699</v>
      </c>
      <c r="G3178" s="28" t="s">
        <v>545</v>
      </c>
    </row>
    <row r="3179" spans="1:9" ht="13.4" customHeight="1" x14ac:dyDescent="0.25">
      <c r="A3179" s="21" t="s">
        <v>2119</v>
      </c>
      <c r="B3179" s="25">
        <v>41178</v>
      </c>
      <c r="C3179" s="28" t="s">
        <v>21</v>
      </c>
      <c r="D3179" s="21" t="s">
        <v>538</v>
      </c>
      <c r="E3179" s="26">
        <v>115</v>
      </c>
      <c r="G3179" s="28" t="s">
        <v>323</v>
      </c>
      <c r="I3179" s="21">
        <f>WEEKNUM(B3179)</f>
        <v>39</v>
      </c>
    </row>
    <row r="3180" spans="1:9" ht="13.4" customHeight="1" x14ac:dyDescent="0.25">
      <c r="A3180" s="21" t="s">
        <v>2119</v>
      </c>
      <c r="B3180" s="25">
        <v>41179</v>
      </c>
      <c r="C3180" s="28" t="s">
        <v>6</v>
      </c>
      <c r="D3180" s="21" t="s">
        <v>299</v>
      </c>
      <c r="F3180" s="26">
        <v>86.44</v>
      </c>
      <c r="G3180" s="28" t="s">
        <v>546</v>
      </c>
    </row>
    <row r="3181" spans="1:9" ht="13.4" customHeight="1" x14ac:dyDescent="0.25">
      <c r="A3181" s="21" t="s">
        <v>2119</v>
      </c>
      <c r="B3181" s="25">
        <v>41179</v>
      </c>
      <c r="C3181" s="28" t="s">
        <v>275</v>
      </c>
      <c r="D3181" s="21" t="s">
        <v>299</v>
      </c>
      <c r="F3181" s="26">
        <v>50.91</v>
      </c>
      <c r="G3181" s="28" t="s">
        <v>412</v>
      </c>
    </row>
    <row r="3182" spans="1:9" ht="13.4" customHeight="1" x14ac:dyDescent="0.25">
      <c r="A3182" s="21" t="s">
        <v>2119</v>
      </c>
      <c r="B3182" s="25">
        <v>41180</v>
      </c>
      <c r="C3182" s="28" t="s">
        <v>6</v>
      </c>
      <c r="D3182" s="21" t="s">
        <v>299</v>
      </c>
      <c r="F3182" s="26">
        <v>195.4</v>
      </c>
      <c r="G3182" s="28" t="s">
        <v>543</v>
      </c>
    </row>
    <row r="3183" spans="1:9" ht="13.4" customHeight="1" x14ac:dyDescent="0.25">
      <c r="A3183" s="21" t="s">
        <v>2119</v>
      </c>
      <c r="B3183" s="25">
        <v>41180</v>
      </c>
      <c r="C3183" s="28" t="s">
        <v>6</v>
      </c>
      <c r="D3183" s="21" t="s">
        <v>299</v>
      </c>
      <c r="F3183" s="26">
        <v>11444.4</v>
      </c>
      <c r="G3183" s="28" t="s">
        <v>545</v>
      </c>
    </row>
    <row r="3184" spans="1:9" ht="13.4" customHeight="1" x14ac:dyDescent="0.25">
      <c r="A3184" s="21" t="s">
        <v>2119</v>
      </c>
      <c r="B3184" s="25">
        <v>41180</v>
      </c>
      <c r="C3184" s="28" t="s">
        <v>6</v>
      </c>
      <c r="D3184" s="21" t="s">
        <v>299</v>
      </c>
      <c r="F3184" s="26">
        <v>1177.6199999999999</v>
      </c>
      <c r="G3184" s="28" t="s">
        <v>546</v>
      </c>
    </row>
    <row r="3185" spans="1:9" ht="13.4" customHeight="1" x14ac:dyDescent="0.25">
      <c r="A3185" s="21" t="s">
        <v>2119</v>
      </c>
      <c r="B3185" s="25">
        <v>41181</v>
      </c>
      <c r="C3185" s="28" t="s">
        <v>6</v>
      </c>
      <c r="D3185" s="21" t="s">
        <v>299</v>
      </c>
      <c r="F3185" s="26">
        <v>260.25</v>
      </c>
      <c r="G3185" s="28" t="s">
        <v>543</v>
      </c>
    </row>
    <row r="3186" spans="1:9" ht="13.4" customHeight="1" x14ac:dyDescent="0.25">
      <c r="A3186" s="21" t="s">
        <v>2119</v>
      </c>
      <c r="B3186" s="25">
        <v>41181</v>
      </c>
      <c r="C3186" s="28" t="s">
        <v>6</v>
      </c>
      <c r="D3186" s="21" t="s">
        <v>299</v>
      </c>
      <c r="F3186" s="26">
        <v>1704.05</v>
      </c>
      <c r="G3186" s="28" t="s">
        <v>546</v>
      </c>
    </row>
    <row r="3187" spans="1:9" ht="13.4" customHeight="1" x14ac:dyDescent="0.25">
      <c r="A3187" s="21" t="s">
        <v>2119</v>
      </c>
      <c r="B3187" s="25">
        <v>41183</v>
      </c>
      <c r="C3187" s="28" t="s">
        <v>21</v>
      </c>
      <c r="D3187" s="21" t="s">
        <v>36</v>
      </c>
      <c r="E3187" s="26">
        <v>3190</v>
      </c>
      <c r="G3187" s="28" t="s">
        <v>543</v>
      </c>
      <c r="I3187" s="21">
        <f>WEEKNUM(B3187)</f>
        <v>40</v>
      </c>
    </row>
    <row r="3188" spans="1:9" ht="13.4" customHeight="1" x14ac:dyDescent="0.25">
      <c r="A3188" s="21" t="s">
        <v>2119</v>
      </c>
      <c r="B3188" s="25">
        <v>41183</v>
      </c>
      <c r="C3188" s="28" t="s">
        <v>21</v>
      </c>
      <c r="D3188" s="21" t="s">
        <v>46</v>
      </c>
      <c r="E3188" s="26">
        <v>1500</v>
      </c>
      <c r="G3188" s="28" t="s">
        <v>546</v>
      </c>
      <c r="I3188" s="21">
        <f>WEEKNUM(B3188)</f>
        <v>40</v>
      </c>
    </row>
    <row r="3189" spans="1:9" ht="13.4" customHeight="1" x14ac:dyDescent="0.25">
      <c r="A3189" s="21" t="s">
        <v>2119</v>
      </c>
      <c r="B3189" s="25">
        <v>41183</v>
      </c>
      <c r="C3189" s="28" t="s">
        <v>21</v>
      </c>
      <c r="D3189" s="21" t="s">
        <v>508</v>
      </c>
      <c r="E3189" s="26">
        <v>422.64</v>
      </c>
      <c r="G3189" s="28" t="s">
        <v>454</v>
      </c>
      <c r="I3189" s="21">
        <f>WEEKNUM(B3189)</f>
        <v>40</v>
      </c>
    </row>
    <row r="3190" spans="1:9" ht="13.4" customHeight="1" x14ac:dyDescent="0.25">
      <c r="A3190" s="21" t="s">
        <v>2119</v>
      </c>
      <c r="B3190" s="25">
        <v>41183</v>
      </c>
      <c r="C3190" s="28" t="s">
        <v>21</v>
      </c>
      <c r="D3190" s="21" t="s">
        <v>359</v>
      </c>
      <c r="E3190" s="26">
        <v>82.5</v>
      </c>
      <c r="G3190" s="28" t="s">
        <v>323</v>
      </c>
      <c r="I3190" s="21">
        <f>WEEKNUM(B3190)</f>
        <v>40</v>
      </c>
    </row>
    <row r="3191" spans="1:9" ht="13.4" customHeight="1" x14ac:dyDescent="0.25">
      <c r="A3191" s="21" t="s">
        <v>2119</v>
      </c>
      <c r="B3191" s="25">
        <v>41183</v>
      </c>
      <c r="C3191" s="28" t="s">
        <v>434</v>
      </c>
      <c r="D3191" s="21" t="s">
        <v>299</v>
      </c>
      <c r="F3191" s="26">
        <v>363.36</v>
      </c>
      <c r="G3191" s="28" t="s">
        <v>546</v>
      </c>
    </row>
    <row r="3192" spans="1:9" ht="13.4" customHeight="1" x14ac:dyDescent="0.25">
      <c r="A3192" s="21" t="s">
        <v>2119</v>
      </c>
      <c r="B3192" s="25">
        <v>41183</v>
      </c>
      <c r="C3192" s="28" t="s">
        <v>6</v>
      </c>
      <c r="D3192" s="21" t="s">
        <v>299</v>
      </c>
      <c r="F3192" s="26">
        <v>110.85</v>
      </c>
      <c r="G3192" s="28" t="s">
        <v>546</v>
      </c>
    </row>
    <row r="3193" spans="1:9" ht="13.4" customHeight="1" x14ac:dyDescent="0.25">
      <c r="A3193" s="21" t="s">
        <v>2119</v>
      </c>
      <c r="B3193" s="25">
        <v>41184</v>
      </c>
      <c r="C3193" s="28" t="s">
        <v>21</v>
      </c>
      <c r="D3193" s="21" t="s">
        <v>262</v>
      </c>
      <c r="E3193" s="26">
        <v>4000</v>
      </c>
      <c r="G3193" s="28" t="s">
        <v>543</v>
      </c>
      <c r="I3193" s="21">
        <f>WEEKNUM(B3193)</f>
        <v>40</v>
      </c>
    </row>
    <row r="3194" spans="1:9" ht="13.4" customHeight="1" x14ac:dyDescent="0.25">
      <c r="A3194" s="21" t="s">
        <v>2119</v>
      </c>
      <c r="B3194" s="25">
        <v>41184</v>
      </c>
      <c r="C3194" s="28" t="s">
        <v>21</v>
      </c>
      <c r="D3194" s="21" t="s">
        <v>510</v>
      </c>
      <c r="E3194" s="26">
        <v>190.22</v>
      </c>
      <c r="G3194" s="28" t="s">
        <v>323</v>
      </c>
      <c r="I3194" s="21">
        <f>WEEKNUM(B3194)</f>
        <v>40</v>
      </c>
    </row>
    <row r="3195" spans="1:9" x14ac:dyDescent="0.25">
      <c r="A3195" s="21" t="s">
        <v>2119</v>
      </c>
      <c r="B3195" s="25">
        <v>41184</v>
      </c>
      <c r="C3195" s="28" t="s">
        <v>21</v>
      </c>
      <c r="D3195" s="21" t="s">
        <v>60</v>
      </c>
      <c r="E3195" s="26">
        <v>160</v>
      </c>
      <c r="G3195" s="28" t="s">
        <v>346</v>
      </c>
      <c r="I3195" s="21">
        <f>WEEKNUM(B3195)</f>
        <v>40</v>
      </c>
    </row>
    <row r="3196" spans="1:9" ht="13.4" customHeight="1" x14ac:dyDescent="0.25">
      <c r="A3196" s="21" t="s">
        <v>2119</v>
      </c>
      <c r="B3196" s="25">
        <v>41184</v>
      </c>
      <c r="C3196" s="28" t="s">
        <v>6</v>
      </c>
      <c r="D3196" s="21" t="s">
        <v>547</v>
      </c>
      <c r="F3196" s="26">
        <v>17.75</v>
      </c>
      <c r="G3196" s="28" t="s">
        <v>323</v>
      </c>
    </row>
    <row r="3197" spans="1:9" ht="13.4" customHeight="1" x14ac:dyDescent="0.25">
      <c r="A3197" s="21" t="s">
        <v>2119</v>
      </c>
      <c r="B3197" s="25">
        <v>41184</v>
      </c>
      <c r="C3197" s="28" t="s">
        <v>6</v>
      </c>
      <c r="D3197" s="21" t="s">
        <v>548</v>
      </c>
      <c r="F3197" s="26">
        <v>158.80000000000001</v>
      </c>
      <c r="G3197" s="21" t="s">
        <v>326</v>
      </c>
    </row>
    <row r="3198" spans="1:9" ht="13.4" customHeight="1" x14ac:dyDescent="0.25">
      <c r="A3198" s="21" t="s">
        <v>2119</v>
      </c>
      <c r="B3198" s="25">
        <v>41184</v>
      </c>
      <c r="C3198" s="28" t="s">
        <v>6</v>
      </c>
      <c r="D3198" s="21" t="s">
        <v>299</v>
      </c>
      <c r="F3198" s="26">
        <v>4237.6099999999997</v>
      </c>
      <c r="G3198" s="28" t="s">
        <v>546</v>
      </c>
    </row>
    <row r="3199" spans="1:9" ht="13.4" customHeight="1" x14ac:dyDescent="0.25">
      <c r="A3199" s="21" t="s">
        <v>2119</v>
      </c>
      <c r="B3199" s="25">
        <v>41184</v>
      </c>
      <c r="C3199" s="28" t="s">
        <v>6</v>
      </c>
      <c r="D3199" s="21" t="s">
        <v>299</v>
      </c>
      <c r="F3199" s="26">
        <v>238.87</v>
      </c>
      <c r="G3199" s="28" t="s">
        <v>545</v>
      </c>
    </row>
    <row r="3200" spans="1:9" ht="13.4" customHeight="1" x14ac:dyDescent="0.25">
      <c r="A3200" s="21" t="s">
        <v>2119</v>
      </c>
      <c r="B3200" s="25">
        <v>41185</v>
      </c>
      <c r="C3200" s="28" t="s">
        <v>6</v>
      </c>
      <c r="D3200" s="21" t="s">
        <v>549</v>
      </c>
      <c r="F3200" s="26">
        <v>117.11</v>
      </c>
      <c r="G3200" s="28" t="s">
        <v>550</v>
      </c>
    </row>
    <row r="3201" spans="1:9" ht="13.4" customHeight="1" x14ac:dyDescent="0.25">
      <c r="A3201" s="21" t="s">
        <v>2119</v>
      </c>
      <c r="B3201" s="25">
        <v>41185</v>
      </c>
      <c r="C3201" s="28" t="s">
        <v>6</v>
      </c>
      <c r="D3201" s="21" t="s">
        <v>542</v>
      </c>
      <c r="F3201" s="26">
        <v>414.53</v>
      </c>
      <c r="G3201" s="28" t="s">
        <v>323</v>
      </c>
    </row>
    <row r="3202" spans="1:9" ht="13.4" customHeight="1" x14ac:dyDescent="0.25">
      <c r="A3202" s="21" t="s">
        <v>2119</v>
      </c>
      <c r="B3202" s="25">
        <v>41185</v>
      </c>
      <c r="C3202" s="28" t="s">
        <v>6</v>
      </c>
      <c r="D3202" s="21" t="s">
        <v>299</v>
      </c>
      <c r="F3202" s="26">
        <v>287.35000000000002</v>
      </c>
      <c r="G3202" s="28" t="s">
        <v>545</v>
      </c>
    </row>
    <row r="3203" spans="1:9" ht="13.4" customHeight="1" x14ac:dyDescent="0.25">
      <c r="A3203" s="21" t="s">
        <v>2119</v>
      </c>
      <c r="B3203" s="25">
        <v>41186</v>
      </c>
      <c r="C3203" s="28" t="s">
        <v>6</v>
      </c>
      <c r="D3203" s="21" t="s">
        <v>551</v>
      </c>
      <c r="F3203" s="26">
        <v>288.05</v>
      </c>
      <c r="G3203" s="28" t="s">
        <v>552</v>
      </c>
    </row>
    <row r="3204" spans="1:9" ht="13.4" customHeight="1" x14ac:dyDescent="0.25">
      <c r="A3204" s="21" t="s">
        <v>2119</v>
      </c>
      <c r="B3204" s="25">
        <v>41186</v>
      </c>
      <c r="C3204" s="28" t="s">
        <v>21</v>
      </c>
      <c r="D3204" s="21" t="s">
        <v>553</v>
      </c>
      <c r="E3204" s="26">
        <v>2285</v>
      </c>
      <c r="G3204" s="28" t="s">
        <v>543</v>
      </c>
      <c r="I3204" s="21">
        <f>WEEKNUM(B3204)</f>
        <v>40</v>
      </c>
    </row>
    <row r="3205" spans="1:9" ht="13.4" customHeight="1" x14ac:dyDescent="0.25">
      <c r="A3205" s="21" t="s">
        <v>2119</v>
      </c>
      <c r="B3205" s="25">
        <v>41186</v>
      </c>
      <c r="C3205" s="28" t="s">
        <v>21</v>
      </c>
      <c r="D3205" s="21" t="s">
        <v>554</v>
      </c>
      <c r="E3205" s="26">
        <v>500</v>
      </c>
      <c r="G3205" s="28" t="s">
        <v>543</v>
      </c>
      <c r="I3205" s="21">
        <f>WEEKNUM(B3205)</f>
        <v>40</v>
      </c>
    </row>
    <row r="3206" spans="1:9" ht="13.4" customHeight="1" x14ac:dyDescent="0.25">
      <c r="A3206" s="21" t="s">
        <v>2119</v>
      </c>
      <c r="B3206" s="25">
        <v>41186</v>
      </c>
      <c r="C3206" s="28" t="s">
        <v>21</v>
      </c>
      <c r="D3206" s="21" t="s">
        <v>555</v>
      </c>
      <c r="E3206" s="26">
        <v>83.74</v>
      </c>
      <c r="G3206" s="28" t="s">
        <v>543</v>
      </c>
      <c r="I3206" s="21">
        <f>WEEKNUM(B3206)</f>
        <v>40</v>
      </c>
    </row>
    <row r="3207" spans="1:9" ht="13.4" customHeight="1" x14ac:dyDescent="0.25">
      <c r="A3207" s="21" t="s">
        <v>2119</v>
      </c>
      <c r="B3207" s="25">
        <v>41187</v>
      </c>
      <c r="C3207" s="28" t="s">
        <v>21</v>
      </c>
      <c r="D3207" s="21" t="s">
        <v>255</v>
      </c>
      <c r="E3207" s="26">
        <v>875</v>
      </c>
      <c r="G3207" s="28" t="s">
        <v>546</v>
      </c>
      <c r="I3207" s="21">
        <f>WEEKNUM(B3207)</f>
        <v>40</v>
      </c>
    </row>
    <row r="3208" spans="1:9" ht="13.4" customHeight="1" x14ac:dyDescent="0.25">
      <c r="A3208" s="21" t="s">
        <v>2119</v>
      </c>
      <c r="B3208" s="25">
        <v>41187</v>
      </c>
      <c r="C3208" s="28" t="s">
        <v>21</v>
      </c>
      <c r="D3208" s="21" t="s">
        <v>257</v>
      </c>
      <c r="E3208" s="26">
        <v>1115.4000000000001</v>
      </c>
      <c r="G3208" s="28" t="s">
        <v>543</v>
      </c>
      <c r="I3208" s="21">
        <f>WEEKNUM(B3208)</f>
        <v>40</v>
      </c>
    </row>
    <row r="3209" spans="1:9" ht="13.4" customHeight="1" x14ac:dyDescent="0.25">
      <c r="A3209" s="21" t="s">
        <v>2119</v>
      </c>
      <c r="B3209" s="25">
        <v>41187</v>
      </c>
      <c r="C3209" s="28" t="s">
        <v>6</v>
      </c>
      <c r="D3209" s="21" t="s">
        <v>556</v>
      </c>
      <c r="F3209" s="26">
        <v>27.26</v>
      </c>
      <c r="G3209" s="28" t="s">
        <v>552</v>
      </c>
    </row>
    <row r="3210" spans="1:9" ht="13.4" customHeight="1" x14ac:dyDescent="0.25">
      <c r="A3210" s="21" t="s">
        <v>2119</v>
      </c>
      <c r="B3210" s="25">
        <v>41187</v>
      </c>
      <c r="C3210" s="28" t="s">
        <v>6</v>
      </c>
      <c r="D3210" s="21" t="s">
        <v>299</v>
      </c>
      <c r="F3210" s="26">
        <v>271.10000000000002</v>
      </c>
      <c r="G3210" s="28" t="s">
        <v>543</v>
      </c>
    </row>
    <row r="3211" spans="1:9" ht="13.4" customHeight="1" x14ac:dyDescent="0.25">
      <c r="A3211" s="21" t="s">
        <v>2119</v>
      </c>
      <c r="B3211" s="25">
        <v>41187</v>
      </c>
      <c r="C3211" s="28" t="s">
        <v>6</v>
      </c>
      <c r="D3211" s="21" t="s">
        <v>299</v>
      </c>
      <c r="F3211" s="26">
        <v>1045.1199999999999</v>
      </c>
      <c r="G3211" s="28" t="s">
        <v>214</v>
      </c>
    </row>
    <row r="3212" spans="1:9" ht="13.4" customHeight="1" x14ac:dyDescent="0.25">
      <c r="A3212" s="21" t="s">
        <v>2119</v>
      </c>
      <c r="B3212" s="25">
        <v>41187</v>
      </c>
      <c r="C3212" s="28" t="s">
        <v>6</v>
      </c>
      <c r="D3212" s="21" t="s">
        <v>299</v>
      </c>
      <c r="F3212" s="26">
        <v>1225.94</v>
      </c>
      <c r="G3212" s="28" t="s">
        <v>546</v>
      </c>
    </row>
    <row r="3213" spans="1:9" ht="13.4" customHeight="1" x14ac:dyDescent="0.25">
      <c r="A3213" s="21" t="s">
        <v>2119</v>
      </c>
      <c r="B3213" s="25">
        <v>41187</v>
      </c>
      <c r="C3213" s="28" t="s">
        <v>6</v>
      </c>
      <c r="D3213" s="21" t="s">
        <v>299</v>
      </c>
      <c r="F3213" s="26">
        <v>82.02</v>
      </c>
      <c r="G3213" s="28" t="s">
        <v>543</v>
      </c>
    </row>
    <row r="3214" spans="1:9" ht="13.4" customHeight="1" x14ac:dyDescent="0.25">
      <c r="A3214" s="21" t="s">
        <v>2119</v>
      </c>
      <c r="B3214" s="25">
        <v>41190</v>
      </c>
      <c r="C3214" s="28" t="s">
        <v>6</v>
      </c>
      <c r="D3214" s="21" t="s">
        <v>299</v>
      </c>
      <c r="F3214" s="26">
        <v>316.36</v>
      </c>
      <c r="G3214" s="28" t="s">
        <v>546</v>
      </c>
    </row>
    <row r="3215" spans="1:9" ht="13.4" customHeight="1" x14ac:dyDescent="0.25">
      <c r="A3215" s="21" t="s">
        <v>2119</v>
      </c>
      <c r="B3215" s="25">
        <v>41190</v>
      </c>
      <c r="C3215" s="28" t="s">
        <v>6</v>
      </c>
      <c r="D3215" s="21" t="s">
        <v>299</v>
      </c>
      <c r="F3215" s="26">
        <v>111.93</v>
      </c>
      <c r="G3215" s="28" t="s">
        <v>543</v>
      </c>
    </row>
    <row r="3216" spans="1:9" ht="13.4" customHeight="1" x14ac:dyDescent="0.25">
      <c r="A3216" s="21" t="s">
        <v>2119</v>
      </c>
      <c r="B3216" s="25">
        <v>41191</v>
      </c>
      <c r="C3216" s="28" t="s">
        <v>21</v>
      </c>
      <c r="D3216" s="21" t="s">
        <v>46</v>
      </c>
      <c r="E3216" s="26">
        <v>700</v>
      </c>
      <c r="G3216" s="28" t="s">
        <v>546</v>
      </c>
      <c r="I3216" s="21">
        <f t="shared" ref="I3216:I3225" si="101">WEEKNUM(B3216)</f>
        <v>41</v>
      </c>
    </row>
    <row r="3217" spans="1:9" x14ac:dyDescent="0.25">
      <c r="A3217" s="21" t="s">
        <v>2119</v>
      </c>
      <c r="B3217" s="25">
        <v>41191</v>
      </c>
      <c r="C3217" s="28" t="s">
        <v>21</v>
      </c>
      <c r="D3217" s="21" t="s">
        <v>46</v>
      </c>
      <c r="E3217" s="26">
        <v>3360</v>
      </c>
      <c r="G3217" s="28" t="s">
        <v>546</v>
      </c>
      <c r="I3217" s="21">
        <f t="shared" si="101"/>
        <v>41</v>
      </c>
    </row>
    <row r="3218" spans="1:9" ht="13.4" customHeight="1" x14ac:dyDescent="0.25">
      <c r="A3218" s="21" t="s">
        <v>2119</v>
      </c>
      <c r="B3218" s="25">
        <v>41191</v>
      </c>
      <c r="C3218" s="28" t="s">
        <v>21</v>
      </c>
      <c r="D3218" s="21" t="s">
        <v>36</v>
      </c>
      <c r="E3218" s="26">
        <v>1630</v>
      </c>
      <c r="G3218" s="28" t="s">
        <v>543</v>
      </c>
      <c r="I3218" s="21">
        <f t="shared" si="101"/>
        <v>41</v>
      </c>
    </row>
    <row r="3219" spans="1:9" ht="13.4" customHeight="1" x14ac:dyDescent="0.25">
      <c r="A3219" s="21" t="s">
        <v>2119</v>
      </c>
      <c r="B3219" s="25">
        <v>41191</v>
      </c>
      <c r="C3219" s="28" t="s">
        <v>21</v>
      </c>
      <c r="D3219" s="21" t="s">
        <v>40</v>
      </c>
      <c r="E3219" s="26">
        <v>400</v>
      </c>
      <c r="G3219" s="21" t="s">
        <v>326</v>
      </c>
      <c r="I3219" s="21">
        <f t="shared" si="101"/>
        <v>41</v>
      </c>
    </row>
    <row r="3220" spans="1:9" ht="13.4" customHeight="1" x14ac:dyDescent="0.25">
      <c r="A3220" s="21" t="s">
        <v>2119</v>
      </c>
      <c r="B3220" s="25">
        <v>41191</v>
      </c>
      <c r="C3220" s="28" t="s">
        <v>21</v>
      </c>
      <c r="D3220" s="21" t="s">
        <v>40</v>
      </c>
      <c r="E3220" s="26">
        <v>70</v>
      </c>
      <c r="G3220" s="28" t="s">
        <v>390</v>
      </c>
      <c r="I3220" s="21">
        <f t="shared" si="101"/>
        <v>41</v>
      </c>
    </row>
    <row r="3221" spans="1:9" ht="13.4" customHeight="1" x14ac:dyDescent="0.25">
      <c r="A3221" s="21" t="s">
        <v>2119</v>
      </c>
      <c r="B3221" s="25">
        <v>41191</v>
      </c>
      <c r="C3221" s="28" t="s">
        <v>21</v>
      </c>
      <c r="D3221" s="21" t="s">
        <v>40</v>
      </c>
      <c r="E3221" s="26">
        <v>400</v>
      </c>
      <c r="G3221" s="28" t="s">
        <v>461</v>
      </c>
      <c r="I3221" s="21">
        <f t="shared" si="101"/>
        <v>41</v>
      </c>
    </row>
    <row r="3222" spans="1:9" ht="13.4" customHeight="1" x14ac:dyDescent="0.25">
      <c r="A3222" s="21" t="s">
        <v>2119</v>
      </c>
      <c r="B3222" s="25">
        <v>41191</v>
      </c>
      <c r="C3222" s="28" t="s">
        <v>21</v>
      </c>
      <c r="D3222" s="21" t="s">
        <v>40</v>
      </c>
      <c r="E3222" s="26">
        <f>1500-870</f>
        <v>630</v>
      </c>
      <c r="G3222" s="21" t="s">
        <v>158</v>
      </c>
      <c r="I3222" s="21">
        <f t="shared" si="101"/>
        <v>41</v>
      </c>
    </row>
    <row r="3223" spans="1:9" ht="13.4" customHeight="1" x14ac:dyDescent="0.25">
      <c r="A3223" s="21" t="s">
        <v>2119</v>
      </c>
      <c r="B3223" s="25">
        <v>41191</v>
      </c>
      <c r="C3223" s="28" t="s">
        <v>21</v>
      </c>
      <c r="D3223" s="21" t="s">
        <v>181</v>
      </c>
      <c r="E3223" s="26">
        <v>889.34</v>
      </c>
      <c r="G3223" s="28" t="s">
        <v>546</v>
      </c>
      <c r="I3223" s="21">
        <f t="shared" si="101"/>
        <v>41</v>
      </c>
    </row>
    <row r="3224" spans="1:9" ht="13.4" customHeight="1" x14ac:dyDescent="0.25">
      <c r="A3224" s="21" t="s">
        <v>2119</v>
      </c>
      <c r="B3224" s="25">
        <v>41191</v>
      </c>
      <c r="C3224" s="28" t="s">
        <v>21</v>
      </c>
      <c r="D3224" s="21" t="s">
        <v>489</v>
      </c>
      <c r="E3224" s="26">
        <v>131</v>
      </c>
      <c r="G3224" s="28" t="s">
        <v>454</v>
      </c>
      <c r="I3224" s="21">
        <f t="shared" si="101"/>
        <v>41</v>
      </c>
    </row>
    <row r="3225" spans="1:9" ht="13.4" customHeight="1" x14ac:dyDescent="0.25">
      <c r="A3225" s="21" t="s">
        <v>2119</v>
      </c>
      <c r="B3225" s="25">
        <v>41191</v>
      </c>
      <c r="C3225" s="28" t="s">
        <v>21</v>
      </c>
      <c r="D3225" s="21" t="s">
        <v>395</v>
      </c>
      <c r="E3225" s="26">
        <v>120</v>
      </c>
      <c r="G3225" s="28" t="s">
        <v>543</v>
      </c>
      <c r="I3225" s="21">
        <f t="shared" si="101"/>
        <v>41</v>
      </c>
    </row>
    <row r="3226" spans="1:9" ht="13.4" customHeight="1" x14ac:dyDescent="0.25">
      <c r="A3226" s="21" t="s">
        <v>2119</v>
      </c>
      <c r="B3226" s="25">
        <v>41191</v>
      </c>
      <c r="C3226" s="28" t="s">
        <v>6</v>
      </c>
      <c r="D3226" s="21" t="s">
        <v>557</v>
      </c>
      <c r="F3226" s="26">
        <v>62.66</v>
      </c>
      <c r="G3226" s="21" t="s">
        <v>158</v>
      </c>
    </row>
    <row r="3227" spans="1:9" ht="13.4" customHeight="1" x14ac:dyDescent="0.25">
      <c r="A3227" s="21" t="s">
        <v>2119</v>
      </c>
      <c r="B3227" s="25">
        <v>41191</v>
      </c>
      <c r="C3227" s="28" t="s">
        <v>6</v>
      </c>
      <c r="D3227" s="21" t="s">
        <v>558</v>
      </c>
      <c r="F3227" s="26">
        <v>139.13999999999999</v>
      </c>
      <c r="G3227" s="21" t="s">
        <v>158</v>
      </c>
    </row>
    <row r="3228" spans="1:9" ht="13.4" customHeight="1" x14ac:dyDescent="0.25">
      <c r="A3228" s="21" t="s">
        <v>2119</v>
      </c>
      <c r="B3228" s="25">
        <v>41191</v>
      </c>
      <c r="C3228" s="28" t="s">
        <v>6</v>
      </c>
      <c r="D3228" s="21" t="s">
        <v>299</v>
      </c>
      <c r="F3228" s="26">
        <v>106.02</v>
      </c>
      <c r="G3228" s="28" t="s">
        <v>543</v>
      </c>
    </row>
    <row r="3229" spans="1:9" ht="13.4" customHeight="1" x14ac:dyDescent="0.25">
      <c r="A3229" s="21" t="s">
        <v>2119</v>
      </c>
      <c r="B3229" s="25">
        <v>41191</v>
      </c>
      <c r="C3229" s="28" t="s">
        <v>6</v>
      </c>
      <c r="D3229" s="21" t="s">
        <v>299</v>
      </c>
      <c r="F3229" s="26">
        <v>289.75</v>
      </c>
      <c r="G3229" s="28" t="s">
        <v>546</v>
      </c>
    </row>
    <row r="3230" spans="1:9" ht="13.4" customHeight="1" x14ac:dyDescent="0.25">
      <c r="A3230" s="21" t="s">
        <v>2119</v>
      </c>
      <c r="B3230" s="25">
        <v>41191</v>
      </c>
      <c r="C3230" s="28" t="s">
        <v>6</v>
      </c>
      <c r="D3230" s="21" t="s">
        <v>559</v>
      </c>
      <c r="F3230" s="26">
        <v>147.34</v>
      </c>
      <c r="G3230" s="28" t="s">
        <v>461</v>
      </c>
    </row>
    <row r="3231" spans="1:9" ht="13.4" customHeight="1" x14ac:dyDescent="0.25">
      <c r="A3231" s="21" t="s">
        <v>2119</v>
      </c>
      <c r="B3231" s="25">
        <v>41192</v>
      </c>
      <c r="C3231" s="28" t="s">
        <v>6</v>
      </c>
      <c r="D3231" s="21" t="s">
        <v>299</v>
      </c>
      <c r="F3231" s="26">
        <v>179.93</v>
      </c>
      <c r="G3231" s="28" t="s">
        <v>546</v>
      </c>
    </row>
    <row r="3232" spans="1:9" ht="13.4" customHeight="1" x14ac:dyDescent="0.25">
      <c r="A3232" s="21" t="s">
        <v>2119</v>
      </c>
      <c r="B3232" s="25">
        <v>41192</v>
      </c>
      <c r="C3232" s="28" t="s">
        <v>434</v>
      </c>
      <c r="D3232" s="21" t="s">
        <v>299</v>
      </c>
      <c r="F3232" s="26">
        <v>210.36</v>
      </c>
      <c r="G3232" s="28" t="s">
        <v>435</v>
      </c>
    </row>
    <row r="3233" spans="1:9" ht="13.4" customHeight="1" x14ac:dyDescent="0.25">
      <c r="A3233" s="21" t="s">
        <v>2119</v>
      </c>
      <c r="B3233" s="25">
        <v>41193</v>
      </c>
      <c r="C3233" s="28" t="s">
        <v>21</v>
      </c>
      <c r="D3233" s="21" t="s">
        <v>530</v>
      </c>
      <c r="E3233" s="26">
        <v>500</v>
      </c>
      <c r="G3233" s="28" t="s">
        <v>543</v>
      </c>
      <c r="I3233" s="21">
        <f>WEEKNUM(B3233)</f>
        <v>41</v>
      </c>
    </row>
    <row r="3234" spans="1:9" ht="13.4" customHeight="1" x14ac:dyDescent="0.25">
      <c r="A3234" s="21" t="s">
        <v>2119</v>
      </c>
      <c r="B3234" s="25">
        <v>41193</v>
      </c>
      <c r="C3234" s="28" t="s">
        <v>21</v>
      </c>
      <c r="D3234" s="21" t="s">
        <v>262</v>
      </c>
      <c r="E3234" s="26">
        <v>6000</v>
      </c>
      <c r="G3234" s="28" t="s">
        <v>543</v>
      </c>
      <c r="I3234" s="21">
        <f>WEEKNUM(B3234)</f>
        <v>41</v>
      </c>
    </row>
    <row r="3235" spans="1:9" ht="13.4" customHeight="1" x14ac:dyDescent="0.25">
      <c r="A3235" s="21" t="s">
        <v>2119</v>
      </c>
      <c r="B3235" s="25">
        <v>41193</v>
      </c>
      <c r="C3235" s="28" t="s">
        <v>21</v>
      </c>
      <c r="D3235" s="21" t="s">
        <v>560</v>
      </c>
      <c r="E3235" s="26">
        <v>75</v>
      </c>
      <c r="G3235" s="28" t="s">
        <v>346</v>
      </c>
      <c r="I3235" s="21">
        <f>WEEKNUM(B3235)</f>
        <v>41</v>
      </c>
    </row>
    <row r="3236" spans="1:9" ht="13.4" customHeight="1" x14ac:dyDescent="0.25">
      <c r="A3236" s="21" t="s">
        <v>2119</v>
      </c>
      <c r="B3236" s="25">
        <v>41193</v>
      </c>
      <c r="C3236" s="28" t="s">
        <v>6</v>
      </c>
      <c r="D3236" s="21" t="s">
        <v>299</v>
      </c>
      <c r="F3236" s="26">
        <v>721.57</v>
      </c>
      <c r="G3236" s="28" t="s">
        <v>546</v>
      </c>
    </row>
    <row r="3237" spans="1:9" ht="13.4" customHeight="1" x14ac:dyDescent="0.25">
      <c r="A3237" s="21" t="s">
        <v>2119</v>
      </c>
      <c r="B3237" s="25">
        <v>41193</v>
      </c>
      <c r="C3237" s="28" t="s">
        <v>6</v>
      </c>
      <c r="D3237" s="21" t="s">
        <v>299</v>
      </c>
      <c r="F3237" s="26">
        <v>644.4</v>
      </c>
      <c r="G3237" s="28" t="s">
        <v>543</v>
      </c>
    </row>
    <row r="3238" spans="1:9" ht="13.4" customHeight="1" x14ac:dyDescent="0.25">
      <c r="A3238" s="21" t="s">
        <v>2119</v>
      </c>
      <c r="B3238" s="25">
        <v>41193</v>
      </c>
      <c r="C3238" s="28" t="s">
        <v>6</v>
      </c>
      <c r="D3238" s="21" t="s">
        <v>299</v>
      </c>
      <c r="F3238" s="26">
        <v>92.98</v>
      </c>
      <c r="G3238" s="28" t="s">
        <v>543</v>
      </c>
    </row>
    <row r="3239" spans="1:9" ht="13.4" customHeight="1" x14ac:dyDescent="0.25">
      <c r="A3239" s="21" t="s">
        <v>2119</v>
      </c>
      <c r="B3239" s="25">
        <v>41193</v>
      </c>
      <c r="C3239" s="28" t="s">
        <v>434</v>
      </c>
      <c r="D3239" s="21" t="s">
        <v>561</v>
      </c>
      <c r="F3239" s="26">
        <v>331.69</v>
      </c>
      <c r="G3239" s="28" t="s">
        <v>562</v>
      </c>
    </row>
    <row r="3240" spans="1:9" ht="13.4" customHeight="1" x14ac:dyDescent="0.25">
      <c r="A3240" s="21" t="s">
        <v>2119</v>
      </c>
      <c r="B3240" s="25">
        <v>41193</v>
      </c>
      <c r="C3240" s="28" t="s">
        <v>6</v>
      </c>
      <c r="D3240" s="21" t="s">
        <v>563</v>
      </c>
      <c r="F3240" s="26">
        <v>168.3</v>
      </c>
      <c r="G3240" s="28" t="s">
        <v>323</v>
      </c>
    </row>
    <row r="3241" spans="1:9" ht="13.4" customHeight="1" x14ac:dyDescent="0.25">
      <c r="A3241" s="21" t="s">
        <v>2119</v>
      </c>
      <c r="B3241" s="25">
        <v>41193</v>
      </c>
      <c r="C3241" s="28" t="s">
        <v>6</v>
      </c>
      <c r="D3241" s="21" t="s">
        <v>299</v>
      </c>
      <c r="F3241" s="26">
        <v>276.02</v>
      </c>
      <c r="G3241" s="28" t="s">
        <v>17</v>
      </c>
    </row>
    <row r="3242" spans="1:9" ht="13.4" customHeight="1" x14ac:dyDescent="0.25">
      <c r="A3242" s="21" t="s">
        <v>2119</v>
      </c>
      <c r="B3242" s="25">
        <v>41193</v>
      </c>
      <c r="C3242" s="28" t="s">
        <v>6</v>
      </c>
      <c r="D3242" s="21" t="s">
        <v>299</v>
      </c>
      <c r="F3242" s="26">
        <v>3118.08</v>
      </c>
      <c r="G3242" s="28" t="s">
        <v>546</v>
      </c>
    </row>
    <row r="3243" spans="1:9" ht="13.4" customHeight="1" x14ac:dyDescent="0.25">
      <c r="A3243" s="21" t="s">
        <v>2119</v>
      </c>
      <c r="B3243" s="25">
        <v>41193</v>
      </c>
      <c r="C3243" s="28" t="s">
        <v>6</v>
      </c>
      <c r="D3243" s="21" t="s">
        <v>299</v>
      </c>
      <c r="F3243" s="26">
        <v>52.56</v>
      </c>
      <c r="G3243" s="28" t="s">
        <v>214</v>
      </c>
    </row>
    <row r="3244" spans="1:9" ht="13.4" customHeight="1" x14ac:dyDescent="0.25">
      <c r="A3244" s="21" t="s">
        <v>2119</v>
      </c>
      <c r="B3244" s="25">
        <v>41193</v>
      </c>
      <c r="C3244" s="28" t="s">
        <v>6</v>
      </c>
      <c r="D3244" s="21" t="s">
        <v>564</v>
      </c>
      <c r="F3244" s="26">
        <v>375</v>
      </c>
      <c r="G3244" s="28" t="s">
        <v>461</v>
      </c>
    </row>
    <row r="3245" spans="1:9" ht="13.4" customHeight="1" x14ac:dyDescent="0.25">
      <c r="A3245" s="21" t="s">
        <v>2119</v>
      </c>
      <c r="B3245" s="25">
        <v>41194</v>
      </c>
      <c r="C3245" s="28" t="s">
        <v>6</v>
      </c>
      <c r="D3245" s="21" t="s">
        <v>219</v>
      </c>
      <c r="F3245" s="26">
        <v>783.34</v>
      </c>
      <c r="G3245" s="28" t="s">
        <v>323</v>
      </c>
    </row>
    <row r="3246" spans="1:9" ht="13.4" customHeight="1" x14ac:dyDescent="0.25">
      <c r="A3246" s="21" t="s">
        <v>2119</v>
      </c>
      <c r="B3246" s="25">
        <v>41194</v>
      </c>
      <c r="C3246" s="28" t="s">
        <v>6</v>
      </c>
      <c r="D3246" s="21" t="s">
        <v>299</v>
      </c>
      <c r="F3246" s="26">
        <v>236.1</v>
      </c>
      <c r="G3246" s="28" t="s">
        <v>17</v>
      </c>
    </row>
    <row r="3247" spans="1:9" ht="13.4" customHeight="1" x14ac:dyDescent="0.25">
      <c r="A3247" s="21" t="s">
        <v>2119</v>
      </c>
      <c r="B3247" s="25">
        <v>41195</v>
      </c>
      <c r="C3247" s="28" t="s">
        <v>6</v>
      </c>
      <c r="D3247" s="21" t="s">
        <v>299</v>
      </c>
      <c r="F3247" s="26">
        <v>559.29</v>
      </c>
      <c r="G3247" s="28" t="s">
        <v>17</v>
      </c>
    </row>
    <row r="3248" spans="1:9" ht="13.4" customHeight="1" x14ac:dyDescent="0.25">
      <c r="A3248" s="21" t="s">
        <v>2119</v>
      </c>
      <c r="B3248" s="25">
        <v>41197</v>
      </c>
      <c r="C3248" s="28" t="s">
        <v>21</v>
      </c>
      <c r="D3248" s="21" t="s">
        <v>261</v>
      </c>
      <c r="E3248" s="26">
        <v>275</v>
      </c>
      <c r="G3248" s="28" t="s">
        <v>461</v>
      </c>
      <c r="I3248" s="21">
        <f t="shared" ref="I3248:I3261" si="102">WEEKNUM(B3248)</f>
        <v>42</v>
      </c>
    </row>
    <row r="3249" spans="1:9" ht="13.4" customHeight="1" x14ac:dyDescent="0.25">
      <c r="A3249" s="21" t="s">
        <v>2119</v>
      </c>
      <c r="B3249" s="25">
        <v>41197</v>
      </c>
      <c r="C3249" s="28" t="s">
        <v>21</v>
      </c>
      <c r="D3249" s="21" t="s">
        <v>36</v>
      </c>
      <c r="E3249" s="26">
        <v>1560</v>
      </c>
      <c r="G3249" s="28" t="s">
        <v>543</v>
      </c>
      <c r="I3249" s="21">
        <f t="shared" si="102"/>
        <v>42</v>
      </c>
    </row>
    <row r="3250" spans="1:9" ht="13.4" customHeight="1" x14ac:dyDescent="0.25">
      <c r="A3250" s="21" t="s">
        <v>2119</v>
      </c>
      <c r="B3250" s="25">
        <v>41197</v>
      </c>
      <c r="C3250" s="28" t="s">
        <v>21</v>
      </c>
      <c r="D3250" s="21" t="s">
        <v>40</v>
      </c>
      <c r="E3250" s="26">
        <f>1500/4</f>
        <v>375</v>
      </c>
      <c r="G3250" s="28" t="s">
        <v>390</v>
      </c>
      <c r="I3250" s="21">
        <f t="shared" si="102"/>
        <v>42</v>
      </c>
    </row>
    <row r="3251" spans="1:9" ht="13.4" customHeight="1" x14ac:dyDescent="0.25">
      <c r="A3251" s="21" t="s">
        <v>2119</v>
      </c>
      <c r="B3251" s="25">
        <v>41197</v>
      </c>
      <c r="C3251" s="28" t="s">
        <v>21</v>
      </c>
      <c r="D3251" s="21" t="s">
        <v>40</v>
      </c>
      <c r="E3251" s="26">
        <v>375</v>
      </c>
      <c r="G3251" s="45" t="s">
        <v>17</v>
      </c>
      <c r="I3251" s="21">
        <f t="shared" si="102"/>
        <v>42</v>
      </c>
    </row>
    <row r="3252" spans="1:9" ht="13.4" customHeight="1" x14ac:dyDescent="0.25">
      <c r="A3252" s="21" t="s">
        <v>2119</v>
      </c>
      <c r="B3252" s="25">
        <v>41197</v>
      </c>
      <c r="C3252" s="28" t="s">
        <v>21</v>
      </c>
      <c r="D3252" s="21" t="s">
        <v>40</v>
      </c>
      <c r="E3252" s="26">
        <v>375</v>
      </c>
      <c r="G3252" s="28" t="s">
        <v>68</v>
      </c>
      <c r="I3252" s="21">
        <f t="shared" si="102"/>
        <v>42</v>
      </c>
    </row>
    <row r="3253" spans="1:9" ht="13.4" customHeight="1" x14ac:dyDescent="0.25">
      <c r="A3253" s="21" t="s">
        <v>2119</v>
      </c>
      <c r="B3253" s="25">
        <v>41197</v>
      </c>
      <c r="C3253" s="28" t="s">
        <v>21</v>
      </c>
      <c r="D3253" s="21" t="s">
        <v>40</v>
      </c>
      <c r="E3253" s="26">
        <v>375.5</v>
      </c>
      <c r="G3253" s="28" t="s">
        <v>386</v>
      </c>
      <c r="I3253" s="21">
        <f t="shared" si="102"/>
        <v>42</v>
      </c>
    </row>
    <row r="3254" spans="1:9" ht="13.4" customHeight="1" x14ac:dyDescent="0.25">
      <c r="A3254" s="21" t="s">
        <v>2119</v>
      </c>
      <c r="B3254" s="25">
        <v>41197</v>
      </c>
      <c r="C3254" s="28" t="s">
        <v>21</v>
      </c>
      <c r="D3254" s="21" t="s">
        <v>46</v>
      </c>
      <c r="E3254" s="26">
        <v>955</v>
      </c>
      <c r="G3254" s="28" t="s">
        <v>546</v>
      </c>
      <c r="I3254" s="21">
        <f t="shared" si="102"/>
        <v>42</v>
      </c>
    </row>
    <row r="3255" spans="1:9" ht="13.4" customHeight="1" x14ac:dyDescent="0.25">
      <c r="A3255" s="21" t="s">
        <v>2119</v>
      </c>
      <c r="B3255" s="25">
        <v>41197</v>
      </c>
      <c r="C3255" s="28" t="s">
        <v>21</v>
      </c>
      <c r="D3255" s="21" t="s">
        <v>395</v>
      </c>
      <c r="E3255" s="26">
        <v>825</v>
      </c>
      <c r="G3255" s="21" t="s">
        <v>546</v>
      </c>
      <c r="I3255" s="21">
        <f t="shared" si="102"/>
        <v>42</v>
      </c>
    </row>
    <row r="3256" spans="1:9" ht="13.4" customHeight="1" x14ac:dyDescent="0.25">
      <c r="A3256" s="21" t="s">
        <v>2119</v>
      </c>
      <c r="B3256" s="25">
        <v>41197</v>
      </c>
      <c r="C3256" s="28" t="s">
        <v>21</v>
      </c>
      <c r="D3256" s="21" t="s">
        <v>399</v>
      </c>
      <c r="E3256" s="26">
        <v>825</v>
      </c>
      <c r="G3256" s="28" t="s">
        <v>546</v>
      </c>
      <c r="I3256" s="21">
        <f t="shared" si="102"/>
        <v>42</v>
      </c>
    </row>
    <row r="3257" spans="1:9" ht="13.4" customHeight="1" x14ac:dyDescent="0.25">
      <c r="A3257" s="21" t="s">
        <v>2119</v>
      </c>
      <c r="B3257" s="25">
        <v>41197</v>
      </c>
      <c r="C3257" s="28" t="s">
        <v>21</v>
      </c>
      <c r="D3257" s="21" t="s">
        <v>32</v>
      </c>
      <c r="E3257" s="26">
        <v>520</v>
      </c>
      <c r="G3257" s="28" t="s">
        <v>543</v>
      </c>
      <c r="I3257" s="21">
        <f t="shared" si="102"/>
        <v>42</v>
      </c>
    </row>
    <row r="3258" spans="1:9" ht="13.4" customHeight="1" x14ac:dyDescent="0.25">
      <c r="A3258" s="21" t="s">
        <v>2119</v>
      </c>
      <c r="B3258" s="25">
        <v>41197</v>
      </c>
      <c r="C3258" s="28" t="s">
        <v>21</v>
      </c>
      <c r="D3258" s="21" t="s">
        <v>555</v>
      </c>
      <c r="E3258" s="26">
        <v>320</v>
      </c>
      <c r="G3258" s="28" t="s">
        <v>543</v>
      </c>
      <c r="I3258" s="21">
        <f t="shared" si="102"/>
        <v>42</v>
      </c>
    </row>
    <row r="3259" spans="1:9" ht="13.4" customHeight="1" x14ac:dyDescent="0.25">
      <c r="A3259" s="21" t="s">
        <v>2119</v>
      </c>
      <c r="B3259" s="25">
        <v>41197</v>
      </c>
      <c r="C3259" s="28" t="s">
        <v>21</v>
      </c>
      <c r="D3259" s="21" t="s">
        <v>263</v>
      </c>
      <c r="E3259" s="26">
        <v>120</v>
      </c>
      <c r="G3259" s="28" t="s">
        <v>386</v>
      </c>
      <c r="I3259" s="21">
        <f t="shared" si="102"/>
        <v>42</v>
      </c>
    </row>
    <row r="3260" spans="1:9" ht="13.4" customHeight="1" x14ac:dyDescent="0.25">
      <c r="A3260" s="21" t="s">
        <v>2119</v>
      </c>
      <c r="B3260" s="25">
        <v>41197</v>
      </c>
      <c r="C3260" s="28" t="s">
        <v>21</v>
      </c>
      <c r="D3260" s="21" t="s">
        <v>263</v>
      </c>
      <c r="E3260" s="26">
        <v>120</v>
      </c>
      <c r="G3260" s="21" t="s">
        <v>62</v>
      </c>
      <c r="I3260" s="21">
        <f t="shared" si="102"/>
        <v>42</v>
      </c>
    </row>
    <row r="3261" spans="1:9" ht="13.4" customHeight="1" x14ac:dyDescent="0.25">
      <c r="A3261" s="21" t="s">
        <v>2119</v>
      </c>
      <c r="B3261" s="25">
        <v>41197</v>
      </c>
      <c r="C3261" s="28" t="s">
        <v>21</v>
      </c>
      <c r="D3261" s="21" t="s">
        <v>181</v>
      </c>
      <c r="E3261" s="26">
        <v>159</v>
      </c>
      <c r="G3261" s="28" t="s">
        <v>461</v>
      </c>
      <c r="I3261" s="21">
        <f t="shared" si="102"/>
        <v>42</v>
      </c>
    </row>
    <row r="3262" spans="1:9" ht="13.4" customHeight="1" x14ac:dyDescent="0.25">
      <c r="A3262" s="21" t="s">
        <v>2119</v>
      </c>
      <c r="B3262" s="25">
        <v>41197</v>
      </c>
      <c r="C3262" s="28" t="s">
        <v>6</v>
      </c>
      <c r="D3262" s="21" t="s">
        <v>299</v>
      </c>
      <c r="F3262" s="26">
        <v>62.77</v>
      </c>
      <c r="G3262" s="28" t="s">
        <v>17</v>
      </c>
    </row>
    <row r="3263" spans="1:9" ht="13.4" customHeight="1" x14ac:dyDescent="0.25">
      <c r="A3263" s="21" t="s">
        <v>2119</v>
      </c>
      <c r="B3263" s="25">
        <v>41197</v>
      </c>
      <c r="C3263" s="28" t="s">
        <v>6</v>
      </c>
      <c r="D3263" s="21" t="s">
        <v>299</v>
      </c>
      <c r="F3263" s="26">
        <v>927.42</v>
      </c>
      <c r="G3263" s="28" t="s">
        <v>543</v>
      </c>
    </row>
    <row r="3264" spans="1:9" ht="13.4" customHeight="1" x14ac:dyDescent="0.25">
      <c r="A3264" s="21" t="s">
        <v>2119</v>
      </c>
      <c r="B3264" s="25">
        <v>41197</v>
      </c>
      <c r="C3264" s="28" t="s">
        <v>6</v>
      </c>
      <c r="D3264" s="21" t="s">
        <v>299</v>
      </c>
      <c r="F3264" s="26">
        <v>32.9</v>
      </c>
      <c r="G3264" s="28" t="s">
        <v>17</v>
      </c>
    </row>
    <row r="3265" spans="1:9" ht="13.4" customHeight="1" x14ac:dyDescent="0.25">
      <c r="A3265" s="21" t="s">
        <v>2119</v>
      </c>
      <c r="B3265" s="25">
        <v>41198</v>
      </c>
      <c r="C3265" s="28" t="s">
        <v>6</v>
      </c>
      <c r="D3265" s="21" t="s">
        <v>299</v>
      </c>
      <c r="F3265" s="26">
        <v>1000.24</v>
      </c>
      <c r="G3265" s="28" t="s">
        <v>546</v>
      </c>
    </row>
    <row r="3266" spans="1:9" ht="13.4" customHeight="1" x14ac:dyDescent="0.25">
      <c r="A3266" s="21" t="s">
        <v>2119</v>
      </c>
      <c r="B3266" s="25">
        <v>41198</v>
      </c>
      <c r="C3266" s="28" t="s">
        <v>6</v>
      </c>
      <c r="D3266" s="21" t="s">
        <v>299</v>
      </c>
      <c r="F3266" s="26">
        <v>1364.86</v>
      </c>
      <c r="G3266" s="28" t="s">
        <v>545</v>
      </c>
    </row>
    <row r="3267" spans="1:9" ht="13.4" customHeight="1" x14ac:dyDescent="0.25">
      <c r="A3267" s="21" t="s">
        <v>2119</v>
      </c>
      <c r="B3267" s="25">
        <v>41198</v>
      </c>
      <c r="C3267" s="28" t="s">
        <v>6</v>
      </c>
      <c r="D3267" s="21" t="s">
        <v>219</v>
      </c>
      <c r="F3267" s="26">
        <v>1084.73</v>
      </c>
      <c r="G3267" s="28" t="s">
        <v>546</v>
      </c>
    </row>
    <row r="3268" spans="1:9" ht="13.4" customHeight="1" x14ac:dyDescent="0.25">
      <c r="A3268" s="21" t="s">
        <v>2119</v>
      </c>
      <c r="B3268" s="25">
        <v>41198</v>
      </c>
      <c r="C3268" s="28" t="s">
        <v>21</v>
      </c>
      <c r="D3268" s="21" t="s">
        <v>257</v>
      </c>
      <c r="E3268" s="26">
        <v>800.5</v>
      </c>
      <c r="G3268" s="28" t="s">
        <v>200</v>
      </c>
      <c r="I3268" s="21">
        <f>WEEKNUM(B3268)</f>
        <v>42</v>
      </c>
    </row>
    <row r="3269" spans="1:9" ht="13.4" customHeight="1" x14ac:dyDescent="0.25">
      <c r="A3269" s="21" t="s">
        <v>2119</v>
      </c>
      <c r="B3269" s="25">
        <v>41198</v>
      </c>
      <c r="C3269" s="28" t="s">
        <v>21</v>
      </c>
      <c r="D3269" s="21" t="s">
        <v>216</v>
      </c>
      <c r="E3269" s="26">
        <v>19</v>
      </c>
      <c r="G3269" s="28" t="s">
        <v>323</v>
      </c>
      <c r="I3269" s="21">
        <f>WEEKNUM(B3269)</f>
        <v>42</v>
      </c>
    </row>
    <row r="3270" spans="1:9" ht="13.4" customHeight="1" x14ac:dyDescent="0.25">
      <c r="A3270" s="21" t="s">
        <v>2119</v>
      </c>
      <c r="B3270" s="25">
        <v>41199</v>
      </c>
      <c r="C3270" s="28" t="s">
        <v>21</v>
      </c>
      <c r="D3270" s="21" t="s">
        <v>260</v>
      </c>
      <c r="E3270" s="26">
        <v>300</v>
      </c>
      <c r="G3270" s="28" t="s">
        <v>546</v>
      </c>
      <c r="I3270" s="21">
        <f>WEEKNUM(B3270)</f>
        <v>42</v>
      </c>
    </row>
    <row r="3271" spans="1:9" ht="13.4" customHeight="1" x14ac:dyDescent="0.25">
      <c r="A3271" s="21" t="s">
        <v>2119</v>
      </c>
      <c r="B3271" s="25">
        <v>41199</v>
      </c>
      <c r="C3271" s="28" t="s">
        <v>21</v>
      </c>
      <c r="D3271" s="21" t="s">
        <v>260</v>
      </c>
      <c r="E3271" s="26">
        <v>3200</v>
      </c>
      <c r="G3271" s="28" t="s">
        <v>543</v>
      </c>
      <c r="I3271" s="21">
        <f>WEEKNUM(B3271)</f>
        <v>42</v>
      </c>
    </row>
    <row r="3272" spans="1:9" ht="13.4" customHeight="1" x14ac:dyDescent="0.25">
      <c r="A3272" s="21" t="s">
        <v>2119</v>
      </c>
      <c r="B3272" s="25">
        <v>41199</v>
      </c>
      <c r="C3272" s="28" t="s">
        <v>6</v>
      </c>
      <c r="D3272" s="21" t="s">
        <v>299</v>
      </c>
      <c r="F3272" s="26">
        <v>837.83</v>
      </c>
      <c r="G3272" s="28" t="s">
        <v>543</v>
      </c>
    </row>
    <row r="3273" spans="1:9" ht="13.4" customHeight="1" x14ac:dyDescent="0.25">
      <c r="A3273" s="21" t="s">
        <v>2119</v>
      </c>
      <c r="B3273" s="25">
        <v>41199</v>
      </c>
      <c r="C3273" s="28" t="s">
        <v>6</v>
      </c>
      <c r="D3273" s="21" t="s">
        <v>299</v>
      </c>
      <c r="F3273" s="26">
        <v>84.96</v>
      </c>
      <c r="G3273" s="28" t="s">
        <v>546</v>
      </c>
    </row>
    <row r="3274" spans="1:9" ht="13.4" customHeight="1" x14ac:dyDescent="0.25">
      <c r="A3274" s="21" t="s">
        <v>2119</v>
      </c>
      <c r="B3274" s="25">
        <v>41199</v>
      </c>
      <c r="C3274" s="28" t="s">
        <v>6</v>
      </c>
      <c r="D3274" s="21" t="s">
        <v>299</v>
      </c>
      <c r="F3274" s="26">
        <v>182.96</v>
      </c>
      <c r="G3274" s="28" t="s">
        <v>565</v>
      </c>
    </row>
    <row r="3275" spans="1:9" ht="13.4" customHeight="1" x14ac:dyDescent="0.25">
      <c r="A3275" s="21" t="s">
        <v>2119</v>
      </c>
      <c r="B3275" s="25">
        <v>41200</v>
      </c>
      <c r="C3275" s="28" t="s">
        <v>6</v>
      </c>
      <c r="D3275" s="21" t="s">
        <v>299</v>
      </c>
      <c r="F3275" s="26">
        <v>117.93</v>
      </c>
      <c r="G3275" s="28" t="s">
        <v>543</v>
      </c>
    </row>
    <row r="3276" spans="1:9" ht="13.4" customHeight="1" x14ac:dyDescent="0.25">
      <c r="A3276" s="21" t="s">
        <v>2119</v>
      </c>
      <c r="B3276" s="25">
        <v>41200</v>
      </c>
      <c r="C3276" s="28" t="s">
        <v>6</v>
      </c>
      <c r="D3276" s="21" t="s">
        <v>566</v>
      </c>
      <c r="F3276" s="26">
        <v>20.63</v>
      </c>
      <c r="G3276" s="28" t="s">
        <v>567</v>
      </c>
    </row>
    <row r="3277" spans="1:9" ht="13.4" customHeight="1" x14ac:dyDescent="0.25">
      <c r="A3277" s="21" t="s">
        <v>2119</v>
      </c>
      <c r="B3277" s="25">
        <v>41200</v>
      </c>
      <c r="C3277" s="28" t="s">
        <v>6</v>
      </c>
      <c r="D3277" s="21" t="s">
        <v>299</v>
      </c>
      <c r="F3277" s="26">
        <v>296.38</v>
      </c>
      <c r="G3277" s="28" t="s">
        <v>546</v>
      </c>
    </row>
    <row r="3278" spans="1:9" ht="13.4" customHeight="1" x14ac:dyDescent="0.25">
      <c r="A3278" s="21" t="s">
        <v>2119</v>
      </c>
      <c r="B3278" s="25">
        <v>41200</v>
      </c>
      <c r="C3278" s="28" t="s">
        <v>6</v>
      </c>
      <c r="D3278" s="21" t="s">
        <v>299</v>
      </c>
      <c r="F3278" s="26">
        <v>63.58</v>
      </c>
      <c r="G3278" s="28" t="s">
        <v>546</v>
      </c>
    </row>
    <row r="3279" spans="1:9" ht="13.4" customHeight="1" x14ac:dyDescent="0.25">
      <c r="A3279" s="21" t="s">
        <v>2119</v>
      </c>
      <c r="B3279" s="25">
        <v>41200</v>
      </c>
      <c r="C3279" s="28" t="s">
        <v>6</v>
      </c>
      <c r="D3279" s="21" t="s">
        <v>299</v>
      </c>
      <c r="F3279" s="26">
        <v>84.02</v>
      </c>
      <c r="G3279" s="21" t="s">
        <v>546</v>
      </c>
    </row>
    <row r="3280" spans="1:9" ht="13.4" customHeight="1" x14ac:dyDescent="0.25">
      <c r="A3280" s="21" t="s">
        <v>2119</v>
      </c>
      <c r="B3280" s="25">
        <v>41201</v>
      </c>
      <c r="C3280" s="28" t="s">
        <v>21</v>
      </c>
      <c r="D3280" s="21" t="s">
        <v>60</v>
      </c>
      <c r="E3280" s="26">
        <v>320</v>
      </c>
      <c r="G3280" s="28" t="s">
        <v>546</v>
      </c>
      <c r="I3280" s="21">
        <f>WEEKNUM(B3280)</f>
        <v>42</v>
      </c>
    </row>
    <row r="3281" spans="1:9" ht="13.4" customHeight="1" x14ac:dyDescent="0.25">
      <c r="A3281" s="21" t="s">
        <v>2119</v>
      </c>
      <c r="B3281" s="25">
        <v>41201</v>
      </c>
      <c r="C3281" s="28" t="s">
        <v>21</v>
      </c>
      <c r="D3281" s="21" t="s">
        <v>538</v>
      </c>
      <c r="E3281" s="26">
        <v>85</v>
      </c>
      <c r="G3281" s="28" t="s">
        <v>323</v>
      </c>
      <c r="I3281" s="21">
        <f>WEEKNUM(B3281)</f>
        <v>42</v>
      </c>
    </row>
    <row r="3282" spans="1:9" ht="13.4" customHeight="1" x14ac:dyDescent="0.25">
      <c r="A3282" s="21" t="s">
        <v>2119</v>
      </c>
      <c r="B3282" s="25">
        <v>41201</v>
      </c>
      <c r="C3282" s="28" t="s">
        <v>6</v>
      </c>
      <c r="D3282" s="21" t="s">
        <v>299</v>
      </c>
      <c r="F3282" s="26">
        <v>257.18</v>
      </c>
      <c r="G3282" s="28" t="s">
        <v>543</v>
      </c>
    </row>
    <row r="3283" spans="1:9" ht="13.4" customHeight="1" x14ac:dyDescent="0.25">
      <c r="A3283" s="21" t="s">
        <v>2119</v>
      </c>
      <c r="B3283" s="25">
        <v>41201</v>
      </c>
      <c r="C3283" s="28" t="s">
        <v>6</v>
      </c>
      <c r="D3283" s="21" t="s">
        <v>299</v>
      </c>
      <c r="F3283" s="26">
        <v>197.8</v>
      </c>
      <c r="G3283" s="28" t="s">
        <v>546</v>
      </c>
    </row>
    <row r="3284" spans="1:9" x14ac:dyDescent="0.25">
      <c r="A3284" s="21" t="s">
        <v>2119</v>
      </c>
      <c r="B3284" s="25">
        <v>41201</v>
      </c>
      <c r="C3284" s="28" t="s">
        <v>6</v>
      </c>
      <c r="D3284" s="21" t="s">
        <v>299</v>
      </c>
      <c r="F3284" s="26">
        <v>28.76</v>
      </c>
      <c r="G3284" s="28" t="s">
        <v>546</v>
      </c>
    </row>
    <row r="3285" spans="1:9" ht="13.4" customHeight="1" x14ac:dyDescent="0.25">
      <c r="A3285" s="21" t="s">
        <v>2119</v>
      </c>
      <c r="B3285" s="25">
        <v>41202</v>
      </c>
      <c r="C3285" s="28" t="s">
        <v>6</v>
      </c>
      <c r="D3285" s="21" t="s">
        <v>299</v>
      </c>
      <c r="F3285" s="26">
        <v>771.07</v>
      </c>
      <c r="G3285" s="28" t="s">
        <v>568</v>
      </c>
    </row>
    <row r="3286" spans="1:9" ht="13.4" customHeight="1" x14ac:dyDescent="0.25">
      <c r="A3286" s="21" t="s">
        <v>2119</v>
      </c>
      <c r="B3286" s="25">
        <v>41202</v>
      </c>
      <c r="C3286" s="28" t="s">
        <v>6</v>
      </c>
      <c r="D3286" s="21" t="s">
        <v>299</v>
      </c>
      <c r="F3286" s="26">
        <v>91.02</v>
      </c>
      <c r="G3286" s="21" t="s">
        <v>326</v>
      </c>
    </row>
    <row r="3287" spans="1:9" ht="13.4" customHeight="1" x14ac:dyDescent="0.25">
      <c r="A3287" s="21" t="s">
        <v>2119</v>
      </c>
      <c r="B3287" s="25">
        <v>41204</v>
      </c>
      <c r="C3287" s="28" t="s">
        <v>21</v>
      </c>
      <c r="D3287" s="21" t="s">
        <v>36</v>
      </c>
      <c r="E3287" s="26">
        <v>1130</v>
      </c>
      <c r="G3287" s="28" t="s">
        <v>543</v>
      </c>
      <c r="I3287" s="21">
        <f t="shared" ref="I3287:I3303" si="103">WEEKNUM(B3287)</f>
        <v>43</v>
      </c>
    </row>
    <row r="3288" spans="1:9" ht="13.4" customHeight="1" x14ac:dyDescent="0.25">
      <c r="A3288" s="21" t="s">
        <v>2119</v>
      </c>
      <c r="B3288" s="25">
        <v>41204</v>
      </c>
      <c r="C3288" s="28" t="s">
        <v>21</v>
      </c>
      <c r="D3288" s="21" t="s">
        <v>40</v>
      </c>
      <c r="E3288" s="26">
        <v>670</v>
      </c>
      <c r="G3288" s="28" t="s">
        <v>546</v>
      </c>
      <c r="I3288" s="21">
        <f t="shared" si="103"/>
        <v>43</v>
      </c>
    </row>
    <row r="3289" spans="1:9" ht="13.4" customHeight="1" x14ac:dyDescent="0.25">
      <c r="A3289" s="21" t="s">
        <v>2119</v>
      </c>
      <c r="B3289" s="25">
        <v>41204</v>
      </c>
      <c r="C3289" s="28" t="s">
        <v>21</v>
      </c>
      <c r="D3289" s="21" t="s">
        <v>40</v>
      </c>
      <c r="E3289" s="26">
        <v>130</v>
      </c>
      <c r="G3289" s="28" t="s">
        <v>200</v>
      </c>
      <c r="I3289" s="21">
        <f t="shared" si="103"/>
        <v>43</v>
      </c>
    </row>
    <row r="3290" spans="1:9" ht="13.4" customHeight="1" x14ac:dyDescent="0.25">
      <c r="A3290" s="21" t="s">
        <v>2119</v>
      </c>
      <c r="B3290" s="25">
        <v>41204</v>
      </c>
      <c r="C3290" s="28" t="s">
        <v>21</v>
      </c>
      <c r="D3290" s="21" t="s">
        <v>40</v>
      </c>
      <c r="E3290" s="26">
        <v>130</v>
      </c>
      <c r="G3290" s="28" t="s">
        <v>17</v>
      </c>
      <c r="I3290" s="21">
        <f t="shared" si="103"/>
        <v>43</v>
      </c>
    </row>
    <row r="3291" spans="1:9" ht="13.4" customHeight="1" x14ac:dyDescent="0.25">
      <c r="A3291" s="21" t="s">
        <v>2119</v>
      </c>
      <c r="B3291" s="25">
        <v>41204</v>
      </c>
      <c r="C3291" s="28" t="s">
        <v>21</v>
      </c>
      <c r="D3291" s="21" t="s">
        <v>40</v>
      </c>
      <c r="E3291" s="26">
        <v>175</v>
      </c>
      <c r="G3291" s="28" t="s">
        <v>569</v>
      </c>
      <c r="I3291" s="21">
        <f t="shared" si="103"/>
        <v>43</v>
      </c>
    </row>
    <row r="3292" spans="1:9" ht="13.4" customHeight="1" x14ac:dyDescent="0.25">
      <c r="A3292" s="21" t="s">
        <v>2119</v>
      </c>
      <c r="B3292" s="25">
        <v>41204</v>
      </c>
      <c r="C3292" s="28" t="s">
        <v>21</v>
      </c>
      <c r="D3292" s="21" t="s">
        <v>46</v>
      </c>
      <c r="E3292" s="26">
        <f>840-130</f>
        <v>710</v>
      </c>
      <c r="G3292" s="28" t="s">
        <v>546</v>
      </c>
      <c r="I3292" s="21">
        <f t="shared" si="103"/>
        <v>43</v>
      </c>
    </row>
    <row r="3293" spans="1:9" ht="13.4" customHeight="1" x14ac:dyDescent="0.25">
      <c r="A3293" s="21" t="s">
        <v>2119</v>
      </c>
      <c r="B3293" s="25">
        <v>41204</v>
      </c>
      <c r="C3293" s="28" t="s">
        <v>21</v>
      </c>
      <c r="D3293" s="21" t="s">
        <v>46</v>
      </c>
      <c r="E3293" s="26">
        <v>130</v>
      </c>
      <c r="G3293" s="28" t="s">
        <v>568</v>
      </c>
      <c r="I3293" s="21">
        <f t="shared" si="103"/>
        <v>43</v>
      </c>
    </row>
    <row r="3294" spans="1:9" ht="13.4" customHeight="1" x14ac:dyDescent="0.25">
      <c r="A3294" s="21" t="s">
        <v>2119</v>
      </c>
      <c r="B3294" s="25">
        <v>41204</v>
      </c>
      <c r="C3294" s="28" t="s">
        <v>21</v>
      </c>
      <c r="D3294" s="21" t="s">
        <v>22</v>
      </c>
      <c r="E3294" s="26">
        <v>830</v>
      </c>
      <c r="G3294" s="28" t="s">
        <v>543</v>
      </c>
      <c r="I3294" s="21">
        <f t="shared" si="103"/>
        <v>43</v>
      </c>
    </row>
    <row r="3295" spans="1:9" ht="13.4" customHeight="1" x14ac:dyDescent="0.25">
      <c r="A3295" s="21" t="s">
        <v>2119</v>
      </c>
      <c r="B3295" s="25">
        <v>41204</v>
      </c>
      <c r="C3295" s="28" t="s">
        <v>21</v>
      </c>
      <c r="D3295" s="21" t="s">
        <v>32</v>
      </c>
      <c r="E3295" s="26">
        <v>780</v>
      </c>
      <c r="G3295" s="28" t="s">
        <v>543</v>
      </c>
      <c r="I3295" s="21">
        <f t="shared" si="103"/>
        <v>43</v>
      </c>
    </row>
    <row r="3296" spans="1:9" ht="13.4" customHeight="1" x14ac:dyDescent="0.25">
      <c r="A3296" s="21" t="s">
        <v>2119</v>
      </c>
      <c r="B3296" s="25">
        <v>41204</v>
      </c>
      <c r="C3296" s="28" t="s">
        <v>21</v>
      </c>
      <c r="D3296" s="21" t="s">
        <v>258</v>
      </c>
      <c r="E3296" s="26">
        <v>525</v>
      </c>
      <c r="G3296" s="28" t="s">
        <v>546</v>
      </c>
      <c r="I3296" s="21">
        <f t="shared" si="103"/>
        <v>43</v>
      </c>
    </row>
    <row r="3297" spans="1:9" ht="13.4" customHeight="1" x14ac:dyDescent="0.25">
      <c r="A3297" s="21" t="s">
        <v>2119</v>
      </c>
      <c r="B3297" s="25">
        <v>41204</v>
      </c>
      <c r="C3297" s="28" t="s">
        <v>21</v>
      </c>
      <c r="D3297" s="21" t="s">
        <v>258</v>
      </c>
      <c r="E3297" s="26">
        <v>120</v>
      </c>
      <c r="G3297" s="28" t="s">
        <v>17</v>
      </c>
      <c r="I3297" s="21">
        <f t="shared" si="103"/>
        <v>43</v>
      </c>
    </row>
    <row r="3298" spans="1:9" ht="13.4" customHeight="1" x14ac:dyDescent="0.25">
      <c r="A3298" s="21" t="s">
        <v>2119</v>
      </c>
      <c r="B3298" s="25">
        <v>41204</v>
      </c>
      <c r="C3298" s="28" t="s">
        <v>21</v>
      </c>
      <c r="D3298" s="21" t="s">
        <v>258</v>
      </c>
      <c r="E3298" s="26">
        <v>120</v>
      </c>
      <c r="G3298" s="28" t="s">
        <v>200</v>
      </c>
      <c r="I3298" s="21">
        <f t="shared" si="103"/>
        <v>43</v>
      </c>
    </row>
    <row r="3299" spans="1:9" ht="13.4" customHeight="1" x14ac:dyDescent="0.25">
      <c r="A3299" s="21" t="s">
        <v>2119</v>
      </c>
      <c r="B3299" s="25">
        <v>41204</v>
      </c>
      <c r="C3299" s="28" t="s">
        <v>21</v>
      </c>
      <c r="D3299" s="21" t="s">
        <v>399</v>
      </c>
      <c r="E3299" s="26">
        <v>120</v>
      </c>
      <c r="G3299" s="28" t="s">
        <v>568</v>
      </c>
      <c r="I3299" s="21">
        <f t="shared" si="103"/>
        <v>43</v>
      </c>
    </row>
    <row r="3300" spans="1:9" ht="13.4" customHeight="1" x14ac:dyDescent="0.25">
      <c r="A3300" s="21" t="s">
        <v>2119</v>
      </c>
      <c r="B3300" s="25">
        <v>41204</v>
      </c>
      <c r="C3300" s="28" t="s">
        <v>21</v>
      </c>
      <c r="D3300" s="21" t="s">
        <v>399</v>
      </c>
      <c r="E3300" s="26">
        <f>560-120</f>
        <v>440</v>
      </c>
      <c r="G3300" s="28" t="s">
        <v>546</v>
      </c>
      <c r="I3300" s="21">
        <f t="shared" si="103"/>
        <v>43</v>
      </c>
    </row>
    <row r="3301" spans="1:9" ht="13.4" customHeight="1" x14ac:dyDescent="0.25">
      <c r="A3301" s="21" t="s">
        <v>2119</v>
      </c>
      <c r="B3301" s="25">
        <v>41204</v>
      </c>
      <c r="C3301" s="28" t="s">
        <v>21</v>
      </c>
      <c r="D3301" s="21" t="s">
        <v>399</v>
      </c>
      <c r="E3301" s="26">
        <v>300</v>
      </c>
      <c r="G3301" s="28" t="s">
        <v>546</v>
      </c>
      <c r="I3301" s="21">
        <f t="shared" si="103"/>
        <v>43</v>
      </c>
    </row>
    <row r="3302" spans="1:9" ht="13.4" customHeight="1" x14ac:dyDescent="0.25">
      <c r="A3302" s="21" t="s">
        <v>2119</v>
      </c>
      <c r="B3302" s="25">
        <v>41204</v>
      </c>
      <c r="C3302" s="28" t="s">
        <v>21</v>
      </c>
      <c r="D3302" s="21" t="s">
        <v>394</v>
      </c>
      <c r="E3302" s="26">
        <v>290</v>
      </c>
      <c r="G3302" s="28" t="s">
        <v>546</v>
      </c>
      <c r="I3302" s="21">
        <f t="shared" si="103"/>
        <v>43</v>
      </c>
    </row>
    <row r="3303" spans="1:9" ht="13.4" customHeight="1" x14ac:dyDescent="0.25">
      <c r="A3303" s="21" t="s">
        <v>2119</v>
      </c>
      <c r="B3303" s="25">
        <v>41204</v>
      </c>
      <c r="C3303" s="28" t="s">
        <v>21</v>
      </c>
      <c r="D3303" s="21" t="s">
        <v>395</v>
      </c>
      <c r="E3303" s="26">
        <v>120</v>
      </c>
      <c r="G3303" s="28" t="s">
        <v>546</v>
      </c>
      <c r="I3303" s="21">
        <f t="shared" si="103"/>
        <v>43</v>
      </c>
    </row>
    <row r="3304" spans="1:9" ht="13.4" customHeight="1" x14ac:dyDescent="0.25">
      <c r="A3304" s="21" t="s">
        <v>2119</v>
      </c>
      <c r="B3304" s="25">
        <v>41204</v>
      </c>
      <c r="C3304" s="28" t="s">
        <v>6</v>
      </c>
      <c r="D3304" s="21" t="s">
        <v>299</v>
      </c>
      <c r="F3304" s="26">
        <v>571.51</v>
      </c>
      <c r="G3304" s="28" t="s">
        <v>543</v>
      </c>
    </row>
    <row r="3305" spans="1:9" ht="13.4" customHeight="1" x14ac:dyDescent="0.25">
      <c r="A3305" s="21" t="s">
        <v>2119</v>
      </c>
      <c r="B3305" s="25">
        <v>41204</v>
      </c>
      <c r="C3305" s="28" t="s">
        <v>6</v>
      </c>
      <c r="D3305" s="21" t="s">
        <v>299</v>
      </c>
      <c r="F3305" s="26">
        <v>112.67</v>
      </c>
      <c r="G3305" s="28" t="s">
        <v>545</v>
      </c>
    </row>
    <row r="3306" spans="1:9" ht="13.4" customHeight="1" x14ac:dyDescent="0.25">
      <c r="A3306" s="21" t="s">
        <v>2119</v>
      </c>
      <c r="B3306" s="25">
        <v>41205</v>
      </c>
      <c r="C3306" s="28" t="s">
        <v>21</v>
      </c>
      <c r="D3306" s="21" t="s">
        <v>216</v>
      </c>
      <c r="E3306" s="26">
        <v>379</v>
      </c>
      <c r="G3306" s="28" t="s">
        <v>323</v>
      </c>
      <c r="I3306" s="21">
        <f>WEEKNUM(B3306)</f>
        <v>43</v>
      </c>
    </row>
    <row r="3307" spans="1:9" ht="13.4" customHeight="1" x14ac:dyDescent="0.25">
      <c r="A3307" s="21" t="s">
        <v>2119</v>
      </c>
      <c r="B3307" s="25">
        <v>41205</v>
      </c>
      <c r="C3307" s="28" t="s">
        <v>21</v>
      </c>
      <c r="D3307" s="21" t="s">
        <v>46</v>
      </c>
      <c r="E3307" s="26">
        <v>50</v>
      </c>
      <c r="G3307" s="28" t="s">
        <v>546</v>
      </c>
      <c r="I3307" s="21">
        <f>WEEKNUM(B3307)</f>
        <v>43</v>
      </c>
    </row>
    <row r="3308" spans="1:9" ht="13.4" customHeight="1" x14ac:dyDescent="0.25">
      <c r="A3308" s="21" t="s">
        <v>2119</v>
      </c>
      <c r="B3308" s="25">
        <v>41205</v>
      </c>
      <c r="C3308" s="28" t="s">
        <v>6</v>
      </c>
      <c r="D3308" s="21" t="s">
        <v>299</v>
      </c>
      <c r="F3308" s="26">
        <v>110.73</v>
      </c>
      <c r="G3308" s="28" t="s">
        <v>568</v>
      </c>
    </row>
    <row r="3309" spans="1:9" ht="13.4" customHeight="1" x14ac:dyDescent="0.25">
      <c r="A3309" s="21" t="s">
        <v>2119</v>
      </c>
      <c r="B3309" s="25">
        <v>41205</v>
      </c>
      <c r="C3309" s="28" t="s">
        <v>6</v>
      </c>
      <c r="D3309" s="21" t="s">
        <v>299</v>
      </c>
      <c r="F3309" s="26">
        <v>80.180000000000007</v>
      </c>
      <c r="G3309" s="28" t="s">
        <v>543</v>
      </c>
    </row>
    <row r="3310" spans="1:9" ht="13.4" customHeight="1" x14ac:dyDescent="0.25">
      <c r="A3310" s="21" t="s">
        <v>2119</v>
      </c>
      <c r="B3310" s="25">
        <v>41205</v>
      </c>
      <c r="C3310" s="28" t="s">
        <v>6</v>
      </c>
      <c r="D3310" s="21" t="s">
        <v>299</v>
      </c>
      <c r="F3310" s="26">
        <v>192.2</v>
      </c>
      <c r="G3310" s="28" t="s">
        <v>570</v>
      </c>
    </row>
    <row r="3311" spans="1:9" ht="13.4" customHeight="1" x14ac:dyDescent="0.25">
      <c r="A3311" s="21" t="s">
        <v>2119</v>
      </c>
      <c r="B3311" s="25">
        <v>41205</v>
      </c>
      <c r="C3311" s="28" t="s">
        <v>6</v>
      </c>
      <c r="D3311" s="21" t="s">
        <v>299</v>
      </c>
      <c r="F3311" s="26">
        <v>72.2</v>
      </c>
      <c r="G3311" s="28" t="s">
        <v>568</v>
      </c>
    </row>
    <row r="3312" spans="1:9" ht="13.4" customHeight="1" x14ac:dyDescent="0.25">
      <c r="A3312" s="21" t="s">
        <v>2119</v>
      </c>
      <c r="B3312" s="25">
        <v>41205</v>
      </c>
      <c r="C3312" s="28" t="s">
        <v>275</v>
      </c>
      <c r="D3312" s="21" t="s">
        <v>571</v>
      </c>
      <c r="F3312" s="26">
        <v>44.03</v>
      </c>
      <c r="G3312" s="28" t="s">
        <v>572</v>
      </c>
    </row>
    <row r="3313" spans="1:9" x14ac:dyDescent="0.25">
      <c r="A3313" s="21" t="s">
        <v>2119</v>
      </c>
      <c r="B3313" s="25">
        <v>41206</v>
      </c>
      <c r="C3313" s="28" t="s">
        <v>6</v>
      </c>
      <c r="D3313" s="21" t="s">
        <v>299</v>
      </c>
      <c r="F3313" s="26">
        <v>1091.27</v>
      </c>
      <c r="G3313" s="28" t="s">
        <v>543</v>
      </c>
    </row>
    <row r="3314" spans="1:9" ht="13.4" customHeight="1" x14ac:dyDescent="0.25">
      <c r="A3314" s="21" t="s">
        <v>2119</v>
      </c>
      <c r="B3314" s="25">
        <v>41206</v>
      </c>
      <c r="C3314" s="28" t="s">
        <v>21</v>
      </c>
      <c r="D3314" s="21" t="s">
        <v>255</v>
      </c>
      <c r="E3314" s="26">
        <f>713-150</f>
        <v>563</v>
      </c>
      <c r="G3314" s="28" t="s">
        <v>546</v>
      </c>
      <c r="I3314" s="21">
        <f>WEEKNUM(B3314)</f>
        <v>43</v>
      </c>
    </row>
    <row r="3315" spans="1:9" ht="13.4" customHeight="1" x14ac:dyDescent="0.25">
      <c r="A3315" s="21" t="s">
        <v>2119</v>
      </c>
      <c r="B3315" s="25">
        <v>41206</v>
      </c>
      <c r="C3315" s="28" t="s">
        <v>21</v>
      </c>
      <c r="D3315" s="21" t="s">
        <v>255</v>
      </c>
      <c r="E3315" s="26">
        <v>150</v>
      </c>
      <c r="G3315" s="21" t="s">
        <v>326</v>
      </c>
      <c r="I3315" s="21">
        <f>WEEKNUM(B3315)</f>
        <v>43</v>
      </c>
    </row>
    <row r="3316" spans="1:9" ht="13.4" customHeight="1" x14ac:dyDescent="0.25">
      <c r="A3316" s="21" t="s">
        <v>2119</v>
      </c>
      <c r="B3316" s="25">
        <v>41206</v>
      </c>
      <c r="C3316" s="28" t="s">
        <v>21</v>
      </c>
      <c r="D3316" s="21" t="s">
        <v>261</v>
      </c>
      <c r="E3316" s="26">
        <v>380</v>
      </c>
      <c r="G3316" s="28" t="s">
        <v>346</v>
      </c>
      <c r="I3316" s="21">
        <f>WEEKNUM(B3316)</f>
        <v>43</v>
      </c>
    </row>
    <row r="3317" spans="1:9" ht="13.4" customHeight="1" x14ac:dyDescent="0.25">
      <c r="A3317" s="21" t="s">
        <v>2119</v>
      </c>
      <c r="B3317" s="25">
        <v>41206</v>
      </c>
      <c r="C3317" s="28" t="s">
        <v>21</v>
      </c>
      <c r="D3317" s="21" t="s">
        <v>292</v>
      </c>
      <c r="E3317" s="26">
        <v>3200</v>
      </c>
      <c r="G3317" s="28" t="s">
        <v>546</v>
      </c>
      <c r="I3317" s="21">
        <f>WEEKNUM(B3317)</f>
        <v>43</v>
      </c>
    </row>
    <row r="3318" spans="1:9" ht="13.4" customHeight="1" x14ac:dyDescent="0.25">
      <c r="A3318" s="21" t="s">
        <v>2119</v>
      </c>
      <c r="B3318" s="25">
        <v>41206</v>
      </c>
      <c r="C3318" s="28" t="s">
        <v>21</v>
      </c>
      <c r="D3318" s="21" t="s">
        <v>573</v>
      </c>
      <c r="E3318" s="26">
        <v>300</v>
      </c>
      <c r="G3318" s="28" t="s">
        <v>23</v>
      </c>
      <c r="I3318" s="21">
        <f>WEEKNUM(B3318)</f>
        <v>43</v>
      </c>
    </row>
    <row r="3319" spans="1:9" ht="13.4" customHeight="1" x14ac:dyDescent="0.25">
      <c r="A3319" s="21" t="s">
        <v>2119</v>
      </c>
      <c r="B3319" s="25">
        <v>41206</v>
      </c>
      <c r="C3319" s="28" t="s">
        <v>6</v>
      </c>
      <c r="D3319" s="21" t="s">
        <v>299</v>
      </c>
      <c r="F3319" s="26">
        <v>1091.27</v>
      </c>
      <c r="G3319" s="28" t="s">
        <v>543</v>
      </c>
    </row>
    <row r="3320" spans="1:9" ht="13.4" customHeight="1" x14ac:dyDescent="0.25">
      <c r="A3320" s="21" t="s">
        <v>2119</v>
      </c>
      <c r="B3320" s="25">
        <v>41207</v>
      </c>
      <c r="C3320" s="28" t="s">
        <v>21</v>
      </c>
      <c r="D3320" s="21" t="s">
        <v>249</v>
      </c>
      <c r="E3320" s="26">
        <v>1000</v>
      </c>
      <c r="G3320" s="28" t="s">
        <v>419</v>
      </c>
      <c r="I3320" s="21">
        <f>WEEKNUM(B3320)</f>
        <v>43</v>
      </c>
    </row>
    <row r="3321" spans="1:9" ht="13.4" customHeight="1" x14ac:dyDescent="0.25">
      <c r="A3321" s="21" t="s">
        <v>2119</v>
      </c>
      <c r="B3321" s="25">
        <v>41207</v>
      </c>
      <c r="C3321" s="28" t="s">
        <v>6</v>
      </c>
      <c r="D3321" s="21" t="s">
        <v>299</v>
      </c>
      <c r="F3321" s="26">
        <v>562.30999999999995</v>
      </c>
      <c r="G3321" s="28" t="s">
        <v>419</v>
      </c>
    </row>
    <row r="3322" spans="1:9" ht="13.4" customHeight="1" x14ac:dyDescent="0.25">
      <c r="A3322" s="21" t="s">
        <v>2119</v>
      </c>
      <c r="B3322" s="25">
        <v>41208</v>
      </c>
      <c r="C3322" s="28" t="s">
        <v>6</v>
      </c>
      <c r="D3322" s="21" t="s">
        <v>299</v>
      </c>
      <c r="F3322" s="26">
        <v>777.72</v>
      </c>
      <c r="G3322" s="28" t="s">
        <v>543</v>
      </c>
    </row>
    <row r="3323" spans="1:9" ht="13.4" customHeight="1" x14ac:dyDescent="0.25">
      <c r="A3323" s="21" t="s">
        <v>2119</v>
      </c>
      <c r="B3323" s="25">
        <v>41208</v>
      </c>
      <c r="C3323" s="28" t="s">
        <v>275</v>
      </c>
      <c r="D3323" s="21" t="s">
        <v>574</v>
      </c>
      <c r="F3323" s="26">
        <v>383.1</v>
      </c>
      <c r="G3323" s="28" t="s">
        <v>323</v>
      </c>
    </row>
    <row r="3324" spans="1:9" ht="13.4" customHeight="1" x14ac:dyDescent="0.25">
      <c r="A3324" s="21" t="s">
        <v>2119</v>
      </c>
      <c r="B3324" s="25">
        <v>41208</v>
      </c>
      <c r="C3324" s="28" t="s">
        <v>434</v>
      </c>
      <c r="D3324" s="21" t="s">
        <v>299</v>
      </c>
      <c r="F3324" s="26">
        <v>1434.5</v>
      </c>
      <c r="G3324" s="28" t="s">
        <v>543</v>
      </c>
    </row>
    <row r="3325" spans="1:9" ht="13.4" customHeight="1" x14ac:dyDescent="0.25">
      <c r="A3325" s="21" t="s">
        <v>2119</v>
      </c>
      <c r="B3325" s="25">
        <v>41208</v>
      </c>
      <c r="C3325" s="28" t="s">
        <v>275</v>
      </c>
      <c r="D3325" s="21" t="s">
        <v>575</v>
      </c>
      <c r="E3325" s="46"/>
      <c r="F3325" s="26">
        <v>66.73</v>
      </c>
      <c r="G3325" s="28" t="s">
        <v>323</v>
      </c>
    </row>
    <row r="3326" spans="1:9" ht="13.4" customHeight="1" x14ac:dyDescent="0.25">
      <c r="A3326" s="21" t="s">
        <v>2119</v>
      </c>
      <c r="B3326" s="25">
        <v>41208</v>
      </c>
      <c r="C3326" s="28" t="s">
        <v>6</v>
      </c>
      <c r="D3326" s="21" t="s">
        <v>299</v>
      </c>
      <c r="F3326" s="26">
        <v>354.1</v>
      </c>
      <c r="G3326" s="21" t="s">
        <v>19</v>
      </c>
    </row>
    <row r="3327" spans="1:9" ht="13.4" customHeight="1" x14ac:dyDescent="0.25">
      <c r="A3327" s="21" t="s">
        <v>2119</v>
      </c>
      <c r="B3327" s="25">
        <v>41209</v>
      </c>
      <c r="C3327" s="28" t="s">
        <v>6</v>
      </c>
      <c r="D3327" s="21" t="s">
        <v>299</v>
      </c>
      <c r="F3327" s="26">
        <v>472.98</v>
      </c>
      <c r="G3327" s="28" t="s">
        <v>419</v>
      </c>
    </row>
    <row r="3328" spans="1:9" ht="13.4" customHeight="1" x14ac:dyDescent="0.25">
      <c r="A3328" s="21" t="s">
        <v>2119</v>
      </c>
      <c r="B3328" s="25">
        <v>41211</v>
      </c>
      <c r="C3328" s="28" t="s">
        <v>21</v>
      </c>
      <c r="D3328" s="21" t="s">
        <v>32</v>
      </c>
      <c r="E3328" s="26">
        <v>780</v>
      </c>
      <c r="G3328" s="28" t="s">
        <v>543</v>
      </c>
      <c r="I3328" s="21">
        <f t="shared" ref="I3328:I3339" si="104">WEEKNUM(B3328)</f>
        <v>44</v>
      </c>
    </row>
    <row r="3329" spans="1:9" ht="13.4" customHeight="1" x14ac:dyDescent="0.25">
      <c r="A3329" s="21" t="s">
        <v>2119</v>
      </c>
      <c r="B3329" s="25">
        <v>41211</v>
      </c>
      <c r="C3329" s="28" t="s">
        <v>21</v>
      </c>
      <c r="D3329" s="21" t="s">
        <v>394</v>
      </c>
      <c r="E3329" s="26">
        <v>240</v>
      </c>
      <c r="G3329" s="28" t="s">
        <v>568</v>
      </c>
      <c r="I3329" s="21">
        <f t="shared" si="104"/>
        <v>44</v>
      </c>
    </row>
    <row r="3330" spans="1:9" ht="13.4" customHeight="1" x14ac:dyDescent="0.25">
      <c r="A3330" s="21" t="s">
        <v>2119</v>
      </c>
      <c r="B3330" s="25">
        <v>41211</v>
      </c>
      <c r="C3330" s="28" t="s">
        <v>21</v>
      </c>
      <c r="D3330" s="21" t="s">
        <v>394</v>
      </c>
      <c r="E3330" s="26">
        <v>420</v>
      </c>
      <c r="G3330" s="28" t="s">
        <v>543</v>
      </c>
      <c r="I3330" s="21">
        <f t="shared" si="104"/>
        <v>44</v>
      </c>
    </row>
    <row r="3331" spans="1:9" ht="13.4" customHeight="1" x14ac:dyDescent="0.25">
      <c r="A3331" s="21" t="s">
        <v>2119</v>
      </c>
      <c r="B3331" s="25">
        <v>41211</v>
      </c>
      <c r="C3331" s="28" t="s">
        <v>21</v>
      </c>
      <c r="D3331" s="21" t="s">
        <v>36</v>
      </c>
      <c r="E3331" s="26">
        <v>780</v>
      </c>
      <c r="G3331" s="28" t="s">
        <v>543</v>
      </c>
      <c r="I3331" s="21">
        <f t="shared" si="104"/>
        <v>44</v>
      </c>
    </row>
    <row r="3332" spans="1:9" ht="13.4" customHeight="1" x14ac:dyDescent="0.25">
      <c r="A3332" s="21" t="s">
        <v>2119</v>
      </c>
      <c r="B3332" s="25">
        <v>41211</v>
      </c>
      <c r="C3332" s="28" t="s">
        <v>21</v>
      </c>
      <c r="D3332" s="21" t="s">
        <v>22</v>
      </c>
      <c r="E3332" s="26">
        <v>780</v>
      </c>
      <c r="G3332" s="28" t="s">
        <v>543</v>
      </c>
      <c r="I3332" s="21">
        <f t="shared" si="104"/>
        <v>44</v>
      </c>
    </row>
    <row r="3333" spans="1:9" ht="13.4" customHeight="1" x14ac:dyDescent="0.25">
      <c r="A3333" s="21" t="s">
        <v>2119</v>
      </c>
      <c r="B3333" s="25">
        <v>41211</v>
      </c>
      <c r="C3333" s="28" t="s">
        <v>21</v>
      </c>
      <c r="D3333" s="21" t="s">
        <v>46</v>
      </c>
      <c r="E3333" s="26">
        <v>325</v>
      </c>
      <c r="G3333" s="28" t="s">
        <v>568</v>
      </c>
      <c r="I3333" s="21">
        <f t="shared" si="104"/>
        <v>44</v>
      </c>
    </row>
    <row r="3334" spans="1:9" ht="13.4" customHeight="1" x14ac:dyDescent="0.25">
      <c r="A3334" s="21" t="s">
        <v>2119</v>
      </c>
      <c r="B3334" s="25">
        <v>41211</v>
      </c>
      <c r="C3334" s="28" t="s">
        <v>21</v>
      </c>
      <c r="D3334" s="21" t="s">
        <v>46</v>
      </c>
      <c r="E3334" s="26">
        <v>390</v>
      </c>
      <c r="G3334" s="28" t="s">
        <v>419</v>
      </c>
      <c r="I3334" s="21">
        <f t="shared" si="104"/>
        <v>44</v>
      </c>
    </row>
    <row r="3335" spans="1:9" ht="13.4" customHeight="1" x14ac:dyDescent="0.25">
      <c r="A3335" s="21" t="s">
        <v>2119</v>
      </c>
      <c r="B3335" s="25">
        <v>41211</v>
      </c>
      <c r="C3335" s="28" t="s">
        <v>21</v>
      </c>
      <c r="D3335" s="21" t="s">
        <v>399</v>
      </c>
      <c r="E3335" s="26">
        <v>320</v>
      </c>
      <c r="G3335" s="28" t="s">
        <v>568</v>
      </c>
      <c r="I3335" s="21">
        <f t="shared" si="104"/>
        <v>44</v>
      </c>
    </row>
    <row r="3336" spans="1:9" ht="13.4" customHeight="1" x14ac:dyDescent="0.25">
      <c r="A3336" s="21" t="s">
        <v>2119</v>
      </c>
      <c r="B3336" s="25">
        <v>41211</v>
      </c>
      <c r="C3336" s="28" t="s">
        <v>21</v>
      </c>
      <c r="D3336" s="21" t="s">
        <v>399</v>
      </c>
      <c r="E3336" s="26">
        <v>350</v>
      </c>
      <c r="G3336" s="28" t="s">
        <v>419</v>
      </c>
      <c r="I3336" s="21">
        <f t="shared" si="104"/>
        <v>44</v>
      </c>
    </row>
    <row r="3337" spans="1:9" ht="13.4" customHeight="1" x14ac:dyDescent="0.25">
      <c r="A3337" s="21" t="s">
        <v>2119</v>
      </c>
      <c r="B3337" s="25">
        <v>41211</v>
      </c>
      <c r="C3337" s="28" t="s">
        <v>21</v>
      </c>
      <c r="D3337" s="21" t="s">
        <v>533</v>
      </c>
      <c r="E3337" s="26">
        <v>120</v>
      </c>
      <c r="G3337" s="28" t="s">
        <v>568</v>
      </c>
      <c r="I3337" s="21">
        <f t="shared" si="104"/>
        <v>44</v>
      </c>
    </row>
    <row r="3338" spans="1:9" ht="13.4" customHeight="1" x14ac:dyDescent="0.25">
      <c r="A3338" s="21" t="s">
        <v>2119</v>
      </c>
      <c r="B3338" s="25">
        <v>41211</v>
      </c>
      <c r="C3338" s="28" t="s">
        <v>21</v>
      </c>
      <c r="D3338" s="21" t="s">
        <v>533</v>
      </c>
      <c r="E3338" s="26">
        <v>300</v>
      </c>
      <c r="G3338" s="28" t="s">
        <v>419</v>
      </c>
      <c r="I3338" s="21">
        <f t="shared" si="104"/>
        <v>44</v>
      </c>
    </row>
    <row r="3339" spans="1:9" ht="13.4" customHeight="1" x14ac:dyDescent="0.25">
      <c r="A3339" s="21" t="s">
        <v>2119</v>
      </c>
      <c r="B3339" s="25">
        <v>41211</v>
      </c>
      <c r="C3339" s="28" t="s">
        <v>21</v>
      </c>
      <c r="D3339" s="21" t="s">
        <v>258</v>
      </c>
      <c r="E3339" s="26">
        <v>240</v>
      </c>
      <c r="G3339" s="28" t="s">
        <v>23</v>
      </c>
      <c r="I3339" s="21">
        <f t="shared" si="104"/>
        <v>44</v>
      </c>
    </row>
    <row r="3340" spans="1:9" ht="13.4" customHeight="1" x14ac:dyDescent="0.25">
      <c r="A3340" s="21" t="s">
        <v>2119</v>
      </c>
      <c r="B3340" s="25">
        <v>41211</v>
      </c>
      <c r="C3340" s="28" t="s">
        <v>6</v>
      </c>
      <c r="D3340" s="21" t="s">
        <v>299</v>
      </c>
      <c r="F3340" s="26">
        <v>225.74</v>
      </c>
      <c r="G3340" s="28" t="s">
        <v>568</v>
      </c>
    </row>
    <row r="3341" spans="1:9" ht="13.4" customHeight="1" x14ac:dyDescent="0.25">
      <c r="A3341" s="21" t="s">
        <v>2119</v>
      </c>
      <c r="B3341" s="25">
        <v>41211</v>
      </c>
      <c r="C3341" s="28" t="s">
        <v>6</v>
      </c>
      <c r="D3341" s="21" t="s">
        <v>299</v>
      </c>
      <c r="F3341" s="26">
        <v>46.36</v>
      </c>
      <c r="G3341" s="28" t="s">
        <v>543</v>
      </c>
    </row>
    <row r="3342" spans="1:9" ht="13.4" customHeight="1" x14ac:dyDescent="0.25">
      <c r="A3342" s="21" t="s">
        <v>2119</v>
      </c>
      <c r="B3342" s="25">
        <v>41211</v>
      </c>
      <c r="C3342" s="28" t="s">
        <v>6</v>
      </c>
      <c r="D3342" s="21" t="s">
        <v>299</v>
      </c>
      <c r="F3342" s="26">
        <v>80.23</v>
      </c>
      <c r="G3342" s="28" t="s">
        <v>543</v>
      </c>
    </row>
    <row r="3343" spans="1:9" ht="13.4" customHeight="1" x14ac:dyDescent="0.25">
      <c r="A3343" s="21" t="s">
        <v>2119</v>
      </c>
      <c r="B3343" s="25">
        <v>41212</v>
      </c>
      <c r="C3343" s="28" t="s">
        <v>21</v>
      </c>
      <c r="D3343" s="21" t="s">
        <v>508</v>
      </c>
      <c r="E3343" s="26">
        <v>422.64</v>
      </c>
      <c r="G3343" s="28" t="s">
        <v>454</v>
      </c>
      <c r="I3343" s="21">
        <f>WEEKNUM(B3343)</f>
        <v>44</v>
      </c>
    </row>
    <row r="3344" spans="1:9" ht="13.4" customHeight="1" x14ac:dyDescent="0.25">
      <c r="A3344" s="21" t="s">
        <v>2119</v>
      </c>
      <c r="B3344" s="25">
        <v>41212</v>
      </c>
      <c r="C3344" s="28" t="s">
        <v>21</v>
      </c>
      <c r="D3344" s="21" t="s">
        <v>216</v>
      </c>
      <c r="E3344" s="26">
        <v>21</v>
      </c>
      <c r="G3344" s="28" t="s">
        <v>323</v>
      </c>
      <c r="I3344" s="21">
        <f>WEEKNUM(B3344)</f>
        <v>44</v>
      </c>
    </row>
    <row r="3345" spans="1:9" ht="13.4" customHeight="1" x14ac:dyDescent="0.25">
      <c r="A3345" s="21" t="s">
        <v>2119</v>
      </c>
      <c r="B3345" s="25">
        <v>41212</v>
      </c>
      <c r="C3345" s="28" t="s">
        <v>21</v>
      </c>
      <c r="D3345" s="21" t="s">
        <v>216</v>
      </c>
      <c r="E3345" s="26">
        <v>6.6</v>
      </c>
      <c r="G3345" s="28" t="s">
        <v>323</v>
      </c>
      <c r="I3345" s="21">
        <f>WEEKNUM(B3345)</f>
        <v>44</v>
      </c>
    </row>
    <row r="3346" spans="1:9" ht="13.4" customHeight="1" x14ac:dyDescent="0.25">
      <c r="A3346" s="21" t="s">
        <v>2119</v>
      </c>
      <c r="B3346" s="25">
        <v>41212</v>
      </c>
      <c r="C3346" s="28" t="s">
        <v>6</v>
      </c>
      <c r="D3346" s="21" t="s">
        <v>299</v>
      </c>
      <c r="F3346" s="26">
        <v>213</v>
      </c>
      <c r="G3346" s="28" t="s">
        <v>568</v>
      </c>
    </row>
    <row r="3347" spans="1:9" ht="13.4" customHeight="1" x14ac:dyDescent="0.25">
      <c r="A3347" s="21" t="s">
        <v>2119</v>
      </c>
      <c r="B3347" s="25">
        <v>41212</v>
      </c>
      <c r="C3347" s="28" t="s">
        <v>6</v>
      </c>
      <c r="D3347" s="21" t="s">
        <v>299</v>
      </c>
      <c r="F3347" s="26">
        <v>834.96</v>
      </c>
      <c r="G3347" s="28" t="s">
        <v>543</v>
      </c>
    </row>
    <row r="3348" spans="1:9" ht="13.4" customHeight="1" x14ac:dyDescent="0.25">
      <c r="A3348" s="21" t="s">
        <v>2119</v>
      </c>
      <c r="B3348" s="25">
        <v>41212</v>
      </c>
      <c r="C3348" s="28" t="s">
        <v>275</v>
      </c>
      <c r="D3348" s="21" t="s">
        <v>299</v>
      </c>
      <c r="F3348" s="26">
        <v>107.43</v>
      </c>
      <c r="G3348" s="28" t="s">
        <v>323</v>
      </c>
    </row>
    <row r="3349" spans="1:9" ht="13.4" customHeight="1" x14ac:dyDescent="0.25">
      <c r="A3349" s="21" t="s">
        <v>2119</v>
      </c>
      <c r="B3349" s="25">
        <v>41213</v>
      </c>
      <c r="C3349" s="28" t="s">
        <v>21</v>
      </c>
      <c r="D3349" s="21" t="s">
        <v>396</v>
      </c>
      <c r="E3349" s="26">
        <v>340</v>
      </c>
      <c r="G3349" s="28" t="s">
        <v>23</v>
      </c>
      <c r="I3349" s="21">
        <f>WEEKNUM(B3349)</f>
        <v>44</v>
      </c>
    </row>
    <row r="3350" spans="1:9" ht="13.4" customHeight="1" x14ac:dyDescent="0.25">
      <c r="A3350" s="21" t="s">
        <v>2119</v>
      </c>
      <c r="B3350" s="25">
        <v>41213</v>
      </c>
      <c r="C3350" s="28" t="s">
        <v>21</v>
      </c>
      <c r="D3350" s="21" t="s">
        <v>216</v>
      </c>
      <c r="E3350" s="26">
        <v>89.4</v>
      </c>
      <c r="G3350" s="28" t="s">
        <v>323</v>
      </c>
      <c r="I3350" s="21">
        <f>WEEKNUM(B3350)</f>
        <v>44</v>
      </c>
    </row>
    <row r="3351" spans="1:9" ht="13.4" customHeight="1" x14ac:dyDescent="0.25">
      <c r="A3351" s="21" t="s">
        <v>2119</v>
      </c>
      <c r="B3351" s="25">
        <v>41213</v>
      </c>
      <c r="C3351" s="28" t="s">
        <v>6</v>
      </c>
      <c r="D3351" s="21" t="s">
        <v>576</v>
      </c>
      <c r="F3351" s="26">
        <v>60.41</v>
      </c>
      <c r="G3351" s="28" t="s">
        <v>323</v>
      </c>
    </row>
    <row r="3352" spans="1:9" ht="13.4" customHeight="1" x14ac:dyDescent="0.25">
      <c r="A3352" s="21" t="s">
        <v>2119</v>
      </c>
      <c r="B3352" s="25">
        <v>41213</v>
      </c>
      <c r="C3352" s="28" t="s">
        <v>6</v>
      </c>
      <c r="D3352" s="21" t="s">
        <v>299</v>
      </c>
      <c r="F3352" s="26">
        <v>40.06</v>
      </c>
      <c r="G3352" s="28" t="s">
        <v>568</v>
      </c>
    </row>
    <row r="3353" spans="1:9" ht="13.4" customHeight="1" x14ac:dyDescent="0.25">
      <c r="A3353" s="21" t="s">
        <v>2119</v>
      </c>
      <c r="B3353" s="25">
        <v>41213</v>
      </c>
      <c r="C3353" s="28" t="s">
        <v>6</v>
      </c>
      <c r="D3353" s="21" t="s">
        <v>299</v>
      </c>
      <c r="F3353" s="26">
        <v>266.86</v>
      </c>
      <c r="G3353" s="28" t="s">
        <v>504</v>
      </c>
    </row>
    <row r="3354" spans="1:9" ht="13.4" customHeight="1" x14ac:dyDescent="0.25">
      <c r="A3354" s="21" t="s">
        <v>2119</v>
      </c>
      <c r="B3354" s="25">
        <v>41214</v>
      </c>
      <c r="C3354" s="28" t="s">
        <v>21</v>
      </c>
      <c r="D3354" s="21" t="s">
        <v>553</v>
      </c>
      <c r="E3354" s="26">
        <v>3070</v>
      </c>
      <c r="G3354" s="28" t="s">
        <v>23</v>
      </c>
      <c r="I3354" s="21">
        <f>WEEKNUM(B3354)</f>
        <v>44</v>
      </c>
    </row>
    <row r="3355" spans="1:9" ht="13.4" customHeight="1" x14ac:dyDescent="0.25">
      <c r="A3355" s="21" t="s">
        <v>2119</v>
      </c>
      <c r="B3355" s="25">
        <v>41214</v>
      </c>
      <c r="C3355" s="28" t="s">
        <v>21</v>
      </c>
      <c r="D3355" s="21" t="s">
        <v>262</v>
      </c>
      <c r="E3355" s="26">
        <v>1500</v>
      </c>
      <c r="G3355" s="28" t="s">
        <v>355</v>
      </c>
      <c r="I3355" s="21">
        <f>WEEKNUM(B3355)</f>
        <v>44</v>
      </c>
    </row>
    <row r="3356" spans="1:9" ht="13.4" customHeight="1" x14ac:dyDescent="0.25">
      <c r="A3356" s="21" t="s">
        <v>2119</v>
      </c>
      <c r="B3356" s="25">
        <v>41214</v>
      </c>
      <c r="C3356" s="28" t="s">
        <v>21</v>
      </c>
      <c r="D3356" s="21" t="s">
        <v>46</v>
      </c>
      <c r="E3356" s="26">
        <v>240</v>
      </c>
      <c r="G3356" s="28" t="s">
        <v>546</v>
      </c>
      <c r="I3356" s="21">
        <f>WEEKNUM(B3356)</f>
        <v>44</v>
      </c>
    </row>
    <row r="3357" spans="1:9" ht="13.4" customHeight="1" x14ac:dyDescent="0.25">
      <c r="A3357" s="21" t="s">
        <v>2119</v>
      </c>
      <c r="B3357" s="25">
        <v>41214</v>
      </c>
      <c r="C3357" s="28" t="s">
        <v>21</v>
      </c>
      <c r="D3357" s="21" t="s">
        <v>538</v>
      </c>
      <c r="E3357" s="26">
        <v>160</v>
      </c>
      <c r="G3357" s="28" t="s">
        <v>323</v>
      </c>
      <c r="I3357" s="21">
        <f>WEEKNUM(B3357)</f>
        <v>44</v>
      </c>
    </row>
    <row r="3358" spans="1:9" ht="13.4" customHeight="1" x14ac:dyDescent="0.25">
      <c r="A3358" s="21" t="s">
        <v>2119</v>
      </c>
      <c r="B3358" s="25">
        <v>41214</v>
      </c>
      <c r="C3358" s="28" t="s">
        <v>434</v>
      </c>
      <c r="D3358" s="21" t="s">
        <v>299</v>
      </c>
      <c r="F3358" s="26">
        <v>171.33</v>
      </c>
      <c r="G3358" s="28" t="s">
        <v>323</v>
      </c>
    </row>
    <row r="3359" spans="1:9" ht="13.4" customHeight="1" x14ac:dyDescent="0.25">
      <c r="A3359" s="21" t="s">
        <v>2119</v>
      </c>
      <c r="B3359" s="25">
        <v>41214</v>
      </c>
      <c r="C3359" s="28" t="s">
        <v>6</v>
      </c>
      <c r="D3359" s="21" t="s">
        <v>299</v>
      </c>
      <c r="F3359" s="26">
        <v>230.45</v>
      </c>
      <c r="G3359" s="28" t="s">
        <v>23</v>
      </c>
    </row>
    <row r="3360" spans="1:9" ht="13.4" customHeight="1" x14ac:dyDescent="0.25">
      <c r="A3360" s="21" t="s">
        <v>2119</v>
      </c>
      <c r="B3360" s="25">
        <v>41214</v>
      </c>
      <c r="C3360" s="28" t="s">
        <v>434</v>
      </c>
      <c r="D3360" s="21" t="s">
        <v>577</v>
      </c>
      <c r="F3360" s="26">
        <v>305.82</v>
      </c>
      <c r="G3360" s="28" t="s">
        <v>323</v>
      </c>
    </row>
    <row r="3361" spans="1:9" ht="13.4" customHeight="1" x14ac:dyDescent="0.25">
      <c r="A3361" s="21" t="s">
        <v>2119</v>
      </c>
      <c r="B3361" s="25">
        <v>41215</v>
      </c>
      <c r="C3361" s="28" t="s">
        <v>21</v>
      </c>
      <c r="D3361" s="21" t="s">
        <v>510</v>
      </c>
      <c r="E3361" s="26">
        <v>196.56</v>
      </c>
      <c r="G3361" s="28" t="s">
        <v>323</v>
      </c>
      <c r="I3361" s="21">
        <f>WEEKNUM(B3361)</f>
        <v>44</v>
      </c>
    </row>
    <row r="3362" spans="1:9" ht="13.4" customHeight="1" x14ac:dyDescent="0.25">
      <c r="A3362" s="21" t="s">
        <v>2119</v>
      </c>
      <c r="B3362" s="25">
        <v>41215</v>
      </c>
      <c r="C3362" s="28" t="s">
        <v>6</v>
      </c>
      <c r="D3362" s="21" t="s">
        <v>299</v>
      </c>
      <c r="F3362" s="26">
        <v>497.79</v>
      </c>
      <c r="G3362" s="28" t="s">
        <v>355</v>
      </c>
    </row>
    <row r="3363" spans="1:9" ht="13.4" customHeight="1" x14ac:dyDescent="0.25">
      <c r="A3363" s="21" t="s">
        <v>2119</v>
      </c>
      <c r="B3363" s="25">
        <v>41215</v>
      </c>
      <c r="C3363" s="28" t="s">
        <v>6</v>
      </c>
      <c r="D3363" s="21" t="s">
        <v>299</v>
      </c>
      <c r="F3363" s="26">
        <v>152.19</v>
      </c>
      <c r="G3363" s="28" t="s">
        <v>23</v>
      </c>
    </row>
    <row r="3364" spans="1:9" ht="13.4" customHeight="1" x14ac:dyDescent="0.25">
      <c r="A3364" s="21" t="s">
        <v>2119</v>
      </c>
      <c r="B3364" s="25">
        <v>41215</v>
      </c>
      <c r="C3364" s="28" t="s">
        <v>6</v>
      </c>
      <c r="D3364" s="21" t="s">
        <v>216</v>
      </c>
      <c r="F3364" s="26">
        <v>19</v>
      </c>
      <c r="G3364" s="28" t="s">
        <v>23</v>
      </c>
    </row>
    <row r="3365" spans="1:9" ht="13.4" customHeight="1" x14ac:dyDescent="0.25">
      <c r="A3365" s="21" t="s">
        <v>2119</v>
      </c>
      <c r="B3365" s="25">
        <v>41216</v>
      </c>
      <c r="C3365" s="28" t="s">
        <v>6</v>
      </c>
      <c r="D3365" s="21" t="s">
        <v>299</v>
      </c>
      <c r="F3365" s="26">
        <v>303.33</v>
      </c>
      <c r="G3365" s="28" t="s">
        <v>23</v>
      </c>
    </row>
    <row r="3366" spans="1:9" ht="13.4" customHeight="1" x14ac:dyDescent="0.25">
      <c r="A3366" s="21" t="s">
        <v>2119</v>
      </c>
      <c r="B3366" s="25">
        <v>41216</v>
      </c>
      <c r="C3366" s="28" t="s">
        <v>6</v>
      </c>
      <c r="D3366" s="21" t="s">
        <v>299</v>
      </c>
      <c r="F3366" s="26">
        <v>871.22</v>
      </c>
      <c r="G3366" s="28" t="s">
        <v>543</v>
      </c>
    </row>
    <row r="3367" spans="1:9" ht="13.4" customHeight="1" x14ac:dyDescent="0.25">
      <c r="A3367" s="21" t="s">
        <v>2119</v>
      </c>
      <c r="B3367" s="25">
        <v>41218</v>
      </c>
      <c r="C3367" s="28" t="s">
        <v>21</v>
      </c>
      <c r="D3367" s="21" t="s">
        <v>36</v>
      </c>
      <c r="E3367" s="26">
        <v>1060</v>
      </c>
      <c r="G3367" s="28" t="s">
        <v>543</v>
      </c>
      <c r="I3367" s="21">
        <f t="shared" ref="I3367:I3393" si="105">WEEKNUM(B3367)</f>
        <v>45</v>
      </c>
    </row>
    <row r="3368" spans="1:9" ht="13.4" customHeight="1" x14ac:dyDescent="0.25">
      <c r="A3368" s="21" t="s">
        <v>2119</v>
      </c>
      <c r="B3368" s="25">
        <v>41218</v>
      </c>
      <c r="C3368" s="28" t="s">
        <v>21</v>
      </c>
      <c r="D3368" s="21" t="s">
        <v>46</v>
      </c>
      <c r="E3368" s="26">
        <v>390</v>
      </c>
      <c r="G3368" s="28" t="s">
        <v>568</v>
      </c>
      <c r="I3368" s="21">
        <f t="shared" si="105"/>
        <v>45</v>
      </c>
    </row>
    <row r="3369" spans="1:9" ht="13.4" customHeight="1" x14ac:dyDescent="0.25">
      <c r="A3369" s="21" t="s">
        <v>2119</v>
      </c>
      <c r="B3369" s="25">
        <v>41218</v>
      </c>
      <c r="C3369" s="28" t="s">
        <v>21</v>
      </c>
      <c r="D3369" s="21" t="s">
        <v>46</v>
      </c>
      <c r="E3369" s="26">
        <v>130</v>
      </c>
      <c r="G3369" s="21" t="s">
        <v>23</v>
      </c>
      <c r="I3369" s="21">
        <f t="shared" si="105"/>
        <v>45</v>
      </c>
    </row>
    <row r="3370" spans="1:9" ht="13.4" customHeight="1" x14ac:dyDescent="0.25">
      <c r="A3370" s="21" t="s">
        <v>2119</v>
      </c>
      <c r="B3370" s="25">
        <v>41218</v>
      </c>
      <c r="C3370" s="28" t="s">
        <v>21</v>
      </c>
      <c r="D3370" s="21" t="s">
        <v>46</v>
      </c>
      <c r="E3370" s="26">
        <v>130</v>
      </c>
      <c r="G3370" s="28" t="s">
        <v>419</v>
      </c>
      <c r="I3370" s="21">
        <f t="shared" si="105"/>
        <v>45</v>
      </c>
    </row>
    <row r="3371" spans="1:9" ht="13.4" customHeight="1" x14ac:dyDescent="0.25">
      <c r="A3371" s="21" t="s">
        <v>2119</v>
      </c>
      <c r="B3371" s="25">
        <v>41218</v>
      </c>
      <c r="C3371" s="28" t="s">
        <v>21</v>
      </c>
      <c r="D3371" s="21" t="s">
        <v>46</v>
      </c>
      <c r="E3371" s="26">
        <v>130</v>
      </c>
      <c r="G3371" s="28" t="s">
        <v>355</v>
      </c>
      <c r="I3371" s="21">
        <f t="shared" si="105"/>
        <v>45</v>
      </c>
    </row>
    <row r="3372" spans="1:9" ht="13.4" customHeight="1" x14ac:dyDescent="0.25">
      <c r="A3372" s="21" t="s">
        <v>2119</v>
      </c>
      <c r="B3372" s="25">
        <v>41218</v>
      </c>
      <c r="C3372" s="28" t="s">
        <v>21</v>
      </c>
      <c r="D3372" s="21" t="s">
        <v>533</v>
      </c>
      <c r="E3372" s="26">
        <v>360</v>
      </c>
      <c r="G3372" s="28" t="s">
        <v>568</v>
      </c>
      <c r="I3372" s="21">
        <f t="shared" si="105"/>
        <v>45</v>
      </c>
    </row>
    <row r="3373" spans="1:9" ht="13.4" customHeight="1" x14ac:dyDescent="0.25">
      <c r="A3373" s="21" t="s">
        <v>2119</v>
      </c>
      <c r="B3373" s="25">
        <v>41218</v>
      </c>
      <c r="C3373" s="28" t="s">
        <v>21</v>
      </c>
      <c r="D3373" s="21" t="s">
        <v>533</v>
      </c>
      <c r="E3373" s="26">
        <v>120</v>
      </c>
      <c r="G3373" s="28" t="s">
        <v>419</v>
      </c>
      <c r="I3373" s="21">
        <f t="shared" si="105"/>
        <v>45</v>
      </c>
    </row>
    <row r="3374" spans="1:9" ht="13.4" customHeight="1" x14ac:dyDescent="0.25">
      <c r="A3374" s="21" t="s">
        <v>2119</v>
      </c>
      <c r="B3374" s="25">
        <v>41218</v>
      </c>
      <c r="C3374" s="28" t="s">
        <v>21</v>
      </c>
      <c r="D3374" s="21" t="s">
        <v>533</v>
      </c>
      <c r="E3374" s="26">
        <v>120</v>
      </c>
      <c r="G3374" s="28" t="s">
        <v>23</v>
      </c>
      <c r="I3374" s="21">
        <f t="shared" si="105"/>
        <v>45</v>
      </c>
    </row>
    <row r="3375" spans="1:9" ht="13.4" customHeight="1" x14ac:dyDescent="0.25">
      <c r="A3375" s="21" t="s">
        <v>2119</v>
      </c>
      <c r="B3375" s="25">
        <v>41218</v>
      </c>
      <c r="C3375" s="28" t="s">
        <v>21</v>
      </c>
      <c r="D3375" s="21" t="s">
        <v>533</v>
      </c>
      <c r="E3375" s="26">
        <v>120</v>
      </c>
      <c r="G3375" s="28" t="s">
        <v>355</v>
      </c>
      <c r="I3375" s="21">
        <f t="shared" si="105"/>
        <v>45</v>
      </c>
    </row>
    <row r="3376" spans="1:9" ht="13.4" customHeight="1" x14ac:dyDescent="0.25">
      <c r="A3376" s="21" t="s">
        <v>2119</v>
      </c>
      <c r="B3376" s="25">
        <v>41218</v>
      </c>
      <c r="C3376" s="28" t="s">
        <v>21</v>
      </c>
      <c r="D3376" s="21" t="s">
        <v>399</v>
      </c>
      <c r="E3376" s="26">
        <v>360</v>
      </c>
      <c r="G3376" s="28" t="s">
        <v>568</v>
      </c>
      <c r="I3376" s="21">
        <f t="shared" si="105"/>
        <v>45</v>
      </c>
    </row>
    <row r="3377" spans="1:9" ht="13.4" customHeight="1" x14ac:dyDescent="0.25">
      <c r="A3377" s="21" t="s">
        <v>2119</v>
      </c>
      <c r="B3377" s="25">
        <v>41218</v>
      </c>
      <c r="C3377" s="28" t="s">
        <v>21</v>
      </c>
      <c r="D3377" s="21" t="s">
        <v>399</v>
      </c>
      <c r="E3377" s="26">
        <v>120</v>
      </c>
      <c r="G3377" s="28" t="s">
        <v>419</v>
      </c>
      <c r="I3377" s="21">
        <f t="shared" si="105"/>
        <v>45</v>
      </c>
    </row>
    <row r="3378" spans="1:9" ht="13.4" customHeight="1" x14ac:dyDescent="0.25">
      <c r="A3378" s="21" t="s">
        <v>2119</v>
      </c>
      <c r="B3378" s="25">
        <v>41218</v>
      </c>
      <c r="C3378" s="28" t="s">
        <v>21</v>
      </c>
      <c r="D3378" s="21" t="s">
        <v>399</v>
      </c>
      <c r="E3378" s="26">
        <v>120</v>
      </c>
      <c r="G3378" s="28" t="s">
        <v>23</v>
      </c>
      <c r="I3378" s="21">
        <f t="shared" si="105"/>
        <v>45</v>
      </c>
    </row>
    <row r="3379" spans="1:9" ht="13.4" customHeight="1" x14ac:dyDescent="0.25">
      <c r="A3379" s="21" t="s">
        <v>2119</v>
      </c>
      <c r="B3379" s="25">
        <v>41218</v>
      </c>
      <c r="C3379" s="28" t="s">
        <v>21</v>
      </c>
      <c r="D3379" s="21" t="s">
        <v>399</v>
      </c>
      <c r="E3379" s="26">
        <v>120</v>
      </c>
      <c r="G3379" s="28" t="s">
        <v>355</v>
      </c>
      <c r="I3379" s="21">
        <f t="shared" si="105"/>
        <v>45</v>
      </c>
    </row>
    <row r="3380" spans="1:9" ht="13.4" customHeight="1" x14ac:dyDescent="0.25">
      <c r="A3380" s="21" t="s">
        <v>2119</v>
      </c>
      <c r="B3380" s="25">
        <v>41218</v>
      </c>
      <c r="C3380" s="28" t="s">
        <v>21</v>
      </c>
      <c r="D3380" s="21" t="s">
        <v>578</v>
      </c>
      <c r="E3380" s="26">
        <v>360</v>
      </c>
      <c r="G3380" s="28" t="s">
        <v>23</v>
      </c>
      <c r="I3380" s="21">
        <f t="shared" si="105"/>
        <v>45</v>
      </c>
    </row>
    <row r="3381" spans="1:9" ht="13.4" customHeight="1" x14ac:dyDescent="0.25">
      <c r="A3381" s="21" t="s">
        <v>2119</v>
      </c>
      <c r="B3381" s="25">
        <v>41218</v>
      </c>
      <c r="C3381" s="28" t="s">
        <v>21</v>
      </c>
      <c r="D3381" s="21" t="s">
        <v>579</v>
      </c>
      <c r="E3381" s="26">
        <v>300</v>
      </c>
      <c r="G3381" s="28" t="s">
        <v>23</v>
      </c>
      <c r="I3381" s="21">
        <f t="shared" si="105"/>
        <v>45</v>
      </c>
    </row>
    <row r="3382" spans="1:9" ht="13.4" customHeight="1" x14ac:dyDescent="0.25">
      <c r="A3382" s="21" t="s">
        <v>2119</v>
      </c>
      <c r="B3382" s="25">
        <v>41218</v>
      </c>
      <c r="C3382" s="28" t="s">
        <v>21</v>
      </c>
      <c r="D3382" s="21" t="s">
        <v>40</v>
      </c>
      <c r="E3382" s="26">
        <v>130</v>
      </c>
      <c r="G3382" s="28" t="s">
        <v>355</v>
      </c>
      <c r="I3382" s="21">
        <f t="shared" si="105"/>
        <v>45</v>
      </c>
    </row>
    <row r="3383" spans="1:9" ht="13.4" customHeight="1" x14ac:dyDescent="0.25">
      <c r="A3383" s="21" t="s">
        <v>2119</v>
      </c>
      <c r="B3383" s="25">
        <v>41218</v>
      </c>
      <c r="C3383" s="28" t="s">
        <v>21</v>
      </c>
      <c r="D3383" s="21" t="s">
        <v>40</v>
      </c>
      <c r="E3383" s="26">
        <v>130</v>
      </c>
      <c r="G3383" s="28" t="s">
        <v>543</v>
      </c>
      <c r="I3383" s="21">
        <f t="shared" si="105"/>
        <v>45</v>
      </c>
    </row>
    <row r="3384" spans="1:9" ht="13.4" customHeight="1" x14ac:dyDescent="0.25">
      <c r="A3384" s="21" t="s">
        <v>2119</v>
      </c>
      <c r="B3384" s="25">
        <v>41218</v>
      </c>
      <c r="C3384" s="28" t="s">
        <v>21</v>
      </c>
      <c r="D3384" s="21" t="s">
        <v>40</v>
      </c>
      <c r="E3384" s="26">
        <f>650-260</f>
        <v>390</v>
      </c>
      <c r="G3384" s="28" t="s">
        <v>23</v>
      </c>
      <c r="I3384" s="21">
        <f t="shared" si="105"/>
        <v>45</v>
      </c>
    </row>
    <row r="3385" spans="1:9" ht="13.4" customHeight="1" x14ac:dyDescent="0.25">
      <c r="A3385" s="21" t="s">
        <v>2119</v>
      </c>
      <c r="B3385" s="25">
        <v>41218</v>
      </c>
      <c r="C3385" s="28" t="s">
        <v>21</v>
      </c>
      <c r="D3385" s="21" t="s">
        <v>258</v>
      </c>
      <c r="E3385" s="26">
        <v>120</v>
      </c>
      <c r="G3385" s="28" t="s">
        <v>355</v>
      </c>
      <c r="I3385" s="21">
        <f t="shared" si="105"/>
        <v>45</v>
      </c>
    </row>
    <row r="3386" spans="1:9" ht="13.4" customHeight="1" x14ac:dyDescent="0.25">
      <c r="A3386" s="21" t="s">
        <v>2119</v>
      </c>
      <c r="B3386" s="25">
        <v>41218</v>
      </c>
      <c r="C3386" s="28" t="s">
        <v>21</v>
      </c>
      <c r="D3386" s="21" t="s">
        <v>258</v>
      </c>
      <c r="E3386" s="26">
        <v>120</v>
      </c>
      <c r="G3386" s="28" t="s">
        <v>543</v>
      </c>
      <c r="I3386" s="21">
        <f t="shared" si="105"/>
        <v>45</v>
      </c>
    </row>
    <row r="3387" spans="1:9" ht="13.4" customHeight="1" x14ac:dyDescent="0.25">
      <c r="A3387" s="21" t="s">
        <v>2119</v>
      </c>
      <c r="B3387" s="25">
        <v>41218</v>
      </c>
      <c r="C3387" s="28" t="s">
        <v>21</v>
      </c>
      <c r="D3387" s="21" t="s">
        <v>258</v>
      </c>
      <c r="E3387" s="26">
        <v>240</v>
      </c>
      <c r="G3387" s="28" t="s">
        <v>23</v>
      </c>
      <c r="I3387" s="21">
        <f t="shared" si="105"/>
        <v>45</v>
      </c>
    </row>
    <row r="3388" spans="1:9" ht="13.4" customHeight="1" x14ac:dyDescent="0.25">
      <c r="A3388" s="21" t="s">
        <v>2119</v>
      </c>
      <c r="B3388" s="25">
        <v>41218</v>
      </c>
      <c r="C3388" s="28" t="s">
        <v>21</v>
      </c>
      <c r="D3388" s="21" t="s">
        <v>394</v>
      </c>
      <c r="E3388" s="26">
        <v>120</v>
      </c>
      <c r="G3388" s="28" t="s">
        <v>355</v>
      </c>
      <c r="I3388" s="21">
        <f t="shared" si="105"/>
        <v>45</v>
      </c>
    </row>
    <row r="3389" spans="1:9" ht="13.4" customHeight="1" x14ac:dyDescent="0.25">
      <c r="A3389" s="21" t="s">
        <v>2119</v>
      </c>
      <c r="B3389" s="25">
        <v>41218</v>
      </c>
      <c r="C3389" s="28" t="s">
        <v>21</v>
      </c>
      <c r="D3389" s="21" t="s">
        <v>394</v>
      </c>
      <c r="E3389" s="26">
        <v>120</v>
      </c>
      <c r="G3389" s="28" t="s">
        <v>23</v>
      </c>
      <c r="I3389" s="21">
        <f t="shared" si="105"/>
        <v>45</v>
      </c>
    </row>
    <row r="3390" spans="1:9" ht="13.4" customHeight="1" x14ac:dyDescent="0.25">
      <c r="A3390" s="21" t="s">
        <v>2119</v>
      </c>
      <c r="B3390" s="25">
        <v>41218</v>
      </c>
      <c r="C3390" s="28" t="s">
        <v>21</v>
      </c>
      <c r="D3390" s="21" t="s">
        <v>394</v>
      </c>
      <c r="E3390" s="26">
        <v>120</v>
      </c>
      <c r="G3390" s="28" t="s">
        <v>568</v>
      </c>
      <c r="I3390" s="21">
        <f t="shared" si="105"/>
        <v>45</v>
      </c>
    </row>
    <row r="3391" spans="1:9" ht="13.4" customHeight="1" x14ac:dyDescent="0.25">
      <c r="A3391" s="21" t="s">
        <v>2119</v>
      </c>
      <c r="B3391" s="25">
        <v>41218</v>
      </c>
      <c r="C3391" s="28" t="s">
        <v>21</v>
      </c>
      <c r="D3391" s="21" t="s">
        <v>453</v>
      </c>
      <c r="E3391" s="26">
        <v>240</v>
      </c>
      <c r="G3391" s="28" t="s">
        <v>568</v>
      </c>
      <c r="I3391" s="21">
        <f t="shared" si="105"/>
        <v>45</v>
      </c>
    </row>
    <row r="3392" spans="1:9" ht="13.4" customHeight="1" x14ac:dyDescent="0.25">
      <c r="A3392" s="21" t="s">
        <v>2119</v>
      </c>
      <c r="B3392" s="25">
        <v>41218</v>
      </c>
      <c r="C3392" s="28" t="s">
        <v>21</v>
      </c>
      <c r="D3392" s="21" t="s">
        <v>359</v>
      </c>
      <c r="E3392" s="26">
        <v>82.5</v>
      </c>
      <c r="G3392" s="28" t="s">
        <v>323</v>
      </c>
      <c r="I3392" s="21">
        <f t="shared" si="105"/>
        <v>45</v>
      </c>
    </row>
    <row r="3393" spans="1:9" ht="13.4" customHeight="1" x14ac:dyDescent="0.25">
      <c r="A3393" s="21" t="s">
        <v>2119</v>
      </c>
      <c r="B3393" s="25">
        <v>41218</v>
      </c>
      <c r="C3393" s="28" t="s">
        <v>21</v>
      </c>
      <c r="D3393" s="21" t="s">
        <v>216</v>
      </c>
      <c r="E3393" s="26">
        <v>19</v>
      </c>
      <c r="G3393" s="28" t="s">
        <v>323</v>
      </c>
      <c r="I3393" s="21">
        <f t="shared" si="105"/>
        <v>45</v>
      </c>
    </row>
    <row r="3394" spans="1:9" ht="13.4" customHeight="1" x14ac:dyDescent="0.25">
      <c r="A3394" s="21" t="s">
        <v>2119</v>
      </c>
      <c r="B3394" s="25">
        <v>41218</v>
      </c>
      <c r="C3394" s="28" t="s">
        <v>6</v>
      </c>
      <c r="D3394" s="21" t="s">
        <v>299</v>
      </c>
      <c r="F3394" s="26">
        <v>167.49</v>
      </c>
      <c r="G3394" s="28" t="s">
        <v>543</v>
      </c>
    </row>
    <row r="3395" spans="1:9" ht="13.4" customHeight="1" x14ac:dyDescent="0.25">
      <c r="A3395" s="21" t="s">
        <v>2119</v>
      </c>
      <c r="B3395" s="25">
        <v>41218</v>
      </c>
      <c r="C3395" s="28" t="s">
        <v>6</v>
      </c>
      <c r="D3395" s="21" t="s">
        <v>580</v>
      </c>
      <c r="F3395" s="26">
        <v>49.98</v>
      </c>
      <c r="G3395" s="28" t="s">
        <v>69</v>
      </c>
      <c r="H3395" s="21" t="s">
        <v>1573</v>
      </c>
    </row>
    <row r="3396" spans="1:9" ht="13.4" customHeight="1" x14ac:dyDescent="0.25">
      <c r="A3396" s="21" t="s">
        <v>2119</v>
      </c>
      <c r="B3396" s="25">
        <v>41218</v>
      </c>
      <c r="C3396" s="28" t="s">
        <v>6</v>
      </c>
      <c r="D3396" s="21" t="s">
        <v>216</v>
      </c>
      <c r="F3396" s="26">
        <v>75</v>
      </c>
      <c r="G3396" s="28" t="s">
        <v>23</v>
      </c>
    </row>
    <row r="3397" spans="1:9" ht="13.4" customHeight="1" x14ac:dyDescent="0.25">
      <c r="A3397" s="21" t="s">
        <v>2119</v>
      </c>
      <c r="B3397" s="25">
        <v>41218</v>
      </c>
      <c r="C3397" s="28" t="s">
        <v>6</v>
      </c>
      <c r="D3397" s="21" t="s">
        <v>216</v>
      </c>
      <c r="F3397" s="26">
        <v>400.6</v>
      </c>
      <c r="G3397" s="28" t="s">
        <v>23</v>
      </c>
    </row>
    <row r="3398" spans="1:9" ht="13.4" customHeight="1" x14ac:dyDescent="0.25">
      <c r="A3398" s="21" t="s">
        <v>2119</v>
      </c>
      <c r="B3398" s="25">
        <v>41219</v>
      </c>
      <c r="C3398" s="28" t="s">
        <v>6</v>
      </c>
      <c r="D3398" s="21" t="s">
        <v>299</v>
      </c>
      <c r="F3398" s="26">
        <v>209.45</v>
      </c>
      <c r="G3398" s="28" t="s">
        <v>23</v>
      </c>
    </row>
    <row r="3399" spans="1:9" ht="13.4" customHeight="1" x14ac:dyDescent="0.25">
      <c r="A3399" s="21" t="s">
        <v>2119</v>
      </c>
      <c r="B3399" s="25">
        <v>41219</v>
      </c>
      <c r="C3399" s="28" t="s">
        <v>6</v>
      </c>
      <c r="D3399" s="21" t="s">
        <v>219</v>
      </c>
      <c r="F3399" s="26">
        <v>195.98</v>
      </c>
      <c r="G3399" s="28" t="s">
        <v>355</v>
      </c>
    </row>
    <row r="3400" spans="1:9" ht="13.4" customHeight="1" x14ac:dyDescent="0.25">
      <c r="A3400" s="21" t="s">
        <v>2119</v>
      </c>
      <c r="B3400" s="25">
        <v>41219</v>
      </c>
      <c r="C3400" s="28" t="s">
        <v>6</v>
      </c>
      <c r="D3400" s="21" t="s">
        <v>219</v>
      </c>
      <c r="F3400" s="26">
        <v>1485.02</v>
      </c>
      <c r="G3400" s="28" t="s">
        <v>568</v>
      </c>
    </row>
    <row r="3401" spans="1:9" ht="13.4" customHeight="1" x14ac:dyDescent="0.25">
      <c r="A3401" s="21" t="s">
        <v>2119</v>
      </c>
      <c r="B3401" s="25">
        <v>41219</v>
      </c>
      <c r="C3401" s="28" t="s">
        <v>6</v>
      </c>
      <c r="D3401" s="21" t="s">
        <v>581</v>
      </c>
      <c r="F3401" s="26">
        <v>652.66</v>
      </c>
      <c r="G3401" s="28" t="s">
        <v>582</v>
      </c>
    </row>
    <row r="3402" spans="1:9" ht="13.4" customHeight="1" x14ac:dyDescent="0.25">
      <c r="A3402" s="21" t="s">
        <v>2119</v>
      </c>
      <c r="B3402" s="25">
        <v>41219</v>
      </c>
      <c r="C3402" s="28" t="s">
        <v>21</v>
      </c>
      <c r="D3402" s="21" t="s">
        <v>124</v>
      </c>
      <c r="E3402" s="26">
        <v>3600</v>
      </c>
      <c r="G3402" s="28" t="s">
        <v>568</v>
      </c>
      <c r="I3402" s="21">
        <f t="shared" ref="I3402:I3413" si="106">WEEKNUM(B3402)</f>
        <v>45</v>
      </c>
    </row>
    <row r="3403" spans="1:9" ht="13.4" customHeight="1" x14ac:dyDescent="0.25">
      <c r="A3403" s="21" t="s">
        <v>2119</v>
      </c>
      <c r="B3403" s="25">
        <v>41219</v>
      </c>
      <c r="C3403" s="28" t="s">
        <v>21</v>
      </c>
      <c r="D3403" s="21" t="s">
        <v>583</v>
      </c>
      <c r="E3403" s="26">
        <v>500</v>
      </c>
      <c r="G3403" s="28" t="s">
        <v>323</v>
      </c>
      <c r="I3403" s="21">
        <f t="shared" si="106"/>
        <v>45</v>
      </c>
    </row>
    <row r="3404" spans="1:9" ht="13.4" customHeight="1" x14ac:dyDescent="0.25">
      <c r="A3404" s="21" t="s">
        <v>2119</v>
      </c>
      <c r="B3404" s="25">
        <v>41219</v>
      </c>
      <c r="C3404" s="28" t="s">
        <v>21</v>
      </c>
      <c r="D3404" s="21" t="s">
        <v>216</v>
      </c>
      <c r="E3404" s="26">
        <v>400.6</v>
      </c>
      <c r="G3404" s="28" t="s">
        <v>323</v>
      </c>
      <c r="I3404" s="21">
        <f t="shared" si="106"/>
        <v>45</v>
      </c>
    </row>
    <row r="3405" spans="1:9" ht="13.4" customHeight="1" x14ac:dyDescent="0.25">
      <c r="A3405" s="21" t="s">
        <v>2119</v>
      </c>
      <c r="B3405" s="25">
        <v>41219</v>
      </c>
      <c r="C3405" s="28" t="s">
        <v>21</v>
      </c>
      <c r="D3405" s="21" t="s">
        <v>216</v>
      </c>
      <c r="E3405" s="26">
        <v>400.6</v>
      </c>
      <c r="G3405" s="28" t="s">
        <v>323</v>
      </c>
      <c r="I3405" s="21">
        <f t="shared" si="106"/>
        <v>45</v>
      </c>
    </row>
    <row r="3406" spans="1:9" ht="13.4" customHeight="1" x14ac:dyDescent="0.25">
      <c r="A3406" s="21" t="s">
        <v>2119</v>
      </c>
      <c r="B3406" s="25">
        <v>41219</v>
      </c>
      <c r="C3406" s="28" t="s">
        <v>21</v>
      </c>
      <c r="D3406" s="21" t="s">
        <v>216</v>
      </c>
      <c r="E3406" s="26">
        <v>400.6</v>
      </c>
      <c r="G3406" s="28" t="s">
        <v>323</v>
      </c>
      <c r="I3406" s="21">
        <f t="shared" si="106"/>
        <v>45</v>
      </c>
    </row>
    <row r="3407" spans="1:9" ht="13.4" customHeight="1" x14ac:dyDescent="0.25">
      <c r="A3407" s="21" t="s">
        <v>2119</v>
      </c>
      <c r="B3407" s="25">
        <v>41219</v>
      </c>
      <c r="C3407" s="28" t="s">
        <v>21</v>
      </c>
      <c r="D3407" s="21" t="s">
        <v>216</v>
      </c>
      <c r="E3407" s="26">
        <v>75</v>
      </c>
      <c r="G3407" s="28" t="s">
        <v>323</v>
      </c>
      <c r="I3407" s="21">
        <f t="shared" si="106"/>
        <v>45</v>
      </c>
    </row>
    <row r="3408" spans="1:9" ht="13.4" customHeight="1" x14ac:dyDescent="0.25">
      <c r="A3408" s="21" t="s">
        <v>2119</v>
      </c>
      <c r="B3408" s="25">
        <v>41220</v>
      </c>
      <c r="C3408" s="28" t="s">
        <v>21</v>
      </c>
      <c r="D3408" s="21" t="s">
        <v>216</v>
      </c>
      <c r="E3408" s="26">
        <v>400.6</v>
      </c>
      <c r="G3408" s="28" t="s">
        <v>323</v>
      </c>
      <c r="I3408" s="21">
        <f t="shared" si="106"/>
        <v>45</v>
      </c>
    </row>
    <row r="3409" spans="1:9" ht="13.4" customHeight="1" x14ac:dyDescent="0.25">
      <c r="A3409" s="21" t="s">
        <v>2119</v>
      </c>
      <c r="B3409" s="25">
        <v>41220</v>
      </c>
      <c r="C3409" s="28" t="s">
        <v>21</v>
      </c>
      <c r="D3409" s="21" t="s">
        <v>40</v>
      </c>
      <c r="E3409" s="26">
        <v>260</v>
      </c>
      <c r="G3409" s="28" t="s">
        <v>23</v>
      </c>
      <c r="I3409" s="21">
        <f t="shared" si="106"/>
        <v>45</v>
      </c>
    </row>
    <row r="3410" spans="1:9" ht="13.4" customHeight="1" x14ac:dyDescent="0.25">
      <c r="A3410" s="21" t="s">
        <v>2119</v>
      </c>
      <c r="B3410" s="25">
        <v>41220</v>
      </c>
      <c r="C3410" s="28" t="s">
        <v>21</v>
      </c>
      <c r="D3410" s="21" t="s">
        <v>489</v>
      </c>
      <c r="E3410" s="26">
        <v>131</v>
      </c>
      <c r="G3410" s="28" t="s">
        <v>454</v>
      </c>
      <c r="I3410" s="21">
        <f t="shared" si="106"/>
        <v>45</v>
      </c>
    </row>
    <row r="3411" spans="1:9" ht="13.4" customHeight="1" x14ac:dyDescent="0.25">
      <c r="A3411" s="21" t="s">
        <v>2119</v>
      </c>
      <c r="B3411" s="25">
        <v>41220</v>
      </c>
      <c r="C3411" s="28" t="s">
        <v>21</v>
      </c>
      <c r="D3411" s="21" t="s">
        <v>257</v>
      </c>
      <c r="E3411" s="26">
        <v>101.2</v>
      </c>
      <c r="G3411" s="28" t="s">
        <v>543</v>
      </c>
      <c r="I3411" s="21">
        <f t="shared" si="106"/>
        <v>45</v>
      </c>
    </row>
    <row r="3412" spans="1:9" ht="13.4" customHeight="1" x14ac:dyDescent="0.25">
      <c r="A3412" s="21" t="s">
        <v>2119</v>
      </c>
      <c r="B3412" s="25">
        <v>41220</v>
      </c>
      <c r="C3412" s="28" t="s">
        <v>21</v>
      </c>
      <c r="D3412" s="21" t="s">
        <v>560</v>
      </c>
      <c r="E3412" s="26">
        <v>75</v>
      </c>
      <c r="G3412" s="28" t="s">
        <v>504</v>
      </c>
      <c r="I3412" s="21">
        <f t="shared" si="106"/>
        <v>45</v>
      </c>
    </row>
    <row r="3413" spans="1:9" ht="13.4" customHeight="1" x14ac:dyDescent="0.25">
      <c r="A3413" s="21" t="s">
        <v>2119</v>
      </c>
      <c r="B3413" s="25">
        <v>41220</v>
      </c>
      <c r="C3413" s="28" t="s">
        <v>21</v>
      </c>
      <c r="D3413" s="21" t="s">
        <v>216</v>
      </c>
      <c r="E3413" s="26">
        <v>69</v>
      </c>
      <c r="G3413" s="28" t="s">
        <v>323</v>
      </c>
      <c r="I3413" s="21">
        <f t="shared" si="106"/>
        <v>45</v>
      </c>
    </row>
    <row r="3414" spans="1:9" ht="13.4" customHeight="1" x14ac:dyDescent="0.25">
      <c r="A3414" s="21" t="s">
        <v>2119</v>
      </c>
      <c r="B3414" s="25">
        <v>41220</v>
      </c>
      <c r="C3414" s="28" t="s">
        <v>6</v>
      </c>
      <c r="D3414" s="21" t="s">
        <v>299</v>
      </c>
      <c r="F3414" s="26">
        <v>3680.09</v>
      </c>
      <c r="G3414" s="28" t="s">
        <v>543</v>
      </c>
    </row>
    <row r="3415" spans="1:9" ht="13.4" customHeight="1" x14ac:dyDescent="0.25">
      <c r="A3415" s="21" t="s">
        <v>2119</v>
      </c>
      <c r="B3415" s="25">
        <v>41220</v>
      </c>
      <c r="C3415" s="28" t="s">
        <v>6</v>
      </c>
      <c r="D3415" s="21" t="s">
        <v>299</v>
      </c>
      <c r="F3415" s="26">
        <v>433.84</v>
      </c>
      <c r="G3415" s="28" t="s">
        <v>568</v>
      </c>
    </row>
    <row r="3416" spans="1:9" ht="13.4" customHeight="1" x14ac:dyDescent="0.25">
      <c r="A3416" s="21" t="s">
        <v>2119</v>
      </c>
      <c r="B3416" s="25">
        <v>41220</v>
      </c>
      <c r="C3416" s="28" t="s">
        <v>6</v>
      </c>
      <c r="D3416" s="21" t="s">
        <v>299</v>
      </c>
      <c r="F3416" s="26">
        <v>1154.5</v>
      </c>
      <c r="G3416" s="28" t="s">
        <v>543</v>
      </c>
    </row>
    <row r="3417" spans="1:9" ht="13.4" customHeight="1" x14ac:dyDescent="0.25">
      <c r="A3417" s="21" t="s">
        <v>2119</v>
      </c>
      <c r="B3417" s="25">
        <v>41220</v>
      </c>
      <c r="C3417" s="28" t="s">
        <v>6</v>
      </c>
      <c r="D3417" s="21" t="s">
        <v>299</v>
      </c>
      <c r="F3417" s="26">
        <v>127.54</v>
      </c>
      <c r="G3417" s="28" t="s">
        <v>568</v>
      </c>
    </row>
    <row r="3418" spans="1:9" ht="13.4" customHeight="1" x14ac:dyDescent="0.25">
      <c r="A3418" s="21" t="s">
        <v>2119</v>
      </c>
      <c r="B3418" s="25">
        <v>41220</v>
      </c>
      <c r="C3418" s="28" t="s">
        <v>6</v>
      </c>
      <c r="D3418" s="21" t="s">
        <v>299</v>
      </c>
      <c r="F3418" s="26">
        <v>192.16</v>
      </c>
      <c r="G3418" s="28" t="s">
        <v>568</v>
      </c>
    </row>
    <row r="3419" spans="1:9" ht="13.4" customHeight="1" x14ac:dyDescent="0.25">
      <c r="A3419" s="21" t="s">
        <v>2119</v>
      </c>
      <c r="B3419" s="25">
        <v>41220</v>
      </c>
      <c r="C3419" s="28" t="s">
        <v>6</v>
      </c>
      <c r="D3419" s="21" t="s">
        <v>299</v>
      </c>
      <c r="F3419" s="26">
        <v>9.08</v>
      </c>
      <c r="G3419" s="28" t="s">
        <v>568</v>
      </c>
    </row>
    <row r="3420" spans="1:9" ht="13.4" customHeight="1" x14ac:dyDescent="0.25">
      <c r="A3420" s="21" t="s">
        <v>2119</v>
      </c>
      <c r="B3420" s="25">
        <v>41220</v>
      </c>
      <c r="C3420" s="28" t="s">
        <v>6</v>
      </c>
      <c r="D3420" s="21" t="s">
        <v>299</v>
      </c>
      <c r="F3420" s="26">
        <v>16.010000000000002</v>
      </c>
      <c r="G3420" s="28" t="s">
        <v>568</v>
      </c>
    </row>
    <row r="3421" spans="1:9" ht="13.4" customHeight="1" x14ac:dyDescent="0.25">
      <c r="A3421" s="21" t="s">
        <v>2119</v>
      </c>
      <c r="B3421" s="25">
        <v>41221</v>
      </c>
      <c r="C3421" s="28" t="s">
        <v>21</v>
      </c>
      <c r="D3421" s="21" t="s">
        <v>255</v>
      </c>
      <c r="E3421" s="26">
        <v>2000</v>
      </c>
      <c r="G3421" s="28" t="s">
        <v>543</v>
      </c>
      <c r="I3421" s="21">
        <f>WEEKNUM(B3421)</f>
        <v>45</v>
      </c>
    </row>
    <row r="3422" spans="1:9" ht="13.4" customHeight="1" x14ac:dyDescent="0.25">
      <c r="A3422" s="21" t="s">
        <v>2119</v>
      </c>
      <c r="B3422" s="25">
        <v>41221</v>
      </c>
      <c r="C3422" s="28" t="s">
        <v>21</v>
      </c>
      <c r="D3422" s="21" t="s">
        <v>584</v>
      </c>
      <c r="E3422" s="26">
        <v>200</v>
      </c>
      <c r="G3422" s="28" t="s">
        <v>323</v>
      </c>
      <c r="I3422" s="21">
        <f>WEEKNUM(B3422)</f>
        <v>45</v>
      </c>
    </row>
    <row r="3423" spans="1:9" ht="13.4" customHeight="1" x14ac:dyDescent="0.25">
      <c r="A3423" s="21" t="s">
        <v>2119</v>
      </c>
      <c r="B3423" s="25">
        <v>41221</v>
      </c>
      <c r="C3423" s="28" t="s">
        <v>6</v>
      </c>
      <c r="D3423" s="21" t="s">
        <v>299</v>
      </c>
      <c r="F3423" s="26">
        <v>100.8</v>
      </c>
      <c r="G3423" s="28" t="s">
        <v>568</v>
      </c>
    </row>
    <row r="3424" spans="1:9" ht="13.4" customHeight="1" x14ac:dyDescent="0.25">
      <c r="A3424" s="21" t="s">
        <v>2119</v>
      </c>
      <c r="B3424" s="25">
        <v>41221</v>
      </c>
      <c r="C3424" s="28" t="s">
        <v>6</v>
      </c>
      <c r="D3424" s="21" t="s">
        <v>299</v>
      </c>
      <c r="F3424" s="26">
        <v>144.49</v>
      </c>
      <c r="G3424" s="28" t="s">
        <v>582</v>
      </c>
    </row>
    <row r="3425" spans="1:9" ht="13.4" customHeight="1" x14ac:dyDescent="0.25">
      <c r="A3425" s="21" t="s">
        <v>2119</v>
      </c>
      <c r="B3425" s="25">
        <v>41221</v>
      </c>
      <c r="C3425" s="28" t="s">
        <v>6</v>
      </c>
      <c r="D3425" s="21" t="s">
        <v>299</v>
      </c>
      <c r="F3425" s="26">
        <v>173.85</v>
      </c>
      <c r="G3425" s="28" t="s">
        <v>543</v>
      </c>
    </row>
    <row r="3426" spans="1:9" ht="13.4" customHeight="1" x14ac:dyDescent="0.25">
      <c r="A3426" s="21" t="s">
        <v>2119</v>
      </c>
      <c r="B3426" s="25">
        <v>41221</v>
      </c>
      <c r="C3426" s="28" t="s">
        <v>6</v>
      </c>
      <c r="D3426" s="21" t="s">
        <v>299</v>
      </c>
      <c r="F3426" s="26">
        <v>277.23</v>
      </c>
      <c r="G3426" s="28" t="s">
        <v>568</v>
      </c>
    </row>
    <row r="3427" spans="1:9" ht="13.4" customHeight="1" x14ac:dyDescent="0.25">
      <c r="A3427" s="21" t="s">
        <v>2119</v>
      </c>
      <c r="B3427" s="25">
        <v>41221</v>
      </c>
      <c r="C3427" s="28" t="s">
        <v>237</v>
      </c>
      <c r="D3427" s="21" t="s">
        <v>585</v>
      </c>
      <c r="F3427" s="26">
        <v>226.57</v>
      </c>
      <c r="G3427" s="28" t="s">
        <v>323</v>
      </c>
    </row>
    <row r="3428" spans="1:9" ht="13.4" customHeight="1" x14ac:dyDescent="0.25">
      <c r="A3428" s="21" t="s">
        <v>2119</v>
      </c>
      <c r="B3428" s="25">
        <v>41222</v>
      </c>
      <c r="C3428" s="28" t="s">
        <v>434</v>
      </c>
      <c r="D3428" s="21" t="s">
        <v>586</v>
      </c>
      <c r="F3428" s="26">
        <v>198.03</v>
      </c>
      <c r="G3428" s="28" t="s">
        <v>323</v>
      </c>
    </row>
    <row r="3429" spans="1:9" ht="13.4" customHeight="1" x14ac:dyDescent="0.25">
      <c r="A3429" s="21" t="s">
        <v>2119</v>
      </c>
      <c r="B3429" s="25">
        <v>41222</v>
      </c>
      <c r="C3429" s="28" t="s">
        <v>6</v>
      </c>
      <c r="D3429" s="21" t="s">
        <v>299</v>
      </c>
      <c r="F3429" s="26">
        <v>742.38</v>
      </c>
      <c r="G3429" s="28" t="s">
        <v>582</v>
      </c>
    </row>
    <row r="3430" spans="1:9" ht="13.4" customHeight="1" x14ac:dyDescent="0.25">
      <c r="A3430" s="21" t="s">
        <v>2119</v>
      </c>
      <c r="B3430" s="25">
        <v>41222</v>
      </c>
      <c r="C3430" s="28" t="s">
        <v>275</v>
      </c>
      <c r="D3430" s="21" t="s">
        <v>587</v>
      </c>
      <c r="F3430" s="26">
        <v>77.040000000000006</v>
      </c>
      <c r="G3430" s="28" t="s">
        <v>323</v>
      </c>
    </row>
    <row r="3431" spans="1:9" ht="13.4" customHeight="1" x14ac:dyDescent="0.25">
      <c r="A3431" s="21" t="s">
        <v>2119</v>
      </c>
      <c r="B3431" s="25">
        <v>41222</v>
      </c>
      <c r="C3431" s="28" t="s">
        <v>6</v>
      </c>
      <c r="D3431" s="21" t="s">
        <v>299</v>
      </c>
      <c r="F3431" s="26">
        <v>34.31</v>
      </c>
      <c r="G3431" s="28" t="s">
        <v>588</v>
      </c>
    </row>
    <row r="3432" spans="1:9" ht="13.4" customHeight="1" x14ac:dyDescent="0.25">
      <c r="A3432" s="21" t="s">
        <v>2119</v>
      </c>
      <c r="B3432" s="25">
        <v>41222</v>
      </c>
      <c r="C3432" s="28" t="s">
        <v>6</v>
      </c>
      <c r="D3432" s="21" t="s">
        <v>216</v>
      </c>
      <c r="F3432" s="26">
        <v>400.6</v>
      </c>
      <c r="G3432" s="28" t="s">
        <v>23</v>
      </c>
    </row>
    <row r="3433" spans="1:9" ht="13.4" customHeight="1" x14ac:dyDescent="0.25">
      <c r="A3433" s="21" t="s">
        <v>2119</v>
      </c>
      <c r="B3433" s="25">
        <v>41223</v>
      </c>
      <c r="C3433" s="28" t="s">
        <v>6</v>
      </c>
      <c r="D3433" s="21" t="s">
        <v>589</v>
      </c>
      <c r="F3433" s="26">
        <v>34.74</v>
      </c>
      <c r="G3433" s="28" t="s">
        <v>323</v>
      </c>
    </row>
    <row r="3434" spans="1:9" ht="13.4" customHeight="1" x14ac:dyDescent="0.25">
      <c r="A3434" s="21" t="s">
        <v>2119</v>
      </c>
      <c r="B3434" s="25">
        <v>41223</v>
      </c>
      <c r="C3434" s="28" t="s">
        <v>6</v>
      </c>
      <c r="D3434" s="21" t="s">
        <v>299</v>
      </c>
      <c r="F3434" s="26">
        <v>110.19</v>
      </c>
      <c r="G3434" s="28" t="s">
        <v>543</v>
      </c>
    </row>
    <row r="3435" spans="1:9" ht="13.4" customHeight="1" x14ac:dyDescent="0.25">
      <c r="A3435" s="21" t="s">
        <v>2119</v>
      </c>
      <c r="B3435" s="25">
        <v>41225</v>
      </c>
      <c r="C3435" s="28" t="s">
        <v>6</v>
      </c>
      <c r="D3435" s="21" t="s">
        <v>590</v>
      </c>
      <c r="F3435" s="26">
        <v>180.32</v>
      </c>
      <c r="G3435" s="28" t="s">
        <v>323</v>
      </c>
    </row>
    <row r="3436" spans="1:9" ht="13.4" customHeight="1" x14ac:dyDescent="0.25">
      <c r="A3436" s="21" t="s">
        <v>2119</v>
      </c>
      <c r="B3436" s="25">
        <v>41225</v>
      </c>
      <c r="C3436" s="28" t="s">
        <v>6</v>
      </c>
      <c r="D3436" s="21" t="s">
        <v>591</v>
      </c>
      <c r="F3436" s="26">
        <v>1728.18</v>
      </c>
      <c r="G3436" s="28" t="s">
        <v>323</v>
      </c>
    </row>
    <row r="3437" spans="1:9" ht="13.4" customHeight="1" x14ac:dyDescent="0.25">
      <c r="A3437" s="21" t="s">
        <v>2119</v>
      </c>
      <c r="B3437" s="25">
        <v>41225</v>
      </c>
      <c r="C3437" s="28" t="s">
        <v>6</v>
      </c>
      <c r="D3437" s="21" t="s">
        <v>299</v>
      </c>
      <c r="F3437" s="26">
        <v>224.71</v>
      </c>
      <c r="G3437" s="28" t="s">
        <v>582</v>
      </c>
    </row>
    <row r="3438" spans="1:9" ht="13.4" customHeight="1" x14ac:dyDescent="0.25">
      <c r="A3438" s="21" t="s">
        <v>2119</v>
      </c>
      <c r="B3438" s="25">
        <v>41226</v>
      </c>
      <c r="C3438" s="28" t="s">
        <v>21</v>
      </c>
      <c r="D3438" s="21" t="s">
        <v>36</v>
      </c>
      <c r="E3438" s="26">
        <v>1040</v>
      </c>
      <c r="G3438" s="28" t="s">
        <v>543</v>
      </c>
      <c r="I3438" s="21">
        <f t="shared" ref="I3438:I3458" si="107">WEEKNUM(B3438)</f>
        <v>46</v>
      </c>
    </row>
    <row r="3439" spans="1:9" ht="13.4" customHeight="1" x14ac:dyDescent="0.25">
      <c r="A3439" s="21" t="s">
        <v>2119</v>
      </c>
      <c r="B3439" s="25">
        <v>41226</v>
      </c>
      <c r="C3439" s="28" t="s">
        <v>21</v>
      </c>
      <c r="D3439" s="21" t="s">
        <v>22</v>
      </c>
      <c r="E3439" s="26">
        <v>1040</v>
      </c>
      <c r="G3439" s="28" t="s">
        <v>543</v>
      </c>
      <c r="I3439" s="21">
        <f t="shared" si="107"/>
        <v>46</v>
      </c>
    </row>
    <row r="3440" spans="1:9" ht="13.4" customHeight="1" x14ac:dyDescent="0.25">
      <c r="A3440" s="21" t="s">
        <v>2119</v>
      </c>
      <c r="B3440" s="25">
        <v>41226</v>
      </c>
      <c r="C3440" s="28" t="s">
        <v>21</v>
      </c>
      <c r="D3440" s="21" t="s">
        <v>396</v>
      </c>
      <c r="E3440" s="26">
        <v>720</v>
      </c>
      <c r="G3440" s="28" t="s">
        <v>23</v>
      </c>
      <c r="I3440" s="21">
        <f t="shared" si="107"/>
        <v>46</v>
      </c>
    </row>
    <row r="3441" spans="1:9" ht="13.4" customHeight="1" x14ac:dyDescent="0.25">
      <c r="A3441" s="21" t="s">
        <v>2119</v>
      </c>
      <c r="B3441" s="25">
        <v>41226</v>
      </c>
      <c r="C3441" s="28" t="s">
        <v>21</v>
      </c>
      <c r="D3441" s="21" t="s">
        <v>258</v>
      </c>
      <c r="E3441" s="26">
        <v>720</v>
      </c>
      <c r="G3441" s="28" t="s">
        <v>23</v>
      </c>
      <c r="I3441" s="21">
        <f t="shared" si="107"/>
        <v>46</v>
      </c>
    </row>
    <row r="3442" spans="1:9" ht="13.4" customHeight="1" x14ac:dyDescent="0.25">
      <c r="A3442" s="21" t="s">
        <v>2119</v>
      </c>
      <c r="B3442" s="25">
        <v>41226</v>
      </c>
      <c r="C3442" s="28" t="s">
        <v>21</v>
      </c>
      <c r="D3442" s="21" t="s">
        <v>46</v>
      </c>
      <c r="E3442" s="26">
        <v>260</v>
      </c>
      <c r="G3442" s="28" t="s">
        <v>23</v>
      </c>
      <c r="I3442" s="21">
        <f t="shared" si="107"/>
        <v>46</v>
      </c>
    </row>
    <row r="3443" spans="1:9" ht="13.4" customHeight="1" x14ac:dyDescent="0.25">
      <c r="A3443" s="21" t="s">
        <v>2119</v>
      </c>
      <c r="B3443" s="25">
        <v>41226</v>
      </c>
      <c r="C3443" s="28" t="s">
        <v>21</v>
      </c>
      <c r="D3443" s="21" t="s">
        <v>46</v>
      </c>
      <c r="E3443" s="26">
        <v>260</v>
      </c>
      <c r="G3443" s="28" t="s">
        <v>568</v>
      </c>
      <c r="I3443" s="21">
        <f t="shared" si="107"/>
        <v>46</v>
      </c>
    </row>
    <row r="3444" spans="1:9" ht="13.4" customHeight="1" x14ac:dyDescent="0.25">
      <c r="A3444" s="21" t="s">
        <v>2119</v>
      </c>
      <c r="B3444" s="25">
        <v>41226</v>
      </c>
      <c r="C3444" s="28" t="s">
        <v>21</v>
      </c>
      <c r="D3444" s="21" t="s">
        <v>46</v>
      </c>
      <c r="E3444" s="26">
        <v>130</v>
      </c>
      <c r="G3444" s="28" t="s">
        <v>543</v>
      </c>
      <c r="I3444" s="21">
        <f t="shared" si="107"/>
        <v>46</v>
      </c>
    </row>
    <row r="3445" spans="1:9" ht="13.4" customHeight="1" x14ac:dyDescent="0.25">
      <c r="A3445" s="21" t="s">
        <v>2119</v>
      </c>
      <c r="B3445" s="25">
        <v>41226</v>
      </c>
      <c r="C3445" s="28" t="s">
        <v>21</v>
      </c>
      <c r="D3445" s="21" t="s">
        <v>32</v>
      </c>
      <c r="E3445" s="26">
        <v>650</v>
      </c>
      <c r="G3445" s="28" t="s">
        <v>543</v>
      </c>
      <c r="I3445" s="21">
        <f t="shared" si="107"/>
        <v>46</v>
      </c>
    </row>
    <row r="3446" spans="1:9" ht="13.4" customHeight="1" x14ac:dyDescent="0.25">
      <c r="A3446" s="21" t="s">
        <v>2119</v>
      </c>
      <c r="B3446" s="25">
        <v>41226</v>
      </c>
      <c r="C3446" s="28" t="s">
        <v>21</v>
      </c>
      <c r="D3446" s="21" t="s">
        <v>40</v>
      </c>
      <c r="E3446" s="26">
        <v>650</v>
      </c>
      <c r="G3446" s="28" t="s">
        <v>23</v>
      </c>
      <c r="I3446" s="21">
        <f t="shared" si="107"/>
        <v>46</v>
      </c>
    </row>
    <row r="3447" spans="1:9" ht="13.4" customHeight="1" x14ac:dyDescent="0.25">
      <c r="A3447" s="21" t="s">
        <v>2119</v>
      </c>
      <c r="B3447" s="25">
        <v>41226</v>
      </c>
      <c r="C3447" s="28" t="s">
        <v>21</v>
      </c>
      <c r="D3447" s="21" t="s">
        <v>533</v>
      </c>
      <c r="E3447" s="26">
        <v>240</v>
      </c>
      <c r="G3447" s="28" t="s">
        <v>568</v>
      </c>
      <c r="I3447" s="21">
        <f t="shared" si="107"/>
        <v>46</v>
      </c>
    </row>
    <row r="3448" spans="1:9" ht="13.4" customHeight="1" x14ac:dyDescent="0.25">
      <c r="A3448" s="21" t="s">
        <v>2119</v>
      </c>
      <c r="B3448" s="25">
        <v>41226</v>
      </c>
      <c r="C3448" s="28" t="s">
        <v>21</v>
      </c>
      <c r="D3448" s="21" t="s">
        <v>533</v>
      </c>
      <c r="E3448" s="26">
        <v>240</v>
      </c>
      <c r="G3448" s="28" t="s">
        <v>23</v>
      </c>
      <c r="I3448" s="21">
        <f t="shared" si="107"/>
        <v>46</v>
      </c>
    </row>
    <row r="3449" spans="1:9" ht="13.4" customHeight="1" x14ac:dyDescent="0.25">
      <c r="A3449" s="21" t="s">
        <v>2119</v>
      </c>
      <c r="B3449" s="25">
        <v>41226</v>
      </c>
      <c r="C3449" s="28" t="s">
        <v>21</v>
      </c>
      <c r="D3449" s="21" t="s">
        <v>533</v>
      </c>
      <c r="E3449" s="26">
        <v>120</v>
      </c>
      <c r="G3449" s="28" t="s">
        <v>543</v>
      </c>
      <c r="I3449" s="21">
        <f t="shared" si="107"/>
        <v>46</v>
      </c>
    </row>
    <row r="3450" spans="1:9" ht="13.4" customHeight="1" x14ac:dyDescent="0.25">
      <c r="A3450" s="21" t="s">
        <v>2119</v>
      </c>
      <c r="B3450" s="25">
        <v>41226</v>
      </c>
      <c r="C3450" s="28" t="s">
        <v>21</v>
      </c>
      <c r="D3450" s="21" t="s">
        <v>399</v>
      </c>
      <c r="E3450" s="26">
        <v>240</v>
      </c>
      <c r="G3450" s="28" t="s">
        <v>23</v>
      </c>
      <c r="I3450" s="21">
        <f t="shared" si="107"/>
        <v>46</v>
      </c>
    </row>
    <row r="3451" spans="1:9" ht="13.4" customHeight="1" x14ac:dyDescent="0.25">
      <c r="A3451" s="21" t="s">
        <v>2119</v>
      </c>
      <c r="B3451" s="25">
        <v>41226</v>
      </c>
      <c r="C3451" s="28" t="s">
        <v>21</v>
      </c>
      <c r="D3451" s="21" t="s">
        <v>399</v>
      </c>
      <c r="E3451" s="26">
        <v>240</v>
      </c>
      <c r="G3451" s="28" t="s">
        <v>568</v>
      </c>
      <c r="I3451" s="21">
        <f t="shared" si="107"/>
        <v>46</v>
      </c>
    </row>
    <row r="3452" spans="1:9" ht="13.4" customHeight="1" x14ac:dyDescent="0.25">
      <c r="A3452" s="21" t="s">
        <v>2119</v>
      </c>
      <c r="B3452" s="25">
        <v>41226</v>
      </c>
      <c r="C3452" s="28" t="s">
        <v>21</v>
      </c>
      <c r="D3452" s="21" t="s">
        <v>399</v>
      </c>
      <c r="E3452" s="26">
        <v>120</v>
      </c>
      <c r="G3452" s="28" t="s">
        <v>543</v>
      </c>
      <c r="I3452" s="21">
        <f t="shared" si="107"/>
        <v>46</v>
      </c>
    </row>
    <row r="3453" spans="1:9" ht="13.4" customHeight="1" x14ac:dyDescent="0.25">
      <c r="A3453" s="21" t="s">
        <v>2119</v>
      </c>
      <c r="B3453" s="25">
        <v>41226</v>
      </c>
      <c r="C3453" s="28" t="s">
        <v>21</v>
      </c>
      <c r="D3453" s="21" t="s">
        <v>592</v>
      </c>
      <c r="E3453" s="26">
        <v>600</v>
      </c>
      <c r="F3453" s="26" t="s">
        <v>307</v>
      </c>
      <c r="G3453" s="28" t="s">
        <v>23</v>
      </c>
      <c r="I3453" s="21">
        <f t="shared" si="107"/>
        <v>46</v>
      </c>
    </row>
    <row r="3454" spans="1:9" ht="13.4" customHeight="1" x14ac:dyDescent="0.25">
      <c r="A3454" s="21" t="s">
        <v>2119</v>
      </c>
      <c r="B3454" s="25">
        <v>41226</v>
      </c>
      <c r="C3454" s="28" t="s">
        <v>21</v>
      </c>
      <c r="D3454" s="21" t="s">
        <v>216</v>
      </c>
      <c r="E3454" s="26">
        <v>400.6</v>
      </c>
      <c r="G3454" s="28" t="s">
        <v>323</v>
      </c>
      <c r="I3454" s="21">
        <f t="shared" si="107"/>
        <v>46</v>
      </c>
    </row>
    <row r="3455" spans="1:9" ht="13.4" customHeight="1" x14ac:dyDescent="0.25">
      <c r="A3455" s="21" t="s">
        <v>2119</v>
      </c>
      <c r="B3455" s="25">
        <v>41226</v>
      </c>
      <c r="C3455" s="28" t="s">
        <v>21</v>
      </c>
      <c r="D3455" s="21" t="s">
        <v>453</v>
      </c>
      <c r="E3455" s="26">
        <v>240</v>
      </c>
      <c r="G3455" s="28" t="s">
        <v>23</v>
      </c>
      <c r="I3455" s="21">
        <f t="shared" si="107"/>
        <v>46</v>
      </c>
    </row>
    <row r="3456" spans="1:9" ht="13.4" customHeight="1" x14ac:dyDescent="0.25">
      <c r="A3456" s="21" t="s">
        <v>2119</v>
      </c>
      <c r="B3456" s="25">
        <v>41226</v>
      </c>
      <c r="C3456" s="28" t="s">
        <v>21</v>
      </c>
      <c r="D3456" s="21" t="s">
        <v>453</v>
      </c>
      <c r="E3456" s="26">
        <v>120</v>
      </c>
      <c r="G3456" s="28" t="s">
        <v>543</v>
      </c>
      <c r="I3456" s="21">
        <f t="shared" si="107"/>
        <v>46</v>
      </c>
    </row>
    <row r="3457" spans="1:9" ht="13.4" customHeight="1" x14ac:dyDescent="0.25">
      <c r="A3457" s="21" t="s">
        <v>2119</v>
      </c>
      <c r="B3457" s="25">
        <v>41226</v>
      </c>
      <c r="C3457" s="28" t="s">
        <v>21</v>
      </c>
      <c r="D3457" s="21" t="s">
        <v>533</v>
      </c>
      <c r="E3457" s="26">
        <v>100</v>
      </c>
      <c r="G3457" s="28" t="s">
        <v>543</v>
      </c>
      <c r="I3457" s="21">
        <f t="shared" si="107"/>
        <v>46</v>
      </c>
    </row>
    <row r="3458" spans="1:9" ht="13.4" customHeight="1" x14ac:dyDescent="0.25">
      <c r="A3458" s="21" t="s">
        <v>2119</v>
      </c>
      <c r="B3458" s="25">
        <v>41226</v>
      </c>
      <c r="C3458" s="28" t="s">
        <v>21</v>
      </c>
      <c r="D3458" s="21" t="s">
        <v>533</v>
      </c>
      <c r="E3458" s="26">
        <v>100</v>
      </c>
      <c r="G3458" s="28" t="s">
        <v>568</v>
      </c>
      <c r="I3458" s="21">
        <f t="shared" si="107"/>
        <v>46</v>
      </c>
    </row>
    <row r="3459" spans="1:9" ht="13.4" customHeight="1" x14ac:dyDescent="0.25">
      <c r="A3459" s="21" t="s">
        <v>2119</v>
      </c>
      <c r="B3459" s="25">
        <v>41226</v>
      </c>
      <c r="C3459" s="28" t="s">
        <v>6</v>
      </c>
      <c r="D3459" s="21" t="s">
        <v>299</v>
      </c>
      <c r="F3459" s="26">
        <v>532</v>
      </c>
      <c r="G3459" s="28" t="s">
        <v>543</v>
      </c>
    </row>
    <row r="3460" spans="1:9" ht="13.4" customHeight="1" x14ac:dyDescent="0.25">
      <c r="A3460" s="21" t="s">
        <v>2119</v>
      </c>
      <c r="B3460" s="25">
        <v>41226</v>
      </c>
      <c r="C3460" s="28" t="s">
        <v>6</v>
      </c>
      <c r="D3460" s="21" t="s">
        <v>299</v>
      </c>
      <c r="F3460" s="26">
        <v>976.82</v>
      </c>
      <c r="G3460" s="28" t="s">
        <v>582</v>
      </c>
    </row>
    <row r="3461" spans="1:9" ht="13.4" customHeight="1" x14ac:dyDescent="0.25">
      <c r="A3461" s="21" t="s">
        <v>2119</v>
      </c>
      <c r="B3461" s="25">
        <v>41226</v>
      </c>
      <c r="C3461" s="28" t="s">
        <v>6</v>
      </c>
      <c r="D3461" s="21" t="s">
        <v>299</v>
      </c>
      <c r="F3461" s="26">
        <v>94.93</v>
      </c>
      <c r="G3461" s="28" t="s">
        <v>582</v>
      </c>
    </row>
    <row r="3462" spans="1:9" ht="13.4" customHeight="1" x14ac:dyDescent="0.25">
      <c r="A3462" s="21" t="s">
        <v>2119</v>
      </c>
      <c r="B3462" s="25">
        <v>41227</v>
      </c>
      <c r="C3462" s="28" t="s">
        <v>21</v>
      </c>
      <c r="D3462" s="21" t="s">
        <v>593</v>
      </c>
      <c r="E3462" s="26">
        <v>465</v>
      </c>
      <c r="G3462" s="28" t="s">
        <v>568</v>
      </c>
      <c r="I3462" s="21">
        <f>WEEKNUM(B3462)</f>
        <v>46</v>
      </c>
    </row>
    <row r="3463" spans="1:9" ht="13.4" customHeight="1" x14ac:dyDescent="0.25">
      <c r="A3463" s="21" t="s">
        <v>2119</v>
      </c>
      <c r="B3463" s="25">
        <v>41227</v>
      </c>
      <c r="C3463" s="28" t="s">
        <v>21</v>
      </c>
      <c r="D3463" s="21" t="s">
        <v>593</v>
      </c>
      <c r="E3463" s="26">
        <v>100</v>
      </c>
      <c r="G3463" s="28" t="s">
        <v>355</v>
      </c>
      <c r="I3463" s="21">
        <f>WEEKNUM(B3463)</f>
        <v>46</v>
      </c>
    </row>
    <row r="3464" spans="1:9" ht="13.4" customHeight="1" x14ac:dyDescent="0.25">
      <c r="A3464" s="21" t="s">
        <v>2119</v>
      </c>
      <c r="B3464" s="25">
        <v>41227</v>
      </c>
      <c r="C3464" s="28" t="s">
        <v>21</v>
      </c>
      <c r="D3464" s="21" t="s">
        <v>107</v>
      </c>
      <c r="E3464" s="26">
        <v>800</v>
      </c>
      <c r="G3464" s="28" t="s">
        <v>543</v>
      </c>
      <c r="I3464" s="21">
        <f>WEEKNUM(B3464)</f>
        <v>46</v>
      </c>
    </row>
    <row r="3465" spans="1:9" ht="13.4" customHeight="1" x14ac:dyDescent="0.25">
      <c r="A3465" s="21" t="s">
        <v>2119</v>
      </c>
      <c r="B3465" s="25">
        <v>41227</v>
      </c>
      <c r="C3465" s="28" t="s">
        <v>21</v>
      </c>
      <c r="D3465" s="21" t="s">
        <v>216</v>
      </c>
      <c r="E3465" s="26">
        <v>400.6</v>
      </c>
      <c r="G3465" s="28" t="s">
        <v>323</v>
      </c>
      <c r="I3465" s="21">
        <f>WEEKNUM(B3465)</f>
        <v>46</v>
      </c>
    </row>
    <row r="3466" spans="1:9" ht="13.4" customHeight="1" x14ac:dyDescent="0.25">
      <c r="A3466" s="21" t="s">
        <v>2119</v>
      </c>
      <c r="B3466" s="25">
        <v>41227</v>
      </c>
      <c r="C3466" s="28" t="s">
        <v>21</v>
      </c>
      <c r="D3466" s="21" t="s">
        <v>594</v>
      </c>
      <c r="E3466" s="26">
        <v>252.21</v>
      </c>
      <c r="G3466" s="28" t="s">
        <v>323</v>
      </c>
      <c r="I3466" s="21">
        <f>WEEKNUM(B3466)</f>
        <v>46</v>
      </c>
    </row>
    <row r="3467" spans="1:9" ht="13.4" customHeight="1" x14ac:dyDescent="0.25">
      <c r="A3467" s="21" t="s">
        <v>2119</v>
      </c>
      <c r="B3467" s="25">
        <v>41227</v>
      </c>
      <c r="C3467" s="28" t="s">
        <v>6</v>
      </c>
      <c r="D3467" s="21" t="s">
        <v>299</v>
      </c>
      <c r="F3467" s="26">
        <v>928.11</v>
      </c>
      <c r="G3467" s="28" t="s">
        <v>543</v>
      </c>
    </row>
    <row r="3468" spans="1:9" ht="13.4" customHeight="1" x14ac:dyDescent="0.25">
      <c r="A3468" s="21" t="s">
        <v>2119</v>
      </c>
      <c r="B3468" s="25">
        <v>41227</v>
      </c>
      <c r="C3468" s="28" t="s">
        <v>6</v>
      </c>
      <c r="D3468" s="21" t="s">
        <v>299</v>
      </c>
      <c r="F3468" s="26">
        <v>537.04999999999995</v>
      </c>
      <c r="G3468" s="28" t="s">
        <v>214</v>
      </c>
    </row>
    <row r="3469" spans="1:9" ht="13.4" customHeight="1" x14ac:dyDescent="0.25">
      <c r="A3469" s="21" t="s">
        <v>2119</v>
      </c>
      <c r="B3469" s="25">
        <v>41228</v>
      </c>
      <c r="C3469" s="28" t="s">
        <v>6</v>
      </c>
      <c r="D3469" s="21" t="s">
        <v>299</v>
      </c>
      <c r="F3469" s="26">
        <v>196.46</v>
      </c>
      <c r="G3469" s="28" t="s">
        <v>582</v>
      </c>
    </row>
    <row r="3470" spans="1:9" ht="13.4" customHeight="1" x14ac:dyDescent="0.25">
      <c r="A3470" s="21" t="s">
        <v>2119</v>
      </c>
      <c r="B3470" s="25">
        <v>41228</v>
      </c>
      <c r="C3470" s="28" t="s">
        <v>6</v>
      </c>
      <c r="D3470" s="21" t="s">
        <v>595</v>
      </c>
      <c r="F3470" s="26">
        <v>312.36</v>
      </c>
      <c r="G3470" s="28" t="s">
        <v>323</v>
      </c>
    </row>
    <row r="3471" spans="1:9" ht="13.4" customHeight="1" x14ac:dyDescent="0.25">
      <c r="A3471" s="21" t="s">
        <v>2119</v>
      </c>
      <c r="B3471" s="25">
        <v>41228</v>
      </c>
      <c r="C3471" s="28" t="s">
        <v>21</v>
      </c>
      <c r="D3471" s="21" t="s">
        <v>530</v>
      </c>
      <c r="E3471" s="26">
        <v>900</v>
      </c>
      <c r="G3471" s="28" t="s">
        <v>23</v>
      </c>
      <c r="I3471" s="21">
        <f>WEEKNUM(B3471)</f>
        <v>46</v>
      </c>
    </row>
    <row r="3472" spans="1:9" ht="13.4" customHeight="1" x14ac:dyDescent="0.25">
      <c r="A3472" s="21" t="s">
        <v>2119</v>
      </c>
      <c r="B3472" s="25">
        <v>41229</v>
      </c>
      <c r="C3472" s="28" t="s">
        <v>21</v>
      </c>
      <c r="D3472" s="21" t="s">
        <v>295</v>
      </c>
      <c r="E3472" s="26">
        <v>2500</v>
      </c>
      <c r="G3472" s="28" t="s">
        <v>582</v>
      </c>
      <c r="I3472" s="21">
        <f>WEEKNUM(B3472)</f>
        <v>46</v>
      </c>
    </row>
    <row r="3473" spans="1:9" ht="13.4" customHeight="1" x14ac:dyDescent="0.25">
      <c r="A3473" s="21" t="s">
        <v>2119</v>
      </c>
      <c r="B3473" s="25">
        <v>41229</v>
      </c>
      <c r="C3473" s="28" t="s">
        <v>21</v>
      </c>
      <c r="D3473" s="21" t="s">
        <v>257</v>
      </c>
      <c r="E3473" s="26">
        <v>598.4</v>
      </c>
      <c r="G3473" s="28" t="s">
        <v>23</v>
      </c>
      <c r="I3473" s="21">
        <f>WEEKNUM(B3473)</f>
        <v>46</v>
      </c>
    </row>
    <row r="3474" spans="1:9" ht="13.4" customHeight="1" x14ac:dyDescent="0.25">
      <c r="A3474" s="21" t="s">
        <v>2119</v>
      </c>
      <c r="B3474" s="25">
        <v>41229</v>
      </c>
      <c r="C3474" s="28" t="s">
        <v>6</v>
      </c>
      <c r="D3474" s="21" t="s">
        <v>596</v>
      </c>
      <c r="F3474" s="26">
        <v>55.2</v>
      </c>
      <c r="G3474" s="28" t="s">
        <v>597</v>
      </c>
    </row>
    <row r="3475" spans="1:9" ht="13.4" customHeight="1" x14ac:dyDescent="0.25">
      <c r="A3475" s="21" t="s">
        <v>2119</v>
      </c>
      <c r="B3475" s="25">
        <v>41229</v>
      </c>
      <c r="C3475" s="28" t="s">
        <v>6</v>
      </c>
      <c r="D3475" s="21" t="s">
        <v>598</v>
      </c>
      <c r="F3475" s="26">
        <v>278.27999999999997</v>
      </c>
      <c r="G3475" s="28" t="s">
        <v>543</v>
      </c>
    </row>
    <row r="3476" spans="1:9" ht="13.4" customHeight="1" x14ac:dyDescent="0.25">
      <c r="A3476" s="21" t="s">
        <v>2119</v>
      </c>
      <c r="B3476" s="25">
        <v>41229</v>
      </c>
      <c r="C3476" s="28" t="s">
        <v>6</v>
      </c>
      <c r="D3476" s="21" t="s">
        <v>599</v>
      </c>
      <c r="F3476" s="26">
        <v>316.98</v>
      </c>
      <c r="G3476" s="28" t="s">
        <v>17</v>
      </c>
    </row>
    <row r="3477" spans="1:9" ht="13.4" customHeight="1" x14ac:dyDescent="0.25">
      <c r="A3477" s="21" t="s">
        <v>2119</v>
      </c>
      <c r="B3477" s="25">
        <v>41229</v>
      </c>
      <c r="C3477" s="28" t="s">
        <v>6</v>
      </c>
      <c r="D3477" s="21" t="s">
        <v>600</v>
      </c>
      <c r="F3477" s="26">
        <v>252.18</v>
      </c>
      <c r="G3477" s="28" t="s">
        <v>17</v>
      </c>
    </row>
    <row r="3478" spans="1:9" ht="13.4" customHeight="1" x14ac:dyDescent="0.25">
      <c r="A3478" s="21" t="s">
        <v>2119</v>
      </c>
      <c r="B3478" s="25">
        <v>41229</v>
      </c>
      <c r="C3478" s="28" t="s">
        <v>6</v>
      </c>
      <c r="D3478" s="21" t="s">
        <v>219</v>
      </c>
      <c r="F3478" s="26">
        <v>63.52</v>
      </c>
      <c r="G3478" s="28" t="s">
        <v>568</v>
      </c>
    </row>
    <row r="3479" spans="1:9" ht="13.4" customHeight="1" x14ac:dyDescent="0.25">
      <c r="A3479" s="21" t="s">
        <v>2119</v>
      </c>
      <c r="B3479" s="25">
        <v>41230</v>
      </c>
      <c r="C3479" s="28" t="s">
        <v>6</v>
      </c>
      <c r="D3479" s="21" t="s">
        <v>601</v>
      </c>
      <c r="F3479" s="26">
        <v>53.34</v>
      </c>
      <c r="G3479" s="28" t="s">
        <v>323</v>
      </c>
    </row>
    <row r="3480" spans="1:9" ht="13.4" customHeight="1" x14ac:dyDescent="0.25">
      <c r="A3480" s="21" t="s">
        <v>2119</v>
      </c>
      <c r="B3480" s="25">
        <v>41230</v>
      </c>
      <c r="C3480" s="28" t="s">
        <v>6</v>
      </c>
      <c r="D3480" s="21" t="s">
        <v>602</v>
      </c>
      <c r="F3480" s="26">
        <v>280.16000000000003</v>
      </c>
      <c r="G3480" s="28" t="s">
        <v>17</v>
      </c>
    </row>
    <row r="3481" spans="1:9" ht="13.4" customHeight="1" x14ac:dyDescent="0.25">
      <c r="A3481" s="21" t="s">
        <v>2119</v>
      </c>
      <c r="B3481" s="25">
        <v>41230</v>
      </c>
      <c r="C3481" s="28" t="s">
        <v>6</v>
      </c>
      <c r="D3481" s="21" t="s">
        <v>603</v>
      </c>
      <c r="F3481" s="26">
        <v>537.64</v>
      </c>
      <c r="G3481" s="28" t="s">
        <v>23</v>
      </c>
    </row>
    <row r="3482" spans="1:9" ht="13.4" customHeight="1" x14ac:dyDescent="0.25">
      <c r="A3482" s="21" t="s">
        <v>2119</v>
      </c>
      <c r="B3482" s="25">
        <v>41230</v>
      </c>
      <c r="C3482" s="28" t="s">
        <v>6</v>
      </c>
      <c r="D3482" s="21" t="s">
        <v>604</v>
      </c>
      <c r="F3482" s="26">
        <v>106.52</v>
      </c>
      <c r="G3482" s="28" t="s">
        <v>17</v>
      </c>
    </row>
    <row r="3483" spans="1:9" ht="13.4" customHeight="1" x14ac:dyDescent="0.25">
      <c r="A3483" s="21" t="s">
        <v>2119</v>
      </c>
      <c r="B3483" s="40">
        <v>41232</v>
      </c>
      <c r="C3483" s="47" t="s">
        <v>21</v>
      </c>
      <c r="D3483" s="39" t="s">
        <v>605</v>
      </c>
      <c r="E3483" s="41">
        <v>1800</v>
      </c>
      <c r="F3483" s="41"/>
      <c r="G3483" s="47" t="s">
        <v>606</v>
      </c>
      <c r="I3483" s="21">
        <f t="shared" ref="I3483:I3504" si="108">WEEKNUM(B3483)</f>
        <v>47</v>
      </c>
    </row>
    <row r="3484" spans="1:9" ht="13.4" customHeight="1" x14ac:dyDescent="0.25">
      <c r="A3484" s="21" t="s">
        <v>2119</v>
      </c>
      <c r="B3484" s="25">
        <v>41232</v>
      </c>
      <c r="C3484" s="28" t="s">
        <v>21</v>
      </c>
      <c r="D3484" s="21" t="s">
        <v>452</v>
      </c>
      <c r="E3484" s="26">
        <v>2000</v>
      </c>
      <c r="G3484" s="28" t="s">
        <v>582</v>
      </c>
      <c r="I3484" s="21">
        <f t="shared" si="108"/>
        <v>47</v>
      </c>
    </row>
    <row r="3485" spans="1:9" ht="13.4" customHeight="1" x14ac:dyDescent="0.25">
      <c r="A3485" s="21" t="s">
        <v>2119</v>
      </c>
      <c r="B3485" s="25">
        <v>41232</v>
      </c>
      <c r="C3485" s="28" t="s">
        <v>21</v>
      </c>
      <c r="D3485" s="21" t="s">
        <v>32</v>
      </c>
      <c r="E3485" s="26">
        <v>780</v>
      </c>
      <c r="G3485" s="28" t="s">
        <v>543</v>
      </c>
      <c r="I3485" s="21">
        <f t="shared" si="108"/>
        <v>47</v>
      </c>
    </row>
    <row r="3486" spans="1:9" ht="13.4" customHeight="1" x14ac:dyDescent="0.25">
      <c r="A3486" s="21" t="s">
        <v>2119</v>
      </c>
      <c r="B3486" s="25">
        <v>41232</v>
      </c>
      <c r="C3486" s="28" t="s">
        <v>21</v>
      </c>
      <c r="D3486" s="21" t="s">
        <v>32</v>
      </c>
      <c r="E3486" s="26">
        <v>130</v>
      </c>
      <c r="G3486" s="28" t="s">
        <v>582</v>
      </c>
      <c r="I3486" s="21">
        <f t="shared" si="108"/>
        <v>47</v>
      </c>
    </row>
    <row r="3487" spans="1:9" ht="13.4" customHeight="1" x14ac:dyDescent="0.25">
      <c r="A3487" s="21" t="s">
        <v>2119</v>
      </c>
      <c r="B3487" s="25">
        <v>41232</v>
      </c>
      <c r="C3487" s="28" t="s">
        <v>21</v>
      </c>
      <c r="D3487" s="21" t="s">
        <v>22</v>
      </c>
      <c r="E3487" s="26">
        <v>130</v>
      </c>
      <c r="G3487" s="28" t="s">
        <v>23</v>
      </c>
      <c r="I3487" s="21">
        <f t="shared" si="108"/>
        <v>47</v>
      </c>
    </row>
    <row r="3488" spans="1:9" ht="13.4" customHeight="1" x14ac:dyDescent="0.25">
      <c r="A3488" s="21" t="s">
        <v>2119</v>
      </c>
      <c r="B3488" s="25">
        <v>41232</v>
      </c>
      <c r="C3488" s="28" t="s">
        <v>21</v>
      </c>
      <c r="D3488" s="21" t="s">
        <v>22</v>
      </c>
      <c r="E3488" s="26">
        <f>780-130</f>
        <v>650</v>
      </c>
      <c r="G3488" s="28" t="s">
        <v>543</v>
      </c>
      <c r="I3488" s="21">
        <f t="shared" si="108"/>
        <v>47</v>
      </c>
    </row>
    <row r="3489" spans="1:9" ht="13.4" customHeight="1" x14ac:dyDescent="0.25">
      <c r="A3489" s="21" t="s">
        <v>2119</v>
      </c>
      <c r="B3489" s="25">
        <v>41232</v>
      </c>
      <c r="C3489" s="28" t="s">
        <v>21</v>
      </c>
      <c r="D3489" s="21" t="s">
        <v>36</v>
      </c>
      <c r="E3489" s="26">
        <v>130</v>
      </c>
      <c r="G3489" s="28" t="s">
        <v>23</v>
      </c>
      <c r="I3489" s="21">
        <f t="shared" si="108"/>
        <v>47</v>
      </c>
    </row>
    <row r="3490" spans="1:9" ht="13.4" customHeight="1" x14ac:dyDescent="0.25">
      <c r="A3490" s="21" t="s">
        <v>2119</v>
      </c>
      <c r="B3490" s="25">
        <v>41232</v>
      </c>
      <c r="C3490" s="28" t="s">
        <v>21</v>
      </c>
      <c r="D3490" s="21" t="s">
        <v>36</v>
      </c>
      <c r="E3490" s="26">
        <v>650</v>
      </c>
      <c r="G3490" s="28" t="s">
        <v>543</v>
      </c>
      <c r="I3490" s="21">
        <f t="shared" si="108"/>
        <v>47</v>
      </c>
    </row>
    <row r="3491" spans="1:9" ht="13.4" customHeight="1" x14ac:dyDescent="0.25">
      <c r="A3491" s="21" t="s">
        <v>2119</v>
      </c>
      <c r="B3491" s="25">
        <v>41232</v>
      </c>
      <c r="C3491" s="28" t="s">
        <v>21</v>
      </c>
      <c r="D3491" s="21" t="s">
        <v>40</v>
      </c>
      <c r="E3491" s="26">
        <v>260</v>
      </c>
      <c r="G3491" s="28" t="s">
        <v>17</v>
      </c>
      <c r="I3491" s="21">
        <f t="shared" si="108"/>
        <v>47</v>
      </c>
    </row>
    <row r="3492" spans="1:9" ht="13.4" customHeight="1" x14ac:dyDescent="0.25">
      <c r="A3492" s="21" t="s">
        <v>2119</v>
      </c>
      <c r="B3492" s="25">
        <v>41232</v>
      </c>
      <c r="C3492" s="28" t="s">
        <v>21</v>
      </c>
      <c r="D3492" s="21" t="s">
        <v>40</v>
      </c>
      <c r="E3492" s="26">
        <v>260</v>
      </c>
      <c r="G3492" s="28" t="s">
        <v>543</v>
      </c>
      <c r="I3492" s="21">
        <f t="shared" si="108"/>
        <v>47</v>
      </c>
    </row>
    <row r="3493" spans="1:9" ht="13.4" customHeight="1" x14ac:dyDescent="0.25">
      <c r="A3493" s="21" t="s">
        <v>2119</v>
      </c>
      <c r="B3493" s="25">
        <v>41232</v>
      </c>
      <c r="C3493" s="28" t="s">
        <v>21</v>
      </c>
      <c r="D3493" s="21" t="s">
        <v>40</v>
      </c>
      <c r="E3493" s="26">
        <v>260</v>
      </c>
      <c r="G3493" s="28" t="s">
        <v>376</v>
      </c>
      <c r="I3493" s="21">
        <f t="shared" si="108"/>
        <v>47</v>
      </c>
    </row>
    <row r="3494" spans="1:9" ht="13.4" customHeight="1" x14ac:dyDescent="0.25">
      <c r="A3494" s="21" t="s">
        <v>2119</v>
      </c>
      <c r="B3494" s="25">
        <v>41232</v>
      </c>
      <c r="C3494" s="28" t="s">
        <v>21</v>
      </c>
      <c r="D3494" s="21" t="s">
        <v>533</v>
      </c>
      <c r="E3494" s="26">
        <v>720</v>
      </c>
      <c r="G3494" s="28" t="s">
        <v>543</v>
      </c>
      <c r="I3494" s="21">
        <f t="shared" si="108"/>
        <v>47</v>
      </c>
    </row>
    <row r="3495" spans="1:9" ht="13.4" customHeight="1" x14ac:dyDescent="0.25">
      <c r="A3495" s="21" t="s">
        <v>2119</v>
      </c>
      <c r="B3495" s="25">
        <v>41232</v>
      </c>
      <c r="C3495" s="28" t="s">
        <v>21</v>
      </c>
      <c r="D3495" s="21" t="s">
        <v>258</v>
      </c>
      <c r="E3495" s="26">
        <v>240</v>
      </c>
      <c r="G3495" s="28" t="s">
        <v>543</v>
      </c>
      <c r="I3495" s="21">
        <f t="shared" si="108"/>
        <v>47</v>
      </c>
    </row>
    <row r="3496" spans="1:9" ht="13.4" customHeight="1" x14ac:dyDescent="0.25">
      <c r="A3496" s="21" t="s">
        <v>2119</v>
      </c>
      <c r="B3496" s="25">
        <v>41232</v>
      </c>
      <c r="C3496" s="28" t="s">
        <v>21</v>
      </c>
      <c r="D3496" s="21" t="s">
        <v>258</v>
      </c>
      <c r="E3496" s="26">
        <v>240</v>
      </c>
      <c r="G3496" s="28" t="s">
        <v>376</v>
      </c>
      <c r="I3496" s="21">
        <f t="shared" si="108"/>
        <v>47</v>
      </c>
    </row>
    <row r="3497" spans="1:9" ht="13.4" customHeight="1" x14ac:dyDescent="0.25">
      <c r="A3497" s="21" t="s">
        <v>2119</v>
      </c>
      <c r="B3497" s="25">
        <v>41232</v>
      </c>
      <c r="C3497" s="28" t="s">
        <v>21</v>
      </c>
      <c r="D3497" s="21" t="s">
        <v>258</v>
      </c>
      <c r="E3497" s="26">
        <v>240</v>
      </c>
      <c r="G3497" s="28" t="s">
        <v>17</v>
      </c>
      <c r="I3497" s="21">
        <f t="shared" si="108"/>
        <v>47</v>
      </c>
    </row>
    <row r="3498" spans="1:9" ht="13.4" customHeight="1" x14ac:dyDescent="0.25">
      <c r="A3498" s="21" t="s">
        <v>2119</v>
      </c>
      <c r="B3498" s="25">
        <v>41232</v>
      </c>
      <c r="C3498" s="28" t="s">
        <v>21</v>
      </c>
      <c r="D3498" s="21" t="s">
        <v>396</v>
      </c>
      <c r="E3498" s="26">
        <v>240</v>
      </c>
      <c r="G3498" s="28" t="s">
        <v>17</v>
      </c>
      <c r="I3498" s="21">
        <f t="shared" si="108"/>
        <v>47</v>
      </c>
    </row>
    <row r="3499" spans="1:9" ht="13.4" customHeight="1" x14ac:dyDescent="0.25">
      <c r="A3499" s="21" t="s">
        <v>2119</v>
      </c>
      <c r="B3499" s="25">
        <v>41232</v>
      </c>
      <c r="C3499" s="28" t="s">
        <v>21</v>
      </c>
      <c r="D3499" s="21" t="s">
        <v>396</v>
      </c>
      <c r="E3499" s="26">
        <v>240</v>
      </c>
      <c r="G3499" s="28" t="s">
        <v>376</v>
      </c>
      <c r="I3499" s="21">
        <f t="shared" si="108"/>
        <v>47</v>
      </c>
    </row>
    <row r="3500" spans="1:9" ht="13.4" customHeight="1" x14ac:dyDescent="0.25">
      <c r="A3500" s="21" t="s">
        <v>2119</v>
      </c>
      <c r="B3500" s="25">
        <v>41232</v>
      </c>
      <c r="C3500" s="28" t="s">
        <v>21</v>
      </c>
      <c r="D3500" s="21" t="s">
        <v>396</v>
      </c>
      <c r="E3500" s="26">
        <v>240</v>
      </c>
      <c r="G3500" s="28" t="s">
        <v>543</v>
      </c>
      <c r="I3500" s="21">
        <f t="shared" si="108"/>
        <v>47</v>
      </c>
    </row>
    <row r="3501" spans="1:9" ht="13.4" customHeight="1" x14ac:dyDescent="0.25">
      <c r="A3501" s="21" t="s">
        <v>2119</v>
      </c>
      <c r="B3501" s="25">
        <v>41232</v>
      </c>
      <c r="C3501" s="28" t="s">
        <v>21</v>
      </c>
      <c r="D3501" s="21" t="s">
        <v>399</v>
      </c>
      <c r="E3501" s="26">
        <v>660</v>
      </c>
      <c r="G3501" s="28" t="s">
        <v>543</v>
      </c>
      <c r="I3501" s="21">
        <f t="shared" si="108"/>
        <v>47</v>
      </c>
    </row>
    <row r="3502" spans="1:9" ht="13.4" customHeight="1" x14ac:dyDescent="0.25">
      <c r="A3502" s="21" t="s">
        <v>2119</v>
      </c>
      <c r="B3502" s="25">
        <v>41232</v>
      </c>
      <c r="C3502" s="28" t="s">
        <v>21</v>
      </c>
      <c r="D3502" s="21" t="s">
        <v>46</v>
      </c>
      <c r="E3502" s="26">
        <v>640</v>
      </c>
      <c r="G3502" s="28" t="s">
        <v>543</v>
      </c>
      <c r="I3502" s="21">
        <f t="shared" si="108"/>
        <v>47</v>
      </c>
    </row>
    <row r="3503" spans="1:9" ht="13.4" customHeight="1" x14ac:dyDescent="0.25">
      <c r="A3503" s="21" t="s">
        <v>2119</v>
      </c>
      <c r="B3503" s="25">
        <v>41232</v>
      </c>
      <c r="C3503" s="28" t="s">
        <v>21</v>
      </c>
      <c r="D3503" s="21" t="s">
        <v>30</v>
      </c>
      <c r="E3503" s="26">
        <v>600</v>
      </c>
      <c r="G3503" s="28" t="s">
        <v>543</v>
      </c>
      <c r="I3503" s="21">
        <f t="shared" si="108"/>
        <v>47</v>
      </c>
    </row>
    <row r="3504" spans="1:9" ht="13.4" customHeight="1" x14ac:dyDescent="0.25">
      <c r="A3504" s="21" t="s">
        <v>2119</v>
      </c>
      <c r="B3504" s="25">
        <v>41232</v>
      </c>
      <c r="C3504" s="28" t="s">
        <v>21</v>
      </c>
      <c r="D3504" s="21" t="s">
        <v>607</v>
      </c>
      <c r="E3504" s="26">
        <v>100</v>
      </c>
      <c r="G3504" s="28" t="s">
        <v>543</v>
      </c>
      <c r="I3504" s="21">
        <f t="shared" si="108"/>
        <v>47</v>
      </c>
    </row>
    <row r="3505" spans="1:9" ht="13.4" customHeight="1" x14ac:dyDescent="0.25">
      <c r="A3505" s="21" t="s">
        <v>2119</v>
      </c>
      <c r="B3505" s="25">
        <v>41232</v>
      </c>
      <c r="C3505" s="28" t="s">
        <v>6</v>
      </c>
      <c r="D3505" s="21" t="s">
        <v>608</v>
      </c>
      <c r="F3505" s="26">
        <v>328.18</v>
      </c>
      <c r="G3505" s="28" t="s">
        <v>568</v>
      </c>
    </row>
    <row r="3506" spans="1:9" ht="13.4" customHeight="1" x14ac:dyDescent="0.25">
      <c r="A3506" s="21" t="s">
        <v>2119</v>
      </c>
      <c r="B3506" s="25">
        <v>41232</v>
      </c>
      <c r="C3506" s="28" t="s">
        <v>6</v>
      </c>
      <c r="D3506" s="21" t="s">
        <v>609</v>
      </c>
      <c r="F3506" s="26">
        <v>1133.25</v>
      </c>
      <c r="G3506" s="28" t="s">
        <v>610</v>
      </c>
    </row>
    <row r="3507" spans="1:9" ht="13.4" customHeight="1" x14ac:dyDescent="0.25">
      <c r="A3507" s="21" t="s">
        <v>2119</v>
      </c>
      <c r="B3507" s="25">
        <v>41232</v>
      </c>
      <c r="C3507" s="28" t="s">
        <v>6</v>
      </c>
      <c r="D3507" s="21" t="s">
        <v>611</v>
      </c>
      <c r="F3507" s="26">
        <v>174.11</v>
      </c>
      <c r="G3507" s="28" t="s">
        <v>23</v>
      </c>
    </row>
    <row r="3508" spans="1:9" ht="13.4" customHeight="1" x14ac:dyDescent="0.25">
      <c r="A3508" s="21" t="s">
        <v>2119</v>
      </c>
      <c r="B3508" s="25">
        <v>41232</v>
      </c>
      <c r="C3508" s="28" t="s">
        <v>6</v>
      </c>
      <c r="D3508" s="21" t="s">
        <v>612</v>
      </c>
      <c r="F3508" s="26">
        <v>84.24</v>
      </c>
      <c r="G3508" s="28" t="s">
        <v>568</v>
      </c>
    </row>
    <row r="3509" spans="1:9" ht="13.4" customHeight="1" x14ac:dyDescent="0.25">
      <c r="A3509" s="21" t="s">
        <v>2119</v>
      </c>
      <c r="B3509" s="25">
        <v>41232</v>
      </c>
      <c r="C3509" s="28" t="s">
        <v>6</v>
      </c>
      <c r="D3509" s="21" t="s">
        <v>613</v>
      </c>
      <c r="F3509" s="26">
        <v>50.16</v>
      </c>
      <c r="G3509" s="28" t="s">
        <v>588</v>
      </c>
    </row>
    <row r="3510" spans="1:9" ht="13.4" customHeight="1" x14ac:dyDescent="0.25">
      <c r="A3510" s="21" t="s">
        <v>2119</v>
      </c>
      <c r="B3510" s="25">
        <v>41232</v>
      </c>
      <c r="C3510" s="28" t="s">
        <v>6</v>
      </c>
      <c r="D3510" s="21" t="s">
        <v>614</v>
      </c>
      <c r="F3510" s="26">
        <v>957.93</v>
      </c>
      <c r="G3510" s="28" t="s">
        <v>582</v>
      </c>
    </row>
    <row r="3511" spans="1:9" ht="13.4" customHeight="1" x14ac:dyDescent="0.25">
      <c r="A3511" s="21" t="s">
        <v>2119</v>
      </c>
      <c r="B3511" s="25">
        <v>41232</v>
      </c>
      <c r="C3511" s="28" t="s">
        <v>6</v>
      </c>
      <c r="D3511" s="21" t="s">
        <v>615</v>
      </c>
      <c r="F3511" s="26">
        <v>222.9</v>
      </c>
      <c r="G3511" s="28" t="s">
        <v>449</v>
      </c>
    </row>
    <row r="3512" spans="1:9" ht="13.4" customHeight="1" x14ac:dyDescent="0.25">
      <c r="A3512" s="21" t="s">
        <v>2119</v>
      </c>
      <c r="B3512" s="25">
        <v>41232</v>
      </c>
      <c r="C3512" s="28" t="s">
        <v>6</v>
      </c>
      <c r="D3512" s="21" t="s">
        <v>616</v>
      </c>
      <c r="F3512" s="26">
        <v>49.21</v>
      </c>
      <c r="G3512" s="28" t="s">
        <v>449</v>
      </c>
    </row>
    <row r="3513" spans="1:9" ht="13.4" customHeight="1" x14ac:dyDescent="0.25">
      <c r="A3513" s="21" t="s">
        <v>2119</v>
      </c>
      <c r="B3513" s="25">
        <v>41232</v>
      </c>
      <c r="C3513" s="28" t="s">
        <v>6</v>
      </c>
      <c r="D3513" s="21" t="s">
        <v>617</v>
      </c>
      <c r="F3513" s="26">
        <v>205.41</v>
      </c>
      <c r="G3513" s="28" t="s">
        <v>23</v>
      </c>
    </row>
    <row r="3514" spans="1:9" ht="13.4" customHeight="1" x14ac:dyDescent="0.25">
      <c r="A3514" s="21" t="s">
        <v>2119</v>
      </c>
      <c r="B3514" s="25">
        <v>41233</v>
      </c>
      <c r="C3514" s="28" t="s">
        <v>21</v>
      </c>
      <c r="D3514" s="21" t="s">
        <v>262</v>
      </c>
      <c r="E3514" s="26">
        <v>4500</v>
      </c>
      <c r="G3514" s="28" t="s">
        <v>23</v>
      </c>
      <c r="I3514" s="21">
        <f>WEEKNUM(B3514)</f>
        <v>47</v>
      </c>
    </row>
    <row r="3515" spans="1:9" ht="13.4" customHeight="1" x14ac:dyDescent="0.25">
      <c r="A3515" s="21" t="s">
        <v>2119</v>
      </c>
      <c r="B3515" s="25">
        <v>41233</v>
      </c>
      <c r="C3515" s="28" t="s">
        <v>21</v>
      </c>
      <c r="D3515" s="21" t="s">
        <v>249</v>
      </c>
      <c r="E3515" s="26">
        <v>3400</v>
      </c>
      <c r="G3515" s="28" t="s">
        <v>543</v>
      </c>
      <c r="I3515" s="21">
        <f>WEEKNUM(B3515)</f>
        <v>47</v>
      </c>
    </row>
    <row r="3516" spans="1:9" ht="13.4" customHeight="1" x14ac:dyDescent="0.25">
      <c r="A3516" s="21" t="s">
        <v>2119</v>
      </c>
      <c r="B3516" s="25">
        <v>41233</v>
      </c>
      <c r="C3516" s="28" t="s">
        <v>21</v>
      </c>
      <c r="D3516" s="21" t="s">
        <v>263</v>
      </c>
      <c r="E3516" s="26">
        <v>150</v>
      </c>
      <c r="G3516" s="28" t="s">
        <v>546</v>
      </c>
      <c r="I3516" s="21">
        <f>WEEKNUM(B3516)</f>
        <v>47</v>
      </c>
    </row>
    <row r="3517" spans="1:9" ht="13.4" customHeight="1" x14ac:dyDescent="0.25">
      <c r="A3517" s="21" t="s">
        <v>2119</v>
      </c>
      <c r="B3517" s="25">
        <v>41233</v>
      </c>
      <c r="C3517" s="28" t="s">
        <v>6</v>
      </c>
      <c r="D3517" s="21" t="s">
        <v>618</v>
      </c>
      <c r="F3517" s="26">
        <v>94.8</v>
      </c>
      <c r="G3517" s="28" t="s">
        <v>619</v>
      </c>
    </row>
    <row r="3518" spans="1:9" ht="13.4" customHeight="1" x14ac:dyDescent="0.25">
      <c r="A3518" s="21" t="s">
        <v>2119</v>
      </c>
      <c r="B3518" s="25">
        <v>41233</v>
      </c>
      <c r="C3518" s="28" t="s">
        <v>6</v>
      </c>
      <c r="D3518" s="21" t="s">
        <v>620</v>
      </c>
      <c r="F3518" s="26">
        <v>24.35</v>
      </c>
      <c r="G3518" s="28" t="s">
        <v>621</v>
      </c>
    </row>
    <row r="3519" spans="1:9" ht="13.4" customHeight="1" x14ac:dyDescent="0.25">
      <c r="A3519" s="21" t="s">
        <v>2119</v>
      </c>
      <c r="B3519" s="25">
        <v>41234</v>
      </c>
      <c r="C3519" s="28" t="s">
        <v>21</v>
      </c>
      <c r="D3519" s="21" t="s">
        <v>216</v>
      </c>
      <c r="E3519" s="26">
        <v>399</v>
      </c>
      <c r="G3519" s="28" t="s">
        <v>323</v>
      </c>
      <c r="I3519" s="21">
        <f>WEEKNUM(B3519)</f>
        <v>47</v>
      </c>
    </row>
    <row r="3520" spans="1:9" ht="13.4" customHeight="1" x14ac:dyDescent="0.25">
      <c r="A3520" s="21" t="s">
        <v>2119</v>
      </c>
      <c r="B3520" s="25">
        <v>41234</v>
      </c>
      <c r="C3520" s="28" t="s">
        <v>21</v>
      </c>
      <c r="D3520" s="21" t="s">
        <v>216</v>
      </c>
      <c r="E3520" s="26">
        <v>204</v>
      </c>
      <c r="G3520" s="28" t="s">
        <v>323</v>
      </c>
      <c r="I3520" s="21">
        <f>WEEKNUM(B3520)</f>
        <v>47</v>
      </c>
    </row>
    <row r="3521" spans="1:9" ht="13.4" customHeight="1" x14ac:dyDescent="0.25">
      <c r="A3521" s="21" t="s">
        <v>2119</v>
      </c>
      <c r="B3521" s="25">
        <v>41234</v>
      </c>
      <c r="C3521" s="28" t="s">
        <v>21</v>
      </c>
      <c r="D3521" s="21" t="s">
        <v>538</v>
      </c>
      <c r="E3521" s="26">
        <v>100</v>
      </c>
      <c r="G3521" s="28" t="s">
        <v>323</v>
      </c>
      <c r="I3521" s="21">
        <f>WEEKNUM(B3521)</f>
        <v>47</v>
      </c>
    </row>
    <row r="3522" spans="1:9" ht="13.4" customHeight="1" x14ac:dyDescent="0.25">
      <c r="A3522" s="21" t="s">
        <v>2119</v>
      </c>
      <c r="B3522" s="25">
        <v>41234</v>
      </c>
      <c r="C3522" s="28" t="s">
        <v>6</v>
      </c>
      <c r="D3522" s="21" t="s">
        <v>622</v>
      </c>
      <c r="F3522" s="26">
        <v>1041.72</v>
      </c>
      <c r="G3522" s="28" t="s">
        <v>543</v>
      </c>
    </row>
    <row r="3523" spans="1:9" ht="13.4" customHeight="1" x14ac:dyDescent="0.25">
      <c r="A3523" s="21" t="s">
        <v>2119</v>
      </c>
      <c r="B3523" s="25">
        <v>41234</v>
      </c>
      <c r="C3523" s="28" t="s">
        <v>623</v>
      </c>
      <c r="D3523" s="21" t="s">
        <v>624</v>
      </c>
      <c r="F3523" s="26">
        <v>4946.79</v>
      </c>
      <c r="G3523" s="28" t="s">
        <v>625</v>
      </c>
    </row>
    <row r="3524" spans="1:9" ht="13.4" customHeight="1" x14ac:dyDescent="0.25">
      <c r="A3524" s="21" t="s">
        <v>2119</v>
      </c>
      <c r="B3524" s="25">
        <v>41234</v>
      </c>
      <c r="C3524" s="28" t="s">
        <v>6</v>
      </c>
      <c r="D3524" s="21" t="s">
        <v>626</v>
      </c>
      <c r="F3524" s="26">
        <v>127.4</v>
      </c>
      <c r="G3524" s="28" t="s">
        <v>23</v>
      </c>
    </row>
    <row r="3525" spans="1:9" ht="13.4" customHeight="1" x14ac:dyDescent="0.25">
      <c r="A3525" s="21" t="s">
        <v>2119</v>
      </c>
      <c r="B3525" s="25">
        <v>41236</v>
      </c>
      <c r="C3525" s="28" t="s">
        <v>21</v>
      </c>
      <c r="D3525" s="21" t="s">
        <v>216</v>
      </c>
      <c r="E3525" s="26">
        <v>19</v>
      </c>
      <c r="G3525" s="28" t="s">
        <v>323</v>
      </c>
      <c r="I3525" s="21">
        <f>WEEKNUM(B3525)</f>
        <v>47</v>
      </c>
    </row>
    <row r="3526" spans="1:9" ht="13.4" customHeight="1" x14ac:dyDescent="0.25">
      <c r="A3526" s="21" t="s">
        <v>2119</v>
      </c>
      <c r="B3526" s="25">
        <v>41236</v>
      </c>
      <c r="C3526" s="28" t="s">
        <v>6</v>
      </c>
      <c r="D3526" s="21" t="s">
        <v>627</v>
      </c>
      <c r="F3526" s="26">
        <v>339.87</v>
      </c>
      <c r="G3526" s="28" t="s">
        <v>543</v>
      </c>
    </row>
    <row r="3527" spans="1:9" ht="13.4" customHeight="1" x14ac:dyDescent="0.25">
      <c r="A3527" s="21" t="s">
        <v>2119</v>
      </c>
      <c r="B3527" s="25">
        <v>41236</v>
      </c>
      <c r="C3527" s="28" t="s">
        <v>465</v>
      </c>
      <c r="D3527" s="21" t="s">
        <v>628</v>
      </c>
      <c r="F3527" s="26">
        <v>73.73</v>
      </c>
      <c r="G3527" s="28" t="s">
        <v>435</v>
      </c>
    </row>
    <row r="3528" spans="1:9" ht="13.4" customHeight="1" x14ac:dyDescent="0.25">
      <c r="A3528" s="21" t="s">
        <v>2119</v>
      </c>
      <c r="B3528" s="25">
        <v>41236</v>
      </c>
      <c r="C3528" s="28" t="s">
        <v>6</v>
      </c>
      <c r="D3528" s="21" t="s">
        <v>629</v>
      </c>
      <c r="F3528" s="26">
        <v>122.7</v>
      </c>
      <c r="G3528" s="28" t="s">
        <v>546</v>
      </c>
    </row>
    <row r="3529" spans="1:9" ht="13.4" customHeight="1" x14ac:dyDescent="0.25">
      <c r="A3529" s="21" t="s">
        <v>2119</v>
      </c>
      <c r="B3529" s="25">
        <v>41237</v>
      </c>
      <c r="C3529" s="28" t="s">
        <v>6</v>
      </c>
      <c r="D3529" s="21" t="s">
        <v>630</v>
      </c>
      <c r="F3529" s="26">
        <v>190.77</v>
      </c>
      <c r="G3529" s="28" t="s">
        <v>17</v>
      </c>
    </row>
    <row r="3530" spans="1:9" ht="13.4" customHeight="1" x14ac:dyDescent="0.25">
      <c r="A3530" s="21" t="s">
        <v>2119</v>
      </c>
      <c r="B3530" s="25">
        <v>41237</v>
      </c>
      <c r="C3530" s="28" t="s">
        <v>6</v>
      </c>
      <c r="D3530" s="21" t="s">
        <v>631</v>
      </c>
      <c r="F3530" s="26">
        <v>5160.45</v>
      </c>
      <c r="G3530" s="28" t="s">
        <v>546</v>
      </c>
    </row>
    <row r="3531" spans="1:9" ht="13.4" customHeight="1" x14ac:dyDescent="0.25">
      <c r="A3531" s="21" t="s">
        <v>2119</v>
      </c>
      <c r="B3531" s="25">
        <v>41237</v>
      </c>
      <c r="C3531" s="28" t="s">
        <v>6</v>
      </c>
      <c r="D3531" s="21" t="s">
        <v>632</v>
      </c>
      <c r="F3531" s="26">
        <v>251.43</v>
      </c>
      <c r="G3531" s="28" t="s">
        <v>546</v>
      </c>
    </row>
    <row r="3532" spans="1:9" ht="13.4" customHeight="1" x14ac:dyDescent="0.25">
      <c r="A3532" s="21" t="s">
        <v>2119</v>
      </c>
      <c r="B3532" s="25">
        <v>41237</v>
      </c>
      <c r="C3532" s="28" t="s">
        <v>6</v>
      </c>
      <c r="D3532" s="21" t="s">
        <v>633</v>
      </c>
      <c r="F3532" s="26">
        <v>251.1</v>
      </c>
      <c r="G3532" s="28" t="s">
        <v>546</v>
      </c>
    </row>
    <row r="3533" spans="1:9" ht="13.4" customHeight="1" x14ac:dyDescent="0.25">
      <c r="A3533" s="21" t="s">
        <v>2119</v>
      </c>
      <c r="B3533" s="25">
        <v>41239</v>
      </c>
      <c r="C3533" s="28" t="s">
        <v>21</v>
      </c>
      <c r="D3533" s="21" t="s">
        <v>295</v>
      </c>
      <c r="E3533" s="26">
        <v>3300</v>
      </c>
      <c r="G3533" s="28" t="s">
        <v>546</v>
      </c>
      <c r="I3533" s="21">
        <f t="shared" ref="I3533:I3549" si="109">WEEKNUM(B3533)</f>
        <v>48</v>
      </c>
    </row>
    <row r="3534" spans="1:9" ht="13.4" customHeight="1" x14ac:dyDescent="0.25">
      <c r="A3534" s="21" t="s">
        <v>2119</v>
      </c>
      <c r="B3534" s="25">
        <v>41239</v>
      </c>
      <c r="C3534" s="28" t="s">
        <v>21</v>
      </c>
      <c r="D3534" s="21" t="s">
        <v>36</v>
      </c>
      <c r="E3534" s="26">
        <v>390</v>
      </c>
      <c r="G3534" s="28" t="s">
        <v>23</v>
      </c>
      <c r="I3534" s="21">
        <f t="shared" si="109"/>
        <v>48</v>
      </c>
    </row>
    <row r="3535" spans="1:9" ht="13.4" customHeight="1" x14ac:dyDescent="0.25">
      <c r="A3535" s="21" t="s">
        <v>2119</v>
      </c>
      <c r="B3535" s="25">
        <v>41239</v>
      </c>
      <c r="C3535" s="28" t="s">
        <v>21</v>
      </c>
      <c r="D3535" s="21" t="s">
        <v>36</v>
      </c>
      <c r="E3535" s="26">
        <f>845-390</f>
        <v>455</v>
      </c>
      <c r="G3535" s="28" t="s">
        <v>543</v>
      </c>
      <c r="I3535" s="21">
        <f t="shared" si="109"/>
        <v>48</v>
      </c>
    </row>
    <row r="3536" spans="1:9" ht="13.4" customHeight="1" x14ac:dyDescent="0.25">
      <c r="A3536" s="21" t="s">
        <v>2119</v>
      </c>
      <c r="B3536" s="25">
        <v>41239</v>
      </c>
      <c r="C3536" s="28" t="s">
        <v>21</v>
      </c>
      <c r="D3536" s="21" t="s">
        <v>22</v>
      </c>
      <c r="E3536" s="26">
        <f>715-240</f>
        <v>475</v>
      </c>
      <c r="G3536" s="28" t="s">
        <v>543</v>
      </c>
      <c r="I3536" s="21">
        <f t="shared" si="109"/>
        <v>48</v>
      </c>
    </row>
    <row r="3537" spans="1:9" ht="13.4" customHeight="1" x14ac:dyDescent="0.25">
      <c r="A3537" s="21" t="s">
        <v>2119</v>
      </c>
      <c r="B3537" s="25">
        <v>41239</v>
      </c>
      <c r="C3537" s="28" t="s">
        <v>21</v>
      </c>
      <c r="D3537" s="21" t="s">
        <v>22</v>
      </c>
      <c r="E3537" s="26">
        <v>240</v>
      </c>
      <c r="G3537" s="28" t="s">
        <v>23</v>
      </c>
      <c r="I3537" s="21">
        <f t="shared" si="109"/>
        <v>48</v>
      </c>
    </row>
    <row r="3538" spans="1:9" ht="13.4" customHeight="1" x14ac:dyDescent="0.25">
      <c r="A3538" s="21" t="s">
        <v>2119</v>
      </c>
      <c r="B3538" s="25">
        <v>41239</v>
      </c>
      <c r="C3538" s="28" t="s">
        <v>21</v>
      </c>
      <c r="D3538" s="21" t="s">
        <v>592</v>
      </c>
      <c r="E3538" s="26">
        <v>100</v>
      </c>
      <c r="G3538" s="28" t="s">
        <v>543</v>
      </c>
      <c r="I3538" s="21">
        <f t="shared" si="109"/>
        <v>48</v>
      </c>
    </row>
    <row r="3539" spans="1:9" ht="13.4" customHeight="1" x14ac:dyDescent="0.25">
      <c r="A3539" s="21" t="s">
        <v>2119</v>
      </c>
      <c r="B3539" s="25">
        <v>41239</v>
      </c>
      <c r="C3539" s="28" t="s">
        <v>21</v>
      </c>
      <c r="D3539" s="21" t="s">
        <v>592</v>
      </c>
      <c r="E3539" s="26">
        <v>200</v>
      </c>
      <c r="G3539" s="28" t="s">
        <v>376</v>
      </c>
      <c r="I3539" s="21">
        <f t="shared" si="109"/>
        <v>48</v>
      </c>
    </row>
    <row r="3540" spans="1:9" ht="13.4" customHeight="1" x14ac:dyDescent="0.25">
      <c r="A3540" s="21" t="s">
        <v>2119</v>
      </c>
      <c r="B3540" s="25">
        <v>41239</v>
      </c>
      <c r="C3540" s="28" t="s">
        <v>21</v>
      </c>
      <c r="D3540" s="21" t="s">
        <v>592</v>
      </c>
      <c r="E3540" s="26">
        <v>200</v>
      </c>
      <c r="G3540" s="28" t="s">
        <v>17</v>
      </c>
      <c r="I3540" s="21">
        <f t="shared" si="109"/>
        <v>48</v>
      </c>
    </row>
    <row r="3541" spans="1:9" ht="13.4" customHeight="1" x14ac:dyDescent="0.25">
      <c r="A3541" s="21" t="s">
        <v>2119</v>
      </c>
      <c r="B3541" s="25">
        <v>41239</v>
      </c>
      <c r="C3541" s="28" t="s">
        <v>21</v>
      </c>
      <c r="D3541" s="21" t="s">
        <v>592</v>
      </c>
      <c r="E3541" s="26">
        <v>200</v>
      </c>
      <c r="G3541" s="28" t="s">
        <v>546</v>
      </c>
      <c r="I3541" s="21">
        <f t="shared" si="109"/>
        <v>48</v>
      </c>
    </row>
    <row r="3542" spans="1:9" ht="13.4" customHeight="1" x14ac:dyDescent="0.25">
      <c r="A3542" s="21" t="s">
        <v>2119</v>
      </c>
      <c r="B3542" s="25">
        <v>41239</v>
      </c>
      <c r="C3542" s="28" t="s">
        <v>21</v>
      </c>
      <c r="D3542" s="21" t="s">
        <v>592</v>
      </c>
      <c r="E3542" s="26">
        <v>100</v>
      </c>
      <c r="G3542" s="28" t="s">
        <v>17</v>
      </c>
      <c r="I3542" s="21">
        <f t="shared" si="109"/>
        <v>48</v>
      </c>
    </row>
    <row r="3543" spans="1:9" ht="13.4" customHeight="1" x14ac:dyDescent="0.25">
      <c r="A3543" s="21" t="s">
        <v>2119</v>
      </c>
      <c r="B3543" s="25">
        <v>41239</v>
      </c>
      <c r="C3543" s="28" t="s">
        <v>21</v>
      </c>
      <c r="D3543" s="21" t="s">
        <v>592</v>
      </c>
      <c r="E3543" s="26">
        <v>100</v>
      </c>
      <c r="G3543" s="28" t="s">
        <v>449</v>
      </c>
      <c r="I3543" s="21">
        <f t="shared" si="109"/>
        <v>48</v>
      </c>
    </row>
    <row r="3544" spans="1:9" ht="13.4" customHeight="1" x14ac:dyDescent="0.25">
      <c r="A3544" s="21" t="s">
        <v>2119</v>
      </c>
      <c r="B3544" s="25">
        <v>41239</v>
      </c>
      <c r="C3544" s="28" t="s">
        <v>21</v>
      </c>
      <c r="D3544" s="21" t="s">
        <v>592</v>
      </c>
      <c r="E3544" s="26">
        <v>100</v>
      </c>
      <c r="G3544" s="28" t="s">
        <v>597</v>
      </c>
      <c r="I3544" s="21">
        <f t="shared" si="109"/>
        <v>48</v>
      </c>
    </row>
    <row r="3545" spans="1:9" ht="13.4" customHeight="1" x14ac:dyDescent="0.25">
      <c r="A3545" s="21" t="s">
        <v>2119</v>
      </c>
      <c r="B3545" s="25">
        <v>41239</v>
      </c>
      <c r="C3545" s="28" t="s">
        <v>21</v>
      </c>
      <c r="D3545" s="21" t="s">
        <v>399</v>
      </c>
      <c r="E3545" s="26">
        <v>480</v>
      </c>
      <c r="G3545" s="28" t="s">
        <v>543</v>
      </c>
      <c r="I3545" s="21">
        <f t="shared" si="109"/>
        <v>48</v>
      </c>
    </row>
    <row r="3546" spans="1:9" ht="13.4" customHeight="1" x14ac:dyDescent="0.25">
      <c r="A3546" s="21" t="s">
        <v>2119</v>
      </c>
      <c r="B3546" s="25">
        <v>41239</v>
      </c>
      <c r="C3546" s="28" t="s">
        <v>21</v>
      </c>
      <c r="D3546" s="21" t="s">
        <v>46</v>
      </c>
      <c r="E3546" s="26">
        <v>455</v>
      </c>
      <c r="G3546" s="28" t="s">
        <v>543</v>
      </c>
      <c r="I3546" s="21">
        <f t="shared" si="109"/>
        <v>48</v>
      </c>
    </row>
    <row r="3547" spans="1:9" ht="13.4" customHeight="1" x14ac:dyDescent="0.25">
      <c r="A3547" s="21" t="s">
        <v>2119</v>
      </c>
      <c r="B3547" s="25">
        <v>41239</v>
      </c>
      <c r="C3547" s="28" t="s">
        <v>21</v>
      </c>
      <c r="D3547" s="21" t="s">
        <v>533</v>
      </c>
      <c r="E3547" s="26">
        <v>400</v>
      </c>
      <c r="G3547" s="28" t="s">
        <v>543</v>
      </c>
      <c r="I3547" s="21">
        <f t="shared" si="109"/>
        <v>48</v>
      </c>
    </row>
    <row r="3548" spans="1:9" ht="13.4" customHeight="1" x14ac:dyDescent="0.25">
      <c r="A3548" s="21" t="s">
        <v>2119</v>
      </c>
      <c r="B3548" s="25">
        <v>41239</v>
      </c>
      <c r="C3548" s="28" t="s">
        <v>21</v>
      </c>
      <c r="D3548" s="21" t="s">
        <v>32</v>
      </c>
      <c r="E3548" s="26">
        <v>260</v>
      </c>
      <c r="G3548" s="28" t="s">
        <v>23</v>
      </c>
      <c r="I3548" s="21">
        <f t="shared" si="109"/>
        <v>48</v>
      </c>
    </row>
    <row r="3549" spans="1:9" ht="13.4" customHeight="1" x14ac:dyDescent="0.25">
      <c r="A3549" s="21" t="s">
        <v>2119</v>
      </c>
      <c r="B3549" s="25">
        <v>41239</v>
      </c>
      <c r="C3549" s="28" t="s">
        <v>21</v>
      </c>
      <c r="D3549" s="21" t="s">
        <v>32</v>
      </c>
      <c r="E3549" s="26">
        <v>60</v>
      </c>
      <c r="G3549" s="28" t="s">
        <v>543</v>
      </c>
      <c r="I3549" s="21">
        <f t="shared" si="109"/>
        <v>48</v>
      </c>
    </row>
    <row r="3550" spans="1:9" ht="13.4" customHeight="1" x14ac:dyDescent="0.25">
      <c r="A3550" s="21" t="s">
        <v>2119</v>
      </c>
      <c r="B3550" s="25">
        <v>41239</v>
      </c>
      <c r="C3550" s="28" t="s">
        <v>6</v>
      </c>
      <c r="D3550" s="21" t="s">
        <v>634</v>
      </c>
      <c r="F3550" s="26">
        <v>618.26</v>
      </c>
      <c r="G3550" s="28" t="s">
        <v>543</v>
      </c>
    </row>
    <row r="3551" spans="1:9" ht="13.4" customHeight="1" x14ac:dyDescent="0.25">
      <c r="A3551" s="21" t="s">
        <v>2119</v>
      </c>
      <c r="B3551" s="25">
        <v>41239</v>
      </c>
      <c r="C3551" s="28" t="s">
        <v>6</v>
      </c>
      <c r="D3551" s="21" t="s">
        <v>635</v>
      </c>
      <c r="F3551" s="26">
        <v>28.05</v>
      </c>
      <c r="G3551" s="28" t="s">
        <v>543</v>
      </c>
    </row>
    <row r="3552" spans="1:9" ht="13.4" customHeight="1" x14ac:dyDescent="0.25">
      <c r="A3552" s="21" t="s">
        <v>2119</v>
      </c>
      <c r="B3552" s="25">
        <v>41239</v>
      </c>
      <c r="C3552" s="28" t="s">
        <v>275</v>
      </c>
      <c r="D3552" s="21" t="s">
        <v>636</v>
      </c>
      <c r="F3552" s="26">
        <v>134.69</v>
      </c>
      <c r="G3552" s="28" t="s">
        <v>17</v>
      </c>
    </row>
    <row r="3553" spans="1:9" ht="13.4" customHeight="1" x14ac:dyDescent="0.25">
      <c r="A3553" s="21" t="s">
        <v>2119</v>
      </c>
      <c r="B3553" s="25">
        <v>41239</v>
      </c>
      <c r="C3553" s="28" t="s">
        <v>6</v>
      </c>
      <c r="D3553" s="21" t="s">
        <v>637</v>
      </c>
      <c r="F3553" s="26">
        <v>417.14</v>
      </c>
      <c r="G3553" s="28" t="s">
        <v>543</v>
      </c>
    </row>
    <row r="3554" spans="1:9" ht="13.4" customHeight="1" x14ac:dyDescent="0.25">
      <c r="A3554" s="21" t="s">
        <v>2119</v>
      </c>
      <c r="B3554" s="25">
        <v>41239</v>
      </c>
      <c r="C3554" s="28" t="s">
        <v>275</v>
      </c>
      <c r="D3554" s="21" t="s">
        <v>638</v>
      </c>
      <c r="F3554" s="26">
        <v>31.72</v>
      </c>
      <c r="G3554" s="28" t="s">
        <v>19</v>
      </c>
    </row>
    <row r="3555" spans="1:9" ht="13.4" customHeight="1" x14ac:dyDescent="0.25">
      <c r="A3555" s="21" t="s">
        <v>2119</v>
      </c>
      <c r="B3555" s="25">
        <v>41240</v>
      </c>
      <c r="C3555" s="28" t="s">
        <v>21</v>
      </c>
      <c r="D3555" s="21" t="s">
        <v>40</v>
      </c>
      <c r="E3555" s="26">
        <v>260</v>
      </c>
      <c r="G3555" s="28" t="s">
        <v>546</v>
      </c>
      <c r="I3555" s="21">
        <f t="shared" ref="I3555:I3561" si="110">WEEKNUM(B3555)</f>
        <v>48</v>
      </c>
    </row>
    <row r="3556" spans="1:9" ht="13.4" customHeight="1" x14ac:dyDescent="0.25">
      <c r="A3556" s="21" t="s">
        <v>2119</v>
      </c>
      <c r="B3556" s="25">
        <v>41240</v>
      </c>
      <c r="C3556" s="28" t="s">
        <v>21</v>
      </c>
      <c r="D3556" s="21" t="s">
        <v>40</v>
      </c>
      <c r="E3556" s="26">
        <v>130</v>
      </c>
      <c r="G3556" s="28" t="s">
        <v>597</v>
      </c>
      <c r="I3556" s="21">
        <f t="shared" si="110"/>
        <v>48</v>
      </c>
    </row>
    <row r="3557" spans="1:9" ht="13.4" customHeight="1" x14ac:dyDescent="0.25">
      <c r="A3557" s="21" t="s">
        <v>2119</v>
      </c>
      <c r="B3557" s="25">
        <v>41240</v>
      </c>
      <c r="C3557" s="28" t="s">
        <v>21</v>
      </c>
      <c r="D3557" s="21" t="s">
        <v>40</v>
      </c>
      <c r="E3557" s="26">
        <f>650-130-260</f>
        <v>260</v>
      </c>
      <c r="G3557" s="28" t="s">
        <v>449</v>
      </c>
      <c r="I3557" s="21">
        <f t="shared" si="110"/>
        <v>48</v>
      </c>
    </row>
    <row r="3558" spans="1:9" ht="13.4" customHeight="1" x14ac:dyDescent="0.25">
      <c r="A3558" s="21" t="s">
        <v>2119</v>
      </c>
      <c r="B3558" s="25">
        <v>41240</v>
      </c>
      <c r="C3558" s="28" t="s">
        <v>21</v>
      </c>
      <c r="D3558" s="21" t="s">
        <v>258</v>
      </c>
      <c r="E3558" s="26">
        <v>240</v>
      </c>
      <c r="G3558" s="28" t="s">
        <v>546</v>
      </c>
      <c r="I3558" s="21">
        <f t="shared" si="110"/>
        <v>48</v>
      </c>
    </row>
    <row r="3559" spans="1:9" ht="13.4" customHeight="1" x14ac:dyDescent="0.25">
      <c r="A3559" s="21" t="s">
        <v>2119</v>
      </c>
      <c r="B3559" s="25">
        <v>41240</v>
      </c>
      <c r="C3559" s="28" t="s">
        <v>21</v>
      </c>
      <c r="D3559" s="21" t="s">
        <v>258</v>
      </c>
      <c r="E3559" s="26">
        <v>120</v>
      </c>
      <c r="G3559" s="28" t="s">
        <v>597</v>
      </c>
      <c r="I3559" s="21">
        <f t="shared" si="110"/>
        <v>48</v>
      </c>
    </row>
    <row r="3560" spans="1:9" ht="13.4" customHeight="1" x14ac:dyDescent="0.25">
      <c r="A3560" s="21" t="s">
        <v>2119</v>
      </c>
      <c r="B3560" s="25">
        <v>41240</v>
      </c>
      <c r="C3560" s="28" t="s">
        <v>21</v>
      </c>
      <c r="D3560" s="21" t="s">
        <v>258</v>
      </c>
      <c r="E3560" s="26">
        <v>120</v>
      </c>
      <c r="G3560" s="28" t="s">
        <v>449</v>
      </c>
      <c r="I3560" s="21">
        <f t="shared" si="110"/>
        <v>48</v>
      </c>
    </row>
    <row r="3561" spans="1:9" ht="13.4" customHeight="1" x14ac:dyDescent="0.25">
      <c r="A3561" s="21" t="s">
        <v>2119</v>
      </c>
      <c r="B3561" s="25">
        <v>41240</v>
      </c>
      <c r="C3561" s="28" t="s">
        <v>21</v>
      </c>
      <c r="D3561" s="21" t="s">
        <v>453</v>
      </c>
      <c r="E3561" s="26">
        <v>240</v>
      </c>
      <c r="G3561" s="28" t="s">
        <v>543</v>
      </c>
      <c r="I3561" s="21">
        <f t="shared" si="110"/>
        <v>48</v>
      </c>
    </row>
    <row r="3562" spans="1:9" ht="13.4" customHeight="1" x14ac:dyDescent="0.25">
      <c r="A3562" s="21" t="s">
        <v>2119</v>
      </c>
      <c r="B3562" s="25">
        <v>41240</v>
      </c>
      <c r="C3562" s="28" t="s">
        <v>6</v>
      </c>
      <c r="D3562" s="21" t="s">
        <v>639</v>
      </c>
      <c r="F3562" s="26">
        <v>221.83</v>
      </c>
      <c r="G3562" s="28" t="s">
        <v>543</v>
      </c>
    </row>
    <row r="3563" spans="1:9" ht="13.4" customHeight="1" x14ac:dyDescent="0.25">
      <c r="A3563" s="21" t="s">
        <v>2119</v>
      </c>
      <c r="B3563" s="25">
        <v>41240</v>
      </c>
      <c r="C3563" s="28" t="s">
        <v>6</v>
      </c>
      <c r="D3563" s="21" t="s">
        <v>640</v>
      </c>
      <c r="F3563" s="26">
        <v>264.91000000000003</v>
      </c>
      <c r="G3563" s="28" t="s">
        <v>582</v>
      </c>
    </row>
    <row r="3564" spans="1:9" ht="13.4" customHeight="1" x14ac:dyDescent="0.25">
      <c r="A3564" s="21" t="s">
        <v>2119</v>
      </c>
      <c r="B3564" s="25">
        <v>41240</v>
      </c>
      <c r="C3564" s="28" t="s">
        <v>6</v>
      </c>
      <c r="D3564" s="21" t="s">
        <v>641</v>
      </c>
      <c r="F3564" s="26">
        <v>147.04</v>
      </c>
      <c r="G3564" s="28" t="s">
        <v>582</v>
      </c>
    </row>
    <row r="3565" spans="1:9" ht="13.4" customHeight="1" x14ac:dyDescent="0.25">
      <c r="A3565" s="21" t="s">
        <v>2119</v>
      </c>
      <c r="B3565" s="25">
        <v>41240</v>
      </c>
      <c r="C3565" s="28" t="s">
        <v>6</v>
      </c>
      <c r="D3565" s="21" t="s">
        <v>642</v>
      </c>
      <c r="F3565" s="26">
        <v>129.28</v>
      </c>
      <c r="G3565" s="28" t="s">
        <v>546</v>
      </c>
    </row>
    <row r="3566" spans="1:9" ht="13.4" customHeight="1" x14ac:dyDescent="0.25">
      <c r="A3566" s="21" t="s">
        <v>2119</v>
      </c>
      <c r="B3566" s="25">
        <v>41240</v>
      </c>
      <c r="C3566" s="28" t="s">
        <v>6</v>
      </c>
      <c r="D3566" s="21" t="s">
        <v>643</v>
      </c>
      <c r="F3566" s="26">
        <v>24.94</v>
      </c>
      <c r="G3566" s="28" t="s">
        <v>546</v>
      </c>
    </row>
    <row r="3567" spans="1:9" ht="13.4" customHeight="1" x14ac:dyDescent="0.25">
      <c r="A3567" s="21" t="s">
        <v>2119</v>
      </c>
      <c r="B3567" s="25">
        <v>41241</v>
      </c>
      <c r="C3567" s="28" t="s">
        <v>21</v>
      </c>
      <c r="D3567" s="21" t="s">
        <v>260</v>
      </c>
      <c r="E3567" s="26">
        <v>1100</v>
      </c>
      <c r="G3567" s="28" t="s">
        <v>543</v>
      </c>
      <c r="I3567" s="21">
        <f t="shared" ref="I3567:I3573" si="111">WEEKNUM(B3567)</f>
        <v>48</v>
      </c>
    </row>
    <row r="3568" spans="1:9" ht="13.4" customHeight="1" x14ac:dyDescent="0.25">
      <c r="A3568" s="21" t="s">
        <v>2119</v>
      </c>
      <c r="B3568" s="25">
        <v>41241</v>
      </c>
      <c r="C3568" s="28" t="s">
        <v>21</v>
      </c>
      <c r="D3568" s="21" t="s">
        <v>396</v>
      </c>
      <c r="E3568" s="26">
        <v>240</v>
      </c>
      <c r="G3568" s="28" t="s">
        <v>546</v>
      </c>
      <c r="I3568" s="21">
        <f t="shared" si="111"/>
        <v>48</v>
      </c>
    </row>
    <row r="3569" spans="1:9" ht="13.4" customHeight="1" x14ac:dyDescent="0.25">
      <c r="A3569" s="21" t="s">
        <v>2119</v>
      </c>
      <c r="B3569" s="25">
        <v>41241</v>
      </c>
      <c r="C3569" s="28" t="s">
        <v>21</v>
      </c>
      <c r="D3569" s="21" t="s">
        <v>396</v>
      </c>
      <c r="E3569" s="26">
        <v>120</v>
      </c>
      <c r="G3569" s="28" t="s">
        <v>597</v>
      </c>
      <c r="I3569" s="21">
        <f t="shared" si="111"/>
        <v>48</v>
      </c>
    </row>
    <row r="3570" spans="1:9" ht="13.4" customHeight="1" x14ac:dyDescent="0.25">
      <c r="A3570" s="21" t="s">
        <v>2119</v>
      </c>
      <c r="B3570" s="25">
        <v>41241</v>
      </c>
      <c r="C3570" s="28" t="s">
        <v>21</v>
      </c>
      <c r="D3570" s="21" t="s">
        <v>396</v>
      </c>
      <c r="E3570" s="26">
        <v>120</v>
      </c>
      <c r="G3570" s="28" t="s">
        <v>17</v>
      </c>
      <c r="I3570" s="21">
        <f t="shared" si="111"/>
        <v>48</v>
      </c>
    </row>
    <row r="3571" spans="1:9" ht="13.4" customHeight="1" x14ac:dyDescent="0.25">
      <c r="A3571" s="21" t="s">
        <v>2119</v>
      </c>
      <c r="B3571" s="25">
        <v>41241</v>
      </c>
      <c r="C3571" s="28" t="s">
        <v>21</v>
      </c>
      <c r="D3571" s="21" t="s">
        <v>396</v>
      </c>
      <c r="E3571" s="26">
        <v>120</v>
      </c>
      <c r="G3571" s="28" t="s">
        <v>449</v>
      </c>
      <c r="I3571" s="21">
        <f t="shared" si="111"/>
        <v>48</v>
      </c>
    </row>
    <row r="3572" spans="1:9" ht="13.4" customHeight="1" x14ac:dyDescent="0.25">
      <c r="A3572" s="21" t="s">
        <v>2119</v>
      </c>
      <c r="B3572" s="25">
        <v>41241</v>
      </c>
      <c r="C3572" s="28" t="s">
        <v>21</v>
      </c>
      <c r="D3572" s="21" t="s">
        <v>107</v>
      </c>
      <c r="E3572" s="26">
        <v>500</v>
      </c>
      <c r="G3572" s="28" t="s">
        <v>23</v>
      </c>
      <c r="I3572" s="21">
        <f t="shared" si="111"/>
        <v>48</v>
      </c>
    </row>
    <row r="3573" spans="1:9" ht="13.4" customHeight="1" x14ac:dyDescent="0.25">
      <c r="A3573" s="21" t="s">
        <v>2119</v>
      </c>
      <c r="B3573" s="25">
        <v>41241</v>
      </c>
      <c r="C3573" s="28" t="s">
        <v>21</v>
      </c>
      <c r="D3573" s="21" t="s">
        <v>644</v>
      </c>
      <c r="E3573" s="26">
        <v>400</v>
      </c>
      <c r="G3573" s="28" t="s">
        <v>543</v>
      </c>
      <c r="I3573" s="21">
        <f t="shared" si="111"/>
        <v>48</v>
      </c>
    </row>
    <row r="3574" spans="1:9" ht="13.4" customHeight="1" x14ac:dyDescent="0.25">
      <c r="A3574" s="21" t="s">
        <v>2119</v>
      </c>
      <c r="B3574" s="25">
        <v>41241</v>
      </c>
      <c r="C3574" s="28" t="s">
        <v>6</v>
      </c>
      <c r="D3574" s="21" t="s">
        <v>645</v>
      </c>
      <c r="F3574" s="26">
        <v>53.96</v>
      </c>
      <c r="G3574" s="28" t="s">
        <v>412</v>
      </c>
    </row>
    <row r="3575" spans="1:9" ht="13.4" customHeight="1" x14ac:dyDescent="0.25">
      <c r="A3575" s="21" t="s">
        <v>2119</v>
      </c>
      <c r="B3575" s="25">
        <v>41241</v>
      </c>
      <c r="C3575" s="28" t="s">
        <v>6</v>
      </c>
      <c r="D3575" s="21" t="s">
        <v>646</v>
      </c>
      <c r="F3575" s="26">
        <v>76.14</v>
      </c>
      <c r="G3575" s="28" t="s">
        <v>543</v>
      </c>
    </row>
    <row r="3576" spans="1:9" ht="13.4" customHeight="1" x14ac:dyDescent="0.25">
      <c r="A3576" s="21" t="s">
        <v>2119</v>
      </c>
      <c r="B3576" s="25">
        <v>41241</v>
      </c>
      <c r="C3576" s="28" t="s">
        <v>6</v>
      </c>
      <c r="D3576" s="21" t="s">
        <v>647</v>
      </c>
      <c r="F3576" s="26">
        <v>557.49</v>
      </c>
      <c r="G3576" s="28" t="s">
        <v>546</v>
      </c>
    </row>
    <row r="3577" spans="1:9" ht="13.4" customHeight="1" x14ac:dyDescent="0.25">
      <c r="A3577" s="21" t="s">
        <v>2119</v>
      </c>
      <c r="B3577" s="25">
        <v>41242</v>
      </c>
      <c r="C3577" s="28" t="s">
        <v>21</v>
      </c>
      <c r="D3577" s="21" t="s">
        <v>648</v>
      </c>
      <c r="E3577" s="26">
        <v>200</v>
      </c>
      <c r="G3577" s="28" t="s">
        <v>546</v>
      </c>
      <c r="I3577" s="21">
        <f>WEEKNUM(B3577)</f>
        <v>48</v>
      </c>
    </row>
    <row r="3578" spans="1:9" ht="13.4" customHeight="1" x14ac:dyDescent="0.25">
      <c r="A3578" s="21" t="s">
        <v>2119</v>
      </c>
      <c r="B3578" s="25">
        <v>41242</v>
      </c>
      <c r="C3578" s="28" t="s">
        <v>21</v>
      </c>
      <c r="D3578" s="21" t="s">
        <v>649</v>
      </c>
      <c r="E3578" s="26">
        <v>594.95000000000005</v>
      </c>
      <c r="G3578" s="28" t="s">
        <v>546</v>
      </c>
      <c r="I3578" s="21">
        <f>WEEKNUM(B3578)</f>
        <v>48</v>
      </c>
    </row>
    <row r="3579" spans="1:9" ht="13.4" customHeight="1" x14ac:dyDescent="0.25">
      <c r="A3579" s="21" t="s">
        <v>2119</v>
      </c>
      <c r="B3579" s="25">
        <v>41242</v>
      </c>
      <c r="C3579" s="28" t="s">
        <v>21</v>
      </c>
      <c r="D3579" s="21" t="s">
        <v>508</v>
      </c>
      <c r="E3579" s="26">
        <v>422.64</v>
      </c>
      <c r="G3579" s="28" t="s">
        <v>454</v>
      </c>
      <c r="I3579" s="21">
        <f>WEEKNUM(B3579)</f>
        <v>48</v>
      </c>
    </row>
    <row r="3580" spans="1:9" ht="13.4" customHeight="1" x14ac:dyDescent="0.25">
      <c r="A3580" s="21" t="s">
        <v>2119</v>
      </c>
      <c r="B3580" s="25">
        <v>41242</v>
      </c>
      <c r="C3580" s="28" t="s">
        <v>6</v>
      </c>
      <c r="D3580" s="21" t="s">
        <v>650</v>
      </c>
      <c r="F3580" s="26">
        <v>129.19</v>
      </c>
      <c r="G3580" s="28" t="s">
        <v>546</v>
      </c>
    </row>
    <row r="3581" spans="1:9" ht="13.4" customHeight="1" x14ac:dyDescent="0.25">
      <c r="A3581" s="21" t="s">
        <v>2119</v>
      </c>
      <c r="B3581" s="25">
        <v>41242</v>
      </c>
      <c r="C3581" s="28" t="s">
        <v>6</v>
      </c>
      <c r="D3581" s="21" t="s">
        <v>651</v>
      </c>
      <c r="F3581" s="26">
        <v>509.72</v>
      </c>
      <c r="G3581" s="28" t="s">
        <v>23</v>
      </c>
    </row>
    <row r="3582" spans="1:9" ht="13.4" customHeight="1" x14ac:dyDescent="0.25">
      <c r="A3582" s="21" t="s">
        <v>2119</v>
      </c>
      <c r="B3582" s="25">
        <v>41242</v>
      </c>
      <c r="C3582" s="28" t="s">
        <v>6</v>
      </c>
      <c r="D3582" s="21" t="s">
        <v>652</v>
      </c>
      <c r="F3582" s="26">
        <v>1293.8800000000001</v>
      </c>
      <c r="G3582" s="28" t="s">
        <v>23</v>
      </c>
    </row>
    <row r="3583" spans="1:9" ht="13.4" customHeight="1" x14ac:dyDescent="0.25">
      <c r="A3583" s="21" t="s">
        <v>2119</v>
      </c>
      <c r="B3583" s="25">
        <v>41242</v>
      </c>
      <c r="C3583" s="28" t="s">
        <v>6</v>
      </c>
      <c r="D3583" s="21" t="s">
        <v>653</v>
      </c>
      <c r="F3583" s="26">
        <v>175.71</v>
      </c>
      <c r="G3583" s="28" t="s">
        <v>582</v>
      </c>
    </row>
    <row r="3584" spans="1:9" ht="13.4" customHeight="1" x14ac:dyDescent="0.25">
      <c r="A3584" s="21" t="s">
        <v>2119</v>
      </c>
      <c r="B3584" s="25">
        <v>41242</v>
      </c>
      <c r="C3584" s="28" t="s">
        <v>6</v>
      </c>
      <c r="D3584" s="21" t="s">
        <v>654</v>
      </c>
      <c r="F3584" s="26">
        <v>98.32</v>
      </c>
      <c r="G3584" s="28" t="s">
        <v>546</v>
      </c>
    </row>
    <row r="3585" spans="1:9" ht="13.4" customHeight="1" x14ac:dyDescent="0.25">
      <c r="A3585" s="21" t="s">
        <v>2119</v>
      </c>
      <c r="B3585" s="25">
        <v>41242</v>
      </c>
      <c r="C3585" s="28" t="s">
        <v>6</v>
      </c>
      <c r="D3585" s="21" t="s">
        <v>655</v>
      </c>
      <c r="F3585" s="26">
        <v>102.25</v>
      </c>
      <c r="G3585" s="28" t="s">
        <v>546</v>
      </c>
    </row>
    <row r="3586" spans="1:9" ht="13.4" customHeight="1" x14ac:dyDescent="0.25">
      <c r="A3586" s="21" t="s">
        <v>2119</v>
      </c>
      <c r="B3586" s="25">
        <v>41242</v>
      </c>
      <c r="C3586" s="28" t="s">
        <v>6</v>
      </c>
      <c r="D3586" s="21" t="s">
        <v>656</v>
      </c>
      <c r="F3586" s="26">
        <v>79.709999999999994</v>
      </c>
      <c r="G3586" s="28" t="s">
        <v>23</v>
      </c>
    </row>
    <row r="3587" spans="1:9" ht="13.4" customHeight="1" x14ac:dyDescent="0.25">
      <c r="A3587" s="21" t="s">
        <v>2119</v>
      </c>
      <c r="B3587" s="25">
        <v>41243</v>
      </c>
      <c r="C3587" s="28" t="s">
        <v>21</v>
      </c>
      <c r="D3587" s="21" t="s">
        <v>292</v>
      </c>
      <c r="E3587" s="26">
        <v>1650</v>
      </c>
      <c r="G3587" s="28" t="s">
        <v>582</v>
      </c>
      <c r="I3587" s="21">
        <f>WEEKNUM(B3587)</f>
        <v>48</v>
      </c>
    </row>
    <row r="3588" spans="1:9" ht="13.4" customHeight="1" x14ac:dyDescent="0.25">
      <c r="A3588" s="21" t="s">
        <v>2119</v>
      </c>
      <c r="B3588" s="25">
        <v>41243</v>
      </c>
      <c r="C3588" s="28" t="s">
        <v>21</v>
      </c>
      <c r="D3588" s="21" t="s">
        <v>261</v>
      </c>
      <c r="E3588" s="26">
        <v>200</v>
      </c>
      <c r="G3588" s="28" t="s">
        <v>546</v>
      </c>
      <c r="I3588" s="21">
        <f>WEEKNUM(B3588)</f>
        <v>48</v>
      </c>
    </row>
    <row r="3589" spans="1:9" ht="13.4" customHeight="1" x14ac:dyDescent="0.25">
      <c r="A3589" s="21" t="s">
        <v>2119</v>
      </c>
      <c r="B3589" s="25">
        <v>41243</v>
      </c>
      <c r="C3589" s="28" t="s">
        <v>21</v>
      </c>
      <c r="D3589" s="21" t="s">
        <v>553</v>
      </c>
      <c r="E3589" s="26">
        <v>935</v>
      </c>
      <c r="G3589" s="28" t="s">
        <v>543</v>
      </c>
      <c r="I3589" s="21">
        <f>WEEKNUM(B3589)</f>
        <v>48</v>
      </c>
    </row>
    <row r="3590" spans="1:9" ht="13.4" customHeight="1" x14ac:dyDescent="0.25">
      <c r="A3590" s="21" t="s">
        <v>2119</v>
      </c>
      <c r="B3590" s="25">
        <v>41243</v>
      </c>
      <c r="C3590" s="28" t="s">
        <v>21</v>
      </c>
      <c r="D3590" s="21" t="s">
        <v>65</v>
      </c>
      <c r="E3590" s="26">
        <v>700</v>
      </c>
      <c r="G3590" s="28" t="s">
        <v>537</v>
      </c>
      <c r="I3590" s="21">
        <f>WEEKNUM(B3590)</f>
        <v>48</v>
      </c>
    </row>
    <row r="3591" spans="1:9" ht="13.4" customHeight="1" x14ac:dyDescent="0.25">
      <c r="A3591" s="21" t="s">
        <v>2119</v>
      </c>
      <c r="B3591" s="25">
        <v>41243</v>
      </c>
      <c r="C3591" s="28" t="s">
        <v>6</v>
      </c>
      <c r="D3591" s="21" t="s">
        <v>657</v>
      </c>
      <c r="F3591" s="26">
        <v>42.6</v>
      </c>
      <c r="G3591" s="28" t="s">
        <v>588</v>
      </c>
    </row>
    <row r="3592" spans="1:9" ht="13.4" customHeight="1" x14ac:dyDescent="0.25">
      <c r="A3592" s="21" t="s">
        <v>2119</v>
      </c>
      <c r="B3592" s="25">
        <v>41243</v>
      </c>
      <c r="C3592" s="28" t="s">
        <v>6</v>
      </c>
      <c r="D3592" s="21" t="s">
        <v>658</v>
      </c>
      <c r="F3592" s="26">
        <v>759.81</v>
      </c>
      <c r="G3592" s="28" t="s">
        <v>23</v>
      </c>
    </row>
    <row r="3593" spans="1:9" ht="13.4" customHeight="1" x14ac:dyDescent="0.25">
      <c r="A3593" s="21" t="s">
        <v>2119</v>
      </c>
      <c r="B3593" s="25">
        <v>41243</v>
      </c>
      <c r="C3593" s="28" t="s">
        <v>434</v>
      </c>
      <c r="D3593" s="21" t="s">
        <v>659</v>
      </c>
      <c r="F3593" s="26">
        <v>192.61</v>
      </c>
      <c r="G3593" s="28" t="s">
        <v>323</v>
      </c>
    </row>
    <row r="3594" spans="1:9" ht="13.4" customHeight="1" x14ac:dyDescent="0.25">
      <c r="A3594" s="21" t="s">
        <v>2119</v>
      </c>
      <c r="B3594" s="25">
        <v>41243</v>
      </c>
      <c r="C3594" s="28" t="s">
        <v>6</v>
      </c>
      <c r="D3594" s="21" t="s">
        <v>660</v>
      </c>
      <c r="F3594" s="26">
        <v>80.42</v>
      </c>
      <c r="G3594" s="28" t="s">
        <v>582</v>
      </c>
    </row>
    <row r="3595" spans="1:9" ht="13.4" customHeight="1" x14ac:dyDescent="0.25">
      <c r="A3595" s="21" t="s">
        <v>2119</v>
      </c>
      <c r="B3595" s="25">
        <v>41243</v>
      </c>
      <c r="C3595" s="28" t="s">
        <v>6</v>
      </c>
      <c r="D3595" s="21" t="s">
        <v>661</v>
      </c>
      <c r="F3595" s="26">
        <v>275.12</v>
      </c>
      <c r="G3595" s="28" t="s">
        <v>23</v>
      </c>
    </row>
    <row r="3596" spans="1:9" ht="13.4" customHeight="1" x14ac:dyDescent="0.25">
      <c r="A3596" s="21" t="s">
        <v>2119</v>
      </c>
      <c r="B3596" s="25">
        <v>41243</v>
      </c>
      <c r="C3596" s="28" t="s">
        <v>237</v>
      </c>
      <c r="D3596" s="21" t="s">
        <v>662</v>
      </c>
      <c r="F3596" s="26">
        <v>14.81</v>
      </c>
      <c r="G3596" s="28" t="s">
        <v>663</v>
      </c>
    </row>
    <row r="3597" spans="1:9" ht="13.4" customHeight="1" x14ac:dyDescent="0.25">
      <c r="A3597" s="21" t="s">
        <v>2119</v>
      </c>
      <c r="B3597" s="25">
        <v>41243</v>
      </c>
      <c r="C3597" s="28" t="s">
        <v>6</v>
      </c>
      <c r="D3597" s="21" t="s">
        <v>664</v>
      </c>
      <c r="F3597" s="26">
        <v>299.36</v>
      </c>
      <c r="G3597" s="28" t="s">
        <v>582</v>
      </c>
    </row>
    <row r="3598" spans="1:9" ht="13.4" customHeight="1" x14ac:dyDescent="0.25">
      <c r="A3598" s="21" t="s">
        <v>2119</v>
      </c>
      <c r="B3598" s="25">
        <v>41244</v>
      </c>
      <c r="C3598" s="28" t="s">
        <v>6</v>
      </c>
      <c r="D3598" s="21" t="s">
        <v>665</v>
      </c>
      <c r="F3598" s="26">
        <v>470.93</v>
      </c>
      <c r="G3598" s="28" t="s">
        <v>23</v>
      </c>
    </row>
    <row r="3599" spans="1:9" ht="13.4" customHeight="1" x14ac:dyDescent="0.25">
      <c r="A3599" s="21" t="s">
        <v>2119</v>
      </c>
      <c r="B3599" s="25">
        <v>41244</v>
      </c>
      <c r="C3599" s="28" t="s">
        <v>6</v>
      </c>
      <c r="D3599" s="21" t="s">
        <v>666</v>
      </c>
      <c r="F3599" s="26">
        <v>366.64</v>
      </c>
      <c r="G3599" s="28" t="s">
        <v>597</v>
      </c>
    </row>
    <row r="3600" spans="1:9" ht="13.4" customHeight="1" x14ac:dyDescent="0.25">
      <c r="A3600" s="21" t="s">
        <v>2119</v>
      </c>
      <c r="B3600" s="25">
        <v>41244</v>
      </c>
      <c r="C3600" s="28" t="s">
        <v>434</v>
      </c>
      <c r="D3600" s="21" t="s">
        <v>667</v>
      </c>
      <c r="F3600" s="26">
        <v>180.88</v>
      </c>
      <c r="G3600" s="28" t="s">
        <v>597</v>
      </c>
    </row>
    <row r="3601" spans="1:9" ht="13.4" customHeight="1" x14ac:dyDescent="0.25">
      <c r="A3601" s="21" t="s">
        <v>2119</v>
      </c>
      <c r="B3601" s="25">
        <v>41246</v>
      </c>
      <c r="C3601" s="28" t="s">
        <v>6</v>
      </c>
      <c r="D3601" s="21" t="s">
        <v>668</v>
      </c>
      <c r="F3601" s="26">
        <v>351.21</v>
      </c>
      <c r="G3601" s="28" t="s">
        <v>23</v>
      </c>
    </row>
    <row r="3602" spans="1:9" ht="13.4" customHeight="1" x14ac:dyDescent="0.25">
      <c r="A3602" s="21" t="s">
        <v>2119</v>
      </c>
      <c r="B3602" s="25">
        <v>41246</v>
      </c>
      <c r="C3602" s="28" t="s">
        <v>6</v>
      </c>
      <c r="D3602" s="21" t="s">
        <v>669</v>
      </c>
      <c r="F3602" s="26">
        <v>26.41</v>
      </c>
      <c r="G3602" s="28" t="s">
        <v>597</v>
      </c>
    </row>
    <row r="3603" spans="1:9" ht="13.4" customHeight="1" x14ac:dyDescent="0.25">
      <c r="A3603" s="21" t="s">
        <v>2119</v>
      </c>
      <c r="B3603" s="25">
        <v>41246</v>
      </c>
      <c r="C3603" s="28" t="s">
        <v>6</v>
      </c>
      <c r="D3603" s="21" t="s">
        <v>670</v>
      </c>
      <c r="F3603" s="26">
        <v>127.69</v>
      </c>
      <c r="G3603" s="28" t="s">
        <v>597</v>
      </c>
    </row>
    <row r="3604" spans="1:9" ht="13.4" customHeight="1" x14ac:dyDescent="0.25">
      <c r="A3604" s="21" t="s">
        <v>2119</v>
      </c>
      <c r="B3604" s="25">
        <v>41246</v>
      </c>
      <c r="C3604" s="28" t="s">
        <v>6</v>
      </c>
      <c r="D3604" s="21" t="s">
        <v>671</v>
      </c>
      <c r="F3604" s="26">
        <v>874.39</v>
      </c>
      <c r="G3604" s="28" t="s">
        <v>23</v>
      </c>
    </row>
    <row r="3605" spans="1:9" ht="13.4" customHeight="1" x14ac:dyDescent="0.25">
      <c r="A3605" s="21" t="s">
        <v>2119</v>
      </c>
      <c r="B3605" s="25">
        <v>41246</v>
      </c>
      <c r="C3605" s="28" t="s">
        <v>465</v>
      </c>
      <c r="D3605" s="21" t="s">
        <v>672</v>
      </c>
      <c r="F3605" s="26">
        <v>241.62</v>
      </c>
      <c r="G3605" s="28" t="s">
        <v>673</v>
      </c>
    </row>
    <row r="3606" spans="1:9" ht="13.4" customHeight="1" x14ac:dyDescent="0.25">
      <c r="A3606" s="21" t="s">
        <v>2119</v>
      </c>
      <c r="B3606" s="25">
        <v>41246</v>
      </c>
      <c r="C3606" s="28" t="s">
        <v>6</v>
      </c>
      <c r="D3606" s="21" t="s">
        <v>674</v>
      </c>
      <c r="F3606" s="26">
        <v>545.88</v>
      </c>
      <c r="G3606" s="28" t="s">
        <v>23</v>
      </c>
    </row>
    <row r="3607" spans="1:9" ht="13.4" customHeight="1" x14ac:dyDescent="0.25">
      <c r="A3607" s="21" t="s">
        <v>2119</v>
      </c>
      <c r="B3607" s="25">
        <v>41246</v>
      </c>
      <c r="C3607" s="28" t="s">
        <v>21</v>
      </c>
      <c r="D3607" s="21" t="s">
        <v>262</v>
      </c>
      <c r="E3607" s="26">
        <v>8000</v>
      </c>
      <c r="G3607" s="28" t="s">
        <v>23</v>
      </c>
      <c r="I3607" s="21">
        <f t="shared" ref="I3607:I3640" si="112">WEEKNUM(B3607)</f>
        <v>49</v>
      </c>
    </row>
    <row r="3608" spans="1:9" ht="13.4" customHeight="1" x14ac:dyDescent="0.25">
      <c r="A3608" s="21" t="s">
        <v>2119</v>
      </c>
      <c r="B3608" s="25">
        <v>41246</v>
      </c>
      <c r="C3608" s="28" t="s">
        <v>21</v>
      </c>
      <c r="D3608" s="21" t="s">
        <v>295</v>
      </c>
      <c r="E3608" s="26">
        <v>2250</v>
      </c>
      <c r="G3608" s="28" t="s">
        <v>582</v>
      </c>
      <c r="I3608" s="21">
        <f t="shared" si="112"/>
        <v>49</v>
      </c>
    </row>
    <row r="3609" spans="1:9" ht="13.4" customHeight="1" x14ac:dyDescent="0.25">
      <c r="A3609" s="21" t="s">
        <v>2119</v>
      </c>
      <c r="B3609" s="25">
        <v>41246</v>
      </c>
      <c r="C3609" s="28" t="s">
        <v>21</v>
      </c>
      <c r="D3609" s="21" t="s">
        <v>399</v>
      </c>
      <c r="E3609" s="26">
        <f>140*3</f>
        <v>420</v>
      </c>
      <c r="G3609" s="28" t="s">
        <v>23</v>
      </c>
      <c r="I3609" s="21">
        <f t="shared" si="112"/>
        <v>49</v>
      </c>
    </row>
    <row r="3610" spans="1:9" ht="13.4" customHeight="1" x14ac:dyDescent="0.25">
      <c r="A3610" s="21" t="s">
        <v>2119</v>
      </c>
      <c r="B3610" s="25">
        <v>41246</v>
      </c>
      <c r="C3610" s="28" t="s">
        <v>21</v>
      </c>
      <c r="D3610" s="21" t="s">
        <v>399</v>
      </c>
      <c r="E3610" s="26">
        <v>420</v>
      </c>
      <c r="G3610" s="28" t="s">
        <v>543</v>
      </c>
      <c r="I3610" s="21">
        <f t="shared" si="112"/>
        <v>49</v>
      </c>
    </row>
    <row r="3611" spans="1:9" ht="13.4" customHeight="1" x14ac:dyDescent="0.25">
      <c r="A3611" s="21" t="s">
        <v>2119</v>
      </c>
      <c r="B3611" s="25">
        <v>41246</v>
      </c>
      <c r="C3611" s="28" t="s">
        <v>21</v>
      </c>
      <c r="D3611" s="21" t="s">
        <v>32</v>
      </c>
      <c r="E3611" s="26">
        <f>130*3</f>
        <v>390</v>
      </c>
      <c r="G3611" s="28" t="s">
        <v>23</v>
      </c>
      <c r="I3611" s="21">
        <f t="shared" si="112"/>
        <v>49</v>
      </c>
    </row>
    <row r="3612" spans="1:9" ht="13.4" customHeight="1" x14ac:dyDescent="0.25">
      <c r="A3612" s="21" t="s">
        <v>2119</v>
      </c>
      <c r="B3612" s="25">
        <v>41246</v>
      </c>
      <c r="C3612" s="28" t="s">
        <v>21</v>
      </c>
      <c r="D3612" s="21" t="s">
        <v>32</v>
      </c>
      <c r="E3612" s="26">
        <v>390</v>
      </c>
      <c r="G3612" s="28" t="s">
        <v>543</v>
      </c>
      <c r="I3612" s="21">
        <f t="shared" si="112"/>
        <v>49</v>
      </c>
    </row>
    <row r="3613" spans="1:9" ht="13.4" customHeight="1" x14ac:dyDescent="0.25">
      <c r="A3613" s="21" t="s">
        <v>2119</v>
      </c>
      <c r="B3613" s="25">
        <v>41246</v>
      </c>
      <c r="C3613" s="28" t="s">
        <v>21</v>
      </c>
      <c r="D3613" s="21" t="s">
        <v>32</v>
      </c>
      <c r="E3613" s="26">
        <v>60</v>
      </c>
      <c r="G3613" s="28" t="s">
        <v>597</v>
      </c>
      <c r="I3613" s="21">
        <f t="shared" si="112"/>
        <v>49</v>
      </c>
    </row>
    <row r="3614" spans="1:9" ht="13.4" customHeight="1" x14ac:dyDescent="0.25">
      <c r="A3614" s="21" t="s">
        <v>2119</v>
      </c>
      <c r="B3614" s="25">
        <v>41246</v>
      </c>
      <c r="C3614" s="28" t="s">
        <v>21</v>
      </c>
      <c r="D3614" s="21" t="s">
        <v>36</v>
      </c>
      <c r="E3614" s="26">
        <f>780/6*3</f>
        <v>390</v>
      </c>
      <c r="G3614" s="28" t="s">
        <v>543</v>
      </c>
      <c r="I3614" s="21">
        <f t="shared" si="112"/>
        <v>49</v>
      </c>
    </row>
    <row r="3615" spans="1:9" ht="13.4" customHeight="1" x14ac:dyDescent="0.25">
      <c r="A3615" s="21" t="s">
        <v>2119</v>
      </c>
      <c r="B3615" s="25">
        <v>41246</v>
      </c>
      <c r="C3615" s="28" t="s">
        <v>21</v>
      </c>
      <c r="D3615" s="21" t="s">
        <v>36</v>
      </c>
      <c r="E3615" s="26">
        <f>(780/6)*3</f>
        <v>390</v>
      </c>
      <c r="G3615" s="28" t="s">
        <v>23</v>
      </c>
      <c r="I3615" s="21">
        <f t="shared" si="112"/>
        <v>49</v>
      </c>
    </row>
    <row r="3616" spans="1:9" ht="13.4" customHeight="1" x14ac:dyDescent="0.25">
      <c r="A3616" s="21" t="s">
        <v>2119</v>
      </c>
      <c r="B3616" s="25">
        <v>41246</v>
      </c>
      <c r="C3616" s="28" t="s">
        <v>21</v>
      </c>
      <c r="D3616" s="21" t="s">
        <v>46</v>
      </c>
      <c r="E3616" s="26">
        <v>390</v>
      </c>
      <c r="G3616" s="28" t="s">
        <v>543</v>
      </c>
      <c r="I3616" s="21">
        <f t="shared" si="112"/>
        <v>49</v>
      </c>
    </row>
    <row r="3617" spans="1:9" ht="13.4" customHeight="1" x14ac:dyDescent="0.25">
      <c r="A3617" s="21" t="s">
        <v>2119</v>
      </c>
      <c r="B3617" s="25">
        <v>41246</v>
      </c>
      <c r="C3617" s="28" t="s">
        <v>21</v>
      </c>
      <c r="D3617" s="21" t="s">
        <v>46</v>
      </c>
      <c r="E3617" s="26">
        <v>390</v>
      </c>
      <c r="G3617" s="28" t="s">
        <v>23</v>
      </c>
      <c r="I3617" s="21">
        <f t="shared" si="112"/>
        <v>49</v>
      </c>
    </row>
    <row r="3618" spans="1:9" ht="13.4" customHeight="1" x14ac:dyDescent="0.25">
      <c r="A3618" s="21" t="s">
        <v>2119</v>
      </c>
      <c r="B3618" s="25">
        <v>41246</v>
      </c>
      <c r="C3618" s="28" t="s">
        <v>21</v>
      </c>
      <c r="D3618" s="21" t="s">
        <v>22</v>
      </c>
      <c r="E3618" s="26">
        <f>(720/6)*3</f>
        <v>360</v>
      </c>
      <c r="G3618" s="28" t="s">
        <v>543</v>
      </c>
      <c r="I3618" s="21">
        <f t="shared" si="112"/>
        <v>49</v>
      </c>
    </row>
    <row r="3619" spans="1:9" ht="13.4" customHeight="1" x14ac:dyDescent="0.25">
      <c r="A3619" s="21" t="s">
        <v>2119</v>
      </c>
      <c r="B3619" s="25">
        <v>41246</v>
      </c>
      <c r="C3619" s="28" t="s">
        <v>21</v>
      </c>
      <c r="D3619" s="21" t="s">
        <v>22</v>
      </c>
      <c r="E3619" s="26">
        <v>360</v>
      </c>
      <c r="G3619" s="28" t="s">
        <v>23</v>
      </c>
      <c r="I3619" s="21">
        <f t="shared" si="112"/>
        <v>49</v>
      </c>
    </row>
    <row r="3620" spans="1:9" ht="13.4" customHeight="1" x14ac:dyDescent="0.25">
      <c r="A3620" s="21" t="s">
        <v>2119</v>
      </c>
      <c r="B3620" s="25">
        <v>41246</v>
      </c>
      <c r="C3620" s="28" t="s">
        <v>21</v>
      </c>
      <c r="D3620" s="21" t="s">
        <v>40</v>
      </c>
      <c r="E3620" s="26">
        <f>(650/5)*3</f>
        <v>390</v>
      </c>
      <c r="G3620" s="28" t="s">
        <v>546</v>
      </c>
      <c r="I3620" s="21">
        <f t="shared" si="112"/>
        <v>49</v>
      </c>
    </row>
    <row r="3621" spans="1:9" ht="13.4" customHeight="1" x14ac:dyDescent="0.25">
      <c r="A3621" s="21" t="s">
        <v>2119</v>
      </c>
      <c r="B3621" s="25">
        <v>41246</v>
      </c>
      <c r="C3621" s="28" t="s">
        <v>21</v>
      </c>
      <c r="D3621" s="21" t="s">
        <v>40</v>
      </c>
      <c r="E3621" s="26">
        <f>(650/5)*2</f>
        <v>260</v>
      </c>
      <c r="G3621" s="28" t="s">
        <v>597</v>
      </c>
      <c r="I3621" s="21">
        <f t="shared" si="112"/>
        <v>49</v>
      </c>
    </row>
    <row r="3622" spans="1:9" ht="13.4" customHeight="1" x14ac:dyDescent="0.25">
      <c r="A3622" s="21" t="s">
        <v>2119</v>
      </c>
      <c r="B3622" s="25">
        <v>41246</v>
      </c>
      <c r="C3622" s="28" t="s">
        <v>21</v>
      </c>
      <c r="D3622" s="21" t="s">
        <v>644</v>
      </c>
      <c r="E3622" s="26">
        <v>300</v>
      </c>
      <c r="G3622" s="28" t="s">
        <v>23</v>
      </c>
      <c r="I3622" s="21">
        <f t="shared" si="112"/>
        <v>49</v>
      </c>
    </row>
    <row r="3623" spans="1:9" ht="13.4" customHeight="1" x14ac:dyDescent="0.25">
      <c r="A3623" s="21" t="s">
        <v>2119</v>
      </c>
      <c r="B3623" s="25">
        <v>41246</v>
      </c>
      <c r="C3623" s="28" t="s">
        <v>21</v>
      </c>
      <c r="D3623" s="21" t="s">
        <v>644</v>
      </c>
      <c r="E3623" s="26">
        <v>300</v>
      </c>
      <c r="G3623" s="28" t="s">
        <v>543</v>
      </c>
      <c r="I3623" s="21">
        <f t="shared" si="112"/>
        <v>49</v>
      </c>
    </row>
    <row r="3624" spans="1:9" ht="13.4" customHeight="1" x14ac:dyDescent="0.25">
      <c r="A3624" s="21" t="s">
        <v>2119</v>
      </c>
      <c r="B3624" s="25">
        <v>41246</v>
      </c>
      <c r="C3624" s="28" t="s">
        <v>21</v>
      </c>
      <c r="D3624" s="21" t="s">
        <v>452</v>
      </c>
      <c r="E3624" s="26">
        <v>400</v>
      </c>
      <c r="G3624" s="28" t="s">
        <v>597</v>
      </c>
      <c r="I3624" s="21">
        <f t="shared" si="112"/>
        <v>49</v>
      </c>
    </row>
    <row r="3625" spans="1:9" ht="13.4" customHeight="1" x14ac:dyDescent="0.25">
      <c r="A3625" s="21" t="s">
        <v>2119</v>
      </c>
      <c r="B3625" s="25">
        <v>41246</v>
      </c>
      <c r="C3625" s="28" t="s">
        <v>21</v>
      </c>
      <c r="D3625" s="21" t="s">
        <v>216</v>
      </c>
      <c r="E3625" s="26">
        <v>379</v>
      </c>
      <c r="G3625" s="28" t="s">
        <v>546</v>
      </c>
      <c r="I3625" s="21">
        <f t="shared" si="112"/>
        <v>49</v>
      </c>
    </row>
    <row r="3626" spans="1:9" ht="13.4" customHeight="1" x14ac:dyDescent="0.25">
      <c r="A3626" s="21" t="s">
        <v>2119</v>
      </c>
      <c r="B3626" s="25">
        <v>41246</v>
      </c>
      <c r="C3626" s="28" t="s">
        <v>21</v>
      </c>
      <c r="D3626" s="21" t="s">
        <v>555</v>
      </c>
      <c r="E3626" s="26">
        <v>320</v>
      </c>
      <c r="G3626" s="28" t="s">
        <v>675</v>
      </c>
      <c r="I3626" s="21">
        <f t="shared" si="112"/>
        <v>49</v>
      </c>
    </row>
    <row r="3627" spans="1:9" ht="13.4" customHeight="1" x14ac:dyDescent="0.25">
      <c r="A3627" s="21" t="s">
        <v>2119</v>
      </c>
      <c r="B3627" s="25">
        <v>41246</v>
      </c>
      <c r="C3627" s="28" t="s">
        <v>21</v>
      </c>
      <c r="D3627" s="21" t="s">
        <v>510</v>
      </c>
      <c r="E3627" s="26">
        <v>190.22</v>
      </c>
      <c r="G3627" s="28" t="s">
        <v>323</v>
      </c>
      <c r="I3627" s="21">
        <f t="shared" si="112"/>
        <v>49</v>
      </c>
    </row>
    <row r="3628" spans="1:9" x14ac:dyDescent="0.25">
      <c r="A3628" s="21" t="s">
        <v>2119</v>
      </c>
      <c r="B3628" s="25">
        <v>41246</v>
      </c>
      <c r="C3628" s="28" t="s">
        <v>21</v>
      </c>
      <c r="D3628" s="21" t="s">
        <v>453</v>
      </c>
      <c r="E3628" s="26">
        <v>120</v>
      </c>
      <c r="G3628" s="28" t="s">
        <v>23</v>
      </c>
      <c r="I3628" s="21">
        <f t="shared" si="112"/>
        <v>49</v>
      </c>
    </row>
    <row r="3629" spans="1:9" ht="13.4" customHeight="1" x14ac:dyDescent="0.25">
      <c r="A3629" s="21" t="s">
        <v>2119</v>
      </c>
      <c r="B3629" s="25">
        <v>41247</v>
      </c>
      <c r="C3629" s="28" t="s">
        <v>21</v>
      </c>
      <c r="D3629" s="21" t="s">
        <v>124</v>
      </c>
      <c r="E3629" s="26">
        <v>4230</v>
      </c>
      <c r="G3629" s="28" t="s">
        <v>546</v>
      </c>
      <c r="I3629" s="21">
        <f t="shared" si="112"/>
        <v>49</v>
      </c>
    </row>
    <row r="3630" spans="1:9" ht="13.4" customHeight="1" x14ac:dyDescent="0.25">
      <c r="A3630" s="21" t="s">
        <v>2119</v>
      </c>
      <c r="B3630" s="25">
        <v>41247</v>
      </c>
      <c r="C3630" s="28" t="s">
        <v>21</v>
      </c>
      <c r="D3630" s="21" t="s">
        <v>124</v>
      </c>
      <c r="E3630" s="26">
        <v>410</v>
      </c>
      <c r="G3630" s="21" t="s">
        <v>326</v>
      </c>
      <c r="I3630" s="21">
        <f t="shared" si="112"/>
        <v>49</v>
      </c>
    </row>
    <row r="3631" spans="1:9" ht="13.4" customHeight="1" x14ac:dyDescent="0.25">
      <c r="A3631" s="21" t="s">
        <v>2119</v>
      </c>
      <c r="B3631" s="25">
        <v>41247</v>
      </c>
      <c r="C3631" s="28" t="s">
        <v>21</v>
      </c>
      <c r="D3631" s="21" t="s">
        <v>258</v>
      </c>
      <c r="E3631" s="26">
        <f>120*3</f>
        <v>360</v>
      </c>
      <c r="G3631" s="28" t="s">
        <v>546</v>
      </c>
      <c r="I3631" s="21">
        <f t="shared" si="112"/>
        <v>49</v>
      </c>
    </row>
    <row r="3632" spans="1:9" ht="13.4" customHeight="1" x14ac:dyDescent="0.25">
      <c r="A3632" s="21" t="s">
        <v>2119</v>
      </c>
      <c r="B3632" s="25">
        <v>41247</v>
      </c>
      <c r="C3632" s="28" t="s">
        <v>21</v>
      </c>
      <c r="D3632" s="21" t="s">
        <v>258</v>
      </c>
      <c r="E3632" s="26">
        <v>120</v>
      </c>
      <c r="G3632" s="28" t="s">
        <v>597</v>
      </c>
      <c r="I3632" s="21">
        <f t="shared" si="112"/>
        <v>49</v>
      </c>
    </row>
    <row r="3633" spans="1:9" ht="13.4" customHeight="1" x14ac:dyDescent="0.25">
      <c r="A3633" s="21" t="s">
        <v>2119</v>
      </c>
      <c r="B3633" s="25">
        <v>41247</v>
      </c>
      <c r="C3633" s="28" t="s">
        <v>21</v>
      </c>
      <c r="D3633" s="21" t="s">
        <v>258</v>
      </c>
      <c r="E3633" s="26">
        <v>120</v>
      </c>
      <c r="G3633" s="28" t="s">
        <v>23</v>
      </c>
      <c r="I3633" s="21">
        <f t="shared" si="112"/>
        <v>49</v>
      </c>
    </row>
    <row r="3634" spans="1:9" ht="13.4" customHeight="1" x14ac:dyDescent="0.25">
      <c r="A3634" s="21" t="s">
        <v>2119</v>
      </c>
      <c r="B3634" s="25">
        <v>41247</v>
      </c>
      <c r="C3634" s="28" t="s">
        <v>21</v>
      </c>
      <c r="D3634" s="21" t="s">
        <v>258</v>
      </c>
      <c r="E3634" s="26">
        <v>120</v>
      </c>
      <c r="G3634" s="28" t="s">
        <v>17</v>
      </c>
      <c r="I3634" s="21">
        <f t="shared" si="112"/>
        <v>49</v>
      </c>
    </row>
    <row r="3635" spans="1:9" ht="13.4" customHeight="1" x14ac:dyDescent="0.25">
      <c r="A3635" s="21" t="s">
        <v>2119</v>
      </c>
      <c r="B3635" s="25">
        <v>41247</v>
      </c>
      <c r="C3635" s="28" t="s">
        <v>21</v>
      </c>
      <c r="D3635" s="21" t="s">
        <v>396</v>
      </c>
      <c r="E3635" s="26">
        <v>240</v>
      </c>
      <c r="G3635" s="28" t="s">
        <v>546</v>
      </c>
      <c r="I3635" s="21">
        <f t="shared" si="112"/>
        <v>49</v>
      </c>
    </row>
    <row r="3636" spans="1:9" ht="13.4" customHeight="1" x14ac:dyDescent="0.25">
      <c r="A3636" s="21" t="s">
        <v>2119</v>
      </c>
      <c r="B3636" s="25">
        <v>41247</v>
      </c>
      <c r="C3636" s="28" t="s">
        <v>21</v>
      </c>
      <c r="D3636" s="21" t="s">
        <v>396</v>
      </c>
      <c r="E3636" s="26">
        <v>120</v>
      </c>
      <c r="G3636" s="28" t="s">
        <v>17</v>
      </c>
      <c r="I3636" s="21">
        <f t="shared" si="112"/>
        <v>49</v>
      </c>
    </row>
    <row r="3637" spans="1:9" ht="13.4" customHeight="1" x14ac:dyDescent="0.25">
      <c r="A3637" s="21" t="s">
        <v>2119</v>
      </c>
      <c r="B3637" s="25">
        <v>41247</v>
      </c>
      <c r="C3637" s="28" t="s">
        <v>21</v>
      </c>
      <c r="D3637" s="21" t="s">
        <v>396</v>
      </c>
      <c r="E3637" s="26">
        <v>120</v>
      </c>
      <c r="G3637" s="28" t="s">
        <v>23</v>
      </c>
      <c r="I3637" s="21">
        <f t="shared" si="112"/>
        <v>49</v>
      </c>
    </row>
    <row r="3638" spans="1:9" ht="13.4" customHeight="1" x14ac:dyDescent="0.25">
      <c r="A3638" s="21" t="s">
        <v>2119</v>
      </c>
      <c r="B3638" s="25">
        <v>41247</v>
      </c>
      <c r="C3638" s="28" t="s">
        <v>21</v>
      </c>
      <c r="D3638" s="21" t="s">
        <v>396</v>
      </c>
      <c r="E3638" s="26">
        <v>120</v>
      </c>
      <c r="G3638" s="28" t="s">
        <v>597</v>
      </c>
      <c r="I3638" s="21">
        <f t="shared" si="112"/>
        <v>49</v>
      </c>
    </row>
    <row r="3639" spans="1:9" ht="13.4" customHeight="1" x14ac:dyDescent="0.25">
      <c r="A3639" s="21" t="s">
        <v>2119</v>
      </c>
      <c r="B3639" s="25">
        <v>41247</v>
      </c>
      <c r="C3639" s="28" t="s">
        <v>21</v>
      </c>
      <c r="D3639" s="21" t="s">
        <v>533</v>
      </c>
      <c r="E3639" s="26">
        <v>360</v>
      </c>
      <c r="G3639" s="28" t="s">
        <v>543</v>
      </c>
      <c r="I3639" s="21">
        <f t="shared" si="112"/>
        <v>49</v>
      </c>
    </row>
    <row r="3640" spans="1:9" ht="13.4" customHeight="1" x14ac:dyDescent="0.25">
      <c r="A3640" s="21" t="s">
        <v>2119</v>
      </c>
      <c r="B3640" s="25">
        <v>41247</v>
      </c>
      <c r="C3640" s="28" t="s">
        <v>21</v>
      </c>
      <c r="D3640" s="21" t="s">
        <v>533</v>
      </c>
      <c r="E3640" s="26">
        <v>240</v>
      </c>
      <c r="G3640" s="28" t="s">
        <v>23</v>
      </c>
      <c r="I3640" s="21">
        <f t="shared" si="112"/>
        <v>49</v>
      </c>
    </row>
    <row r="3641" spans="1:9" ht="13.4" customHeight="1" x14ac:dyDescent="0.25">
      <c r="A3641" s="21" t="s">
        <v>2119</v>
      </c>
      <c r="B3641" s="25">
        <v>41247</v>
      </c>
      <c r="C3641" s="28" t="s">
        <v>275</v>
      </c>
      <c r="D3641" s="21" t="s">
        <v>676</v>
      </c>
      <c r="F3641" s="26">
        <v>122.91</v>
      </c>
      <c r="G3641" s="28" t="s">
        <v>412</v>
      </c>
    </row>
    <row r="3642" spans="1:9" ht="13.4" customHeight="1" x14ac:dyDescent="0.25">
      <c r="A3642" s="21" t="s">
        <v>2119</v>
      </c>
      <c r="B3642" s="25">
        <v>41247</v>
      </c>
      <c r="C3642" s="28" t="s">
        <v>6</v>
      </c>
      <c r="D3642" s="21" t="s">
        <v>677</v>
      </c>
      <c r="F3642" s="26">
        <v>579.13</v>
      </c>
      <c r="G3642" s="28" t="s">
        <v>543</v>
      </c>
    </row>
    <row r="3643" spans="1:9" ht="13.4" customHeight="1" x14ac:dyDescent="0.25">
      <c r="A3643" s="21" t="s">
        <v>2119</v>
      </c>
      <c r="B3643" s="25">
        <v>41247</v>
      </c>
      <c r="C3643" s="28" t="s">
        <v>275</v>
      </c>
      <c r="D3643" s="21" t="s">
        <v>678</v>
      </c>
      <c r="F3643" s="26">
        <v>161.80000000000001</v>
      </c>
      <c r="G3643" s="28" t="s">
        <v>367</v>
      </c>
    </row>
    <row r="3644" spans="1:9" ht="13.4" customHeight="1" x14ac:dyDescent="0.25">
      <c r="A3644" s="21" t="s">
        <v>2119</v>
      </c>
      <c r="B3644" s="25">
        <v>41248</v>
      </c>
      <c r="C3644" s="28" t="s">
        <v>21</v>
      </c>
      <c r="D3644" s="21" t="s">
        <v>260</v>
      </c>
      <c r="E3644" s="26">
        <v>3500</v>
      </c>
      <c r="G3644" s="28" t="s">
        <v>23</v>
      </c>
      <c r="I3644" s="21">
        <f>WEEKNUM(B3644)</f>
        <v>49</v>
      </c>
    </row>
    <row r="3645" spans="1:9" ht="13.4" customHeight="1" x14ac:dyDescent="0.25">
      <c r="A3645" s="21" t="s">
        <v>2119</v>
      </c>
      <c r="B3645" s="25">
        <v>41248</v>
      </c>
      <c r="C3645" s="28" t="s">
        <v>21</v>
      </c>
      <c r="D3645" s="21" t="s">
        <v>216</v>
      </c>
      <c r="E3645" s="26">
        <v>105.6</v>
      </c>
      <c r="G3645" s="28" t="s">
        <v>546</v>
      </c>
      <c r="I3645" s="21">
        <f>WEEKNUM(B3645)</f>
        <v>49</v>
      </c>
    </row>
    <row r="3646" spans="1:9" ht="13.4" customHeight="1" x14ac:dyDescent="0.25">
      <c r="A3646" s="21" t="s">
        <v>2119</v>
      </c>
      <c r="B3646" s="25">
        <v>41248</v>
      </c>
      <c r="C3646" s="28" t="s">
        <v>275</v>
      </c>
      <c r="D3646" s="21" t="s">
        <v>679</v>
      </c>
      <c r="F3646" s="26">
        <v>467.52</v>
      </c>
      <c r="G3646" s="28" t="s">
        <v>367</v>
      </c>
    </row>
    <row r="3647" spans="1:9" ht="13.4" customHeight="1" x14ac:dyDescent="0.25">
      <c r="A3647" s="21" t="s">
        <v>2119</v>
      </c>
      <c r="B3647" s="25">
        <v>41248</v>
      </c>
      <c r="C3647" s="28" t="s">
        <v>275</v>
      </c>
      <c r="D3647" s="21" t="s">
        <v>680</v>
      </c>
      <c r="F3647" s="26">
        <v>34.9</v>
      </c>
      <c r="G3647" s="28" t="s">
        <v>412</v>
      </c>
    </row>
    <row r="3648" spans="1:9" ht="13.4" customHeight="1" x14ac:dyDescent="0.25">
      <c r="A3648" s="21" t="s">
        <v>2119</v>
      </c>
      <c r="B3648" s="25">
        <v>41248</v>
      </c>
      <c r="C3648" s="28" t="s">
        <v>6</v>
      </c>
      <c r="D3648" s="21" t="s">
        <v>681</v>
      </c>
      <c r="F3648" s="26">
        <v>184.5</v>
      </c>
      <c r="G3648" s="28" t="s">
        <v>23</v>
      </c>
    </row>
    <row r="3649" spans="1:9" ht="13.4" customHeight="1" x14ac:dyDescent="0.25">
      <c r="A3649" s="21" t="s">
        <v>2119</v>
      </c>
      <c r="B3649" s="25">
        <v>41248</v>
      </c>
      <c r="C3649" s="28" t="s">
        <v>6</v>
      </c>
      <c r="D3649" s="21" t="s">
        <v>682</v>
      </c>
      <c r="F3649" s="26">
        <v>565.07000000000005</v>
      </c>
      <c r="G3649" s="28" t="s">
        <v>543</v>
      </c>
    </row>
    <row r="3650" spans="1:9" ht="13.4" customHeight="1" x14ac:dyDescent="0.25">
      <c r="A3650" s="21" t="s">
        <v>2119</v>
      </c>
      <c r="B3650" s="25">
        <v>41248</v>
      </c>
      <c r="C3650" s="28" t="s">
        <v>6</v>
      </c>
      <c r="D3650" s="21" t="s">
        <v>683</v>
      </c>
      <c r="F3650" s="26">
        <v>99.45</v>
      </c>
      <c r="G3650" s="28" t="s">
        <v>23</v>
      </c>
    </row>
    <row r="3651" spans="1:9" ht="13.4" customHeight="1" x14ac:dyDescent="0.25">
      <c r="A3651" s="21" t="s">
        <v>2119</v>
      </c>
      <c r="B3651" s="25">
        <v>41248</v>
      </c>
      <c r="C3651" s="28" t="s">
        <v>6</v>
      </c>
      <c r="D3651" s="21" t="s">
        <v>684</v>
      </c>
      <c r="F3651" s="26">
        <v>988.56</v>
      </c>
      <c r="G3651" s="28" t="s">
        <v>582</v>
      </c>
    </row>
    <row r="3652" spans="1:9" ht="13.4" customHeight="1" x14ac:dyDescent="0.25">
      <c r="A3652" s="21" t="s">
        <v>2119</v>
      </c>
      <c r="B3652" s="25">
        <v>41249</v>
      </c>
      <c r="C3652" s="28" t="s">
        <v>21</v>
      </c>
      <c r="D3652" s="21" t="s">
        <v>685</v>
      </c>
      <c r="E3652" s="26">
        <v>105</v>
      </c>
      <c r="G3652" s="28" t="s">
        <v>546</v>
      </c>
      <c r="I3652" s="21">
        <f>WEEKNUM(B3652)</f>
        <v>49</v>
      </c>
    </row>
    <row r="3653" spans="1:9" ht="13.4" customHeight="1" x14ac:dyDescent="0.25">
      <c r="A3653" s="21" t="s">
        <v>2119</v>
      </c>
      <c r="B3653" s="25">
        <v>41249</v>
      </c>
      <c r="C3653" s="28" t="s">
        <v>6</v>
      </c>
      <c r="D3653" s="21" t="s">
        <v>686</v>
      </c>
      <c r="F3653" s="26">
        <v>341.22</v>
      </c>
      <c r="G3653" s="21" t="s">
        <v>62</v>
      </c>
    </row>
    <row r="3654" spans="1:9" ht="13.4" customHeight="1" x14ac:dyDescent="0.25">
      <c r="A3654" s="21" t="s">
        <v>2119</v>
      </c>
      <c r="B3654" s="25">
        <v>41249</v>
      </c>
      <c r="C3654" s="28" t="s">
        <v>6</v>
      </c>
      <c r="D3654" s="21" t="s">
        <v>687</v>
      </c>
      <c r="F3654" s="26">
        <v>398.78</v>
      </c>
      <c r="G3654" s="28" t="s">
        <v>610</v>
      </c>
    </row>
    <row r="3655" spans="1:9" ht="13.4" customHeight="1" x14ac:dyDescent="0.25">
      <c r="A3655" s="21" t="s">
        <v>2119</v>
      </c>
      <c r="B3655" s="25">
        <v>41249</v>
      </c>
      <c r="C3655" s="28" t="s">
        <v>6</v>
      </c>
      <c r="D3655" s="21" t="s">
        <v>688</v>
      </c>
      <c r="F3655" s="26">
        <v>36.99</v>
      </c>
      <c r="G3655" s="21" t="s">
        <v>62</v>
      </c>
    </row>
    <row r="3656" spans="1:9" ht="13.4" customHeight="1" x14ac:dyDescent="0.25">
      <c r="A3656" s="21" t="s">
        <v>2119</v>
      </c>
      <c r="B3656" s="25">
        <v>41250</v>
      </c>
      <c r="C3656" s="28" t="s">
        <v>21</v>
      </c>
      <c r="D3656" s="21" t="s">
        <v>36</v>
      </c>
      <c r="E3656" s="26">
        <v>260</v>
      </c>
      <c r="G3656" s="28" t="s">
        <v>543</v>
      </c>
      <c r="I3656" s="21">
        <f>WEEKNUM(B3656)</f>
        <v>49</v>
      </c>
    </row>
    <row r="3657" spans="1:9" ht="13.4" customHeight="1" x14ac:dyDescent="0.25">
      <c r="A3657" s="21" t="s">
        <v>2119</v>
      </c>
      <c r="B3657" s="25">
        <v>41250</v>
      </c>
      <c r="C3657" s="28" t="s">
        <v>21</v>
      </c>
      <c r="D3657" s="21" t="s">
        <v>36</v>
      </c>
      <c r="E3657" s="26">
        <f>780-260</f>
        <v>520</v>
      </c>
      <c r="G3657" s="28" t="s">
        <v>23</v>
      </c>
      <c r="I3657" s="21">
        <f>WEEKNUM(B3657)</f>
        <v>49</v>
      </c>
    </row>
    <row r="3658" spans="1:9" ht="13.4" customHeight="1" x14ac:dyDescent="0.25">
      <c r="A3658" s="21" t="s">
        <v>2119</v>
      </c>
      <c r="B3658" s="25">
        <v>41250</v>
      </c>
      <c r="C3658" s="28" t="s">
        <v>21</v>
      </c>
      <c r="D3658" s="21" t="s">
        <v>22</v>
      </c>
      <c r="E3658" s="26">
        <v>780</v>
      </c>
      <c r="G3658" s="28" t="s">
        <v>23</v>
      </c>
      <c r="I3658" s="21">
        <f>WEEKNUM(B3658)</f>
        <v>49</v>
      </c>
    </row>
    <row r="3659" spans="1:9" ht="13.4" customHeight="1" x14ac:dyDescent="0.25">
      <c r="A3659" s="21" t="s">
        <v>2119</v>
      </c>
      <c r="B3659" s="25">
        <v>41250</v>
      </c>
      <c r="C3659" s="28" t="s">
        <v>21</v>
      </c>
      <c r="D3659" s="21" t="s">
        <v>36</v>
      </c>
      <c r="E3659" s="26">
        <v>100</v>
      </c>
      <c r="G3659" s="28" t="s">
        <v>23</v>
      </c>
      <c r="I3659" s="21">
        <f>WEEKNUM(B3659)</f>
        <v>49</v>
      </c>
    </row>
    <row r="3660" spans="1:9" ht="13.4" customHeight="1" x14ac:dyDescent="0.25">
      <c r="A3660" s="21" t="s">
        <v>2119</v>
      </c>
      <c r="B3660" s="25">
        <v>41250</v>
      </c>
      <c r="C3660" s="28" t="s">
        <v>6</v>
      </c>
      <c r="D3660" s="21" t="s">
        <v>689</v>
      </c>
      <c r="F3660" s="26">
        <v>27.87</v>
      </c>
      <c r="G3660" s="21" t="s">
        <v>62</v>
      </c>
    </row>
    <row r="3661" spans="1:9" ht="13.4" customHeight="1" x14ac:dyDescent="0.25">
      <c r="A3661" s="21" t="s">
        <v>2119</v>
      </c>
      <c r="B3661" s="25">
        <v>41250</v>
      </c>
      <c r="C3661" s="28" t="s">
        <v>6</v>
      </c>
      <c r="D3661" s="21" t="s">
        <v>690</v>
      </c>
      <c r="F3661" s="26">
        <v>456.48</v>
      </c>
      <c r="G3661" s="28" t="s">
        <v>23</v>
      </c>
    </row>
    <row r="3662" spans="1:9" ht="13.4" customHeight="1" x14ac:dyDescent="0.25">
      <c r="A3662" s="21" t="s">
        <v>2119</v>
      </c>
      <c r="B3662" s="25">
        <v>41250</v>
      </c>
      <c r="C3662" s="28" t="s">
        <v>6</v>
      </c>
      <c r="D3662" s="21" t="s">
        <v>691</v>
      </c>
      <c r="F3662" s="26">
        <v>130.69999999999999</v>
      </c>
      <c r="G3662" s="28" t="s">
        <v>323</v>
      </c>
    </row>
    <row r="3663" spans="1:9" ht="13.4" customHeight="1" x14ac:dyDescent="0.25">
      <c r="A3663" s="21" t="s">
        <v>2119</v>
      </c>
      <c r="B3663" s="25">
        <v>41251</v>
      </c>
      <c r="C3663" s="28" t="s">
        <v>6</v>
      </c>
      <c r="D3663" s="21" t="s">
        <v>692</v>
      </c>
      <c r="F3663" s="26">
        <v>557.88</v>
      </c>
      <c r="G3663" s="28" t="s">
        <v>23</v>
      </c>
    </row>
    <row r="3664" spans="1:9" ht="13.4" customHeight="1" x14ac:dyDescent="0.25">
      <c r="A3664" s="21" t="s">
        <v>2119</v>
      </c>
      <c r="B3664" s="25">
        <v>41251</v>
      </c>
      <c r="C3664" s="28" t="s">
        <v>444</v>
      </c>
      <c r="D3664" s="21" t="s">
        <v>693</v>
      </c>
      <c r="F3664" s="26">
        <v>250.86</v>
      </c>
      <c r="G3664" s="28" t="s">
        <v>694</v>
      </c>
    </row>
    <row r="3665" spans="1:9" ht="13.4" customHeight="1" x14ac:dyDescent="0.25">
      <c r="A3665" s="21" t="s">
        <v>2119</v>
      </c>
      <c r="B3665" s="25">
        <v>41251</v>
      </c>
      <c r="C3665" s="28" t="s">
        <v>465</v>
      </c>
      <c r="D3665" s="21" t="s">
        <v>695</v>
      </c>
      <c r="F3665" s="26">
        <v>388.79</v>
      </c>
      <c r="G3665" s="28" t="s">
        <v>23</v>
      </c>
    </row>
    <row r="3666" spans="1:9" ht="13.4" customHeight="1" x14ac:dyDescent="0.25">
      <c r="A3666" s="21" t="s">
        <v>2119</v>
      </c>
      <c r="B3666" s="25">
        <v>41253</v>
      </c>
      <c r="C3666" s="28" t="s">
        <v>21</v>
      </c>
      <c r="D3666" s="21" t="s">
        <v>696</v>
      </c>
      <c r="E3666" s="26">
        <v>700</v>
      </c>
      <c r="G3666" s="28" t="s">
        <v>582</v>
      </c>
      <c r="I3666" s="21">
        <f t="shared" ref="I3666:I3684" si="113">WEEKNUM(B3666)</f>
        <v>50</v>
      </c>
    </row>
    <row r="3667" spans="1:9" ht="13.4" customHeight="1" x14ac:dyDescent="0.25">
      <c r="A3667" s="21" t="s">
        <v>2119</v>
      </c>
      <c r="B3667" s="25">
        <v>41253</v>
      </c>
      <c r="C3667" s="28" t="s">
        <v>21</v>
      </c>
      <c r="D3667" s="21" t="s">
        <v>696</v>
      </c>
      <c r="E3667" s="26">
        <v>2000</v>
      </c>
      <c r="G3667" s="28" t="s">
        <v>597</v>
      </c>
      <c r="I3667" s="21">
        <f t="shared" si="113"/>
        <v>50</v>
      </c>
    </row>
    <row r="3668" spans="1:9" ht="13.4" customHeight="1" x14ac:dyDescent="0.25">
      <c r="A3668" s="21" t="s">
        <v>2119</v>
      </c>
      <c r="B3668" s="25">
        <v>41253</v>
      </c>
      <c r="C3668" s="28" t="s">
        <v>21</v>
      </c>
      <c r="D3668" s="21" t="s">
        <v>46</v>
      </c>
      <c r="E3668" s="26">
        <f>780/6*3</f>
        <v>390</v>
      </c>
      <c r="G3668" s="28" t="s">
        <v>543</v>
      </c>
      <c r="I3668" s="21">
        <f t="shared" si="113"/>
        <v>50</v>
      </c>
    </row>
    <row r="3669" spans="1:9" ht="13.4" customHeight="1" x14ac:dyDescent="0.25">
      <c r="A3669" s="21" t="s">
        <v>2119</v>
      </c>
      <c r="B3669" s="25">
        <v>41253</v>
      </c>
      <c r="C3669" s="28" t="s">
        <v>21</v>
      </c>
      <c r="D3669" s="21" t="s">
        <v>46</v>
      </c>
      <c r="E3669" s="26">
        <v>390</v>
      </c>
      <c r="G3669" s="28" t="s">
        <v>23</v>
      </c>
      <c r="I3669" s="21">
        <f t="shared" si="113"/>
        <v>50</v>
      </c>
    </row>
    <row r="3670" spans="1:9" ht="13.4" customHeight="1" x14ac:dyDescent="0.25">
      <c r="A3670" s="21" t="s">
        <v>2119</v>
      </c>
      <c r="B3670" s="25">
        <v>41253</v>
      </c>
      <c r="C3670" s="28" t="s">
        <v>21</v>
      </c>
      <c r="D3670" s="21" t="s">
        <v>32</v>
      </c>
      <c r="E3670" s="26">
        <v>720</v>
      </c>
      <c r="G3670" s="28" t="s">
        <v>23</v>
      </c>
      <c r="I3670" s="21">
        <f t="shared" si="113"/>
        <v>50</v>
      </c>
    </row>
    <row r="3671" spans="1:9" ht="13.4" customHeight="1" x14ac:dyDescent="0.25">
      <c r="A3671" s="21" t="s">
        <v>2119</v>
      </c>
      <c r="B3671" s="25">
        <v>41253</v>
      </c>
      <c r="C3671" s="28" t="s">
        <v>21</v>
      </c>
      <c r="D3671" s="21" t="s">
        <v>399</v>
      </c>
      <c r="E3671" s="26">
        <f>720/6*3</f>
        <v>360</v>
      </c>
      <c r="G3671" s="28" t="s">
        <v>23</v>
      </c>
      <c r="I3671" s="21">
        <f t="shared" si="113"/>
        <v>50</v>
      </c>
    </row>
    <row r="3672" spans="1:9" ht="13.4" customHeight="1" x14ac:dyDescent="0.25">
      <c r="A3672" s="21" t="s">
        <v>2119</v>
      </c>
      <c r="B3672" s="25">
        <v>41253</v>
      </c>
      <c r="C3672" s="28" t="s">
        <v>21</v>
      </c>
      <c r="D3672" s="21" t="s">
        <v>399</v>
      </c>
      <c r="E3672" s="26">
        <v>360</v>
      </c>
      <c r="G3672" s="28" t="s">
        <v>543</v>
      </c>
      <c r="I3672" s="21">
        <f t="shared" si="113"/>
        <v>50</v>
      </c>
    </row>
    <row r="3673" spans="1:9" ht="13.4" customHeight="1" x14ac:dyDescent="0.25">
      <c r="A3673" s="21" t="s">
        <v>2119</v>
      </c>
      <c r="B3673" s="25">
        <v>41253</v>
      </c>
      <c r="C3673" s="28" t="s">
        <v>21</v>
      </c>
      <c r="D3673" s="21" t="s">
        <v>533</v>
      </c>
      <c r="E3673" s="26">
        <f>720/6*3</f>
        <v>360</v>
      </c>
      <c r="G3673" s="28" t="s">
        <v>543</v>
      </c>
      <c r="I3673" s="21">
        <f t="shared" si="113"/>
        <v>50</v>
      </c>
    </row>
    <row r="3674" spans="1:9" ht="13.4" customHeight="1" x14ac:dyDescent="0.25">
      <c r="A3674" s="21" t="s">
        <v>2119</v>
      </c>
      <c r="B3674" s="25">
        <v>41253</v>
      </c>
      <c r="C3674" s="28" t="s">
        <v>21</v>
      </c>
      <c r="D3674" s="21" t="s">
        <v>533</v>
      </c>
      <c r="E3674" s="26">
        <v>360</v>
      </c>
      <c r="G3674" s="28" t="s">
        <v>23</v>
      </c>
      <c r="I3674" s="21">
        <f t="shared" si="113"/>
        <v>50</v>
      </c>
    </row>
    <row r="3675" spans="1:9" ht="13.4" customHeight="1" x14ac:dyDescent="0.25">
      <c r="A3675" s="21" t="s">
        <v>2119</v>
      </c>
      <c r="B3675" s="25">
        <v>41253</v>
      </c>
      <c r="C3675" s="28" t="s">
        <v>21</v>
      </c>
      <c r="D3675" s="21" t="s">
        <v>644</v>
      </c>
      <c r="E3675" s="26">
        <v>300</v>
      </c>
      <c r="G3675" s="28" t="s">
        <v>543</v>
      </c>
      <c r="I3675" s="21">
        <f t="shared" si="113"/>
        <v>50</v>
      </c>
    </row>
    <row r="3676" spans="1:9" ht="13.4" customHeight="1" x14ac:dyDescent="0.25">
      <c r="A3676" s="21" t="s">
        <v>2119</v>
      </c>
      <c r="B3676" s="25">
        <v>41253</v>
      </c>
      <c r="C3676" s="28" t="s">
        <v>21</v>
      </c>
      <c r="D3676" s="21" t="s">
        <v>644</v>
      </c>
      <c r="E3676" s="26">
        <v>300</v>
      </c>
      <c r="G3676" s="28" t="s">
        <v>23</v>
      </c>
      <c r="I3676" s="21">
        <f t="shared" si="113"/>
        <v>50</v>
      </c>
    </row>
    <row r="3677" spans="1:9" ht="13.4" customHeight="1" x14ac:dyDescent="0.25">
      <c r="A3677" s="21" t="s">
        <v>2119</v>
      </c>
      <c r="B3677" s="25">
        <v>41253</v>
      </c>
      <c r="C3677" s="28" t="s">
        <v>21</v>
      </c>
      <c r="D3677" s="21" t="s">
        <v>258</v>
      </c>
      <c r="E3677" s="26">
        <v>250</v>
      </c>
      <c r="G3677" s="21" t="s">
        <v>62</v>
      </c>
      <c r="I3677" s="21">
        <f t="shared" si="113"/>
        <v>50</v>
      </c>
    </row>
    <row r="3678" spans="1:9" ht="13.4" customHeight="1" x14ac:dyDescent="0.25">
      <c r="A3678" s="21" t="s">
        <v>2119</v>
      </c>
      <c r="B3678" s="25">
        <v>41253</v>
      </c>
      <c r="C3678" s="28" t="s">
        <v>21</v>
      </c>
      <c r="D3678" s="21" t="s">
        <v>258</v>
      </c>
      <c r="E3678" s="26">
        <v>250</v>
      </c>
      <c r="G3678" s="28" t="s">
        <v>23</v>
      </c>
      <c r="I3678" s="21">
        <f t="shared" si="113"/>
        <v>50</v>
      </c>
    </row>
    <row r="3679" spans="1:9" ht="13.4" customHeight="1" x14ac:dyDescent="0.25">
      <c r="A3679" s="21" t="s">
        <v>2119</v>
      </c>
      <c r="B3679" s="25">
        <v>41253</v>
      </c>
      <c r="C3679" s="28" t="s">
        <v>21</v>
      </c>
      <c r="D3679" s="21" t="s">
        <v>396</v>
      </c>
      <c r="E3679" s="26">
        <v>250</v>
      </c>
      <c r="G3679" s="28" t="s">
        <v>23</v>
      </c>
      <c r="I3679" s="21">
        <f t="shared" si="113"/>
        <v>50</v>
      </c>
    </row>
    <row r="3680" spans="1:9" ht="13.4" customHeight="1" x14ac:dyDescent="0.25">
      <c r="A3680" s="21" t="s">
        <v>2119</v>
      </c>
      <c r="B3680" s="25">
        <v>41253</v>
      </c>
      <c r="C3680" s="28" t="s">
        <v>21</v>
      </c>
      <c r="D3680" s="21" t="s">
        <v>396</v>
      </c>
      <c r="E3680" s="26">
        <v>250</v>
      </c>
      <c r="G3680" s="21" t="s">
        <v>62</v>
      </c>
      <c r="I3680" s="21">
        <f t="shared" si="113"/>
        <v>50</v>
      </c>
    </row>
    <row r="3681" spans="1:9" ht="13.4" customHeight="1" x14ac:dyDescent="0.25">
      <c r="A3681" s="21" t="s">
        <v>2119</v>
      </c>
      <c r="B3681" s="25">
        <v>41253</v>
      </c>
      <c r="C3681" s="28" t="s">
        <v>21</v>
      </c>
      <c r="D3681" s="21" t="s">
        <v>592</v>
      </c>
      <c r="E3681" s="26">
        <v>200</v>
      </c>
      <c r="G3681" s="21" t="s">
        <v>62</v>
      </c>
      <c r="I3681" s="21">
        <f t="shared" si="113"/>
        <v>50</v>
      </c>
    </row>
    <row r="3682" spans="1:9" ht="13.4" customHeight="1" x14ac:dyDescent="0.25">
      <c r="A3682" s="21" t="s">
        <v>2119</v>
      </c>
      <c r="B3682" s="25">
        <v>41253</v>
      </c>
      <c r="C3682" s="28" t="s">
        <v>21</v>
      </c>
      <c r="D3682" s="21" t="s">
        <v>592</v>
      </c>
      <c r="E3682" s="26">
        <v>210</v>
      </c>
      <c r="G3682" s="28" t="s">
        <v>23</v>
      </c>
      <c r="I3682" s="21">
        <f t="shared" si="113"/>
        <v>50</v>
      </c>
    </row>
    <row r="3683" spans="1:9" ht="13.4" customHeight="1" x14ac:dyDescent="0.25">
      <c r="A3683" s="21" t="s">
        <v>2119</v>
      </c>
      <c r="B3683" s="25">
        <v>41253</v>
      </c>
      <c r="C3683" s="28" t="s">
        <v>21</v>
      </c>
      <c r="D3683" s="21" t="s">
        <v>592</v>
      </c>
      <c r="E3683" s="26">
        <v>200</v>
      </c>
      <c r="G3683" s="28" t="s">
        <v>546</v>
      </c>
      <c r="I3683" s="21">
        <f t="shared" si="113"/>
        <v>50</v>
      </c>
    </row>
    <row r="3684" spans="1:9" ht="13.4" customHeight="1" x14ac:dyDescent="0.25">
      <c r="A3684" s="21" t="s">
        <v>2119</v>
      </c>
      <c r="B3684" s="25">
        <v>41253</v>
      </c>
      <c r="C3684" s="28" t="s">
        <v>21</v>
      </c>
      <c r="D3684" s="21" t="s">
        <v>592</v>
      </c>
      <c r="E3684" s="26">
        <v>100</v>
      </c>
      <c r="G3684" s="28" t="s">
        <v>23</v>
      </c>
      <c r="I3684" s="21">
        <f t="shared" si="113"/>
        <v>50</v>
      </c>
    </row>
    <row r="3685" spans="1:9" ht="13.4" customHeight="1" x14ac:dyDescent="0.25">
      <c r="A3685" s="21" t="s">
        <v>2119</v>
      </c>
      <c r="B3685" s="25">
        <v>41253</v>
      </c>
      <c r="C3685" s="28" t="s">
        <v>6</v>
      </c>
      <c r="D3685" s="21" t="s">
        <v>697</v>
      </c>
      <c r="F3685" s="26">
        <v>525</v>
      </c>
      <c r="G3685" s="28" t="s">
        <v>546</v>
      </c>
    </row>
    <row r="3686" spans="1:9" ht="13.4" customHeight="1" x14ac:dyDescent="0.25">
      <c r="A3686" s="21" t="s">
        <v>2119</v>
      </c>
      <c r="B3686" s="25">
        <v>41253</v>
      </c>
      <c r="C3686" s="28" t="s">
        <v>6</v>
      </c>
      <c r="D3686" s="21" t="s">
        <v>698</v>
      </c>
      <c r="F3686" s="26">
        <v>87.43</v>
      </c>
      <c r="G3686" s="28" t="s">
        <v>19</v>
      </c>
    </row>
    <row r="3687" spans="1:9" ht="13.4" customHeight="1" x14ac:dyDescent="0.25">
      <c r="A3687" s="21" t="s">
        <v>2119</v>
      </c>
      <c r="B3687" s="25">
        <v>41253</v>
      </c>
      <c r="C3687" s="28" t="s">
        <v>6</v>
      </c>
      <c r="D3687" s="21" t="s">
        <v>699</v>
      </c>
      <c r="F3687" s="26">
        <v>1404.92</v>
      </c>
      <c r="G3687" s="28" t="s">
        <v>23</v>
      </c>
    </row>
    <row r="3688" spans="1:9" ht="13.4" customHeight="1" x14ac:dyDescent="0.25">
      <c r="A3688" s="21" t="s">
        <v>2119</v>
      </c>
      <c r="B3688" s="25">
        <v>41253</v>
      </c>
      <c r="C3688" s="28" t="s">
        <v>6</v>
      </c>
      <c r="D3688" s="21" t="s">
        <v>700</v>
      </c>
      <c r="F3688" s="26">
        <v>22.02</v>
      </c>
      <c r="G3688" s="28" t="s">
        <v>19</v>
      </c>
    </row>
    <row r="3689" spans="1:9" ht="13.4" customHeight="1" x14ac:dyDescent="0.25">
      <c r="A3689" s="21" t="s">
        <v>2119</v>
      </c>
      <c r="B3689" s="25">
        <v>41254</v>
      </c>
      <c r="C3689" s="28" t="s">
        <v>21</v>
      </c>
      <c r="D3689" s="21" t="s">
        <v>489</v>
      </c>
      <c r="E3689" s="26">
        <v>159</v>
      </c>
      <c r="G3689" s="28" t="s">
        <v>454</v>
      </c>
      <c r="I3689" s="21">
        <f>WEEKNUM(B3689)</f>
        <v>50</v>
      </c>
    </row>
    <row r="3690" spans="1:9" ht="13.4" customHeight="1" x14ac:dyDescent="0.25">
      <c r="A3690" s="21" t="s">
        <v>2119</v>
      </c>
      <c r="B3690" s="25">
        <v>41254</v>
      </c>
      <c r="C3690" s="28" t="s">
        <v>6</v>
      </c>
      <c r="D3690" s="21" t="s">
        <v>701</v>
      </c>
      <c r="F3690" s="26">
        <v>700.35</v>
      </c>
      <c r="G3690" s="28" t="s">
        <v>543</v>
      </c>
    </row>
    <row r="3691" spans="1:9" ht="13.4" customHeight="1" x14ac:dyDescent="0.25">
      <c r="A3691" s="21" t="s">
        <v>2119</v>
      </c>
      <c r="B3691" s="25">
        <v>41254</v>
      </c>
      <c r="C3691" s="28" t="s">
        <v>6</v>
      </c>
      <c r="D3691" s="21" t="s">
        <v>702</v>
      </c>
      <c r="F3691" s="26">
        <v>1111.3</v>
      </c>
      <c r="G3691" s="28" t="s">
        <v>543</v>
      </c>
    </row>
    <row r="3692" spans="1:9" ht="13.4" customHeight="1" x14ac:dyDescent="0.25">
      <c r="A3692" s="21" t="s">
        <v>2119</v>
      </c>
      <c r="B3692" s="25">
        <v>41254</v>
      </c>
      <c r="C3692" s="28" t="s">
        <v>6</v>
      </c>
      <c r="D3692" s="21" t="s">
        <v>216</v>
      </c>
      <c r="F3692" s="26">
        <v>19</v>
      </c>
      <c r="G3692" s="28" t="s">
        <v>23</v>
      </c>
    </row>
    <row r="3693" spans="1:9" ht="13.4" customHeight="1" x14ac:dyDescent="0.25">
      <c r="A3693" s="21" t="s">
        <v>2119</v>
      </c>
      <c r="B3693" s="25">
        <v>41255</v>
      </c>
      <c r="C3693" s="28" t="s">
        <v>21</v>
      </c>
      <c r="D3693" s="21" t="s">
        <v>703</v>
      </c>
      <c r="E3693" s="26">
        <v>300</v>
      </c>
      <c r="G3693" s="21" t="s">
        <v>62</v>
      </c>
      <c r="I3693" s="21">
        <f>WEEKNUM(B3693)</f>
        <v>50</v>
      </c>
    </row>
    <row r="3694" spans="1:9" ht="13.4" customHeight="1" x14ac:dyDescent="0.25">
      <c r="A3694" s="21" t="s">
        <v>2119</v>
      </c>
      <c r="B3694" s="25">
        <v>41255</v>
      </c>
      <c r="C3694" s="28" t="s">
        <v>21</v>
      </c>
      <c r="D3694" s="21" t="s">
        <v>216</v>
      </c>
      <c r="E3694" s="26">
        <v>19</v>
      </c>
      <c r="G3694" s="28" t="s">
        <v>675</v>
      </c>
      <c r="I3694" s="21">
        <f>WEEKNUM(B3694)</f>
        <v>50</v>
      </c>
    </row>
    <row r="3695" spans="1:9" ht="13.4" customHeight="1" x14ac:dyDescent="0.25">
      <c r="A3695" s="21" t="s">
        <v>2119</v>
      </c>
      <c r="B3695" s="25">
        <v>41255</v>
      </c>
      <c r="C3695" s="28" t="s">
        <v>6</v>
      </c>
      <c r="D3695" s="21" t="s">
        <v>704</v>
      </c>
      <c r="F3695" s="26">
        <v>506.16</v>
      </c>
      <c r="G3695" s="28" t="s">
        <v>23</v>
      </c>
    </row>
    <row r="3696" spans="1:9" ht="13.4" customHeight="1" x14ac:dyDescent="0.25">
      <c r="A3696" s="21" t="s">
        <v>2119</v>
      </c>
      <c r="B3696" s="25">
        <v>41255</v>
      </c>
      <c r="C3696" s="28" t="s">
        <v>6</v>
      </c>
      <c r="D3696" s="21" t="s">
        <v>705</v>
      </c>
      <c r="F3696" s="26">
        <v>126.93</v>
      </c>
      <c r="G3696" s="21" t="s">
        <v>62</v>
      </c>
    </row>
    <row r="3697" spans="1:9" ht="13.4" customHeight="1" x14ac:dyDescent="0.25">
      <c r="A3697" s="21" t="s">
        <v>2119</v>
      </c>
      <c r="B3697" s="25">
        <v>41255</v>
      </c>
      <c r="C3697" s="28" t="s">
        <v>6</v>
      </c>
      <c r="D3697" s="21" t="s">
        <v>706</v>
      </c>
      <c r="F3697" s="26">
        <v>592.32000000000005</v>
      </c>
      <c r="G3697" s="28" t="s">
        <v>543</v>
      </c>
    </row>
    <row r="3698" spans="1:9" ht="13.4" customHeight="1" x14ac:dyDescent="0.25">
      <c r="A3698" s="21" t="s">
        <v>2119</v>
      </c>
      <c r="B3698" s="25">
        <v>41255</v>
      </c>
      <c r="C3698" s="28" t="s">
        <v>6</v>
      </c>
      <c r="D3698" s="21" t="s">
        <v>707</v>
      </c>
      <c r="F3698" s="26">
        <v>864.83</v>
      </c>
      <c r="G3698" s="28" t="s">
        <v>597</v>
      </c>
    </row>
    <row r="3699" spans="1:9" ht="13.4" customHeight="1" x14ac:dyDescent="0.25">
      <c r="A3699" s="21" t="s">
        <v>2119</v>
      </c>
      <c r="B3699" s="25">
        <v>41255</v>
      </c>
      <c r="C3699" s="28" t="s">
        <v>6</v>
      </c>
      <c r="D3699" s="21" t="s">
        <v>216</v>
      </c>
      <c r="F3699" s="26">
        <v>400.6</v>
      </c>
      <c r="G3699" s="28" t="s">
        <v>23</v>
      </c>
    </row>
    <row r="3700" spans="1:9" ht="13.4" customHeight="1" x14ac:dyDescent="0.25">
      <c r="A3700" s="21" t="s">
        <v>2119</v>
      </c>
      <c r="B3700" s="25">
        <v>41256</v>
      </c>
      <c r="C3700" s="28" t="s">
        <v>21</v>
      </c>
      <c r="D3700" s="21" t="s">
        <v>22</v>
      </c>
      <c r="E3700" s="26">
        <f>650/5*2</f>
        <v>260</v>
      </c>
      <c r="G3700" s="28" t="s">
        <v>543</v>
      </c>
      <c r="I3700" s="21">
        <f t="shared" ref="I3700:I3705" si="114">WEEKNUM(B3700)</f>
        <v>50</v>
      </c>
    </row>
    <row r="3701" spans="1:9" ht="13.4" customHeight="1" x14ac:dyDescent="0.25">
      <c r="A3701" s="21" t="s">
        <v>2119</v>
      </c>
      <c r="B3701" s="25">
        <v>41256</v>
      </c>
      <c r="C3701" s="28" t="s">
        <v>21</v>
      </c>
      <c r="D3701" s="21" t="s">
        <v>22</v>
      </c>
      <c r="E3701" s="26">
        <f>650/5*3</f>
        <v>390</v>
      </c>
      <c r="G3701" s="28" t="s">
        <v>23</v>
      </c>
      <c r="I3701" s="21">
        <f t="shared" si="114"/>
        <v>50</v>
      </c>
    </row>
    <row r="3702" spans="1:9" ht="13.4" customHeight="1" x14ac:dyDescent="0.25">
      <c r="A3702" s="21" t="s">
        <v>2119</v>
      </c>
      <c r="B3702" s="25">
        <v>41256</v>
      </c>
      <c r="C3702" s="28" t="s">
        <v>21</v>
      </c>
      <c r="D3702" s="21" t="s">
        <v>708</v>
      </c>
      <c r="E3702" s="26">
        <v>600</v>
      </c>
      <c r="G3702" s="28" t="s">
        <v>23</v>
      </c>
      <c r="I3702" s="21">
        <f t="shared" si="114"/>
        <v>50</v>
      </c>
    </row>
    <row r="3703" spans="1:9" ht="13.4" customHeight="1" x14ac:dyDescent="0.25">
      <c r="A3703" s="21" t="s">
        <v>2119</v>
      </c>
      <c r="B3703" s="25">
        <v>41256</v>
      </c>
      <c r="C3703" s="28" t="s">
        <v>21</v>
      </c>
      <c r="D3703" s="21" t="s">
        <v>553</v>
      </c>
      <c r="E3703" s="26">
        <v>800</v>
      </c>
      <c r="G3703" s="28" t="s">
        <v>23</v>
      </c>
      <c r="I3703" s="21">
        <f t="shared" si="114"/>
        <v>50</v>
      </c>
    </row>
    <row r="3704" spans="1:9" ht="13.4" customHeight="1" x14ac:dyDescent="0.25">
      <c r="A3704" s="21" t="s">
        <v>2119</v>
      </c>
      <c r="B3704" s="25">
        <v>41256</v>
      </c>
      <c r="C3704" s="28" t="s">
        <v>21</v>
      </c>
      <c r="D3704" s="21" t="s">
        <v>216</v>
      </c>
      <c r="E3704" s="26">
        <v>400.6</v>
      </c>
      <c r="G3704" s="28" t="s">
        <v>675</v>
      </c>
      <c r="I3704" s="21">
        <f t="shared" si="114"/>
        <v>50</v>
      </c>
    </row>
    <row r="3705" spans="1:9" ht="13.4" customHeight="1" x14ac:dyDescent="0.25">
      <c r="A3705" s="21" t="s">
        <v>2119</v>
      </c>
      <c r="B3705" s="25">
        <v>41256</v>
      </c>
      <c r="C3705" s="28" t="s">
        <v>21</v>
      </c>
      <c r="D3705" s="21" t="s">
        <v>359</v>
      </c>
      <c r="E3705" s="26">
        <v>82.5</v>
      </c>
      <c r="G3705" s="28" t="s">
        <v>675</v>
      </c>
      <c r="I3705" s="21">
        <f t="shared" si="114"/>
        <v>50</v>
      </c>
    </row>
    <row r="3706" spans="1:9" ht="13.4" customHeight="1" x14ac:dyDescent="0.25">
      <c r="A3706" s="21" t="s">
        <v>2119</v>
      </c>
      <c r="B3706" s="25">
        <v>41256</v>
      </c>
      <c r="C3706" s="28" t="s">
        <v>6</v>
      </c>
      <c r="D3706" s="21" t="s">
        <v>709</v>
      </c>
      <c r="F3706" s="26">
        <v>802.16</v>
      </c>
      <c r="G3706" s="28" t="s">
        <v>23</v>
      </c>
    </row>
    <row r="3707" spans="1:9" ht="13.4" customHeight="1" x14ac:dyDescent="0.25">
      <c r="A3707" s="21" t="s">
        <v>2119</v>
      </c>
      <c r="B3707" s="25">
        <v>41256</v>
      </c>
      <c r="C3707" s="28" t="s">
        <v>6</v>
      </c>
      <c r="D3707" s="21" t="s">
        <v>710</v>
      </c>
      <c r="F3707" s="26">
        <v>461.13</v>
      </c>
      <c r="G3707" s="28" t="s">
        <v>323</v>
      </c>
    </row>
    <row r="3708" spans="1:9" ht="13.4" customHeight="1" x14ac:dyDescent="0.25">
      <c r="A3708" s="21" t="s">
        <v>2119</v>
      </c>
      <c r="B3708" s="25">
        <v>41256</v>
      </c>
      <c r="C3708" s="28" t="s">
        <v>6</v>
      </c>
      <c r="D3708" s="21" t="s">
        <v>711</v>
      </c>
      <c r="F3708" s="26">
        <v>136.32</v>
      </c>
      <c r="G3708" s="28" t="s">
        <v>23</v>
      </c>
    </row>
    <row r="3709" spans="1:9" ht="13.4" customHeight="1" x14ac:dyDescent="0.25">
      <c r="A3709" s="21" t="s">
        <v>2119</v>
      </c>
      <c r="B3709" s="25">
        <v>41256</v>
      </c>
      <c r="C3709" s="28" t="s">
        <v>6</v>
      </c>
      <c r="D3709" s="21" t="s">
        <v>712</v>
      </c>
      <c r="F3709" s="26">
        <v>4874.6099999999997</v>
      </c>
      <c r="G3709" s="28" t="s">
        <v>543</v>
      </c>
    </row>
    <row r="3710" spans="1:9" ht="13.4" customHeight="1" x14ac:dyDescent="0.25">
      <c r="A3710" s="21" t="s">
        <v>2119</v>
      </c>
      <c r="B3710" s="25">
        <v>41256</v>
      </c>
      <c r="C3710" s="28" t="s">
        <v>6</v>
      </c>
      <c r="D3710" s="21" t="s">
        <v>713</v>
      </c>
      <c r="F3710" s="26">
        <v>34.26</v>
      </c>
      <c r="G3710" s="28" t="s">
        <v>546</v>
      </c>
    </row>
    <row r="3711" spans="1:9" ht="13.4" customHeight="1" x14ac:dyDescent="0.25">
      <c r="A3711" s="21" t="s">
        <v>2119</v>
      </c>
      <c r="B3711" s="25">
        <v>41257</v>
      </c>
      <c r="C3711" s="28" t="s">
        <v>21</v>
      </c>
      <c r="D3711" s="21" t="s">
        <v>36</v>
      </c>
      <c r="E3711" s="26">
        <v>1300</v>
      </c>
      <c r="G3711" s="28" t="s">
        <v>543</v>
      </c>
      <c r="I3711" s="21">
        <f t="shared" ref="I3711:I3720" si="115">WEEKNUM(B3711)</f>
        <v>50</v>
      </c>
    </row>
    <row r="3712" spans="1:9" ht="13.4" customHeight="1" x14ac:dyDescent="0.25">
      <c r="A3712" s="21" t="s">
        <v>2119</v>
      </c>
      <c r="B3712" s="25">
        <v>41257</v>
      </c>
      <c r="C3712" s="28" t="s">
        <v>21</v>
      </c>
      <c r="D3712" s="21" t="s">
        <v>553</v>
      </c>
      <c r="E3712" s="26">
        <v>2236</v>
      </c>
      <c r="G3712" s="28" t="s">
        <v>675</v>
      </c>
      <c r="I3712" s="21">
        <f t="shared" si="115"/>
        <v>50</v>
      </c>
    </row>
    <row r="3713" spans="1:9" ht="13.4" customHeight="1" x14ac:dyDescent="0.25">
      <c r="A3713" s="21" t="s">
        <v>2119</v>
      </c>
      <c r="B3713" s="25">
        <v>41257</v>
      </c>
      <c r="C3713" s="28" t="s">
        <v>21</v>
      </c>
      <c r="D3713" s="21" t="s">
        <v>40</v>
      </c>
      <c r="E3713" s="26">
        <v>1000</v>
      </c>
      <c r="G3713" s="28" t="s">
        <v>714</v>
      </c>
      <c r="I3713" s="21">
        <f t="shared" si="115"/>
        <v>50</v>
      </c>
    </row>
    <row r="3714" spans="1:9" ht="13.4" customHeight="1" x14ac:dyDescent="0.25">
      <c r="A3714" s="21" t="s">
        <v>2119</v>
      </c>
      <c r="B3714" s="25">
        <v>41257</v>
      </c>
      <c r="C3714" s="28" t="s">
        <v>21</v>
      </c>
      <c r="D3714" s="21" t="s">
        <v>40</v>
      </c>
      <c r="E3714" s="26">
        <f>650/5*4</f>
        <v>520</v>
      </c>
      <c r="G3714" s="28" t="s">
        <v>23</v>
      </c>
      <c r="I3714" s="21">
        <f t="shared" si="115"/>
        <v>50</v>
      </c>
    </row>
    <row r="3715" spans="1:9" ht="13.4" customHeight="1" x14ac:dyDescent="0.25">
      <c r="A3715" s="21" t="s">
        <v>2119</v>
      </c>
      <c r="B3715" s="25">
        <v>41257</v>
      </c>
      <c r="C3715" s="28" t="s">
        <v>21</v>
      </c>
      <c r="D3715" s="21" t="s">
        <v>40</v>
      </c>
      <c r="E3715" s="26">
        <v>130</v>
      </c>
      <c r="G3715" s="28" t="s">
        <v>675</v>
      </c>
      <c r="I3715" s="21">
        <f t="shared" si="115"/>
        <v>50</v>
      </c>
    </row>
    <row r="3716" spans="1:9" ht="13.4" customHeight="1" x14ac:dyDescent="0.25">
      <c r="A3716" s="21" t="s">
        <v>2119</v>
      </c>
      <c r="B3716" s="25">
        <v>41257</v>
      </c>
      <c r="C3716" s="28" t="s">
        <v>21</v>
      </c>
      <c r="D3716" s="21" t="s">
        <v>258</v>
      </c>
      <c r="E3716" s="26">
        <f>600/5*2</f>
        <v>240</v>
      </c>
      <c r="G3716" s="28" t="s">
        <v>543</v>
      </c>
      <c r="I3716" s="21">
        <f t="shared" si="115"/>
        <v>50</v>
      </c>
    </row>
    <row r="3717" spans="1:9" ht="13.4" customHeight="1" x14ac:dyDescent="0.25">
      <c r="A3717" s="21" t="s">
        <v>2119</v>
      </c>
      <c r="B3717" s="25">
        <v>41257</v>
      </c>
      <c r="C3717" s="28" t="s">
        <v>21</v>
      </c>
      <c r="D3717" s="21" t="s">
        <v>258</v>
      </c>
      <c r="E3717" s="26">
        <f>120*3</f>
        <v>360</v>
      </c>
      <c r="G3717" s="28" t="s">
        <v>23</v>
      </c>
      <c r="I3717" s="21">
        <f t="shared" si="115"/>
        <v>50</v>
      </c>
    </row>
    <row r="3718" spans="1:9" ht="13.4" customHeight="1" x14ac:dyDescent="0.25">
      <c r="A3718" s="21" t="s">
        <v>2119</v>
      </c>
      <c r="B3718" s="25">
        <v>41257</v>
      </c>
      <c r="C3718" s="28" t="s">
        <v>21</v>
      </c>
      <c r="D3718" s="21" t="s">
        <v>40</v>
      </c>
      <c r="E3718" s="26">
        <f>540/4*2</f>
        <v>270</v>
      </c>
      <c r="G3718" s="28" t="s">
        <v>23</v>
      </c>
      <c r="I3718" s="21">
        <f t="shared" si="115"/>
        <v>50</v>
      </c>
    </row>
    <row r="3719" spans="1:9" ht="13.4" customHeight="1" x14ac:dyDescent="0.25">
      <c r="A3719" s="21" t="s">
        <v>2119</v>
      </c>
      <c r="B3719" s="25">
        <v>41257</v>
      </c>
      <c r="C3719" s="28" t="s">
        <v>21</v>
      </c>
      <c r="D3719" s="21" t="s">
        <v>40</v>
      </c>
      <c r="E3719" s="26">
        <v>270</v>
      </c>
      <c r="G3719" s="21" t="s">
        <v>62</v>
      </c>
      <c r="I3719" s="21">
        <f t="shared" si="115"/>
        <v>50</v>
      </c>
    </row>
    <row r="3720" spans="1:9" ht="13.4" customHeight="1" x14ac:dyDescent="0.25">
      <c r="A3720" s="21" t="s">
        <v>2119</v>
      </c>
      <c r="B3720" s="25">
        <v>41257</v>
      </c>
      <c r="C3720" s="28" t="s">
        <v>21</v>
      </c>
      <c r="D3720" s="21" t="s">
        <v>715</v>
      </c>
      <c r="E3720" s="26">
        <v>36.299999999999997</v>
      </c>
      <c r="G3720" s="28" t="s">
        <v>323</v>
      </c>
      <c r="I3720" s="21">
        <f t="shared" si="115"/>
        <v>50</v>
      </c>
    </row>
    <row r="3721" spans="1:9" ht="13.4" customHeight="1" x14ac:dyDescent="0.25">
      <c r="A3721" s="21" t="s">
        <v>2119</v>
      </c>
      <c r="B3721" s="25">
        <v>41257</v>
      </c>
      <c r="C3721" s="28" t="s">
        <v>6</v>
      </c>
      <c r="D3721" s="21" t="s">
        <v>716</v>
      </c>
      <c r="F3721" s="26">
        <v>68.040000000000006</v>
      </c>
      <c r="G3721" s="28" t="s">
        <v>19</v>
      </c>
    </row>
    <row r="3722" spans="1:9" ht="13.4" customHeight="1" x14ac:dyDescent="0.25">
      <c r="A3722" s="21" t="s">
        <v>2119</v>
      </c>
      <c r="B3722" s="25">
        <v>41257</v>
      </c>
      <c r="C3722" s="28" t="s">
        <v>6</v>
      </c>
      <c r="D3722" s="21" t="s">
        <v>717</v>
      </c>
      <c r="F3722" s="26">
        <v>90.62</v>
      </c>
      <c r="G3722" s="28" t="s">
        <v>543</v>
      </c>
    </row>
    <row r="3723" spans="1:9" ht="13.4" customHeight="1" x14ac:dyDescent="0.25">
      <c r="A3723" s="21" t="s">
        <v>2119</v>
      </c>
      <c r="B3723" s="25">
        <v>41257</v>
      </c>
      <c r="C3723" s="28" t="s">
        <v>444</v>
      </c>
      <c r="D3723" s="21" t="s">
        <v>718</v>
      </c>
      <c r="F3723" s="26">
        <v>434.19</v>
      </c>
      <c r="G3723" s="28" t="s">
        <v>323</v>
      </c>
    </row>
    <row r="3724" spans="1:9" ht="13.4" customHeight="1" x14ac:dyDescent="0.25">
      <c r="A3724" s="21" t="s">
        <v>2119</v>
      </c>
      <c r="B3724" s="25">
        <v>41258</v>
      </c>
      <c r="C3724" s="28" t="s">
        <v>6</v>
      </c>
      <c r="D3724" s="21" t="s">
        <v>719</v>
      </c>
      <c r="F3724" s="26">
        <v>166.2</v>
      </c>
      <c r="G3724" s="28" t="s">
        <v>720</v>
      </c>
    </row>
    <row r="3725" spans="1:9" ht="13.4" customHeight="1" x14ac:dyDescent="0.25">
      <c r="A3725" s="21" t="s">
        <v>2119</v>
      </c>
      <c r="B3725" s="25">
        <v>41258</v>
      </c>
      <c r="C3725" s="28" t="s">
        <v>6</v>
      </c>
      <c r="D3725" s="21" t="s">
        <v>721</v>
      </c>
      <c r="F3725" s="26">
        <v>441.48</v>
      </c>
      <c r="G3725" s="28" t="s">
        <v>543</v>
      </c>
    </row>
    <row r="3726" spans="1:9" ht="13.4" customHeight="1" x14ac:dyDescent="0.25">
      <c r="A3726" s="21" t="s">
        <v>2119</v>
      </c>
      <c r="B3726" s="25">
        <v>41258</v>
      </c>
      <c r="C3726" s="28" t="s">
        <v>6</v>
      </c>
      <c r="D3726" s="21" t="s">
        <v>722</v>
      </c>
      <c r="F3726" s="26">
        <v>371.14</v>
      </c>
      <c r="G3726" s="28" t="s">
        <v>723</v>
      </c>
    </row>
    <row r="3727" spans="1:9" ht="13.4" customHeight="1" x14ac:dyDescent="0.25">
      <c r="A3727" s="21" t="s">
        <v>2119</v>
      </c>
      <c r="B3727" s="25">
        <v>41260</v>
      </c>
      <c r="C3727" s="28" t="s">
        <v>21</v>
      </c>
      <c r="D3727" s="21" t="s">
        <v>46</v>
      </c>
      <c r="E3727" s="26">
        <v>780</v>
      </c>
      <c r="G3727" s="28" t="s">
        <v>23</v>
      </c>
      <c r="I3727" s="21">
        <f t="shared" ref="I3727:I3737" si="116">WEEKNUM(B3727)</f>
        <v>51</v>
      </c>
    </row>
    <row r="3728" spans="1:9" ht="13.4" customHeight="1" x14ac:dyDescent="0.25">
      <c r="A3728" s="21" t="s">
        <v>2119</v>
      </c>
      <c r="B3728" s="25">
        <v>41260</v>
      </c>
      <c r="C3728" s="28" t="s">
        <v>21</v>
      </c>
      <c r="D3728" s="21" t="s">
        <v>533</v>
      </c>
      <c r="E3728" s="26">
        <v>720</v>
      </c>
      <c r="G3728" s="28" t="s">
        <v>23</v>
      </c>
      <c r="I3728" s="21">
        <f t="shared" si="116"/>
        <v>51</v>
      </c>
    </row>
    <row r="3729" spans="1:9" ht="13.4" customHeight="1" x14ac:dyDescent="0.25">
      <c r="A3729" s="21" t="s">
        <v>2119</v>
      </c>
      <c r="B3729" s="25">
        <v>41260</v>
      </c>
      <c r="C3729" s="28" t="s">
        <v>21</v>
      </c>
      <c r="D3729" s="21" t="s">
        <v>399</v>
      </c>
      <c r="E3729" s="26">
        <v>720</v>
      </c>
      <c r="G3729" s="28" t="s">
        <v>23</v>
      </c>
      <c r="I3729" s="21">
        <f t="shared" si="116"/>
        <v>51</v>
      </c>
    </row>
    <row r="3730" spans="1:9" ht="13.4" customHeight="1" x14ac:dyDescent="0.25">
      <c r="A3730" s="21" t="s">
        <v>2119</v>
      </c>
      <c r="B3730" s="25">
        <v>41260</v>
      </c>
      <c r="C3730" s="28" t="s">
        <v>21</v>
      </c>
      <c r="D3730" s="21" t="s">
        <v>30</v>
      </c>
      <c r="E3730" s="26">
        <v>600</v>
      </c>
      <c r="G3730" s="28" t="s">
        <v>23</v>
      </c>
      <c r="I3730" s="21">
        <f t="shared" si="116"/>
        <v>51</v>
      </c>
    </row>
    <row r="3731" spans="1:9" ht="13.4" customHeight="1" x14ac:dyDescent="0.25">
      <c r="A3731" s="21" t="s">
        <v>2119</v>
      </c>
      <c r="B3731" s="25">
        <v>41260</v>
      </c>
      <c r="C3731" s="28" t="s">
        <v>21</v>
      </c>
      <c r="D3731" s="21" t="s">
        <v>396</v>
      </c>
      <c r="E3731" s="26">
        <f>720/6*3</f>
        <v>360</v>
      </c>
      <c r="G3731" s="28" t="s">
        <v>675</v>
      </c>
      <c r="I3731" s="21">
        <f t="shared" si="116"/>
        <v>51</v>
      </c>
    </row>
    <row r="3732" spans="1:9" ht="13.4" customHeight="1" x14ac:dyDescent="0.25">
      <c r="A3732" s="21" t="s">
        <v>2119</v>
      </c>
      <c r="B3732" s="25">
        <v>41260</v>
      </c>
      <c r="C3732" s="28" t="s">
        <v>21</v>
      </c>
      <c r="D3732" s="21" t="s">
        <v>396</v>
      </c>
      <c r="E3732" s="26">
        <v>120</v>
      </c>
      <c r="G3732" s="21" t="s">
        <v>111</v>
      </c>
      <c r="I3732" s="21">
        <f t="shared" si="116"/>
        <v>51</v>
      </c>
    </row>
    <row r="3733" spans="1:9" ht="13.4" customHeight="1" x14ac:dyDescent="0.25">
      <c r="A3733" s="21" t="s">
        <v>2119</v>
      </c>
      <c r="B3733" s="25">
        <v>41260</v>
      </c>
      <c r="C3733" s="28" t="s">
        <v>21</v>
      </c>
      <c r="D3733" s="21" t="s">
        <v>396</v>
      </c>
      <c r="E3733" s="26">
        <v>240</v>
      </c>
      <c r="G3733" s="28" t="s">
        <v>23</v>
      </c>
      <c r="I3733" s="21">
        <f t="shared" si="116"/>
        <v>51</v>
      </c>
    </row>
    <row r="3734" spans="1:9" ht="13.4" customHeight="1" x14ac:dyDescent="0.25">
      <c r="A3734" s="21" t="s">
        <v>2119</v>
      </c>
      <c r="B3734" s="25">
        <v>41260</v>
      </c>
      <c r="C3734" s="28" t="s">
        <v>21</v>
      </c>
      <c r="D3734" s="21" t="s">
        <v>592</v>
      </c>
      <c r="E3734" s="26">
        <v>300</v>
      </c>
      <c r="G3734" s="28" t="s">
        <v>675</v>
      </c>
      <c r="I3734" s="21">
        <f t="shared" si="116"/>
        <v>51</v>
      </c>
    </row>
    <row r="3735" spans="1:9" ht="13.4" customHeight="1" x14ac:dyDescent="0.25">
      <c r="A3735" s="21" t="s">
        <v>2119</v>
      </c>
      <c r="B3735" s="25">
        <v>41260</v>
      </c>
      <c r="C3735" s="28" t="s">
        <v>21</v>
      </c>
      <c r="D3735" s="21" t="s">
        <v>592</v>
      </c>
      <c r="E3735" s="26">
        <v>300</v>
      </c>
      <c r="G3735" s="28" t="s">
        <v>23</v>
      </c>
      <c r="I3735" s="21">
        <f t="shared" si="116"/>
        <v>51</v>
      </c>
    </row>
    <row r="3736" spans="1:9" ht="13.4" customHeight="1" x14ac:dyDescent="0.25">
      <c r="A3736" s="21" t="s">
        <v>2119</v>
      </c>
      <c r="B3736" s="25">
        <v>41260</v>
      </c>
      <c r="C3736" s="28" t="s">
        <v>21</v>
      </c>
      <c r="D3736" s="21" t="s">
        <v>452</v>
      </c>
      <c r="E3736" s="26">
        <v>240</v>
      </c>
      <c r="G3736" s="28" t="s">
        <v>597</v>
      </c>
      <c r="I3736" s="21">
        <f t="shared" si="116"/>
        <v>51</v>
      </c>
    </row>
    <row r="3737" spans="1:9" ht="13.4" customHeight="1" x14ac:dyDescent="0.25">
      <c r="A3737" s="21" t="s">
        <v>2119</v>
      </c>
      <c r="B3737" s="25">
        <v>41260</v>
      </c>
      <c r="C3737" s="28" t="s">
        <v>21</v>
      </c>
      <c r="D3737" s="21" t="s">
        <v>181</v>
      </c>
      <c r="E3737" s="26">
        <v>79.5</v>
      </c>
      <c r="G3737" s="28" t="s">
        <v>546</v>
      </c>
      <c r="I3737" s="21">
        <f t="shared" si="116"/>
        <v>51</v>
      </c>
    </row>
    <row r="3738" spans="1:9" ht="13.4" customHeight="1" x14ac:dyDescent="0.25">
      <c r="A3738" s="21" t="s">
        <v>2119</v>
      </c>
      <c r="B3738" s="25">
        <v>41260</v>
      </c>
      <c r="C3738" s="28" t="s">
        <v>6</v>
      </c>
      <c r="D3738" s="21" t="s">
        <v>724</v>
      </c>
      <c r="F3738" s="26">
        <v>119.18</v>
      </c>
      <c r="G3738" s="28" t="s">
        <v>23</v>
      </c>
    </row>
    <row r="3739" spans="1:9" ht="13.4" customHeight="1" x14ac:dyDescent="0.25">
      <c r="A3739" s="21" t="s">
        <v>2119</v>
      </c>
      <c r="B3739" s="25">
        <v>41260</v>
      </c>
      <c r="C3739" s="28" t="s">
        <v>6</v>
      </c>
      <c r="D3739" s="21" t="s">
        <v>725</v>
      </c>
      <c r="F3739" s="26">
        <v>552.58000000000004</v>
      </c>
      <c r="G3739" s="28" t="s">
        <v>597</v>
      </c>
    </row>
    <row r="3740" spans="1:9" ht="13.4" customHeight="1" x14ac:dyDescent="0.25">
      <c r="A3740" s="21" t="s">
        <v>2119</v>
      </c>
      <c r="B3740" s="25">
        <v>41261</v>
      </c>
      <c r="C3740" s="28" t="s">
        <v>21</v>
      </c>
      <c r="D3740" s="21" t="s">
        <v>726</v>
      </c>
      <c r="E3740" s="26">
        <v>2834</v>
      </c>
      <c r="G3740" s="28" t="s">
        <v>23</v>
      </c>
      <c r="I3740" s="21">
        <f>WEEKNUM(B3740)</f>
        <v>51</v>
      </c>
    </row>
    <row r="3741" spans="1:9" ht="13.4" customHeight="1" x14ac:dyDescent="0.25">
      <c r="A3741" s="21" t="s">
        <v>2119</v>
      </c>
      <c r="B3741" s="25">
        <v>41261</v>
      </c>
      <c r="C3741" s="28" t="s">
        <v>21</v>
      </c>
      <c r="D3741" s="21" t="s">
        <v>216</v>
      </c>
      <c r="E3741" s="26">
        <v>19</v>
      </c>
      <c r="G3741" s="28" t="s">
        <v>675</v>
      </c>
      <c r="I3741" s="21">
        <f>WEEKNUM(B3741)</f>
        <v>51</v>
      </c>
    </row>
    <row r="3742" spans="1:9" ht="13.4" customHeight="1" x14ac:dyDescent="0.25">
      <c r="A3742" s="21" t="s">
        <v>2119</v>
      </c>
      <c r="B3742" s="25">
        <v>41261</v>
      </c>
      <c r="C3742" s="28" t="s">
        <v>6</v>
      </c>
      <c r="D3742" s="21" t="s">
        <v>727</v>
      </c>
      <c r="F3742" s="26">
        <v>196.48</v>
      </c>
      <c r="G3742" s="28" t="s">
        <v>720</v>
      </c>
    </row>
    <row r="3743" spans="1:9" ht="13.4" customHeight="1" x14ac:dyDescent="0.25">
      <c r="A3743" s="21" t="s">
        <v>2119</v>
      </c>
      <c r="B3743" s="25">
        <v>41261</v>
      </c>
      <c r="C3743" s="28" t="s">
        <v>6</v>
      </c>
      <c r="D3743" s="21" t="s">
        <v>728</v>
      </c>
      <c r="F3743" s="26">
        <v>245.59</v>
      </c>
      <c r="G3743" s="28" t="s">
        <v>597</v>
      </c>
    </row>
    <row r="3744" spans="1:9" ht="13.4" customHeight="1" x14ac:dyDescent="0.25">
      <c r="A3744" s="21" t="s">
        <v>2119</v>
      </c>
      <c r="B3744" s="25">
        <v>41261</v>
      </c>
      <c r="C3744" s="28" t="s">
        <v>6</v>
      </c>
      <c r="D3744" s="21" t="s">
        <v>729</v>
      </c>
      <c r="F3744" s="26">
        <v>366.42</v>
      </c>
      <c r="G3744" s="28" t="s">
        <v>597</v>
      </c>
    </row>
    <row r="3745" spans="1:9" ht="13.4" customHeight="1" x14ac:dyDescent="0.25">
      <c r="A3745" s="21" t="s">
        <v>2119</v>
      </c>
      <c r="B3745" s="25">
        <v>41262</v>
      </c>
      <c r="C3745" s="28" t="s">
        <v>21</v>
      </c>
      <c r="D3745" s="21" t="s">
        <v>216</v>
      </c>
      <c r="E3745" s="26">
        <v>322.8</v>
      </c>
      <c r="G3745" s="28" t="s">
        <v>675</v>
      </c>
      <c r="I3745" s="21">
        <f>WEEKNUM(B3745)</f>
        <v>51</v>
      </c>
    </row>
    <row r="3746" spans="1:9" ht="13.4" customHeight="1" x14ac:dyDescent="0.25">
      <c r="A3746" s="21" t="s">
        <v>2119</v>
      </c>
      <c r="B3746" s="25">
        <v>41262</v>
      </c>
      <c r="C3746" s="28" t="s">
        <v>21</v>
      </c>
      <c r="D3746" s="21" t="s">
        <v>359</v>
      </c>
      <c r="E3746" s="26">
        <v>82.5</v>
      </c>
      <c r="G3746" s="28" t="s">
        <v>675</v>
      </c>
      <c r="I3746" s="21">
        <f>WEEKNUM(B3746)</f>
        <v>51</v>
      </c>
    </row>
    <row r="3747" spans="1:9" ht="13.4" customHeight="1" x14ac:dyDescent="0.25">
      <c r="A3747" s="21" t="s">
        <v>2119</v>
      </c>
      <c r="B3747" s="25">
        <v>41262</v>
      </c>
      <c r="C3747" s="28" t="s">
        <v>21</v>
      </c>
      <c r="D3747" s="21" t="s">
        <v>216</v>
      </c>
      <c r="E3747" s="26">
        <v>75</v>
      </c>
      <c r="G3747" s="28" t="s">
        <v>675</v>
      </c>
      <c r="I3747" s="21">
        <f>WEEKNUM(B3747)</f>
        <v>51</v>
      </c>
    </row>
    <row r="3748" spans="1:9" ht="13.4" customHeight="1" x14ac:dyDescent="0.25">
      <c r="A3748" s="21" t="s">
        <v>2119</v>
      </c>
      <c r="B3748" s="25">
        <v>41262</v>
      </c>
      <c r="C3748" s="28" t="s">
        <v>21</v>
      </c>
      <c r="D3748" s="21" t="s">
        <v>560</v>
      </c>
      <c r="E3748" s="26">
        <v>75</v>
      </c>
      <c r="G3748" s="28" t="s">
        <v>568</v>
      </c>
      <c r="I3748" s="21">
        <f>WEEKNUM(B3748)</f>
        <v>51</v>
      </c>
    </row>
    <row r="3749" spans="1:9" ht="13.4" customHeight="1" x14ac:dyDescent="0.25">
      <c r="A3749" s="21" t="s">
        <v>2119</v>
      </c>
      <c r="B3749" s="25">
        <v>41262</v>
      </c>
      <c r="C3749" s="28" t="s">
        <v>21</v>
      </c>
      <c r="D3749" s="21" t="s">
        <v>730</v>
      </c>
      <c r="E3749" s="26">
        <v>1.75</v>
      </c>
      <c r="G3749" s="28" t="s">
        <v>323</v>
      </c>
      <c r="I3749" s="21">
        <f>WEEKNUM(B3749)</f>
        <v>51</v>
      </c>
    </row>
    <row r="3750" spans="1:9" ht="13.4" customHeight="1" x14ac:dyDescent="0.25">
      <c r="A3750" s="21" t="s">
        <v>2119</v>
      </c>
      <c r="B3750" s="25">
        <v>41262</v>
      </c>
      <c r="C3750" s="28" t="s">
        <v>6</v>
      </c>
      <c r="D3750" s="21" t="s">
        <v>731</v>
      </c>
      <c r="F3750" s="26">
        <v>140.93</v>
      </c>
      <c r="G3750" s="28" t="s">
        <v>543</v>
      </c>
    </row>
    <row r="3751" spans="1:9" ht="13.4" customHeight="1" x14ac:dyDescent="0.25">
      <c r="A3751" s="21" t="s">
        <v>2119</v>
      </c>
      <c r="B3751" s="25">
        <v>41262</v>
      </c>
      <c r="C3751" s="28" t="s">
        <v>6</v>
      </c>
      <c r="D3751" s="21" t="s">
        <v>732</v>
      </c>
      <c r="F3751" s="26">
        <v>732.21</v>
      </c>
      <c r="G3751" s="28" t="s">
        <v>23</v>
      </c>
    </row>
    <row r="3752" spans="1:9" ht="13.4" customHeight="1" x14ac:dyDescent="0.25">
      <c r="A3752" s="21" t="s">
        <v>2119</v>
      </c>
      <c r="B3752" s="25">
        <v>41262</v>
      </c>
      <c r="C3752" s="28" t="s">
        <v>6</v>
      </c>
      <c r="D3752" s="21" t="s">
        <v>733</v>
      </c>
      <c r="F3752" s="26">
        <v>709.04</v>
      </c>
      <c r="G3752" s="28" t="s">
        <v>597</v>
      </c>
    </row>
    <row r="3753" spans="1:9" ht="13.4" customHeight="1" x14ac:dyDescent="0.25">
      <c r="A3753" s="21" t="s">
        <v>2119</v>
      </c>
      <c r="B3753" s="25">
        <v>41262</v>
      </c>
      <c r="C3753" s="28" t="s">
        <v>6</v>
      </c>
      <c r="D3753" s="21" t="s">
        <v>734</v>
      </c>
      <c r="F3753" s="26">
        <v>180.8</v>
      </c>
      <c r="G3753" s="28" t="s">
        <v>597</v>
      </c>
    </row>
    <row r="3754" spans="1:9" ht="13.4" customHeight="1" x14ac:dyDescent="0.25">
      <c r="A3754" s="21" t="s">
        <v>2119</v>
      </c>
      <c r="B3754" s="25">
        <v>41263</v>
      </c>
      <c r="C3754" s="28" t="s">
        <v>21</v>
      </c>
      <c r="D3754" s="21" t="s">
        <v>735</v>
      </c>
      <c r="E3754" s="26">
        <v>5000</v>
      </c>
      <c r="G3754" s="28" t="s">
        <v>323</v>
      </c>
      <c r="I3754" s="21">
        <f>WEEKNUM(B3754)</f>
        <v>51</v>
      </c>
    </row>
    <row r="3755" spans="1:9" ht="13.4" customHeight="1" x14ac:dyDescent="0.25">
      <c r="A3755" s="21" t="s">
        <v>2119</v>
      </c>
      <c r="B3755" s="25">
        <v>41263</v>
      </c>
      <c r="C3755" s="28" t="s">
        <v>21</v>
      </c>
      <c r="D3755" s="21" t="s">
        <v>216</v>
      </c>
      <c r="E3755" s="26">
        <v>400.6</v>
      </c>
      <c r="G3755" s="28" t="s">
        <v>323</v>
      </c>
      <c r="I3755" s="21">
        <f>WEEKNUM(B3755)</f>
        <v>51</v>
      </c>
    </row>
    <row r="3756" spans="1:9" ht="13.4" customHeight="1" x14ac:dyDescent="0.25">
      <c r="A3756" s="21" t="s">
        <v>2119</v>
      </c>
      <c r="B3756" s="25">
        <v>41263</v>
      </c>
      <c r="C3756" s="28" t="s">
        <v>21</v>
      </c>
      <c r="D3756" s="21" t="s">
        <v>525</v>
      </c>
      <c r="E3756" s="26">
        <v>9</v>
      </c>
      <c r="G3756" s="28" t="s">
        <v>323</v>
      </c>
      <c r="I3756" s="21">
        <f>WEEKNUM(B3756)</f>
        <v>51</v>
      </c>
    </row>
    <row r="3757" spans="1:9" ht="13.4" customHeight="1" x14ac:dyDescent="0.25">
      <c r="A3757" s="21" t="s">
        <v>2119</v>
      </c>
      <c r="B3757" s="25">
        <v>41263</v>
      </c>
      <c r="C3757" s="28" t="s">
        <v>6</v>
      </c>
      <c r="D3757" s="21" t="s">
        <v>736</v>
      </c>
      <c r="F3757" s="26">
        <v>58.11</v>
      </c>
      <c r="G3757" s="28" t="s">
        <v>737</v>
      </c>
    </row>
    <row r="3758" spans="1:9" ht="13.4" customHeight="1" x14ac:dyDescent="0.25">
      <c r="A3758" s="21" t="s">
        <v>2119</v>
      </c>
      <c r="B3758" s="25">
        <v>41263</v>
      </c>
      <c r="C3758" s="28" t="s">
        <v>6</v>
      </c>
      <c r="D3758" s="21" t="s">
        <v>738</v>
      </c>
      <c r="F3758" s="26">
        <v>196.6</v>
      </c>
      <c r="G3758" s="28" t="s">
        <v>597</v>
      </c>
    </row>
    <row r="3759" spans="1:9" ht="13.4" customHeight="1" x14ac:dyDescent="0.25">
      <c r="A3759" s="21" t="s">
        <v>2119</v>
      </c>
      <c r="B3759" s="25">
        <v>41263</v>
      </c>
      <c r="C3759" s="28" t="s">
        <v>6</v>
      </c>
      <c r="D3759" s="21" t="s">
        <v>739</v>
      </c>
      <c r="F3759" s="26">
        <v>117.3</v>
      </c>
      <c r="G3759" s="28" t="s">
        <v>740</v>
      </c>
    </row>
    <row r="3760" spans="1:9" ht="13.4" customHeight="1" x14ac:dyDescent="0.25">
      <c r="A3760" s="21" t="s">
        <v>2119</v>
      </c>
      <c r="B3760" s="25">
        <v>41263</v>
      </c>
      <c r="C3760" s="28" t="s">
        <v>6</v>
      </c>
      <c r="D3760" s="21" t="s">
        <v>485</v>
      </c>
      <c r="F3760" s="26">
        <v>4728.1499999999996</v>
      </c>
      <c r="G3760" s="28" t="s">
        <v>543</v>
      </c>
    </row>
    <row r="3761" spans="1:9" ht="13.4" customHeight="1" x14ac:dyDescent="0.25">
      <c r="A3761" s="21" t="s">
        <v>2119</v>
      </c>
      <c r="B3761" s="25">
        <v>41264</v>
      </c>
      <c r="C3761" s="28" t="s">
        <v>21</v>
      </c>
      <c r="D3761" s="21" t="s">
        <v>36</v>
      </c>
      <c r="E3761" s="26">
        <v>780</v>
      </c>
      <c r="G3761" s="28" t="s">
        <v>543</v>
      </c>
      <c r="I3761" s="21">
        <f t="shared" ref="I3761:I3766" si="117">WEEKNUM(B3761)</f>
        <v>51</v>
      </c>
    </row>
    <row r="3762" spans="1:9" ht="13.4" customHeight="1" x14ac:dyDescent="0.25">
      <c r="A3762" s="21" t="s">
        <v>2119</v>
      </c>
      <c r="B3762" s="25">
        <v>41264</v>
      </c>
      <c r="C3762" s="28" t="s">
        <v>21</v>
      </c>
      <c r="D3762" s="21" t="s">
        <v>32</v>
      </c>
      <c r="E3762" s="26">
        <v>780</v>
      </c>
      <c r="G3762" s="28" t="s">
        <v>543</v>
      </c>
      <c r="I3762" s="21">
        <f t="shared" si="117"/>
        <v>51</v>
      </c>
    </row>
    <row r="3763" spans="1:9" ht="13.4" customHeight="1" x14ac:dyDescent="0.25">
      <c r="A3763" s="21" t="s">
        <v>2119</v>
      </c>
      <c r="B3763" s="25">
        <v>41264</v>
      </c>
      <c r="C3763" s="28" t="s">
        <v>21</v>
      </c>
      <c r="D3763" s="21" t="s">
        <v>22</v>
      </c>
      <c r="E3763" s="26">
        <v>650</v>
      </c>
      <c r="G3763" s="28" t="s">
        <v>23</v>
      </c>
      <c r="I3763" s="21">
        <f t="shared" si="117"/>
        <v>51</v>
      </c>
    </row>
    <row r="3764" spans="1:9" ht="13.4" customHeight="1" x14ac:dyDescent="0.25">
      <c r="A3764" s="21" t="s">
        <v>2119</v>
      </c>
      <c r="B3764" s="25">
        <v>41264</v>
      </c>
      <c r="C3764" s="28" t="s">
        <v>21</v>
      </c>
      <c r="D3764" s="21" t="s">
        <v>36</v>
      </c>
      <c r="E3764" s="26">
        <v>600</v>
      </c>
      <c r="G3764" s="28" t="s">
        <v>543</v>
      </c>
      <c r="I3764" s="21">
        <f t="shared" si="117"/>
        <v>51</v>
      </c>
    </row>
    <row r="3765" spans="1:9" ht="13.4" customHeight="1" x14ac:dyDescent="0.25">
      <c r="A3765" s="21" t="s">
        <v>2119</v>
      </c>
      <c r="B3765" s="25">
        <v>41264</v>
      </c>
      <c r="C3765" s="28" t="s">
        <v>21</v>
      </c>
      <c r="D3765" s="21" t="s">
        <v>528</v>
      </c>
      <c r="E3765" s="26">
        <v>500</v>
      </c>
      <c r="G3765" s="28" t="s">
        <v>543</v>
      </c>
      <c r="I3765" s="21">
        <f t="shared" si="117"/>
        <v>51</v>
      </c>
    </row>
    <row r="3766" spans="1:9" ht="13.4" customHeight="1" x14ac:dyDescent="0.25">
      <c r="A3766" s="21" t="s">
        <v>2119</v>
      </c>
      <c r="B3766" s="25">
        <v>41264</v>
      </c>
      <c r="C3766" s="28" t="s">
        <v>21</v>
      </c>
      <c r="D3766" s="21" t="s">
        <v>533</v>
      </c>
      <c r="E3766" s="26">
        <v>600</v>
      </c>
      <c r="G3766" s="28" t="s">
        <v>23</v>
      </c>
      <c r="I3766" s="21">
        <f t="shared" si="117"/>
        <v>51</v>
      </c>
    </row>
    <row r="3767" spans="1:9" ht="13.4" customHeight="1" x14ac:dyDescent="0.25">
      <c r="A3767" s="21" t="s">
        <v>2119</v>
      </c>
      <c r="B3767" s="25">
        <v>41264</v>
      </c>
      <c r="C3767" s="28" t="s">
        <v>6</v>
      </c>
      <c r="D3767" s="21" t="s">
        <v>741</v>
      </c>
      <c r="F3767" s="26">
        <v>232.39</v>
      </c>
      <c r="G3767" s="28" t="s">
        <v>543</v>
      </c>
    </row>
    <row r="3768" spans="1:9" ht="13.4" customHeight="1" x14ac:dyDescent="0.25">
      <c r="A3768" s="21" t="s">
        <v>2119</v>
      </c>
      <c r="B3768" s="25">
        <v>41264</v>
      </c>
      <c r="C3768" s="28" t="s">
        <v>275</v>
      </c>
      <c r="D3768" s="21" t="s">
        <v>742</v>
      </c>
      <c r="F3768" s="26">
        <v>257.61</v>
      </c>
      <c r="G3768" s="3" t="s">
        <v>3326</v>
      </c>
    </row>
    <row r="3769" spans="1:9" ht="13.4" customHeight="1" x14ac:dyDescent="0.25">
      <c r="A3769" s="21" t="s">
        <v>2119</v>
      </c>
      <c r="B3769" s="25">
        <v>41265</v>
      </c>
      <c r="C3769" s="28" t="s">
        <v>6</v>
      </c>
      <c r="D3769" s="21" t="s">
        <v>743</v>
      </c>
      <c r="F3769" s="26">
        <v>554.65</v>
      </c>
      <c r="G3769" s="28" t="s">
        <v>619</v>
      </c>
    </row>
    <row r="3770" spans="1:9" ht="13.4" customHeight="1" x14ac:dyDescent="0.25">
      <c r="A3770" s="21" t="s">
        <v>2119</v>
      </c>
      <c r="B3770" s="25">
        <v>41265</v>
      </c>
      <c r="C3770" s="28" t="s">
        <v>6</v>
      </c>
      <c r="D3770" s="21" t="s">
        <v>744</v>
      </c>
      <c r="F3770" s="26">
        <v>1867.51</v>
      </c>
      <c r="G3770" s="28" t="s">
        <v>597</v>
      </c>
    </row>
    <row r="3771" spans="1:9" ht="13.4" customHeight="1" x14ac:dyDescent="0.25">
      <c r="A3771" s="21" t="s">
        <v>2119</v>
      </c>
      <c r="B3771" s="25">
        <v>41265</v>
      </c>
      <c r="C3771" s="28" t="s">
        <v>6</v>
      </c>
      <c r="D3771" s="21" t="s">
        <v>745</v>
      </c>
      <c r="F3771" s="26">
        <v>50.46</v>
      </c>
      <c r="G3771" s="28" t="s">
        <v>504</v>
      </c>
    </row>
    <row r="3772" spans="1:9" ht="13.4" customHeight="1" x14ac:dyDescent="0.25">
      <c r="A3772" s="21" t="s">
        <v>2119</v>
      </c>
      <c r="B3772" s="25">
        <v>41265</v>
      </c>
      <c r="C3772" s="28" t="s">
        <v>6</v>
      </c>
      <c r="D3772" s="21" t="s">
        <v>746</v>
      </c>
      <c r="F3772" s="26">
        <v>1950.38</v>
      </c>
      <c r="G3772" s="28" t="s">
        <v>747</v>
      </c>
    </row>
    <row r="3773" spans="1:9" ht="13.4" customHeight="1" x14ac:dyDescent="0.25">
      <c r="A3773" s="21" t="s">
        <v>2119</v>
      </c>
      <c r="B3773" s="25">
        <v>41265</v>
      </c>
      <c r="C3773" s="28" t="s">
        <v>6</v>
      </c>
      <c r="D3773" s="21" t="s">
        <v>748</v>
      </c>
      <c r="F3773" s="26">
        <v>267.08</v>
      </c>
      <c r="G3773" s="28" t="s">
        <v>737</v>
      </c>
    </row>
    <row r="3774" spans="1:9" ht="13.4" customHeight="1" x14ac:dyDescent="0.25">
      <c r="A3774" s="21" t="s">
        <v>2119</v>
      </c>
      <c r="B3774" s="25">
        <v>41266</v>
      </c>
      <c r="C3774" s="28" t="s">
        <v>6</v>
      </c>
      <c r="D3774" s="21" t="s">
        <v>749</v>
      </c>
      <c r="F3774" s="26">
        <v>460.8</v>
      </c>
      <c r="G3774" s="28" t="s">
        <v>597</v>
      </c>
    </row>
    <row r="3775" spans="1:9" ht="13.4" customHeight="1" x14ac:dyDescent="0.25">
      <c r="A3775" s="21" t="s">
        <v>2119</v>
      </c>
      <c r="B3775" s="25">
        <v>41267</v>
      </c>
      <c r="C3775" s="28" t="s">
        <v>21</v>
      </c>
      <c r="D3775" s="21" t="s">
        <v>295</v>
      </c>
      <c r="E3775" s="26">
        <v>2500</v>
      </c>
      <c r="G3775" s="28" t="s">
        <v>597</v>
      </c>
      <c r="I3775" s="21">
        <f t="shared" ref="I3775:I3784" si="118">WEEKNUM(B3775)</f>
        <v>52</v>
      </c>
    </row>
    <row r="3776" spans="1:9" ht="13.4" customHeight="1" x14ac:dyDescent="0.25">
      <c r="A3776" s="21" t="s">
        <v>2119</v>
      </c>
      <c r="B3776" s="25">
        <v>41267</v>
      </c>
      <c r="C3776" s="28" t="s">
        <v>21</v>
      </c>
      <c r="D3776" s="21" t="s">
        <v>399</v>
      </c>
      <c r="E3776" s="26">
        <v>720</v>
      </c>
      <c r="G3776" s="28" t="s">
        <v>23</v>
      </c>
      <c r="I3776" s="21">
        <f t="shared" si="118"/>
        <v>52</v>
      </c>
    </row>
    <row r="3777" spans="1:9" ht="13.4" customHeight="1" x14ac:dyDescent="0.25">
      <c r="A3777" s="21" t="s">
        <v>2119</v>
      </c>
      <c r="B3777" s="25">
        <v>41267</v>
      </c>
      <c r="C3777" s="28" t="s">
        <v>21</v>
      </c>
      <c r="D3777" s="21" t="s">
        <v>396</v>
      </c>
      <c r="E3777" s="26">
        <v>720</v>
      </c>
      <c r="G3777" s="28" t="s">
        <v>675</v>
      </c>
      <c r="I3777" s="21">
        <f t="shared" si="118"/>
        <v>52</v>
      </c>
    </row>
    <row r="3778" spans="1:9" ht="13.4" customHeight="1" x14ac:dyDescent="0.25">
      <c r="A3778" s="21" t="s">
        <v>2119</v>
      </c>
      <c r="B3778" s="25">
        <v>41267</v>
      </c>
      <c r="C3778" s="28" t="s">
        <v>21</v>
      </c>
      <c r="D3778" s="21" t="s">
        <v>258</v>
      </c>
      <c r="E3778" s="26">
        <v>660</v>
      </c>
      <c r="G3778" s="28" t="s">
        <v>675</v>
      </c>
      <c r="I3778" s="21">
        <f t="shared" si="118"/>
        <v>52</v>
      </c>
    </row>
    <row r="3779" spans="1:9" ht="13.4" customHeight="1" x14ac:dyDescent="0.25">
      <c r="A3779" s="21" t="s">
        <v>2119</v>
      </c>
      <c r="B3779" s="25">
        <v>41267</v>
      </c>
      <c r="C3779" s="28" t="s">
        <v>21</v>
      </c>
      <c r="D3779" s="21" t="s">
        <v>40</v>
      </c>
      <c r="E3779" s="26">
        <v>580</v>
      </c>
      <c r="G3779" s="28" t="s">
        <v>675</v>
      </c>
      <c r="I3779" s="21">
        <f t="shared" si="118"/>
        <v>52</v>
      </c>
    </row>
    <row r="3780" spans="1:9" ht="13.4" customHeight="1" x14ac:dyDescent="0.25">
      <c r="A3780" s="21" t="s">
        <v>2119</v>
      </c>
      <c r="B3780" s="25">
        <v>41267</v>
      </c>
      <c r="C3780" s="28" t="s">
        <v>21</v>
      </c>
      <c r="D3780" s="21" t="s">
        <v>644</v>
      </c>
      <c r="E3780" s="26">
        <v>500</v>
      </c>
      <c r="G3780" s="28" t="s">
        <v>23</v>
      </c>
      <c r="I3780" s="21">
        <f t="shared" si="118"/>
        <v>52</v>
      </c>
    </row>
    <row r="3781" spans="1:9" ht="13.4" customHeight="1" x14ac:dyDescent="0.25">
      <c r="A3781" s="21" t="s">
        <v>2119</v>
      </c>
      <c r="B3781" s="25">
        <v>41267</v>
      </c>
      <c r="C3781" s="28" t="s">
        <v>21</v>
      </c>
      <c r="D3781" s="21" t="s">
        <v>216</v>
      </c>
      <c r="E3781" s="26">
        <v>400.6</v>
      </c>
      <c r="G3781" s="28" t="s">
        <v>323</v>
      </c>
      <c r="I3781" s="21">
        <f t="shared" si="118"/>
        <v>52</v>
      </c>
    </row>
    <row r="3782" spans="1:9" ht="13.4" customHeight="1" x14ac:dyDescent="0.25">
      <c r="A3782" s="21" t="s">
        <v>2119</v>
      </c>
      <c r="B3782" s="25">
        <v>41267</v>
      </c>
      <c r="C3782" s="28" t="s">
        <v>21</v>
      </c>
      <c r="D3782" s="21" t="s">
        <v>592</v>
      </c>
      <c r="E3782" s="26">
        <v>400</v>
      </c>
      <c r="G3782" s="28" t="s">
        <v>675</v>
      </c>
      <c r="I3782" s="21">
        <f t="shared" si="118"/>
        <v>52</v>
      </c>
    </row>
    <row r="3783" spans="1:9" ht="13.4" customHeight="1" x14ac:dyDescent="0.25">
      <c r="A3783" s="21" t="s">
        <v>2119</v>
      </c>
      <c r="B3783" s="25">
        <v>41267</v>
      </c>
      <c r="C3783" s="28" t="s">
        <v>21</v>
      </c>
      <c r="D3783" s="21" t="s">
        <v>750</v>
      </c>
      <c r="E3783" s="26">
        <v>358.74</v>
      </c>
      <c r="G3783" s="28" t="s">
        <v>323</v>
      </c>
      <c r="I3783" s="21">
        <f t="shared" si="118"/>
        <v>52</v>
      </c>
    </row>
    <row r="3784" spans="1:9" ht="13.4" customHeight="1" x14ac:dyDescent="0.25">
      <c r="A3784" s="21" t="s">
        <v>2119</v>
      </c>
      <c r="B3784" s="25">
        <v>41267</v>
      </c>
      <c r="C3784" s="28" t="s">
        <v>21</v>
      </c>
      <c r="D3784" s="21" t="s">
        <v>40</v>
      </c>
      <c r="E3784" s="26">
        <v>300</v>
      </c>
      <c r="G3784" s="28" t="s">
        <v>675</v>
      </c>
      <c r="I3784" s="21">
        <f t="shared" si="118"/>
        <v>52</v>
      </c>
    </row>
    <row r="3785" spans="1:9" ht="13.4" customHeight="1" x14ac:dyDescent="0.25">
      <c r="A3785" s="21" t="s">
        <v>2119</v>
      </c>
      <c r="B3785" s="25">
        <v>41267</v>
      </c>
      <c r="C3785" s="28" t="s">
        <v>6</v>
      </c>
      <c r="D3785" s="21" t="s">
        <v>751</v>
      </c>
      <c r="F3785" s="26">
        <v>704.11</v>
      </c>
      <c r="G3785" s="28" t="s">
        <v>23</v>
      </c>
    </row>
    <row r="3786" spans="1:9" ht="13.4" customHeight="1" x14ac:dyDescent="0.25">
      <c r="A3786" s="21" t="s">
        <v>2119</v>
      </c>
      <c r="B3786" s="25">
        <v>41267</v>
      </c>
      <c r="C3786" s="28" t="s">
        <v>6</v>
      </c>
      <c r="D3786" s="21" t="s">
        <v>752</v>
      </c>
      <c r="F3786" s="26">
        <v>211.66</v>
      </c>
      <c r="G3786" s="28" t="s">
        <v>597</v>
      </c>
    </row>
    <row r="3787" spans="1:9" ht="13.4" customHeight="1" x14ac:dyDescent="0.25">
      <c r="A3787" s="21" t="s">
        <v>2119</v>
      </c>
      <c r="B3787" s="25">
        <v>41267</v>
      </c>
      <c r="C3787" s="28" t="s">
        <v>6</v>
      </c>
      <c r="D3787" s="21" t="s">
        <v>753</v>
      </c>
      <c r="F3787" s="26">
        <v>233.02</v>
      </c>
      <c r="G3787" s="28" t="s">
        <v>23</v>
      </c>
    </row>
    <row r="3788" spans="1:9" ht="13.4" customHeight="1" x14ac:dyDescent="0.25">
      <c r="A3788" s="21" t="s">
        <v>2119</v>
      </c>
      <c r="B3788" s="25">
        <v>41269</v>
      </c>
      <c r="C3788" s="28" t="s">
        <v>21</v>
      </c>
      <c r="D3788" s="21" t="s">
        <v>46</v>
      </c>
      <c r="E3788" s="26">
        <v>650</v>
      </c>
      <c r="G3788" s="28" t="s">
        <v>23</v>
      </c>
      <c r="I3788" s="21">
        <f>WEEKNUM(B3788)</f>
        <v>52</v>
      </c>
    </row>
    <row r="3789" spans="1:9" ht="13.4" customHeight="1" x14ac:dyDescent="0.25">
      <c r="A3789" s="21" t="s">
        <v>2119</v>
      </c>
      <c r="B3789" s="25">
        <v>41269</v>
      </c>
      <c r="C3789" s="28" t="s">
        <v>6</v>
      </c>
      <c r="D3789" s="21" t="s">
        <v>754</v>
      </c>
      <c r="F3789" s="26">
        <v>351.71</v>
      </c>
      <c r="G3789" s="28" t="s">
        <v>755</v>
      </c>
    </row>
    <row r="3790" spans="1:9" ht="13.4" customHeight="1" x14ac:dyDescent="0.25">
      <c r="A3790" s="21" t="s">
        <v>2119</v>
      </c>
      <c r="B3790" s="25">
        <v>41269</v>
      </c>
      <c r="C3790" s="28" t="s">
        <v>6</v>
      </c>
      <c r="D3790" s="21" t="s">
        <v>756</v>
      </c>
      <c r="F3790" s="26">
        <v>415.67</v>
      </c>
      <c r="G3790" s="28" t="s">
        <v>597</v>
      </c>
    </row>
    <row r="3791" spans="1:9" ht="13.4" customHeight="1" x14ac:dyDescent="0.25">
      <c r="A3791" s="21" t="s">
        <v>2119</v>
      </c>
      <c r="B3791" s="25">
        <v>41270</v>
      </c>
      <c r="C3791" s="28" t="s">
        <v>6</v>
      </c>
      <c r="D3791" s="21" t="s">
        <v>757</v>
      </c>
      <c r="F3791" s="26">
        <v>236.33</v>
      </c>
      <c r="G3791" s="28" t="s">
        <v>737</v>
      </c>
    </row>
    <row r="3792" spans="1:9" ht="13.4" customHeight="1" x14ac:dyDescent="0.25">
      <c r="A3792" s="21" t="s">
        <v>2119</v>
      </c>
      <c r="B3792" s="25">
        <v>41270</v>
      </c>
      <c r="C3792" s="28" t="s">
        <v>6</v>
      </c>
      <c r="D3792" s="21" t="s">
        <v>758</v>
      </c>
      <c r="F3792" s="26">
        <v>636.49</v>
      </c>
      <c r="G3792" s="28" t="s">
        <v>543</v>
      </c>
    </row>
    <row r="3793" spans="1:9" ht="13.4" customHeight="1" x14ac:dyDescent="0.25">
      <c r="A3793" s="21" t="s">
        <v>2119</v>
      </c>
      <c r="B3793" s="25">
        <v>41270</v>
      </c>
      <c r="C3793" s="28" t="s">
        <v>6</v>
      </c>
      <c r="D3793" s="21" t="s">
        <v>759</v>
      </c>
      <c r="F3793" s="26">
        <v>1154.8699999999999</v>
      </c>
      <c r="G3793" s="28" t="s">
        <v>675</v>
      </c>
    </row>
    <row r="3794" spans="1:9" ht="13.4" customHeight="1" x14ac:dyDescent="0.25">
      <c r="A3794" s="21" t="s">
        <v>2119</v>
      </c>
      <c r="B3794" s="25">
        <v>41270</v>
      </c>
      <c r="C3794" s="28" t="s">
        <v>6</v>
      </c>
      <c r="D3794" s="21" t="s">
        <v>760</v>
      </c>
      <c r="F3794" s="26">
        <v>1278.1300000000001</v>
      </c>
      <c r="G3794" s="28" t="s">
        <v>543</v>
      </c>
    </row>
    <row r="3795" spans="1:9" ht="13.4" customHeight="1" x14ac:dyDescent="0.25">
      <c r="A3795" s="21" t="s">
        <v>2119</v>
      </c>
      <c r="B3795" s="25">
        <v>41270</v>
      </c>
      <c r="C3795" s="28" t="s">
        <v>6</v>
      </c>
      <c r="D3795" s="21" t="s">
        <v>761</v>
      </c>
      <c r="F3795" s="26">
        <v>510.84</v>
      </c>
      <c r="G3795" s="28" t="s">
        <v>543</v>
      </c>
    </row>
    <row r="3796" spans="1:9" ht="13.4" customHeight="1" x14ac:dyDescent="0.25">
      <c r="A3796" s="21" t="s">
        <v>2119</v>
      </c>
      <c r="B3796" s="25">
        <v>41270</v>
      </c>
      <c r="C3796" s="28" t="s">
        <v>6</v>
      </c>
      <c r="D3796" s="21" t="s">
        <v>762</v>
      </c>
      <c r="F3796" s="26">
        <v>493.21</v>
      </c>
      <c r="G3796" s="28" t="s">
        <v>763</v>
      </c>
    </row>
    <row r="3797" spans="1:9" ht="13.4" customHeight="1" x14ac:dyDescent="0.25">
      <c r="A3797" s="21" t="s">
        <v>2119</v>
      </c>
      <c r="B3797" s="25">
        <v>41270</v>
      </c>
      <c r="C3797" s="28" t="s">
        <v>21</v>
      </c>
      <c r="D3797" s="21" t="s">
        <v>216</v>
      </c>
      <c r="E3797" s="26">
        <v>19</v>
      </c>
      <c r="G3797" s="28" t="s">
        <v>323</v>
      </c>
      <c r="I3797" s="21">
        <f>WEEKNUM(B3797)</f>
        <v>52</v>
      </c>
    </row>
    <row r="3798" spans="1:9" ht="13.4" customHeight="1" x14ac:dyDescent="0.25">
      <c r="A3798" s="21" t="s">
        <v>2119</v>
      </c>
      <c r="B3798" s="25">
        <v>41271</v>
      </c>
      <c r="C3798" s="28" t="s">
        <v>6</v>
      </c>
      <c r="D3798" s="21" t="s">
        <v>764</v>
      </c>
      <c r="F3798" s="26">
        <v>178.49</v>
      </c>
      <c r="G3798" s="28" t="s">
        <v>737</v>
      </c>
    </row>
    <row r="3799" spans="1:9" ht="13.4" customHeight="1" x14ac:dyDescent="0.25">
      <c r="A3799" s="21" t="s">
        <v>2119</v>
      </c>
      <c r="B3799" s="25">
        <v>41271</v>
      </c>
      <c r="C3799" s="28" t="s">
        <v>6</v>
      </c>
      <c r="D3799" s="21" t="s">
        <v>765</v>
      </c>
      <c r="F3799" s="26">
        <v>419.68</v>
      </c>
      <c r="G3799" s="28" t="s">
        <v>23</v>
      </c>
    </row>
    <row r="3800" spans="1:9" ht="13.4" customHeight="1" x14ac:dyDescent="0.25">
      <c r="A3800" s="21" t="s">
        <v>2119</v>
      </c>
      <c r="B3800" s="25">
        <v>41271</v>
      </c>
      <c r="C3800" s="28" t="s">
        <v>6</v>
      </c>
      <c r="D3800" s="21" t="s">
        <v>766</v>
      </c>
      <c r="F3800" s="26">
        <v>64.180000000000007</v>
      </c>
      <c r="G3800" s="28" t="s">
        <v>23</v>
      </c>
    </row>
    <row r="3801" spans="1:9" ht="13.4" customHeight="1" x14ac:dyDescent="0.25">
      <c r="A3801" s="21" t="s">
        <v>2119</v>
      </c>
      <c r="B3801" s="25">
        <v>41271</v>
      </c>
      <c r="C3801" s="28" t="s">
        <v>21</v>
      </c>
      <c r="D3801" s="21" t="s">
        <v>260</v>
      </c>
      <c r="E3801" s="26">
        <v>3500</v>
      </c>
      <c r="G3801" s="28" t="s">
        <v>675</v>
      </c>
      <c r="I3801" s="21">
        <f>WEEKNUM(B3801)</f>
        <v>52</v>
      </c>
    </row>
    <row r="3802" spans="1:9" ht="13.4" customHeight="1" x14ac:dyDescent="0.25">
      <c r="A3802" s="21" t="s">
        <v>2119</v>
      </c>
      <c r="B3802" s="25">
        <v>41271</v>
      </c>
      <c r="C3802" s="28" t="s">
        <v>21</v>
      </c>
      <c r="D3802" s="21" t="s">
        <v>22</v>
      </c>
      <c r="E3802" s="26">
        <v>700</v>
      </c>
      <c r="G3802" s="28" t="s">
        <v>23</v>
      </c>
      <c r="I3802" s="21">
        <f>WEEKNUM(B3802)</f>
        <v>52</v>
      </c>
    </row>
    <row r="3803" spans="1:9" ht="13.4" customHeight="1" x14ac:dyDescent="0.25">
      <c r="A3803" s="21" t="s">
        <v>2119</v>
      </c>
      <c r="B3803" s="25">
        <v>41271</v>
      </c>
      <c r="C3803" s="28" t="s">
        <v>21</v>
      </c>
      <c r="D3803" s="21" t="s">
        <v>368</v>
      </c>
      <c r="E3803" s="26">
        <v>300</v>
      </c>
      <c r="G3803" s="28" t="s">
        <v>597</v>
      </c>
      <c r="I3803" s="21">
        <f>WEEKNUM(B3803)</f>
        <v>52</v>
      </c>
    </row>
    <row r="3804" spans="1:9" ht="13.4" customHeight="1" x14ac:dyDescent="0.25">
      <c r="A3804" s="21" t="s">
        <v>2119</v>
      </c>
      <c r="B3804" s="25">
        <v>41271</v>
      </c>
      <c r="C3804" s="28" t="s">
        <v>21</v>
      </c>
      <c r="D3804" s="21" t="s">
        <v>644</v>
      </c>
      <c r="E3804" s="26">
        <v>500</v>
      </c>
      <c r="G3804" s="28" t="s">
        <v>23</v>
      </c>
      <c r="I3804" s="21">
        <f>WEEKNUM(B3804)</f>
        <v>52</v>
      </c>
    </row>
    <row r="3805" spans="1:9" ht="13.4" customHeight="1" x14ac:dyDescent="0.25">
      <c r="A3805" s="21" t="s">
        <v>2119</v>
      </c>
      <c r="B3805" s="25">
        <v>41271</v>
      </c>
      <c r="C3805" s="28" t="s">
        <v>21</v>
      </c>
      <c r="D3805" s="21" t="s">
        <v>767</v>
      </c>
      <c r="E3805" s="26">
        <v>60.52</v>
      </c>
      <c r="G3805" s="28" t="s">
        <v>323</v>
      </c>
      <c r="I3805" s="21">
        <f>WEEKNUM(B3805)</f>
        <v>52</v>
      </c>
    </row>
    <row r="3806" spans="1:9" ht="13.4" customHeight="1" x14ac:dyDescent="0.25">
      <c r="A3806" s="21" t="s">
        <v>2119</v>
      </c>
      <c r="B3806" s="25">
        <v>41272</v>
      </c>
      <c r="C3806" s="28" t="s">
        <v>6</v>
      </c>
      <c r="D3806" s="21" t="s">
        <v>768</v>
      </c>
      <c r="F3806" s="26">
        <v>395.16</v>
      </c>
      <c r="G3806" s="28" t="s">
        <v>597</v>
      </c>
    </row>
    <row r="3807" spans="1:9" ht="13.4" customHeight="1" x14ac:dyDescent="0.25">
      <c r="A3807" s="21" t="s">
        <v>2119</v>
      </c>
      <c r="B3807" s="25">
        <v>41272</v>
      </c>
      <c r="C3807" s="28" t="s">
        <v>6</v>
      </c>
      <c r="D3807" s="21" t="s">
        <v>769</v>
      </c>
      <c r="F3807" s="26">
        <v>224.68</v>
      </c>
      <c r="G3807" s="28" t="s">
        <v>23</v>
      </c>
    </row>
    <row r="3808" spans="1:9" ht="13.4" customHeight="1" x14ac:dyDescent="0.25">
      <c r="A3808" s="21" t="s">
        <v>2119</v>
      </c>
      <c r="B3808" s="25">
        <v>41272</v>
      </c>
      <c r="C3808" s="28" t="s">
        <v>6</v>
      </c>
      <c r="D3808" s="21" t="s">
        <v>770</v>
      </c>
      <c r="F3808" s="26">
        <v>162.38999999999999</v>
      </c>
      <c r="G3808" s="28" t="s">
        <v>543</v>
      </c>
    </row>
    <row r="3809" spans="1:9" ht="13.4" customHeight="1" x14ac:dyDescent="0.25">
      <c r="A3809" s="21" t="s">
        <v>2119</v>
      </c>
      <c r="B3809" s="25">
        <v>41274</v>
      </c>
      <c r="C3809" s="28" t="s">
        <v>6</v>
      </c>
      <c r="D3809" s="21" t="s">
        <v>771</v>
      </c>
      <c r="F3809" s="26">
        <v>3140.14</v>
      </c>
      <c r="G3809" s="28" t="s">
        <v>23</v>
      </c>
    </row>
    <row r="3810" spans="1:9" ht="13.4" customHeight="1" x14ac:dyDescent="0.25">
      <c r="A3810" s="21" t="s">
        <v>2119</v>
      </c>
      <c r="B3810" s="25">
        <v>41274</v>
      </c>
      <c r="C3810" s="28" t="s">
        <v>6</v>
      </c>
      <c r="D3810" s="21" t="s">
        <v>772</v>
      </c>
      <c r="F3810" s="26">
        <v>83.13</v>
      </c>
      <c r="G3810" s="28" t="s">
        <v>259</v>
      </c>
    </row>
    <row r="3811" spans="1:9" ht="13.4" customHeight="1" x14ac:dyDescent="0.25">
      <c r="A3811" s="21" t="s">
        <v>2119</v>
      </c>
      <c r="B3811" s="25">
        <v>41274</v>
      </c>
      <c r="C3811" s="28" t="s">
        <v>21</v>
      </c>
      <c r="D3811" s="21" t="s">
        <v>528</v>
      </c>
      <c r="E3811" s="26">
        <v>525</v>
      </c>
      <c r="G3811" s="28" t="s">
        <v>543</v>
      </c>
      <c r="I3811" s="21">
        <f t="shared" ref="I3811:I3831" si="119">WEEKNUM(B3811)</f>
        <v>53</v>
      </c>
    </row>
    <row r="3812" spans="1:9" ht="13.4" customHeight="1" x14ac:dyDescent="0.25">
      <c r="A3812" s="21" t="s">
        <v>2119</v>
      </c>
      <c r="B3812" s="25">
        <v>41274</v>
      </c>
      <c r="C3812" s="28" t="s">
        <v>21</v>
      </c>
      <c r="D3812" s="21" t="s">
        <v>773</v>
      </c>
      <c r="E3812" s="26">
        <v>1200</v>
      </c>
      <c r="G3812" s="28" t="s">
        <v>323</v>
      </c>
      <c r="I3812" s="21">
        <f t="shared" si="119"/>
        <v>53</v>
      </c>
    </row>
    <row r="3813" spans="1:9" ht="13.4" customHeight="1" x14ac:dyDescent="0.25">
      <c r="A3813" s="21" t="s">
        <v>2119</v>
      </c>
      <c r="B3813" s="25">
        <v>41274</v>
      </c>
      <c r="C3813" s="28" t="s">
        <v>21</v>
      </c>
      <c r="D3813" s="21" t="s">
        <v>399</v>
      </c>
      <c r="E3813" s="26">
        <v>600</v>
      </c>
      <c r="G3813" s="28" t="s">
        <v>23</v>
      </c>
      <c r="I3813" s="21">
        <f t="shared" si="119"/>
        <v>53</v>
      </c>
    </row>
    <row r="3814" spans="1:9" ht="13.4" customHeight="1" x14ac:dyDescent="0.25">
      <c r="A3814" s="21" t="s">
        <v>2119</v>
      </c>
      <c r="B3814" s="25">
        <v>41274</v>
      </c>
      <c r="C3814" s="28" t="s">
        <v>21</v>
      </c>
      <c r="D3814" s="21" t="s">
        <v>396</v>
      </c>
      <c r="E3814" s="26">
        <v>600</v>
      </c>
      <c r="G3814" s="28" t="s">
        <v>675</v>
      </c>
      <c r="I3814" s="21">
        <f t="shared" si="119"/>
        <v>53</v>
      </c>
    </row>
    <row r="3815" spans="1:9" ht="13.4" customHeight="1" x14ac:dyDescent="0.25">
      <c r="A3815" s="21" t="s">
        <v>2119</v>
      </c>
      <c r="B3815" s="25">
        <v>41274</v>
      </c>
      <c r="C3815" s="28" t="s">
        <v>21</v>
      </c>
      <c r="D3815" s="21" t="s">
        <v>46</v>
      </c>
      <c r="E3815" s="26">
        <v>520</v>
      </c>
      <c r="G3815" s="28" t="s">
        <v>23</v>
      </c>
      <c r="I3815" s="21">
        <f t="shared" si="119"/>
        <v>53</v>
      </c>
    </row>
    <row r="3816" spans="1:9" ht="13.4" customHeight="1" x14ac:dyDescent="0.25">
      <c r="A3816" s="21" t="s">
        <v>2119</v>
      </c>
      <c r="B3816" s="25">
        <v>41274</v>
      </c>
      <c r="C3816" s="28" t="s">
        <v>21</v>
      </c>
      <c r="D3816" s="21" t="s">
        <v>36</v>
      </c>
      <c r="E3816" s="26">
        <v>520</v>
      </c>
      <c r="G3816" s="28" t="s">
        <v>543</v>
      </c>
      <c r="I3816" s="21">
        <f t="shared" si="119"/>
        <v>53</v>
      </c>
    </row>
    <row r="3817" spans="1:9" ht="13.4" customHeight="1" x14ac:dyDescent="0.25">
      <c r="A3817" s="21" t="s">
        <v>2119</v>
      </c>
      <c r="B3817" s="25">
        <v>41274</v>
      </c>
      <c r="C3817" s="28" t="s">
        <v>21</v>
      </c>
      <c r="D3817" s="21" t="s">
        <v>40</v>
      </c>
      <c r="E3817" s="26">
        <v>520</v>
      </c>
      <c r="G3817" s="28" t="s">
        <v>675</v>
      </c>
      <c r="I3817" s="21">
        <f t="shared" si="119"/>
        <v>53</v>
      </c>
    </row>
    <row r="3818" spans="1:9" ht="13.4" customHeight="1" x14ac:dyDescent="0.25">
      <c r="A3818" s="21" t="s">
        <v>2119</v>
      </c>
      <c r="B3818" s="25">
        <v>41274</v>
      </c>
      <c r="C3818" s="28" t="s">
        <v>21</v>
      </c>
      <c r="D3818" s="21" t="s">
        <v>258</v>
      </c>
      <c r="E3818" s="26">
        <v>480</v>
      </c>
      <c r="G3818" s="28" t="s">
        <v>675</v>
      </c>
      <c r="I3818" s="21">
        <f t="shared" si="119"/>
        <v>53</v>
      </c>
    </row>
    <row r="3819" spans="1:9" ht="13.4" customHeight="1" x14ac:dyDescent="0.25">
      <c r="A3819" s="21" t="s">
        <v>2119</v>
      </c>
      <c r="B3819" s="25">
        <v>41274</v>
      </c>
      <c r="C3819" s="28" t="s">
        <v>21</v>
      </c>
      <c r="D3819" s="21" t="s">
        <v>508</v>
      </c>
      <c r="E3819" s="26">
        <v>422.64</v>
      </c>
      <c r="G3819" s="28" t="s">
        <v>454</v>
      </c>
      <c r="I3819" s="21">
        <f t="shared" si="119"/>
        <v>53</v>
      </c>
    </row>
    <row r="3820" spans="1:9" ht="13.4" customHeight="1" x14ac:dyDescent="0.25">
      <c r="A3820" s="21" t="s">
        <v>2119</v>
      </c>
      <c r="B3820" s="25">
        <v>41274</v>
      </c>
      <c r="C3820" s="28" t="s">
        <v>21</v>
      </c>
      <c r="D3820" s="21" t="s">
        <v>268</v>
      </c>
      <c r="E3820" s="26">
        <v>400</v>
      </c>
      <c r="G3820" s="28" t="s">
        <v>543</v>
      </c>
      <c r="I3820" s="21">
        <f t="shared" si="119"/>
        <v>53</v>
      </c>
    </row>
    <row r="3821" spans="1:9" ht="13.4" customHeight="1" x14ac:dyDescent="0.25">
      <c r="A3821" s="21" t="s">
        <v>2119</v>
      </c>
      <c r="B3821" s="25">
        <v>41274</v>
      </c>
      <c r="C3821" s="28" t="s">
        <v>21</v>
      </c>
      <c r="D3821" s="21" t="s">
        <v>592</v>
      </c>
      <c r="E3821" s="26">
        <v>400</v>
      </c>
      <c r="G3821" s="28" t="s">
        <v>675</v>
      </c>
      <c r="I3821" s="21">
        <f t="shared" si="119"/>
        <v>53</v>
      </c>
    </row>
    <row r="3822" spans="1:9" ht="13.4" customHeight="1" x14ac:dyDescent="0.25">
      <c r="A3822" s="21" t="s">
        <v>2119</v>
      </c>
      <c r="B3822" s="25">
        <v>41274</v>
      </c>
      <c r="C3822" s="28" t="s">
        <v>21</v>
      </c>
      <c r="D3822" s="21" t="s">
        <v>32</v>
      </c>
      <c r="E3822" s="26">
        <v>390</v>
      </c>
      <c r="G3822" s="28" t="s">
        <v>543</v>
      </c>
      <c r="I3822" s="21">
        <f t="shared" si="119"/>
        <v>53</v>
      </c>
    </row>
    <row r="3823" spans="1:9" ht="13.4" customHeight="1" x14ac:dyDescent="0.25">
      <c r="A3823" s="21" t="s">
        <v>2119</v>
      </c>
      <c r="B3823" s="25">
        <v>41274</v>
      </c>
      <c r="C3823" s="28" t="s">
        <v>21</v>
      </c>
      <c r="D3823" s="21" t="s">
        <v>453</v>
      </c>
      <c r="E3823" s="26">
        <v>361</v>
      </c>
      <c r="G3823" s="28" t="s">
        <v>23</v>
      </c>
      <c r="I3823" s="21">
        <f t="shared" si="119"/>
        <v>53</v>
      </c>
    </row>
    <row r="3824" spans="1:9" ht="13.4" customHeight="1" x14ac:dyDescent="0.25">
      <c r="A3824" s="21" t="s">
        <v>2119</v>
      </c>
      <c r="B3824" s="25">
        <v>41274</v>
      </c>
      <c r="C3824" s="28" t="s">
        <v>21</v>
      </c>
      <c r="D3824" s="21" t="s">
        <v>533</v>
      </c>
      <c r="E3824" s="26">
        <v>240</v>
      </c>
      <c r="G3824" s="28" t="s">
        <v>23</v>
      </c>
      <c r="I3824" s="21">
        <f t="shared" si="119"/>
        <v>53</v>
      </c>
    </row>
    <row r="3825" spans="1:9" ht="13.4" customHeight="1" x14ac:dyDescent="0.25">
      <c r="A3825" s="21" t="s">
        <v>2119</v>
      </c>
      <c r="B3825" s="25">
        <v>41274</v>
      </c>
      <c r="C3825" s="28" t="s">
        <v>21</v>
      </c>
      <c r="D3825" s="21" t="s">
        <v>607</v>
      </c>
      <c r="E3825" s="26">
        <v>240</v>
      </c>
      <c r="G3825" s="28" t="s">
        <v>23</v>
      </c>
      <c r="I3825" s="21">
        <f t="shared" si="119"/>
        <v>53</v>
      </c>
    </row>
    <row r="3826" spans="1:9" ht="13.4" customHeight="1" x14ac:dyDescent="0.25">
      <c r="A3826" s="21" t="s">
        <v>2119</v>
      </c>
      <c r="B3826" s="25">
        <v>41274</v>
      </c>
      <c r="C3826" s="28" t="s">
        <v>21</v>
      </c>
      <c r="D3826" s="21" t="s">
        <v>774</v>
      </c>
      <c r="E3826" s="26">
        <v>58.3</v>
      </c>
      <c r="G3826" s="28" t="s">
        <v>323</v>
      </c>
      <c r="I3826" s="21">
        <f t="shared" si="119"/>
        <v>53</v>
      </c>
    </row>
    <row r="3827" spans="1:9" ht="13.4" customHeight="1" x14ac:dyDescent="0.25">
      <c r="A3827" s="21" t="s">
        <v>2119</v>
      </c>
      <c r="B3827" s="25">
        <v>41276</v>
      </c>
      <c r="C3827" s="28" t="s">
        <v>21</v>
      </c>
      <c r="D3827" s="21" t="s">
        <v>528</v>
      </c>
      <c r="E3827" s="26">
        <v>800</v>
      </c>
      <c r="G3827" s="28" t="s">
        <v>543</v>
      </c>
      <c r="I3827" s="21">
        <f t="shared" si="119"/>
        <v>1</v>
      </c>
    </row>
    <row r="3828" spans="1:9" ht="13.4" customHeight="1" x14ac:dyDescent="0.25">
      <c r="A3828" s="21" t="s">
        <v>2119</v>
      </c>
      <c r="B3828" s="25">
        <v>41276</v>
      </c>
      <c r="C3828" s="28" t="s">
        <v>21</v>
      </c>
      <c r="D3828" s="21" t="s">
        <v>22</v>
      </c>
      <c r="E3828" s="26">
        <v>650</v>
      </c>
      <c r="G3828" s="28" t="s">
        <v>23</v>
      </c>
      <c r="I3828" s="21">
        <f t="shared" si="119"/>
        <v>1</v>
      </c>
    </row>
    <row r="3829" spans="1:9" ht="13.4" customHeight="1" x14ac:dyDescent="0.25">
      <c r="A3829" s="21" t="s">
        <v>2119</v>
      </c>
      <c r="B3829" s="25">
        <v>41276</v>
      </c>
      <c r="C3829" s="28" t="s">
        <v>21</v>
      </c>
      <c r="D3829" s="21" t="s">
        <v>726</v>
      </c>
      <c r="E3829" s="26">
        <v>1980</v>
      </c>
      <c r="G3829" s="28" t="s">
        <v>675</v>
      </c>
      <c r="I3829" s="21">
        <f t="shared" si="119"/>
        <v>1</v>
      </c>
    </row>
    <row r="3830" spans="1:9" ht="13.4" customHeight="1" x14ac:dyDescent="0.25">
      <c r="A3830" s="21" t="s">
        <v>2119</v>
      </c>
      <c r="B3830" s="25">
        <v>41276</v>
      </c>
      <c r="C3830" s="28" t="s">
        <v>21</v>
      </c>
      <c r="D3830" s="21" t="s">
        <v>216</v>
      </c>
      <c r="E3830" s="26">
        <v>400.6</v>
      </c>
      <c r="G3830" s="28" t="s">
        <v>323</v>
      </c>
      <c r="I3830" s="21">
        <f t="shared" si="119"/>
        <v>1</v>
      </c>
    </row>
    <row r="3831" spans="1:9" ht="13.4" customHeight="1" x14ac:dyDescent="0.25">
      <c r="A3831" s="21" t="s">
        <v>2119</v>
      </c>
      <c r="B3831" s="25">
        <v>41276</v>
      </c>
      <c r="C3831" s="28" t="s">
        <v>21</v>
      </c>
      <c r="D3831" s="21" t="s">
        <v>510</v>
      </c>
      <c r="E3831" s="26">
        <v>196.57</v>
      </c>
      <c r="G3831" s="28" t="s">
        <v>323</v>
      </c>
      <c r="I3831" s="21">
        <f t="shared" si="119"/>
        <v>1</v>
      </c>
    </row>
    <row r="3832" spans="1:9" ht="13.4" customHeight="1" x14ac:dyDescent="0.25">
      <c r="A3832" s="21" t="s">
        <v>2119</v>
      </c>
      <c r="B3832" s="25">
        <v>41276</v>
      </c>
      <c r="C3832" s="28" t="s">
        <v>6</v>
      </c>
      <c r="D3832" s="21" t="s">
        <v>775</v>
      </c>
      <c r="F3832" s="26">
        <v>634.69000000000005</v>
      </c>
      <c r="G3832" s="28" t="s">
        <v>675</v>
      </c>
    </row>
    <row r="3833" spans="1:9" ht="13.4" customHeight="1" x14ac:dyDescent="0.25">
      <c r="A3833" s="21" t="s">
        <v>2119</v>
      </c>
      <c r="B3833" s="25">
        <v>41276</v>
      </c>
      <c r="C3833" s="28" t="s">
        <v>6</v>
      </c>
      <c r="D3833" s="21" t="s">
        <v>776</v>
      </c>
      <c r="F3833" s="26">
        <v>1416.62</v>
      </c>
      <c r="G3833" s="28" t="s">
        <v>23</v>
      </c>
    </row>
    <row r="3834" spans="1:9" ht="13.4" customHeight="1" x14ac:dyDescent="0.25">
      <c r="A3834" s="21" t="s">
        <v>2119</v>
      </c>
      <c r="B3834" s="25">
        <v>41276</v>
      </c>
      <c r="C3834" s="28" t="s">
        <v>434</v>
      </c>
      <c r="D3834" s="21" t="s">
        <v>777</v>
      </c>
      <c r="F3834" s="26">
        <v>244.15</v>
      </c>
      <c r="G3834" s="28" t="s">
        <v>323</v>
      </c>
    </row>
    <row r="3835" spans="1:9" ht="13.4" customHeight="1" x14ac:dyDescent="0.25">
      <c r="A3835" s="21" t="s">
        <v>2119</v>
      </c>
      <c r="B3835" s="25">
        <v>41276</v>
      </c>
      <c r="C3835" s="28" t="s">
        <v>434</v>
      </c>
      <c r="D3835" s="21" t="s">
        <v>778</v>
      </c>
      <c r="F3835" s="26">
        <v>21.17</v>
      </c>
      <c r="G3835" s="28" t="s">
        <v>23</v>
      </c>
    </row>
    <row r="3836" spans="1:9" ht="13.4" customHeight="1" x14ac:dyDescent="0.25">
      <c r="A3836" s="21" t="s">
        <v>2119</v>
      </c>
      <c r="B3836" s="25">
        <v>41276</v>
      </c>
      <c r="C3836" s="28" t="s">
        <v>6</v>
      </c>
      <c r="D3836" s="21" t="s">
        <v>779</v>
      </c>
      <c r="F3836" s="26">
        <v>81.84</v>
      </c>
      <c r="G3836" s="28" t="s">
        <v>323</v>
      </c>
    </row>
    <row r="3837" spans="1:9" ht="13.4" customHeight="1" x14ac:dyDescent="0.25">
      <c r="A3837" s="21" t="s">
        <v>2119</v>
      </c>
      <c r="B3837" s="25">
        <v>41277</v>
      </c>
      <c r="C3837" s="28" t="s">
        <v>21</v>
      </c>
      <c r="D3837" s="21" t="s">
        <v>399</v>
      </c>
      <c r="E3837" s="26">
        <v>600</v>
      </c>
      <c r="G3837" s="28" t="s">
        <v>23</v>
      </c>
      <c r="I3837" s="21">
        <f t="shared" ref="I3837:I3842" si="120">WEEKNUM(B3837)</f>
        <v>1</v>
      </c>
    </row>
    <row r="3838" spans="1:9" ht="13.4" customHeight="1" x14ac:dyDescent="0.25">
      <c r="A3838" s="21" t="s">
        <v>2119</v>
      </c>
      <c r="B3838" s="25">
        <v>41277</v>
      </c>
      <c r="C3838" s="28" t="s">
        <v>21</v>
      </c>
      <c r="D3838" s="21" t="s">
        <v>533</v>
      </c>
      <c r="E3838" s="26">
        <v>600</v>
      </c>
      <c r="G3838" s="28" t="s">
        <v>23</v>
      </c>
      <c r="I3838" s="21">
        <f t="shared" si="120"/>
        <v>1</v>
      </c>
    </row>
    <row r="3839" spans="1:9" ht="13.4" customHeight="1" x14ac:dyDescent="0.25">
      <c r="A3839" s="21" t="s">
        <v>2119</v>
      </c>
      <c r="B3839" s="25">
        <v>41277</v>
      </c>
      <c r="C3839" s="28" t="s">
        <v>21</v>
      </c>
      <c r="D3839" s="21" t="s">
        <v>396</v>
      </c>
      <c r="E3839" s="26">
        <v>120</v>
      </c>
      <c r="G3839" s="28" t="s">
        <v>259</v>
      </c>
      <c r="I3839" s="21">
        <f t="shared" si="120"/>
        <v>1</v>
      </c>
    </row>
    <row r="3840" spans="1:9" ht="13.4" customHeight="1" x14ac:dyDescent="0.25">
      <c r="A3840" s="21" t="s">
        <v>2119</v>
      </c>
      <c r="B3840" s="25">
        <v>41277</v>
      </c>
      <c r="C3840" s="28" t="s">
        <v>21</v>
      </c>
      <c r="D3840" s="21" t="s">
        <v>396</v>
      </c>
      <c r="E3840" s="26">
        <f>600-120</f>
        <v>480</v>
      </c>
      <c r="G3840" s="28" t="s">
        <v>675</v>
      </c>
      <c r="I3840" s="21">
        <f t="shared" si="120"/>
        <v>1</v>
      </c>
    </row>
    <row r="3841" spans="1:9" ht="13.4" customHeight="1" x14ac:dyDescent="0.25">
      <c r="A3841" s="21" t="s">
        <v>2119</v>
      </c>
      <c r="B3841" s="25">
        <v>41277</v>
      </c>
      <c r="C3841" s="28" t="s">
        <v>21</v>
      </c>
      <c r="D3841" s="21" t="s">
        <v>30</v>
      </c>
      <c r="E3841" s="26">
        <v>500</v>
      </c>
      <c r="G3841" s="28" t="s">
        <v>23</v>
      </c>
      <c r="I3841" s="21">
        <f t="shared" si="120"/>
        <v>1</v>
      </c>
    </row>
    <row r="3842" spans="1:9" ht="13.4" customHeight="1" x14ac:dyDescent="0.25">
      <c r="A3842" s="21" t="s">
        <v>2119</v>
      </c>
      <c r="B3842" s="25">
        <v>41277</v>
      </c>
      <c r="C3842" s="28" t="s">
        <v>21</v>
      </c>
      <c r="D3842" s="21" t="s">
        <v>592</v>
      </c>
      <c r="E3842" s="26">
        <v>400</v>
      </c>
      <c r="G3842" s="28" t="s">
        <v>675</v>
      </c>
      <c r="I3842" s="21">
        <f t="shared" si="120"/>
        <v>1</v>
      </c>
    </row>
    <row r="3843" spans="1:9" ht="13.4" customHeight="1" x14ac:dyDescent="0.25">
      <c r="A3843" s="21" t="s">
        <v>2119</v>
      </c>
      <c r="B3843" s="25">
        <v>41277</v>
      </c>
      <c r="C3843" s="28" t="s">
        <v>6</v>
      </c>
      <c r="D3843" s="21" t="s">
        <v>780</v>
      </c>
      <c r="F3843" s="26">
        <v>162.57</v>
      </c>
      <c r="G3843" s="28" t="s">
        <v>597</v>
      </c>
    </row>
    <row r="3844" spans="1:9" ht="13.4" customHeight="1" x14ac:dyDescent="0.25">
      <c r="A3844" s="21" t="s">
        <v>2119</v>
      </c>
      <c r="B3844" s="25">
        <v>41277</v>
      </c>
      <c r="C3844" s="28" t="s">
        <v>6</v>
      </c>
      <c r="D3844" s="21" t="s">
        <v>781</v>
      </c>
      <c r="F3844" s="26">
        <v>927.86</v>
      </c>
      <c r="G3844" s="28" t="s">
        <v>543</v>
      </c>
    </row>
    <row r="3845" spans="1:9" ht="13.4" customHeight="1" x14ac:dyDescent="0.25">
      <c r="A3845" s="21" t="s">
        <v>2119</v>
      </c>
      <c r="B3845" s="25">
        <v>41278</v>
      </c>
      <c r="C3845" s="28" t="s">
        <v>21</v>
      </c>
      <c r="D3845" s="21" t="s">
        <v>40</v>
      </c>
      <c r="E3845" s="26">
        <v>130</v>
      </c>
      <c r="G3845" s="28" t="s">
        <v>259</v>
      </c>
      <c r="I3845" s="21">
        <f t="shared" ref="I3845:I3850" si="121">WEEKNUM(B3845)</f>
        <v>1</v>
      </c>
    </row>
    <row r="3846" spans="1:9" ht="13.4" customHeight="1" x14ac:dyDescent="0.25">
      <c r="A3846" s="21" t="s">
        <v>2119</v>
      </c>
      <c r="B3846" s="25">
        <v>41278</v>
      </c>
      <c r="C3846" s="28" t="s">
        <v>21</v>
      </c>
      <c r="D3846" s="21" t="s">
        <v>40</v>
      </c>
      <c r="E3846" s="26">
        <f>650-130</f>
        <v>520</v>
      </c>
      <c r="G3846" s="28" t="s">
        <v>675</v>
      </c>
      <c r="I3846" s="21">
        <f t="shared" si="121"/>
        <v>1</v>
      </c>
    </row>
    <row r="3847" spans="1:9" ht="13.4" customHeight="1" x14ac:dyDescent="0.25">
      <c r="A3847" s="21" t="s">
        <v>2119</v>
      </c>
      <c r="B3847" s="25">
        <v>41278</v>
      </c>
      <c r="C3847" s="28" t="s">
        <v>21</v>
      </c>
      <c r="D3847" s="21" t="s">
        <v>258</v>
      </c>
      <c r="E3847" s="26">
        <v>480</v>
      </c>
      <c r="G3847" s="28" t="s">
        <v>675</v>
      </c>
      <c r="I3847" s="21">
        <f t="shared" si="121"/>
        <v>1</v>
      </c>
    </row>
    <row r="3848" spans="1:9" ht="13.4" customHeight="1" x14ac:dyDescent="0.25">
      <c r="A3848" s="21" t="s">
        <v>2119</v>
      </c>
      <c r="B3848" s="25">
        <v>41278</v>
      </c>
      <c r="C3848" s="28" t="s">
        <v>21</v>
      </c>
      <c r="D3848" s="21" t="s">
        <v>782</v>
      </c>
      <c r="E3848" s="26">
        <v>251.12</v>
      </c>
      <c r="G3848" s="28" t="s">
        <v>299</v>
      </c>
      <c r="I3848" s="21">
        <f t="shared" si="121"/>
        <v>1</v>
      </c>
    </row>
    <row r="3849" spans="1:9" ht="13.4" customHeight="1" x14ac:dyDescent="0.25">
      <c r="A3849" s="21" t="s">
        <v>2119</v>
      </c>
      <c r="B3849" s="25">
        <v>41278</v>
      </c>
      <c r="C3849" s="28" t="s">
        <v>21</v>
      </c>
      <c r="D3849" s="21" t="s">
        <v>782</v>
      </c>
      <c r="E3849" s="26">
        <v>5</v>
      </c>
      <c r="G3849" s="28" t="s">
        <v>299</v>
      </c>
      <c r="I3849" s="21">
        <f t="shared" si="121"/>
        <v>1</v>
      </c>
    </row>
    <row r="3850" spans="1:9" ht="13.4" customHeight="1" x14ac:dyDescent="0.25">
      <c r="A3850" s="21" t="s">
        <v>2119</v>
      </c>
      <c r="B3850" s="25">
        <v>41278</v>
      </c>
      <c r="C3850" s="28" t="s">
        <v>21</v>
      </c>
      <c r="D3850" s="21" t="s">
        <v>782</v>
      </c>
      <c r="E3850" s="26">
        <v>2.5099999999999998</v>
      </c>
      <c r="G3850" s="28" t="s">
        <v>299</v>
      </c>
      <c r="I3850" s="21">
        <f t="shared" si="121"/>
        <v>1</v>
      </c>
    </row>
    <row r="3851" spans="1:9" ht="13.4" customHeight="1" x14ac:dyDescent="0.25">
      <c r="A3851" s="21" t="s">
        <v>2119</v>
      </c>
      <c r="B3851" s="25">
        <v>41278</v>
      </c>
      <c r="C3851" s="28" t="s">
        <v>6</v>
      </c>
      <c r="D3851" s="21" t="s">
        <v>783</v>
      </c>
      <c r="F3851" s="26">
        <v>254.8</v>
      </c>
      <c r="G3851" s="28" t="s">
        <v>675</v>
      </c>
    </row>
    <row r="3852" spans="1:9" ht="13.4" customHeight="1" x14ac:dyDescent="0.25">
      <c r="A3852" s="21" t="s">
        <v>2119</v>
      </c>
      <c r="B3852" s="25">
        <v>41278</v>
      </c>
      <c r="C3852" s="28" t="s">
        <v>6</v>
      </c>
      <c r="D3852" s="21" t="s">
        <v>784</v>
      </c>
      <c r="F3852" s="26">
        <v>686.44</v>
      </c>
      <c r="G3852" s="28" t="s">
        <v>23</v>
      </c>
    </row>
    <row r="3853" spans="1:9" ht="13.4" customHeight="1" x14ac:dyDescent="0.25">
      <c r="A3853" s="21" t="s">
        <v>2119</v>
      </c>
      <c r="B3853" s="25">
        <v>41278</v>
      </c>
      <c r="C3853" s="28" t="s">
        <v>6</v>
      </c>
      <c r="D3853" s="21" t="s">
        <v>785</v>
      </c>
      <c r="F3853" s="26">
        <v>325.32</v>
      </c>
      <c r="G3853" s="28" t="s">
        <v>543</v>
      </c>
    </row>
    <row r="3854" spans="1:9" ht="13.4" customHeight="1" x14ac:dyDescent="0.25">
      <c r="A3854" s="21" t="s">
        <v>2119</v>
      </c>
      <c r="B3854" s="25">
        <v>41279</v>
      </c>
      <c r="C3854" s="28" t="s">
        <v>6</v>
      </c>
      <c r="D3854" s="21" t="s">
        <v>786</v>
      </c>
      <c r="F3854" s="26">
        <v>216.88</v>
      </c>
      <c r="G3854" s="28" t="s">
        <v>597</v>
      </c>
    </row>
    <row r="3855" spans="1:9" ht="13.4" customHeight="1" x14ac:dyDescent="0.25">
      <c r="A3855" s="21" t="s">
        <v>2119</v>
      </c>
      <c r="B3855" s="25">
        <v>41279</v>
      </c>
      <c r="C3855" s="28" t="s">
        <v>6</v>
      </c>
      <c r="D3855" s="21" t="s">
        <v>787</v>
      </c>
      <c r="F3855" s="26">
        <v>485.56</v>
      </c>
      <c r="G3855" s="28" t="s">
        <v>675</v>
      </c>
    </row>
    <row r="3856" spans="1:9" ht="13.4" customHeight="1" x14ac:dyDescent="0.25">
      <c r="A3856" s="21" t="s">
        <v>2119</v>
      </c>
      <c r="B3856" s="25">
        <v>41279</v>
      </c>
      <c r="C3856" s="28" t="s">
        <v>6</v>
      </c>
      <c r="D3856" s="21" t="s">
        <v>788</v>
      </c>
      <c r="F3856" s="26">
        <v>710.24</v>
      </c>
      <c r="G3856" s="28" t="s">
        <v>23</v>
      </c>
    </row>
    <row r="3857" spans="1:9" ht="13.4" customHeight="1" x14ac:dyDescent="0.25">
      <c r="A3857" s="21" t="s">
        <v>2119</v>
      </c>
      <c r="B3857" s="25">
        <v>41279</v>
      </c>
      <c r="C3857" s="28" t="s">
        <v>6</v>
      </c>
      <c r="D3857" s="21" t="s">
        <v>789</v>
      </c>
      <c r="F3857" s="26">
        <v>56.88</v>
      </c>
      <c r="G3857" s="28" t="s">
        <v>23</v>
      </c>
    </row>
    <row r="3858" spans="1:9" ht="13.4" customHeight="1" x14ac:dyDescent="0.25">
      <c r="A3858" s="21" t="s">
        <v>2119</v>
      </c>
      <c r="B3858" s="25">
        <v>41280</v>
      </c>
      <c r="C3858" s="28" t="s">
        <v>6</v>
      </c>
      <c r="D3858" s="21" t="s">
        <v>790</v>
      </c>
      <c r="F3858" s="26">
        <v>2563.06</v>
      </c>
      <c r="G3858" s="28" t="s">
        <v>323</v>
      </c>
    </row>
    <row r="3859" spans="1:9" ht="13.4" customHeight="1" x14ac:dyDescent="0.25">
      <c r="A3859" s="21" t="s">
        <v>2119</v>
      </c>
      <c r="B3859" s="25">
        <v>41281</v>
      </c>
      <c r="C3859" s="28" t="s">
        <v>21</v>
      </c>
      <c r="D3859" s="21" t="s">
        <v>36</v>
      </c>
      <c r="E3859" s="26">
        <v>650</v>
      </c>
      <c r="G3859" s="28" t="s">
        <v>543</v>
      </c>
      <c r="I3859" s="21">
        <f t="shared" ref="I3859:I3864" si="122">WEEKNUM(B3859)</f>
        <v>2</v>
      </c>
    </row>
    <row r="3860" spans="1:9" ht="13.4" customHeight="1" x14ac:dyDescent="0.25">
      <c r="A3860" s="21" t="s">
        <v>2119</v>
      </c>
      <c r="B3860" s="25">
        <v>41281</v>
      </c>
      <c r="C3860" s="28" t="s">
        <v>21</v>
      </c>
      <c r="D3860" s="21" t="s">
        <v>46</v>
      </c>
      <c r="E3860" s="26">
        <v>650</v>
      </c>
      <c r="G3860" s="28" t="s">
        <v>23</v>
      </c>
      <c r="I3860" s="21">
        <f t="shared" si="122"/>
        <v>2</v>
      </c>
    </row>
    <row r="3861" spans="1:9" ht="13.4" customHeight="1" x14ac:dyDescent="0.25">
      <c r="A3861" s="21" t="s">
        <v>2119</v>
      </c>
      <c r="B3861" s="25">
        <v>41281</v>
      </c>
      <c r="C3861" s="28" t="s">
        <v>21</v>
      </c>
      <c r="D3861" s="21" t="s">
        <v>32</v>
      </c>
      <c r="E3861" s="26">
        <v>650</v>
      </c>
      <c r="G3861" s="28" t="s">
        <v>543</v>
      </c>
      <c r="I3861" s="21">
        <f t="shared" si="122"/>
        <v>2</v>
      </c>
    </row>
    <row r="3862" spans="1:9" ht="13.4" customHeight="1" x14ac:dyDescent="0.25">
      <c r="A3862" s="21" t="s">
        <v>2119</v>
      </c>
      <c r="B3862" s="25">
        <v>41281</v>
      </c>
      <c r="C3862" s="28" t="s">
        <v>21</v>
      </c>
      <c r="D3862" s="21" t="s">
        <v>268</v>
      </c>
      <c r="E3862" s="26">
        <v>500</v>
      </c>
      <c r="G3862" s="28" t="s">
        <v>543</v>
      </c>
      <c r="I3862" s="21">
        <f t="shared" si="122"/>
        <v>2</v>
      </c>
    </row>
    <row r="3863" spans="1:9" ht="13.4" customHeight="1" x14ac:dyDescent="0.25">
      <c r="A3863" s="21" t="s">
        <v>2119</v>
      </c>
      <c r="B3863" s="25">
        <v>41281</v>
      </c>
      <c r="C3863" s="28" t="s">
        <v>21</v>
      </c>
      <c r="D3863" s="21" t="s">
        <v>489</v>
      </c>
      <c r="E3863" s="26">
        <v>159</v>
      </c>
      <c r="G3863" s="28" t="s">
        <v>454</v>
      </c>
      <c r="I3863" s="21">
        <f t="shared" si="122"/>
        <v>2</v>
      </c>
    </row>
    <row r="3864" spans="1:9" ht="13.4" customHeight="1" x14ac:dyDescent="0.25">
      <c r="A3864" s="21" t="s">
        <v>2119</v>
      </c>
      <c r="B3864" s="25">
        <v>41281</v>
      </c>
      <c r="C3864" s="28" t="s">
        <v>21</v>
      </c>
      <c r="D3864" s="21" t="s">
        <v>261</v>
      </c>
      <c r="E3864" s="26">
        <v>150</v>
      </c>
      <c r="G3864" s="28" t="s">
        <v>259</v>
      </c>
      <c r="I3864" s="21">
        <f t="shared" si="122"/>
        <v>2</v>
      </c>
    </row>
    <row r="3865" spans="1:9" ht="13.4" customHeight="1" x14ac:dyDescent="0.25">
      <c r="A3865" s="21" t="s">
        <v>2119</v>
      </c>
      <c r="B3865" s="25">
        <v>41281</v>
      </c>
      <c r="C3865" s="28" t="s">
        <v>6</v>
      </c>
      <c r="D3865" s="21" t="s">
        <v>791</v>
      </c>
      <c r="F3865" s="26">
        <v>304.06</v>
      </c>
      <c r="G3865" s="28" t="s">
        <v>23</v>
      </c>
    </row>
    <row r="3866" spans="1:9" ht="13.4" customHeight="1" x14ac:dyDescent="0.25">
      <c r="A3866" s="21" t="s">
        <v>2119</v>
      </c>
      <c r="B3866" s="25">
        <v>41282</v>
      </c>
      <c r="C3866" s="28" t="s">
        <v>6</v>
      </c>
      <c r="D3866" s="21" t="s">
        <v>792</v>
      </c>
      <c r="F3866" s="26">
        <v>307.68</v>
      </c>
      <c r="G3866" s="28" t="s">
        <v>675</v>
      </c>
    </row>
    <row r="3867" spans="1:9" ht="13.4" customHeight="1" x14ac:dyDescent="0.25">
      <c r="A3867" s="21" t="s">
        <v>2119</v>
      </c>
      <c r="B3867" s="25">
        <v>41282</v>
      </c>
      <c r="C3867" s="28" t="s">
        <v>6</v>
      </c>
      <c r="D3867" s="21" t="s">
        <v>793</v>
      </c>
      <c r="F3867" s="26">
        <v>392.52</v>
      </c>
      <c r="G3867" s="28" t="s">
        <v>23</v>
      </c>
    </row>
    <row r="3868" spans="1:9" ht="13.4" customHeight="1" x14ac:dyDescent="0.25">
      <c r="A3868" s="21" t="s">
        <v>2119</v>
      </c>
      <c r="B3868" s="25">
        <v>41282</v>
      </c>
      <c r="C3868" s="28" t="s">
        <v>6</v>
      </c>
      <c r="D3868" s="21" t="s">
        <v>794</v>
      </c>
      <c r="F3868" s="26">
        <v>92.98</v>
      </c>
      <c r="G3868" s="28" t="s">
        <v>597</v>
      </c>
    </row>
    <row r="3869" spans="1:9" ht="13.4" customHeight="1" x14ac:dyDescent="0.25">
      <c r="A3869" s="21" t="s">
        <v>2119</v>
      </c>
      <c r="B3869" s="25">
        <v>41282</v>
      </c>
      <c r="C3869" s="28" t="s">
        <v>275</v>
      </c>
      <c r="D3869" s="21" t="s">
        <v>795</v>
      </c>
      <c r="F3869" s="26">
        <v>44.15</v>
      </c>
      <c r="G3869" s="28" t="s">
        <v>19</v>
      </c>
    </row>
    <row r="3870" spans="1:9" ht="13.4" customHeight="1" x14ac:dyDescent="0.25">
      <c r="A3870" s="21" t="s">
        <v>2119</v>
      </c>
      <c r="B3870" s="25">
        <v>41282</v>
      </c>
      <c r="C3870" s="28" t="s">
        <v>6</v>
      </c>
      <c r="D3870" s="21" t="s">
        <v>796</v>
      </c>
      <c r="F3870" s="26">
        <v>1906.13</v>
      </c>
      <c r="G3870" s="28" t="s">
        <v>543</v>
      </c>
    </row>
    <row r="3871" spans="1:9" ht="13.4" customHeight="1" x14ac:dyDescent="0.25">
      <c r="A3871" s="21" t="s">
        <v>2119</v>
      </c>
      <c r="B3871" s="25">
        <v>41283</v>
      </c>
      <c r="C3871" s="28" t="s">
        <v>21</v>
      </c>
      <c r="D3871" s="21" t="s">
        <v>216</v>
      </c>
      <c r="E3871" s="26">
        <v>19</v>
      </c>
      <c r="G3871" s="28" t="s">
        <v>23</v>
      </c>
      <c r="I3871" s="21">
        <f>WEEKNUM(B3871)</f>
        <v>2</v>
      </c>
    </row>
    <row r="3872" spans="1:9" ht="13.4" customHeight="1" x14ac:dyDescent="0.25">
      <c r="A3872" s="21" t="s">
        <v>2119</v>
      </c>
      <c r="B3872" s="25">
        <v>41283</v>
      </c>
      <c r="C3872" s="28" t="s">
        <v>6</v>
      </c>
      <c r="D3872" s="21" t="s">
        <v>797</v>
      </c>
      <c r="F3872" s="26">
        <v>131.72999999999999</v>
      </c>
      <c r="G3872" s="28" t="s">
        <v>597</v>
      </c>
    </row>
    <row r="3873" spans="1:9" ht="13.4" customHeight="1" x14ac:dyDescent="0.25">
      <c r="A3873" s="21" t="s">
        <v>2119</v>
      </c>
      <c r="B3873" s="25">
        <v>41283</v>
      </c>
      <c r="C3873" s="28" t="s">
        <v>6</v>
      </c>
      <c r="D3873" s="21" t="s">
        <v>798</v>
      </c>
      <c r="F3873" s="26">
        <v>1049.83</v>
      </c>
      <c r="G3873" s="28" t="s">
        <v>23</v>
      </c>
    </row>
    <row r="3874" spans="1:9" ht="13.4" customHeight="1" x14ac:dyDescent="0.25">
      <c r="A3874" s="21" t="s">
        <v>2119</v>
      </c>
      <c r="B3874" s="25">
        <v>41283</v>
      </c>
      <c r="C3874" s="28" t="s">
        <v>6</v>
      </c>
      <c r="D3874" s="21" t="s">
        <v>799</v>
      </c>
      <c r="F3874" s="26">
        <v>403.06</v>
      </c>
      <c r="G3874" s="28" t="s">
        <v>386</v>
      </c>
    </row>
    <row r="3875" spans="1:9" ht="13.4" customHeight="1" x14ac:dyDescent="0.25">
      <c r="A3875" s="21" t="s">
        <v>2119</v>
      </c>
      <c r="B3875" s="25">
        <v>41283</v>
      </c>
      <c r="C3875" s="28" t="s">
        <v>434</v>
      </c>
      <c r="D3875" s="21" t="s">
        <v>800</v>
      </c>
      <c r="F3875" s="26">
        <v>696.19</v>
      </c>
      <c r="G3875" s="28" t="s">
        <v>23</v>
      </c>
    </row>
    <row r="3876" spans="1:9" ht="13.4" customHeight="1" x14ac:dyDescent="0.25">
      <c r="A3876" s="21" t="s">
        <v>2119</v>
      </c>
      <c r="B3876" s="25">
        <v>41283</v>
      </c>
      <c r="C3876" s="28" t="s">
        <v>6</v>
      </c>
      <c r="D3876" s="21" t="s">
        <v>801</v>
      </c>
      <c r="F3876" s="26">
        <v>61.25</v>
      </c>
      <c r="G3876" s="28" t="s">
        <v>23</v>
      </c>
    </row>
    <row r="3877" spans="1:9" ht="13.4" customHeight="1" x14ac:dyDescent="0.25">
      <c r="A3877" s="21" t="s">
        <v>2119</v>
      </c>
      <c r="B3877" s="25">
        <v>41283</v>
      </c>
      <c r="C3877" s="28" t="s">
        <v>6</v>
      </c>
      <c r="D3877" s="21" t="s">
        <v>802</v>
      </c>
      <c r="F3877" s="26">
        <v>96.01</v>
      </c>
      <c r="G3877" s="28" t="s">
        <v>386</v>
      </c>
    </row>
    <row r="3878" spans="1:9" ht="13.4" customHeight="1" x14ac:dyDescent="0.25">
      <c r="A3878" s="21" t="s">
        <v>2119</v>
      </c>
      <c r="B3878" s="25">
        <v>41284</v>
      </c>
      <c r="C3878" s="28" t="s">
        <v>21</v>
      </c>
      <c r="D3878" s="21" t="s">
        <v>216</v>
      </c>
      <c r="E3878" s="26">
        <v>401.1</v>
      </c>
      <c r="G3878" s="28" t="s">
        <v>23</v>
      </c>
      <c r="I3878" s="21">
        <f t="shared" ref="I3878:I3883" si="123">WEEKNUM(B3878)</f>
        <v>2</v>
      </c>
    </row>
    <row r="3879" spans="1:9" ht="13.4" customHeight="1" x14ac:dyDescent="0.25">
      <c r="A3879" s="21" t="s">
        <v>2119</v>
      </c>
      <c r="B3879" s="25">
        <v>41284</v>
      </c>
      <c r="C3879" s="28" t="s">
        <v>21</v>
      </c>
      <c r="D3879" s="21" t="s">
        <v>216</v>
      </c>
      <c r="E3879" s="26">
        <v>360</v>
      </c>
      <c r="G3879" s="28" t="s">
        <v>23</v>
      </c>
      <c r="I3879" s="21">
        <f t="shared" si="123"/>
        <v>2</v>
      </c>
    </row>
    <row r="3880" spans="1:9" ht="13.4" customHeight="1" x14ac:dyDescent="0.25">
      <c r="A3880" s="21" t="s">
        <v>2119</v>
      </c>
      <c r="B3880" s="25">
        <v>41284</v>
      </c>
      <c r="C3880" s="28" t="s">
        <v>21</v>
      </c>
      <c r="D3880" s="21" t="s">
        <v>708</v>
      </c>
      <c r="E3880" s="26">
        <v>600</v>
      </c>
      <c r="G3880" s="28" t="s">
        <v>23</v>
      </c>
      <c r="I3880" s="21">
        <f t="shared" si="123"/>
        <v>2</v>
      </c>
    </row>
    <row r="3881" spans="1:9" ht="13.4" customHeight="1" x14ac:dyDescent="0.25">
      <c r="A3881" s="21" t="s">
        <v>2119</v>
      </c>
      <c r="B3881" s="25">
        <v>41284</v>
      </c>
      <c r="C3881" s="28" t="s">
        <v>21</v>
      </c>
      <c r="D3881" s="21" t="s">
        <v>452</v>
      </c>
      <c r="E3881" s="26">
        <v>840</v>
      </c>
      <c r="G3881" s="28" t="s">
        <v>290</v>
      </c>
      <c r="I3881" s="21">
        <f t="shared" si="123"/>
        <v>2</v>
      </c>
    </row>
    <row r="3882" spans="1:9" ht="13.4" customHeight="1" x14ac:dyDescent="0.25">
      <c r="A3882" s="21" t="s">
        <v>2119</v>
      </c>
      <c r="B3882" s="25">
        <v>41284</v>
      </c>
      <c r="C3882" s="28" t="s">
        <v>21</v>
      </c>
      <c r="D3882" s="21" t="s">
        <v>295</v>
      </c>
      <c r="E3882" s="26">
        <v>800</v>
      </c>
      <c r="G3882" s="28" t="s">
        <v>597</v>
      </c>
      <c r="I3882" s="21">
        <f t="shared" si="123"/>
        <v>2</v>
      </c>
    </row>
    <row r="3883" spans="1:9" ht="13.4" customHeight="1" x14ac:dyDescent="0.25">
      <c r="A3883" s="21" t="s">
        <v>2119</v>
      </c>
      <c r="B3883" s="25">
        <v>41284</v>
      </c>
      <c r="C3883" s="28" t="s">
        <v>21</v>
      </c>
      <c r="D3883" s="21" t="s">
        <v>359</v>
      </c>
      <c r="E3883" s="26">
        <v>82.5</v>
      </c>
      <c r="G3883" s="28" t="s">
        <v>23</v>
      </c>
      <c r="I3883" s="21">
        <f t="shared" si="123"/>
        <v>2</v>
      </c>
    </row>
    <row r="3884" spans="1:9" ht="13.4" customHeight="1" x14ac:dyDescent="0.25">
      <c r="A3884" s="21" t="s">
        <v>2119</v>
      </c>
      <c r="B3884" s="25">
        <v>41284</v>
      </c>
      <c r="C3884" s="28" t="s">
        <v>6</v>
      </c>
      <c r="D3884" s="21" t="s">
        <v>803</v>
      </c>
      <c r="F3884" s="26">
        <v>478.66</v>
      </c>
      <c r="G3884" s="28" t="s">
        <v>386</v>
      </c>
    </row>
    <row r="3885" spans="1:9" ht="13.4" customHeight="1" x14ac:dyDescent="0.25">
      <c r="A3885" s="21" t="s">
        <v>2119</v>
      </c>
      <c r="B3885" s="25">
        <v>41284</v>
      </c>
      <c r="C3885" s="28" t="s">
        <v>6</v>
      </c>
      <c r="D3885" s="21" t="s">
        <v>804</v>
      </c>
      <c r="F3885" s="26">
        <v>214.49</v>
      </c>
      <c r="G3885" s="28" t="s">
        <v>23</v>
      </c>
    </row>
    <row r="3886" spans="1:9" ht="13.4" customHeight="1" x14ac:dyDescent="0.25">
      <c r="A3886" s="21" t="s">
        <v>2119</v>
      </c>
      <c r="B3886" s="25">
        <v>41284</v>
      </c>
      <c r="C3886" s="28" t="s">
        <v>6</v>
      </c>
      <c r="D3886" s="21" t="s">
        <v>805</v>
      </c>
      <c r="F3886" s="26">
        <v>96.21</v>
      </c>
      <c r="G3886" s="28" t="s">
        <v>543</v>
      </c>
    </row>
    <row r="3887" spans="1:9" ht="13.4" customHeight="1" x14ac:dyDescent="0.25">
      <c r="A3887" s="21" t="s">
        <v>2119</v>
      </c>
      <c r="B3887" s="25">
        <v>41284</v>
      </c>
      <c r="C3887" s="28" t="s">
        <v>6</v>
      </c>
      <c r="D3887" s="21" t="s">
        <v>806</v>
      </c>
      <c r="F3887" s="26">
        <v>1197.74</v>
      </c>
      <c r="G3887" s="28" t="s">
        <v>597</v>
      </c>
    </row>
    <row r="3888" spans="1:9" ht="13.4" customHeight="1" x14ac:dyDescent="0.25">
      <c r="A3888" s="21" t="s">
        <v>2119</v>
      </c>
      <c r="B3888" s="25">
        <v>41284</v>
      </c>
      <c r="C3888" s="28" t="s">
        <v>6</v>
      </c>
      <c r="D3888" s="21" t="s">
        <v>807</v>
      </c>
      <c r="F3888" s="26">
        <v>43.16</v>
      </c>
      <c r="G3888" s="28" t="s">
        <v>386</v>
      </c>
    </row>
    <row r="3889" spans="1:9" ht="13.4" customHeight="1" x14ac:dyDescent="0.25">
      <c r="A3889" s="21" t="s">
        <v>2119</v>
      </c>
      <c r="B3889" s="25">
        <v>41284</v>
      </c>
      <c r="C3889" s="28" t="s">
        <v>6</v>
      </c>
      <c r="D3889" s="21" t="s">
        <v>808</v>
      </c>
      <c r="F3889" s="26">
        <v>19.04</v>
      </c>
      <c r="G3889" s="28" t="s">
        <v>386</v>
      </c>
    </row>
    <row r="3890" spans="1:9" ht="13.4" customHeight="1" x14ac:dyDescent="0.25">
      <c r="A3890" s="21" t="s">
        <v>2119</v>
      </c>
      <c r="B3890" s="25">
        <v>41285</v>
      </c>
      <c r="C3890" s="28" t="s">
        <v>21</v>
      </c>
      <c r="D3890" s="21" t="s">
        <v>260</v>
      </c>
      <c r="E3890" s="26">
        <v>3200</v>
      </c>
      <c r="G3890" s="28" t="s">
        <v>597</v>
      </c>
      <c r="I3890" s="21">
        <f t="shared" ref="I3890:I3895" si="124">WEEKNUM(B3890)</f>
        <v>2</v>
      </c>
    </row>
    <row r="3891" spans="1:9" ht="13.4" customHeight="1" x14ac:dyDescent="0.25">
      <c r="A3891" s="21" t="s">
        <v>2119</v>
      </c>
      <c r="B3891" s="25">
        <v>41285</v>
      </c>
      <c r="C3891" s="28" t="s">
        <v>21</v>
      </c>
      <c r="D3891" s="21" t="s">
        <v>530</v>
      </c>
      <c r="E3891" s="26">
        <v>900</v>
      </c>
      <c r="G3891" s="28" t="s">
        <v>675</v>
      </c>
      <c r="I3891" s="21">
        <f t="shared" si="124"/>
        <v>2</v>
      </c>
    </row>
    <row r="3892" spans="1:9" ht="13.4" customHeight="1" x14ac:dyDescent="0.25">
      <c r="A3892" s="21" t="s">
        <v>2119</v>
      </c>
      <c r="B3892" s="25">
        <v>41285</v>
      </c>
      <c r="C3892" s="28" t="s">
        <v>21</v>
      </c>
      <c r="D3892" s="21" t="s">
        <v>22</v>
      </c>
      <c r="E3892" s="26">
        <v>830</v>
      </c>
      <c r="G3892" s="28" t="s">
        <v>23</v>
      </c>
      <c r="I3892" s="21">
        <f t="shared" si="124"/>
        <v>2</v>
      </c>
    </row>
    <row r="3893" spans="1:9" ht="13.4" customHeight="1" x14ac:dyDescent="0.25">
      <c r="A3893" s="21" t="s">
        <v>2119</v>
      </c>
      <c r="B3893" s="25">
        <v>41285</v>
      </c>
      <c r="C3893" s="28" t="s">
        <v>21</v>
      </c>
      <c r="D3893" s="21" t="s">
        <v>36</v>
      </c>
      <c r="E3893" s="26">
        <v>780</v>
      </c>
      <c r="G3893" s="28" t="s">
        <v>543</v>
      </c>
      <c r="I3893" s="21">
        <f t="shared" si="124"/>
        <v>2</v>
      </c>
    </row>
    <row r="3894" spans="1:9" ht="13.4" customHeight="1" x14ac:dyDescent="0.25">
      <c r="A3894" s="21" t="s">
        <v>2119</v>
      </c>
      <c r="B3894" s="25">
        <v>41285</v>
      </c>
      <c r="C3894" s="28" t="s">
        <v>21</v>
      </c>
      <c r="D3894" s="21" t="s">
        <v>809</v>
      </c>
      <c r="E3894" s="26">
        <v>301.45</v>
      </c>
      <c r="G3894" s="28" t="s">
        <v>306</v>
      </c>
      <c r="I3894" s="21">
        <f t="shared" si="124"/>
        <v>2</v>
      </c>
    </row>
    <row r="3895" spans="1:9" ht="13.4" customHeight="1" x14ac:dyDescent="0.25">
      <c r="A3895" s="21" t="s">
        <v>2119</v>
      </c>
      <c r="B3895" s="25">
        <v>41285</v>
      </c>
      <c r="C3895" s="28" t="s">
        <v>21</v>
      </c>
      <c r="D3895" s="21" t="s">
        <v>257</v>
      </c>
      <c r="E3895" s="26">
        <v>88</v>
      </c>
      <c r="G3895" s="28" t="s">
        <v>23</v>
      </c>
      <c r="I3895" s="21">
        <f t="shared" si="124"/>
        <v>2</v>
      </c>
    </row>
    <row r="3896" spans="1:9" ht="13.4" customHeight="1" x14ac:dyDescent="0.25">
      <c r="A3896" s="21" t="s">
        <v>2119</v>
      </c>
      <c r="B3896" s="25">
        <v>41285</v>
      </c>
      <c r="C3896" s="28" t="s">
        <v>6</v>
      </c>
      <c r="D3896" s="21" t="s">
        <v>810</v>
      </c>
      <c r="F3896" s="26">
        <v>207.71</v>
      </c>
      <c r="G3896" s="28" t="s">
        <v>386</v>
      </c>
    </row>
    <row r="3897" spans="1:9" ht="13.4" customHeight="1" x14ac:dyDescent="0.25">
      <c r="A3897" s="21" t="s">
        <v>2119</v>
      </c>
      <c r="B3897" s="25">
        <v>41285</v>
      </c>
      <c r="C3897" s="28" t="s">
        <v>6</v>
      </c>
      <c r="D3897" s="21" t="s">
        <v>216</v>
      </c>
      <c r="F3897" s="26">
        <v>400.6</v>
      </c>
      <c r="G3897" s="28" t="s">
        <v>23</v>
      </c>
    </row>
    <row r="3898" spans="1:9" ht="13.4" customHeight="1" x14ac:dyDescent="0.25">
      <c r="A3898" s="21" t="s">
        <v>2119</v>
      </c>
      <c r="B3898" s="25">
        <v>41286</v>
      </c>
      <c r="C3898" s="28" t="s">
        <v>6</v>
      </c>
      <c r="D3898" s="21" t="s">
        <v>811</v>
      </c>
      <c r="F3898" s="26">
        <v>707.5</v>
      </c>
      <c r="G3898" s="28" t="s">
        <v>675</v>
      </c>
    </row>
    <row r="3899" spans="1:9" ht="13.4" customHeight="1" x14ac:dyDescent="0.25">
      <c r="A3899" s="21" t="s">
        <v>2119</v>
      </c>
      <c r="B3899" s="25">
        <v>41286</v>
      </c>
      <c r="C3899" s="28" t="s">
        <v>6</v>
      </c>
      <c r="D3899" s="21" t="s">
        <v>812</v>
      </c>
      <c r="F3899" s="26">
        <v>349.42</v>
      </c>
      <c r="G3899" s="28" t="s">
        <v>543</v>
      </c>
    </row>
    <row r="3900" spans="1:9" ht="13.4" customHeight="1" x14ac:dyDescent="0.25">
      <c r="A3900" s="21" t="s">
        <v>2119</v>
      </c>
      <c r="B3900" s="25">
        <v>41286</v>
      </c>
      <c r="C3900" s="28" t="s">
        <v>6</v>
      </c>
      <c r="D3900" s="21" t="s">
        <v>813</v>
      </c>
      <c r="F3900" s="26">
        <v>297.37</v>
      </c>
      <c r="G3900" s="28" t="s">
        <v>23</v>
      </c>
    </row>
    <row r="3901" spans="1:9" ht="13.4" customHeight="1" x14ac:dyDescent="0.25">
      <c r="A3901" s="21" t="s">
        <v>2119</v>
      </c>
      <c r="B3901" s="25">
        <v>41286</v>
      </c>
      <c r="C3901" s="28" t="s">
        <v>434</v>
      </c>
      <c r="D3901" s="21" t="s">
        <v>814</v>
      </c>
      <c r="F3901" s="26">
        <v>68.11</v>
      </c>
      <c r="G3901" s="28" t="s">
        <v>815</v>
      </c>
    </row>
    <row r="3902" spans="1:9" ht="13.4" customHeight="1" x14ac:dyDescent="0.25">
      <c r="A3902" s="21" t="s">
        <v>2119</v>
      </c>
      <c r="B3902" s="25">
        <v>41286</v>
      </c>
      <c r="C3902" s="28" t="s">
        <v>6</v>
      </c>
      <c r="D3902" s="21" t="s">
        <v>816</v>
      </c>
      <c r="F3902" s="26">
        <v>735.64</v>
      </c>
      <c r="G3902" s="28" t="s">
        <v>597</v>
      </c>
    </row>
    <row r="3903" spans="1:9" ht="13.4" customHeight="1" x14ac:dyDescent="0.25">
      <c r="A3903" s="21" t="s">
        <v>2119</v>
      </c>
      <c r="B3903" s="25">
        <v>41286</v>
      </c>
      <c r="C3903" s="28" t="s">
        <v>6</v>
      </c>
      <c r="D3903" s="21" t="s">
        <v>817</v>
      </c>
      <c r="F3903" s="26">
        <v>103.66</v>
      </c>
      <c r="G3903" s="28" t="s">
        <v>815</v>
      </c>
    </row>
    <row r="3904" spans="1:9" ht="13.4" customHeight="1" x14ac:dyDescent="0.25">
      <c r="A3904" s="21" t="s">
        <v>2119</v>
      </c>
      <c r="B3904" s="25">
        <v>41288</v>
      </c>
      <c r="C3904" s="28" t="s">
        <v>21</v>
      </c>
      <c r="D3904" s="21" t="s">
        <v>295</v>
      </c>
      <c r="E3904" s="26">
        <v>2500</v>
      </c>
      <c r="G3904" s="28" t="s">
        <v>597</v>
      </c>
      <c r="I3904" s="21">
        <f t="shared" ref="I3904:I3921" si="125">WEEKNUM(B3904)</f>
        <v>3</v>
      </c>
    </row>
    <row r="3905" spans="1:9" ht="13.4" customHeight="1" x14ac:dyDescent="0.25">
      <c r="A3905" s="21" t="s">
        <v>2119</v>
      </c>
      <c r="B3905" s="25">
        <v>41288</v>
      </c>
      <c r="C3905" s="28" t="s">
        <v>21</v>
      </c>
      <c r="D3905" s="21" t="s">
        <v>32</v>
      </c>
      <c r="E3905" s="26">
        <v>780</v>
      </c>
      <c r="G3905" s="28" t="s">
        <v>543</v>
      </c>
      <c r="I3905" s="21">
        <f t="shared" si="125"/>
        <v>3</v>
      </c>
    </row>
    <row r="3906" spans="1:9" ht="13.4" customHeight="1" x14ac:dyDescent="0.25">
      <c r="A3906" s="21" t="s">
        <v>2119</v>
      </c>
      <c r="B3906" s="25">
        <v>41288</v>
      </c>
      <c r="C3906" s="28" t="s">
        <v>21</v>
      </c>
      <c r="D3906" s="21" t="s">
        <v>46</v>
      </c>
      <c r="E3906" s="26">
        <v>780</v>
      </c>
      <c r="G3906" s="28" t="s">
        <v>23</v>
      </c>
      <c r="I3906" s="21">
        <f t="shared" si="125"/>
        <v>3</v>
      </c>
    </row>
    <row r="3907" spans="1:9" ht="13.4" customHeight="1" x14ac:dyDescent="0.25">
      <c r="A3907" s="21" t="s">
        <v>2119</v>
      </c>
      <c r="B3907" s="25">
        <v>41288</v>
      </c>
      <c r="C3907" s="28" t="s">
        <v>21</v>
      </c>
      <c r="D3907" s="21" t="s">
        <v>399</v>
      </c>
      <c r="E3907" s="26">
        <v>720</v>
      </c>
      <c r="G3907" s="28" t="s">
        <v>23</v>
      </c>
      <c r="I3907" s="21">
        <f t="shared" si="125"/>
        <v>3</v>
      </c>
    </row>
    <row r="3908" spans="1:9" ht="13.4" customHeight="1" x14ac:dyDescent="0.25">
      <c r="A3908" s="21" t="s">
        <v>2119</v>
      </c>
      <c r="B3908" s="25">
        <v>41288</v>
      </c>
      <c r="C3908" s="28" t="s">
        <v>21</v>
      </c>
      <c r="D3908" s="21" t="s">
        <v>533</v>
      </c>
      <c r="E3908" s="26">
        <v>720</v>
      </c>
      <c r="G3908" s="28" t="s">
        <v>23</v>
      </c>
      <c r="I3908" s="21">
        <f t="shared" si="125"/>
        <v>3</v>
      </c>
    </row>
    <row r="3909" spans="1:9" ht="13.4" customHeight="1" x14ac:dyDescent="0.25">
      <c r="A3909" s="21" t="s">
        <v>2119</v>
      </c>
      <c r="B3909" s="25">
        <v>41288</v>
      </c>
      <c r="C3909" s="28" t="s">
        <v>21</v>
      </c>
      <c r="D3909" s="21" t="s">
        <v>396</v>
      </c>
      <c r="E3909" s="26">
        <v>360</v>
      </c>
      <c r="G3909" s="28" t="s">
        <v>675</v>
      </c>
      <c r="I3909" s="21">
        <f t="shared" si="125"/>
        <v>3</v>
      </c>
    </row>
    <row r="3910" spans="1:9" ht="13.4" customHeight="1" x14ac:dyDescent="0.25">
      <c r="A3910" s="21" t="s">
        <v>2119</v>
      </c>
      <c r="B3910" s="25">
        <v>41288</v>
      </c>
      <c r="C3910" s="28" t="s">
        <v>21</v>
      </c>
      <c r="D3910" s="21" t="s">
        <v>396</v>
      </c>
      <c r="E3910" s="26">
        <v>360</v>
      </c>
      <c r="G3910" s="28" t="s">
        <v>386</v>
      </c>
      <c r="I3910" s="21">
        <f t="shared" si="125"/>
        <v>3</v>
      </c>
    </row>
    <row r="3911" spans="1:9" ht="13.4" customHeight="1" x14ac:dyDescent="0.25">
      <c r="A3911" s="21" t="s">
        <v>2119</v>
      </c>
      <c r="B3911" s="25">
        <v>41288</v>
      </c>
      <c r="C3911" s="28" t="s">
        <v>21</v>
      </c>
      <c r="D3911" s="21" t="s">
        <v>258</v>
      </c>
      <c r="E3911" s="26">
        <v>360</v>
      </c>
      <c r="G3911" s="28" t="s">
        <v>675</v>
      </c>
      <c r="I3911" s="21">
        <f t="shared" si="125"/>
        <v>3</v>
      </c>
    </row>
    <row r="3912" spans="1:9" ht="13.4" customHeight="1" x14ac:dyDescent="0.25">
      <c r="A3912" s="21" t="s">
        <v>2119</v>
      </c>
      <c r="B3912" s="25">
        <v>41288</v>
      </c>
      <c r="C3912" s="28" t="s">
        <v>21</v>
      </c>
      <c r="D3912" s="21" t="s">
        <v>258</v>
      </c>
      <c r="E3912" s="26">
        <v>360</v>
      </c>
      <c r="G3912" s="28" t="s">
        <v>386</v>
      </c>
      <c r="I3912" s="21">
        <f t="shared" si="125"/>
        <v>3</v>
      </c>
    </row>
    <row r="3913" spans="1:9" ht="13.4" customHeight="1" x14ac:dyDescent="0.25">
      <c r="A3913" s="21" t="s">
        <v>2119</v>
      </c>
      <c r="B3913" s="25">
        <v>41288</v>
      </c>
      <c r="C3913" s="28" t="s">
        <v>21</v>
      </c>
      <c r="D3913" s="21" t="s">
        <v>40</v>
      </c>
      <c r="E3913" s="26">
        <f>680-130</f>
        <v>550</v>
      </c>
      <c r="G3913" s="28" t="s">
        <v>675</v>
      </c>
      <c r="I3913" s="21">
        <f t="shared" si="125"/>
        <v>3</v>
      </c>
    </row>
    <row r="3914" spans="1:9" ht="13.4" customHeight="1" x14ac:dyDescent="0.25">
      <c r="A3914" s="21" t="s">
        <v>2119</v>
      </c>
      <c r="B3914" s="25">
        <v>41288</v>
      </c>
      <c r="C3914" s="28" t="s">
        <v>21</v>
      </c>
      <c r="D3914" s="21" t="s">
        <v>40</v>
      </c>
      <c r="E3914" s="26">
        <v>130</v>
      </c>
      <c r="G3914" s="28" t="s">
        <v>386</v>
      </c>
      <c r="I3914" s="21">
        <f t="shared" si="125"/>
        <v>3</v>
      </c>
    </row>
    <row r="3915" spans="1:9" ht="13.4" customHeight="1" x14ac:dyDescent="0.25">
      <c r="A3915" s="21" t="s">
        <v>2119</v>
      </c>
      <c r="B3915" s="25">
        <v>41288</v>
      </c>
      <c r="C3915" s="28" t="s">
        <v>21</v>
      </c>
      <c r="D3915" s="21" t="s">
        <v>268</v>
      </c>
      <c r="E3915" s="26">
        <v>600</v>
      </c>
      <c r="G3915" s="28" t="s">
        <v>543</v>
      </c>
      <c r="I3915" s="21">
        <f t="shared" si="125"/>
        <v>3</v>
      </c>
    </row>
    <row r="3916" spans="1:9" ht="13.4" customHeight="1" x14ac:dyDescent="0.25">
      <c r="A3916" s="21" t="s">
        <v>2119</v>
      </c>
      <c r="B3916" s="25">
        <v>41288</v>
      </c>
      <c r="C3916" s="28" t="s">
        <v>21</v>
      </c>
      <c r="D3916" s="21" t="s">
        <v>644</v>
      </c>
      <c r="E3916" s="26">
        <v>600</v>
      </c>
      <c r="G3916" s="48" t="s">
        <v>23</v>
      </c>
      <c r="I3916" s="21">
        <f t="shared" si="125"/>
        <v>3</v>
      </c>
    </row>
    <row r="3917" spans="1:9" ht="13.4" customHeight="1" x14ac:dyDescent="0.25">
      <c r="A3917" s="21" t="s">
        <v>2119</v>
      </c>
      <c r="B3917" s="25">
        <v>41288</v>
      </c>
      <c r="C3917" s="28" t="s">
        <v>21</v>
      </c>
      <c r="D3917" s="21" t="s">
        <v>592</v>
      </c>
      <c r="E3917" s="26">
        <v>400</v>
      </c>
      <c r="G3917" s="28" t="s">
        <v>675</v>
      </c>
      <c r="I3917" s="21">
        <f t="shared" si="125"/>
        <v>3</v>
      </c>
    </row>
    <row r="3918" spans="1:9" ht="13.4" customHeight="1" x14ac:dyDescent="0.25">
      <c r="A3918" s="21" t="s">
        <v>2119</v>
      </c>
      <c r="B3918" s="25">
        <v>41288</v>
      </c>
      <c r="C3918" s="28" t="s">
        <v>21</v>
      </c>
      <c r="D3918" s="21" t="s">
        <v>592</v>
      </c>
      <c r="E3918" s="26">
        <v>100</v>
      </c>
      <c r="G3918" s="21" t="s">
        <v>386</v>
      </c>
      <c r="I3918" s="21">
        <f t="shared" si="125"/>
        <v>3</v>
      </c>
    </row>
    <row r="3919" spans="1:9" ht="13.4" customHeight="1" x14ac:dyDescent="0.25">
      <c r="A3919" s="21" t="s">
        <v>2119</v>
      </c>
      <c r="B3919" s="25">
        <v>41288</v>
      </c>
      <c r="C3919" s="28" t="s">
        <v>21</v>
      </c>
      <c r="D3919" s="21" t="s">
        <v>257</v>
      </c>
      <c r="E3919" s="26">
        <v>479.6</v>
      </c>
      <c r="G3919" s="28" t="s">
        <v>675</v>
      </c>
      <c r="I3919" s="21">
        <f t="shared" si="125"/>
        <v>3</v>
      </c>
    </row>
    <row r="3920" spans="1:9" ht="13.4" customHeight="1" x14ac:dyDescent="0.25">
      <c r="A3920" s="21" t="s">
        <v>2119</v>
      </c>
      <c r="B3920" s="25">
        <v>41288</v>
      </c>
      <c r="C3920" s="28" t="s">
        <v>21</v>
      </c>
      <c r="D3920" s="21" t="s">
        <v>216</v>
      </c>
      <c r="E3920" s="26">
        <v>400.6</v>
      </c>
      <c r="G3920" s="28" t="s">
        <v>323</v>
      </c>
      <c r="I3920" s="21">
        <f t="shared" si="125"/>
        <v>3</v>
      </c>
    </row>
    <row r="3921" spans="1:9" ht="13.4" customHeight="1" x14ac:dyDescent="0.25">
      <c r="A3921" s="21" t="s">
        <v>2119</v>
      </c>
      <c r="B3921" s="25">
        <v>41288</v>
      </c>
      <c r="C3921" s="28" t="s">
        <v>21</v>
      </c>
      <c r="D3921" s="21" t="s">
        <v>453</v>
      </c>
      <c r="E3921" s="26">
        <v>240</v>
      </c>
      <c r="G3921" s="28" t="s">
        <v>543</v>
      </c>
      <c r="I3921" s="21">
        <f t="shared" si="125"/>
        <v>3</v>
      </c>
    </row>
    <row r="3922" spans="1:9" ht="13.4" customHeight="1" x14ac:dyDescent="0.25">
      <c r="A3922" s="21" t="s">
        <v>2119</v>
      </c>
      <c r="B3922" s="25">
        <v>41288</v>
      </c>
      <c r="C3922" s="28" t="s">
        <v>6</v>
      </c>
      <c r="D3922" s="21" t="s">
        <v>818</v>
      </c>
      <c r="F3922" s="26">
        <v>91.67</v>
      </c>
      <c r="G3922" s="28" t="s">
        <v>675</v>
      </c>
    </row>
    <row r="3923" spans="1:9" ht="13.4" customHeight="1" x14ac:dyDescent="0.25">
      <c r="A3923" s="21" t="s">
        <v>2119</v>
      </c>
      <c r="B3923" s="25">
        <v>41289</v>
      </c>
      <c r="C3923" s="28" t="s">
        <v>21</v>
      </c>
      <c r="D3923" s="21" t="s">
        <v>819</v>
      </c>
      <c r="E3923" s="26">
        <v>400</v>
      </c>
      <c r="G3923" s="28" t="s">
        <v>543</v>
      </c>
      <c r="I3923" s="21">
        <f>WEEKNUM(B3923)</f>
        <v>3</v>
      </c>
    </row>
    <row r="3924" spans="1:9" ht="13.4" customHeight="1" x14ac:dyDescent="0.25">
      <c r="A3924" s="21" t="s">
        <v>2119</v>
      </c>
      <c r="B3924" s="25">
        <v>41289</v>
      </c>
      <c r="C3924" s="28" t="s">
        <v>21</v>
      </c>
      <c r="D3924" s="21" t="s">
        <v>452</v>
      </c>
      <c r="E3924" s="26">
        <v>140</v>
      </c>
      <c r="G3924" s="28" t="s">
        <v>597</v>
      </c>
      <c r="I3924" s="21">
        <f>WEEKNUM(B3924)</f>
        <v>3</v>
      </c>
    </row>
    <row r="3925" spans="1:9" ht="13.4" customHeight="1" x14ac:dyDescent="0.25">
      <c r="A3925" s="21" t="s">
        <v>2119</v>
      </c>
      <c r="B3925" s="25">
        <v>41289</v>
      </c>
      <c r="C3925" s="28" t="s">
        <v>21</v>
      </c>
      <c r="D3925" s="21" t="s">
        <v>726</v>
      </c>
      <c r="E3925" s="26">
        <v>400</v>
      </c>
      <c r="G3925" s="28" t="s">
        <v>23</v>
      </c>
      <c r="I3925" s="21">
        <f>WEEKNUM(B3925)</f>
        <v>3</v>
      </c>
    </row>
    <row r="3926" spans="1:9" ht="13.4" customHeight="1" x14ac:dyDescent="0.25">
      <c r="A3926" s="21" t="s">
        <v>2119</v>
      </c>
      <c r="B3926" s="25">
        <v>41289</v>
      </c>
      <c r="C3926" s="28" t="s">
        <v>6</v>
      </c>
      <c r="D3926" s="21" t="s">
        <v>820</v>
      </c>
      <c r="F3926" s="26">
        <v>80.73</v>
      </c>
      <c r="G3926" s="28" t="s">
        <v>675</v>
      </c>
    </row>
    <row r="3927" spans="1:9" ht="13.4" customHeight="1" x14ac:dyDescent="0.25">
      <c r="A3927" s="21" t="s">
        <v>2119</v>
      </c>
      <c r="B3927" s="25">
        <v>41289</v>
      </c>
      <c r="C3927" s="28" t="s">
        <v>6</v>
      </c>
      <c r="D3927" s="21" t="s">
        <v>821</v>
      </c>
      <c r="F3927" s="26">
        <v>387.86</v>
      </c>
      <c r="G3927" s="28" t="s">
        <v>23</v>
      </c>
    </row>
    <row r="3928" spans="1:9" ht="13.4" customHeight="1" x14ac:dyDescent="0.25">
      <c r="A3928" s="21" t="s">
        <v>2119</v>
      </c>
      <c r="B3928" s="25">
        <v>41289</v>
      </c>
      <c r="C3928" s="28" t="s">
        <v>6</v>
      </c>
      <c r="D3928" s="21" t="s">
        <v>822</v>
      </c>
      <c r="F3928" s="26">
        <v>259.83999999999997</v>
      </c>
      <c r="G3928" s="28" t="s">
        <v>543</v>
      </c>
    </row>
    <row r="3929" spans="1:9" ht="13.4" customHeight="1" x14ac:dyDescent="0.25">
      <c r="A3929" s="21" t="s">
        <v>2119</v>
      </c>
      <c r="B3929" s="25">
        <v>41289</v>
      </c>
      <c r="C3929" s="28" t="s">
        <v>434</v>
      </c>
      <c r="D3929" s="21" t="s">
        <v>823</v>
      </c>
      <c r="F3929" s="26">
        <v>169.46</v>
      </c>
      <c r="G3929" s="28" t="s">
        <v>323</v>
      </c>
    </row>
    <row r="3930" spans="1:9" ht="13.4" customHeight="1" x14ac:dyDescent="0.25">
      <c r="A3930" s="21" t="s">
        <v>2119</v>
      </c>
      <c r="B3930" s="25">
        <v>41290</v>
      </c>
      <c r="C3930" s="28" t="s">
        <v>21</v>
      </c>
      <c r="D3930" s="21" t="s">
        <v>292</v>
      </c>
      <c r="E3930" s="26">
        <v>2500</v>
      </c>
      <c r="G3930" s="28" t="s">
        <v>543</v>
      </c>
      <c r="I3930" s="21">
        <f>WEEKNUM(B3930)</f>
        <v>3</v>
      </c>
    </row>
    <row r="3931" spans="1:9" ht="13.4" customHeight="1" x14ac:dyDescent="0.25">
      <c r="A3931" s="21" t="s">
        <v>2119</v>
      </c>
      <c r="B3931" s="25">
        <v>41290</v>
      </c>
      <c r="C3931" s="28" t="s">
        <v>21</v>
      </c>
      <c r="D3931" s="21" t="s">
        <v>292</v>
      </c>
      <c r="E3931" s="26">
        <v>1600</v>
      </c>
      <c r="G3931" s="28" t="s">
        <v>597</v>
      </c>
      <c r="I3931" s="21">
        <f>WEEKNUM(B3931)</f>
        <v>3</v>
      </c>
    </row>
    <row r="3932" spans="1:9" ht="13.4" customHeight="1" x14ac:dyDescent="0.25">
      <c r="A3932" s="21" t="s">
        <v>2119</v>
      </c>
      <c r="B3932" s="25">
        <v>41290</v>
      </c>
      <c r="C3932" s="28" t="s">
        <v>6</v>
      </c>
      <c r="D3932" s="21" t="s">
        <v>824</v>
      </c>
      <c r="F3932" s="26">
        <v>817.21</v>
      </c>
      <c r="G3932" s="28" t="s">
        <v>675</v>
      </c>
    </row>
    <row r="3933" spans="1:9" ht="13.4" customHeight="1" x14ac:dyDescent="0.25">
      <c r="A3933" s="21" t="s">
        <v>2119</v>
      </c>
      <c r="B3933" s="25">
        <v>41290</v>
      </c>
      <c r="C3933" s="28" t="s">
        <v>6</v>
      </c>
      <c r="D3933" s="21" t="s">
        <v>825</v>
      </c>
      <c r="F3933" s="26">
        <v>431.11</v>
      </c>
      <c r="G3933" s="28" t="s">
        <v>543</v>
      </c>
    </row>
    <row r="3934" spans="1:9" ht="13.4" customHeight="1" x14ac:dyDescent="0.25">
      <c r="A3934" s="21" t="s">
        <v>2119</v>
      </c>
      <c r="B3934" s="25">
        <v>41290</v>
      </c>
      <c r="C3934" s="28" t="s">
        <v>6</v>
      </c>
      <c r="D3934" s="21" t="s">
        <v>826</v>
      </c>
      <c r="F3934" s="26">
        <v>569.83000000000004</v>
      </c>
      <c r="G3934" s="28" t="s">
        <v>23</v>
      </c>
    </row>
    <row r="3935" spans="1:9" ht="13.4" customHeight="1" x14ac:dyDescent="0.25">
      <c r="A3935" s="21" t="s">
        <v>2119</v>
      </c>
      <c r="B3935" s="25">
        <v>41290</v>
      </c>
      <c r="C3935" s="28" t="s">
        <v>6</v>
      </c>
      <c r="D3935" s="21" t="s">
        <v>827</v>
      </c>
      <c r="F3935" s="26">
        <v>236.48</v>
      </c>
      <c r="G3935" s="28" t="s">
        <v>597</v>
      </c>
    </row>
    <row r="3936" spans="1:9" ht="13.4" customHeight="1" x14ac:dyDescent="0.25">
      <c r="A3936" s="21" t="s">
        <v>2119</v>
      </c>
      <c r="B3936" s="25">
        <v>41290</v>
      </c>
      <c r="C3936" s="28" t="s">
        <v>6</v>
      </c>
      <c r="D3936" s="21" t="s">
        <v>828</v>
      </c>
      <c r="F3936" s="26">
        <v>221.65</v>
      </c>
      <c r="G3936" s="28" t="s">
        <v>543</v>
      </c>
    </row>
    <row r="3937" spans="1:9" ht="13.4" customHeight="1" x14ac:dyDescent="0.25">
      <c r="A3937" s="21" t="s">
        <v>2119</v>
      </c>
      <c r="B3937" s="25">
        <v>41290</v>
      </c>
      <c r="C3937" s="28" t="s">
        <v>6</v>
      </c>
      <c r="D3937" s="21" t="s">
        <v>829</v>
      </c>
      <c r="F3937" s="26">
        <v>68.64</v>
      </c>
      <c r="G3937" s="28" t="s">
        <v>597</v>
      </c>
    </row>
    <row r="3938" spans="1:9" ht="13.4" customHeight="1" x14ac:dyDescent="0.25">
      <c r="A3938" s="21" t="s">
        <v>2119</v>
      </c>
      <c r="B3938" s="25">
        <v>41290</v>
      </c>
      <c r="C3938" s="28" t="s">
        <v>6</v>
      </c>
      <c r="D3938" s="21" t="s">
        <v>830</v>
      </c>
      <c r="F3938" s="26">
        <v>27.43</v>
      </c>
      <c r="G3938" s="28" t="s">
        <v>23</v>
      </c>
    </row>
    <row r="3939" spans="1:9" ht="13.4" customHeight="1" x14ac:dyDescent="0.25">
      <c r="A3939" s="21" t="s">
        <v>2119</v>
      </c>
      <c r="B3939" s="25">
        <v>41291</v>
      </c>
      <c r="C3939" s="28" t="s">
        <v>21</v>
      </c>
      <c r="D3939" s="21" t="s">
        <v>528</v>
      </c>
      <c r="E3939" s="26">
        <v>600</v>
      </c>
      <c r="G3939" s="28" t="s">
        <v>675</v>
      </c>
      <c r="I3939" s="21">
        <f>WEEKNUM(B3939)</f>
        <v>3</v>
      </c>
    </row>
    <row r="3940" spans="1:9" ht="13.4" customHeight="1" x14ac:dyDescent="0.25">
      <c r="A3940" s="21" t="s">
        <v>2119</v>
      </c>
      <c r="B3940" s="25">
        <v>41291</v>
      </c>
      <c r="C3940" s="28" t="s">
        <v>21</v>
      </c>
      <c r="D3940" s="21" t="s">
        <v>216</v>
      </c>
      <c r="E3940" s="26">
        <v>12.6</v>
      </c>
      <c r="G3940" s="28" t="s">
        <v>323</v>
      </c>
      <c r="I3940" s="21">
        <f>WEEKNUM(B3940)</f>
        <v>3</v>
      </c>
    </row>
    <row r="3941" spans="1:9" ht="13.4" customHeight="1" x14ac:dyDescent="0.25">
      <c r="A3941" s="21" t="s">
        <v>2119</v>
      </c>
      <c r="B3941" s="25">
        <v>41291</v>
      </c>
      <c r="C3941" s="28" t="s">
        <v>6</v>
      </c>
      <c r="D3941" s="21" t="s">
        <v>831</v>
      </c>
      <c r="F3941" s="26">
        <v>117.2</v>
      </c>
      <c r="G3941" s="28" t="s">
        <v>23</v>
      </c>
    </row>
    <row r="3942" spans="1:9" ht="13.4" customHeight="1" x14ac:dyDescent="0.25">
      <c r="A3942" s="21" t="s">
        <v>2119</v>
      </c>
      <c r="B3942" s="25">
        <v>41291</v>
      </c>
      <c r="C3942" s="28" t="s">
        <v>6</v>
      </c>
      <c r="D3942" s="21" t="s">
        <v>832</v>
      </c>
      <c r="F3942" s="26">
        <v>377.6</v>
      </c>
      <c r="G3942" s="28" t="s">
        <v>323</v>
      </c>
    </row>
    <row r="3943" spans="1:9" ht="13.4" customHeight="1" x14ac:dyDescent="0.25">
      <c r="A3943" s="21" t="s">
        <v>2119</v>
      </c>
      <c r="B3943" s="25">
        <v>41292</v>
      </c>
      <c r="C3943" s="28" t="s">
        <v>21</v>
      </c>
      <c r="D3943" s="21" t="s">
        <v>22</v>
      </c>
      <c r="E3943" s="26">
        <v>780</v>
      </c>
      <c r="G3943" s="28" t="s">
        <v>23</v>
      </c>
      <c r="I3943" s="21">
        <f>WEEKNUM(B3943)</f>
        <v>3</v>
      </c>
    </row>
    <row r="3944" spans="1:9" ht="13.4" customHeight="1" x14ac:dyDescent="0.25">
      <c r="A3944" s="21" t="s">
        <v>2119</v>
      </c>
      <c r="B3944" s="25">
        <v>41292</v>
      </c>
      <c r="C3944" s="28" t="s">
        <v>21</v>
      </c>
      <c r="D3944" s="21" t="s">
        <v>32</v>
      </c>
      <c r="E3944" s="26">
        <v>650</v>
      </c>
      <c r="G3944" s="28" t="s">
        <v>543</v>
      </c>
      <c r="I3944" s="21">
        <f>WEEKNUM(B3944)</f>
        <v>3</v>
      </c>
    </row>
    <row r="3945" spans="1:9" ht="13.4" customHeight="1" x14ac:dyDescent="0.25">
      <c r="A3945" s="21" t="s">
        <v>2119</v>
      </c>
      <c r="B3945" s="25">
        <v>41292</v>
      </c>
      <c r="C3945" s="28" t="s">
        <v>6</v>
      </c>
      <c r="D3945" s="21" t="s">
        <v>833</v>
      </c>
      <c r="F3945" s="26">
        <v>406.89</v>
      </c>
      <c r="G3945" s="28" t="s">
        <v>23</v>
      </c>
    </row>
    <row r="3946" spans="1:9" ht="13.4" customHeight="1" x14ac:dyDescent="0.25">
      <c r="A3946" s="21" t="s">
        <v>2119</v>
      </c>
      <c r="B3946" s="25">
        <v>41292</v>
      </c>
      <c r="C3946" s="28" t="s">
        <v>6</v>
      </c>
      <c r="D3946" s="21" t="s">
        <v>834</v>
      </c>
      <c r="F3946" s="26">
        <v>305.66000000000003</v>
      </c>
      <c r="G3946" s="28" t="s">
        <v>597</v>
      </c>
    </row>
    <row r="3947" spans="1:9" ht="13.4" customHeight="1" x14ac:dyDescent="0.25">
      <c r="A3947" s="21" t="s">
        <v>2119</v>
      </c>
      <c r="B3947" s="25">
        <v>41292</v>
      </c>
      <c r="C3947" s="28" t="s">
        <v>6</v>
      </c>
      <c r="D3947" s="21" t="s">
        <v>835</v>
      </c>
      <c r="F3947" s="26">
        <v>593.03</v>
      </c>
      <c r="G3947" s="28" t="s">
        <v>323</v>
      </c>
    </row>
    <row r="3948" spans="1:9" ht="13.4" customHeight="1" x14ac:dyDescent="0.25">
      <c r="A3948" s="21" t="s">
        <v>2119</v>
      </c>
      <c r="B3948" s="25">
        <v>41292</v>
      </c>
      <c r="C3948" s="28" t="s">
        <v>6</v>
      </c>
      <c r="D3948" s="21" t="s">
        <v>836</v>
      </c>
      <c r="F3948" s="26">
        <v>24.17</v>
      </c>
      <c r="G3948" s="28" t="s">
        <v>675</v>
      </c>
    </row>
    <row r="3949" spans="1:9" ht="13.4" customHeight="1" x14ac:dyDescent="0.25">
      <c r="A3949" s="21" t="s">
        <v>2119</v>
      </c>
      <c r="B3949" s="25">
        <v>41295</v>
      </c>
      <c r="C3949" s="28" t="s">
        <v>6</v>
      </c>
      <c r="D3949" s="21" t="s">
        <v>837</v>
      </c>
      <c r="F3949" s="26">
        <v>893.01</v>
      </c>
      <c r="G3949" s="28" t="s">
        <v>23</v>
      </c>
    </row>
    <row r="3950" spans="1:9" ht="13.4" customHeight="1" x14ac:dyDescent="0.25">
      <c r="A3950" s="21" t="s">
        <v>2119</v>
      </c>
      <c r="B3950" s="25">
        <v>41296</v>
      </c>
      <c r="C3950" s="28" t="s">
        <v>21</v>
      </c>
      <c r="D3950" s="21" t="s">
        <v>255</v>
      </c>
      <c r="E3950" s="26">
        <v>1500</v>
      </c>
      <c r="G3950" s="28" t="s">
        <v>543</v>
      </c>
      <c r="I3950" s="21">
        <f t="shared" ref="I3950:I3971" si="126">WEEKNUM(B3950)</f>
        <v>4</v>
      </c>
    </row>
    <row r="3951" spans="1:9" ht="13.4" customHeight="1" x14ac:dyDescent="0.25">
      <c r="A3951" s="21" t="s">
        <v>2119</v>
      </c>
      <c r="B3951" s="25">
        <v>41296</v>
      </c>
      <c r="C3951" s="28" t="s">
        <v>21</v>
      </c>
      <c r="D3951" s="21" t="s">
        <v>819</v>
      </c>
      <c r="E3951" s="26">
        <v>500</v>
      </c>
      <c r="G3951" s="28" t="s">
        <v>543</v>
      </c>
      <c r="I3951" s="21">
        <f t="shared" si="126"/>
        <v>4</v>
      </c>
    </row>
    <row r="3952" spans="1:9" ht="13.4" customHeight="1" x14ac:dyDescent="0.25">
      <c r="A3952" s="21" t="s">
        <v>2119</v>
      </c>
      <c r="B3952" s="25">
        <v>41296</v>
      </c>
      <c r="C3952" s="28" t="s">
        <v>21</v>
      </c>
      <c r="D3952" s="21" t="s">
        <v>726</v>
      </c>
      <c r="E3952" s="26">
        <v>1980</v>
      </c>
      <c r="G3952" s="21" t="s">
        <v>23</v>
      </c>
      <c r="I3952" s="21">
        <f t="shared" si="126"/>
        <v>4</v>
      </c>
    </row>
    <row r="3953" spans="1:9" ht="13.4" customHeight="1" x14ac:dyDescent="0.25">
      <c r="A3953" s="21" t="s">
        <v>2119</v>
      </c>
      <c r="B3953" s="25">
        <v>41296</v>
      </c>
      <c r="C3953" s="28" t="s">
        <v>21</v>
      </c>
      <c r="D3953" s="21" t="s">
        <v>36</v>
      </c>
      <c r="E3953" s="26">
        <f>130*4</f>
        <v>520</v>
      </c>
      <c r="G3953" s="28" t="s">
        <v>543</v>
      </c>
      <c r="I3953" s="21">
        <f t="shared" si="126"/>
        <v>4</v>
      </c>
    </row>
    <row r="3954" spans="1:9" ht="13.4" customHeight="1" x14ac:dyDescent="0.25">
      <c r="A3954" s="21" t="s">
        <v>2119</v>
      </c>
      <c r="B3954" s="25">
        <v>41296</v>
      </c>
      <c r="C3954" s="28" t="s">
        <v>21</v>
      </c>
      <c r="D3954" s="21" t="s">
        <v>36</v>
      </c>
      <c r="E3954" s="26">
        <v>260</v>
      </c>
      <c r="G3954" s="28" t="s">
        <v>23</v>
      </c>
      <c r="I3954" s="21">
        <f t="shared" si="126"/>
        <v>4</v>
      </c>
    </row>
    <row r="3955" spans="1:9" ht="13.4" customHeight="1" x14ac:dyDescent="0.25">
      <c r="A3955" s="21" t="s">
        <v>2119</v>
      </c>
      <c r="B3955" s="25">
        <v>41296</v>
      </c>
      <c r="C3955" s="28" t="s">
        <v>21</v>
      </c>
      <c r="D3955" s="21" t="s">
        <v>46</v>
      </c>
      <c r="E3955" s="26">
        <v>780</v>
      </c>
      <c r="G3955" s="28" t="s">
        <v>23</v>
      </c>
      <c r="I3955" s="21">
        <f t="shared" si="126"/>
        <v>4</v>
      </c>
    </row>
    <row r="3956" spans="1:9" ht="13.4" customHeight="1" x14ac:dyDescent="0.25">
      <c r="A3956" s="21" t="s">
        <v>2119</v>
      </c>
      <c r="B3956" s="25">
        <v>41296</v>
      </c>
      <c r="C3956" s="28" t="s">
        <v>21</v>
      </c>
      <c r="D3956" s="21" t="s">
        <v>38</v>
      </c>
      <c r="E3956" s="26">
        <v>750</v>
      </c>
      <c r="G3956" s="28" t="s">
        <v>597</v>
      </c>
      <c r="I3956" s="21">
        <f t="shared" si="126"/>
        <v>4</v>
      </c>
    </row>
    <row r="3957" spans="1:9" ht="13.4" customHeight="1" x14ac:dyDescent="0.25">
      <c r="A3957" s="21" t="s">
        <v>2119</v>
      </c>
      <c r="B3957" s="25">
        <v>41296</v>
      </c>
      <c r="C3957" s="28" t="s">
        <v>21</v>
      </c>
      <c r="D3957" s="21" t="s">
        <v>399</v>
      </c>
      <c r="E3957" s="26">
        <v>675</v>
      </c>
      <c r="G3957" s="28" t="s">
        <v>23</v>
      </c>
      <c r="I3957" s="21">
        <f t="shared" si="126"/>
        <v>4</v>
      </c>
    </row>
    <row r="3958" spans="1:9" ht="13.4" customHeight="1" x14ac:dyDescent="0.25">
      <c r="A3958" s="21" t="s">
        <v>2119</v>
      </c>
      <c r="B3958" s="25">
        <v>41296</v>
      </c>
      <c r="C3958" s="28" t="s">
        <v>21</v>
      </c>
      <c r="D3958" s="21" t="s">
        <v>533</v>
      </c>
      <c r="E3958" s="26">
        <v>660</v>
      </c>
      <c r="G3958" s="28" t="s">
        <v>23</v>
      </c>
      <c r="I3958" s="21">
        <f t="shared" si="126"/>
        <v>4</v>
      </c>
    </row>
    <row r="3959" spans="1:9" ht="13.4" customHeight="1" x14ac:dyDescent="0.25">
      <c r="A3959" s="21" t="s">
        <v>2119</v>
      </c>
      <c r="B3959" s="25">
        <v>41296</v>
      </c>
      <c r="C3959" s="28" t="s">
        <v>21</v>
      </c>
      <c r="D3959" s="21" t="s">
        <v>40</v>
      </c>
      <c r="E3959" s="26">
        <v>650</v>
      </c>
      <c r="G3959" s="28" t="s">
        <v>675</v>
      </c>
      <c r="I3959" s="21">
        <f t="shared" si="126"/>
        <v>4</v>
      </c>
    </row>
    <row r="3960" spans="1:9" ht="13.4" customHeight="1" x14ac:dyDescent="0.25">
      <c r="A3960" s="21" t="s">
        <v>2119</v>
      </c>
      <c r="B3960" s="25">
        <v>41296</v>
      </c>
      <c r="C3960" s="28" t="s">
        <v>21</v>
      </c>
      <c r="D3960" s="21" t="s">
        <v>268</v>
      </c>
      <c r="E3960" s="26">
        <v>400</v>
      </c>
      <c r="G3960" s="28" t="s">
        <v>543</v>
      </c>
      <c r="I3960" s="21">
        <f t="shared" si="126"/>
        <v>4</v>
      </c>
    </row>
    <row r="3961" spans="1:9" ht="13.4" customHeight="1" x14ac:dyDescent="0.25">
      <c r="A3961" s="21" t="s">
        <v>2119</v>
      </c>
      <c r="B3961" s="25">
        <v>41296</v>
      </c>
      <c r="C3961" s="28" t="s">
        <v>21</v>
      </c>
      <c r="D3961" s="21" t="s">
        <v>268</v>
      </c>
      <c r="E3961" s="26">
        <v>200</v>
      </c>
      <c r="G3961" s="28" t="s">
        <v>23</v>
      </c>
      <c r="I3961" s="21">
        <f t="shared" si="126"/>
        <v>4</v>
      </c>
    </row>
    <row r="3962" spans="1:9" ht="13.4" customHeight="1" x14ac:dyDescent="0.25">
      <c r="A3962" s="21" t="s">
        <v>2119</v>
      </c>
      <c r="B3962" s="25">
        <v>41296</v>
      </c>
      <c r="C3962" s="28" t="s">
        <v>21</v>
      </c>
      <c r="D3962" s="21" t="s">
        <v>644</v>
      </c>
      <c r="E3962" s="26">
        <v>600</v>
      </c>
      <c r="G3962" s="28" t="s">
        <v>23</v>
      </c>
      <c r="I3962" s="21">
        <f t="shared" si="126"/>
        <v>4</v>
      </c>
    </row>
    <row r="3963" spans="1:9" ht="13.4" customHeight="1" x14ac:dyDescent="0.25">
      <c r="A3963" s="21" t="s">
        <v>2119</v>
      </c>
      <c r="B3963" s="25">
        <v>41296</v>
      </c>
      <c r="C3963" s="28" t="s">
        <v>21</v>
      </c>
      <c r="D3963" s="21" t="s">
        <v>396</v>
      </c>
      <c r="E3963" s="26">
        <v>600</v>
      </c>
      <c r="G3963" s="28" t="s">
        <v>675</v>
      </c>
      <c r="I3963" s="21">
        <f t="shared" si="126"/>
        <v>4</v>
      </c>
    </row>
    <row r="3964" spans="1:9" ht="13.4" customHeight="1" x14ac:dyDescent="0.25">
      <c r="A3964" s="21" t="s">
        <v>2119</v>
      </c>
      <c r="B3964" s="25">
        <v>41296</v>
      </c>
      <c r="C3964" s="28" t="s">
        <v>21</v>
      </c>
      <c r="D3964" s="21" t="s">
        <v>258</v>
      </c>
      <c r="E3964" s="26">
        <v>600</v>
      </c>
      <c r="G3964" s="28" t="s">
        <v>675</v>
      </c>
      <c r="I3964" s="21">
        <f t="shared" si="126"/>
        <v>4</v>
      </c>
    </row>
    <row r="3965" spans="1:9" ht="13.4" customHeight="1" x14ac:dyDescent="0.25">
      <c r="A3965" s="21" t="s">
        <v>2119</v>
      </c>
      <c r="B3965" s="25">
        <v>41296</v>
      </c>
      <c r="C3965" s="28" t="s">
        <v>21</v>
      </c>
      <c r="D3965" s="21" t="s">
        <v>592</v>
      </c>
      <c r="E3965" s="26">
        <v>500</v>
      </c>
      <c r="G3965" s="28" t="s">
        <v>675</v>
      </c>
      <c r="I3965" s="21">
        <f t="shared" si="126"/>
        <v>4</v>
      </c>
    </row>
    <row r="3966" spans="1:9" ht="13.4" customHeight="1" x14ac:dyDescent="0.25">
      <c r="A3966" s="21" t="s">
        <v>2119</v>
      </c>
      <c r="B3966" s="25">
        <v>41296</v>
      </c>
      <c r="C3966" s="28" t="s">
        <v>21</v>
      </c>
      <c r="D3966" s="21" t="s">
        <v>38</v>
      </c>
      <c r="E3966" s="26">
        <v>250</v>
      </c>
      <c r="G3966" s="28" t="s">
        <v>582</v>
      </c>
      <c r="I3966" s="21">
        <f t="shared" si="126"/>
        <v>4</v>
      </c>
    </row>
    <row r="3967" spans="1:9" ht="13.4" customHeight="1" x14ac:dyDescent="0.25">
      <c r="A3967" s="21" t="s">
        <v>2119</v>
      </c>
      <c r="B3967" s="25">
        <v>41296</v>
      </c>
      <c r="C3967" s="28" t="s">
        <v>21</v>
      </c>
      <c r="D3967" s="21" t="s">
        <v>38</v>
      </c>
      <c r="E3967" s="26">
        <v>250</v>
      </c>
      <c r="G3967" s="28" t="s">
        <v>346</v>
      </c>
      <c r="I3967" s="21">
        <f t="shared" si="126"/>
        <v>4</v>
      </c>
    </row>
    <row r="3968" spans="1:9" ht="13.4" customHeight="1" x14ac:dyDescent="0.25">
      <c r="A3968" s="21" t="s">
        <v>2119</v>
      </c>
      <c r="B3968" s="25">
        <v>41296</v>
      </c>
      <c r="C3968" s="28" t="s">
        <v>21</v>
      </c>
      <c r="D3968" s="21" t="s">
        <v>838</v>
      </c>
      <c r="E3968" s="26">
        <v>400</v>
      </c>
      <c r="G3968" s="28" t="s">
        <v>23</v>
      </c>
      <c r="I3968" s="21">
        <f t="shared" si="126"/>
        <v>4</v>
      </c>
    </row>
    <row r="3969" spans="1:9" ht="13.4" customHeight="1" x14ac:dyDescent="0.25">
      <c r="A3969" s="21" t="s">
        <v>2119</v>
      </c>
      <c r="B3969" s="25">
        <v>41296</v>
      </c>
      <c r="C3969" s="28" t="s">
        <v>21</v>
      </c>
      <c r="D3969" s="21" t="s">
        <v>453</v>
      </c>
      <c r="E3969" s="26">
        <v>120</v>
      </c>
      <c r="G3969" s="28" t="s">
        <v>23</v>
      </c>
      <c r="I3969" s="21">
        <f t="shared" si="126"/>
        <v>4</v>
      </c>
    </row>
    <row r="3970" spans="1:9" ht="13.4" customHeight="1" x14ac:dyDescent="0.25">
      <c r="A3970" s="21" t="s">
        <v>2119</v>
      </c>
      <c r="B3970" s="25">
        <v>41296</v>
      </c>
      <c r="C3970" s="28" t="s">
        <v>21</v>
      </c>
      <c r="D3970" s="21" t="s">
        <v>453</v>
      </c>
      <c r="E3970" s="26">
        <v>240</v>
      </c>
      <c r="G3970" s="28" t="s">
        <v>543</v>
      </c>
      <c r="I3970" s="21">
        <f t="shared" si="126"/>
        <v>4</v>
      </c>
    </row>
    <row r="3971" spans="1:9" ht="13.4" customHeight="1" x14ac:dyDescent="0.25">
      <c r="A3971" s="21" t="s">
        <v>2119</v>
      </c>
      <c r="B3971" s="25">
        <v>41296</v>
      </c>
      <c r="C3971" s="28" t="s">
        <v>21</v>
      </c>
      <c r="D3971" s="21" t="s">
        <v>708</v>
      </c>
      <c r="E3971" s="26">
        <v>100</v>
      </c>
      <c r="G3971" s="28" t="s">
        <v>23</v>
      </c>
      <c r="I3971" s="21">
        <f t="shared" si="126"/>
        <v>4</v>
      </c>
    </row>
    <row r="3972" spans="1:9" ht="13.4" customHeight="1" x14ac:dyDescent="0.25">
      <c r="A3972" s="21" t="s">
        <v>2119</v>
      </c>
      <c r="B3972" s="25">
        <v>41296</v>
      </c>
      <c r="C3972" s="28" t="s">
        <v>6</v>
      </c>
      <c r="D3972" s="21" t="s">
        <v>839</v>
      </c>
      <c r="F3972" s="26">
        <v>829.05</v>
      </c>
      <c r="G3972" s="28" t="s">
        <v>323</v>
      </c>
    </row>
    <row r="3973" spans="1:9" ht="13.4" customHeight="1" x14ac:dyDescent="0.25">
      <c r="A3973" s="21" t="s">
        <v>2119</v>
      </c>
      <c r="B3973" s="25">
        <v>41297</v>
      </c>
      <c r="C3973" s="28" t="s">
        <v>6</v>
      </c>
      <c r="D3973" s="21" t="s">
        <v>840</v>
      </c>
      <c r="F3973" s="26">
        <v>555.01</v>
      </c>
      <c r="G3973" s="28" t="s">
        <v>675</v>
      </c>
    </row>
    <row r="3974" spans="1:9" ht="13.4" customHeight="1" x14ac:dyDescent="0.25">
      <c r="A3974" s="21" t="s">
        <v>2119</v>
      </c>
      <c r="B3974" s="25">
        <v>41297</v>
      </c>
      <c r="C3974" s="28" t="s">
        <v>6</v>
      </c>
      <c r="D3974" s="21" t="s">
        <v>841</v>
      </c>
      <c r="F3974" s="26">
        <v>216.19</v>
      </c>
      <c r="G3974" s="28" t="s">
        <v>23</v>
      </c>
    </row>
    <row r="3975" spans="1:9" ht="13.4" customHeight="1" x14ac:dyDescent="0.25">
      <c r="A3975" s="21" t="s">
        <v>2119</v>
      </c>
      <c r="B3975" s="25">
        <v>41297</v>
      </c>
      <c r="C3975" s="28" t="s">
        <v>6</v>
      </c>
      <c r="D3975" s="21" t="s">
        <v>842</v>
      </c>
      <c r="F3975" s="26">
        <v>385.05</v>
      </c>
      <c r="G3975" s="28" t="s">
        <v>543</v>
      </c>
    </row>
    <row r="3976" spans="1:9" ht="13.4" customHeight="1" x14ac:dyDescent="0.25">
      <c r="A3976" s="21" t="s">
        <v>2119</v>
      </c>
      <c r="B3976" s="25">
        <v>41297</v>
      </c>
      <c r="C3976" s="28" t="s">
        <v>6</v>
      </c>
      <c r="D3976" s="21" t="s">
        <v>843</v>
      </c>
      <c r="F3976" s="26">
        <v>50.23</v>
      </c>
      <c r="G3976" s="28" t="s">
        <v>543</v>
      </c>
    </row>
    <row r="3977" spans="1:9" ht="13.4" customHeight="1" x14ac:dyDescent="0.25">
      <c r="A3977" s="21" t="s">
        <v>2119</v>
      </c>
      <c r="B3977" s="25">
        <v>41297</v>
      </c>
      <c r="C3977" s="28" t="s">
        <v>6</v>
      </c>
      <c r="D3977" s="21" t="s">
        <v>844</v>
      </c>
      <c r="F3977" s="26">
        <v>138.57</v>
      </c>
      <c r="G3977" s="28" t="s">
        <v>597</v>
      </c>
    </row>
    <row r="3978" spans="1:9" ht="13.4" customHeight="1" x14ac:dyDescent="0.25">
      <c r="A3978" s="21" t="s">
        <v>2119</v>
      </c>
      <c r="B3978" s="25">
        <v>41298</v>
      </c>
      <c r="C3978" s="28" t="s">
        <v>21</v>
      </c>
      <c r="D3978" s="21" t="s">
        <v>249</v>
      </c>
      <c r="E3978" s="26">
        <v>2970</v>
      </c>
      <c r="G3978" s="28" t="s">
        <v>597</v>
      </c>
      <c r="I3978" s="21">
        <f>WEEKNUM(B3978)</f>
        <v>4</v>
      </c>
    </row>
    <row r="3979" spans="1:9" ht="13.4" customHeight="1" x14ac:dyDescent="0.25">
      <c r="A3979" s="21" t="s">
        <v>2119</v>
      </c>
      <c r="B3979" s="25">
        <v>41298</v>
      </c>
      <c r="C3979" s="28" t="s">
        <v>21</v>
      </c>
      <c r="D3979" s="21" t="s">
        <v>773</v>
      </c>
      <c r="E3979" s="26">
        <v>778.7</v>
      </c>
      <c r="G3979" s="28" t="s">
        <v>323</v>
      </c>
      <c r="I3979" s="21">
        <f>WEEKNUM(B3979)</f>
        <v>4</v>
      </c>
    </row>
    <row r="3980" spans="1:9" ht="13.4" customHeight="1" x14ac:dyDescent="0.25">
      <c r="A3980" s="21" t="s">
        <v>2119</v>
      </c>
      <c r="B3980" s="25">
        <v>41298</v>
      </c>
      <c r="C3980" s="28" t="s">
        <v>21</v>
      </c>
      <c r="D3980" s="21" t="s">
        <v>726</v>
      </c>
      <c r="E3980" s="26">
        <v>500</v>
      </c>
      <c r="G3980" s="28" t="s">
        <v>23</v>
      </c>
      <c r="I3980" s="21">
        <f>WEEKNUM(B3980)</f>
        <v>4</v>
      </c>
    </row>
    <row r="3981" spans="1:9" ht="13.4" customHeight="1" x14ac:dyDescent="0.25">
      <c r="A3981" s="21" t="s">
        <v>2119</v>
      </c>
      <c r="B3981" s="25">
        <v>41298</v>
      </c>
      <c r="C3981" s="28" t="s">
        <v>21</v>
      </c>
      <c r="D3981" s="21" t="s">
        <v>845</v>
      </c>
      <c r="E3981" s="26">
        <v>230</v>
      </c>
      <c r="G3981" s="28" t="s">
        <v>543</v>
      </c>
      <c r="I3981" s="21">
        <f>WEEKNUM(B3981)</f>
        <v>4</v>
      </c>
    </row>
    <row r="3982" spans="1:9" ht="13.4" customHeight="1" x14ac:dyDescent="0.25">
      <c r="A3982" s="21" t="s">
        <v>2119</v>
      </c>
      <c r="B3982" s="25">
        <v>41298</v>
      </c>
      <c r="C3982" s="28" t="s">
        <v>6</v>
      </c>
      <c r="D3982" s="21" t="s">
        <v>846</v>
      </c>
      <c r="F3982" s="26">
        <v>185.49</v>
      </c>
      <c r="G3982" s="28" t="s">
        <v>675</v>
      </c>
    </row>
    <row r="3983" spans="1:9" ht="13.4" customHeight="1" x14ac:dyDescent="0.25">
      <c r="A3983" s="21" t="s">
        <v>2119</v>
      </c>
      <c r="B3983" s="25">
        <v>41298</v>
      </c>
      <c r="C3983" s="28" t="s">
        <v>6</v>
      </c>
      <c r="D3983" s="21" t="s">
        <v>847</v>
      </c>
      <c r="F3983" s="26">
        <v>115.99</v>
      </c>
      <c r="G3983" s="28" t="s">
        <v>23</v>
      </c>
    </row>
    <row r="3984" spans="1:9" ht="13.4" customHeight="1" x14ac:dyDescent="0.25">
      <c r="A3984" s="21" t="s">
        <v>2119</v>
      </c>
      <c r="B3984" s="25">
        <v>41299</v>
      </c>
      <c r="C3984" s="28" t="s">
        <v>21</v>
      </c>
      <c r="D3984" s="21" t="s">
        <v>848</v>
      </c>
      <c r="E3984" s="26">
        <v>200</v>
      </c>
      <c r="G3984" s="28" t="s">
        <v>23</v>
      </c>
      <c r="I3984" s="21">
        <f t="shared" ref="I3984:I3990" si="127">WEEKNUM(B3984)</f>
        <v>4</v>
      </c>
    </row>
    <row r="3985" spans="1:9" ht="13.4" customHeight="1" x14ac:dyDescent="0.25">
      <c r="A3985" s="21" t="s">
        <v>2119</v>
      </c>
      <c r="B3985" s="25">
        <v>41299</v>
      </c>
      <c r="C3985" s="28" t="s">
        <v>21</v>
      </c>
      <c r="D3985" s="21" t="s">
        <v>848</v>
      </c>
      <c r="E3985" s="26">
        <v>200</v>
      </c>
      <c r="G3985" s="28" t="s">
        <v>675</v>
      </c>
      <c r="I3985" s="21">
        <f t="shared" si="127"/>
        <v>4</v>
      </c>
    </row>
    <row r="3986" spans="1:9" ht="13.4" customHeight="1" x14ac:dyDescent="0.25">
      <c r="A3986" s="21" t="s">
        <v>2119</v>
      </c>
      <c r="B3986" s="25">
        <v>41299</v>
      </c>
      <c r="C3986" s="28" t="s">
        <v>21</v>
      </c>
      <c r="D3986" s="21" t="s">
        <v>849</v>
      </c>
      <c r="E3986" s="26">
        <v>450</v>
      </c>
      <c r="G3986" s="28" t="s">
        <v>323</v>
      </c>
      <c r="I3986" s="21">
        <f t="shared" si="127"/>
        <v>4</v>
      </c>
    </row>
    <row r="3987" spans="1:9" ht="13.4" customHeight="1" x14ac:dyDescent="0.25">
      <c r="A3987" s="21" t="s">
        <v>2119</v>
      </c>
      <c r="B3987" s="25">
        <v>41299</v>
      </c>
      <c r="C3987" s="28" t="s">
        <v>21</v>
      </c>
      <c r="D3987" s="21" t="s">
        <v>46</v>
      </c>
      <c r="E3987" s="26">
        <v>520</v>
      </c>
      <c r="G3987" s="28" t="s">
        <v>23</v>
      </c>
      <c r="I3987" s="21">
        <f t="shared" si="127"/>
        <v>4</v>
      </c>
    </row>
    <row r="3988" spans="1:9" ht="13.4" customHeight="1" x14ac:dyDescent="0.25">
      <c r="A3988" s="21" t="s">
        <v>2119</v>
      </c>
      <c r="B3988" s="25">
        <v>41299</v>
      </c>
      <c r="C3988" s="28" t="s">
        <v>21</v>
      </c>
      <c r="D3988" s="21" t="s">
        <v>533</v>
      </c>
      <c r="E3988" s="26">
        <v>480</v>
      </c>
      <c r="G3988" s="28" t="s">
        <v>23</v>
      </c>
      <c r="I3988" s="21">
        <f t="shared" si="127"/>
        <v>4</v>
      </c>
    </row>
    <row r="3989" spans="1:9" ht="13.4" customHeight="1" x14ac:dyDescent="0.25">
      <c r="A3989" s="21" t="s">
        <v>2119</v>
      </c>
      <c r="B3989" s="25">
        <v>41299</v>
      </c>
      <c r="C3989" s="28" t="s">
        <v>21</v>
      </c>
      <c r="D3989" s="21" t="s">
        <v>730</v>
      </c>
      <c r="E3989" s="26">
        <v>3.45</v>
      </c>
      <c r="G3989" s="28" t="s">
        <v>323</v>
      </c>
      <c r="I3989" s="21">
        <f t="shared" si="127"/>
        <v>4</v>
      </c>
    </row>
    <row r="3990" spans="1:9" ht="13.4" customHeight="1" x14ac:dyDescent="0.25">
      <c r="A3990" s="21" t="s">
        <v>2119</v>
      </c>
      <c r="B3990" s="25">
        <v>41299</v>
      </c>
      <c r="C3990" s="28" t="s">
        <v>21</v>
      </c>
      <c r="D3990" s="21" t="s">
        <v>730</v>
      </c>
      <c r="E3990" s="26">
        <v>3.45</v>
      </c>
      <c r="G3990" s="28" t="s">
        <v>323</v>
      </c>
      <c r="I3990" s="21">
        <f t="shared" si="127"/>
        <v>4</v>
      </c>
    </row>
    <row r="3991" spans="1:9" ht="13.4" customHeight="1" x14ac:dyDescent="0.25">
      <c r="A3991" s="21" t="s">
        <v>2119</v>
      </c>
      <c r="B3991" s="25">
        <v>41299</v>
      </c>
      <c r="C3991" s="28" t="s">
        <v>6</v>
      </c>
      <c r="D3991" s="21" t="s">
        <v>850</v>
      </c>
      <c r="F3991" s="26">
        <v>875.2</v>
      </c>
      <c r="G3991" s="28" t="s">
        <v>23</v>
      </c>
    </row>
    <row r="3992" spans="1:9" ht="13.4" customHeight="1" x14ac:dyDescent="0.25">
      <c r="A3992" s="21" t="s">
        <v>2119</v>
      </c>
      <c r="B3992" s="25">
        <v>41299</v>
      </c>
      <c r="C3992" s="28" t="s">
        <v>6</v>
      </c>
      <c r="D3992" s="21" t="s">
        <v>851</v>
      </c>
      <c r="F3992" s="26">
        <v>74.63</v>
      </c>
      <c r="G3992" s="28" t="s">
        <v>597</v>
      </c>
    </row>
    <row r="3993" spans="1:9" ht="13.4" customHeight="1" x14ac:dyDescent="0.25">
      <c r="A3993" s="21" t="s">
        <v>2119</v>
      </c>
      <c r="B3993" s="25">
        <v>41299</v>
      </c>
      <c r="C3993" s="28" t="s">
        <v>6</v>
      </c>
      <c r="D3993" s="21" t="s">
        <v>852</v>
      </c>
      <c r="F3993" s="26">
        <v>356.17</v>
      </c>
      <c r="G3993" s="28" t="s">
        <v>543</v>
      </c>
    </row>
    <row r="3994" spans="1:9" ht="13.4" customHeight="1" x14ac:dyDescent="0.25">
      <c r="A3994" s="21" t="s">
        <v>2119</v>
      </c>
      <c r="B3994" s="25">
        <v>41299</v>
      </c>
      <c r="C3994" s="28" t="s">
        <v>275</v>
      </c>
      <c r="D3994" s="21" t="s">
        <v>853</v>
      </c>
      <c r="F3994" s="26">
        <v>152.13999999999999</v>
      </c>
      <c r="G3994" s="28" t="s">
        <v>214</v>
      </c>
    </row>
    <row r="3995" spans="1:9" ht="13.4" customHeight="1" x14ac:dyDescent="0.25">
      <c r="A3995" s="21" t="s">
        <v>2119</v>
      </c>
      <c r="B3995" s="25">
        <v>41302</v>
      </c>
      <c r="C3995" s="28" t="s">
        <v>21</v>
      </c>
      <c r="D3995" s="21" t="s">
        <v>22</v>
      </c>
      <c r="E3995" s="26">
        <v>130</v>
      </c>
      <c r="G3995" s="28" t="s">
        <v>543</v>
      </c>
      <c r="I3995" s="21">
        <f t="shared" ref="I3995:I4009" si="128">WEEKNUM(B3995)</f>
        <v>5</v>
      </c>
    </row>
    <row r="3996" spans="1:9" ht="13.4" customHeight="1" x14ac:dyDescent="0.25">
      <c r="A3996" s="21" t="s">
        <v>2119</v>
      </c>
      <c r="B3996" s="25">
        <v>41302</v>
      </c>
      <c r="C3996" s="28" t="s">
        <v>21</v>
      </c>
      <c r="D3996" s="21" t="s">
        <v>22</v>
      </c>
      <c r="E3996" s="26">
        <f>130*3</f>
        <v>390</v>
      </c>
      <c r="G3996" s="28" t="s">
        <v>23</v>
      </c>
      <c r="I3996" s="21">
        <f t="shared" si="128"/>
        <v>5</v>
      </c>
    </row>
    <row r="3997" spans="1:9" ht="13.4" customHeight="1" x14ac:dyDescent="0.25">
      <c r="A3997" s="21" t="s">
        <v>2119</v>
      </c>
      <c r="B3997" s="25">
        <v>41302</v>
      </c>
      <c r="C3997" s="28" t="s">
        <v>21</v>
      </c>
      <c r="D3997" s="21" t="s">
        <v>22</v>
      </c>
      <c r="E3997" s="26">
        <v>100</v>
      </c>
      <c r="G3997" s="28" t="s">
        <v>23</v>
      </c>
      <c r="I3997" s="21">
        <f t="shared" si="128"/>
        <v>5</v>
      </c>
    </row>
    <row r="3998" spans="1:9" ht="13.4" customHeight="1" x14ac:dyDescent="0.25">
      <c r="A3998" s="21" t="s">
        <v>2119</v>
      </c>
      <c r="B3998" s="25">
        <v>41302</v>
      </c>
      <c r="C3998" s="28" t="s">
        <v>21</v>
      </c>
      <c r="D3998" s="21" t="s">
        <v>295</v>
      </c>
      <c r="E3998" s="26">
        <v>1250</v>
      </c>
      <c r="G3998" s="28" t="s">
        <v>597</v>
      </c>
      <c r="I3998" s="21">
        <f t="shared" si="128"/>
        <v>5</v>
      </c>
    </row>
    <row r="3999" spans="1:9" ht="13.4" customHeight="1" x14ac:dyDescent="0.25">
      <c r="A3999" s="21" t="s">
        <v>2119</v>
      </c>
      <c r="B3999" s="25">
        <v>41302</v>
      </c>
      <c r="C3999" s="28" t="s">
        <v>21</v>
      </c>
      <c r="D3999" s="21" t="s">
        <v>36</v>
      </c>
      <c r="E3999" s="26">
        <v>650</v>
      </c>
      <c r="G3999" s="28" t="s">
        <v>543</v>
      </c>
      <c r="I3999" s="21">
        <f t="shared" si="128"/>
        <v>5</v>
      </c>
    </row>
    <row r="4000" spans="1:9" ht="13.4" customHeight="1" x14ac:dyDescent="0.25">
      <c r="A4000" s="21" t="s">
        <v>2119</v>
      </c>
      <c r="B4000" s="25">
        <v>41302</v>
      </c>
      <c r="C4000" s="28" t="s">
        <v>21</v>
      </c>
      <c r="D4000" s="21" t="s">
        <v>838</v>
      </c>
      <c r="E4000" s="26">
        <v>400</v>
      </c>
      <c r="G4000" s="28" t="s">
        <v>23</v>
      </c>
      <c r="I4000" s="21">
        <f t="shared" si="128"/>
        <v>5</v>
      </c>
    </row>
    <row r="4001" spans="1:9" ht="13.4" customHeight="1" x14ac:dyDescent="0.25">
      <c r="A4001" s="21" t="s">
        <v>2119</v>
      </c>
      <c r="B4001" s="25">
        <v>41302</v>
      </c>
      <c r="C4001" s="28" t="s">
        <v>21</v>
      </c>
      <c r="D4001" s="21" t="s">
        <v>838</v>
      </c>
      <c r="E4001" s="26">
        <v>100</v>
      </c>
      <c r="G4001" s="28" t="s">
        <v>543</v>
      </c>
      <c r="I4001" s="21">
        <f t="shared" si="128"/>
        <v>5</v>
      </c>
    </row>
    <row r="4002" spans="1:9" ht="13.4" customHeight="1" x14ac:dyDescent="0.25">
      <c r="A4002" s="21" t="s">
        <v>2119</v>
      </c>
      <c r="B4002" s="25">
        <v>41302</v>
      </c>
      <c r="C4002" s="28" t="s">
        <v>21</v>
      </c>
      <c r="D4002" s="21" t="s">
        <v>268</v>
      </c>
      <c r="E4002" s="26">
        <v>500</v>
      </c>
      <c r="G4002" s="28" t="s">
        <v>854</v>
      </c>
      <c r="I4002" s="21">
        <f t="shared" si="128"/>
        <v>5</v>
      </c>
    </row>
    <row r="4003" spans="1:9" ht="13.4" customHeight="1" x14ac:dyDescent="0.25">
      <c r="A4003" s="21" t="s">
        <v>2119</v>
      </c>
      <c r="B4003" s="25">
        <v>41302</v>
      </c>
      <c r="C4003" s="28" t="s">
        <v>21</v>
      </c>
      <c r="D4003" s="21" t="s">
        <v>399</v>
      </c>
      <c r="E4003" s="26">
        <v>480</v>
      </c>
      <c r="G4003" s="28" t="s">
        <v>23</v>
      </c>
      <c r="I4003" s="21">
        <f t="shared" si="128"/>
        <v>5</v>
      </c>
    </row>
    <row r="4004" spans="1:9" ht="13.4" customHeight="1" x14ac:dyDescent="0.25">
      <c r="A4004" s="21" t="s">
        <v>2119</v>
      </c>
      <c r="B4004" s="25">
        <v>41302</v>
      </c>
      <c r="C4004" s="28" t="s">
        <v>21</v>
      </c>
      <c r="D4004" s="21" t="s">
        <v>396</v>
      </c>
      <c r="E4004" s="26">
        <v>480</v>
      </c>
      <c r="G4004" s="28" t="s">
        <v>675</v>
      </c>
      <c r="I4004" s="21">
        <f t="shared" si="128"/>
        <v>5</v>
      </c>
    </row>
    <row r="4005" spans="1:9" ht="13.4" customHeight="1" x14ac:dyDescent="0.25">
      <c r="A4005" s="21" t="s">
        <v>2119</v>
      </c>
      <c r="B4005" s="25">
        <v>41302</v>
      </c>
      <c r="C4005" s="28" t="s">
        <v>21</v>
      </c>
      <c r="D4005" s="21" t="s">
        <v>644</v>
      </c>
      <c r="E4005" s="26">
        <v>300</v>
      </c>
      <c r="G4005" s="28" t="s">
        <v>23</v>
      </c>
      <c r="I4005" s="21">
        <f t="shared" si="128"/>
        <v>5</v>
      </c>
    </row>
    <row r="4006" spans="1:9" ht="13.4" customHeight="1" x14ac:dyDescent="0.25">
      <c r="A4006" s="21" t="s">
        <v>2119</v>
      </c>
      <c r="B4006" s="25">
        <v>41302</v>
      </c>
      <c r="C4006" s="28" t="s">
        <v>21</v>
      </c>
      <c r="D4006" s="21" t="s">
        <v>644</v>
      </c>
      <c r="E4006" s="26">
        <v>100</v>
      </c>
      <c r="G4006" s="28" t="s">
        <v>543</v>
      </c>
      <c r="I4006" s="21">
        <f t="shared" si="128"/>
        <v>5</v>
      </c>
    </row>
    <row r="4007" spans="1:9" ht="13.4" customHeight="1" x14ac:dyDescent="0.25">
      <c r="A4007" s="21" t="s">
        <v>2119</v>
      </c>
      <c r="B4007" s="25">
        <v>41302</v>
      </c>
      <c r="C4007" s="28" t="s">
        <v>21</v>
      </c>
      <c r="D4007" s="21" t="s">
        <v>258</v>
      </c>
      <c r="E4007" s="26">
        <v>360</v>
      </c>
      <c r="G4007" s="28" t="s">
        <v>675</v>
      </c>
      <c r="I4007" s="21">
        <f t="shared" si="128"/>
        <v>5</v>
      </c>
    </row>
    <row r="4008" spans="1:9" ht="13.4" customHeight="1" x14ac:dyDescent="0.25">
      <c r="A4008" s="21" t="s">
        <v>2119</v>
      </c>
      <c r="B4008" s="25">
        <v>41302</v>
      </c>
      <c r="C4008" s="28" t="s">
        <v>21</v>
      </c>
      <c r="D4008" s="21" t="s">
        <v>32</v>
      </c>
      <c r="E4008" s="26">
        <v>260</v>
      </c>
      <c r="G4008" s="28" t="s">
        <v>543</v>
      </c>
      <c r="I4008" s="21">
        <f t="shared" si="128"/>
        <v>5</v>
      </c>
    </row>
    <row r="4009" spans="1:9" ht="13.4" customHeight="1" x14ac:dyDescent="0.25">
      <c r="A4009" s="21" t="s">
        <v>2119</v>
      </c>
      <c r="B4009" s="25">
        <v>41302</v>
      </c>
      <c r="C4009" s="28" t="s">
        <v>21</v>
      </c>
      <c r="D4009" s="21" t="s">
        <v>32</v>
      </c>
      <c r="E4009" s="26">
        <v>130</v>
      </c>
      <c r="G4009" s="28" t="s">
        <v>543</v>
      </c>
      <c r="I4009" s="21">
        <f t="shared" si="128"/>
        <v>5</v>
      </c>
    </row>
    <row r="4010" spans="1:9" ht="13.4" customHeight="1" x14ac:dyDescent="0.25">
      <c r="A4010" s="21" t="s">
        <v>2119</v>
      </c>
      <c r="B4010" s="25">
        <v>41302</v>
      </c>
      <c r="C4010" s="28" t="s">
        <v>6</v>
      </c>
      <c r="D4010" s="21" t="s">
        <v>855</v>
      </c>
      <c r="F4010" s="26">
        <v>132.85</v>
      </c>
      <c r="G4010" s="28" t="s">
        <v>23</v>
      </c>
    </row>
    <row r="4011" spans="1:9" ht="13.4" customHeight="1" x14ac:dyDescent="0.25">
      <c r="A4011" s="21" t="s">
        <v>2119</v>
      </c>
      <c r="B4011" s="25">
        <v>41302</v>
      </c>
      <c r="C4011" s="28" t="s">
        <v>6</v>
      </c>
      <c r="D4011" s="21" t="s">
        <v>856</v>
      </c>
      <c r="F4011" s="26">
        <v>131.41999999999999</v>
      </c>
      <c r="G4011" s="28" t="s">
        <v>356</v>
      </c>
    </row>
    <row r="4012" spans="1:9" ht="13.4" customHeight="1" x14ac:dyDescent="0.25">
      <c r="A4012" s="21" t="s">
        <v>2119</v>
      </c>
      <c r="B4012" s="25">
        <v>41302</v>
      </c>
      <c r="C4012" s="28" t="s">
        <v>6</v>
      </c>
      <c r="D4012" s="21" t="s">
        <v>857</v>
      </c>
      <c r="F4012" s="26">
        <v>74.86</v>
      </c>
      <c r="G4012" s="28" t="s">
        <v>23</v>
      </c>
    </row>
    <row r="4013" spans="1:9" ht="13.4" customHeight="1" x14ac:dyDescent="0.25">
      <c r="A4013" s="21" t="s">
        <v>2119</v>
      </c>
      <c r="B4013" s="25">
        <v>41303</v>
      </c>
      <c r="C4013" s="28" t="s">
        <v>21</v>
      </c>
      <c r="D4013" s="21" t="s">
        <v>528</v>
      </c>
      <c r="E4013" s="26">
        <v>1050</v>
      </c>
      <c r="G4013" s="28" t="s">
        <v>23</v>
      </c>
      <c r="I4013" s="21">
        <f t="shared" ref="I4013:I4018" si="129">WEEKNUM(B4013)</f>
        <v>5</v>
      </c>
    </row>
    <row r="4014" spans="1:9" ht="13.4" customHeight="1" x14ac:dyDescent="0.25">
      <c r="A4014" s="21" t="s">
        <v>2119</v>
      </c>
      <c r="B4014" s="25">
        <v>41303</v>
      </c>
      <c r="C4014" s="28" t="s">
        <v>21</v>
      </c>
      <c r="D4014" s="21" t="s">
        <v>40</v>
      </c>
      <c r="E4014" s="26">
        <v>520</v>
      </c>
      <c r="G4014" s="28" t="s">
        <v>675</v>
      </c>
      <c r="I4014" s="21">
        <f t="shared" si="129"/>
        <v>5</v>
      </c>
    </row>
    <row r="4015" spans="1:9" ht="13.4" customHeight="1" x14ac:dyDescent="0.25">
      <c r="A4015" s="21" t="s">
        <v>2119</v>
      </c>
      <c r="B4015" s="25">
        <v>41303</v>
      </c>
      <c r="C4015" s="28" t="s">
        <v>21</v>
      </c>
      <c r="D4015" s="21" t="s">
        <v>107</v>
      </c>
      <c r="E4015" s="26">
        <v>500</v>
      </c>
      <c r="G4015" s="28" t="s">
        <v>23</v>
      </c>
      <c r="I4015" s="21">
        <f t="shared" si="129"/>
        <v>5</v>
      </c>
    </row>
    <row r="4016" spans="1:9" ht="13.4" customHeight="1" x14ac:dyDescent="0.25">
      <c r="A4016" s="21" t="s">
        <v>2119</v>
      </c>
      <c r="B4016" s="25">
        <v>41303</v>
      </c>
      <c r="C4016" s="28" t="s">
        <v>21</v>
      </c>
      <c r="D4016" s="21" t="s">
        <v>508</v>
      </c>
      <c r="E4016" s="26">
        <v>422.64</v>
      </c>
      <c r="G4016" s="28" t="s">
        <v>454</v>
      </c>
      <c r="I4016" s="21">
        <f t="shared" si="129"/>
        <v>5</v>
      </c>
    </row>
    <row r="4017" spans="1:9" ht="13.4" customHeight="1" x14ac:dyDescent="0.25">
      <c r="A4017" s="21" t="s">
        <v>2119</v>
      </c>
      <c r="B4017" s="25">
        <v>41303</v>
      </c>
      <c r="C4017" s="28" t="s">
        <v>21</v>
      </c>
      <c r="D4017" s="21" t="s">
        <v>592</v>
      </c>
      <c r="E4017" s="26">
        <v>300</v>
      </c>
      <c r="G4017" s="28" t="s">
        <v>675</v>
      </c>
      <c r="I4017" s="21">
        <f t="shared" si="129"/>
        <v>5</v>
      </c>
    </row>
    <row r="4018" spans="1:9" ht="13.4" customHeight="1" x14ac:dyDescent="0.25">
      <c r="A4018" s="21" t="s">
        <v>2119</v>
      </c>
      <c r="B4018" s="25">
        <v>41303</v>
      </c>
      <c r="C4018" s="28" t="s">
        <v>21</v>
      </c>
      <c r="D4018" s="21" t="s">
        <v>858</v>
      </c>
      <c r="E4018" s="26">
        <v>12.66</v>
      </c>
      <c r="G4018" s="28" t="s">
        <v>323</v>
      </c>
      <c r="I4018" s="21">
        <f t="shared" si="129"/>
        <v>5</v>
      </c>
    </row>
    <row r="4019" spans="1:9" ht="13.4" customHeight="1" x14ac:dyDescent="0.25">
      <c r="A4019" s="21" t="s">
        <v>2119</v>
      </c>
      <c r="B4019" s="25">
        <v>41303</v>
      </c>
      <c r="C4019" s="28" t="s">
        <v>6</v>
      </c>
      <c r="D4019" s="21" t="s">
        <v>859</v>
      </c>
      <c r="F4019" s="26">
        <v>300.41000000000003</v>
      </c>
      <c r="G4019" s="28" t="s">
        <v>543</v>
      </c>
    </row>
    <row r="4020" spans="1:9" ht="13.4" customHeight="1" x14ac:dyDescent="0.25">
      <c r="A4020" s="21" t="s">
        <v>2119</v>
      </c>
      <c r="B4020" s="25">
        <v>41303</v>
      </c>
      <c r="C4020" s="28" t="s">
        <v>6</v>
      </c>
      <c r="D4020" s="21" t="s">
        <v>860</v>
      </c>
      <c r="F4020" s="26">
        <v>53.28</v>
      </c>
      <c r="G4020" s="28" t="s">
        <v>861</v>
      </c>
    </row>
    <row r="4021" spans="1:9" ht="13.4" customHeight="1" x14ac:dyDescent="0.25">
      <c r="A4021" s="21" t="s">
        <v>2119</v>
      </c>
      <c r="B4021" s="25">
        <v>41303</v>
      </c>
      <c r="C4021" s="28" t="s">
        <v>6</v>
      </c>
      <c r="D4021" s="21" t="s">
        <v>862</v>
      </c>
      <c r="F4021" s="26">
        <v>548.46</v>
      </c>
      <c r="G4021" s="21" t="s">
        <v>543</v>
      </c>
    </row>
    <row r="4022" spans="1:9" ht="13.4" customHeight="1" x14ac:dyDescent="0.25">
      <c r="A4022" s="21" t="s">
        <v>2119</v>
      </c>
      <c r="B4022" s="25">
        <v>41303</v>
      </c>
      <c r="C4022" s="28" t="s">
        <v>6</v>
      </c>
      <c r="D4022" s="21" t="s">
        <v>863</v>
      </c>
      <c r="F4022" s="26">
        <v>31.7</v>
      </c>
      <c r="G4022" s="28" t="s">
        <v>543</v>
      </c>
    </row>
    <row r="4023" spans="1:9" ht="13.4" customHeight="1" x14ac:dyDescent="0.25">
      <c r="A4023" s="21" t="s">
        <v>2119</v>
      </c>
      <c r="B4023" s="25">
        <v>41303</v>
      </c>
      <c r="C4023" s="28" t="s">
        <v>6</v>
      </c>
      <c r="D4023" s="21" t="s">
        <v>864</v>
      </c>
      <c r="F4023" s="26">
        <v>1072.32</v>
      </c>
      <c r="G4023" s="28" t="s">
        <v>543</v>
      </c>
    </row>
    <row r="4024" spans="1:9" ht="13.4" customHeight="1" x14ac:dyDescent="0.25">
      <c r="A4024" s="21" t="s">
        <v>2119</v>
      </c>
      <c r="B4024" s="25">
        <v>41303</v>
      </c>
      <c r="C4024" s="28" t="s">
        <v>6</v>
      </c>
      <c r="D4024" s="21" t="s">
        <v>865</v>
      </c>
      <c r="F4024" s="26">
        <v>172.17</v>
      </c>
      <c r="G4024" s="28" t="s">
        <v>23</v>
      </c>
    </row>
    <row r="4025" spans="1:9" ht="13.4" customHeight="1" x14ac:dyDescent="0.25">
      <c r="A4025" s="21" t="s">
        <v>2119</v>
      </c>
      <c r="B4025" s="25">
        <v>41304</v>
      </c>
      <c r="C4025" s="28" t="s">
        <v>6</v>
      </c>
      <c r="D4025" s="21" t="s">
        <v>866</v>
      </c>
      <c r="F4025" s="26">
        <v>21.98</v>
      </c>
      <c r="G4025" s="28" t="s">
        <v>386</v>
      </c>
    </row>
    <row r="4026" spans="1:9" ht="13.4" customHeight="1" x14ac:dyDescent="0.25">
      <c r="A4026" s="21" t="s">
        <v>2119</v>
      </c>
      <c r="B4026" s="25">
        <v>41304</v>
      </c>
      <c r="C4026" s="28" t="s">
        <v>6</v>
      </c>
      <c r="D4026" s="21" t="s">
        <v>867</v>
      </c>
      <c r="F4026" s="26">
        <v>72.040000000000006</v>
      </c>
      <c r="G4026" s="28" t="s">
        <v>386</v>
      </c>
    </row>
    <row r="4027" spans="1:9" ht="13.4" customHeight="1" x14ac:dyDescent="0.25">
      <c r="A4027" s="21" t="s">
        <v>2119</v>
      </c>
      <c r="B4027" s="25">
        <v>41304</v>
      </c>
      <c r="C4027" s="28" t="s">
        <v>6</v>
      </c>
      <c r="D4027" s="21" t="s">
        <v>868</v>
      </c>
      <c r="F4027" s="26">
        <v>150.41</v>
      </c>
      <c r="G4027" s="28" t="s">
        <v>306</v>
      </c>
    </row>
    <row r="4028" spans="1:9" ht="13.4" customHeight="1" x14ac:dyDescent="0.25">
      <c r="A4028" s="21" t="s">
        <v>2119</v>
      </c>
      <c r="B4028" s="25">
        <v>41305</v>
      </c>
      <c r="C4028" s="28" t="s">
        <v>6</v>
      </c>
      <c r="D4028" s="21" t="s">
        <v>869</v>
      </c>
      <c r="F4028" s="26">
        <v>302.49</v>
      </c>
      <c r="G4028" s="28" t="s">
        <v>543</v>
      </c>
    </row>
    <row r="4029" spans="1:9" ht="13.4" customHeight="1" x14ac:dyDescent="0.25">
      <c r="A4029" s="21" t="s">
        <v>2119</v>
      </c>
      <c r="B4029" s="25">
        <v>41305</v>
      </c>
      <c r="C4029" s="28" t="s">
        <v>6</v>
      </c>
      <c r="D4029" s="21" t="s">
        <v>870</v>
      </c>
      <c r="F4029" s="26">
        <v>216.19</v>
      </c>
      <c r="G4029" s="28" t="s">
        <v>597</v>
      </c>
    </row>
    <row r="4030" spans="1:9" ht="13.4" customHeight="1" x14ac:dyDescent="0.25">
      <c r="A4030" s="21" t="s">
        <v>2119</v>
      </c>
      <c r="B4030" s="25">
        <v>41305</v>
      </c>
      <c r="C4030" s="28" t="s">
        <v>6</v>
      </c>
      <c r="D4030" s="21" t="s">
        <v>871</v>
      </c>
      <c r="F4030" s="26">
        <v>57.06</v>
      </c>
      <c r="G4030" s="21" t="s">
        <v>286</v>
      </c>
    </row>
    <row r="4031" spans="1:9" ht="13.4" customHeight="1" x14ac:dyDescent="0.25">
      <c r="A4031" s="21" t="s">
        <v>2119</v>
      </c>
      <c r="B4031" s="25">
        <v>41305</v>
      </c>
      <c r="C4031" s="28" t="s">
        <v>6</v>
      </c>
      <c r="D4031" s="21" t="s">
        <v>872</v>
      </c>
      <c r="F4031" s="26">
        <v>52.98</v>
      </c>
      <c r="G4031" s="28" t="s">
        <v>286</v>
      </c>
    </row>
    <row r="4032" spans="1:9" ht="13.4" customHeight="1" x14ac:dyDescent="0.25">
      <c r="A4032" s="21" t="s">
        <v>2119</v>
      </c>
      <c r="B4032" s="25">
        <v>41306</v>
      </c>
      <c r="C4032" s="28" t="s">
        <v>6</v>
      </c>
      <c r="D4032" s="21" t="s">
        <v>873</v>
      </c>
      <c r="F4032" s="26">
        <v>377.73</v>
      </c>
      <c r="G4032" s="28" t="s">
        <v>386</v>
      </c>
    </row>
    <row r="4033" spans="1:9" ht="13.4" customHeight="1" x14ac:dyDescent="0.25">
      <c r="A4033" s="21" t="s">
        <v>2119</v>
      </c>
      <c r="B4033" s="25">
        <v>41306</v>
      </c>
      <c r="C4033" s="28" t="s">
        <v>21</v>
      </c>
      <c r="D4033" s="21" t="s">
        <v>22</v>
      </c>
      <c r="E4033" s="26">
        <v>780</v>
      </c>
      <c r="G4033" s="28" t="s">
        <v>543</v>
      </c>
      <c r="I4033" s="21">
        <f>WEEKNUM(B4033)</f>
        <v>5</v>
      </c>
    </row>
    <row r="4034" spans="1:9" ht="13.4" customHeight="1" x14ac:dyDescent="0.25">
      <c r="A4034" s="21" t="s">
        <v>2119</v>
      </c>
      <c r="B4034" s="25">
        <v>41306</v>
      </c>
      <c r="C4034" s="28" t="s">
        <v>21</v>
      </c>
      <c r="D4034" s="21" t="s">
        <v>22</v>
      </c>
      <c r="E4034" s="26">
        <v>100</v>
      </c>
      <c r="G4034" s="28" t="s">
        <v>23</v>
      </c>
      <c r="I4034" s="21">
        <f>WEEKNUM(B4034)</f>
        <v>5</v>
      </c>
    </row>
    <row r="4035" spans="1:9" ht="13.4" customHeight="1" x14ac:dyDescent="0.25">
      <c r="A4035" s="21" t="s">
        <v>2119</v>
      </c>
      <c r="B4035" s="25">
        <v>41306</v>
      </c>
      <c r="C4035" s="28" t="s">
        <v>21</v>
      </c>
      <c r="D4035" s="21" t="s">
        <v>107</v>
      </c>
      <c r="E4035" s="26">
        <v>200</v>
      </c>
      <c r="G4035" s="28" t="s">
        <v>543</v>
      </c>
      <c r="I4035" s="21">
        <f>WEEKNUM(B4035)</f>
        <v>5</v>
      </c>
    </row>
    <row r="4036" spans="1:9" ht="13.4" customHeight="1" x14ac:dyDescent="0.25">
      <c r="A4036" s="21" t="s">
        <v>2119</v>
      </c>
      <c r="B4036" s="25">
        <v>41307</v>
      </c>
      <c r="C4036" s="28" t="s">
        <v>6</v>
      </c>
      <c r="D4036" s="21" t="s">
        <v>874</v>
      </c>
      <c r="F4036" s="26">
        <v>260.14999999999998</v>
      </c>
      <c r="G4036" s="28" t="s">
        <v>543</v>
      </c>
    </row>
    <row r="4037" spans="1:9" ht="13.4" customHeight="1" x14ac:dyDescent="0.25">
      <c r="A4037" s="21" t="s">
        <v>2119</v>
      </c>
      <c r="B4037" s="25">
        <v>41307</v>
      </c>
      <c r="C4037" s="28" t="s">
        <v>6</v>
      </c>
      <c r="D4037" s="21" t="s">
        <v>875</v>
      </c>
      <c r="F4037" s="26">
        <v>72.19</v>
      </c>
      <c r="G4037" s="28" t="s">
        <v>543</v>
      </c>
    </row>
    <row r="4038" spans="1:9" ht="13.4" customHeight="1" x14ac:dyDescent="0.25">
      <c r="A4038" s="21" t="s">
        <v>2119</v>
      </c>
      <c r="B4038" s="25">
        <v>41307</v>
      </c>
      <c r="C4038" s="28" t="s">
        <v>6</v>
      </c>
      <c r="D4038" s="21" t="s">
        <v>876</v>
      </c>
      <c r="F4038" s="26">
        <v>227.12</v>
      </c>
      <c r="G4038" s="28" t="s">
        <v>675</v>
      </c>
    </row>
    <row r="4039" spans="1:9" ht="13.4" customHeight="1" x14ac:dyDescent="0.25">
      <c r="A4039" s="21" t="s">
        <v>2119</v>
      </c>
      <c r="B4039" s="25">
        <v>41309</v>
      </c>
      <c r="C4039" s="28" t="s">
        <v>21</v>
      </c>
      <c r="D4039" s="21" t="s">
        <v>261</v>
      </c>
      <c r="E4039" s="26">
        <v>750</v>
      </c>
      <c r="G4039" s="28" t="s">
        <v>546</v>
      </c>
      <c r="I4039" s="21">
        <f t="shared" ref="I4039:I4055" si="130">WEEKNUM(B4039)</f>
        <v>6</v>
      </c>
    </row>
    <row r="4040" spans="1:9" ht="13.4" customHeight="1" x14ac:dyDescent="0.25">
      <c r="A4040" s="21" t="s">
        <v>2119</v>
      </c>
      <c r="B4040" s="25">
        <v>41309</v>
      </c>
      <c r="C4040" s="28" t="s">
        <v>21</v>
      </c>
      <c r="D4040" s="21" t="s">
        <v>528</v>
      </c>
      <c r="E4040" s="26">
        <v>500</v>
      </c>
      <c r="G4040" s="28" t="s">
        <v>543</v>
      </c>
      <c r="I4040" s="21">
        <f t="shared" si="130"/>
        <v>6</v>
      </c>
    </row>
    <row r="4041" spans="1:9" ht="13.4" customHeight="1" x14ac:dyDescent="0.25">
      <c r="A4041" s="21" t="s">
        <v>2119</v>
      </c>
      <c r="B4041" s="25">
        <v>41309</v>
      </c>
      <c r="C4041" s="28" t="s">
        <v>21</v>
      </c>
      <c r="D4041" s="21" t="s">
        <v>726</v>
      </c>
      <c r="E4041" s="26">
        <v>1000</v>
      </c>
      <c r="G4041" s="28" t="s">
        <v>23</v>
      </c>
      <c r="I4041" s="21">
        <f t="shared" si="130"/>
        <v>6</v>
      </c>
    </row>
    <row r="4042" spans="1:9" ht="13.4" customHeight="1" x14ac:dyDescent="0.25">
      <c r="A4042" s="21" t="s">
        <v>2119</v>
      </c>
      <c r="B4042" s="25">
        <v>41309</v>
      </c>
      <c r="C4042" s="28" t="s">
        <v>21</v>
      </c>
      <c r="D4042" s="21" t="s">
        <v>36</v>
      </c>
      <c r="E4042" s="26">
        <v>650</v>
      </c>
      <c r="G4042" s="28" t="s">
        <v>543</v>
      </c>
      <c r="I4042" s="21">
        <f t="shared" si="130"/>
        <v>6</v>
      </c>
    </row>
    <row r="4043" spans="1:9" ht="13.4" customHeight="1" x14ac:dyDescent="0.25">
      <c r="A4043" s="21" t="s">
        <v>2119</v>
      </c>
      <c r="B4043" s="25">
        <v>41309</v>
      </c>
      <c r="C4043" s="28" t="s">
        <v>21</v>
      </c>
      <c r="D4043" s="21" t="s">
        <v>838</v>
      </c>
      <c r="E4043" s="26">
        <v>600</v>
      </c>
      <c r="G4043" s="28" t="s">
        <v>543</v>
      </c>
      <c r="I4043" s="21">
        <f t="shared" si="130"/>
        <v>6</v>
      </c>
    </row>
    <row r="4044" spans="1:9" ht="13.4" customHeight="1" x14ac:dyDescent="0.25">
      <c r="A4044" s="21" t="s">
        <v>2119</v>
      </c>
      <c r="B4044" s="25">
        <v>41309</v>
      </c>
      <c r="C4044" s="28" t="s">
        <v>21</v>
      </c>
      <c r="D4044" s="21" t="s">
        <v>40</v>
      </c>
      <c r="E4044" s="26">
        <f>600/4</f>
        <v>150</v>
      </c>
      <c r="G4044" s="28" t="s">
        <v>356</v>
      </c>
      <c r="I4044" s="21">
        <f t="shared" si="130"/>
        <v>6</v>
      </c>
    </row>
    <row r="4045" spans="1:9" ht="13.4" customHeight="1" x14ac:dyDescent="0.25">
      <c r="A4045" s="21" t="s">
        <v>2119</v>
      </c>
      <c r="B4045" s="25">
        <v>41309</v>
      </c>
      <c r="C4045" s="28" t="s">
        <v>21</v>
      </c>
      <c r="D4045" s="21" t="s">
        <v>40</v>
      </c>
      <c r="E4045" s="26">
        <v>150</v>
      </c>
      <c r="G4045" s="28" t="s">
        <v>286</v>
      </c>
      <c r="I4045" s="21">
        <f t="shared" si="130"/>
        <v>6</v>
      </c>
    </row>
    <row r="4046" spans="1:9" ht="13.4" customHeight="1" x14ac:dyDescent="0.25">
      <c r="A4046" s="21" t="s">
        <v>2119</v>
      </c>
      <c r="B4046" s="25">
        <v>41309</v>
      </c>
      <c r="C4046" s="28" t="s">
        <v>21</v>
      </c>
      <c r="D4046" s="21" t="s">
        <v>40</v>
      </c>
      <c r="E4046" s="26">
        <v>150</v>
      </c>
      <c r="G4046" s="28" t="s">
        <v>597</v>
      </c>
      <c r="I4046" s="21">
        <f t="shared" si="130"/>
        <v>6</v>
      </c>
    </row>
    <row r="4047" spans="1:9" ht="13.4" customHeight="1" x14ac:dyDescent="0.25">
      <c r="A4047" s="21" t="s">
        <v>2119</v>
      </c>
      <c r="B4047" s="25">
        <v>41309</v>
      </c>
      <c r="C4047" s="28" t="s">
        <v>21</v>
      </c>
      <c r="D4047" s="21" t="s">
        <v>40</v>
      </c>
      <c r="E4047" s="26">
        <v>150</v>
      </c>
      <c r="G4047" s="28" t="s">
        <v>306</v>
      </c>
      <c r="I4047" s="21">
        <f t="shared" si="130"/>
        <v>6</v>
      </c>
    </row>
    <row r="4048" spans="1:9" ht="13.4" customHeight="1" x14ac:dyDescent="0.25">
      <c r="A4048" s="21" t="s">
        <v>2119</v>
      </c>
      <c r="B4048" s="25">
        <v>41309</v>
      </c>
      <c r="C4048" s="28" t="s">
        <v>21</v>
      </c>
      <c r="D4048" s="21" t="s">
        <v>399</v>
      </c>
      <c r="E4048" s="26">
        <v>120</v>
      </c>
      <c r="G4048" s="28" t="s">
        <v>543</v>
      </c>
      <c r="I4048" s="21">
        <f t="shared" si="130"/>
        <v>6</v>
      </c>
    </row>
    <row r="4049" spans="1:9" ht="13.4" customHeight="1" x14ac:dyDescent="0.25">
      <c r="A4049" s="21" t="s">
        <v>2119</v>
      </c>
      <c r="B4049" s="25">
        <v>41309</v>
      </c>
      <c r="C4049" s="28" t="s">
        <v>21</v>
      </c>
      <c r="D4049" s="21" t="s">
        <v>399</v>
      </c>
      <c r="E4049" s="26">
        <v>120</v>
      </c>
      <c r="G4049" s="28" t="s">
        <v>23</v>
      </c>
      <c r="I4049" s="21">
        <f t="shared" si="130"/>
        <v>6</v>
      </c>
    </row>
    <row r="4050" spans="1:9" ht="13.4" customHeight="1" x14ac:dyDescent="0.25">
      <c r="A4050" s="21" t="s">
        <v>2119</v>
      </c>
      <c r="B4050" s="25">
        <v>41309</v>
      </c>
      <c r="C4050" s="28" t="s">
        <v>21</v>
      </c>
      <c r="D4050" s="21" t="s">
        <v>399</v>
      </c>
      <c r="E4050" s="26">
        <v>300</v>
      </c>
      <c r="G4050" s="28" t="s">
        <v>23</v>
      </c>
      <c r="I4050" s="21">
        <f t="shared" si="130"/>
        <v>6</v>
      </c>
    </row>
    <row r="4051" spans="1:9" ht="13.4" customHeight="1" x14ac:dyDescent="0.25">
      <c r="A4051" s="21" t="s">
        <v>2119</v>
      </c>
      <c r="B4051" s="25">
        <v>41309</v>
      </c>
      <c r="C4051" s="28" t="s">
        <v>21</v>
      </c>
      <c r="D4051" s="21" t="s">
        <v>268</v>
      </c>
      <c r="E4051" s="26">
        <v>500</v>
      </c>
      <c r="G4051" s="28" t="s">
        <v>543</v>
      </c>
      <c r="I4051" s="21">
        <f t="shared" si="130"/>
        <v>6</v>
      </c>
    </row>
    <row r="4052" spans="1:9" ht="13.4" customHeight="1" x14ac:dyDescent="0.25">
      <c r="A4052" s="21" t="s">
        <v>2119</v>
      </c>
      <c r="B4052" s="25">
        <v>41309</v>
      </c>
      <c r="C4052" s="28" t="s">
        <v>21</v>
      </c>
      <c r="D4052" s="21" t="s">
        <v>32</v>
      </c>
      <c r="E4052" s="26">
        <v>420</v>
      </c>
      <c r="G4052" s="28" t="s">
        <v>543</v>
      </c>
      <c r="I4052" s="21">
        <f t="shared" si="130"/>
        <v>6</v>
      </c>
    </row>
    <row r="4053" spans="1:9" ht="13.4" customHeight="1" x14ac:dyDescent="0.25">
      <c r="A4053" s="21" t="s">
        <v>2119</v>
      </c>
      <c r="B4053" s="25">
        <v>41309</v>
      </c>
      <c r="C4053" s="28" t="s">
        <v>21</v>
      </c>
      <c r="D4053" s="21" t="s">
        <v>258</v>
      </c>
      <c r="E4053" s="26">
        <v>360</v>
      </c>
      <c r="G4053" s="28" t="s">
        <v>675</v>
      </c>
      <c r="I4053" s="21">
        <f t="shared" si="130"/>
        <v>6</v>
      </c>
    </row>
    <row r="4054" spans="1:9" ht="13.4" customHeight="1" x14ac:dyDescent="0.25">
      <c r="A4054" s="21" t="s">
        <v>2119</v>
      </c>
      <c r="B4054" s="25">
        <v>41309</v>
      </c>
      <c r="C4054" s="28" t="s">
        <v>21</v>
      </c>
      <c r="D4054" s="21" t="s">
        <v>538</v>
      </c>
      <c r="E4054" s="26">
        <v>262.8</v>
      </c>
      <c r="G4054" s="28" t="s">
        <v>543</v>
      </c>
      <c r="I4054" s="21">
        <f t="shared" si="130"/>
        <v>6</v>
      </c>
    </row>
    <row r="4055" spans="1:9" ht="13.4" customHeight="1" x14ac:dyDescent="0.25">
      <c r="A4055" s="21" t="s">
        <v>2119</v>
      </c>
      <c r="B4055" s="25">
        <v>41309</v>
      </c>
      <c r="C4055" s="28" t="s">
        <v>21</v>
      </c>
      <c r="D4055" s="21" t="s">
        <v>510</v>
      </c>
      <c r="E4055" s="26">
        <v>196.7</v>
      </c>
      <c r="G4055" s="28" t="s">
        <v>299</v>
      </c>
      <c r="I4055" s="21">
        <f t="shared" si="130"/>
        <v>6</v>
      </c>
    </row>
    <row r="4056" spans="1:9" ht="13.4" customHeight="1" x14ac:dyDescent="0.25">
      <c r="A4056" s="21" t="s">
        <v>2119</v>
      </c>
      <c r="B4056" s="25">
        <v>41309</v>
      </c>
      <c r="C4056" s="28" t="s">
        <v>6</v>
      </c>
      <c r="D4056" s="21">
        <v>347762</v>
      </c>
      <c r="F4056" s="26">
        <v>205.89</v>
      </c>
      <c r="G4056" s="28" t="s">
        <v>543</v>
      </c>
    </row>
    <row r="4057" spans="1:9" ht="13.4" customHeight="1" x14ac:dyDescent="0.25">
      <c r="A4057" s="21" t="s">
        <v>2119</v>
      </c>
      <c r="B4057" s="25">
        <v>41309</v>
      </c>
      <c r="C4057" s="28" t="s">
        <v>275</v>
      </c>
      <c r="D4057" s="21">
        <v>77546</v>
      </c>
      <c r="F4057" s="26">
        <v>324.39</v>
      </c>
      <c r="G4057" s="28" t="s">
        <v>877</v>
      </c>
    </row>
    <row r="4058" spans="1:9" ht="13.4" customHeight="1" x14ac:dyDescent="0.25">
      <c r="A4058" s="21" t="s">
        <v>2119</v>
      </c>
      <c r="B4058" s="25">
        <v>41310</v>
      </c>
      <c r="C4058" s="28" t="s">
        <v>21</v>
      </c>
      <c r="D4058" s="21" t="s">
        <v>644</v>
      </c>
      <c r="E4058" s="26">
        <v>720</v>
      </c>
      <c r="G4058" s="28" t="s">
        <v>543</v>
      </c>
      <c r="I4058" s="21">
        <f t="shared" ref="I4058:I4066" si="131">WEEKNUM(B4058)</f>
        <v>6</v>
      </c>
    </row>
    <row r="4059" spans="1:9" ht="13.4" customHeight="1" x14ac:dyDescent="0.25">
      <c r="A4059" s="21" t="s">
        <v>2119</v>
      </c>
      <c r="B4059" s="25">
        <v>41310</v>
      </c>
      <c r="C4059" s="28" t="s">
        <v>21</v>
      </c>
      <c r="D4059" s="21" t="s">
        <v>396</v>
      </c>
      <c r="E4059" s="26">
        <v>150</v>
      </c>
      <c r="G4059" s="28" t="s">
        <v>356</v>
      </c>
      <c r="I4059" s="21">
        <f t="shared" si="131"/>
        <v>6</v>
      </c>
    </row>
    <row r="4060" spans="1:9" ht="13.4" customHeight="1" x14ac:dyDescent="0.25">
      <c r="A4060" s="21" t="s">
        <v>2119</v>
      </c>
      <c r="B4060" s="25">
        <v>41310</v>
      </c>
      <c r="C4060" s="28" t="s">
        <v>21</v>
      </c>
      <c r="D4060" s="21" t="s">
        <v>396</v>
      </c>
      <c r="E4060" s="26">
        <v>150</v>
      </c>
      <c r="G4060" s="28" t="s">
        <v>306</v>
      </c>
      <c r="I4060" s="21">
        <f t="shared" si="131"/>
        <v>6</v>
      </c>
    </row>
    <row r="4061" spans="1:9" ht="13.4" customHeight="1" x14ac:dyDescent="0.25">
      <c r="A4061" s="21" t="s">
        <v>2119</v>
      </c>
      <c r="B4061" s="25">
        <v>41310</v>
      </c>
      <c r="C4061" s="28" t="s">
        <v>21</v>
      </c>
      <c r="D4061" s="21" t="s">
        <v>396</v>
      </c>
      <c r="E4061" s="26">
        <v>150</v>
      </c>
      <c r="G4061" s="28" t="s">
        <v>286</v>
      </c>
      <c r="I4061" s="21">
        <f t="shared" si="131"/>
        <v>6</v>
      </c>
    </row>
    <row r="4062" spans="1:9" ht="13.4" customHeight="1" x14ac:dyDescent="0.25">
      <c r="A4062" s="21" t="s">
        <v>2119</v>
      </c>
      <c r="B4062" s="25">
        <v>41310</v>
      </c>
      <c r="C4062" s="28" t="s">
        <v>21</v>
      </c>
      <c r="D4062" s="21" t="s">
        <v>396</v>
      </c>
      <c r="E4062" s="26">
        <v>150</v>
      </c>
      <c r="G4062" s="28" t="s">
        <v>675</v>
      </c>
      <c r="I4062" s="21">
        <f t="shared" si="131"/>
        <v>6</v>
      </c>
    </row>
    <row r="4063" spans="1:9" ht="13.4" customHeight="1" x14ac:dyDescent="0.25">
      <c r="A4063" s="21" t="s">
        <v>2119</v>
      </c>
      <c r="B4063" s="25">
        <v>41310</v>
      </c>
      <c r="C4063" s="28" t="s">
        <v>21</v>
      </c>
      <c r="D4063" s="21" t="s">
        <v>368</v>
      </c>
      <c r="E4063" s="26">
        <v>400</v>
      </c>
      <c r="G4063" s="28" t="s">
        <v>543</v>
      </c>
      <c r="I4063" s="21">
        <f t="shared" si="131"/>
        <v>6</v>
      </c>
    </row>
    <row r="4064" spans="1:9" ht="13.4" customHeight="1" x14ac:dyDescent="0.25">
      <c r="A4064" s="21" t="s">
        <v>2119</v>
      </c>
      <c r="B4064" s="25">
        <v>41310</v>
      </c>
      <c r="C4064" s="28" t="s">
        <v>21</v>
      </c>
      <c r="D4064" s="21" t="s">
        <v>46</v>
      </c>
      <c r="E4064" s="26">
        <v>260</v>
      </c>
      <c r="G4064" s="28" t="s">
        <v>23</v>
      </c>
      <c r="I4064" s="21">
        <f t="shared" si="131"/>
        <v>6</v>
      </c>
    </row>
    <row r="4065" spans="1:9" ht="13.4" customHeight="1" x14ac:dyDescent="0.25">
      <c r="A4065" s="21" t="s">
        <v>2119</v>
      </c>
      <c r="B4065" s="25">
        <v>41310</v>
      </c>
      <c r="C4065" s="28" t="s">
        <v>21</v>
      </c>
      <c r="D4065" s="21" t="s">
        <v>533</v>
      </c>
      <c r="E4065" s="26">
        <v>120</v>
      </c>
      <c r="G4065" s="28" t="s">
        <v>543</v>
      </c>
      <c r="I4065" s="21">
        <f t="shared" si="131"/>
        <v>6</v>
      </c>
    </row>
    <row r="4066" spans="1:9" ht="13.4" customHeight="1" x14ac:dyDescent="0.25">
      <c r="A4066" s="21" t="s">
        <v>2119</v>
      </c>
      <c r="B4066" s="25">
        <v>41310</v>
      </c>
      <c r="C4066" s="28" t="s">
        <v>21</v>
      </c>
      <c r="D4066" s="21" t="s">
        <v>533</v>
      </c>
      <c r="E4066" s="26">
        <v>120</v>
      </c>
      <c r="G4066" s="28" t="s">
        <v>23</v>
      </c>
      <c r="I4066" s="21">
        <f t="shared" si="131"/>
        <v>6</v>
      </c>
    </row>
    <row r="4067" spans="1:9" ht="13.4" customHeight="1" x14ac:dyDescent="0.25">
      <c r="A4067" s="21" t="s">
        <v>2119</v>
      </c>
      <c r="B4067" s="25">
        <v>41310</v>
      </c>
      <c r="C4067" s="28" t="s">
        <v>6</v>
      </c>
      <c r="D4067" s="21">
        <v>347964</v>
      </c>
      <c r="F4067" s="26">
        <v>629</v>
      </c>
      <c r="G4067" s="28" t="s">
        <v>543</v>
      </c>
    </row>
    <row r="4068" spans="1:9" ht="13.4" customHeight="1" x14ac:dyDescent="0.25">
      <c r="A4068" s="21" t="s">
        <v>2119</v>
      </c>
      <c r="B4068" s="25">
        <v>41310</v>
      </c>
      <c r="C4068" s="28" t="s">
        <v>6</v>
      </c>
      <c r="D4068" s="21">
        <v>348016</v>
      </c>
      <c r="F4068" s="26">
        <v>350.99</v>
      </c>
      <c r="G4068" s="28" t="s">
        <v>23</v>
      </c>
    </row>
    <row r="4069" spans="1:9" ht="13.4" customHeight="1" x14ac:dyDescent="0.25">
      <c r="A4069" s="21" t="s">
        <v>2119</v>
      </c>
      <c r="B4069" s="25">
        <v>41310</v>
      </c>
      <c r="C4069" s="28" t="s">
        <v>6</v>
      </c>
      <c r="D4069" s="21">
        <v>348020</v>
      </c>
      <c r="F4069" s="26">
        <v>45.16</v>
      </c>
      <c r="G4069" s="28" t="s">
        <v>543</v>
      </c>
    </row>
    <row r="4070" spans="1:9" ht="13.4" customHeight="1" x14ac:dyDescent="0.25">
      <c r="A4070" s="21" t="s">
        <v>2119</v>
      </c>
      <c r="B4070" s="25">
        <v>41310</v>
      </c>
      <c r="C4070" s="28" t="s">
        <v>6</v>
      </c>
      <c r="D4070" s="21">
        <v>77567</v>
      </c>
      <c r="F4070" s="26">
        <v>1195.03</v>
      </c>
      <c r="G4070" s="28" t="s">
        <v>23</v>
      </c>
    </row>
    <row r="4071" spans="1:9" ht="13.4" customHeight="1" x14ac:dyDescent="0.25">
      <c r="A4071" s="21" t="s">
        <v>2119</v>
      </c>
      <c r="B4071" s="25">
        <v>41310</v>
      </c>
      <c r="C4071" s="28" t="s">
        <v>6</v>
      </c>
      <c r="D4071" s="21">
        <v>348023</v>
      </c>
      <c r="F4071" s="26">
        <v>140.24</v>
      </c>
      <c r="G4071" s="28" t="s">
        <v>543</v>
      </c>
    </row>
    <row r="4072" spans="1:9" ht="13.4" customHeight="1" x14ac:dyDescent="0.25">
      <c r="A4072" s="21" t="s">
        <v>2119</v>
      </c>
      <c r="B4072" s="25">
        <v>41310</v>
      </c>
      <c r="C4072" s="28" t="s">
        <v>6</v>
      </c>
      <c r="D4072" s="21">
        <v>348055</v>
      </c>
      <c r="F4072" s="26">
        <v>86.73</v>
      </c>
      <c r="G4072" s="28" t="s">
        <v>23</v>
      </c>
    </row>
    <row r="4073" spans="1:9" ht="13.4" customHeight="1" x14ac:dyDescent="0.25">
      <c r="A4073" s="21" t="s">
        <v>2119</v>
      </c>
      <c r="B4073" s="25">
        <v>41310</v>
      </c>
      <c r="C4073" s="28" t="s">
        <v>6</v>
      </c>
      <c r="D4073" s="21">
        <v>348081</v>
      </c>
      <c r="F4073" s="26">
        <v>31.66</v>
      </c>
      <c r="G4073" s="28" t="s">
        <v>543</v>
      </c>
    </row>
    <row r="4074" spans="1:9" ht="13.4" customHeight="1" x14ac:dyDescent="0.25">
      <c r="A4074" s="21" t="s">
        <v>2119</v>
      </c>
      <c r="B4074" s="25">
        <v>41311</v>
      </c>
      <c r="C4074" s="28" t="s">
        <v>21</v>
      </c>
      <c r="D4074" s="21" t="s">
        <v>260</v>
      </c>
      <c r="E4074" s="26">
        <v>1000</v>
      </c>
      <c r="G4074" s="28" t="s">
        <v>23</v>
      </c>
      <c r="I4074" s="21">
        <f>WEEKNUM(B4074)</f>
        <v>6</v>
      </c>
    </row>
    <row r="4075" spans="1:9" ht="13.4" customHeight="1" x14ac:dyDescent="0.25">
      <c r="A4075" s="21" t="s">
        <v>2119</v>
      </c>
      <c r="B4075" s="25">
        <v>41311</v>
      </c>
      <c r="C4075" s="28" t="s">
        <v>21</v>
      </c>
      <c r="D4075" s="21" t="s">
        <v>592</v>
      </c>
      <c r="E4075" s="26">
        <v>200</v>
      </c>
      <c r="F4075" s="26" t="s">
        <v>307</v>
      </c>
      <c r="G4075" s="28" t="s">
        <v>675</v>
      </c>
      <c r="I4075" s="21">
        <f>WEEKNUM(B4075)</f>
        <v>6</v>
      </c>
    </row>
    <row r="4076" spans="1:9" ht="13.4" customHeight="1" x14ac:dyDescent="0.25">
      <c r="A4076" s="21" t="s">
        <v>2119</v>
      </c>
      <c r="B4076" s="25">
        <v>41311</v>
      </c>
      <c r="C4076" s="28" t="s">
        <v>6</v>
      </c>
      <c r="D4076" s="21">
        <v>348142</v>
      </c>
      <c r="F4076" s="26">
        <v>69.55</v>
      </c>
      <c r="G4076" s="28" t="s">
        <v>23</v>
      </c>
    </row>
    <row r="4077" spans="1:9" ht="13.4" customHeight="1" x14ac:dyDescent="0.25">
      <c r="A4077" s="21" t="s">
        <v>2119</v>
      </c>
      <c r="B4077" s="25">
        <v>41311</v>
      </c>
      <c r="C4077" s="28" t="s">
        <v>275</v>
      </c>
      <c r="D4077" s="21">
        <v>261655</v>
      </c>
      <c r="F4077" s="26">
        <v>75.53</v>
      </c>
      <c r="G4077" s="28" t="s">
        <v>878</v>
      </c>
    </row>
    <row r="4078" spans="1:9" ht="13.4" customHeight="1" x14ac:dyDescent="0.25">
      <c r="A4078" s="21" t="s">
        <v>2119</v>
      </c>
      <c r="B4078" s="25">
        <v>41311</v>
      </c>
      <c r="C4078" s="28" t="s">
        <v>6</v>
      </c>
      <c r="D4078" s="21">
        <v>77627</v>
      </c>
      <c r="F4078" s="26">
        <v>125.93</v>
      </c>
      <c r="G4078" s="28" t="s">
        <v>675</v>
      </c>
    </row>
    <row r="4079" spans="1:9" ht="13.4" customHeight="1" x14ac:dyDescent="0.25">
      <c r="A4079" s="21" t="s">
        <v>2119</v>
      </c>
      <c r="B4079" s="25">
        <v>41311</v>
      </c>
      <c r="C4079" s="28" t="s">
        <v>6</v>
      </c>
      <c r="D4079" s="21">
        <v>246624</v>
      </c>
      <c r="F4079" s="26">
        <v>52.89</v>
      </c>
      <c r="G4079" s="28" t="s">
        <v>503</v>
      </c>
    </row>
    <row r="4080" spans="1:9" ht="13.4" customHeight="1" x14ac:dyDescent="0.25">
      <c r="A4080" s="21" t="s">
        <v>2119</v>
      </c>
      <c r="B4080" s="25">
        <v>41312</v>
      </c>
      <c r="C4080" s="28" t="s">
        <v>21</v>
      </c>
      <c r="D4080" s="21" t="s">
        <v>879</v>
      </c>
      <c r="E4080" s="26">
        <v>-1000</v>
      </c>
      <c r="G4080" s="28" t="s">
        <v>880</v>
      </c>
      <c r="I4080" s="21">
        <f>WEEKNUM(B4080)</f>
        <v>6</v>
      </c>
    </row>
    <row r="4081" spans="1:9" ht="13.4" customHeight="1" x14ac:dyDescent="0.25">
      <c r="A4081" s="21" t="s">
        <v>2119</v>
      </c>
      <c r="B4081" s="25">
        <v>41312</v>
      </c>
      <c r="C4081" s="28" t="s">
        <v>21</v>
      </c>
      <c r="D4081" s="21" t="s">
        <v>528</v>
      </c>
      <c r="E4081" s="26">
        <v>600</v>
      </c>
      <c r="G4081" s="28" t="s">
        <v>23</v>
      </c>
      <c r="I4081" s="21">
        <f>WEEKNUM(B4081)</f>
        <v>6</v>
      </c>
    </row>
    <row r="4082" spans="1:9" ht="13.4" customHeight="1" x14ac:dyDescent="0.25">
      <c r="A4082" s="21" t="s">
        <v>2119</v>
      </c>
      <c r="B4082" s="25">
        <v>41312</v>
      </c>
      <c r="C4082" s="28" t="s">
        <v>21</v>
      </c>
      <c r="D4082" s="21" t="s">
        <v>489</v>
      </c>
      <c r="E4082" s="26">
        <v>159</v>
      </c>
      <c r="G4082" s="28" t="s">
        <v>454</v>
      </c>
      <c r="I4082" s="21">
        <f>WEEKNUM(B4082)</f>
        <v>6</v>
      </c>
    </row>
    <row r="4083" spans="1:9" ht="13.4" customHeight="1" x14ac:dyDescent="0.25">
      <c r="A4083" s="21" t="s">
        <v>2119</v>
      </c>
      <c r="B4083" s="25">
        <v>41312</v>
      </c>
      <c r="C4083" s="28" t="s">
        <v>6</v>
      </c>
      <c r="D4083" s="21">
        <v>257487</v>
      </c>
      <c r="F4083" s="26">
        <v>654.39</v>
      </c>
      <c r="G4083" s="28" t="s">
        <v>675</v>
      </c>
    </row>
    <row r="4084" spans="1:9" ht="13.4" customHeight="1" x14ac:dyDescent="0.25">
      <c r="A4084" s="21" t="s">
        <v>2119</v>
      </c>
      <c r="B4084" s="25">
        <v>41312</v>
      </c>
      <c r="C4084" s="28" t="s">
        <v>6</v>
      </c>
      <c r="D4084" s="21">
        <v>246670</v>
      </c>
      <c r="F4084" s="26">
        <v>543.99</v>
      </c>
      <c r="G4084" s="28" t="s">
        <v>503</v>
      </c>
    </row>
    <row r="4085" spans="1:9" ht="13.4" customHeight="1" x14ac:dyDescent="0.25">
      <c r="A4085" s="21" t="s">
        <v>2119</v>
      </c>
      <c r="B4085" s="25">
        <v>41312</v>
      </c>
      <c r="C4085" s="28" t="s">
        <v>6</v>
      </c>
      <c r="D4085" s="21">
        <v>348343</v>
      </c>
      <c r="F4085" s="26">
        <v>231.48</v>
      </c>
      <c r="G4085" s="28" t="s">
        <v>543</v>
      </c>
    </row>
    <row r="4086" spans="1:9" ht="13.4" customHeight="1" x14ac:dyDescent="0.25">
      <c r="A4086" s="21" t="s">
        <v>2119</v>
      </c>
      <c r="B4086" s="25">
        <v>41312</v>
      </c>
      <c r="C4086" s="28" t="s">
        <v>6</v>
      </c>
      <c r="D4086" s="21">
        <v>257522</v>
      </c>
      <c r="F4086" s="26">
        <v>136.19999999999999</v>
      </c>
      <c r="G4086" s="28" t="s">
        <v>675</v>
      </c>
    </row>
    <row r="4087" spans="1:9" ht="13.4" customHeight="1" x14ac:dyDescent="0.25">
      <c r="A4087" s="21" t="s">
        <v>2119</v>
      </c>
      <c r="B4087" s="25">
        <v>41312</v>
      </c>
      <c r="C4087" s="28" t="s">
        <v>6</v>
      </c>
      <c r="D4087" s="21">
        <v>348444</v>
      </c>
      <c r="F4087" s="26">
        <v>44.22</v>
      </c>
      <c r="G4087" s="28" t="s">
        <v>543</v>
      </c>
    </row>
    <row r="4088" spans="1:9" ht="13.4" customHeight="1" x14ac:dyDescent="0.25">
      <c r="A4088" s="21" t="s">
        <v>2119</v>
      </c>
      <c r="B4088" s="25">
        <v>41312</v>
      </c>
      <c r="C4088" s="28" t="s">
        <v>6</v>
      </c>
      <c r="D4088" s="21">
        <v>77670</v>
      </c>
      <c r="F4088" s="26">
        <v>93.28</v>
      </c>
      <c r="G4088" s="28" t="s">
        <v>675</v>
      </c>
    </row>
    <row r="4089" spans="1:9" ht="13.4" customHeight="1" x14ac:dyDescent="0.25">
      <c r="A4089" s="21" t="s">
        <v>2119</v>
      </c>
      <c r="B4089" s="25">
        <v>41312</v>
      </c>
      <c r="C4089" s="28" t="s">
        <v>6</v>
      </c>
      <c r="D4089" s="21">
        <v>261766</v>
      </c>
      <c r="F4089" s="26">
        <v>32.26</v>
      </c>
      <c r="G4089" s="28" t="s">
        <v>597</v>
      </c>
    </row>
    <row r="4090" spans="1:9" ht="13.4" customHeight="1" x14ac:dyDescent="0.25">
      <c r="A4090" s="21" t="s">
        <v>2119</v>
      </c>
      <c r="B4090" s="25">
        <v>41313</v>
      </c>
      <c r="C4090" s="28" t="s">
        <v>6</v>
      </c>
      <c r="D4090" s="21">
        <v>348548</v>
      </c>
      <c r="F4090" s="26">
        <v>204.8</v>
      </c>
      <c r="G4090" s="28" t="s">
        <v>543</v>
      </c>
    </row>
    <row r="4091" spans="1:9" ht="13.4" customHeight="1" x14ac:dyDescent="0.25">
      <c r="A4091" s="21" t="s">
        <v>2119</v>
      </c>
      <c r="B4091" s="25">
        <v>41313</v>
      </c>
      <c r="C4091" s="28" t="s">
        <v>6</v>
      </c>
      <c r="D4091" s="21">
        <v>348629</v>
      </c>
      <c r="F4091" s="26">
        <v>190.86</v>
      </c>
      <c r="G4091" s="28" t="s">
        <v>543</v>
      </c>
    </row>
    <row r="4092" spans="1:9" ht="13.4" customHeight="1" x14ac:dyDescent="0.25">
      <c r="A4092" s="21" t="s">
        <v>2119</v>
      </c>
      <c r="B4092" s="25">
        <v>41314</v>
      </c>
      <c r="C4092" s="28" t="s">
        <v>6</v>
      </c>
      <c r="D4092" s="21">
        <v>257650</v>
      </c>
      <c r="F4092" s="26">
        <v>191.52</v>
      </c>
      <c r="G4092" s="28" t="s">
        <v>675</v>
      </c>
    </row>
    <row r="4093" spans="1:9" ht="13.4" customHeight="1" x14ac:dyDescent="0.25">
      <c r="A4093" s="21" t="s">
        <v>2119</v>
      </c>
      <c r="B4093" s="25">
        <v>41314</v>
      </c>
      <c r="C4093" s="28" t="s">
        <v>6</v>
      </c>
      <c r="D4093" s="21">
        <v>348656</v>
      </c>
      <c r="F4093" s="26">
        <v>170.05</v>
      </c>
      <c r="G4093" s="21" t="s">
        <v>23</v>
      </c>
    </row>
    <row r="4094" spans="1:9" ht="13.4" customHeight="1" x14ac:dyDescent="0.25">
      <c r="A4094" s="21" t="s">
        <v>2119</v>
      </c>
      <c r="B4094" s="25">
        <v>41314</v>
      </c>
      <c r="C4094" s="28" t="s">
        <v>6</v>
      </c>
      <c r="D4094" s="21">
        <v>348733</v>
      </c>
      <c r="F4094" s="26">
        <v>227.79</v>
      </c>
      <c r="G4094" s="28" t="s">
        <v>543</v>
      </c>
    </row>
    <row r="4095" spans="1:9" ht="13.4" customHeight="1" x14ac:dyDescent="0.25">
      <c r="A4095" s="21" t="s">
        <v>2119</v>
      </c>
      <c r="B4095" s="25">
        <v>41316</v>
      </c>
      <c r="C4095" s="28" t="s">
        <v>21</v>
      </c>
      <c r="D4095" s="21" t="s">
        <v>879</v>
      </c>
      <c r="E4095" s="26">
        <v>-1000</v>
      </c>
      <c r="G4095" s="28" t="s">
        <v>880</v>
      </c>
      <c r="I4095" s="21">
        <f t="shared" ref="I4095:I4110" si="132">WEEKNUM(B4095)</f>
        <v>7</v>
      </c>
    </row>
    <row r="4096" spans="1:9" ht="13.4" customHeight="1" x14ac:dyDescent="0.25">
      <c r="A4096" s="21" t="s">
        <v>2119</v>
      </c>
      <c r="B4096" s="25">
        <v>41316</v>
      </c>
      <c r="C4096" s="28" t="s">
        <v>21</v>
      </c>
      <c r="D4096" s="21" t="s">
        <v>881</v>
      </c>
      <c r="E4096" s="26">
        <v>2500</v>
      </c>
      <c r="G4096" s="28" t="s">
        <v>23</v>
      </c>
      <c r="I4096" s="21">
        <f t="shared" si="132"/>
        <v>7</v>
      </c>
    </row>
    <row r="4097" spans="1:9" ht="13.4" customHeight="1" x14ac:dyDescent="0.25">
      <c r="A4097" s="21" t="s">
        <v>2119</v>
      </c>
      <c r="B4097" s="25">
        <v>41316</v>
      </c>
      <c r="C4097" s="28" t="s">
        <v>21</v>
      </c>
      <c r="D4097" s="21" t="s">
        <v>40</v>
      </c>
      <c r="E4097" s="26">
        <v>130</v>
      </c>
      <c r="G4097" s="28" t="s">
        <v>543</v>
      </c>
      <c r="I4097" s="21">
        <f t="shared" si="132"/>
        <v>7</v>
      </c>
    </row>
    <row r="4098" spans="1:9" ht="13.4" customHeight="1" x14ac:dyDescent="0.25">
      <c r="A4098" s="21" t="s">
        <v>2119</v>
      </c>
      <c r="B4098" s="25">
        <v>41316</v>
      </c>
      <c r="C4098" s="28" t="s">
        <v>21</v>
      </c>
      <c r="D4098" s="21" t="s">
        <v>40</v>
      </c>
      <c r="E4098" s="26">
        <v>700</v>
      </c>
      <c r="G4098" s="28" t="s">
        <v>675</v>
      </c>
      <c r="I4098" s="21">
        <f t="shared" si="132"/>
        <v>7</v>
      </c>
    </row>
    <row r="4099" spans="1:9" ht="13.4" customHeight="1" x14ac:dyDescent="0.25">
      <c r="A4099" s="21" t="s">
        <v>2119</v>
      </c>
      <c r="B4099" s="25">
        <v>41316</v>
      </c>
      <c r="C4099" s="28" t="s">
        <v>21</v>
      </c>
      <c r="D4099" s="21" t="s">
        <v>22</v>
      </c>
      <c r="E4099" s="26">
        <v>700</v>
      </c>
      <c r="G4099" s="28" t="s">
        <v>543</v>
      </c>
      <c r="I4099" s="21">
        <f t="shared" si="132"/>
        <v>7</v>
      </c>
    </row>
    <row r="4100" spans="1:9" ht="13.4" customHeight="1" x14ac:dyDescent="0.25">
      <c r="A4100" s="21" t="s">
        <v>2119</v>
      </c>
      <c r="B4100" s="25">
        <v>41316</v>
      </c>
      <c r="C4100" s="28" t="s">
        <v>21</v>
      </c>
      <c r="D4100" s="21" t="s">
        <v>36</v>
      </c>
      <c r="E4100" s="26">
        <v>650</v>
      </c>
      <c r="G4100" s="28" t="s">
        <v>543</v>
      </c>
      <c r="I4100" s="21">
        <f t="shared" si="132"/>
        <v>7</v>
      </c>
    </row>
    <row r="4101" spans="1:9" ht="13.4" customHeight="1" x14ac:dyDescent="0.25">
      <c r="A4101" s="21" t="s">
        <v>2119</v>
      </c>
      <c r="B4101" s="25">
        <v>41316</v>
      </c>
      <c r="C4101" s="28" t="s">
        <v>21</v>
      </c>
      <c r="D4101" s="21" t="s">
        <v>644</v>
      </c>
      <c r="E4101" s="26">
        <v>500</v>
      </c>
      <c r="G4101" s="28" t="s">
        <v>543</v>
      </c>
      <c r="I4101" s="21">
        <f t="shared" si="132"/>
        <v>7</v>
      </c>
    </row>
    <row r="4102" spans="1:9" ht="13.4" customHeight="1" x14ac:dyDescent="0.25">
      <c r="A4102" s="21" t="s">
        <v>2119</v>
      </c>
      <c r="B4102" s="25">
        <v>41316</v>
      </c>
      <c r="C4102" s="28" t="s">
        <v>21</v>
      </c>
      <c r="D4102" s="21" t="s">
        <v>268</v>
      </c>
      <c r="E4102" s="26">
        <v>500</v>
      </c>
      <c r="G4102" s="28" t="s">
        <v>543</v>
      </c>
      <c r="I4102" s="21">
        <f t="shared" si="132"/>
        <v>7</v>
      </c>
    </row>
    <row r="4103" spans="1:9" ht="13.4" customHeight="1" x14ac:dyDescent="0.25">
      <c r="A4103" s="21" t="s">
        <v>2119</v>
      </c>
      <c r="B4103" s="25">
        <v>41316</v>
      </c>
      <c r="C4103" s="28" t="s">
        <v>21</v>
      </c>
      <c r="D4103" s="21" t="s">
        <v>838</v>
      </c>
      <c r="E4103" s="26">
        <v>400</v>
      </c>
      <c r="G4103" s="28" t="s">
        <v>543</v>
      </c>
      <c r="I4103" s="21">
        <f t="shared" si="132"/>
        <v>7</v>
      </c>
    </row>
    <row r="4104" spans="1:9" ht="13.4" customHeight="1" x14ac:dyDescent="0.25">
      <c r="A4104" s="21" t="s">
        <v>2119</v>
      </c>
      <c r="B4104" s="25">
        <v>41316</v>
      </c>
      <c r="C4104" s="28" t="s">
        <v>21</v>
      </c>
      <c r="D4104" s="21" t="s">
        <v>258</v>
      </c>
      <c r="E4104" s="26">
        <v>400</v>
      </c>
      <c r="G4104" s="28" t="s">
        <v>675</v>
      </c>
      <c r="I4104" s="21">
        <f t="shared" si="132"/>
        <v>7</v>
      </c>
    </row>
    <row r="4105" spans="1:9" ht="13.4" customHeight="1" x14ac:dyDescent="0.25">
      <c r="A4105" s="21" t="s">
        <v>2119</v>
      </c>
      <c r="B4105" s="25">
        <v>41316</v>
      </c>
      <c r="C4105" s="28" t="s">
        <v>21</v>
      </c>
      <c r="D4105" s="21" t="s">
        <v>32</v>
      </c>
      <c r="E4105" s="26">
        <v>390</v>
      </c>
      <c r="G4105" s="28" t="s">
        <v>543</v>
      </c>
      <c r="I4105" s="21">
        <f t="shared" si="132"/>
        <v>7</v>
      </c>
    </row>
    <row r="4106" spans="1:9" ht="13.4" customHeight="1" x14ac:dyDescent="0.25">
      <c r="A4106" s="21" t="s">
        <v>2119</v>
      </c>
      <c r="B4106" s="25">
        <v>41316</v>
      </c>
      <c r="C4106" s="28" t="s">
        <v>21</v>
      </c>
      <c r="D4106" s="21" t="s">
        <v>453</v>
      </c>
      <c r="E4106" s="26">
        <v>240</v>
      </c>
      <c r="G4106" s="28" t="s">
        <v>543</v>
      </c>
      <c r="I4106" s="21">
        <f t="shared" si="132"/>
        <v>7</v>
      </c>
    </row>
    <row r="4107" spans="1:9" ht="13.4" customHeight="1" x14ac:dyDescent="0.25">
      <c r="A4107" s="21" t="s">
        <v>2119</v>
      </c>
      <c r="B4107" s="25">
        <v>41316</v>
      </c>
      <c r="C4107" s="28" t="s">
        <v>21</v>
      </c>
      <c r="D4107" s="21" t="s">
        <v>453</v>
      </c>
      <c r="E4107" s="26">
        <v>120</v>
      </c>
      <c r="G4107" s="28" t="s">
        <v>23</v>
      </c>
      <c r="I4107" s="21">
        <f t="shared" si="132"/>
        <v>7</v>
      </c>
    </row>
    <row r="4108" spans="1:9" ht="13.4" customHeight="1" x14ac:dyDescent="0.25">
      <c r="A4108" s="21" t="s">
        <v>2119</v>
      </c>
      <c r="B4108" s="25">
        <v>41316</v>
      </c>
      <c r="C4108" s="28" t="s">
        <v>21</v>
      </c>
      <c r="D4108" s="21" t="s">
        <v>882</v>
      </c>
      <c r="E4108" s="26">
        <v>253.92</v>
      </c>
      <c r="G4108" s="28" t="s">
        <v>543</v>
      </c>
      <c r="I4108" s="21">
        <f t="shared" si="132"/>
        <v>7</v>
      </c>
    </row>
    <row r="4109" spans="1:9" ht="13.4" customHeight="1" x14ac:dyDescent="0.25">
      <c r="A4109" s="21" t="s">
        <v>2119</v>
      </c>
      <c r="B4109" s="25">
        <v>41316</v>
      </c>
      <c r="C4109" s="28" t="s">
        <v>21</v>
      </c>
      <c r="D4109" s="21" t="s">
        <v>399</v>
      </c>
      <c r="E4109" s="26">
        <v>240</v>
      </c>
      <c r="G4109" s="28" t="s">
        <v>503</v>
      </c>
      <c r="I4109" s="21">
        <f t="shared" si="132"/>
        <v>7</v>
      </c>
    </row>
    <row r="4110" spans="1:9" ht="13.4" customHeight="1" x14ac:dyDescent="0.25">
      <c r="A4110" s="21" t="s">
        <v>2119</v>
      </c>
      <c r="B4110" s="25">
        <v>41316</v>
      </c>
      <c r="C4110" s="28" t="s">
        <v>21</v>
      </c>
      <c r="D4110" s="21" t="s">
        <v>592</v>
      </c>
      <c r="E4110" s="26">
        <v>200</v>
      </c>
      <c r="G4110" s="28" t="s">
        <v>675</v>
      </c>
      <c r="I4110" s="21">
        <f t="shared" si="132"/>
        <v>7</v>
      </c>
    </row>
    <row r="4111" spans="1:9" ht="13.4" customHeight="1" x14ac:dyDescent="0.25">
      <c r="A4111" s="21" t="s">
        <v>2119</v>
      </c>
      <c r="B4111" s="25">
        <v>41316</v>
      </c>
      <c r="C4111" s="28" t="s">
        <v>6</v>
      </c>
      <c r="D4111" s="21">
        <v>246962</v>
      </c>
      <c r="F4111" s="26">
        <v>295.23</v>
      </c>
      <c r="G4111" s="28" t="s">
        <v>503</v>
      </c>
    </row>
    <row r="4112" spans="1:9" ht="13.4" customHeight="1" x14ac:dyDescent="0.25">
      <c r="A4112" s="21" t="s">
        <v>2119</v>
      </c>
      <c r="B4112" s="25">
        <v>41316</v>
      </c>
      <c r="C4112" s="28" t="s">
        <v>6</v>
      </c>
      <c r="D4112" s="21">
        <v>348918</v>
      </c>
      <c r="F4112" s="26">
        <v>199.12</v>
      </c>
      <c r="G4112" s="28" t="s">
        <v>543</v>
      </c>
    </row>
    <row r="4113" spans="1:9" ht="13.4" customHeight="1" x14ac:dyDescent="0.25">
      <c r="A4113" s="21" t="s">
        <v>2119</v>
      </c>
      <c r="B4113" s="25">
        <v>41317</v>
      </c>
      <c r="C4113" s="28" t="s">
        <v>21</v>
      </c>
      <c r="D4113" s="21" t="s">
        <v>883</v>
      </c>
      <c r="E4113" s="26">
        <v>-1000</v>
      </c>
      <c r="G4113" s="28" t="s">
        <v>299</v>
      </c>
      <c r="I4113" s="21">
        <f t="shared" ref="I4113:I4119" si="133">WEEKNUM(B4113)</f>
        <v>7</v>
      </c>
    </row>
    <row r="4114" spans="1:9" ht="13.4" customHeight="1" x14ac:dyDescent="0.25">
      <c r="A4114" s="21" t="s">
        <v>2119</v>
      </c>
      <c r="B4114" s="25">
        <v>41317</v>
      </c>
      <c r="C4114" s="28" t="s">
        <v>21</v>
      </c>
      <c r="D4114" s="21" t="s">
        <v>528</v>
      </c>
      <c r="E4114" s="26">
        <v>275</v>
      </c>
      <c r="G4114" s="28" t="s">
        <v>543</v>
      </c>
      <c r="I4114" s="21">
        <f t="shared" si="133"/>
        <v>7</v>
      </c>
    </row>
    <row r="4115" spans="1:9" ht="13.4" customHeight="1" x14ac:dyDescent="0.25">
      <c r="A4115" s="21" t="s">
        <v>2119</v>
      </c>
      <c r="B4115" s="25">
        <v>41317</v>
      </c>
      <c r="C4115" s="28" t="s">
        <v>21</v>
      </c>
      <c r="D4115" s="21" t="s">
        <v>726</v>
      </c>
      <c r="E4115" s="26">
        <v>1980</v>
      </c>
      <c r="G4115" s="21" t="s">
        <v>675</v>
      </c>
      <c r="I4115" s="21">
        <f t="shared" si="133"/>
        <v>7</v>
      </c>
    </row>
    <row r="4116" spans="1:9" ht="13.4" customHeight="1" x14ac:dyDescent="0.25">
      <c r="A4116" s="21" t="s">
        <v>2119</v>
      </c>
      <c r="B4116" s="25">
        <v>41317</v>
      </c>
      <c r="C4116" s="28" t="s">
        <v>21</v>
      </c>
      <c r="D4116" s="21" t="s">
        <v>396</v>
      </c>
      <c r="E4116" s="26">
        <v>325</v>
      </c>
      <c r="G4116" s="28" t="s">
        <v>543</v>
      </c>
      <c r="I4116" s="21">
        <f t="shared" si="133"/>
        <v>7</v>
      </c>
    </row>
    <row r="4117" spans="1:9" ht="13.4" customHeight="1" x14ac:dyDescent="0.25">
      <c r="A4117" s="21" t="s">
        <v>2119</v>
      </c>
      <c r="B4117" s="25">
        <v>41317</v>
      </c>
      <c r="C4117" s="28" t="s">
        <v>21</v>
      </c>
      <c r="D4117" s="21" t="s">
        <v>396</v>
      </c>
      <c r="E4117" s="26">
        <v>325</v>
      </c>
      <c r="G4117" s="28" t="s">
        <v>675</v>
      </c>
      <c r="I4117" s="21">
        <f t="shared" si="133"/>
        <v>7</v>
      </c>
    </row>
    <row r="4118" spans="1:9" ht="13.4" customHeight="1" x14ac:dyDescent="0.25">
      <c r="A4118" s="21" t="s">
        <v>2119</v>
      </c>
      <c r="B4118" s="25">
        <v>41317</v>
      </c>
      <c r="C4118" s="28" t="s">
        <v>21</v>
      </c>
      <c r="D4118" s="21" t="s">
        <v>46</v>
      </c>
      <c r="E4118" s="26">
        <v>130</v>
      </c>
      <c r="G4118" s="28" t="s">
        <v>23</v>
      </c>
      <c r="I4118" s="21">
        <f t="shared" si="133"/>
        <v>7</v>
      </c>
    </row>
    <row r="4119" spans="1:9" ht="13.4" customHeight="1" x14ac:dyDescent="0.25">
      <c r="A4119" s="21" t="s">
        <v>2119</v>
      </c>
      <c r="B4119" s="25">
        <v>41317</v>
      </c>
      <c r="C4119" s="28" t="s">
        <v>21</v>
      </c>
      <c r="D4119" s="21" t="s">
        <v>46</v>
      </c>
      <c r="E4119" s="26">
        <f>390-130</f>
        <v>260</v>
      </c>
      <c r="G4119" s="28" t="s">
        <v>503</v>
      </c>
      <c r="I4119" s="21">
        <f t="shared" si="133"/>
        <v>7</v>
      </c>
    </row>
    <row r="4120" spans="1:9" ht="13.4" customHeight="1" x14ac:dyDescent="0.25">
      <c r="A4120" s="21" t="s">
        <v>2119</v>
      </c>
      <c r="B4120" s="25">
        <v>41317</v>
      </c>
      <c r="C4120" s="28" t="s">
        <v>6</v>
      </c>
      <c r="D4120" s="21">
        <v>349017</v>
      </c>
      <c r="F4120" s="26">
        <v>235.54</v>
      </c>
      <c r="G4120" s="28" t="s">
        <v>543</v>
      </c>
    </row>
    <row r="4121" spans="1:9" ht="13.4" customHeight="1" x14ac:dyDescent="0.25">
      <c r="A4121" s="21" t="s">
        <v>2119</v>
      </c>
      <c r="B4121" s="25">
        <v>41317</v>
      </c>
      <c r="C4121" s="28" t="s">
        <v>6</v>
      </c>
      <c r="D4121" s="21">
        <v>349130</v>
      </c>
      <c r="F4121" s="26">
        <v>53.42</v>
      </c>
      <c r="G4121" s="28" t="s">
        <v>543</v>
      </c>
    </row>
    <row r="4122" spans="1:9" ht="13.4" customHeight="1" x14ac:dyDescent="0.25">
      <c r="A4122" s="21" t="s">
        <v>2119</v>
      </c>
      <c r="B4122" s="25">
        <v>41318</v>
      </c>
      <c r="C4122" s="28" t="s">
        <v>21</v>
      </c>
      <c r="D4122" s="21" t="s">
        <v>107</v>
      </c>
      <c r="E4122" s="26">
        <v>500</v>
      </c>
      <c r="G4122" s="28" t="s">
        <v>543</v>
      </c>
      <c r="I4122" s="21">
        <f>WEEKNUM(B4122)</f>
        <v>7</v>
      </c>
    </row>
    <row r="4123" spans="1:9" ht="13.4" customHeight="1" x14ac:dyDescent="0.25">
      <c r="A4123" s="21" t="s">
        <v>2119</v>
      </c>
      <c r="B4123" s="25">
        <v>41318</v>
      </c>
      <c r="C4123" s="28" t="s">
        <v>21</v>
      </c>
      <c r="D4123" s="21" t="s">
        <v>107</v>
      </c>
      <c r="E4123" s="26">
        <v>300</v>
      </c>
      <c r="G4123" s="28" t="s">
        <v>23</v>
      </c>
      <c r="I4123" s="21">
        <f>WEEKNUM(B4123)</f>
        <v>7</v>
      </c>
    </row>
    <row r="4124" spans="1:9" ht="13.4" customHeight="1" x14ac:dyDescent="0.25">
      <c r="A4124" s="21" t="s">
        <v>2119</v>
      </c>
      <c r="B4124" s="25">
        <v>41318</v>
      </c>
      <c r="C4124" s="28" t="s">
        <v>21</v>
      </c>
      <c r="D4124" s="21" t="s">
        <v>538</v>
      </c>
      <c r="E4124" s="26">
        <v>85</v>
      </c>
      <c r="G4124" s="28" t="s">
        <v>543</v>
      </c>
      <c r="I4124" s="21">
        <f>WEEKNUM(B4124)</f>
        <v>7</v>
      </c>
    </row>
    <row r="4125" spans="1:9" ht="13.4" customHeight="1" x14ac:dyDescent="0.25">
      <c r="A4125" s="21" t="s">
        <v>2119</v>
      </c>
      <c r="B4125" s="25">
        <v>41318</v>
      </c>
      <c r="C4125" s="28" t="s">
        <v>6</v>
      </c>
      <c r="D4125" s="21">
        <v>262084</v>
      </c>
      <c r="F4125" s="26">
        <v>127.1</v>
      </c>
      <c r="G4125" s="28" t="s">
        <v>174</v>
      </c>
    </row>
    <row r="4126" spans="1:9" ht="13.4" customHeight="1" x14ac:dyDescent="0.25">
      <c r="A4126" s="21" t="s">
        <v>2119</v>
      </c>
      <c r="B4126" s="25">
        <v>41318</v>
      </c>
      <c r="C4126" s="28" t="s">
        <v>6</v>
      </c>
      <c r="D4126" s="21">
        <v>262140</v>
      </c>
      <c r="F4126" s="26">
        <v>217.36</v>
      </c>
      <c r="G4126" s="28" t="s">
        <v>597</v>
      </c>
    </row>
    <row r="4127" spans="1:9" ht="13.4" customHeight="1" x14ac:dyDescent="0.25">
      <c r="A4127" s="21" t="s">
        <v>2119</v>
      </c>
      <c r="B4127" s="25">
        <v>41319</v>
      </c>
      <c r="C4127" s="28" t="s">
        <v>21</v>
      </c>
      <c r="D4127" s="21" t="s">
        <v>884</v>
      </c>
      <c r="E4127" s="26">
        <v>347</v>
      </c>
      <c r="G4127" s="28" t="s">
        <v>543</v>
      </c>
      <c r="I4127" s="21">
        <f>WEEKNUM(B4127)</f>
        <v>7</v>
      </c>
    </row>
    <row r="4128" spans="1:9" ht="13.4" customHeight="1" x14ac:dyDescent="0.25">
      <c r="A4128" s="21" t="s">
        <v>2119</v>
      </c>
      <c r="B4128" s="25">
        <v>41319</v>
      </c>
      <c r="C4128" s="28" t="s">
        <v>6</v>
      </c>
      <c r="D4128" s="21">
        <v>262172</v>
      </c>
      <c r="F4128" s="26">
        <v>188.93</v>
      </c>
      <c r="G4128" s="28" t="s">
        <v>323</v>
      </c>
    </row>
    <row r="4129" spans="1:9" ht="13.4" customHeight="1" x14ac:dyDescent="0.25">
      <c r="A4129" s="21" t="s">
        <v>2119</v>
      </c>
      <c r="B4129" s="25">
        <v>41320</v>
      </c>
      <c r="C4129" s="28" t="s">
        <v>21</v>
      </c>
      <c r="D4129" s="21" t="s">
        <v>533</v>
      </c>
      <c r="E4129" s="26">
        <f>130*3</f>
        <v>390</v>
      </c>
      <c r="G4129" s="28" t="s">
        <v>503</v>
      </c>
      <c r="I4129" s="21">
        <f t="shared" ref="I4129:I4134" si="134">WEEKNUM(B4129)</f>
        <v>7</v>
      </c>
    </row>
    <row r="4130" spans="1:9" ht="13.4" customHeight="1" x14ac:dyDescent="0.25">
      <c r="A4130" s="21" t="s">
        <v>2119</v>
      </c>
      <c r="B4130" s="25">
        <v>41320</v>
      </c>
      <c r="C4130" s="28" t="s">
        <v>21</v>
      </c>
      <c r="D4130" s="21" t="s">
        <v>533</v>
      </c>
      <c r="E4130" s="26">
        <v>260</v>
      </c>
      <c r="G4130" s="28" t="s">
        <v>23</v>
      </c>
      <c r="I4130" s="21">
        <f t="shared" si="134"/>
        <v>7</v>
      </c>
    </row>
    <row r="4131" spans="1:9" ht="13.4" customHeight="1" x14ac:dyDescent="0.25">
      <c r="A4131" s="21" t="s">
        <v>2119</v>
      </c>
      <c r="B4131" s="25">
        <v>41320</v>
      </c>
      <c r="C4131" s="28" t="s">
        <v>21</v>
      </c>
      <c r="D4131" s="21" t="s">
        <v>885</v>
      </c>
      <c r="E4131" s="26">
        <v>360</v>
      </c>
      <c r="G4131" s="28" t="s">
        <v>503</v>
      </c>
      <c r="I4131" s="21">
        <f t="shared" si="134"/>
        <v>7</v>
      </c>
    </row>
    <row r="4132" spans="1:9" ht="13.4" customHeight="1" x14ac:dyDescent="0.25">
      <c r="A4132" s="21" t="s">
        <v>2119</v>
      </c>
      <c r="B4132" s="25">
        <v>41320</v>
      </c>
      <c r="C4132" s="28" t="s">
        <v>21</v>
      </c>
      <c r="D4132" s="21" t="s">
        <v>885</v>
      </c>
      <c r="E4132" s="26">
        <v>240</v>
      </c>
      <c r="G4132" s="28" t="s">
        <v>23</v>
      </c>
      <c r="I4132" s="21">
        <f t="shared" si="134"/>
        <v>7</v>
      </c>
    </row>
    <row r="4133" spans="1:9" ht="13.4" customHeight="1" x14ac:dyDescent="0.25">
      <c r="A4133" s="21" t="s">
        <v>2119</v>
      </c>
      <c r="B4133" s="25">
        <v>41320</v>
      </c>
      <c r="C4133" s="28" t="s">
        <v>21</v>
      </c>
      <c r="D4133" s="21" t="s">
        <v>644</v>
      </c>
      <c r="E4133" s="26">
        <v>330</v>
      </c>
      <c r="G4133" s="28" t="s">
        <v>543</v>
      </c>
      <c r="I4133" s="21">
        <f t="shared" si="134"/>
        <v>7</v>
      </c>
    </row>
    <row r="4134" spans="1:9" ht="13.4" customHeight="1" x14ac:dyDescent="0.25">
      <c r="A4134" s="21" t="s">
        <v>2119</v>
      </c>
      <c r="B4134" s="25">
        <v>41320</v>
      </c>
      <c r="C4134" s="28" t="s">
        <v>21</v>
      </c>
      <c r="D4134" s="21" t="s">
        <v>644</v>
      </c>
      <c r="E4134" s="26">
        <v>220</v>
      </c>
      <c r="G4134" s="28" t="s">
        <v>23</v>
      </c>
      <c r="I4134" s="21">
        <f t="shared" si="134"/>
        <v>7</v>
      </c>
    </row>
    <row r="4135" spans="1:9" ht="13.4" customHeight="1" x14ac:dyDescent="0.25">
      <c r="A4135" s="21" t="s">
        <v>2119</v>
      </c>
      <c r="B4135" s="25">
        <v>41320</v>
      </c>
      <c r="C4135" s="28" t="s">
        <v>6</v>
      </c>
      <c r="D4135" s="21">
        <v>77902</v>
      </c>
      <c r="F4135" s="26">
        <v>20.79</v>
      </c>
      <c r="G4135" s="28" t="s">
        <v>23</v>
      </c>
    </row>
    <row r="4136" spans="1:9" ht="13.4" customHeight="1" x14ac:dyDescent="0.25">
      <c r="A4136" s="21" t="s">
        <v>2119</v>
      </c>
      <c r="B4136" s="25">
        <v>41320</v>
      </c>
      <c r="C4136" s="28" t="s">
        <v>6</v>
      </c>
      <c r="D4136" s="21">
        <v>262229</v>
      </c>
      <c r="F4136" s="26">
        <v>255</v>
      </c>
      <c r="G4136" s="28" t="s">
        <v>597</v>
      </c>
    </row>
    <row r="4137" spans="1:9" ht="13.4" customHeight="1" x14ac:dyDescent="0.25">
      <c r="A4137" s="21" t="s">
        <v>2119</v>
      </c>
      <c r="B4137" s="25">
        <v>41320</v>
      </c>
      <c r="C4137" s="28" t="s">
        <v>6</v>
      </c>
      <c r="D4137" s="21">
        <v>247421</v>
      </c>
      <c r="F4137" s="26">
        <v>307.2</v>
      </c>
      <c r="G4137" s="21" t="s">
        <v>19</v>
      </c>
    </row>
    <row r="4138" spans="1:9" ht="13.4" customHeight="1" x14ac:dyDescent="0.25">
      <c r="A4138" s="21" t="s">
        <v>2119</v>
      </c>
      <c r="B4138" s="25">
        <v>41321</v>
      </c>
      <c r="C4138" s="28" t="s">
        <v>6</v>
      </c>
      <c r="D4138" s="21">
        <v>258179</v>
      </c>
      <c r="F4138" s="26">
        <v>35.1</v>
      </c>
      <c r="G4138" s="28" t="s">
        <v>886</v>
      </c>
    </row>
    <row r="4139" spans="1:9" ht="13.4" customHeight="1" x14ac:dyDescent="0.25">
      <c r="A4139" s="21" t="s">
        <v>2119</v>
      </c>
      <c r="B4139" s="25">
        <v>41323</v>
      </c>
      <c r="C4139" s="28" t="s">
        <v>6</v>
      </c>
      <c r="D4139" s="21">
        <v>349950</v>
      </c>
      <c r="F4139" s="26">
        <v>729.8</v>
      </c>
      <c r="G4139" s="28" t="s">
        <v>23</v>
      </c>
    </row>
    <row r="4140" spans="1:9" ht="13.4" customHeight="1" x14ac:dyDescent="0.25">
      <c r="A4140" s="21" t="s">
        <v>2119</v>
      </c>
      <c r="B4140" s="25">
        <v>41324</v>
      </c>
      <c r="C4140" s="28" t="s">
        <v>21</v>
      </c>
      <c r="D4140" s="21" t="s">
        <v>887</v>
      </c>
      <c r="E4140" s="26">
        <v>-1000</v>
      </c>
      <c r="G4140" s="28" t="s">
        <v>299</v>
      </c>
      <c r="I4140" s="21">
        <f t="shared" ref="I4140:I4167" si="135">WEEKNUM(B4140)</f>
        <v>8</v>
      </c>
    </row>
    <row r="4141" spans="1:9" ht="13.4" customHeight="1" x14ac:dyDescent="0.25">
      <c r="A4141" s="21" t="s">
        <v>2119</v>
      </c>
      <c r="B4141" s="25">
        <v>41324</v>
      </c>
      <c r="C4141" s="28" t="s">
        <v>21</v>
      </c>
      <c r="D4141" s="21" t="s">
        <v>255</v>
      </c>
      <c r="E4141" s="26">
        <v>1300</v>
      </c>
      <c r="G4141" s="28" t="s">
        <v>543</v>
      </c>
      <c r="I4141" s="21">
        <f t="shared" si="135"/>
        <v>8</v>
      </c>
    </row>
    <row r="4142" spans="1:9" ht="13.4" customHeight="1" x14ac:dyDescent="0.25">
      <c r="A4142" s="21" t="s">
        <v>2119</v>
      </c>
      <c r="B4142" s="25">
        <v>41324</v>
      </c>
      <c r="C4142" s="28" t="s">
        <v>21</v>
      </c>
      <c r="D4142" s="21" t="s">
        <v>255</v>
      </c>
      <c r="E4142" s="26">
        <v>375</v>
      </c>
      <c r="G4142" s="28" t="s">
        <v>386</v>
      </c>
      <c r="I4142" s="21">
        <f t="shared" si="135"/>
        <v>8</v>
      </c>
    </row>
    <row r="4143" spans="1:9" ht="13.4" customHeight="1" x14ac:dyDescent="0.25">
      <c r="A4143" s="21" t="s">
        <v>2119</v>
      </c>
      <c r="B4143" s="25">
        <v>41324</v>
      </c>
      <c r="C4143" s="28" t="s">
        <v>21</v>
      </c>
      <c r="D4143" s="21" t="s">
        <v>22</v>
      </c>
      <c r="E4143" s="26">
        <v>130</v>
      </c>
      <c r="G4143" s="28" t="s">
        <v>597</v>
      </c>
      <c r="I4143" s="21">
        <f t="shared" si="135"/>
        <v>8</v>
      </c>
    </row>
    <row r="4144" spans="1:9" ht="13.4" customHeight="1" x14ac:dyDescent="0.25">
      <c r="A4144" s="21" t="s">
        <v>2119</v>
      </c>
      <c r="B4144" s="25">
        <v>41324</v>
      </c>
      <c r="C4144" s="28" t="s">
        <v>21</v>
      </c>
      <c r="D4144" s="21" t="s">
        <v>22</v>
      </c>
      <c r="E4144" s="26">
        <f>520-130</f>
        <v>390</v>
      </c>
      <c r="G4144" s="28" t="s">
        <v>543</v>
      </c>
      <c r="I4144" s="21">
        <f t="shared" si="135"/>
        <v>8</v>
      </c>
    </row>
    <row r="4145" spans="1:9" ht="13.4" customHeight="1" x14ac:dyDescent="0.25">
      <c r="A4145" s="21" t="s">
        <v>2119</v>
      </c>
      <c r="B4145" s="25">
        <v>41324</v>
      </c>
      <c r="C4145" s="28" t="s">
        <v>21</v>
      </c>
      <c r="D4145" s="21" t="s">
        <v>22</v>
      </c>
      <c r="E4145" s="26">
        <v>130</v>
      </c>
      <c r="G4145" s="28" t="s">
        <v>543</v>
      </c>
      <c r="I4145" s="21">
        <f t="shared" si="135"/>
        <v>8</v>
      </c>
    </row>
    <row r="4146" spans="1:9" ht="13.4" customHeight="1" x14ac:dyDescent="0.25">
      <c r="A4146" s="21" t="s">
        <v>2119</v>
      </c>
      <c r="B4146" s="25">
        <v>41324</v>
      </c>
      <c r="C4146" s="28" t="s">
        <v>21</v>
      </c>
      <c r="D4146" s="21" t="s">
        <v>881</v>
      </c>
      <c r="E4146" s="26">
        <v>2700</v>
      </c>
      <c r="G4146" s="28" t="s">
        <v>23</v>
      </c>
      <c r="I4146" s="21">
        <f t="shared" si="135"/>
        <v>8</v>
      </c>
    </row>
    <row r="4147" spans="1:9" ht="13.4" customHeight="1" x14ac:dyDescent="0.25">
      <c r="A4147" s="21" t="s">
        <v>2119</v>
      </c>
      <c r="B4147" s="25">
        <v>41324</v>
      </c>
      <c r="C4147" s="28" t="s">
        <v>21</v>
      </c>
      <c r="D4147" s="21" t="s">
        <v>452</v>
      </c>
      <c r="E4147" s="26">
        <v>2400</v>
      </c>
      <c r="G4147" s="28" t="s">
        <v>503</v>
      </c>
      <c r="I4147" s="21">
        <f t="shared" si="135"/>
        <v>8</v>
      </c>
    </row>
    <row r="4148" spans="1:9" ht="13.4" customHeight="1" x14ac:dyDescent="0.25">
      <c r="A4148" s="21" t="s">
        <v>2119</v>
      </c>
      <c r="B4148" s="25">
        <v>41324</v>
      </c>
      <c r="C4148" s="28" t="s">
        <v>21</v>
      </c>
      <c r="D4148" s="21" t="s">
        <v>32</v>
      </c>
      <c r="E4148" s="26">
        <v>260</v>
      </c>
      <c r="G4148" s="28" t="s">
        <v>97</v>
      </c>
      <c r="I4148" s="21">
        <f t="shared" si="135"/>
        <v>8</v>
      </c>
    </row>
    <row r="4149" spans="1:9" ht="13.4" customHeight="1" x14ac:dyDescent="0.25">
      <c r="A4149" s="21" t="s">
        <v>2119</v>
      </c>
      <c r="B4149" s="25">
        <v>41324</v>
      </c>
      <c r="C4149" s="28" t="s">
        <v>21</v>
      </c>
      <c r="D4149" s="21" t="s">
        <v>32</v>
      </c>
      <c r="E4149" s="26">
        <f>130*4</f>
        <v>520</v>
      </c>
      <c r="G4149" s="28" t="s">
        <v>543</v>
      </c>
      <c r="I4149" s="21">
        <f t="shared" si="135"/>
        <v>8</v>
      </c>
    </row>
    <row r="4150" spans="1:9" ht="13.4" customHeight="1" x14ac:dyDescent="0.25">
      <c r="A4150" s="21" t="s">
        <v>2119</v>
      </c>
      <c r="B4150" s="25">
        <v>41324</v>
      </c>
      <c r="C4150" s="28" t="s">
        <v>21</v>
      </c>
      <c r="D4150" s="21" t="s">
        <v>40</v>
      </c>
      <c r="E4150" s="26">
        <v>130</v>
      </c>
      <c r="G4150" s="28" t="s">
        <v>675</v>
      </c>
      <c r="I4150" s="21">
        <f t="shared" si="135"/>
        <v>8</v>
      </c>
    </row>
    <row r="4151" spans="1:9" ht="13.4" customHeight="1" x14ac:dyDescent="0.25">
      <c r="A4151" s="21" t="s">
        <v>2119</v>
      </c>
      <c r="B4151" s="25">
        <v>41324</v>
      </c>
      <c r="C4151" s="28" t="s">
        <v>21</v>
      </c>
      <c r="D4151" s="21" t="s">
        <v>40</v>
      </c>
      <c r="E4151" s="26">
        <v>130</v>
      </c>
      <c r="G4151" s="28" t="s">
        <v>174</v>
      </c>
      <c r="I4151" s="21">
        <f t="shared" si="135"/>
        <v>8</v>
      </c>
    </row>
    <row r="4152" spans="1:9" ht="13.4" customHeight="1" x14ac:dyDescent="0.25">
      <c r="A4152" s="21" t="s">
        <v>2119</v>
      </c>
      <c r="B4152" s="25">
        <v>41324</v>
      </c>
      <c r="C4152" s="28" t="s">
        <v>21</v>
      </c>
      <c r="D4152" s="21" t="s">
        <v>40</v>
      </c>
      <c r="E4152" s="26">
        <v>130</v>
      </c>
      <c r="G4152" s="28" t="s">
        <v>543</v>
      </c>
      <c r="I4152" s="21">
        <f t="shared" si="135"/>
        <v>8</v>
      </c>
    </row>
    <row r="4153" spans="1:9" ht="13.4" customHeight="1" x14ac:dyDescent="0.25">
      <c r="A4153" s="21" t="s">
        <v>2119</v>
      </c>
      <c r="B4153" s="25">
        <v>41324</v>
      </c>
      <c r="C4153" s="28" t="s">
        <v>21</v>
      </c>
      <c r="D4153" s="21" t="s">
        <v>40</v>
      </c>
      <c r="E4153" s="26">
        <v>130</v>
      </c>
      <c r="G4153" s="28" t="s">
        <v>597</v>
      </c>
      <c r="I4153" s="21">
        <f t="shared" si="135"/>
        <v>8</v>
      </c>
    </row>
    <row r="4154" spans="1:9" ht="13.4" customHeight="1" x14ac:dyDescent="0.25">
      <c r="A4154" s="21" t="s">
        <v>2119</v>
      </c>
      <c r="B4154" s="25">
        <v>41324</v>
      </c>
      <c r="C4154" s="28" t="s">
        <v>21</v>
      </c>
      <c r="D4154" s="21" t="s">
        <v>268</v>
      </c>
      <c r="E4154" s="26">
        <v>300</v>
      </c>
      <c r="G4154" s="28" t="s">
        <v>543</v>
      </c>
      <c r="I4154" s="21">
        <f t="shared" si="135"/>
        <v>8</v>
      </c>
    </row>
    <row r="4155" spans="1:9" ht="13.4" customHeight="1" x14ac:dyDescent="0.25">
      <c r="A4155" s="21" t="s">
        <v>2119</v>
      </c>
      <c r="B4155" s="25">
        <v>41324</v>
      </c>
      <c r="C4155" s="28" t="s">
        <v>21</v>
      </c>
      <c r="D4155" s="21" t="s">
        <v>268</v>
      </c>
      <c r="E4155" s="26">
        <v>200</v>
      </c>
      <c r="G4155" s="28" t="s">
        <v>97</v>
      </c>
      <c r="I4155" s="21">
        <f t="shared" si="135"/>
        <v>8</v>
      </c>
    </row>
    <row r="4156" spans="1:9" ht="13.4" customHeight="1" x14ac:dyDescent="0.25">
      <c r="A4156" s="21" t="s">
        <v>2119</v>
      </c>
      <c r="B4156" s="25">
        <v>41324</v>
      </c>
      <c r="C4156" s="28" t="s">
        <v>21</v>
      </c>
      <c r="D4156" s="21" t="s">
        <v>396</v>
      </c>
      <c r="E4156" s="26">
        <v>120</v>
      </c>
      <c r="G4156" s="28" t="s">
        <v>675</v>
      </c>
      <c r="I4156" s="21">
        <f t="shared" si="135"/>
        <v>8</v>
      </c>
    </row>
    <row r="4157" spans="1:9" ht="13.4" customHeight="1" x14ac:dyDescent="0.25">
      <c r="A4157" s="21" t="s">
        <v>2119</v>
      </c>
      <c r="B4157" s="25">
        <v>41324</v>
      </c>
      <c r="C4157" s="28" t="s">
        <v>21</v>
      </c>
      <c r="D4157" s="21" t="s">
        <v>396</v>
      </c>
      <c r="E4157" s="26">
        <v>120</v>
      </c>
      <c r="G4157" s="28" t="s">
        <v>597</v>
      </c>
      <c r="I4157" s="21">
        <f t="shared" si="135"/>
        <v>8</v>
      </c>
    </row>
    <row r="4158" spans="1:9" ht="13.4" customHeight="1" x14ac:dyDescent="0.25">
      <c r="A4158" s="21" t="s">
        <v>2119</v>
      </c>
      <c r="B4158" s="25">
        <v>41324</v>
      </c>
      <c r="C4158" s="28" t="s">
        <v>21</v>
      </c>
      <c r="D4158" s="21" t="s">
        <v>396</v>
      </c>
      <c r="E4158" s="26">
        <v>120</v>
      </c>
      <c r="G4158" s="28" t="s">
        <v>543</v>
      </c>
      <c r="I4158" s="21">
        <f t="shared" si="135"/>
        <v>8</v>
      </c>
    </row>
    <row r="4159" spans="1:9" ht="13.4" customHeight="1" x14ac:dyDescent="0.25">
      <c r="A4159" s="21" t="s">
        <v>2119</v>
      </c>
      <c r="B4159" s="25">
        <v>41324</v>
      </c>
      <c r="C4159" s="28" t="s">
        <v>21</v>
      </c>
      <c r="D4159" s="21" t="s">
        <v>396</v>
      </c>
      <c r="E4159" s="26">
        <v>120</v>
      </c>
      <c r="G4159" s="28" t="s">
        <v>174</v>
      </c>
      <c r="I4159" s="21">
        <f t="shared" si="135"/>
        <v>8</v>
      </c>
    </row>
    <row r="4160" spans="1:9" ht="13.4" customHeight="1" x14ac:dyDescent="0.25">
      <c r="A4160" s="21" t="s">
        <v>2119</v>
      </c>
      <c r="B4160" s="25">
        <v>41324</v>
      </c>
      <c r="C4160" s="28" t="s">
        <v>21</v>
      </c>
      <c r="D4160" s="21" t="s">
        <v>260</v>
      </c>
      <c r="E4160" s="26">
        <v>200</v>
      </c>
      <c r="G4160" s="28" t="s">
        <v>386</v>
      </c>
      <c r="I4160" s="21">
        <f t="shared" si="135"/>
        <v>8</v>
      </c>
    </row>
    <row r="4161" spans="1:9" ht="13.4" customHeight="1" x14ac:dyDescent="0.25">
      <c r="A4161" s="21" t="s">
        <v>2119</v>
      </c>
      <c r="B4161" s="25">
        <v>41324</v>
      </c>
      <c r="C4161" s="28" t="s">
        <v>21</v>
      </c>
      <c r="D4161" s="21" t="s">
        <v>260</v>
      </c>
      <c r="E4161" s="26">
        <v>200</v>
      </c>
      <c r="G4161" s="28" t="s">
        <v>877</v>
      </c>
      <c r="I4161" s="21">
        <f t="shared" si="135"/>
        <v>8</v>
      </c>
    </row>
    <row r="4162" spans="1:9" ht="13.4" customHeight="1" x14ac:dyDescent="0.25">
      <c r="A4162" s="21" t="s">
        <v>2119</v>
      </c>
      <c r="B4162" s="25">
        <v>41324</v>
      </c>
      <c r="C4162" s="28" t="s">
        <v>21</v>
      </c>
      <c r="D4162" s="21" t="s">
        <v>399</v>
      </c>
      <c r="E4162" s="26">
        <v>360</v>
      </c>
      <c r="G4162" s="28" t="s">
        <v>503</v>
      </c>
      <c r="I4162" s="21">
        <f t="shared" si="135"/>
        <v>8</v>
      </c>
    </row>
    <row r="4163" spans="1:9" ht="13.4" customHeight="1" x14ac:dyDescent="0.25">
      <c r="A4163" s="21" t="s">
        <v>2119</v>
      </c>
      <c r="B4163" s="25">
        <v>41324</v>
      </c>
      <c r="C4163" s="28" t="s">
        <v>21</v>
      </c>
      <c r="D4163" s="21" t="s">
        <v>257</v>
      </c>
      <c r="E4163" s="26">
        <v>320</v>
      </c>
      <c r="G4163" s="28" t="s">
        <v>888</v>
      </c>
      <c r="I4163" s="21">
        <f t="shared" si="135"/>
        <v>8</v>
      </c>
    </row>
    <row r="4164" spans="1:9" ht="13.4" customHeight="1" x14ac:dyDescent="0.25">
      <c r="A4164" s="21" t="s">
        <v>2119</v>
      </c>
      <c r="B4164" s="25">
        <v>41324</v>
      </c>
      <c r="C4164" s="28" t="s">
        <v>21</v>
      </c>
      <c r="D4164" s="21" t="s">
        <v>36</v>
      </c>
      <c r="E4164" s="26">
        <v>260</v>
      </c>
      <c r="G4164" s="28" t="s">
        <v>503</v>
      </c>
      <c r="I4164" s="21">
        <f t="shared" si="135"/>
        <v>8</v>
      </c>
    </row>
    <row r="4165" spans="1:9" ht="13.4" customHeight="1" x14ac:dyDescent="0.25">
      <c r="A4165" s="21" t="s">
        <v>2119</v>
      </c>
      <c r="B4165" s="25">
        <v>41324</v>
      </c>
      <c r="C4165" s="28" t="s">
        <v>21</v>
      </c>
      <c r="D4165" s="21" t="s">
        <v>538</v>
      </c>
      <c r="E4165" s="26">
        <v>100</v>
      </c>
      <c r="G4165" s="28" t="s">
        <v>543</v>
      </c>
      <c r="I4165" s="21">
        <f t="shared" si="135"/>
        <v>8</v>
      </c>
    </row>
    <row r="4166" spans="1:9" ht="13.4" customHeight="1" x14ac:dyDescent="0.25">
      <c r="A4166" s="21" t="s">
        <v>2119</v>
      </c>
      <c r="B4166" s="25">
        <v>41324</v>
      </c>
      <c r="C4166" s="28" t="s">
        <v>21</v>
      </c>
      <c r="D4166" s="21" t="s">
        <v>730</v>
      </c>
      <c r="E4166" s="26">
        <v>1.95</v>
      </c>
      <c r="G4166" s="28" t="s">
        <v>323</v>
      </c>
      <c r="I4166" s="21">
        <f t="shared" si="135"/>
        <v>8</v>
      </c>
    </row>
    <row r="4167" spans="1:9" ht="13.4" customHeight="1" x14ac:dyDescent="0.25">
      <c r="A4167" s="21" t="s">
        <v>2119</v>
      </c>
      <c r="B4167" s="25">
        <v>41324</v>
      </c>
      <c r="C4167" s="28" t="s">
        <v>21</v>
      </c>
      <c r="D4167" s="21" t="s">
        <v>730</v>
      </c>
      <c r="E4167" s="26">
        <v>1.95</v>
      </c>
      <c r="G4167" s="28" t="s">
        <v>323</v>
      </c>
      <c r="I4167" s="21">
        <f t="shared" si="135"/>
        <v>8</v>
      </c>
    </row>
    <row r="4168" spans="1:9" ht="13.4" customHeight="1" x14ac:dyDescent="0.25">
      <c r="A4168" s="21" t="s">
        <v>2119</v>
      </c>
      <c r="B4168" s="25">
        <v>41324</v>
      </c>
      <c r="C4168" s="28" t="s">
        <v>275</v>
      </c>
      <c r="D4168" s="21">
        <v>419297</v>
      </c>
      <c r="F4168" s="26">
        <v>192.35</v>
      </c>
      <c r="G4168" s="28" t="s">
        <v>278</v>
      </c>
    </row>
    <row r="4169" spans="1:9" ht="13.4" customHeight="1" x14ac:dyDescent="0.25">
      <c r="A4169" s="21" t="s">
        <v>2119</v>
      </c>
      <c r="B4169" s="25">
        <v>41324</v>
      </c>
      <c r="C4169" s="28" t="s">
        <v>6</v>
      </c>
      <c r="D4169" s="21">
        <v>350266</v>
      </c>
      <c r="F4169" s="26">
        <v>144.09</v>
      </c>
      <c r="G4169" s="28" t="s">
        <v>23</v>
      </c>
    </row>
    <row r="4170" spans="1:9" ht="13.4" customHeight="1" x14ac:dyDescent="0.25">
      <c r="A4170" s="21" t="s">
        <v>2119</v>
      </c>
      <c r="B4170" s="25">
        <v>41325</v>
      </c>
      <c r="C4170" s="28" t="s">
        <v>21</v>
      </c>
      <c r="D4170" s="21" t="s">
        <v>124</v>
      </c>
      <c r="E4170" s="26">
        <v>460</v>
      </c>
      <c r="G4170" s="28" t="s">
        <v>17</v>
      </c>
      <c r="I4170" s="21">
        <f>WEEKNUM(B4170)</f>
        <v>8</v>
      </c>
    </row>
    <row r="4171" spans="1:9" ht="13.4" customHeight="1" x14ac:dyDescent="0.25">
      <c r="A4171" s="21" t="s">
        <v>2119</v>
      </c>
      <c r="B4171" s="25">
        <v>41325</v>
      </c>
      <c r="C4171" s="28" t="s">
        <v>21</v>
      </c>
      <c r="D4171" s="21" t="s">
        <v>560</v>
      </c>
      <c r="E4171" s="26">
        <v>75</v>
      </c>
      <c r="G4171" s="28" t="s">
        <v>386</v>
      </c>
      <c r="I4171" s="21">
        <f>WEEKNUM(B4171)</f>
        <v>8</v>
      </c>
    </row>
    <row r="4172" spans="1:9" ht="13.4" customHeight="1" x14ac:dyDescent="0.25">
      <c r="A4172" s="21" t="s">
        <v>2119</v>
      </c>
      <c r="B4172" s="25">
        <v>41325</v>
      </c>
      <c r="C4172" s="28" t="s">
        <v>6</v>
      </c>
      <c r="D4172" s="21">
        <v>258474</v>
      </c>
      <c r="F4172" s="26">
        <v>53.96</v>
      </c>
      <c r="G4172" s="28" t="s">
        <v>675</v>
      </c>
    </row>
    <row r="4173" spans="1:9" ht="13.4" customHeight="1" x14ac:dyDescent="0.25">
      <c r="A4173" s="21" t="s">
        <v>2119</v>
      </c>
      <c r="B4173" s="25">
        <v>41325</v>
      </c>
      <c r="C4173" s="28" t="s">
        <v>6</v>
      </c>
      <c r="D4173" s="21">
        <v>350368</v>
      </c>
      <c r="F4173" s="26">
        <v>407.12</v>
      </c>
      <c r="G4173" s="28" t="s">
        <v>23</v>
      </c>
    </row>
    <row r="4174" spans="1:9" ht="13.4" customHeight="1" x14ac:dyDescent="0.25">
      <c r="A4174" s="21" t="s">
        <v>2119</v>
      </c>
      <c r="B4174" s="25">
        <v>41325</v>
      </c>
      <c r="C4174" s="28" t="s">
        <v>6</v>
      </c>
      <c r="D4174" s="21">
        <v>247828</v>
      </c>
      <c r="F4174" s="26">
        <v>26.59</v>
      </c>
      <c r="G4174" s="28" t="s">
        <v>97</v>
      </c>
    </row>
    <row r="4175" spans="1:9" ht="13.4" customHeight="1" x14ac:dyDescent="0.25">
      <c r="A4175" s="21" t="s">
        <v>2119</v>
      </c>
      <c r="B4175" s="25">
        <v>41326</v>
      </c>
      <c r="C4175" s="28" t="s">
        <v>21</v>
      </c>
      <c r="D4175" s="21" t="s">
        <v>260</v>
      </c>
      <c r="E4175" s="26">
        <v>1800</v>
      </c>
      <c r="G4175" s="28" t="s">
        <v>23</v>
      </c>
      <c r="I4175" s="21">
        <f>WEEKNUM(B4175)</f>
        <v>8</v>
      </c>
    </row>
    <row r="4176" spans="1:9" ht="13.4" customHeight="1" x14ac:dyDescent="0.25">
      <c r="A4176" s="21" t="s">
        <v>2119</v>
      </c>
      <c r="B4176" s="25">
        <v>41326</v>
      </c>
      <c r="C4176" s="28" t="s">
        <v>21</v>
      </c>
      <c r="D4176" s="21" t="s">
        <v>107</v>
      </c>
      <c r="E4176" s="26">
        <v>500</v>
      </c>
      <c r="G4176" s="28" t="s">
        <v>675</v>
      </c>
      <c r="I4176" s="21">
        <f>WEEKNUM(B4176)</f>
        <v>8</v>
      </c>
    </row>
    <row r="4177" spans="1:9" ht="13.4" customHeight="1" x14ac:dyDescent="0.25">
      <c r="A4177" s="21" t="s">
        <v>2119</v>
      </c>
      <c r="B4177" s="25">
        <v>41326</v>
      </c>
      <c r="C4177" s="28" t="s">
        <v>6</v>
      </c>
      <c r="D4177" s="21">
        <v>78149</v>
      </c>
      <c r="F4177" s="26">
        <v>3493.26</v>
      </c>
      <c r="G4177" s="28" t="s">
        <v>23</v>
      </c>
    </row>
    <row r="4178" spans="1:9" ht="13.4" customHeight="1" x14ac:dyDescent="0.25">
      <c r="A4178" s="21" t="s">
        <v>2119</v>
      </c>
      <c r="B4178" s="25">
        <v>41326</v>
      </c>
      <c r="C4178" s="28" t="s">
        <v>6</v>
      </c>
      <c r="D4178" s="21">
        <v>78151</v>
      </c>
      <c r="F4178" s="26">
        <v>146.05000000000001</v>
      </c>
      <c r="G4178" s="28" t="s">
        <v>23</v>
      </c>
    </row>
    <row r="4179" spans="1:9" ht="13.4" customHeight="1" x14ac:dyDescent="0.25">
      <c r="A4179" s="21" t="s">
        <v>2119</v>
      </c>
      <c r="B4179" s="25">
        <v>41326</v>
      </c>
      <c r="C4179" s="28" t="s">
        <v>340</v>
      </c>
      <c r="D4179" s="21">
        <v>262648</v>
      </c>
      <c r="F4179" s="26">
        <v>135.21</v>
      </c>
      <c r="G4179" s="28" t="s">
        <v>889</v>
      </c>
    </row>
    <row r="4180" spans="1:9" ht="13.4" customHeight="1" x14ac:dyDescent="0.25">
      <c r="A4180" s="21" t="s">
        <v>2119</v>
      </c>
      <c r="B4180" s="25">
        <v>41326</v>
      </c>
      <c r="C4180" s="28" t="s">
        <v>6</v>
      </c>
      <c r="D4180" s="21">
        <v>350671</v>
      </c>
      <c r="F4180" s="26">
        <v>10.57</v>
      </c>
      <c r="G4180" s="28" t="s">
        <v>543</v>
      </c>
    </row>
    <row r="4181" spans="1:9" ht="13.4" customHeight="1" x14ac:dyDescent="0.25">
      <c r="A4181" s="21" t="s">
        <v>2119</v>
      </c>
      <c r="B4181" s="25">
        <v>41327</v>
      </c>
      <c r="C4181" s="28" t="s">
        <v>21</v>
      </c>
      <c r="D4181" s="21" t="s">
        <v>32</v>
      </c>
      <c r="E4181" s="26">
        <f>130*4</f>
        <v>520</v>
      </c>
      <c r="G4181" s="28" t="s">
        <v>97</v>
      </c>
      <c r="I4181" s="21">
        <f t="shared" ref="I4181:I4190" si="136">WEEKNUM(B4181)</f>
        <v>8</v>
      </c>
    </row>
    <row r="4182" spans="1:9" ht="13.4" customHeight="1" x14ac:dyDescent="0.25">
      <c r="A4182" s="21" t="s">
        <v>2119</v>
      </c>
      <c r="B4182" s="25">
        <v>41327</v>
      </c>
      <c r="C4182" s="28" t="s">
        <v>21</v>
      </c>
      <c r="D4182" s="21" t="s">
        <v>32</v>
      </c>
      <c r="E4182" s="26">
        <v>260</v>
      </c>
      <c r="G4182" s="28" t="s">
        <v>888</v>
      </c>
      <c r="I4182" s="21">
        <f t="shared" si="136"/>
        <v>8</v>
      </c>
    </row>
    <row r="4183" spans="1:9" ht="13.4" customHeight="1" x14ac:dyDescent="0.25">
      <c r="A4183" s="21" t="s">
        <v>2119</v>
      </c>
      <c r="B4183" s="25">
        <v>41327</v>
      </c>
      <c r="C4183" s="28" t="s">
        <v>21</v>
      </c>
      <c r="D4183" s="21" t="s">
        <v>32</v>
      </c>
      <c r="E4183" s="26">
        <v>100</v>
      </c>
      <c r="G4183" s="28" t="s">
        <v>266</v>
      </c>
      <c r="I4183" s="21">
        <f t="shared" si="136"/>
        <v>8</v>
      </c>
    </row>
    <row r="4184" spans="1:9" ht="13.4" customHeight="1" x14ac:dyDescent="0.25">
      <c r="A4184" s="21" t="s">
        <v>2119</v>
      </c>
      <c r="B4184" s="25">
        <v>41327</v>
      </c>
      <c r="C4184" s="28" t="s">
        <v>21</v>
      </c>
      <c r="D4184" s="21" t="s">
        <v>22</v>
      </c>
      <c r="E4184" s="26">
        <v>390</v>
      </c>
      <c r="G4184" s="28" t="s">
        <v>23</v>
      </c>
      <c r="I4184" s="21">
        <f t="shared" si="136"/>
        <v>8</v>
      </c>
    </row>
    <row r="4185" spans="1:9" ht="13.4" customHeight="1" x14ac:dyDescent="0.25">
      <c r="A4185" s="21" t="s">
        <v>2119</v>
      </c>
      <c r="B4185" s="25">
        <v>41327</v>
      </c>
      <c r="C4185" s="28" t="s">
        <v>21</v>
      </c>
      <c r="D4185" s="21" t="s">
        <v>22</v>
      </c>
      <c r="E4185" s="26">
        <v>130</v>
      </c>
      <c r="G4185" s="28" t="s">
        <v>543</v>
      </c>
      <c r="I4185" s="21">
        <f t="shared" si="136"/>
        <v>8</v>
      </c>
    </row>
    <row r="4186" spans="1:9" ht="13.4" customHeight="1" x14ac:dyDescent="0.25">
      <c r="A4186" s="21" t="s">
        <v>2119</v>
      </c>
      <c r="B4186" s="25">
        <v>41327</v>
      </c>
      <c r="C4186" s="28" t="s">
        <v>21</v>
      </c>
      <c r="D4186" s="21" t="s">
        <v>22</v>
      </c>
      <c r="E4186" s="26">
        <v>130</v>
      </c>
      <c r="G4186" s="28" t="s">
        <v>888</v>
      </c>
      <c r="I4186" s="21">
        <f t="shared" si="136"/>
        <v>8</v>
      </c>
    </row>
    <row r="4187" spans="1:9" ht="13.4" customHeight="1" x14ac:dyDescent="0.25">
      <c r="A4187" s="21" t="s">
        <v>2119</v>
      </c>
      <c r="B4187" s="25">
        <v>41327</v>
      </c>
      <c r="C4187" s="28" t="s">
        <v>21</v>
      </c>
      <c r="D4187" s="21" t="s">
        <v>848</v>
      </c>
      <c r="E4187" s="26">
        <v>250</v>
      </c>
      <c r="G4187" s="28" t="s">
        <v>675</v>
      </c>
      <c r="I4187" s="21">
        <f t="shared" si="136"/>
        <v>8</v>
      </c>
    </row>
    <row r="4188" spans="1:9" ht="13.4" customHeight="1" x14ac:dyDescent="0.25">
      <c r="A4188" s="21" t="s">
        <v>2119</v>
      </c>
      <c r="B4188" s="25">
        <v>41327</v>
      </c>
      <c r="C4188" s="28" t="s">
        <v>21</v>
      </c>
      <c r="D4188" s="21" t="s">
        <v>848</v>
      </c>
      <c r="E4188" s="26">
        <v>250</v>
      </c>
      <c r="G4188" s="28" t="s">
        <v>23</v>
      </c>
      <c r="I4188" s="21">
        <f t="shared" si="136"/>
        <v>8</v>
      </c>
    </row>
    <row r="4189" spans="1:9" ht="13.4" customHeight="1" x14ac:dyDescent="0.25">
      <c r="A4189" s="21" t="s">
        <v>2119</v>
      </c>
      <c r="B4189" s="25">
        <v>41327</v>
      </c>
      <c r="C4189" s="28" t="s">
        <v>21</v>
      </c>
      <c r="D4189" s="21" t="s">
        <v>22</v>
      </c>
      <c r="E4189" s="26">
        <v>320</v>
      </c>
      <c r="G4189" s="28" t="s">
        <v>890</v>
      </c>
      <c r="I4189" s="21">
        <f t="shared" si="136"/>
        <v>8</v>
      </c>
    </row>
    <row r="4190" spans="1:9" ht="13.4" customHeight="1" x14ac:dyDescent="0.25">
      <c r="A4190" s="21" t="s">
        <v>2119</v>
      </c>
      <c r="B4190" s="25">
        <v>41327</v>
      </c>
      <c r="C4190" s="28" t="s">
        <v>21</v>
      </c>
      <c r="D4190" s="21" t="s">
        <v>555</v>
      </c>
      <c r="E4190" s="26">
        <v>133.75</v>
      </c>
      <c r="G4190" s="28" t="s">
        <v>323</v>
      </c>
      <c r="I4190" s="21">
        <f t="shared" si="136"/>
        <v>8</v>
      </c>
    </row>
    <row r="4191" spans="1:9" ht="13.4" customHeight="1" x14ac:dyDescent="0.25">
      <c r="A4191" s="21" t="s">
        <v>2119</v>
      </c>
      <c r="B4191" s="25">
        <v>41327</v>
      </c>
      <c r="C4191" s="28" t="s">
        <v>6</v>
      </c>
      <c r="D4191" s="21">
        <v>350708</v>
      </c>
      <c r="F4191" s="26">
        <v>389.97</v>
      </c>
      <c r="G4191" s="28" t="s">
        <v>888</v>
      </c>
    </row>
    <row r="4192" spans="1:9" ht="13.4" customHeight="1" x14ac:dyDescent="0.25">
      <c r="A4192" s="21" t="s">
        <v>2119</v>
      </c>
      <c r="B4192" s="25">
        <v>41327</v>
      </c>
      <c r="C4192" s="28" t="s">
        <v>340</v>
      </c>
      <c r="D4192" s="21">
        <v>262702</v>
      </c>
      <c r="F4192" s="26">
        <v>67.78</v>
      </c>
      <c r="G4192" s="28" t="s">
        <v>889</v>
      </c>
    </row>
    <row r="4193" spans="1:9" ht="13.4" customHeight="1" x14ac:dyDescent="0.25">
      <c r="A4193" s="21" t="s">
        <v>2119</v>
      </c>
      <c r="B4193" s="25">
        <v>41327</v>
      </c>
      <c r="C4193" s="28" t="s">
        <v>6</v>
      </c>
      <c r="D4193" s="21">
        <v>78182</v>
      </c>
      <c r="F4193" s="26">
        <v>318.63</v>
      </c>
      <c r="G4193" s="28" t="s">
        <v>23</v>
      </c>
    </row>
    <row r="4194" spans="1:9" ht="13.4" customHeight="1" x14ac:dyDescent="0.25">
      <c r="A4194" s="21" t="s">
        <v>2119</v>
      </c>
      <c r="B4194" s="25">
        <v>41327</v>
      </c>
      <c r="C4194" s="28" t="s">
        <v>6</v>
      </c>
      <c r="D4194" s="21">
        <v>78193</v>
      </c>
      <c r="F4194" s="26">
        <v>45.12</v>
      </c>
      <c r="G4194" s="28" t="s">
        <v>891</v>
      </c>
    </row>
    <row r="4195" spans="1:9" ht="13.4" customHeight="1" x14ac:dyDescent="0.25">
      <c r="A4195" s="21" t="s">
        <v>2119</v>
      </c>
      <c r="B4195" s="25">
        <v>41327</v>
      </c>
      <c r="C4195" s="28" t="s">
        <v>340</v>
      </c>
      <c r="D4195" s="21" t="s">
        <v>892</v>
      </c>
      <c r="F4195" s="26">
        <v>19</v>
      </c>
      <c r="G4195" s="28" t="s">
        <v>889</v>
      </c>
    </row>
    <row r="4196" spans="1:9" ht="13.4" customHeight="1" x14ac:dyDescent="0.25">
      <c r="A4196" s="21" t="s">
        <v>2119</v>
      </c>
      <c r="B4196" s="25">
        <v>41328</v>
      </c>
      <c r="C4196" s="28" t="s">
        <v>6</v>
      </c>
      <c r="D4196" s="21">
        <v>350853</v>
      </c>
      <c r="F4196" s="26">
        <v>746.83</v>
      </c>
      <c r="G4196" s="28" t="s">
        <v>888</v>
      </c>
    </row>
    <row r="4197" spans="1:9" ht="13.4" customHeight="1" x14ac:dyDescent="0.25">
      <c r="A4197" s="21" t="s">
        <v>2119</v>
      </c>
      <c r="B4197" s="25">
        <v>41328</v>
      </c>
      <c r="C4197" s="28" t="s">
        <v>340</v>
      </c>
      <c r="D4197" s="21">
        <v>262755</v>
      </c>
      <c r="F4197" s="26">
        <v>263.2</v>
      </c>
      <c r="G4197" s="28" t="s">
        <v>889</v>
      </c>
    </row>
    <row r="4198" spans="1:9" ht="13.4" customHeight="1" x14ac:dyDescent="0.25">
      <c r="A4198" s="21" t="s">
        <v>2119</v>
      </c>
      <c r="B4198" s="25">
        <v>41328</v>
      </c>
      <c r="C4198" s="28" t="s">
        <v>6</v>
      </c>
      <c r="D4198" s="21">
        <v>350867</v>
      </c>
      <c r="F4198" s="26">
        <v>154.99</v>
      </c>
      <c r="G4198" s="28" t="s">
        <v>888</v>
      </c>
    </row>
    <row r="4199" spans="1:9" ht="13.4" customHeight="1" x14ac:dyDescent="0.25">
      <c r="A4199" s="21" t="s">
        <v>2119</v>
      </c>
      <c r="B4199" s="25">
        <v>41328</v>
      </c>
      <c r="C4199" s="28" t="s">
        <v>340</v>
      </c>
      <c r="D4199" s="21">
        <v>262772</v>
      </c>
      <c r="F4199" s="26">
        <v>280.93</v>
      </c>
      <c r="G4199" s="28" t="s">
        <v>889</v>
      </c>
    </row>
    <row r="4200" spans="1:9" ht="13.4" customHeight="1" x14ac:dyDescent="0.25">
      <c r="A4200" s="21" t="s">
        <v>2119</v>
      </c>
      <c r="B4200" s="25">
        <v>41330</v>
      </c>
      <c r="C4200" s="28" t="s">
        <v>340</v>
      </c>
      <c r="D4200" s="21" t="s">
        <v>892</v>
      </c>
      <c r="F4200" s="26">
        <v>400.6</v>
      </c>
      <c r="G4200" s="28" t="s">
        <v>888</v>
      </c>
    </row>
    <row r="4201" spans="1:9" ht="13.4" customHeight="1" x14ac:dyDescent="0.25">
      <c r="A4201" s="21" t="s">
        <v>2119</v>
      </c>
      <c r="B4201" s="25">
        <v>41330</v>
      </c>
      <c r="C4201" s="28" t="s">
        <v>6</v>
      </c>
      <c r="D4201" s="21">
        <v>351056</v>
      </c>
      <c r="F4201" s="26">
        <v>39.47</v>
      </c>
      <c r="G4201" s="28" t="s">
        <v>675</v>
      </c>
    </row>
    <row r="4202" spans="1:9" ht="13.4" customHeight="1" x14ac:dyDescent="0.25">
      <c r="A4202" s="21" t="s">
        <v>2119</v>
      </c>
      <c r="B4202" s="25">
        <v>41330</v>
      </c>
      <c r="C4202" s="28" t="s">
        <v>340</v>
      </c>
      <c r="D4202" s="21">
        <v>262853</v>
      </c>
      <c r="F4202" s="26">
        <v>1584.8</v>
      </c>
      <c r="G4202" s="28" t="s">
        <v>889</v>
      </c>
    </row>
    <row r="4203" spans="1:9" ht="13.4" customHeight="1" x14ac:dyDescent="0.25">
      <c r="A4203" s="21" t="s">
        <v>2119</v>
      </c>
      <c r="B4203" s="25">
        <v>41330</v>
      </c>
      <c r="C4203" s="28" t="s">
        <v>6</v>
      </c>
      <c r="D4203" s="21">
        <v>262857</v>
      </c>
      <c r="F4203" s="26">
        <v>532.85</v>
      </c>
      <c r="G4203" s="28" t="s">
        <v>675</v>
      </c>
    </row>
    <row r="4204" spans="1:9" ht="13.4" customHeight="1" x14ac:dyDescent="0.25">
      <c r="A4204" s="21" t="s">
        <v>2119</v>
      </c>
      <c r="B4204" s="25">
        <v>41330</v>
      </c>
      <c r="C4204" s="28" t="s">
        <v>340</v>
      </c>
      <c r="D4204" s="21">
        <v>262874</v>
      </c>
      <c r="F4204" s="26">
        <v>409.89</v>
      </c>
      <c r="G4204" s="28" t="s">
        <v>889</v>
      </c>
    </row>
    <row r="4205" spans="1:9" ht="13.4" customHeight="1" x14ac:dyDescent="0.25">
      <c r="A4205" s="21" t="s">
        <v>2119</v>
      </c>
      <c r="B4205" s="25">
        <v>41330</v>
      </c>
      <c r="C4205" s="28" t="s">
        <v>6</v>
      </c>
      <c r="D4205" s="21" t="s">
        <v>892</v>
      </c>
      <c r="F4205" s="26">
        <v>400.6</v>
      </c>
      <c r="G4205" s="28" t="s">
        <v>888</v>
      </c>
    </row>
    <row r="4206" spans="1:9" ht="13.4" customHeight="1" x14ac:dyDescent="0.25">
      <c r="A4206" s="21" t="s">
        <v>2119</v>
      </c>
      <c r="B4206" s="25">
        <v>41330</v>
      </c>
      <c r="C4206" s="28" t="s">
        <v>21</v>
      </c>
      <c r="D4206" s="21" t="s">
        <v>295</v>
      </c>
      <c r="E4206" s="26">
        <v>2500</v>
      </c>
      <c r="G4206" s="28" t="s">
        <v>889</v>
      </c>
      <c r="I4206" s="21">
        <f t="shared" ref="I4206:I4224" si="137">WEEKNUM(B4206)</f>
        <v>9</v>
      </c>
    </row>
    <row r="4207" spans="1:9" ht="13.4" customHeight="1" x14ac:dyDescent="0.25">
      <c r="A4207" s="21" t="s">
        <v>2119</v>
      </c>
      <c r="B4207" s="25">
        <v>41330</v>
      </c>
      <c r="C4207" s="28" t="s">
        <v>21</v>
      </c>
      <c r="D4207" s="21" t="s">
        <v>399</v>
      </c>
      <c r="E4207" s="26">
        <v>80</v>
      </c>
      <c r="G4207" s="28" t="s">
        <v>503</v>
      </c>
      <c r="I4207" s="21">
        <f t="shared" si="137"/>
        <v>9</v>
      </c>
    </row>
    <row r="4208" spans="1:9" ht="13.4" customHeight="1" x14ac:dyDescent="0.25">
      <c r="A4208" s="21" t="s">
        <v>2119</v>
      </c>
      <c r="B4208" s="25">
        <v>41330</v>
      </c>
      <c r="C4208" s="28" t="s">
        <v>21</v>
      </c>
      <c r="D4208" s="21" t="s">
        <v>399</v>
      </c>
      <c r="E4208" s="26">
        <v>240</v>
      </c>
      <c r="G4208" s="28" t="s">
        <v>888</v>
      </c>
      <c r="I4208" s="21">
        <f t="shared" si="137"/>
        <v>9</v>
      </c>
    </row>
    <row r="4209" spans="1:9" ht="13.4" customHeight="1" x14ac:dyDescent="0.25">
      <c r="A4209" s="21" t="s">
        <v>2119</v>
      </c>
      <c r="B4209" s="25">
        <v>41330</v>
      </c>
      <c r="C4209" s="28" t="s">
        <v>21</v>
      </c>
      <c r="D4209" s="21" t="s">
        <v>399</v>
      </c>
      <c r="E4209" s="26">
        <f>790-240-80</f>
        <v>470</v>
      </c>
      <c r="G4209" s="28" t="s">
        <v>23</v>
      </c>
      <c r="I4209" s="21">
        <f t="shared" si="137"/>
        <v>9</v>
      </c>
    </row>
    <row r="4210" spans="1:9" ht="13.4" customHeight="1" x14ac:dyDescent="0.25">
      <c r="A4210" s="21" t="s">
        <v>2119</v>
      </c>
      <c r="B4210" s="25">
        <v>41330</v>
      </c>
      <c r="C4210" s="28" t="s">
        <v>21</v>
      </c>
      <c r="D4210" s="21" t="s">
        <v>36</v>
      </c>
      <c r="E4210" s="26">
        <v>130</v>
      </c>
      <c r="G4210" s="28" t="s">
        <v>543</v>
      </c>
      <c r="I4210" s="21">
        <f t="shared" si="137"/>
        <v>9</v>
      </c>
    </row>
    <row r="4211" spans="1:9" ht="13.4" customHeight="1" x14ac:dyDescent="0.25">
      <c r="A4211" s="21" t="s">
        <v>2119</v>
      </c>
      <c r="B4211" s="25">
        <v>41330</v>
      </c>
      <c r="C4211" s="28" t="s">
        <v>21</v>
      </c>
      <c r="D4211" s="21" t="s">
        <v>36</v>
      </c>
      <c r="E4211" s="26">
        <v>260</v>
      </c>
      <c r="G4211" s="28" t="s">
        <v>888</v>
      </c>
      <c r="I4211" s="21">
        <f t="shared" si="137"/>
        <v>9</v>
      </c>
    </row>
    <row r="4212" spans="1:9" ht="13.4" customHeight="1" x14ac:dyDescent="0.25">
      <c r="A4212" s="21" t="s">
        <v>2119</v>
      </c>
      <c r="B4212" s="25">
        <v>41330</v>
      </c>
      <c r="C4212" s="28" t="s">
        <v>21</v>
      </c>
      <c r="D4212" s="21" t="s">
        <v>36</v>
      </c>
      <c r="E4212" s="26">
        <f>130*3</f>
        <v>390</v>
      </c>
      <c r="G4212" s="28" t="s">
        <v>23</v>
      </c>
      <c r="I4212" s="21">
        <f t="shared" si="137"/>
        <v>9</v>
      </c>
    </row>
    <row r="4213" spans="1:9" ht="13.4" customHeight="1" x14ac:dyDescent="0.25">
      <c r="A4213" s="21" t="s">
        <v>2119</v>
      </c>
      <c r="B4213" s="25">
        <v>41330</v>
      </c>
      <c r="C4213" s="28" t="s">
        <v>21</v>
      </c>
      <c r="D4213" s="21" t="s">
        <v>268</v>
      </c>
      <c r="E4213" s="26">
        <v>200</v>
      </c>
      <c r="G4213" s="28" t="s">
        <v>888</v>
      </c>
      <c r="I4213" s="21">
        <f t="shared" si="137"/>
        <v>9</v>
      </c>
    </row>
    <row r="4214" spans="1:9" ht="13.4" customHeight="1" x14ac:dyDescent="0.25">
      <c r="A4214" s="21" t="s">
        <v>2119</v>
      </c>
      <c r="B4214" s="25">
        <v>41330</v>
      </c>
      <c r="C4214" s="28" t="s">
        <v>21</v>
      </c>
      <c r="D4214" s="21" t="s">
        <v>268</v>
      </c>
      <c r="E4214" s="26">
        <v>400</v>
      </c>
      <c r="G4214" s="28" t="s">
        <v>97</v>
      </c>
      <c r="I4214" s="21">
        <f t="shared" si="137"/>
        <v>9</v>
      </c>
    </row>
    <row r="4215" spans="1:9" ht="13.4" customHeight="1" x14ac:dyDescent="0.25">
      <c r="A4215" s="21" t="s">
        <v>2119</v>
      </c>
      <c r="B4215" s="25">
        <v>41330</v>
      </c>
      <c r="C4215" s="28" t="s">
        <v>21</v>
      </c>
      <c r="D4215" s="21" t="s">
        <v>396</v>
      </c>
      <c r="E4215" s="26">
        <v>584</v>
      </c>
      <c r="G4215" s="28" t="s">
        <v>675</v>
      </c>
      <c r="I4215" s="21">
        <f t="shared" si="137"/>
        <v>9</v>
      </c>
    </row>
    <row r="4216" spans="1:9" ht="13.4" customHeight="1" x14ac:dyDescent="0.25">
      <c r="A4216" s="21" t="s">
        <v>2119</v>
      </c>
      <c r="B4216" s="25">
        <v>41330</v>
      </c>
      <c r="C4216" s="28" t="s">
        <v>21</v>
      </c>
      <c r="D4216" s="21" t="s">
        <v>40</v>
      </c>
      <c r="E4216" s="26">
        <f>130/2+130</f>
        <v>195</v>
      </c>
      <c r="G4216" s="28" t="s">
        <v>675</v>
      </c>
      <c r="I4216" s="21">
        <f t="shared" si="137"/>
        <v>9</v>
      </c>
    </row>
    <row r="4217" spans="1:9" ht="13.4" customHeight="1" x14ac:dyDescent="0.25">
      <c r="A4217" s="21" t="s">
        <v>2119</v>
      </c>
      <c r="B4217" s="25">
        <v>41330</v>
      </c>
      <c r="C4217" s="28" t="s">
        <v>21</v>
      </c>
      <c r="D4217" s="21" t="s">
        <v>40</v>
      </c>
      <c r="E4217" s="26">
        <f>580-195</f>
        <v>385</v>
      </c>
      <c r="G4217" s="28" t="s">
        <v>888</v>
      </c>
      <c r="I4217" s="21">
        <f t="shared" si="137"/>
        <v>9</v>
      </c>
    </row>
    <row r="4218" spans="1:9" ht="13.4" customHeight="1" x14ac:dyDescent="0.25">
      <c r="A4218" s="21" t="s">
        <v>2119</v>
      </c>
      <c r="B4218" s="25">
        <v>41330</v>
      </c>
      <c r="C4218" s="28" t="s">
        <v>21</v>
      </c>
      <c r="D4218" s="21" t="s">
        <v>644</v>
      </c>
      <c r="E4218" s="26">
        <v>300</v>
      </c>
      <c r="G4218" s="28" t="s">
        <v>97</v>
      </c>
      <c r="I4218" s="21">
        <f t="shared" si="137"/>
        <v>9</v>
      </c>
    </row>
    <row r="4219" spans="1:9" ht="13.4" customHeight="1" x14ac:dyDescent="0.25">
      <c r="A4219" s="21" t="s">
        <v>2119</v>
      </c>
      <c r="B4219" s="25">
        <v>41330</v>
      </c>
      <c r="C4219" s="28" t="s">
        <v>21</v>
      </c>
      <c r="D4219" s="21" t="s">
        <v>644</v>
      </c>
      <c r="E4219" s="26">
        <v>200</v>
      </c>
      <c r="G4219" s="28" t="s">
        <v>888</v>
      </c>
      <c r="I4219" s="21">
        <f t="shared" si="137"/>
        <v>9</v>
      </c>
    </row>
    <row r="4220" spans="1:9" ht="13.4" customHeight="1" x14ac:dyDescent="0.25">
      <c r="A4220" s="21" t="s">
        <v>2119</v>
      </c>
      <c r="B4220" s="25">
        <v>41330</v>
      </c>
      <c r="C4220" s="28" t="s">
        <v>21</v>
      </c>
      <c r="D4220" s="21" t="s">
        <v>258</v>
      </c>
      <c r="E4220" s="26">
        <v>180</v>
      </c>
      <c r="G4220" s="28" t="s">
        <v>675</v>
      </c>
      <c r="I4220" s="21">
        <f t="shared" si="137"/>
        <v>9</v>
      </c>
    </row>
    <row r="4221" spans="1:9" ht="13.4" customHeight="1" x14ac:dyDescent="0.25">
      <c r="A4221" s="21" t="s">
        <v>2119</v>
      </c>
      <c r="B4221" s="25">
        <v>41330</v>
      </c>
      <c r="C4221" s="28" t="s">
        <v>21</v>
      </c>
      <c r="D4221" s="21" t="s">
        <v>258</v>
      </c>
      <c r="E4221" s="26">
        <v>240</v>
      </c>
      <c r="G4221" s="28" t="s">
        <v>888</v>
      </c>
      <c r="I4221" s="21">
        <f t="shared" si="137"/>
        <v>9</v>
      </c>
    </row>
    <row r="4222" spans="1:9" ht="13.4" customHeight="1" x14ac:dyDescent="0.25">
      <c r="A4222" s="21" t="s">
        <v>2119</v>
      </c>
      <c r="B4222" s="25">
        <v>41330</v>
      </c>
      <c r="C4222" s="28" t="s">
        <v>21</v>
      </c>
      <c r="D4222" s="21" t="s">
        <v>22</v>
      </c>
      <c r="E4222" s="26">
        <v>300</v>
      </c>
      <c r="G4222" s="28" t="s">
        <v>543</v>
      </c>
      <c r="I4222" s="21">
        <f t="shared" si="137"/>
        <v>9</v>
      </c>
    </row>
    <row r="4223" spans="1:9" ht="13.4" customHeight="1" x14ac:dyDescent="0.25">
      <c r="A4223" s="21" t="s">
        <v>2119</v>
      </c>
      <c r="B4223" s="25">
        <v>41330</v>
      </c>
      <c r="C4223" s="28" t="s">
        <v>21</v>
      </c>
      <c r="D4223" s="21" t="s">
        <v>538</v>
      </c>
      <c r="E4223" s="26">
        <v>85</v>
      </c>
      <c r="G4223" s="28" t="s">
        <v>543</v>
      </c>
      <c r="I4223" s="21">
        <f t="shared" si="137"/>
        <v>9</v>
      </c>
    </row>
    <row r="4224" spans="1:9" ht="13.4" customHeight="1" x14ac:dyDescent="0.25">
      <c r="A4224" s="21" t="s">
        <v>2119</v>
      </c>
      <c r="B4224" s="25">
        <v>41330</v>
      </c>
      <c r="C4224" s="28" t="s">
        <v>21</v>
      </c>
      <c r="D4224" s="21" t="s">
        <v>715</v>
      </c>
      <c r="E4224" s="26">
        <v>36.299999999999997</v>
      </c>
      <c r="G4224" s="28" t="s">
        <v>323</v>
      </c>
      <c r="I4224" s="21">
        <f t="shared" si="137"/>
        <v>9</v>
      </c>
    </row>
    <row r="4225" spans="1:9" ht="13.4" customHeight="1" x14ac:dyDescent="0.25">
      <c r="A4225" s="21" t="s">
        <v>2119</v>
      </c>
      <c r="B4225" s="25">
        <v>41330</v>
      </c>
      <c r="C4225" s="28" t="s">
        <v>6</v>
      </c>
      <c r="D4225" s="21" t="s">
        <v>216</v>
      </c>
      <c r="F4225" s="26">
        <v>400.6</v>
      </c>
      <c r="G4225" s="28" t="s">
        <v>888</v>
      </c>
    </row>
    <row r="4226" spans="1:9" ht="13.4" customHeight="1" x14ac:dyDescent="0.25">
      <c r="A4226" s="21" t="s">
        <v>2119</v>
      </c>
      <c r="B4226" s="25">
        <v>41331</v>
      </c>
      <c r="C4226" s="28" t="s">
        <v>340</v>
      </c>
      <c r="D4226" s="21">
        <v>262943</v>
      </c>
      <c r="F4226" s="26">
        <v>501.18</v>
      </c>
      <c r="G4226" s="28" t="s">
        <v>889</v>
      </c>
    </row>
    <row r="4227" spans="1:9" ht="13.4" customHeight="1" x14ac:dyDescent="0.25">
      <c r="A4227" s="21" t="s">
        <v>2119</v>
      </c>
      <c r="B4227" s="25">
        <v>41331</v>
      </c>
      <c r="C4227" s="28" t="s">
        <v>6</v>
      </c>
      <c r="D4227" s="21">
        <v>351251</v>
      </c>
      <c r="F4227" s="26">
        <v>243.4</v>
      </c>
      <c r="G4227" s="28" t="s">
        <v>888</v>
      </c>
    </row>
    <row r="4228" spans="1:9" ht="13.4" customHeight="1" x14ac:dyDescent="0.25">
      <c r="A4228" s="21" t="s">
        <v>2119</v>
      </c>
      <c r="B4228" s="25">
        <v>41331</v>
      </c>
      <c r="C4228" s="28" t="s">
        <v>6</v>
      </c>
      <c r="D4228" s="21">
        <v>351274</v>
      </c>
      <c r="F4228" s="26">
        <v>219.78</v>
      </c>
      <c r="G4228" s="28" t="s">
        <v>675</v>
      </c>
    </row>
    <row r="4229" spans="1:9" ht="13.4" customHeight="1" x14ac:dyDescent="0.25">
      <c r="A4229" s="21" t="s">
        <v>2119</v>
      </c>
      <c r="B4229" s="25">
        <v>41332</v>
      </c>
      <c r="C4229" s="28" t="s">
        <v>6</v>
      </c>
      <c r="D4229" s="21">
        <v>262991</v>
      </c>
      <c r="F4229" s="26">
        <v>57.81</v>
      </c>
      <c r="G4229" s="28" t="s">
        <v>323</v>
      </c>
    </row>
    <row r="4230" spans="1:9" ht="13.4" customHeight="1" x14ac:dyDescent="0.25">
      <c r="A4230" s="21" t="s">
        <v>2119</v>
      </c>
      <c r="B4230" s="25">
        <v>41332</v>
      </c>
      <c r="C4230" s="28" t="s">
        <v>6</v>
      </c>
      <c r="D4230" s="21">
        <v>351423</v>
      </c>
      <c r="F4230" s="26">
        <v>2314.0300000000002</v>
      </c>
      <c r="G4230" s="28" t="s">
        <v>23</v>
      </c>
    </row>
    <row r="4231" spans="1:9" ht="13.4" customHeight="1" x14ac:dyDescent="0.25">
      <c r="A4231" s="21" t="s">
        <v>2119</v>
      </c>
      <c r="B4231" s="25">
        <v>41332</v>
      </c>
      <c r="C4231" s="28" t="s">
        <v>6</v>
      </c>
      <c r="D4231" s="21">
        <v>78372</v>
      </c>
      <c r="F4231" s="26">
        <v>7.93</v>
      </c>
      <c r="G4231" s="28" t="s">
        <v>522</v>
      </c>
    </row>
    <row r="4232" spans="1:9" ht="13.4" customHeight="1" x14ac:dyDescent="0.25">
      <c r="A4232" s="21" t="s">
        <v>2119</v>
      </c>
      <c r="B4232" s="25">
        <v>41332</v>
      </c>
      <c r="C4232" s="28" t="s">
        <v>6</v>
      </c>
      <c r="D4232" s="21">
        <v>257487</v>
      </c>
      <c r="F4232" s="26">
        <v>664.39</v>
      </c>
      <c r="G4232" s="28" t="s">
        <v>893</v>
      </c>
    </row>
    <row r="4233" spans="1:9" ht="13.4" customHeight="1" x14ac:dyDescent="0.25">
      <c r="A4233" s="21" t="s">
        <v>2119</v>
      </c>
      <c r="B4233" s="25">
        <v>41332</v>
      </c>
      <c r="C4233" s="28" t="s">
        <v>340</v>
      </c>
      <c r="D4233" s="21">
        <v>263054</v>
      </c>
      <c r="F4233" s="26">
        <v>67.84</v>
      </c>
      <c r="G4233" s="28" t="s">
        <v>889</v>
      </c>
    </row>
    <row r="4234" spans="1:9" ht="13.4" customHeight="1" x14ac:dyDescent="0.25">
      <c r="A4234" s="21" t="s">
        <v>2119</v>
      </c>
      <c r="B4234" s="25">
        <v>41333</v>
      </c>
      <c r="C4234" s="28" t="s">
        <v>21</v>
      </c>
      <c r="D4234" s="21" t="s">
        <v>399</v>
      </c>
      <c r="E4234" s="26">
        <f>720/2</f>
        <v>360</v>
      </c>
      <c r="G4234" s="28" t="s">
        <v>888</v>
      </c>
      <c r="I4234" s="21">
        <f>WEEKNUM(B4234)</f>
        <v>9</v>
      </c>
    </row>
    <row r="4235" spans="1:9" ht="13.4" customHeight="1" x14ac:dyDescent="0.25">
      <c r="A4235" s="21" t="s">
        <v>2119</v>
      </c>
      <c r="B4235" s="25">
        <v>41333</v>
      </c>
      <c r="C4235" s="28" t="s">
        <v>21</v>
      </c>
      <c r="D4235" s="21" t="s">
        <v>399</v>
      </c>
      <c r="E4235" s="26">
        <v>360</v>
      </c>
      <c r="G4235" s="28" t="s">
        <v>23</v>
      </c>
      <c r="I4235" s="21">
        <f>WEEKNUM(B4235)</f>
        <v>9</v>
      </c>
    </row>
    <row r="4236" spans="1:9" ht="13.4" customHeight="1" x14ac:dyDescent="0.25">
      <c r="A4236" s="21" t="s">
        <v>2119</v>
      </c>
      <c r="B4236" s="25">
        <v>41333</v>
      </c>
      <c r="C4236" s="28" t="s">
        <v>21</v>
      </c>
      <c r="D4236" s="21" t="s">
        <v>268</v>
      </c>
      <c r="E4236" s="26">
        <v>600</v>
      </c>
      <c r="G4236" s="28" t="s">
        <v>888</v>
      </c>
      <c r="I4236" s="21">
        <f>WEEKNUM(B4236)</f>
        <v>9</v>
      </c>
    </row>
    <row r="4237" spans="1:9" ht="13.4" customHeight="1" x14ac:dyDescent="0.25">
      <c r="A4237" s="21" t="s">
        <v>2119</v>
      </c>
      <c r="B4237" s="25">
        <v>41333</v>
      </c>
      <c r="C4237" s="28" t="s">
        <v>21</v>
      </c>
      <c r="D4237" s="21" t="s">
        <v>644</v>
      </c>
      <c r="E4237" s="26">
        <v>240</v>
      </c>
      <c r="G4237" s="28" t="s">
        <v>23</v>
      </c>
      <c r="I4237" s="21">
        <f>WEEKNUM(B4237)</f>
        <v>9</v>
      </c>
    </row>
    <row r="4238" spans="1:9" ht="13.4" customHeight="1" x14ac:dyDescent="0.25">
      <c r="A4238" s="21" t="s">
        <v>2119</v>
      </c>
      <c r="B4238" s="25">
        <v>41333</v>
      </c>
      <c r="C4238" s="28" t="s">
        <v>21</v>
      </c>
      <c r="D4238" s="21" t="s">
        <v>644</v>
      </c>
      <c r="E4238" s="26">
        <v>360</v>
      </c>
      <c r="G4238" s="28" t="s">
        <v>888</v>
      </c>
      <c r="I4238" s="21">
        <f>WEEKNUM(B4238)</f>
        <v>9</v>
      </c>
    </row>
    <row r="4239" spans="1:9" ht="13.4" customHeight="1" x14ac:dyDescent="0.25">
      <c r="A4239" s="21" t="s">
        <v>2119</v>
      </c>
      <c r="B4239" s="25">
        <v>41333</v>
      </c>
      <c r="C4239" s="28" t="s">
        <v>340</v>
      </c>
      <c r="D4239" s="21">
        <v>78414</v>
      </c>
      <c r="F4239" s="26">
        <v>1347.2</v>
      </c>
      <c r="G4239" s="28" t="s">
        <v>889</v>
      </c>
    </row>
    <row r="4240" spans="1:9" ht="13.4" customHeight="1" x14ac:dyDescent="0.25">
      <c r="A4240" s="21" t="s">
        <v>2119</v>
      </c>
      <c r="B4240" s="25">
        <v>41333</v>
      </c>
      <c r="C4240" s="28" t="s">
        <v>6</v>
      </c>
      <c r="D4240" s="21">
        <v>78422</v>
      </c>
      <c r="F4240" s="26">
        <v>44.76</v>
      </c>
      <c r="G4240" s="28" t="s">
        <v>506</v>
      </c>
    </row>
    <row r="4241" spans="1:9" ht="13.4" customHeight="1" x14ac:dyDescent="0.25">
      <c r="A4241" s="21" t="s">
        <v>2119</v>
      </c>
      <c r="B4241" s="25">
        <v>41333</v>
      </c>
      <c r="C4241" s="28" t="s">
        <v>6</v>
      </c>
      <c r="D4241" s="21">
        <v>351656</v>
      </c>
      <c r="F4241" s="26">
        <v>51.63</v>
      </c>
      <c r="G4241" s="28" t="s">
        <v>888</v>
      </c>
    </row>
    <row r="4242" spans="1:9" ht="13.4" customHeight="1" x14ac:dyDescent="0.25">
      <c r="A4242" s="21" t="s">
        <v>2119</v>
      </c>
      <c r="B4242" s="25">
        <v>41333</v>
      </c>
      <c r="C4242" s="28" t="s">
        <v>6</v>
      </c>
      <c r="D4242" s="21">
        <v>351672</v>
      </c>
      <c r="F4242" s="26">
        <v>290.86</v>
      </c>
      <c r="G4242" s="28" t="s">
        <v>888</v>
      </c>
    </row>
    <row r="4243" spans="1:9" ht="13.4" customHeight="1" x14ac:dyDescent="0.25">
      <c r="A4243" s="21" t="s">
        <v>2119</v>
      </c>
      <c r="B4243" s="25">
        <v>41333</v>
      </c>
      <c r="C4243" s="28" t="s">
        <v>6</v>
      </c>
      <c r="D4243" s="21">
        <v>351676</v>
      </c>
      <c r="F4243" s="26">
        <v>23.12</v>
      </c>
      <c r="G4243" s="28" t="s">
        <v>888</v>
      </c>
    </row>
    <row r="4244" spans="1:9" ht="13.4" customHeight="1" x14ac:dyDescent="0.25">
      <c r="A4244" s="21" t="s">
        <v>2119</v>
      </c>
      <c r="B4244" s="25">
        <v>41334</v>
      </c>
      <c r="C4244" s="28" t="s">
        <v>21</v>
      </c>
      <c r="D4244" s="21" t="s">
        <v>22</v>
      </c>
      <c r="E4244" s="26">
        <f>780/2</f>
        <v>390</v>
      </c>
      <c r="G4244" s="28" t="s">
        <v>23</v>
      </c>
      <c r="I4244" s="21">
        <f t="shared" ref="I4244:I4250" si="138">WEEKNUM(B4244)</f>
        <v>9</v>
      </c>
    </row>
    <row r="4245" spans="1:9" ht="13.4" customHeight="1" x14ac:dyDescent="0.25">
      <c r="A4245" s="21" t="s">
        <v>2119</v>
      </c>
      <c r="B4245" s="25">
        <v>41334</v>
      </c>
      <c r="C4245" s="28" t="s">
        <v>21</v>
      </c>
      <c r="D4245" s="21" t="s">
        <v>22</v>
      </c>
      <c r="E4245" s="26">
        <v>390</v>
      </c>
      <c r="G4245" s="28" t="s">
        <v>888</v>
      </c>
      <c r="I4245" s="21">
        <f t="shared" si="138"/>
        <v>9</v>
      </c>
    </row>
    <row r="4246" spans="1:9" ht="13.4" customHeight="1" x14ac:dyDescent="0.25">
      <c r="A4246" s="21" t="s">
        <v>2119</v>
      </c>
      <c r="B4246" s="25">
        <v>41334</v>
      </c>
      <c r="C4246" s="28" t="s">
        <v>21</v>
      </c>
      <c r="D4246" s="21" t="s">
        <v>848</v>
      </c>
      <c r="E4246" s="26">
        <v>500</v>
      </c>
      <c r="G4246" s="28" t="s">
        <v>888</v>
      </c>
      <c r="I4246" s="21">
        <f t="shared" si="138"/>
        <v>9</v>
      </c>
    </row>
    <row r="4247" spans="1:9" ht="13.4" customHeight="1" x14ac:dyDescent="0.25">
      <c r="A4247" s="21" t="s">
        <v>2119</v>
      </c>
      <c r="B4247" s="25">
        <v>41334</v>
      </c>
      <c r="C4247" s="28" t="s">
        <v>21</v>
      </c>
      <c r="D4247" s="21" t="s">
        <v>894</v>
      </c>
      <c r="E4247" s="26">
        <v>240</v>
      </c>
      <c r="G4247" s="28" t="s">
        <v>23</v>
      </c>
      <c r="I4247" s="21">
        <f t="shared" si="138"/>
        <v>9</v>
      </c>
    </row>
    <row r="4248" spans="1:9" ht="13.4" customHeight="1" x14ac:dyDescent="0.25">
      <c r="A4248" s="21" t="s">
        <v>2119</v>
      </c>
      <c r="B4248" s="25">
        <v>41334</v>
      </c>
      <c r="C4248" s="28" t="s">
        <v>21</v>
      </c>
      <c r="D4248" s="21" t="s">
        <v>894</v>
      </c>
      <c r="E4248" s="26">
        <v>240</v>
      </c>
      <c r="G4248" s="28" t="s">
        <v>888</v>
      </c>
      <c r="I4248" s="21">
        <f t="shared" si="138"/>
        <v>9</v>
      </c>
    </row>
    <row r="4249" spans="1:9" ht="13.4" customHeight="1" x14ac:dyDescent="0.25">
      <c r="A4249" s="21" t="s">
        <v>2119</v>
      </c>
      <c r="B4249" s="25">
        <v>41334</v>
      </c>
      <c r="C4249" s="28" t="s">
        <v>21</v>
      </c>
      <c r="D4249" s="21" t="s">
        <v>32</v>
      </c>
      <c r="E4249" s="26">
        <v>650</v>
      </c>
      <c r="G4249" s="28" t="s">
        <v>888</v>
      </c>
      <c r="I4249" s="21">
        <f t="shared" si="138"/>
        <v>9</v>
      </c>
    </row>
    <row r="4250" spans="1:9" ht="13.4" customHeight="1" x14ac:dyDescent="0.25">
      <c r="A4250" s="21" t="s">
        <v>2119</v>
      </c>
      <c r="B4250" s="25">
        <v>41334</v>
      </c>
      <c r="C4250" s="28" t="s">
        <v>21</v>
      </c>
      <c r="D4250" s="21" t="s">
        <v>508</v>
      </c>
      <c r="E4250" s="26">
        <v>358.59</v>
      </c>
      <c r="G4250" s="28" t="s">
        <v>454</v>
      </c>
      <c r="I4250" s="21">
        <f t="shared" si="138"/>
        <v>9</v>
      </c>
    </row>
    <row r="4251" spans="1:9" ht="13.4" customHeight="1" x14ac:dyDescent="0.25">
      <c r="A4251" s="21" t="s">
        <v>2119</v>
      </c>
      <c r="B4251" s="25">
        <v>41334</v>
      </c>
      <c r="C4251" s="28" t="s">
        <v>340</v>
      </c>
      <c r="D4251" s="21">
        <v>78460</v>
      </c>
      <c r="F4251" s="26">
        <v>151.1</v>
      </c>
      <c r="G4251" s="28" t="s">
        <v>889</v>
      </c>
    </row>
    <row r="4252" spans="1:9" ht="13.4" customHeight="1" x14ac:dyDescent="0.25">
      <c r="A4252" s="21" t="s">
        <v>2119</v>
      </c>
      <c r="B4252" s="25">
        <v>41334</v>
      </c>
      <c r="C4252" s="28" t="s">
        <v>6</v>
      </c>
      <c r="D4252" s="21">
        <v>263147</v>
      </c>
      <c r="F4252" s="26">
        <v>226.64</v>
      </c>
      <c r="G4252" s="28" t="s">
        <v>23</v>
      </c>
    </row>
    <row r="4253" spans="1:9" ht="13.4" customHeight="1" x14ac:dyDescent="0.25">
      <c r="A4253" s="21" t="s">
        <v>2119</v>
      </c>
      <c r="B4253" s="25">
        <v>41334</v>
      </c>
      <c r="C4253" s="28" t="s">
        <v>275</v>
      </c>
      <c r="D4253" s="21">
        <v>248663</v>
      </c>
      <c r="F4253" s="26">
        <v>70.599999999999994</v>
      </c>
      <c r="G4253" s="28" t="s">
        <v>278</v>
      </c>
    </row>
    <row r="4254" spans="1:9" ht="13.4" customHeight="1" x14ac:dyDescent="0.25">
      <c r="A4254" s="21" t="s">
        <v>2119</v>
      </c>
      <c r="B4254" s="25">
        <v>41334</v>
      </c>
      <c r="C4254" s="28" t="s">
        <v>6</v>
      </c>
      <c r="D4254" s="21">
        <v>351852</v>
      </c>
      <c r="F4254" s="26">
        <v>349.74</v>
      </c>
      <c r="G4254" s="28" t="s">
        <v>567</v>
      </c>
    </row>
    <row r="4255" spans="1:9" ht="13.4" customHeight="1" x14ac:dyDescent="0.25">
      <c r="A4255" s="21" t="s">
        <v>2119</v>
      </c>
      <c r="B4255" s="25">
        <v>41335</v>
      </c>
      <c r="C4255" s="28" t="s">
        <v>6</v>
      </c>
      <c r="D4255" s="21">
        <v>351933</v>
      </c>
      <c r="F4255" s="26">
        <v>1166.3499999999999</v>
      </c>
      <c r="G4255" s="28" t="s">
        <v>23</v>
      </c>
    </row>
    <row r="4256" spans="1:9" ht="13.4" customHeight="1" x14ac:dyDescent="0.25">
      <c r="A4256" s="21" t="s">
        <v>2119</v>
      </c>
      <c r="B4256" s="25">
        <v>41336</v>
      </c>
      <c r="C4256" s="28" t="s">
        <v>237</v>
      </c>
      <c r="D4256" s="21">
        <v>137315</v>
      </c>
      <c r="F4256" s="26">
        <v>393.04</v>
      </c>
      <c r="G4256" s="28" t="s">
        <v>895</v>
      </c>
    </row>
    <row r="4257" spans="1:9" ht="13.4" customHeight="1" x14ac:dyDescent="0.25">
      <c r="A4257" s="21" t="s">
        <v>2119</v>
      </c>
      <c r="B4257" s="25">
        <v>41337</v>
      </c>
      <c r="C4257" s="28" t="s">
        <v>21</v>
      </c>
      <c r="D4257" s="21" t="s">
        <v>896</v>
      </c>
      <c r="E4257" s="26">
        <v>3000</v>
      </c>
      <c r="G4257" s="28" t="s">
        <v>23</v>
      </c>
      <c r="I4257" s="21">
        <f t="shared" ref="I4257:I4265" si="139">WEEKNUM(B4257)</f>
        <v>10</v>
      </c>
    </row>
    <row r="4258" spans="1:9" ht="13.4" customHeight="1" x14ac:dyDescent="0.25">
      <c r="A4258" s="21" t="s">
        <v>2119</v>
      </c>
      <c r="B4258" s="25">
        <v>41337</v>
      </c>
      <c r="C4258" s="28" t="s">
        <v>21</v>
      </c>
      <c r="D4258" s="21" t="s">
        <v>36</v>
      </c>
      <c r="E4258" s="26">
        <v>390</v>
      </c>
      <c r="G4258" s="28" t="s">
        <v>23</v>
      </c>
      <c r="I4258" s="21">
        <f t="shared" si="139"/>
        <v>10</v>
      </c>
    </row>
    <row r="4259" spans="1:9" ht="13.4" customHeight="1" x14ac:dyDescent="0.25">
      <c r="A4259" s="21" t="s">
        <v>2119</v>
      </c>
      <c r="B4259" s="25">
        <v>41337</v>
      </c>
      <c r="C4259" s="28" t="s">
        <v>21</v>
      </c>
      <c r="D4259" s="21" t="s">
        <v>36</v>
      </c>
      <c r="E4259" s="26">
        <v>390</v>
      </c>
      <c r="G4259" s="28" t="s">
        <v>888</v>
      </c>
      <c r="I4259" s="21">
        <f t="shared" si="139"/>
        <v>10</v>
      </c>
    </row>
    <row r="4260" spans="1:9" ht="13.4" customHeight="1" x14ac:dyDescent="0.25">
      <c r="A4260" s="21" t="s">
        <v>2119</v>
      </c>
      <c r="B4260" s="25">
        <v>41337</v>
      </c>
      <c r="C4260" s="28" t="s">
        <v>21</v>
      </c>
      <c r="D4260" s="21" t="s">
        <v>40</v>
      </c>
      <c r="E4260" s="26">
        <v>130</v>
      </c>
      <c r="G4260" s="28" t="s">
        <v>675</v>
      </c>
      <c r="I4260" s="21">
        <f t="shared" si="139"/>
        <v>10</v>
      </c>
    </row>
    <row r="4261" spans="1:9" ht="13.4" customHeight="1" x14ac:dyDescent="0.25">
      <c r="A4261" s="21" t="s">
        <v>2119</v>
      </c>
      <c r="B4261" s="25">
        <v>41337</v>
      </c>
      <c r="C4261" s="28" t="s">
        <v>21</v>
      </c>
      <c r="D4261" s="21" t="s">
        <v>40</v>
      </c>
      <c r="E4261" s="26">
        <f>130*3</f>
        <v>390</v>
      </c>
      <c r="G4261" s="28" t="s">
        <v>888</v>
      </c>
      <c r="I4261" s="21">
        <f t="shared" si="139"/>
        <v>10</v>
      </c>
    </row>
    <row r="4262" spans="1:9" ht="13.4" customHeight="1" x14ac:dyDescent="0.25">
      <c r="A4262" s="21" t="s">
        <v>2119</v>
      </c>
      <c r="B4262" s="25">
        <v>41337</v>
      </c>
      <c r="C4262" s="28" t="s">
        <v>21</v>
      </c>
      <c r="D4262" s="21" t="s">
        <v>396</v>
      </c>
      <c r="E4262" s="26">
        <v>120</v>
      </c>
      <c r="G4262" s="28" t="s">
        <v>675</v>
      </c>
      <c r="I4262" s="21">
        <f t="shared" si="139"/>
        <v>10</v>
      </c>
    </row>
    <row r="4263" spans="1:9" ht="13.4" customHeight="1" x14ac:dyDescent="0.25">
      <c r="A4263" s="21" t="s">
        <v>2119</v>
      </c>
      <c r="B4263" s="25">
        <v>41337</v>
      </c>
      <c r="C4263" s="28" t="s">
        <v>21</v>
      </c>
      <c r="D4263" s="21" t="s">
        <v>396</v>
      </c>
      <c r="E4263" s="26">
        <v>360</v>
      </c>
      <c r="G4263" s="28" t="s">
        <v>888</v>
      </c>
      <c r="I4263" s="21">
        <f t="shared" si="139"/>
        <v>10</v>
      </c>
    </row>
    <row r="4264" spans="1:9" ht="13.4" customHeight="1" x14ac:dyDescent="0.25">
      <c r="A4264" s="21" t="s">
        <v>2119</v>
      </c>
      <c r="B4264" s="25">
        <v>41337</v>
      </c>
      <c r="C4264" s="28" t="s">
        <v>21</v>
      </c>
      <c r="D4264" s="21" t="s">
        <v>258</v>
      </c>
      <c r="E4264" s="26">
        <v>360</v>
      </c>
      <c r="G4264" s="28" t="s">
        <v>888</v>
      </c>
      <c r="I4264" s="21">
        <f t="shared" si="139"/>
        <v>10</v>
      </c>
    </row>
    <row r="4265" spans="1:9" ht="13.4" customHeight="1" x14ac:dyDescent="0.25">
      <c r="A4265" s="21" t="s">
        <v>2119</v>
      </c>
      <c r="B4265" s="25">
        <v>41337</v>
      </c>
      <c r="C4265" s="28" t="s">
        <v>21</v>
      </c>
      <c r="D4265" s="21" t="s">
        <v>510</v>
      </c>
      <c r="E4265" s="26">
        <v>178.02</v>
      </c>
      <c r="G4265" s="28" t="s">
        <v>299</v>
      </c>
      <c r="I4265" s="21">
        <f t="shared" si="139"/>
        <v>10</v>
      </c>
    </row>
    <row r="4266" spans="1:9" ht="13.4" customHeight="1" x14ac:dyDescent="0.25">
      <c r="A4266" s="21" t="s">
        <v>2119</v>
      </c>
      <c r="B4266" s="25">
        <v>41337</v>
      </c>
      <c r="C4266" s="28" t="s">
        <v>340</v>
      </c>
      <c r="D4266" s="21">
        <v>263289</v>
      </c>
      <c r="F4266" s="26">
        <v>38.159999999999997</v>
      </c>
      <c r="G4266" s="28" t="s">
        <v>889</v>
      </c>
    </row>
    <row r="4267" spans="1:9" ht="13.4" customHeight="1" x14ac:dyDescent="0.25">
      <c r="A4267" s="21" t="s">
        <v>2119</v>
      </c>
      <c r="B4267" s="25">
        <v>41337</v>
      </c>
      <c r="C4267" s="28" t="s">
        <v>6</v>
      </c>
      <c r="D4267" s="21">
        <v>263303</v>
      </c>
      <c r="F4267" s="26">
        <v>124.02</v>
      </c>
      <c r="G4267" s="28" t="s">
        <v>323</v>
      </c>
    </row>
    <row r="4268" spans="1:9" ht="13.4" customHeight="1" x14ac:dyDescent="0.25">
      <c r="A4268" s="21" t="s">
        <v>2119</v>
      </c>
      <c r="B4268" s="25">
        <v>41338</v>
      </c>
      <c r="C4268" s="28" t="s">
        <v>21</v>
      </c>
      <c r="D4268" s="21" t="s">
        <v>260</v>
      </c>
      <c r="E4268" s="26">
        <f>525/2</f>
        <v>262.5</v>
      </c>
      <c r="G4268" s="21" t="s">
        <v>326</v>
      </c>
      <c r="I4268" s="21">
        <f>WEEKNUM(B4268)</f>
        <v>10</v>
      </c>
    </row>
    <row r="4269" spans="1:9" ht="13.4" customHeight="1" x14ac:dyDescent="0.25">
      <c r="A4269" s="21" t="s">
        <v>2119</v>
      </c>
      <c r="B4269" s="25">
        <v>41338</v>
      </c>
      <c r="C4269" s="28" t="s">
        <v>21</v>
      </c>
      <c r="D4269" s="21" t="s">
        <v>260</v>
      </c>
      <c r="E4269" s="26">
        <v>262.5</v>
      </c>
      <c r="G4269" s="28" t="s">
        <v>287</v>
      </c>
      <c r="I4269" s="21">
        <f>WEEKNUM(B4269)</f>
        <v>10</v>
      </c>
    </row>
    <row r="4270" spans="1:9" ht="13.4" customHeight="1" x14ac:dyDescent="0.25">
      <c r="A4270" s="21" t="s">
        <v>2119</v>
      </c>
      <c r="B4270" s="25">
        <v>41338</v>
      </c>
      <c r="C4270" s="28" t="s">
        <v>21</v>
      </c>
      <c r="D4270" s="21" t="s">
        <v>533</v>
      </c>
      <c r="E4270" s="26">
        <v>360</v>
      </c>
      <c r="G4270" s="28" t="s">
        <v>888</v>
      </c>
      <c r="I4270" s="21">
        <f>WEEKNUM(B4270)</f>
        <v>10</v>
      </c>
    </row>
    <row r="4271" spans="1:9" ht="13.4" customHeight="1" x14ac:dyDescent="0.25">
      <c r="A4271" s="21" t="s">
        <v>2119</v>
      </c>
      <c r="B4271" s="25">
        <v>41338</v>
      </c>
      <c r="C4271" s="28" t="s">
        <v>6</v>
      </c>
      <c r="D4271" s="21">
        <v>352287</v>
      </c>
      <c r="F4271" s="26">
        <v>351.98</v>
      </c>
      <c r="G4271" s="28" t="s">
        <v>23</v>
      </c>
    </row>
    <row r="4272" spans="1:9" ht="13.4" customHeight="1" x14ac:dyDescent="0.25">
      <c r="A4272" s="21" t="s">
        <v>2119</v>
      </c>
      <c r="B4272" s="25">
        <v>41338</v>
      </c>
      <c r="C4272" s="28" t="s">
        <v>6</v>
      </c>
      <c r="D4272" s="21">
        <v>352296</v>
      </c>
      <c r="F4272" s="26">
        <v>256.89</v>
      </c>
      <c r="G4272" s="28" t="s">
        <v>567</v>
      </c>
    </row>
    <row r="4273" spans="1:9" ht="13.4" customHeight="1" x14ac:dyDescent="0.25">
      <c r="A4273" s="21" t="s">
        <v>2119</v>
      </c>
      <c r="B4273" s="25">
        <v>41338</v>
      </c>
      <c r="C4273" s="28" t="s">
        <v>340</v>
      </c>
      <c r="D4273" s="21">
        <v>263371</v>
      </c>
      <c r="F4273" s="26">
        <v>211.2</v>
      </c>
      <c r="G4273" s="28" t="s">
        <v>889</v>
      </c>
    </row>
    <row r="4274" spans="1:9" ht="13.4" customHeight="1" x14ac:dyDescent="0.25">
      <c r="A4274" s="21" t="s">
        <v>2119</v>
      </c>
      <c r="B4274" s="25">
        <v>41338</v>
      </c>
      <c r="C4274" s="28" t="s">
        <v>6</v>
      </c>
      <c r="D4274" s="21">
        <v>352326</v>
      </c>
      <c r="F4274" s="26">
        <v>79.17</v>
      </c>
      <c r="G4274" s="28" t="s">
        <v>23</v>
      </c>
    </row>
    <row r="4275" spans="1:9" ht="13.4" customHeight="1" x14ac:dyDescent="0.25">
      <c r="A4275" s="21" t="s">
        <v>2119</v>
      </c>
      <c r="B4275" s="25">
        <v>41338</v>
      </c>
      <c r="C4275" s="28" t="s">
        <v>6</v>
      </c>
      <c r="D4275" s="21">
        <v>352343</v>
      </c>
      <c r="F4275" s="26">
        <v>213.01</v>
      </c>
      <c r="G4275" s="28" t="s">
        <v>567</v>
      </c>
    </row>
    <row r="4276" spans="1:9" ht="13.4" customHeight="1" x14ac:dyDescent="0.25">
      <c r="A4276" s="21" t="s">
        <v>2119</v>
      </c>
      <c r="B4276" s="25">
        <v>41338</v>
      </c>
      <c r="C4276" s="28" t="s">
        <v>6</v>
      </c>
      <c r="D4276" s="21">
        <v>352368</v>
      </c>
      <c r="F4276" s="26">
        <v>19.329999999999998</v>
      </c>
      <c r="G4276" s="28" t="s">
        <v>23</v>
      </c>
    </row>
    <row r="4277" spans="1:9" ht="13.4" customHeight="1" x14ac:dyDescent="0.25">
      <c r="A4277" s="21" t="s">
        <v>2119</v>
      </c>
      <c r="B4277" s="25">
        <v>41338</v>
      </c>
      <c r="C4277" s="28" t="s">
        <v>6</v>
      </c>
      <c r="D4277" s="21">
        <v>263400</v>
      </c>
      <c r="F4277" s="26">
        <v>93.08</v>
      </c>
      <c r="G4277" s="28" t="s">
        <v>897</v>
      </c>
    </row>
    <row r="4278" spans="1:9" ht="13.4" customHeight="1" x14ac:dyDescent="0.25">
      <c r="A4278" s="21" t="s">
        <v>2119</v>
      </c>
      <c r="B4278" s="25">
        <v>41338</v>
      </c>
      <c r="C4278" s="28" t="s">
        <v>444</v>
      </c>
      <c r="D4278" s="21">
        <v>263402</v>
      </c>
      <c r="F4278" s="26">
        <v>50.26</v>
      </c>
      <c r="G4278" s="28" t="s">
        <v>889</v>
      </c>
    </row>
    <row r="4279" spans="1:9" ht="13.4" customHeight="1" x14ac:dyDescent="0.25">
      <c r="A4279" s="21" t="s">
        <v>2119</v>
      </c>
      <c r="B4279" s="25">
        <v>41339</v>
      </c>
      <c r="C4279" s="28" t="s">
        <v>21</v>
      </c>
      <c r="D4279" s="21" t="s">
        <v>881</v>
      </c>
      <c r="E4279" s="26">
        <v>3430</v>
      </c>
      <c r="G4279" s="28" t="s">
        <v>675</v>
      </c>
      <c r="I4279" s="21">
        <f>WEEKNUM(B4279)</f>
        <v>10</v>
      </c>
    </row>
    <row r="4280" spans="1:9" ht="13.4" customHeight="1" x14ac:dyDescent="0.25">
      <c r="A4280" s="21" t="s">
        <v>2119</v>
      </c>
      <c r="B4280" s="25">
        <v>41339</v>
      </c>
      <c r="C4280" s="28" t="s">
        <v>340</v>
      </c>
      <c r="D4280" s="21">
        <v>263421</v>
      </c>
      <c r="F4280" s="26">
        <v>202.02</v>
      </c>
      <c r="G4280" s="28" t="s">
        <v>889</v>
      </c>
    </row>
    <row r="4281" spans="1:9" ht="13.4" customHeight="1" x14ac:dyDescent="0.25">
      <c r="A4281" s="21" t="s">
        <v>2119</v>
      </c>
      <c r="B4281" s="25">
        <v>41339</v>
      </c>
      <c r="C4281" s="28" t="s">
        <v>6</v>
      </c>
      <c r="D4281" s="21">
        <v>652511</v>
      </c>
      <c r="F4281" s="26">
        <v>89.04</v>
      </c>
      <c r="G4281" s="28" t="s">
        <v>23</v>
      </c>
    </row>
    <row r="4282" spans="1:9" ht="13.4" customHeight="1" x14ac:dyDescent="0.25">
      <c r="A4282" s="21" t="s">
        <v>2119</v>
      </c>
      <c r="B4282" s="25">
        <v>41339</v>
      </c>
      <c r="C4282" s="28" t="s">
        <v>6</v>
      </c>
      <c r="D4282" s="21">
        <v>352518</v>
      </c>
      <c r="F4282" s="26">
        <v>126.42</v>
      </c>
      <c r="G4282" s="28" t="s">
        <v>23</v>
      </c>
    </row>
    <row r="4283" spans="1:9" ht="13.4" customHeight="1" x14ac:dyDescent="0.25">
      <c r="A4283" s="21" t="s">
        <v>2119</v>
      </c>
      <c r="B4283" s="25">
        <v>41340</v>
      </c>
      <c r="C4283" s="28" t="s">
        <v>6</v>
      </c>
      <c r="D4283" s="21">
        <v>259758</v>
      </c>
      <c r="F4283" s="26">
        <v>170.11</v>
      </c>
      <c r="G4283" s="28" t="s">
        <v>675</v>
      </c>
    </row>
    <row r="4284" spans="1:9" ht="13.4" customHeight="1" x14ac:dyDescent="0.25">
      <c r="A4284" s="21" t="s">
        <v>2119</v>
      </c>
      <c r="B4284" s="25">
        <v>41340</v>
      </c>
      <c r="C4284" s="28" t="s">
        <v>6</v>
      </c>
      <c r="D4284" s="21">
        <v>263483</v>
      </c>
      <c r="F4284" s="26">
        <v>117.42</v>
      </c>
      <c r="G4284" s="28" t="s">
        <v>582</v>
      </c>
    </row>
    <row r="4285" spans="1:9" ht="13.4" customHeight="1" x14ac:dyDescent="0.25">
      <c r="A4285" s="21" t="s">
        <v>2119</v>
      </c>
      <c r="B4285" s="25">
        <v>41340</v>
      </c>
      <c r="C4285" s="28" t="s">
        <v>6</v>
      </c>
      <c r="D4285" s="21">
        <v>263502</v>
      </c>
      <c r="F4285" s="26">
        <v>40.700000000000003</v>
      </c>
      <c r="G4285" s="28" t="s">
        <v>582</v>
      </c>
    </row>
    <row r="4286" spans="1:9" ht="13.4" customHeight="1" x14ac:dyDescent="0.25">
      <c r="A4286" s="21" t="s">
        <v>2119</v>
      </c>
      <c r="B4286" s="25">
        <v>41340</v>
      </c>
      <c r="C4286" s="28" t="s">
        <v>275</v>
      </c>
      <c r="D4286" s="21">
        <v>263532</v>
      </c>
      <c r="F4286" s="26">
        <v>96.32</v>
      </c>
      <c r="G4286" s="28" t="s">
        <v>412</v>
      </c>
    </row>
    <row r="4287" spans="1:9" ht="13.4" customHeight="1" x14ac:dyDescent="0.25">
      <c r="A4287" s="21" t="s">
        <v>2119</v>
      </c>
      <c r="B4287" s="25">
        <v>41340</v>
      </c>
      <c r="C4287" s="28" t="s">
        <v>6</v>
      </c>
      <c r="D4287" s="21">
        <v>352734</v>
      </c>
      <c r="F4287" s="26">
        <v>98.46</v>
      </c>
      <c r="G4287" s="28" t="s">
        <v>567</v>
      </c>
    </row>
    <row r="4288" spans="1:9" ht="13.4" customHeight="1" x14ac:dyDescent="0.25">
      <c r="A4288" s="21" t="s">
        <v>2119</v>
      </c>
      <c r="B4288" s="25">
        <v>41341</v>
      </c>
      <c r="C4288" s="28" t="s">
        <v>21</v>
      </c>
      <c r="D4288" s="21" t="s">
        <v>36</v>
      </c>
      <c r="E4288" s="26">
        <v>2360</v>
      </c>
      <c r="G4288" s="28" t="s">
        <v>23</v>
      </c>
      <c r="I4288" s="21">
        <f>WEEKNUM(B4288)</f>
        <v>10</v>
      </c>
    </row>
    <row r="4289" spans="1:9" ht="13.4" customHeight="1" x14ac:dyDescent="0.25">
      <c r="A4289" s="21" t="s">
        <v>2119</v>
      </c>
      <c r="B4289" s="25">
        <v>41341</v>
      </c>
      <c r="C4289" s="28" t="s">
        <v>21</v>
      </c>
      <c r="D4289" s="21" t="s">
        <v>36</v>
      </c>
      <c r="E4289" s="26">
        <v>150</v>
      </c>
      <c r="G4289" s="28" t="s">
        <v>23</v>
      </c>
      <c r="I4289" s="21">
        <f>WEEKNUM(B4289)</f>
        <v>10</v>
      </c>
    </row>
    <row r="4290" spans="1:9" ht="13.4" customHeight="1" x14ac:dyDescent="0.25">
      <c r="A4290" s="21" t="s">
        <v>2119</v>
      </c>
      <c r="B4290" s="25">
        <v>41341</v>
      </c>
      <c r="C4290" s="28" t="s">
        <v>21</v>
      </c>
      <c r="D4290" s="21" t="s">
        <v>36</v>
      </c>
      <c r="E4290" s="26">
        <v>160</v>
      </c>
      <c r="G4290" s="28" t="s">
        <v>355</v>
      </c>
      <c r="I4290" s="21">
        <f>WEEKNUM(B4290)</f>
        <v>10</v>
      </c>
    </row>
    <row r="4291" spans="1:9" ht="13.4" customHeight="1" x14ac:dyDescent="0.25">
      <c r="A4291" s="21" t="s">
        <v>2119</v>
      </c>
      <c r="B4291" s="25">
        <v>41341</v>
      </c>
      <c r="C4291" s="28" t="s">
        <v>21</v>
      </c>
      <c r="D4291" s="21" t="s">
        <v>36</v>
      </c>
      <c r="E4291" s="26">
        <v>100</v>
      </c>
      <c r="G4291" s="28" t="s">
        <v>266</v>
      </c>
      <c r="I4291" s="21">
        <f>WEEKNUM(B4291)</f>
        <v>10</v>
      </c>
    </row>
    <row r="4292" spans="1:9" ht="13.4" customHeight="1" x14ac:dyDescent="0.25">
      <c r="A4292" s="21" t="s">
        <v>2119</v>
      </c>
      <c r="B4292" s="25">
        <v>41341</v>
      </c>
      <c r="C4292" s="28" t="s">
        <v>21</v>
      </c>
      <c r="D4292" s="21" t="s">
        <v>124</v>
      </c>
      <c r="E4292" s="26">
        <v>225</v>
      </c>
      <c r="G4292" s="28" t="s">
        <v>17</v>
      </c>
      <c r="I4292" s="21">
        <f>WEEKNUM(B4292)</f>
        <v>10</v>
      </c>
    </row>
    <row r="4293" spans="1:9" ht="13.4" customHeight="1" x14ac:dyDescent="0.25">
      <c r="A4293" s="21" t="s">
        <v>2119</v>
      </c>
      <c r="B4293" s="25">
        <v>41341</v>
      </c>
      <c r="C4293" s="28" t="s">
        <v>6</v>
      </c>
      <c r="D4293" s="21">
        <v>259848</v>
      </c>
      <c r="F4293" s="26">
        <v>184.72</v>
      </c>
      <c r="G4293" s="28" t="s">
        <v>675</v>
      </c>
    </row>
    <row r="4294" spans="1:9" ht="13.4" customHeight="1" x14ac:dyDescent="0.25">
      <c r="A4294" s="21" t="s">
        <v>2119</v>
      </c>
      <c r="B4294" s="25">
        <v>41341</v>
      </c>
      <c r="C4294" s="28" t="s">
        <v>275</v>
      </c>
      <c r="D4294" s="21">
        <v>263545</v>
      </c>
      <c r="F4294" s="26">
        <v>52.41</v>
      </c>
      <c r="G4294" s="28" t="s">
        <v>412</v>
      </c>
    </row>
    <row r="4295" spans="1:9" ht="13.4" customHeight="1" x14ac:dyDescent="0.25">
      <c r="A4295" s="21" t="s">
        <v>2119</v>
      </c>
      <c r="B4295" s="25">
        <v>41341</v>
      </c>
      <c r="C4295" s="28" t="s">
        <v>275</v>
      </c>
      <c r="D4295" s="21">
        <v>384724</v>
      </c>
      <c r="F4295" s="26">
        <v>166.67</v>
      </c>
      <c r="G4295" s="28" t="s">
        <v>898</v>
      </c>
    </row>
    <row r="4296" spans="1:9" ht="13.4" customHeight="1" x14ac:dyDescent="0.25">
      <c r="A4296" s="21" t="s">
        <v>2119</v>
      </c>
      <c r="B4296" s="25">
        <v>41341</v>
      </c>
      <c r="C4296" s="28" t="s">
        <v>340</v>
      </c>
      <c r="D4296" s="21">
        <v>263552</v>
      </c>
      <c r="F4296" s="26">
        <v>279.16000000000003</v>
      </c>
      <c r="G4296" s="28" t="s">
        <v>889</v>
      </c>
    </row>
    <row r="4297" spans="1:9" ht="13.4" customHeight="1" x14ac:dyDescent="0.25">
      <c r="A4297" s="21" t="s">
        <v>2119</v>
      </c>
      <c r="B4297" s="25">
        <v>41341</v>
      </c>
      <c r="C4297" s="28" t="s">
        <v>340</v>
      </c>
      <c r="D4297" s="21">
        <v>263562</v>
      </c>
      <c r="F4297" s="26">
        <v>167.09</v>
      </c>
      <c r="G4297" s="28" t="s">
        <v>889</v>
      </c>
    </row>
    <row r="4298" spans="1:9" ht="13.4" customHeight="1" x14ac:dyDescent="0.25">
      <c r="A4298" s="21" t="s">
        <v>2119</v>
      </c>
      <c r="B4298" s="25">
        <v>41341</v>
      </c>
      <c r="C4298" s="28" t="s">
        <v>275</v>
      </c>
      <c r="D4298" s="21">
        <v>313337</v>
      </c>
      <c r="F4298" s="26">
        <v>38.86</v>
      </c>
      <c r="G4298" s="28" t="s">
        <v>412</v>
      </c>
    </row>
    <row r="4299" spans="1:9" ht="13.4" customHeight="1" x14ac:dyDescent="0.25">
      <c r="A4299" s="21" t="s">
        <v>2119</v>
      </c>
      <c r="B4299" s="25">
        <v>41341</v>
      </c>
      <c r="C4299" s="28" t="s">
        <v>340</v>
      </c>
      <c r="D4299" s="21">
        <v>313333</v>
      </c>
      <c r="F4299" s="26">
        <v>516.14</v>
      </c>
      <c r="G4299" s="28" t="s">
        <v>673</v>
      </c>
    </row>
    <row r="4300" spans="1:9" ht="13.4" customHeight="1" x14ac:dyDescent="0.25">
      <c r="A4300" s="21" t="s">
        <v>2119</v>
      </c>
      <c r="B4300" s="25">
        <v>41341</v>
      </c>
      <c r="C4300" s="28" t="s">
        <v>340</v>
      </c>
      <c r="D4300" s="21">
        <v>78712</v>
      </c>
      <c r="F4300" s="26">
        <v>300.57</v>
      </c>
      <c r="G4300" s="28" t="s">
        <v>323</v>
      </c>
    </row>
    <row r="4301" spans="1:9" ht="13.4" customHeight="1" x14ac:dyDescent="0.25">
      <c r="A4301" s="21" t="s">
        <v>2119</v>
      </c>
      <c r="B4301" s="25">
        <v>41341</v>
      </c>
      <c r="C4301" s="28" t="s">
        <v>6</v>
      </c>
      <c r="D4301" s="21" t="s">
        <v>219</v>
      </c>
      <c r="F4301" s="26">
        <v>254.08</v>
      </c>
      <c r="G4301" s="28" t="s">
        <v>543</v>
      </c>
    </row>
    <row r="4302" spans="1:9" ht="13.4" customHeight="1" x14ac:dyDescent="0.25">
      <c r="A4302" s="21" t="s">
        <v>2119</v>
      </c>
      <c r="B4302" s="25">
        <v>41341</v>
      </c>
      <c r="C4302" s="28" t="s">
        <v>6</v>
      </c>
      <c r="D4302" s="21">
        <v>352860</v>
      </c>
      <c r="F4302" s="26">
        <v>538.41</v>
      </c>
      <c r="G4302" s="28" t="s">
        <v>23</v>
      </c>
    </row>
    <row r="4303" spans="1:9" ht="13.4" customHeight="1" x14ac:dyDescent="0.25">
      <c r="A4303" s="21" t="s">
        <v>2119</v>
      </c>
      <c r="B4303" s="25">
        <v>41341</v>
      </c>
      <c r="C4303" s="28" t="s">
        <v>6</v>
      </c>
      <c r="D4303" s="21">
        <v>352885</v>
      </c>
      <c r="F4303" s="26">
        <v>25.41</v>
      </c>
      <c r="G4303" s="28" t="s">
        <v>888</v>
      </c>
    </row>
    <row r="4304" spans="1:9" ht="13.4" customHeight="1" x14ac:dyDescent="0.25">
      <c r="A4304" s="21" t="s">
        <v>2119</v>
      </c>
      <c r="B4304" s="25">
        <v>41342</v>
      </c>
      <c r="C4304" s="28" t="s">
        <v>6</v>
      </c>
      <c r="D4304" s="21">
        <v>259928</v>
      </c>
      <c r="F4304" s="26">
        <v>398.71</v>
      </c>
      <c r="G4304" s="28" t="s">
        <v>675</v>
      </c>
    </row>
    <row r="4305" spans="1:9" ht="13.4" customHeight="1" x14ac:dyDescent="0.25">
      <c r="A4305" s="21" t="s">
        <v>2119</v>
      </c>
      <c r="B4305" s="25">
        <v>41342</v>
      </c>
      <c r="C4305" s="28" t="s">
        <v>6</v>
      </c>
      <c r="D4305" s="21">
        <v>352994</v>
      </c>
      <c r="F4305" s="26">
        <v>211.05</v>
      </c>
      <c r="G4305" s="28" t="s">
        <v>23</v>
      </c>
    </row>
    <row r="4306" spans="1:9" ht="13.4" customHeight="1" x14ac:dyDescent="0.25">
      <c r="A4306" s="21" t="s">
        <v>2119</v>
      </c>
      <c r="B4306" s="25">
        <v>41344</v>
      </c>
      <c r="C4306" s="28" t="s">
        <v>21</v>
      </c>
      <c r="D4306" s="21" t="s">
        <v>899</v>
      </c>
      <c r="E4306" s="26">
        <v>2520</v>
      </c>
      <c r="G4306" s="28" t="s">
        <v>888</v>
      </c>
      <c r="I4306" s="21">
        <f>WEEKNUM(B4306)</f>
        <v>11</v>
      </c>
    </row>
    <row r="4307" spans="1:9" ht="13.4" customHeight="1" x14ac:dyDescent="0.25">
      <c r="A4307" s="21" t="s">
        <v>2119</v>
      </c>
      <c r="B4307" s="25">
        <v>41344</v>
      </c>
      <c r="C4307" s="28" t="s">
        <v>6</v>
      </c>
      <c r="D4307" s="21">
        <v>260022</v>
      </c>
      <c r="F4307" s="26">
        <v>242.94</v>
      </c>
      <c r="G4307" s="28" t="s">
        <v>675</v>
      </c>
    </row>
    <row r="4308" spans="1:9" ht="13.4" customHeight="1" x14ac:dyDescent="0.25">
      <c r="A4308" s="21" t="s">
        <v>2119</v>
      </c>
      <c r="B4308" s="25">
        <v>41344</v>
      </c>
      <c r="C4308" s="28" t="s">
        <v>6</v>
      </c>
      <c r="D4308" s="21">
        <v>263724</v>
      </c>
      <c r="F4308" s="26">
        <v>79.930000000000007</v>
      </c>
      <c r="G4308" s="28" t="s">
        <v>23</v>
      </c>
    </row>
    <row r="4309" spans="1:9" ht="13.4" customHeight="1" x14ac:dyDescent="0.25">
      <c r="A4309" s="21" t="s">
        <v>2119</v>
      </c>
      <c r="B4309" s="25">
        <v>41344</v>
      </c>
      <c r="C4309" s="28" t="s">
        <v>340</v>
      </c>
      <c r="D4309" s="21">
        <v>353186</v>
      </c>
      <c r="F4309" s="26">
        <v>1797.37</v>
      </c>
      <c r="G4309" s="28" t="s">
        <v>164</v>
      </c>
    </row>
    <row r="4310" spans="1:9" ht="13.4" customHeight="1" x14ac:dyDescent="0.25">
      <c r="A4310" s="21" t="s">
        <v>2119</v>
      </c>
      <c r="B4310" s="25">
        <v>41345</v>
      </c>
      <c r="C4310" s="28" t="s">
        <v>6</v>
      </c>
      <c r="D4310" s="21">
        <v>263801</v>
      </c>
      <c r="F4310" s="26">
        <v>209.88</v>
      </c>
      <c r="G4310" s="28" t="s">
        <v>386</v>
      </c>
    </row>
    <row r="4311" spans="1:9" ht="13.4" customHeight="1" x14ac:dyDescent="0.25">
      <c r="A4311" s="21" t="s">
        <v>2119</v>
      </c>
      <c r="B4311" s="25">
        <v>41345</v>
      </c>
      <c r="C4311" s="28" t="s">
        <v>6</v>
      </c>
      <c r="D4311" s="21">
        <v>263812</v>
      </c>
      <c r="F4311" s="26">
        <v>19</v>
      </c>
      <c r="G4311" s="28" t="s">
        <v>386</v>
      </c>
    </row>
    <row r="4312" spans="1:9" ht="13.4" customHeight="1" x14ac:dyDescent="0.25">
      <c r="A4312" s="21" t="s">
        <v>2119</v>
      </c>
      <c r="B4312" s="25">
        <v>41345</v>
      </c>
      <c r="C4312" s="28" t="s">
        <v>6</v>
      </c>
      <c r="D4312" s="21">
        <v>353381</v>
      </c>
      <c r="F4312" s="26">
        <v>487.75</v>
      </c>
      <c r="G4312" s="28" t="s">
        <v>888</v>
      </c>
    </row>
    <row r="4313" spans="1:9" ht="13.4" customHeight="1" x14ac:dyDescent="0.25">
      <c r="A4313" s="21" t="s">
        <v>2119</v>
      </c>
      <c r="B4313" s="25">
        <v>41345</v>
      </c>
      <c r="C4313" s="28" t="s">
        <v>275</v>
      </c>
      <c r="D4313" s="21">
        <v>263844</v>
      </c>
      <c r="F4313" s="26">
        <v>360.27</v>
      </c>
      <c r="G4313" s="28" t="s">
        <v>412</v>
      </c>
    </row>
    <row r="4314" spans="1:9" ht="13.4" customHeight="1" x14ac:dyDescent="0.25">
      <c r="A4314" s="21" t="s">
        <v>2119</v>
      </c>
      <c r="B4314" s="25">
        <v>41345</v>
      </c>
      <c r="C4314" s="28" t="s">
        <v>6</v>
      </c>
      <c r="D4314" s="21">
        <v>78965</v>
      </c>
      <c r="F4314" s="26">
        <v>6373.92</v>
      </c>
      <c r="G4314" s="28" t="s">
        <v>675</v>
      </c>
    </row>
    <row r="4315" spans="1:9" ht="13.4" customHeight="1" x14ac:dyDescent="0.25">
      <c r="A4315" s="21" t="s">
        <v>2119</v>
      </c>
      <c r="B4315" s="25">
        <v>41345</v>
      </c>
      <c r="C4315" s="28" t="s">
        <v>21</v>
      </c>
      <c r="D4315" s="21" t="s">
        <v>32</v>
      </c>
      <c r="E4315" s="26">
        <v>1160</v>
      </c>
      <c r="G4315" s="28" t="s">
        <v>888</v>
      </c>
      <c r="I4315" s="21">
        <f t="shared" ref="I4315:I4325" si="140">WEEKNUM(B4315)</f>
        <v>11</v>
      </c>
    </row>
    <row r="4316" spans="1:9" ht="13.4" customHeight="1" x14ac:dyDescent="0.25">
      <c r="A4316" s="21" t="s">
        <v>2119</v>
      </c>
      <c r="B4316" s="25">
        <v>41345</v>
      </c>
      <c r="C4316" s="28" t="s">
        <v>21</v>
      </c>
      <c r="D4316" s="21" t="s">
        <v>258</v>
      </c>
      <c r="E4316" s="26">
        <v>240</v>
      </c>
      <c r="G4316" s="28" t="s">
        <v>23</v>
      </c>
      <c r="I4316" s="21">
        <f t="shared" si="140"/>
        <v>11</v>
      </c>
    </row>
    <row r="4317" spans="1:9" ht="13.4" customHeight="1" x14ac:dyDescent="0.25">
      <c r="A4317" s="21" t="s">
        <v>2119</v>
      </c>
      <c r="B4317" s="25">
        <v>41345</v>
      </c>
      <c r="C4317" s="28" t="s">
        <v>21</v>
      </c>
      <c r="D4317" s="21" t="s">
        <v>258</v>
      </c>
      <c r="E4317" s="26">
        <v>360</v>
      </c>
      <c r="G4317" s="28" t="s">
        <v>675</v>
      </c>
      <c r="I4317" s="21">
        <f t="shared" si="140"/>
        <v>11</v>
      </c>
    </row>
    <row r="4318" spans="1:9" ht="13.4" customHeight="1" x14ac:dyDescent="0.25">
      <c r="A4318" s="21" t="s">
        <v>2119</v>
      </c>
      <c r="B4318" s="25">
        <v>41345</v>
      </c>
      <c r="C4318" s="28" t="s">
        <v>21</v>
      </c>
      <c r="D4318" s="21" t="s">
        <v>533</v>
      </c>
      <c r="E4318" s="26">
        <v>240</v>
      </c>
      <c r="G4318" s="28" t="s">
        <v>23</v>
      </c>
      <c r="I4318" s="21">
        <f t="shared" si="140"/>
        <v>11</v>
      </c>
    </row>
    <row r="4319" spans="1:9" ht="13.4" customHeight="1" x14ac:dyDescent="0.25">
      <c r="A4319" s="21" t="s">
        <v>2119</v>
      </c>
      <c r="B4319" s="25">
        <v>41345</v>
      </c>
      <c r="C4319" s="28" t="s">
        <v>21</v>
      </c>
      <c r="D4319" s="21" t="s">
        <v>533</v>
      </c>
      <c r="E4319" s="26">
        <v>360</v>
      </c>
      <c r="G4319" s="28" t="s">
        <v>675</v>
      </c>
      <c r="I4319" s="21">
        <f t="shared" si="140"/>
        <v>11</v>
      </c>
    </row>
    <row r="4320" spans="1:9" ht="13.4" customHeight="1" x14ac:dyDescent="0.25">
      <c r="A4320" s="21" t="s">
        <v>2119</v>
      </c>
      <c r="B4320" s="25">
        <v>41345</v>
      </c>
      <c r="C4320" s="28" t="s">
        <v>21</v>
      </c>
      <c r="D4320" s="21" t="s">
        <v>40</v>
      </c>
      <c r="E4320" s="26">
        <v>260</v>
      </c>
      <c r="G4320" s="28" t="s">
        <v>23</v>
      </c>
      <c r="I4320" s="21">
        <f t="shared" si="140"/>
        <v>11</v>
      </c>
    </row>
    <row r="4321" spans="1:9" ht="13.4" customHeight="1" x14ac:dyDescent="0.25">
      <c r="A4321" s="21" t="s">
        <v>2119</v>
      </c>
      <c r="B4321" s="25">
        <v>41345</v>
      </c>
      <c r="C4321" s="28" t="s">
        <v>21</v>
      </c>
      <c r="D4321" s="21" t="s">
        <v>40</v>
      </c>
      <c r="E4321" s="26">
        <v>130</v>
      </c>
      <c r="G4321" s="28" t="s">
        <v>582</v>
      </c>
      <c r="I4321" s="21">
        <f t="shared" si="140"/>
        <v>11</v>
      </c>
    </row>
    <row r="4322" spans="1:9" ht="13.4" customHeight="1" x14ac:dyDescent="0.25">
      <c r="A4322" s="21" t="s">
        <v>2119</v>
      </c>
      <c r="B4322" s="25">
        <v>41345</v>
      </c>
      <c r="C4322" s="28" t="s">
        <v>21</v>
      </c>
      <c r="D4322" s="21" t="s">
        <v>40</v>
      </c>
      <c r="E4322" s="26">
        <v>200</v>
      </c>
      <c r="G4322" s="28" t="s">
        <v>675</v>
      </c>
      <c r="I4322" s="21">
        <f t="shared" si="140"/>
        <v>11</v>
      </c>
    </row>
    <row r="4323" spans="1:9" ht="13.4" customHeight="1" x14ac:dyDescent="0.25">
      <c r="A4323" s="21" t="s">
        <v>2119</v>
      </c>
      <c r="B4323" s="25">
        <v>41345</v>
      </c>
      <c r="C4323" s="28" t="s">
        <v>21</v>
      </c>
      <c r="D4323" s="21" t="s">
        <v>396</v>
      </c>
      <c r="E4323" s="26">
        <v>240</v>
      </c>
      <c r="G4323" s="28" t="s">
        <v>23</v>
      </c>
      <c r="I4323" s="21">
        <f t="shared" si="140"/>
        <v>11</v>
      </c>
    </row>
    <row r="4324" spans="1:9" ht="13.4" customHeight="1" x14ac:dyDescent="0.25">
      <c r="A4324" s="21" t="s">
        <v>2119</v>
      </c>
      <c r="B4324" s="25">
        <v>41345</v>
      </c>
      <c r="C4324" s="28" t="s">
        <v>21</v>
      </c>
      <c r="D4324" s="21" t="s">
        <v>396</v>
      </c>
      <c r="E4324" s="26">
        <v>120</v>
      </c>
      <c r="G4324" s="28" t="s">
        <v>582</v>
      </c>
      <c r="I4324" s="21">
        <f t="shared" si="140"/>
        <v>11</v>
      </c>
    </row>
    <row r="4325" spans="1:9" ht="13.4" customHeight="1" x14ac:dyDescent="0.25">
      <c r="A4325" s="21" t="s">
        <v>2119</v>
      </c>
      <c r="B4325" s="25">
        <v>41345</v>
      </c>
      <c r="C4325" s="28" t="s">
        <v>21</v>
      </c>
      <c r="D4325" s="21" t="s">
        <v>396</v>
      </c>
      <c r="E4325" s="26">
        <v>180</v>
      </c>
      <c r="G4325" s="28" t="s">
        <v>675</v>
      </c>
      <c r="I4325" s="21">
        <f t="shared" si="140"/>
        <v>11</v>
      </c>
    </row>
    <row r="4326" spans="1:9" ht="13.4" customHeight="1" x14ac:dyDescent="0.25">
      <c r="A4326" s="21" t="s">
        <v>2119</v>
      </c>
      <c r="B4326" s="25">
        <v>41346</v>
      </c>
      <c r="C4326" s="28" t="s">
        <v>340</v>
      </c>
      <c r="D4326" s="21">
        <v>263886</v>
      </c>
      <c r="F4326" s="26">
        <v>35.549999999999997</v>
      </c>
      <c r="G4326" s="28" t="s">
        <v>889</v>
      </c>
    </row>
    <row r="4327" spans="1:9" ht="13.4" customHeight="1" x14ac:dyDescent="0.25">
      <c r="A4327" s="21" t="s">
        <v>2119</v>
      </c>
      <c r="B4327" s="25">
        <v>41346</v>
      </c>
      <c r="C4327" s="28" t="s">
        <v>340</v>
      </c>
      <c r="D4327" s="21">
        <v>263889</v>
      </c>
      <c r="F4327" s="26">
        <v>715.5</v>
      </c>
      <c r="G4327" s="28" t="s">
        <v>889</v>
      </c>
    </row>
    <row r="4328" spans="1:9" ht="13.4" customHeight="1" x14ac:dyDescent="0.25">
      <c r="A4328" s="21" t="s">
        <v>2119</v>
      </c>
      <c r="B4328" s="25">
        <v>41346</v>
      </c>
      <c r="C4328" s="28" t="s">
        <v>340</v>
      </c>
      <c r="D4328" s="21">
        <v>263928</v>
      </c>
      <c r="F4328" s="26">
        <v>121.27</v>
      </c>
      <c r="G4328" s="28" t="s">
        <v>889</v>
      </c>
    </row>
    <row r="4329" spans="1:9" ht="13.4" customHeight="1" x14ac:dyDescent="0.25">
      <c r="A4329" s="21" t="s">
        <v>2119</v>
      </c>
      <c r="B4329" s="25">
        <v>41346</v>
      </c>
      <c r="C4329" s="28" t="s">
        <v>340</v>
      </c>
      <c r="D4329" s="21">
        <v>263941</v>
      </c>
      <c r="F4329" s="26">
        <v>215.16</v>
      </c>
      <c r="G4329" s="28" t="s">
        <v>889</v>
      </c>
    </row>
    <row r="4330" spans="1:9" ht="13.4" customHeight="1" x14ac:dyDescent="0.25">
      <c r="A4330" s="21" t="s">
        <v>2119</v>
      </c>
      <c r="B4330" s="25">
        <v>41347</v>
      </c>
      <c r="C4330" s="28" t="s">
        <v>340</v>
      </c>
      <c r="D4330" s="21">
        <v>263989</v>
      </c>
      <c r="F4330" s="26">
        <v>921.96</v>
      </c>
      <c r="G4330" s="28" t="s">
        <v>889</v>
      </c>
    </row>
    <row r="4331" spans="1:9" ht="13.4" customHeight="1" x14ac:dyDescent="0.25">
      <c r="A4331" s="21" t="s">
        <v>2119</v>
      </c>
      <c r="B4331" s="25">
        <v>41347</v>
      </c>
      <c r="C4331" s="28" t="s">
        <v>6</v>
      </c>
      <c r="D4331" s="21">
        <v>422048</v>
      </c>
      <c r="F4331" s="26">
        <v>251.12</v>
      </c>
      <c r="G4331" s="28" t="s">
        <v>17</v>
      </c>
    </row>
    <row r="4332" spans="1:9" ht="13.4" customHeight="1" x14ac:dyDescent="0.25">
      <c r="A4332" s="21" t="s">
        <v>2119</v>
      </c>
      <c r="B4332" s="25">
        <v>41348</v>
      </c>
      <c r="C4332" s="28" t="s">
        <v>21</v>
      </c>
      <c r="D4332" s="21" t="s">
        <v>262</v>
      </c>
      <c r="E4332" s="26">
        <v>4500</v>
      </c>
      <c r="G4332" s="28" t="s">
        <v>888</v>
      </c>
      <c r="I4332" s="21">
        <f>WEEKNUM(B4332)</f>
        <v>11</v>
      </c>
    </row>
    <row r="4333" spans="1:9" ht="13.4" customHeight="1" x14ac:dyDescent="0.25">
      <c r="A4333" s="21" t="s">
        <v>2119</v>
      </c>
      <c r="B4333" s="25">
        <v>41348</v>
      </c>
      <c r="C4333" s="28" t="s">
        <v>6</v>
      </c>
      <c r="D4333" s="21">
        <v>79082</v>
      </c>
      <c r="F4333" s="26">
        <v>236.07</v>
      </c>
      <c r="G4333" s="28" t="s">
        <v>23</v>
      </c>
    </row>
    <row r="4334" spans="1:9" ht="13.4" customHeight="1" x14ac:dyDescent="0.25">
      <c r="A4334" s="21" t="s">
        <v>2119</v>
      </c>
      <c r="B4334" s="25">
        <v>41348</v>
      </c>
      <c r="C4334" s="28" t="s">
        <v>6</v>
      </c>
      <c r="D4334" s="21">
        <v>353990</v>
      </c>
      <c r="F4334" s="26">
        <v>156.12</v>
      </c>
      <c r="G4334" s="28" t="s">
        <v>23</v>
      </c>
    </row>
    <row r="4335" spans="1:9" ht="13.4" customHeight="1" x14ac:dyDescent="0.25">
      <c r="A4335" s="21" t="s">
        <v>2119</v>
      </c>
      <c r="B4335" s="25">
        <v>41348</v>
      </c>
      <c r="C4335" s="28" t="s">
        <v>6</v>
      </c>
      <c r="D4335" s="21">
        <v>250000</v>
      </c>
      <c r="F4335" s="26">
        <v>62.52</v>
      </c>
      <c r="G4335" s="28" t="s">
        <v>17</v>
      </c>
    </row>
    <row r="4336" spans="1:9" ht="13.4" customHeight="1" x14ac:dyDescent="0.25">
      <c r="A4336" s="21" t="s">
        <v>2119</v>
      </c>
      <c r="B4336" s="25">
        <v>41349</v>
      </c>
      <c r="C4336" s="28" t="s">
        <v>6</v>
      </c>
      <c r="D4336" s="21" t="s">
        <v>900</v>
      </c>
      <c r="F4336" s="26">
        <v>70.14</v>
      </c>
      <c r="G4336" s="28" t="s">
        <v>888</v>
      </c>
    </row>
    <row r="4337" spans="1:9" ht="13.4" customHeight="1" x14ac:dyDescent="0.25">
      <c r="A4337" s="21" t="s">
        <v>2119</v>
      </c>
      <c r="B4337" s="25">
        <v>41351</v>
      </c>
      <c r="C4337" s="28" t="s">
        <v>21</v>
      </c>
      <c r="D4337" s="21" t="s">
        <v>36</v>
      </c>
      <c r="E4337" s="26">
        <v>2870</v>
      </c>
      <c r="G4337" s="28" t="s">
        <v>23</v>
      </c>
      <c r="I4337" s="21">
        <f t="shared" ref="I4337:I4342" si="141">WEEKNUM(B4337)</f>
        <v>12</v>
      </c>
    </row>
    <row r="4338" spans="1:9" ht="13.4" customHeight="1" x14ac:dyDescent="0.25">
      <c r="A4338" s="21" t="s">
        <v>2119</v>
      </c>
      <c r="B4338" s="25">
        <v>41351</v>
      </c>
      <c r="C4338" s="28" t="s">
        <v>21</v>
      </c>
      <c r="D4338" s="21" t="s">
        <v>32</v>
      </c>
      <c r="E4338" s="26">
        <v>1000</v>
      </c>
      <c r="G4338" s="28" t="s">
        <v>17</v>
      </c>
      <c r="I4338" s="21">
        <f t="shared" si="141"/>
        <v>12</v>
      </c>
    </row>
    <row r="4339" spans="1:9" ht="13.4" customHeight="1" x14ac:dyDescent="0.25">
      <c r="A4339" s="21" t="s">
        <v>2119</v>
      </c>
      <c r="B4339" s="25">
        <v>41351</v>
      </c>
      <c r="C4339" s="28" t="s">
        <v>21</v>
      </c>
      <c r="D4339" s="21" t="s">
        <v>32</v>
      </c>
      <c r="E4339" s="26">
        <v>315</v>
      </c>
      <c r="G4339" s="28" t="s">
        <v>888</v>
      </c>
      <c r="I4339" s="21">
        <f t="shared" si="141"/>
        <v>12</v>
      </c>
    </row>
    <row r="4340" spans="1:9" ht="13.4" customHeight="1" x14ac:dyDescent="0.25">
      <c r="A4340" s="21" t="s">
        <v>2119</v>
      </c>
      <c r="B4340" s="25">
        <v>41351</v>
      </c>
      <c r="C4340" s="28" t="s">
        <v>21</v>
      </c>
      <c r="D4340" s="21" t="s">
        <v>40</v>
      </c>
      <c r="E4340" s="26">
        <v>100</v>
      </c>
      <c r="G4340" s="28" t="s">
        <v>386</v>
      </c>
      <c r="I4340" s="21">
        <f t="shared" si="141"/>
        <v>12</v>
      </c>
    </row>
    <row r="4341" spans="1:9" ht="13.4" customHeight="1" x14ac:dyDescent="0.25">
      <c r="A4341" s="21" t="s">
        <v>2119</v>
      </c>
      <c r="B4341" s="25">
        <v>41351</v>
      </c>
      <c r="C4341" s="28" t="s">
        <v>21</v>
      </c>
      <c r="D4341" s="21" t="s">
        <v>40</v>
      </c>
      <c r="E4341" s="26">
        <v>240</v>
      </c>
      <c r="G4341" s="28" t="s">
        <v>888</v>
      </c>
      <c r="I4341" s="21">
        <f t="shared" si="141"/>
        <v>12</v>
      </c>
    </row>
    <row r="4342" spans="1:9" ht="13.4" customHeight="1" x14ac:dyDescent="0.25">
      <c r="A4342" s="21" t="s">
        <v>2119</v>
      </c>
      <c r="B4342" s="25">
        <v>41351</v>
      </c>
      <c r="C4342" s="28" t="s">
        <v>21</v>
      </c>
      <c r="D4342" s="21" t="s">
        <v>40</v>
      </c>
      <c r="E4342" s="26">
        <f>1230-340</f>
        <v>890</v>
      </c>
      <c r="G4342" s="28" t="s">
        <v>675</v>
      </c>
      <c r="I4342" s="21">
        <f t="shared" si="141"/>
        <v>12</v>
      </c>
    </row>
    <row r="4343" spans="1:9" ht="13.4" customHeight="1" x14ac:dyDescent="0.25">
      <c r="A4343" s="21" t="s">
        <v>2119</v>
      </c>
      <c r="B4343" s="25">
        <v>41351</v>
      </c>
      <c r="C4343" s="28" t="s">
        <v>6</v>
      </c>
      <c r="D4343" s="21">
        <v>354312</v>
      </c>
      <c r="F4343" s="26">
        <v>450.91</v>
      </c>
      <c r="G4343" s="28" t="s">
        <v>888</v>
      </c>
    </row>
    <row r="4344" spans="1:9" ht="13.4" customHeight="1" x14ac:dyDescent="0.25">
      <c r="A4344" s="21" t="s">
        <v>2119</v>
      </c>
      <c r="B4344" s="25">
        <v>41351</v>
      </c>
      <c r="C4344" s="28" t="s">
        <v>340</v>
      </c>
      <c r="D4344" s="21">
        <v>264260</v>
      </c>
      <c r="F4344" s="26">
        <v>127.2</v>
      </c>
      <c r="G4344" s="28" t="s">
        <v>889</v>
      </c>
    </row>
    <row r="4345" spans="1:9" ht="13.4" customHeight="1" x14ac:dyDescent="0.25">
      <c r="A4345" s="21" t="s">
        <v>2119</v>
      </c>
      <c r="B4345" s="25">
        <v>41352</v>
      </c>
      <c r="C4345" s="28" t="s">
        <v>21</v>
      </c>
      <c r="D4345" s="21" t="s">
        <v>389</v>
      </c>
      <c r="E4345" s="26">
        <v>1300</v>
      </c>
      <c r="G4345" s="28" t="s">
        <v>888</v>
      </c>
      <c r="I4345" s="21">
        <f>WEEKNUM(B4345)</f>
        <v>12</v>
      </c>
    </row>
    <row r="4346" spans="1:9" ht="13.4" customHeight="1" x14ac:dyDescent="0.25">
      <c r="A4346" s="21" t="s">
        <v>2119</v>
      </c>
      <c r="B4346" s="25">
        <v>41352</v>
      </c>
      <c r="C4346" s="28" t="s">
        <v>21</v>
      </c>
      <c r="D4346" s="21" t="s">
        <v>485</v>
      </c>
      <c r="E4346" s="26">
        <v>1979.15</v>
      </c>
      <c r="G4346" s="28" t="s">
        <v>889</v>
      </c>
      <c r="I4346" s="21">
        <f>WEEKNUM(B4346)</f>
        <v>12</v>
      </c>
    </row>
    <row r="4347" spans="1:9" ht="13.4" customHeight="1" x14ac:dyDescent="0.25">
      <c r="A4347" s="21" t="s">
        <v>2119</v>
      </c>
      <c r="B4347" s="25">
        <v>41352</v>
      </c>
      <c r="C4347" s="28" t="s">
        <v>6</v>
      </c>
      <c r="D4347" s="21">
        <v>354490</v>
      </c>
      <c r="F4347" s="26">
        <v>168.04</v>
      </c>
      <c r="G4347" s="28" t="s">
        <v>888</v>
      </c>
    </row>
    <row r="4348" spans="1:9" ht="13.4" customHeight="1" x14ac:dyDescent="0.25">
      <c r="A4348" s="21" t="s">
        <v>2119</v>
      </c>
      <c r="B4348" s="25">
        <v>41352</v>
      </c>
      <c r="C4348" s="28" t="s">
        <v>340</v>
      </c>
      <c r="D4348" s="21">
        <v>264357</v>
      </c>
      <c r="F4348" s="26">
        <v>589.20000000000005</v>
      </c>
      <c r="G4348" s="28" t="s">
        <v>889</v>
      </c>
    </row>
    <row r="4349" spans="1:9" ht="13.4" customHeight="1" x14ac:dyDescent="0.25">
      <c r="A4349" s="21" t="s">
        <v>2119</v>
      </c>
      <c r="B4349" s="25">
        <v>41352</v>
      </c>
      <c r="C4349" s="28" t="s">
        <v>340</v>
      </c>
      <c r="D4349" s="21">
        <v>264360</v>
      </c>
      <c r="F4349" s="26">
        <v>30.54</v>
      </c>
      <c r="G4349" s="28" t="s">
        <v>889</v>
      </c>
    </row>
    <row r="4350" spans="1:9" ht="13.4" customHeight="1" x14ac:dyDescent="0.25">
      <c r="A4350" s="21" t="s">
        <v>2119</v>
      </c>
      <c r="B4350" s="25">
        <v>41353</v>
      </c>
      <c r="C4350" s="28" t="s">
        <v>21</v>
      </c>
      <c r="D4350" s="21" t="s">
        <v>555</v>
      </c>
      <c r="E4350" s="26">
        <v>320</v>
      </c>
      <c r="G4350" s="28" t="s">
        <v>888</v>
      </c>
      <c r="I4350" s="21">
        <f>WEEKNUM(B4350)</f>
        <v>12</v>
      </c>
    </row>
    <row r="4351" spans="1:9" ht="13.4" customHeight="1" x14ac:dyDescent="0.25">
      <c r="A4351" s="21" t="s">
        <v>2119</v>
      </c>
      <c r="B4351" s="25">
        <v>41353</v>
      </c>
      <c r="C4351" s="28" t="s">
        <v>6</v>
      </c>
      <c r="D4351" s="21">
        <v>79329</v>
      </c>
      <c r="F4351" s="26">
        <v>1334.11</v>
      </c>
      <c r="G4351" s="28" t="s">
        <v>888</v>
      </c>
    </row>
    <row r="4352" spans="1:9" ht="13.4" customHeight="1" x14ac:dyDescent="0.25">
      <c r="A4352" s="21" t="s">
        <v>2119</v>
      </c>
      <c r="B4352" s="25">
        <v>41353</v>
      </c>
      <c r="C4352" s="28" t="s">
        <v>6</v>
      </c>
      <c r="D4352" s="21">
        <v>250408</v>
      </c>
      <c r="F4352" s="26">
        <v>200.54</v>
      </c>
      <c r="G4352" s="28" t="s">
        <v>503</v>
      </c>
    </row>
    <row r="4353" spans="1:9" ht="13.4" customHeight="1" x14ac:dyDescent="0.25">
      <c r="A4353" s="21" t="s">
        <v>2119</v>
      </c>
      <c r="B4353" s="25">
        <v>41353</v>
      </c>
      <c r="C4353" s="28" t="s">
        <v>6</v>
      </c>
      <c r="D4353" s="21">
        <v>264461</v>
      </c>
      <c r="F4353" s="26">
        <v>229</v>
      </c>
      <c r="G4353" s="28" t="s">
        <v>889</v>
      </c>
    </row>
    <row r="4354" spans="1:9" ht="13.4" customHeight="1" x14ac:dyDescent="0.25">
      <c r="A4354" s="21" t="s">
        <v>2119</v>
      </c>
      <c r="B4354" s="25">
        <v>41354</v>
      </c>
      <c r="C4354" s="28" t="s">
        <v>21</v>
      </c>
      <c r="D4354" s="21" t="s">
        <v>257</v>
      </c>
      <c r="E4354" s="26">
        <v>1002.1</v>
      </c>
      <c r="G4354" s="28" t="s">
        <v>888</v>
      </c>
      <c r="I4354" s="21">
        <f>WEEKNUM(B4354)</f>
        <v>12</v>
      </c>
    </row>
    <row r="4355" spans="1:9" ht="13.4" customHeight="1" x14ac:dyDescent="0.25">
      <c r="A4355" s="21" t="s">
        <v>2119</v>
      </c>
      <c r="B4355" s="25">
        <v>41354</v>
      </c>
      <c r="C4355" s="28" t="s">
        <v>6</v>
      </c>
      <c r="D4355" s="21">
        <v>354898</v>
      </c>
      <c r="F4355" s="26">
        <v>209.3</v>
      </c>
      <c r="G4355" s="28" t="s">
        <v>23</v>
      </c>
    </row>
    <row r="4356" spans="1:9" ht="13.4" customHeight="1" x14ac:dyDescent="0.25">
      <c r="A4356" s="21" t="s">
        <v>2119</v>
      </c>
      <c r="B4356" s="25">
        <v>41354</v>
      </c>
      <c r="C4356" s="28" t="s">
        <v>340</v>
      </c>
      <c r="D4356" s="21">
        <v>264563</v>
      </c>
      <c r="F4356" s="26">
        <v>54.81</v>
      </c>
      <c r="G4356" s="28" t="s">
        <v>889</v>
      </c>
    </row>
    <row r="4357" spans="1:9" ht="13.4" customHeight="1" x14ac:dyDescent="0.25">
      <c r="A4357" s="21" t="s">
        <v>2119</v>
      </c>
      <c r="B4357" s="25">
        <v>41354</v>
      </c>
      <c r="C4357" s="28" t="s">
        <v>6</v>
      </c>
      <c r="D4357" s="21">
        <v>79402</v>
      </c>
      <c r="F4357" s="26">
        <v>931.48</v>
      </c>
      <c r="G4357" s="28" t="s">
        <v>888</v>
      </c>
    </row>
    <row r="4358" spans="1:9" ht="13.4" customHeight="1" x14ac:dyDescent="0.25">
      <c r="A4358" s="21" t="s">
        <v>2119</v>
      </c>
      <c r="B4358" s="25">
        <v>41354</v>
      </c>
      <c r="C4358" s="28" t="s">
        <v>6</v>
      </c>
      <c r="D4358" s="21">
        <v>354983</v>
      </c>
      <c r="F4358" s="26">
        <v>176.18</v>
      </c>
      <c r="G4358" s="28" t="s">
        <v>543</v>
      </c>
    </row>
    <row r="4359" spans="1:9" ht="13.4" customHeight="1" x14ac:dyDescent="0.25">
      <c r="A4359" s="21" t="s">
        <v>2119</v>
      </c>
      <c r="B4359" s="25">
        <v>41354</v>
      </c>
      <c r="C4359" s="28" t="s">
        <v>6</v>
      </c>
      <c r="D4359" s="21" t="s">
        <v>216</v>
      </c>
      <c r="F4359" s="26">
        <v>19</v>
      </c>
      <c r="G4359" s="28" t="s">
        <v>888</v>
      </c>
    </row>
    <row r="4360" spans="1:9" ht="13.4" customHeight="1" x14ac:dyDescent="0.25">
      <c r="A4360" s="21" t="s">
        <v>2119</v>
      </c>
      <c r="B4360" s="25">
        <v>41354</v>
      </c>
      <c r="C4360" s="28" t="s">
        <v>6</v>
      </c>
      <c r="D4360" s="21" t="s">
        <v>216</v>
      </c>
      <c r="F4360" s="26">
        <v>400.6</v>
      </c>
      <c r="G4360" s="28" t="s">
        <v>888</v>
      </c>
    </row>
    <row r="4361" spans="1:9" ht="13.4" customHeight="1" x14ac:dyDescent="0.25">
      <c r="A4361" s="21" t="s">
        <v>2119</v>
      </c>
      <c r="B4361" s="25">
        <v>41355</v>
      </c>
      <c r="C4361" s="28" t="s">
        <v>6</v>
      </c>
      <c r="D4361" s="21">
        <v>79418</v>
      </c>
      <c r="F4361" s="26">
        <v>1099.04</v>
      </c>
      <c r="G4361" s="28" t="s">
        <v>23</v>
      </c>
    </row>
    <row r="4362" spans="1:9" ht="13.4" customHeight="1" x14ac:dyDescent="0.25">
      <c r="A4362" s="21" t="s">
        <v>2119</v>
      </c>
      <c r="B4362" s="25">
        <v>41355</v>
      </c>
      <c r="C4362" s="28" t="s">
        <v>340</v>
      </c>
      <c r="D4362" s="21">
        <v>79439</v>
      </c>
      <c r="F4362" s="26">
        <v>3612.2</v>
      </c>
      <c r="G4362" s="28" t="s">
        <v>889</v>
      </c>
    </row>
    <row r="4363" spans="1:9" ht="13.4" customHeight="1" x14ac:dyDescent="0.25">
      <c r="A4363" s="21" t="s">
        <v>2119</v>
      </c>
      <c r="B4363" s="25">
        <v>41355</v>
      </c>
      <c r="C4363" s="28" t="s">
        <v>6</v>
      </c>
      <c r="D4363" s="21" t="s">
        <v>901</v>
      </c>
      <c r="F4363" s="26">
        <v>249.48</v>
      </c>
      <c r="G4363" s="28" t="s">
        <v>902</v>
      </c>
    </row>
    <row r="4364" spans="1:9" ht="13.4" customHeight="1" x14ac:dyDescent="0.25">
      <c r="A4364" s="21" t="s">
        <v>2119</v>
      </c>
      <c r="B4364" s="25">
        <v>41355</v>
      </c>
      <c r="C4364" s="28" t="s">
        <v>6</v>
      </c>
      <c r="D4364" s="21">
        <v>79444</v>
      </c>
      <c r="F4364" s="26">
        <v>1189.77</v>
      </c>
      <c r="G4364" s="28" t="s">
        <v>889</v>
      </c>
    </row>
    <row r="4365" spans="1:9" ht="13.4" customHeight="1" x14ac:dyDescent="0.25">
      <c r="A4365" s="21" t="s">
        <v>2119</v>
      </c>
      <c r="B4365" s="25">
        <v>41355</v>
      </c>
      <c r="C4365" s="28" t="s">
        <v>340</v>
      </c>
      <c r="D4365" s="21">
        <v>264648</v>
      </c>
      <c r="F4365" s="26">
        <v>234.88</v>
      </c>
      <c r="G4365" s="28" t="s">
        <v>889</v>
      </c>
    </row>
    <row r="4366" spans="1:9" ht="13.4" customHeight="1" x14ac:dyDescent="0.25">
      <c r="A4366" s="21" t="s">
        <v>2119</v>
      </c>
      <c r="B4366" s="25">
        <v>41355</v>
      </c>
      <c r="C4366" s="28" t="s">
        <v>21</v>
      </c>
      <c r="D4366" s="21" t="s">
        <v>262</v>
      </c>
      <c r="E4366" s="26">
        <v>4000</v>
      </c>
      <c r="G4366" s="28" t="s">
        <v>888</v>
      </c>
      <c r="I4366" s="21">
        <f t="shared" ref="I4366:I4382" si="142">WEEKNUM(B4366)</f>
        <v>12</v>
      </c>
    </row>
    <row r="4367" spans="1:9" ht="13.4" customHeight="1" x14ac:dyDescent="0.25">
      <c r="A4367" s="21" t="s">
        <v>2119</v>
      </c>
      <c r="B4367" s="25">
        <v>41355</v>
      </c>
      <c r="C4367" s="28" t="s">
        <v>21</v>
      </c>
      <c r="D4367" s="21" t="s">
        <v>903</v>
      </c>
      <c r="E4367" s="26">
        <v>850</v>
      </c>
      <c r="G4367" s="28" t="s">
        <v>888</v>
      </c>
      <c r="I4367" s="21">
        <f t="shared" si="142"/>
        <v>12</v>
      </c>
    </row>
    <row r="4368" spans="1:9" ht="13.4" customHeight="1" x14ac:dyDescent="0.25">
      <c r="A4368" s="21" t="s">
        <v>2119</v>
      </c>
      <c r="B4368" s="25">
        <v>41358</v>
      </c>
      <c r="C4368" s="28" t="s">
        <v>21</v>
      </c>
      <c r="D4368" s="21" t="s">
        <v>528</v>
      </c>
      <c r="E4368" s="26">
        <v>200</v>
      </c>
      <c r="G4368" s="28" t="s">
        <v>23</v>
      </c>
      <c r="I4368" s="21">
        <f t="shared" si="142"/>
        <v>13</v>
      </c>
    </row>
    <row r="4369" spans="1:9" ht="13.4" customHeight="1" x14ac:dyDescent="0.25">
      <c r="A4369" s="21" t="s">
        <v>2119</v>
      </c>
      <c r="B4369" s="25">
        <v>41358</v>
      </c>
      <c r="C4369" s="28" t="s">
        <v>21</v>
      </c>
      <c r="D4369" s="21" t="s">
        <v>22</v>
      </c>
      <c r="E4369" s="26">
        <v>500</v>
      </c>
      <c r="G4369" s="28" t="s">
        <v>23</v>
      </c>
      <c r="I4369" s="21">
        <f t="shared" si="142"/>
        <v>13</v>
      </c>
    </row>
    <row r="4370" spans="1:9" ht="13.4" customHeight="1" x14ac:dyDescent="0.25">
      <c r="A4370" s="21" t="s">
        <v>2119</v>
      </c>
      <c r="B4370" s="25">
        <v>41358</v>
      </c>
      <c r="C4370" s="28" t="s">
        <v>21</v>
      </c>
      <c r="D4370" s="21" t="s">
        <v>40</v>
      </c>
      <c r="E4370" s="26">
        <v>260</v>
      </c>
      <c r="G4370" s="28" t="s">
        <v>888</v>
      </c>
      <c r="I4370" s="21">
        <f t="shared" si="142"/>
        <v>13</v>
      </c>
    </row>
    <row r="4371" spans="1:9" ht="13.4" customHeight="1" x14ac:dyDescent="0.25">
      <c r="A4371" s="21" t="s">
        <v>2119</v>
      </c>
      <c r="B4371" s="25">
        <v>41358</v>
      </c>
      <c r="C4371" s="28" t="s">
        <v>21</v>
      </c>
      <c r="D4371" s="21" t="s">
        <v>40</v>
      </c>
      <c r="E4371" s="26">
        <v>130</v>
      </c>
      <c r="G4371" s="28" t="s">
        <v>503</v>
      </c>
      <c r="I4371" s="21">
        <f t="shared" si="142"/>
        <v>13</v>
      </c>
    </row>
    <row r="4372" spans="1:9" ht="13.4" customHeight="1" x14ac:dyDescent="0.25">
      <c r="A4372" s="21" t="s">
        <v>2119</v>
      </c>
      <c r="B4372" s="25">
        <v>41358</v>
      </c>
      <c r="C4372" s="28" t="s">
        <v>21</v>
      </c>
      <c r="D4372" s="21" t="s">
        <v>396</v>
      </c>
      <c r="E4372" s="26">
        <v>120</v>
      </c>
      <c r="G4372" s="28" t="s">
        <v>503</v>
      </c>
      <c r="I4372" s="21">
        <f t="shared" si="142"/>
        <v>13</v>
      </c>
    </row>
    <row r="4373" spans="1:9" ht="13.4" customHeight="1" x14ac:dyDescent="0.25">
      <c r="A4373" s="21" t="s">
        <v>2119</v>
      </c>
      <c r="B4373" s="25">
        <v>41358</v>
      </c>
      <c r="C4373" s="28" t="s">
        <v>21</v>
      </c>
      <c r="D4373" s="21" t="s">
        <v>396</v>
      </c>
      <c r="E4373" s="26">
        <v>240</v>
      </c>
      <c r="G4373" s="28" t="s">
        <v>888</v>
      </c>
      <c r="I4373" s="21">
        <f t="shared" si="142"/>
        <v>13</v>
      </c>
    </row>
    <row r="4374" spans="1:9" ht="13.4" customHeight="1" x14ac:dyDescent="0.25">
      <c r="A4374" s="21" t="s">
        <v>2119</v>
      </c>
      <c r="B4374" s="25">
        <v>41358</v>
      </c>
      <c r="C4374" s="28" t="s">
        <v>21</v>
      </c>
      <c r="D4374" s="21" t="s">
        <v>36</v>
      </c>
      <c r="E4374" s="26">
        <v>300</v>
      </c>
      <c r="G4374" s="28" t="s">
        <v>23</v>
      </c>
      <c r="I4374" s="21">
        <f t="shared" si="142"/>
        <v>13</v>
      </c>
    </row>
    <row r="4375" spans="1:9" ht="13.4" customHeight="1" x14ac:dyDescent="0.25">
      <c r="A4375" s="21" t="s">
        <v>2119</v>
      </c>
      <c r="B4375" s="25">
        <v>41358</v>
      </c>
      <c r="C4375" s="28" t="s">
        <v>21</v>
      </c>
      <c r="D4375" s="21" t="s">
        <v>268</v>
      </c>
      <c r="E4375" s="26">
        <v>300</v>
      </c>
      <c r="G4375" s="28" t="s">
        <v>888</v>
      </c>
      <c r="I4375" s="21">
        <f t="shared" si="142"/>
        <v>13</v>
      </c>
    </row>
    <row r="4376" spans="1:9" ht="13.4" customHeight="1" x14ac:dyDescent="0.25">
      <c r="A4376" s="21" t="s">
        <v>2119</v>
      </c>
      <c r="B4376" s="25">
        <v>41358</v>
      </c>
      <c r="C4376" s="28" t="s">
        <v>21</v>
      </c>
      <c r="D4376" s="21" t="s">
        <v>258</v>
      </c>
      <c r="E4376" s="26">
        <v>240</v>
      </c>
      <c r="G4376" s="28" t="s">
        <v>23</v>
      </c>
      <c r="I4376" s="21">
        <f t="shared" si="142"/>
        <v>13</v>
      </c>
    </row>
    <row r="4377" spans="1:9" ht="13.4" customHeight="1" x14ac:dyDescent="0.25">
      <c r="A4377" s="21" t="s">
        <v>2119</v>
      </c>
      <c r="B4377" s="25">
        <v>41358</v>
      </c>
      <c r="C4377" s="28" t="s">
        <v>21</v>
      </c>
      <c r="D4377" s="21" t="s">
        <v>399</v>
      </c>
      <c r="E4377" s="26">
        <v>240</v>
      </c>
      <c r="G4377" s="28" t="s">
        <v>23</v>
      </c>
      <c r="I4377" s="21">
        <f t="shared" si="142"/>
        <v>13</v>
      </c>
    </row>
    <row r="4378" spans="1:9" ht="13.4" customHeight="1" x14ac:dyDescent="0.25">
      <c r="A4378" s="21" t="s">
        <v>2119</v>
      </c>
      <c r="B4378" s="25">
        <v>41358</v>
      </c>
      <c r="C4378" s="28" t="s">
        <v>21</v>
      </c>
      <c r="D4378" s="21" t="s">
        <v>533</v>
      </c>
      <c r="E4378" s="26">
        <v>120</v>
      </c>
      <c r="G4378" s="28" t="s">
        <v>675</v>
      </c>
      <c r="I4378" s="21">
        <f t="shared" si="142"/>
        <v>13</v>
      </c>
    </row>
    <row r="4379" spans="1:9" ht="13.4" customHeight="1" x14ac:dyDescent="0.25">
      <c r="A4379" s="21" t="s">
        <v>2119</v>
      </c>
      <c r="B4379" s="25">
        <v>41358</v>
      </c>
      <c r="C4379" s="28" t="s">
        <v>21</v>
      </c>
      <c r="D4379" s="21" t="s">
        <v>533</v>
      </c>
      <c r="E4379" s="26">
        <v>120</v>
      </c>
      <c r="G4379" s="28" t="s">
        <v>503</v>
      </c>
      <c r="I4379" s="21">
        <f t="shared" si="142"/>
        <v>13</v>
      </c>
    </row>
    <row r="4380" spans="1:9" ht="13.4" customHeight="1" x14ac:dyDescent="0.25">
      <c r="A4380" s="21" t="s">
        <v>2119</v>
      </c>
      <c r="B4380" s="25">
        <v>41358</v>
      </c>
      <c r="C4380" s="28" t="s">
        <v>21</v>
      </c>
      <c r="D4380" s="21" t="s">
        <v>258</v>
      </c>
      <c r="E4380" s="26">
        <v>120</v>
      </c>
      <c r="G4380" s="28" t="s">
        <v>503</v>
      </c>
      <c r="I4380" s="21">
        <f t="shared" si="142"/>
        <v>13</v>
      </c>
    </row>
    <row r="4381" spans="1:9" ht="13.4" customHeight="1" x14ac:dyDescent="0.25">
      <c r="A4381" s="21" t="s">
        <v>2119</v>
      </c>
      <c r="B4381" s="25">
        <v>41358</v>
      </c>
      <c r="C4381" s="28" t="s">
        <v>21</v>
      </c>
      <c r="D4381" s="21" t="s">
        <v>258</v>
      </c>
      <c r="E4381" s="26">
        <v>120</v>
      </c>
      <c r="G4381" s="28" t="s">
        <v>675</v>
      </c>
      <c r="I4381" s="21">
        <f t="shared" si="142"/>
        <v>13</v>
      </c>
    </row>
    <row r="4382" spans="1:9" ht="13.4" customHeight="1" x14ac:dyDescent="0.25">
      <c r="A4382" s="21" t="s">
        <v>2119</v>
      </c>
      <c r="B4382" s="25">
        <v>41358</v>
      </c>
      <c r="C4382" s="28" t="s">
        <v>21</v>
      </c>
      <c r="D4382" s="21" t="s">
        <v>32</v>
      </c>
      <c r="E4382" s="26">
        <v>130</v>
      </c>
      <c r="G4382" s="28" t="s">
        <v>888</v>
      </c>
      <c r="I4382" s="21">
        <f t="shared" si="142"/>
        <v>13</v>
      </c>
    </row>
    <row r="4383" spans="1:9" ht="13.4" customHeight="1" x14ac:dyDescent="0.25">
      <c r="A4383" s="21" t="s">
        <v>2119</v>
      </c>
      <c r="B4383" s="25">
        <v>41359</v>
      </c>
      <c r="C4383" s="28" t="s">
        <v>6</v>
      </c>
      <c r="D4383" s="21">
        <v>79580</v>
      </c>
      <c r="F4383" s="26">
        <v>602.61</v>
      </c>
      <c r="G4383" s="28" t="s">
        <v>23</v>
      </c>
    </row>
    <row r="4384" spans="1:9" ht="13.4" customHeight="1" x14ac:dyDescent="0.25">
      <c r="A4384" s="21" t="s">
        <v>2119</v>
      </c>
      <c r="B4384" s="25">
        <v>41359</v>
      </c>
      <c r="C4384" s="28" t="s">
        <v>6</v>
      </c>
      <c r="D4384" s="21">
        <v>79587</v>
      </c>
      <c r="F4384" s="26">
        <v>902.73</v>
      </c>
      <c r="G4384" s="28" t="s">
        <v>675</v>
      </c>
    </row>
    <row r="4385" spans="1:9" ht="13.4" customHeight="1" x14ac:dyDescent="0.25">
      <c r="A4385" s="21" t="s">
        <v>2119</v>
      </c>
      <c r="B4385" s="25">
        <v>41359</v>
      </c>
      <c r="C4385" s="28" t="s">
        <v>6</v>
      </c>
      <c r="D4385" s="21">
        <v>355608</v>
      </c>
      <c r="F4385" s="26">
        <v>455.37</v>
      </c>
      <c r="G4385" s="28" t="s">
        <v>902</v>
      </c>
    </row>
    <row r="4386" spans="1:9" ht="13.4" customHeight="1" x14ac:dyDescent="0.25">
      <c r="A4386" s="21" t="s">
        <v>2119</v>
      </c>
      <c r="B4386" s="25">
        <v>41359</v>
      </c>
      <c r="C4386" s="28" t="s">
        <v>6</v>
      </c>
      <c r="D4386" s="21">
        <v>264875</v>
      </c>
      <c r="F4386" s="26">
        <v>385.05</v>
      </c>
      <c r="G4386" s="28" t="s">
        <v>889</v>
      </c>
    </row>
    <row r="4387" spans="1:9" ht="13.4" customHeight="1" x14ac:dyDescent="0.25">
      <c r="A4387" s="21" t="s">
        <v>2119</v>
      </c>
      <c r="B4387" s="25">
        <v>41360</v>
      </c>
      <c r="C4387" s="28" t="s">
        <v>340</v>
      </c>
      <c r="D4387" s="21">
        <v>264920</v>
      </c>
      <c r="F4387" s="26">
        <v>91.95</v>
      </c>
      <c r="G4387" s="28" t="s">
        <v>889</v>
      </c>
    </row>
    <row r="4388" spans="1:9" ht="13.4" customHeight="1" x14ac:dyDescent="0.25">
      <c r="A4388" s="21" t="s">
        <v>2119</v>
      </c>
      <c r="B4388" s="25">
        <v>41360</v>
      </c>
      <c r="C4388" s="28" t="s">
        <v>6</v>
      </c>
      <c r="D4388" s="21">
        <v>79628</v>
      </c>
      <c r="F4388" s="26">
        <v>192.01</v>
      </c>
      <c r="G4388" s="28" t="s">
        <v>675</v>
      </c>
    </row>
    <row r="4389" spans="1:9" ht="13.4" customHeight="1" x14ac:dyDescent="0.25">
      <c r="A4389" s="21" t="s">
        <v>2119</v>
      </c>
      <c r="B4389" s="25">
        <v>41360</v>
      </c>
      <c r="C4389" s="28" t="s">
        <v>6</v>
      </c>
      <c r="D4389" s="21">
        <v>563460</v>
      </c>
      <c r="F4389" s="26">
        <v>467.3</v>
      </c>
      <c r="G4389" s="28" t="s">
        <v>902</v>
      </c>
    </row>
    <row r="4390" spans="1:9" ht="13.4" customHeight="1" x14ac:dyDescent="0.25">
      <c r="A4390" s="21" t="s">
        <v>2119</v>
      </c>
      <c r="B4390" s="25">
        <v>41361</v>
      </c>
      <c r="C4390" s="28" t="s">
        <v>21</v>
      </c>
      <c r="D4390" s="21" t="s">
        <v>528</v>
      </c>
      <c r="E4390" s="26">
        <v>600</v>
      </c>
      <c r="G4390" s="28" t="s">
        <v>675</v>
      </c>
      <c r="I4390" s="21">
        <f>WEEKNUM(B4390)</f>
        <v>13</v>
      </c>
    </row>
    <row r="4391" spans="1:9" ht="13.4" customHeight="1" x14ac:dyDescent="0.25">
      <c r="A4391" s="21" t="s">
        <v>2119</v>
      </c>
      <c r="B4391" s="25">
        <v>41361</v>
      </c>
      <c r="C4391" s="28" t="s">
        <v>21</v>
      </c>
      <c r="D4391" s="21" t="s">
        <v>904</v>
      </c>
      <c r="E4391" s="26">
        <v>9</v>
      </c>
      <c r="G4391" s="28" t="s">
        <v>323</v>
      </c>
      <c r="I4391" s="21">
        <f>WEEKNUM(B4391)</f>
        <v>13</v>
      </c>
    </row>
    <row r="4392" spans="1:9" ht="13.4" customHeight="1" x14ac:dyDescent="0.25">
      <c r="A4392" s="21" t="s">
        <v>2119</v>
      </c>
      <c r="B4392" s="25">
        <v>41361</v>
      </c>
      <c r="C4392" s="28" t="s">
        <v>6</v>
      </c>
      <c r="D4392" s="21">
        <v>355982</v>
      </c>
      <c r="F4392" s="26">
        <v>430.59</v>
      </c>
      <c r="G4392" s="28" t="s">
        <v>23</v>
      </c>
    </row>
    <row r="4393" spans="1:9" ht="13.4" customHeight="1" x14ac:dyDescent="0.25">
      <c r="A4393" s="21" t="s">
        <v>2119</v>
      </c>
      <c r="B4393" s="25">
        <v>41361</v>
      </c>
      <c r="C4393" s="28" t="s">
        <v>6</v>
      </c>
      <c r="D4393" s="21">
        <v>261515</v>
      </c>
      <c r="F4393" s="26">
        <v>947.99</v>
      </c>
      <c r="G4393" s="28" t="s">
        <v>675</v>
      </c>
    </row>
    <row r="4394" spans="1:9" ht="13.4" customHeight="1" x14ac:dyDescent="0.25">
      <c r="A4394" s="21" t="s">
        <v>2119</v>
      </c>
      <c r="B4394" s="25">
        <v>41361</v>
      </c>
      <c r="C4394" s="28" t="s">
        <v>340</v>
      </c>
      <c r="D4394" s="21">
        <v>265029</v>
      </c>
      <c r="F4394" s="26">
        <v>269.22000000000003</v>
      </c>
      <c r="G4394" s="28" t="s">
        <v>905</v>
      </c>
    </row>
    <row r="4395" spans="1:9" ht="13.4" customHeight="1" x14ac:dyDescent="0.25">
      <c r="A4395" s="21" t="s">
        <v>2119</v>
      </c>
      <c r="B4395" s="25">
        <v>41361</v>
      </c>
      <c r="C4395" s="28" t="s">
        <v>340</v>
      </c>
      <c r="D4395" s="21">
        <v>79686</v>
      </c>
      <c r="F4395" s="26">
        <v>1349.72</v>
      </c>
      <c r="G4395" s="28" t="s">
        <v>889</v>
      </c>
    </row>
    <row r="4396" spans="1:9" ht="13.4" customHeight="1" x14ac:dyDescent="0.25">
      <c r="A4396" s="21" t="s">
        <v>2119</v>
      </c>
      <c r="B4396" s="25">
        <v>41361</v>
      </c>
      <c r="C4396" s="28" t="s">
        <v>6</v>
      </c>
      <c r="D4396" s="21" t="s">
        <v>906</v>
      </c>
      <c r="F4396" s="26">
        <v>151.26</v>
      </c>
      <c r="G4396" s="28" t="s">
        <v>907</v>
      </c>
    </row>
    <row r="4397" spans="1:9" ht="13.4" customHeight="1" x14ac:dyDescent="0.25">
      <c r="A4397" s="21" t="s">
        <v>2119</v>
      </c>
      <c r="B4397" s="25">
        <v>41362</v>
      </c>
      <c r="C4397" s="28" t="s">
        <v>21</v>
      </c>
      <c r="D4397" s="21" t="s">
        <v>903</v>
      </c>
      <c r="E4397" s="26">
        <v>1850</v>
      </c>
      <c r="G4397" s="28" t="s">
        <v>888</v>
      </c>
      <c r="I4397" s="21">
        <f>WEEKNUM(B4397)</f>
        <v>13</v>
      </c>
    </row>
    <row r="4398" spans="1:9" ht="13.4" customHeight="1" x14ac:dyDescent="0.25">
      <c r="A4398" s="21" t="s">
        <v>2119</v>
      </c>
      <c r="B4398" s="25">
        <v>41362</v>
      </c>
      <c r="C4398" s="28" t="s">
        <v>21</v>
      </c>
      <c r="D4398" s="21" t="s">
        <v>249</v>
      </c>
      <c r="E4398" s="26">
        <v>2500</v>
      </c>
      <c r="G4398" s="28" t="s">
        <v>23</v>
      </c>
      <c r="I4398" s="21">
        <f>WEEKNUM(B4398)</f>
        <v>13</v>
      </c>
    </row>
    <row r="4399" spans="1:9" ht="13.4" customHeight="1" x14ac:dyDescent="0.25">
      <c r="A4399" s="21" t="s">
        <v>2119</v>
      </c>
      <c r="B4399" s="25">
        <v>41362</v>
      </c>
      <c r="C4399" s="28" t="s">
        <v>21</v>
      </c>
      <c r="D4399" s="21" t="s">
        <v>508</v>
      </c>
      <c r="E4399" s="26">
        <v>358.59</v>
      </c>
      <c r="G4399" s="28" t="s">
        <v>454</v>
      </c>
      <c r="I4399" s="21">
        <f>WEEKNUM(B4399)</f>
        <v>13</v>
      </c>
    </row>
    <row r="4400" spans="1:9" ht="13.4" customHeight="1" x14ac:dyDescent="0.25">
      <c r="A4400" s="21" t="s">
        <v>2119</v>
      </c>
      <c r="B4400" s="25">
        <v>41362</v>
      </c>
      <c r="C4400" s="28" t="s">
        <v>6</v>
      </c>
      <c r="D4400" s="21">
        <v>265103</v>
      </c>
      <c r="F4400" s="26">
        <v>171.8</v>
      </c>
      <c r="G4400" s="28" t="s">
        <v>888</v>
      </c>
    </row>
    <row r="4401" spans="1:9" ht="13.4" customHeight="1" x14ac:dyDescent="0.25">
      <c r="A4401" s="21" t="s">
        <v>2119</v>
      </c>
      <c r="B4401" s="25">
        <v>41362</v>
      </c>
      <c r="C4401" s="28" t="s">
        <v>6</v>
      </c>
      <c r="D4401" s="21">
        <v>356199</v>
      </c>
      <c r="F4401" s="26">
        <v>277.67</v>
      </c>
      <c r="G4401" s="28" t="s">
        <v>23</v>
      </c>
    </row>
    <row r="4402" spans="1:9" ht="13.4" customHeight="1" x14ac:dyDescent="0.25">
      <c r="A4402" s="21" t="s">
        <v>2119</v>
      </c>
      <c r="B4402" s="25">
        <v>41362</v>
      </c>
      <c r="C4402" s="28" t="s">
        <v>6</v>
      </c>
      <c r="D4402" s="21">
        <v>356201</v>
      </c>
      <c r="F4402" s="26">
        <v>532.88</v>
      </c>
      <c r="G4402" s="28" t="s">
        <v>675</v>
      </c>
    </row>
    <row r="4403" spans="1:9" ht="13.4" customHeight="1" x14ac:dyDescent="0.25">
      <c r="A4403" s="21" t="s">
        <v>2119</v>
      </c>
      <c r="B4403" s="25">
        <v>41362</v>
      </c>
      <c r="C4403" s="28" t="s">
        <v>340</v>
      </c>
      <c r="D4403" s="21">
        <v>265115</v>
      </c>
      <c r="F4403" s="26">
        <v>217.62</v>
      </c>
      <c r="G4403" s="28" t="s">
        <v>905</v>
      </c>
    </row>
    <row r="4404" spans="1:9" ht="13.4" customHeight="1" x14ac:dyDescent="0.25">
      <c r="A4404" s="21" t="s">
        <v>2119</v>
      </c>
      <c r="B4404" s="25">
        <v>41362</v>
      </c>
      <c r="C4404" s="28" t="s">
        <v>340</v>
      </c>
      <c r="D4404" s="21">
        <v>265140</v>
      </c>
      <c r="F4404" s="26">
        <v>63.51</v>
      </c>
      <c r="G4404" s="28" t="s">
        <v>905</v>
      </c>
    </row>
    <row r="4405" spans="1:9" ht="13.4" customHeight="1" x14ac:dyDescent="0.25">
      <c r="A4405" s="21" t="s">
        <v>2119</v>
      </c>
      <c r="B4405" s="25">
        <v>41363</v>
      </c>
      <c r="C4405" s="28" t="s">
        <v>6</v>
      </c>
      <c r="D4405" s="21">
        <v>356339</v>
      </c>
      <c r="F4405" s="26">
        <v>109.5</v>
      </c>
      <c r="G4405" s="28" t="s">
        <v>23</v>
      </c>
    </row>
    <row r="4406" spans="1:9" ht="13.4" customHeight="1" x14ac:dyDescent="0.25">
      <c r="A4406" s="21" t="s">
        <v>2119</v>
      </c>
      <c r="B4406" s="25">
        <v>41365</v>
      </c>
      <c r="C4406" s="28" t="s">
        <v>21</v>
      </c>
      <c r="D4406" s="21" t="s">
        <v>726</v>
      </c>
      <c r="E4406" s="26">
        <v>1000</v>
      </c>
      <c r="G4406" s="28" t="s">
        <v>675</v>
      </c>
      <c r="I4406" s="21">
        <f t="shared" ref="I4406:I4412" si="143">WEEKNUM(B4406)</f>
        <v>14</v>
      </c>
    </row>
    <row r="4407" spans="1:9" ht="13.4" customHeight="1" x14ac:dyDescent="0.25">
      <c r="A4407" s="21" t="s">
        <v>2119</v>
      </c>
      <c r="B4407" s="25">
        <v>41365</v>
      </c>
      <c r="C4407" s="28" t="s">
        <v>21</v>
      </c>
      <c r="D4407" s="21" t="s">
        <v>726</v>
      </c>
      <c r="E4407" s="26">
        <v>375</v>
      </c>
      <c r="G4407" s="28" t="s">
        <v>543</v>
      </c>
      <c r="I4407" s="21">
        <f t="shared" si="143"/>
        <v>14</v>
      </c>
    </row>
    <row r="4408" spans="1:9" ht="13.4" customHeight="1" x14ac:dyDescent="0.25">
      <c r="A4408" s="21" t="s">
        <v>2119</v>
      </c>
      <c r="B4408" s="25">
        <v>41365</v>
      </c>
      <c r="C4408" s="28" t="s">
        <v>21</v>
      </c>
      <c r="D4408" s="21" t="s">
        <v>528</v>
      </c>
      <c r="E4408" s="26">
        <v>375</v>
      </c>
      <c r="G4408" s="28" t="s">
        <v>675</v>
      </c>
      <c r="I4408" s="21">
        <f t="shared" si="143"/>
        <v>14</v>
      </c>
    </row>
    <row r="4409" spans="1:9" ht="13.4" customHeight="1" x14ac:dyDescent="0.25">
      <c r="A4409" s="21" t="s">
        <v>2119</v>
      </c>
      <c r="B4409" s="25">
        <v>41365</v>
      </c>
      <c r="C4409" s="28" t="s">
        <v>21</v>
      </c>
      <c r="D4409" s="21" t="s">
        <v>22</v>
      </c>
      <c r="E4409" s="26">
        <v>2000</v>
      </c>
      <c r="G4409" s="28" t="s">
        <v>23</v>
      </c>
      <c r="I4409" s="21">
        <f t="shared" si="143"/>
        <v>14</v>
      </c>
    </row>
    <row r="4410" spans="1:9" ht="13.4" customHeight="1" x14ac:dyDescent="0.25">
      <c r="A4410" s="21" t="s">
        <v>2119</v>
      </c>
      <c r="B4410" s="25">
        <v>41365</v>
      </c>
      <c r="C4410" s="28" t="s">
        <v>21</v>
      </c>
      <c r="D4410" s="21" t="s">
        <v>36</v>
      </c>
      <c r="E4410" s="26">
        <v>1900</v>
      </c>
      <c r="G4410" s="28" t="s">
        <v>23</v>
      </c>
      <c r="I4410" s="21">
        <f t="shared" si="143"/>
        <v>14</v>
      </c>
    </row>
    <row r="4411" spans="1:9" ht="13.4" customHeight="1" x14ac:dyDescent="0.25">
      <c r="A4411" s="21" t="s">
        <v>2119</v>
      </c>
      <c r="B4411" s="25">
        <v>41365</v>
      </c>
      <c r="C4411" s="28" t="s">
        <v>21</v>
      </c>
      <c r="D4411" s="21" t="s">
        <v>258</v>
      </c>
      <c r="E4411" s="26">
        <v>600</v>
      </c>
      <c r="G4411" s="28" t="s">
        <v>675</v>
      </c>
      <c r="I4411" s="21">
        <f t="shared" si="143"/>
        <v>14</v>
      </c>
    </row>
    <row r="4412" spans="1:9" ht="13.4" customHeight="1" x14ac:dyDescent="0.25">
      <c r="A4412" s="21" t="s">
        <v>2119</v>
      </c>
      <c r="B4412" s="25">
        <v>41365</v>
      </c>
      <c r="C4412" s="28" t="s">
        <v>21</v>
      </c>
      <c r="D4412" s="21" t="s">
        <v>268</v>
      </c>
      <c r="E4412" s="26">
        <v>400</v>
      </c>
      <c r="G4412" s="28" t="s">
        <v>675</v>
      </c>
      <c r="I4412" s="21">
        <f t="shared" si="143"/>
        <v>14</v>
      </c>
    </row>
    <row r="4413" spans="1:9" ht="13.4" customHeight="1" x14ac:dyDescent="0.25">
      <c r="A4413" s="21" t="s">
        <v>2119</v>
      </c>
      <c r="B4413" s="25">
        <v>41365</v>
      </c>
      <c r="C4413" s="28" t="s">
        <v>340</v>
      </c>
      <c r="D4413" s="21">
        <v>265262</v>
      </c>
      <c r="F4413" s="26">
        <v>224.03</v>
      </c>
      <c r="G4413" s="28" t="s">
        <v>889</v>
      </c>
    </row>
    <row r="4414" spans="1:9" ht="13.4" customHeight="1" x14ac:dyDescent="0.25">
      <c r="A4414" s="21" t="s">
        <v>2119</v>
      </c>
      <c r="B4414" s="25">
        <v>41365</v>
      </c>
      <c r="C4414" s="28" t="s">
        <v>340</v>
      </c>
      <c r="D4414" s="21">
        <v>265264</v>
      </c>
      <c r="F4414" s="26">
        <v>161.09</v>
      </c>
      <c r="G4414" s="28" t="s">
        <v>889</v>
      </c>
    </row>
    <row r="4415" spans="1:9" ht="13.4" customHeight="1" x14ac:dyDescent="0.25">
      <c r="A4415" s="21" t="s">
        <v>2119</v>
      </c>
      <c r="B4415" s="25">
        <v>41365</v>
      </c>
      <c r="C4415" s="28" t="s">
        <v>340</v>
      </c>
      <c r="D4415" s="21">
        <v>265287</v>
      </c>
      <c r="F4415" s="26">
        <v>272.27</v>
      </c>
      <c r="G4415" s="28" t="s">
        <v>889</v>
      </c>
    </row>
    <row r="4416" spans="1:9" ht="13.4" customHeight="1" x14ac:dyDescent="0.25">
      <c r="A4416" s="21" t="s">
        <v>2119</v>
      </c>
      <c r="B4416" s="25">
        <v>41365</v>
      </c>
      <c r="C4416" s="28" t="s">
        <v>6</v>
      </c>
      <c r="D4416" s="21">
        <v>356629</v>
      </c>
      <c r="F4416" s="26">
        <v>195.27</v>
      </c>
      <c r="G4416" s="28" t="s">
        <v>888</v>
      </c>
    </row>
    <row r="4417" spans="1:9" ht="13.4" customHeight="1" x14ac:dyDescent="0.25">
      <c r="A4417" s="21" t="s">
        <v>2119</v>
      </c>
      <c r="B4417" s="25">
        <v>41365</v>
      </c>
      <c r="C4417" s="28" t="s">
        <v>6</v>
      </c>
      <c r="D4417" s="21" t="s">
        <v>216</v>
      </c>
      <c r="F4417" s="26">
        <v>379</v>
      </c>
      <c r="G4417" s="28" t="s">
        <v>905</v>
      </c>
    </row>
    <row r="4418" spans="1:9" ht="13.4" customHeight="1" x14ac:dyDescent="0.25">
      <c r="A4418" s="21" t="s">
        <v>2119</v>
      </c>
      <c r="B4418" s="25">
        <v>41366</v>
      </c>
      <c r="C4418" s="28" t="s">
        <v>6</v>
      </c>
      <c r="D4418" s="21">
        <v>79909</v>
      </c>
      <c r="F4418" s="26">
        <v>6306.92</v>
      </c>
      <c r="G4418" s="28" t="s">
        <v>23</v>
      </c>
    </row>
    <row r="4419" spans="1:9" ht="13.4" customHeight="1" x14ac:dyDescent="0.25">
      <c r="A4419" s="21" t="s">
        <v>2119</v>
      </c>
      <c r="B4419" s="25">
        <v>41366</v>
      </c>
      <c r="C4419" s="28" t="s">
        <v>6</v>
      </c>
      <c r="D4419" s="21">
        <v>265354</v>
      </c>
      <c r="F4419" s="26">
        <v>163.86</v>
      </c>
      <c r="G4419" s="28" t="s">
        <v>908</v>
      </c>
    </row>
    <row r="4420" spans="1:9" ht="13.4" customHeight="1" x14ac:dyDescent="0.25">
      <c r="A4420" s="21" t="s">
        <v>2119</v>
      </c>
      <c r="B4420" s="25">
        <v>41366</v>
      </c>
      <c r="C4420" s="28" t="s">
        <v>6</v>
      </c>
      <c r="D4420" s="21">
        <v>261910</v>
      </c>
      <c r="F4420" s="26">
        <v>1945.93</v>
      </c>
      <c r="G4420" s="28" t="s">
        <v>675</v>
      </c>
    </row>
    <row r="4421" spans="1:9" ht="13.4" customHeight="1" x14ac:dyDescent="0.25">
      <c r="A4421" s="21" t="s">
        <v>2119</v>
      </c>
      <c r="B4421" s="25">
        <v>41366</v>
      </c>
      <c r="C4421" s="28" t="s">
        <v>340</v>
      </c>
      <c r="D4421" s="21">
        <v>265356</v>
      </c>
      <c r="F4421" s="26">
        <v>114.23</v>
      </c>
      <c r="G4421" s="28" t="s">
        <v>889</v>
      </c>
    </row>
    <row r="4422" spans="1:9" ht="13.4" customHeight="1" x14ac:dyDescent="0.25">
      <c r="A4422" s="21" t="s">
        <v>2119</v>
      </c>
      <c r="B4422" s="25">
        <v>41366</v>
      </c>
      <c r="C4422" s="28" t="s">
        <v>21</v>
      </c>
      <c r="D4422" s="21" t="s">
        <v>262</v>
      </c>
      <c r="E4422" s="26">
        <v>4000</v>
      </c>
      <c r="G4422" s="28" t="s">
        <v>888</v>
      </c>
      <c r="I4422" s="21">
        <f t="shared" ref="I4422:I4428" si="144">WEEKNUM(B4422)</f>
        <v>14</v>
      </c>
    </row>
    <row r="4423" spans="1:9" ht="13.4" customHeight="1" x14ac:dyDescent="0.25">
      <c r="A4423" s="21" t="s">
        <v>2119</v>
      </c>
      <c r="B4423" s="25">
        <v>41366</v>
      </c>
      <c r="C4423" s="28" t="s">
        <v>21</v>
      </c>
      <c r="D4423" s="21" t="s">
        <v>909</v>
      </c>
      <c r="E4423" s="26">
        <v>1700</v>
      </c>
      <c r="G4423" s="28" t="s">
        <v>888</v>
      </c>
      <c r="I4423" s="21">
        <f t="shared" si="144"/>
        <v>14</v>
      </c>
    </row>
    <row r="4424" spans="1:9" ht="13.4" customHeight="1" x14ac:dyDescent="0.25">
      <c r="A4424" s="21" t="s">
        <v>2119</v>
      </c>
      <c r="B4424" s="25">
        <v>41366</v>
      </c>
      <c r="C4424" s="28" t="s">
        <v>21</v>
      </c>
      <c r="D4424" s="21" t="s">
        <v>40</v>
      </c>
      <c r="E4424" s="26">
        <v>650</v>
      </c>
      <c r="G4424" s="28" t="s">
        <v>675</v>
      </c>
      <c r="I4424" s="21">
        <f t="shared" si="144"/>
        <v>14</v>
      </c>
    </row>
    <row r="4425" spans="1:9" ht="13.4" customHeight="1" x14ac:dyDescent="0.25">
      <c r="A4425" s="21" t="s">
        <v>2119</v>
      </c>
      <c r="B4425" s="25">
        <v>41366</v>
      </c>
      <c r="C4425" s="28" t="s">
        <v>21</v>
      </c>
      <c r="D4425" s="21" t="s">
        <v>533</v>
      </c>
      <c r="E4425" s="26">
        <v>600</v>
      </c>
      <c r="G4425" s="28" t="s">
        <v>675</v>
      </c>
      <c r="I4425" s="21">
        <f t="shared" si="144"/>
        <v>14</v>
      </c>
    </row>
    <row r="4426" spans="1:9" ht="13.4" customHeight="1" x14ac:dyDescent="0.25">
      <c r="A4426" s="21" t="s">
        <v>2119</v>
      </c>
      <c r="B4426" s="25">
        <v>41366</v>
      </c>
      <c r="C4426" s="28" t="s">
        <v>21</v>
      </c>
      <c r="D4426" s="21" t="s">
        <v>32</v>
      </c>
      <c r="E4426" s="26">
        <v>520</v>
      </c>
      <c r="G4426" s="28" t="s">
        <v>675</v>
      </c>
      <c r="I4426" s="21">
        <f t="shared" si="144"/>
        <v>14</v>
      </c>
    </row>
    <row r="4427" spans="1:9" ht="13.4" customHeight="1" x14ac:dyDescent="0.25">
      <c r="A4427" s="21" t="s">
        <v>2119</v>
      </c>
      <c r="B4427" s="25">
        <v>41366</v>
      </c>
      <c r="C4427" s="28" t="s">
        <v>21</v>
      </c>
      <c r="D4427" s="21" t="s">
        <v>107</v>
      </c>
      <c r="E4427" s="26">
        <v>300</v>
      </c>
      <c r="G4427" s="28" t="s">
        <v>888</v>
      </c>
      <c r="I4427" s="21">
        <f t="shared" si="144"/>
        <v>14</v>
      </c>
    </row>
    <row r="4428" spans="1:9" ht="13.4" customHeight="1" x14ac:dyDescent="0.25">
      <c r="A4428" s="21" t="s">
        <v>2119</v>
      </c>
      <c r="B4428" s="25">
        <v>41366</v>
      </c>
      <c r="C4428" s="28" t="s">
        <v>21</v>
      </c>
      <c r="D4428" s="21" t="s">
        <v>510</v>
      </c>
      <c r="E4428" s="26">
        <v>197.1</v>
      </c>
      <c r="G4428" s="28" t="s">
        <v>323</v>
      </c>
      <c r="I4428" s="21">
        <f t="shared" si="144"/>
        <v>14</v>
      </c>
    </row>
    <row r="4429" spans="1:9" ht="13.4" customHeight="1" x14ac:dyDescent="0.25">
      <c r="A4429" s="21" t="s">
        <v>2119</v>
      </c>
      <c r="B4429" s="25">
        <v>41366</v>
      </c>
      <c r="C4429" s="28" t="s">
        <v>6</v>
      </c>
      <c r="D4429" s="21" t="s">
        <v>216</v>
      </c>
      <c r="F4429" s="26">
        <v>19</v>
      </c>
      <c r="G4429" s="28" t="s">
        <v>23</v>
      </c>
    </row>
    <row r="4430" spans="1:9" ht="13.4" customHeight="1" x14ac:dyDescent="0.25">
      <c r="A4430" s="21" t="s">
        <v>2119</v>
      </c>
      <c r="B4430" s="25">
        <v>41367</v>
      </c>
      <c r="C4430" s="28" t="s">
        <v>21</v>
      </c>
      <c r="D4430" s="21" t="s">
        <v>359</v>
      </c>
      <c r="E4430" s="26">
        <v>82.5</v>
      </c>
      <c r="G4430" s="28" t="s">
        <v>323</v>
      </c>
      <c r="I4430" s="21">
        <f>WEEKNUM(B4430)</f>
        <v>14</v>
      </c>
    </row>
    <row r="4431" spans="1:9" ht="13.4" customHeight="1" x14ac:dyDescent="0.25">
      <c r="A4431" s="21" t="s">
        <v>2119</v>
      </c>
      <c r="B4431" s="25">
        <v>41367</v>
      </c>
      <c r="C4431" s="28" t="s">
        <v>340</v>
      </c>
      <c r="D4431" s="21">
        <v>265419</v>
      </c>
      <c r="F4431" s="26">
        <v>161.5</v>
      </c>
      <c r="G4431" s="28" t="s">
        <v>905</v>
      </c>
    </row>
    <row r="4432" spans="1:9" ht="13.4" customHeight="1" x14ac:dyDescent="0.25">
      <c r="A4432" s="21" t="s">
        <v>2119</v>
      </c>
      <c r="B4432" s="25">
        <v>41367</v>
      </c>
      <c r="C4432" s="28" t="s">
        <v>910</v>
      </c>
      <c r="D4432" s="21">
        <v>356910</v>
      </c>
      <c r="F4432" s="26">
        <v>223.21</v>
      </c>
      <c r="G4432" s="28" t="s">
        <v>360</v>
      </c>
    </row>
    <row r="4433" spans="1:9" ht="13.4" customHeight="1" x14ac:dyDescent="0.25">
      <c r="A4433" s="21" t="s">
        <v>2119</v>
      </c>
      <c r="B4433" s="25">
        <v>41367</v>
      </c>
      <c r="C4433" s="28" t="s">
        <v>6</v>
      </c>
      <c r="D4433" s="21">
        <v>356914</v>
      </c>
      <c r="F4433" s="26">
        <v>533.41</v>
      </c>
      <c r="G4433" s="28" t="s">
        <v>23</v>
      </c>
    </row>
    <row r="4434" spans="1:9" ht="13.4" customHeight="1" x14ac:dyDescent="0.25">
      <c r="A4434" s="21" t="s">
        <v>2119</v>
      </c>
      <c r="B4434" s="25">
        <v>41367</v>
      </c>
      <c r="C4434" s="28" t="s">
        <v>434</v>
      </c>
      <c r="D4434" s="21">
        <v>265444</v>
      </c>
      <c r="F4434" s="26">
        <v>294.68</v>
      </c>
      <c r="G4434" s="28" t="s">
        <v>889</v>
      </c>
    </row>
    <row r="4435" spans="1:9" ht="13.4" customHeight="1" x14ac:dyDescent="0.25">
      <c r="A4435" s="21" t="s">
        <v>2119</v>
      </c>
      <c r="B4435" s="25">
        <v>41367</v>
      </c>
      <c r="C4435" s="28" t="s">
        <v>6</v>
      </c>
      <c r="D4435" s="21">
        <v>262042</v>
      </c>
      <c r="F4435" s="26">
        <v>167.62</v>
      </c>
      <c r="G4435" s="28" t="s">
        <v>675</v>
      </c>
    </row>
    <row r="4436" spans="1:9" ht="13.4" customHeight="1" x14ac:dyDescent="0.25">
      <c r="A4436" s="21" t="s">
        <v>2119</v>
      </c>
      <c r="B4436" s="25">
        <v>41368</v>
      </c>
      <c r="C4436" s="28" t="s">
        <v>910</v>
      </c>
      <c r="D4436" s="21">
        <v>357063</v>
      </c>
      <c r="F4436" s="26">
        <v>93.45</v>
      </c>
      <c r="G4436" s="28" t="s">
        <v>360</v>
      </c>
    </row>
    <row r="4437" spans="1:9" ht="13.4" customHeight="1" x14ac:dyDescent="0.25">
      <c r="A4437" s="21" t="s">
        <v>2119</v>
      </c>
      <c r="B4437" s="25">
        <v>41368</v>
      </c>
      <c r="C4437" s="28" t="s">
        <v>6</v>
      </c>
      <c r="D4437" s="21">
        <v>262094</v>
      </c>
      <c r="F4437" s="26">
        <v>390.56</v>
      </c>
      <c r="G4437" s="28" t="s">
        <v>675</v>
      </c>
    </row>
    <row r="4438" spans="1:9" ht="13.4" customHeight="1" x14ac:dyDescent="0.25">
      <c r="A4438" s="21" t="s">
        <v>2119</v>
      </c>
      <c r="B4438" s="25">
        <v>41368</v>
      </c>
      <c r="C4438" s="28" t="s">
        <v>434</v>
      </c>
      <c r="D4438" s="21">
        <v>315253</v>
      </c>
      <c r="F4438" s="26">
        <v>141.19999999999999</v>
      </c>
      <c r="G4438" s="28" t="s">
        <v>889</v>
      </c>
    </row>
    <row r="4439" spans="1:9" ht="13.4" customHeight="1" x14ac:dyDescent="0.25">
      <c r="A4439" s="21" t="s">
        <v>2119</v>
      </c>
      <c r="B4439" s="25">
        <v>41368</v>
      </c>
      <c r="C4439" s="28" t="s">
        <v>434</v>
      </c>
      <c r="D4439" s="21">
        <v>265485</v>
      </c>
      <c r="F4439" s="26">
        <v>46.67</v>
      </c>
      <c r="G4439" s="28" t="s">
        <v>889</v>
      </c>
    </row>
    <row r="4440" spans="1:9" ht="13.4" customHeight="1" x14ac:dyDescent="0.25">
      <c r="A4440" s="21" t="s">
        <v>2119</v>
      </c>
      <c r="B4440" s="25">
        <v>41369</v>
      </c>
      <c r="C4440" s="28" t="s">
        <v>21</v>
      </c>
      <c r="D4440" s="21" t="s">
        <v>32</v>
      </c>
      <c r="E4440" s="26">
        <v>920</v>
      </c>
      <c r="G4440" s="28" t="s">
        <v>675</v>
      </c>
      <c r="I4440" s="21">
        <f t="shared" ref="I4440:I4445" si="145">WEEKNUM(B4440)</f>
        <v>14</v>
      </c>
    </row>
    <row r="4441" spans="1:9" ht="13.4" customHeight="1" x14ac:dyDescent="0.25">
      <c r="A4441" s="21" t="s">
        <v>2119</v>
      </c>
      <c r="B4441" s="25">
        <v>41369</v>
      </c>
      <c r="C4441" s="28" t="s">
        <v>21</v>
      </c>
      <c r="D4441" s="21" t="s">
        <v>32</v>
      </c>
      <c r="E4441" s="26">
        <v>460</v>
      </c>
      <c r="G4441" s="28" t="s">
        <v>888</v>
      </c>
      <c r="I4441" s="21">
        <f t="shared" si="145"/>
        <v>14</v>
      </c>
    </row>
    <row r="4442" spans="1:9" ht="13.4" customHeight="1" x14ac:dyDescent="0.25">
      <c r="A4442" s="21" t="s">
        <v>2119</v>
      </c>
      <c r="B4442" s="25">
        <v>41369</v>
      </c>
      <c r="C4442" s="28" t="s">
        <v>21</v>
      </c>
      <c r="D4442" s="21" t="s">
        <v>22</v>
      </c>
      <c r="E4442" s="26">
        <v>660</v>
      </c>
      <c r="G4442" s="28" t="s">
        <v>23</v>
      </c>
      <c r="I4442" s="21">
        <f t="shared" si="145"/>
        <v>14</v>
      </c>
    </row>
    <row r="4443" spans="1:9" ht="13.4" customHeight="1" x14ac:dyDescent="0.25">
      <c r="A4443" s="21" t="s">
        <v>2119</v>
      </c>
      <c r="B4443" s="25">
        <v>41369</v>
      </c>
      <c r="C4443" s="28" t="s">
        <v>21</v>
      </c>
      <c r="D4443" s="21" t="s">
        <v>848</v>
      </c>
      <c r="E4443" s="26">
        <v>400</v>
      </c>
      <c r="G4443" s="28" t="s">
        <v>888</v>
      </c>
      <c r="I4443" s="21">
        <f t="shared" si="145"/>
        <v>14</v>
      </c>
    </row>
    <row r="4444" spans="1:9" ht="13.4" customHeight="1" x14ac:dyDescent="0.25">
      <c r="A4444" s="21" t="s">
        <v>2119</v>
      </c>
      <c r="B4444" s="25">
        <v>41369</v>
      </c>
      <c r="C4444" s="28" t="s">
        <v>21</v>
      </c>
      <c r="D4444" s="21" t="s">
        <v>257</v>
      </c>
      <c r="E4444" s="26">
        <v>759.13</v>
      </c>
      <c r="G4444" s="28" t="s">
        <v>543</v>
      </c>
      <c r="I4444" s="21">
        <f t="shared" si="145"/>
        <v>14</v>
      </c>
    </row>
    <row r="4445" spans="1:9" ht="13.4" customHeight="1" x14ac:dyDescent="0.25">
      <c r="A4445" s="21" t="s">
        <v>2119</v>
      </c>
      <c r="B4445" s="25">
        <v>41369</v>
      </c>
      <c r="C4445" s="28" t="s">
        <v>21</v>
      </c>
      <c r="D4445" s="21" t="s">
        <v>396</v>
      </c>
      <c r="E4445" s="26">
        <v>600</v>
      </c>
      <c r="G4445" s="28" t="s">
        <v>675</v>
      </c>
      <c r="I4445" s="21">
        <f t="shared" si="145"/>
        <v>14</v>
      </c>
    </row>
    <row r="4446" spans="1:9" ht="13.4" customHeight="1" x14ac:dyDescent="0.25">
      <c r="A4446" s="21" t="s">
        <v>2119</v>
      </c>
      <c r="B4446" s="25">
        <v>41369</v>
      </c>
      <c r="C4446" s="28" t="s">
        <v>6</v>
      </c>
      <c r="D4446" s="21" t="s">
        <v>216</v>
      </c>
      <c r="F4446" s="26">
        <v>400.6</v>
      </c>
      <c r="G4446" s="28" t="s">
        <v>23</v>
      </c>
    </row>
    <row r="4447" spans="1:9" ht="13.4" customHeight="1" x14ac:dyDescent="0.25">
      <c r="A4447" s="21" t="s">
        <v>2119</v>
      </c>
      <c r="B4447" s="25">
        <v>41369</v>
      </c>
      <c r="C4447" s="28" t="s">
        <v>340</v>
      </c>
      <c r="D4447" s="21">
        <v>80061</v>
      </c>
      <c r="F4447" s="26">
        <v>409.91</v>
      </c>
      <c r="G4447" s="28" t="s">
        <v>889</v>
      </c>
    </row>
    <row r="4448" spans="1:9" ht="13.4" customHeight="1" x14ac:dyDescent="0.25">
      <c r="A4448" s="21" t="s">
        <v>2119</v>
      </c>
      <c r="B4448" s="25">
        <v>41369</v>
      </c>
      <c r="C4448" s="28" t="s">
        <v>6</v>
      </c>
      <c r="D4448" s="21">
        <v>357315</v>
      </c>
      <c r="F4448" s="26">
        <v>220.37</v>
      </c>
      <c r="G4448" s="28" t="s">
        <v>374</v>
      </c>
    </row>
    <row r="4449" spans="1:9" ht="13.4" customHeight="1" x14ac:dyDescent="0.25">
      <c r="A4449" s="21" t="s">
        <v>2119</v>
      </c>
      <c r="B4449" s="25">
        <v>41370</v>
      </c>
      <c r="C4449" s="28" t="s">
        <v>6</v>
      </c>
      <c r="D4449" s="21">
        <v>357424</v>
      </c>
      <c r="F4449" s="26">
        <v>254.24</v>
      </c>
      <c r="G4449" s="28" t="s">
        <v>23</v>
      </c>
    </row>
    <row r="4450" spans="1:9" ht="13.4" customHeight="1" x14ac:dyDescent="0.25">
      <c r="A4450" s="21" t="s">
        <v>2119</v>
      </c>
      <c r="B4450" s="25">
        <v>41370</v>
      </c>
      <c r="C4450" s="28" t="s">
        <v>6</v>
      </c>
      <c r="D4450" s="21">
        <v>357451</v>
      </c>
      <c r="F4450" s="26">
        <v>539.77</v>
      </c>
      <c r="G4450" s="28" t="s">
        <v>888</v>
      </c>
    </row>
    <row r="4451" spans="1:9" ht="13.4" customHeight="1" x14ac:dyDescent="0.25">
      <c r="A4451" s="21" t="s">
        <v>2119</v>
      </c>
      <c r="B4451" s="25">
        <v>41372</v>
      </c>
      <c r="C4451" s="28" t="s">
        <v>21</v>
      </c>
      <c r="D4451" s="21" t="s">
        <v>260</v>
      </c>
      <c r="E4451" s="26">
        <v>2000</v>
      </c>
      <c r="G4451" s="28" t="s">
        <v>675</v>
      </c>
      <c r="I4451" s="21">
        <f t="shared" ref="I4451:I4456" si="146">WEEKNUM(B4451)</f>
        <v>15</v>
      </c>
    </row>
    <row r="4452" spans="1:9" ht="13.4" customHeight="1" x14ac:dyDescent="0.25">
      <c r="A4452" s="21" t="s">
        <v>2119</v>
      </c>
      <c r="B4452" s="25">
        <v>41372</v>
      </c>
      <c r="C4452" s="28" t="s">
        <v>21</v>
      </c>
      <c r="D4452" s="21" t="s">
        <v>22</v>
      </c>
      <c r="E4452" s="26">
        <v>1960</v>
      </c>
      <c r="G4452" s="28" t="s">
        <v>23</v>
      </c>
      <c r="I4452" s="21">
        <f t="shared" si="146"/>
        <v>15</v>
      </c>
    </row>
    <row r="4453" spans="1:9" ht="13.4" customHeight="1" x14ac:dyDescent="0.25">
      <c r="A4453" s="21" t="s">
        <v>2119</v>
      </c>
      <c r="B4453" s="25">
        <v>41372</v>
      </c>
      <c r="C4453" s="28" t="s">
        <v>21</v>
      </c>
      <c r="D4453" s="21" t="s">
        <v>36</v>
      </c>
      <c r="E4453" s="26">
        <v>1350</v>
      </c>
      <c r="G4453" s="28" t="s">
        <v>23</v>
      </c>
      <c r="I4453" s="21">
        <f t="shared" si="146"/>
        <v>15</v>
      </c>
    </row>
    <row r="4454" spans="1:9" ht="13.4" customHeight="1" x14ac:dyDescent="0.25">
      <c r="A4454" s="21" t="s">
        <v>2119</v>
      </c>
      <c r="B4454" s="25">
        <v>41372</v>
      </c>
      <c r="C4454" s="28" t="s">
        <v>21</v>
      </c>
      <c r="D4454" s="21" t="s">
        <v>40</v>
      </c>
      <c r="E4454" s="26">
        <v>780</v>
      </c>
      <c r="G4454" s="28" t="s">
        <v>675</v>
      </c>
      <c r="I4454" s="21">
        <f t="shared" si="146"/>
        <v>15</v>
      </c>
    </row>
    <row r="4455" spans="1:9" ht="13.4" customHeight="1" x14ac:dyDescent="0.25">
      <c r="A4455" s="21" t="s">
        <v>2119</v>
      </c>
      <c r="B4455" s="25">
        <v>41372</v>
      </c>
      <c r="C4455" s="28" t="s">
        <v>21</v>
      </c>
      <c r="D4455" s="21" t="s">
        <v>258</v>
      </c>
      <c r="E4455" s="26">
        <v>720</v>
      </c>
      <c r="G4455" s="28" t="s">
        <v>675</v>
      </c>
      <c r="I4455" s="21">
        <f t="shared" si="146"/>
        <v>15</v>
      </c>
    </row>
    <row r="4456" spans="1:9" ht="13.4" customHeight="1" x14ac:dyDescent="0.25">
      <c r="A4456" s="21" t="s">
        <v>2119</v>
      </c>
      <c r="B4456" s="25">
        <v>41372</v>
      </c>
      <c r="C4456" s="28" t="s">
        <v>21</v>
      </c>
      <c r="D4456" s="21" t="s">
        <v>533</v>
      </c>
      <c r="E4456" s="26">
        <v>720</v>
      </c>
      <c r="G4456" s="28" t="s">
        <v>675</v>
      </c>
      <c r="I4456" s="21">
        <f t="shared" si="146"/>
        <v>15</v>
      </c>
    </row>
    <row r="4457" spans="1:9" ht="13.4" customHeight="1" x14ac:dyDescent="0.25">
      <c r="A4457" s="21" t="s">
        <v>2119</v>
      </c>
      <c r="B4457" s="25">
        <v>41372</v>
      </c>
      <c r="C4457" s="28" t="s">
        <v>6</v>
      </c>
      <c r="D4457" s="21">
        <v>357623</v>
      </c>
      <c r="F4457" s="26">
        <v>94.93</v>
      </c>
      <c r="G4457" s="28" t="s">
        <v>23</v>
      </c>
    </row>
    <row r="4458" spans="1:9" ht="13.4" customHeight="1" x14ac:dyDescent="0.25">
      <c r="A4458" s="21" t="s">
        <v>2119</v>
      </c>
      <c r="B4458" s="25">
        <v>41372</v>
      </c>
      <c r="C4458" s="28" t="s">
        <v>6</v>
      </c>
      <c r="D4458" s="21">
        <v>357626</v>
      </c>
      <c r="F4458" s="26">
        <v>61.43</v>
      </c>
      <c r="G4458" s="28" t="s">
        <v>888</v>
      </c>
    </row>
    <row r="4459" spans="1:9" ht="13.4" customHeight="1" x14ac:dyDescent="0.25">
      <c r="A4459" s="21" t="s">
        <v>2119</v>
      </c>
      <c r="B4459" s="25">
        <v>41372</v>
      </c>
      <c r="C4459" s="28" t="s">
        <v>340</v>
      </c>
      <c r="D4459" s="21">
        <v>265717</v>
      </c>
      <c r="F4459" s="26">
        <v>503.19</v>
      </c>
      <c r="G4459" s="28" t="s">
        <v>905</v>
      </c>
    </row>
    <row r="4460" spans="1:9" ht="13.4" customHeight="1" x14ac:dyDescent="0.25">
      <c r="A4460" s="21" t="s">
        <v>2119</v>
      </c>
      <c r="B4460" s="25">
        <v>41372</v>
      </c>
      <c r="C4460" s="28" t="s">
        <v>6</v>
      </c>
      <c r="D4460" s="21">
        <v>357638</v>
      </c>
      <c r="F4460" s="26">
        <v>605.80999999999995</v>
      </c>
      <c r="G4460" s="28" t="s">
        <v>888</v>
      </c>
    </row>
    <row r="4461" spans="1:9" ht="13.4" customHeight="1" x14ac:dyDescent="0.25">
      <c r="A4461" s="21" t="s">
        <v>2119</v>
      </c>
      <c r="B4461" s="25">
        <v>41372</v>
      </c>
      <c r="C4461" s="28" t="s">
        <v>340</v>
      </c>
      <c r="D4461" s="21">
        <v>265767</v>
      </c>
      <c r="F4461" s="26">
        <v>182.29</v>
      </c>
      <c r="G4461" s="28" t="s">
        <v>905</v>
      </c>
    </row>
    <row r="4462" spans="1:9" ht="13.4" customHeight="1" x14ac:dyDescent="0.25">
      <c r="A4462" s="21" t="s">
        <v>2119</v>
      </c>
      <c r="B4462" s="25">
        <v>41372</v>
      </c>
      <c r="C4462" s="28" t="s">
        <v>340</v>
      </c>
      <c r="D4462" s="21">
        <v>265780</v>
      </c>
      <c r="F4462" s="26">
        <v>716.56</v>
      </c>
      <c r="G4462" s="28" t="s">
        <v>889</v>
      </c>
    </row>
    <row r="4463" spans="1:9" ht="13.4" customHeight="1" x14ac:dyDescent="0.25">
      <c r="A4463" s="21" t="s">
        <v>2119</v>
      </c>
      <c r="B4463" s="25">
        <v>41372</v>
      </c>
      <c r="C4463" s="28" t="s">
        <v>6</v>
      </c>
      <c r="D4463" s="21">
        <v>265786</v>
      </c>
      <c r="F4463" s="26">
        <v>37.58</v>
      </c>
      <c r="G4463" s="28" t="s">
        <v>888</v>
      </c>
    </row>
    <row r="4464" spans="1:9" ht="13.4" customHeight="1" x14ac:dyDescent="0.25">
      <c r="A4464" s="21" t="s">
        <v>2119</v>
      </c>
      <c r="B4464" s="25">
        <v>41373</v>
      </c>
      <c r="C4464" s="28" t="s">
        <v>21</v>
      </c>
      <c r="D4464" s="21" t="s">
        <v>396</v>
      </c>
      <c r="E4464" s="26">
        <v>720</v>
      </c>
      <c r="G4464" s="28" t="s">
        <v>675</v>
      </c>
      <c r="I4464" s="21">
        <f>WEEKNUM(B4464)</f>
        <v>15</v>
      </c>
    </row>
    <row r="4465" spans="1:7" ht="13.4" customHeight="1" x14ac:dyDescent="0.25">
      <c r="A4465" s="21" t="s">
        <v>2119</v>
      </c>
      <c r="B4465" s="25">
        <v>41373</v>
      </c>
      <c r="C4465" s="28" t="s">
        <v>340</v>
      </c>
      <c r="D4465" s="21">
        <v>265815</v>
      </c>
      <c r="F4465" s="26">
        <v>23.29</v>
      </c>
      <c r="G4465" s="28" t="s">
        <v>889</v>
      </c>
    </row>
    <row r="4466" spans="1:7" ht="13.4" customHeight="1" x14ac:dyDescent="0.25">
      <c r="A4466" s="21" t="s">
        <v>2119</v>
      </c>
      <c r="B4466" s="25">
        <v>41373</v>
      </c>
      <c r="C4466" s="28" t="s">
        <v>6</v>
      </c>
      <c r="D4466" s="21">
        <v>357853</v>
      </c>
      <c r="F4466" s="26">
        <v>795.38</v>
      </c>
      <c r="G4466" s="28" t="s">
        <v>888</v>
      </c>
    </row>
    <row r="4467" spans="1:7" ht="13.4" customHeight="1" x14ac:dyDescent="0.25">
      <c r="A4467" s="21" t="s">
        <v>2119</v>
      </c>
      <c r="B4467" s="25">
        <v>41373</v>
      </c>
      <c r="C4467" s="28" t="s">
        <v>6</v>
      </c>
      <c r="D4467" s="21">
        <v>357864</v>
      </c>
      <c r="F4467" s="26">
        <v>120.29</v>
      </c>
      <c r="G4467" s="28" t="s">
        <v>888</v>
      </c>
    </row>
    <row r="4468" spans="1:7" ht="13.4" customHeight="1" x14ac:dyDescent="0.25">
      <c r="A4468" s="21" t="s">
        <v>2119</v>
      </c>
      <c r="B4468" s="25">
        <v>41373</v>
      </c>
      <c r="C4468" s="28" t="s">
        <v>6</v>
      </c>
      <c r="D4468" s="21">
        <v>265831</v>
      </c>
      <c r="F4468" s="26">
        <v>62.79</v>
      </c>
      <c r="G4468" s="28" t="s">
        <v>911</v>
      </c>
    </row>
    <row r="4469" spans="1:7" ht="13.4" customHeight="1" x14ac:dyDescent="0.25">
      <c r="A4469" s="21" t="s">
        <v>2119</v>
      </c>
      <c r="B4469" s="25">
        <v>41373</v>
      </c>
      <c r="C4469" s="28" t="s">
        <v>6</v>
      </c>
      <c r="D4469" s="21">
        <v>357946</v>
      </c>
      <c r="F4469" s="26">
        <v>286.14</v>
      </c>
      <c r="G4469" s="28" t="s">
        <v>911</v>
      </c>
    </row>
    <row r="4470" spans="1:7" ht="13.4" customHeight="1" x14ac:dyDescent="0.25">
      <c r="A4470" s="21" t="s">
        <v>2119</v>
      </c>
      <c r="B4470" s="25">
        <v>41373</v>
      </c>
      <c r="C4470" s="28" t="s">
        <v>434</v>
      </c>
      <c r="D4470" s="21">
        <v>265849</v>
      </c>
      <c r="F4470" s="26">
        <v>247.93</v>
      </c>
      <c r="G4470" s="28" t="s">
        <v>889</v>
      </c>
    </row>
    <row r="4471" spans="1:7" ht="13.4" customHeight="1" x14ac:dyDescent="0.25">
      <c r="A4471" s="21" t="s">
        <v>2119</v>
      </c>
      <c r="B4471" s="25">
        <v>41373</v>
      </c>
      <c r="C4471" s="28" t="s">
        <v>434</v>
      </c>
      <c r="D4471" s="21">
        <v>265859</v>
      </c>
      <c r="F4471" s="26">
        <v>29.26</v>
      </c>
      <c r="G4471" s="28" t="s">
        <v>912</v>
      </c>
    </row>
    <row r="4472" spans="1:7" ht="13.4" customHeight="1" x14ac:dyDescent="0.25">
      <c r="A4472" s="21" t="s">
        <v>2119</v>
      </c>
      <c r="B4472" s="25">
        <v>41373</v>
      </c>
      <c r="C4472" s="28" t="s">
        <v>340</v>
      </c>
      <c r="D4472" s="21">
        <v>265805</v>
      </c>
      <c r="F4472" s="26">
        <v>185.58</v>
      </c>
      <c r="G4472" s="28" t="s">
        <v>905</v>
      </c>
    </row>
    <row r="4473" spans="1:7" ht="13.4" customHeight="1" x14ac:dyDescent="0.25">
      <c r="A4473" s="21" t="s">
        <v>2119</v>
      </c>
      <c r="B4473" s="25">
        <v>41374</v>
      </c>
      <c r="C4473" s="28" t="s">
        <v>6</v>
      </c>
      <c r="D4473" s="21" t="s">
        <v>216</v>
      </c>
      <c r="F4473" s="26">
        <v>19</v>
      </c>
      <c r="G4473" s="28" t="s">
        <v>888</v>
      </c>
    </row>
    <row r="4474" spans="1:7" ht="13.4" customHeight="1" x14ac:dyDescent="0.25">
      <c r="A4474" s="21" t="s">
        <v>2119</v>
      </c>
      <c r="B4474" s="25">
        <v>41374</v>
      </c>
      <c r="C4474" s="28" t="s">
        <v>340</v>
      </c>
      <c r="D4474" s="21">
        <v>265883</v>
      </c>
      <c r="F4474" s="26">
        <v>351.15</v>
      </c>
      <c r="G4474" s="28" t="s">
        <v>905</v>
      </c>
    </row>
    <row r="4475" spans="1:7" ht="13.4" customHeight="1" x14ac:dyDescent="0.25">
      <c r="A4475" s="21" t="s">
        <v>2119</v>
      </c>
      <c r="B4475" s="25">
        <v>41374</v>
      </c>
      <c r="C4475" s="28" t="s">
        <v>6</v>
      </c>
      <c r="D4475" s="21">
        <v>358112</v>
      </c>
      <c r="F4475" s="26">
        <v>881.29</v>
      </c>
      <c r="G4475" s="28" t="s">
        <v>911</v>
      </c>
    </row>
    <row r="4476" spans="1:7" ht="13.4" customHeight="1" x14ac:dyDescent="0.25">
      <c r="A4476" s="21" t="s">
        <v>2119</v>
      </c>
      <c r="B4476" s="25">
        <v>41374</v>
      </c>
      <c r="C4476" s="28" t="s">
        <v>340</v>
      </c>
      <c r="D4476" s="21">
        <v>265921</v>
      </c>
      <c r="F4476" s="26">
        <v>237.17</v>
      </c>
      <c r="G4476" s="28" t="s">
        <v>905</v>
      </c>
    </row>
    <row r="4477" spans="1:7" ht="13.4" customHeight="1" x14ac:dyDescent="0.25">
      <c r="A4477" s="21" t="s">
        <v>2119</v>
      </c>
      <c r="B4477" s="25">
        <v>41375</v>
      </c>
      <c r="C4477" s="28" t="s">
        <v>6</v>
      </c>
      <c r="D4477" s="21">
        <v>265979</v>
      </c>
      <c r="F4477" s="26">
        <v>102.4</v>
      </c>
      <c r="G4477" s="28" t="s">
        <v>905</v>
      </c>
    </row>
    <row r="4478" spans="1:7" ht="13.4" customHeight="1" x14ac:dyDescent="0.25">
      <c r="A4478" s="21" t="s">
        <v>2119</v>
      </c>
      <c r="B4478" s="25">
        <v>41375</v>
      </c>
      <c r="C4478" s="28" t="s">
        <v>6</v>
      </c>
      <c r="D4478" s="21">
        <v>358315</v>
      </c>
      <c r="F4478" s="26">
        <v>608.75</v>
      </c>
      <c r="G4478" s="28" t="s">
        <v>23</v>
      </c>
    </row>
    <row r="4479" spans="1:7" ht="13.4" customHeight="1" x14ac:dyDescent="0.25">
      <c r="A4479" s="21" t="s">
        <v>2119</v>
      </c>
      <c r="B4479" s="25">
        <v>41375</v>
      </c>
      <c r="C4479" s="28" t="s">
        <v>340</v>
      </c>
      <c r="D4479" s="21">
        <v>265995</v>
      </c>
      <c r="F4479" s="26">
        <v>166.9</v>
      </c>
      <c r="G4479" s="28" t="s">
        <v>905</v>
      </c>
    </row>
    <row r="4480" spans="1:7" ht="13.4" customHeight="1" x14ac:dyDescent="0.25">
      <c r="A4480" s="21" t="s">
        <v>2119</v>
      </c>
      <c r="B4480" s="25">
        <v>41375</v>
      </c>
      <c r="C4480" s="28" t="s">
        <v>340</v>
      </c>
      <c r="D4480" s="21">
        <v>266021</v>
      </c>
      <c r="F4480" s="26">
        <v>116.39</v>
      </c>
      <c r="G4480" s="28" t="s">
        <v>905</v>
      </c>
    </row>
    <row r="4481" spans="1:9" ht="13.4" customHeight="1" x14ac:dyDescent="0.25">
      <c r="A4481" s="21" t="s">
        <v>2119</v>
      </c>
      <c r="B4481" s="25">
        <v>41375</v>
      </c>
      <c r="C4481" s="28" t="s">
        <v>340</v>
      </c>
      <c r="D4481" s="21">
        <v>266043</v>
      </c>
      <c r="F4481" s="26">
        <v>91.53</v>
      </c>
      <c r="G4481" s="28" t="s">
        <v>905</v>
      </c>
    </row>
    <row r="4482" spans="1:9" ht="13.4" customHeight="1" x14ac:dyDescent="0.25">
      <c r="A4482" s="21" t="s">
        <v>2119</v>
      </c>
      <c r="B4482" s="25">
        <v>41376</v>
      </c>
      <c r="C4482" s="28" t="s">
        <v>21</v>
      </c>
      <c r="D4482" s="21" t="s">
        <v>263</v>
      </c>
      <c r="E4482" s="26">
        <v>120</v>
      </c>
      <c r="G4482" s="28" t="s">
        <v>543</v>
      </c>
      <c r="I4482" s="21">
        <f>WEEKNUM(B4482)</f>
        <v>15</v>
      </c>
    </row>
    <row r="4483" spans="1:9" ht="13.4" customHeight="1" x14ac:dyDescent="0.25">
      <c r="A4483" s="21" t="s">
        <v>2119</v>
      </c>
      <c r="B4483" s="25">
        <v>41376</v>
      </c>
      <c r="C4483" s="28" t="s">
        <v>21</v>
      </c>
      <c r="D4483" s="21" t="s">
        <v>263</v>
      </c>
      <c r="E4483" s="26">
        <v>120</v>
      </c>
      <c r="G4483" s="28" t="s">
        <v>568</v>
      </c>
      <c r="I4483" s="21">
        <f>WEEKNUM(B4483)</f>
        <v>15</v>
      </c>
    </row>
    <row r="4484" spans="1:9" ht="13.4" customHeight="1" x14ac:dyDescent="0.25">
      <c r="A4484" s="21" t="s">
        <v>2119</v>
      </c>
      <c r="B4484" s="25">
        <v>41376</v>
      </c>
      <c r="C4484" s="28" t="s">
        <v>6</v>
      </c>
      <c r="D4484" s="21">
        <v>358497</v>
      </c>
      <c r="F4484" s="26">
        <v>86.96</v>
      </c>
      <c r="G4484" s="28" t="s">
        <v>23</v>
      </c>
    </row>
    <row r="4485" spans="1:9" ht="13.4" customHeight="1" x14ac:dyDescent="0.25">
      <c r="A4485" s="21" t="s">
        <v>2119</v>
      </c>
      <c r="B4485" s="25">
        <v>41376</v>
      </c>
      <c r="C4485" s="28" t="s">
        <v>340</v>
      </c>
      <c r="D4485" s="21">
        <v>266047</v>
      </c>
      <c r="F4485" s="26">
        <v>576.03</v>
      </c>
      <c r="G4485" s="28" t="s">
        <v>905</v>
      </c>
    </row>
    <row r="4486" spans="1:9" ht="13.4" customHeight="1" x14ac:dyDescent="0.25">
      <c r="A4486" s="21" t="s">
        <v>2119</v>
      </c>
      <c r="B4486" s="25">
        <v>41376</v>
      </c>
      <c r="C4486" s="28" t="s">
        <v>340</v>
      </c>
      <c r="D4486" s="21">
        <v>266094</v>
      </c>
      <c r="F4486" s="26">
        <v>65.5</v>
      </c>
      <c r="G4486" s="28" t="s">
        <v>905</v>
      </c>
    </row>
    <row r="4487" spans="1:9" ht="13.4" customHeight="1" x14ac:dyDescent="0.25">
      <c r="A4487" s="21" t="s">
        <v>2119</v>
      </c>
      <c r="B4487" s="25">
        <v>41376</v>
      </c>
      <c r="C4487" s="28" t="s">
        <v>6</v>
      </c>
      <c r="D4487" s="21">
        <v>358546</v>
      </c>
      <c r="F4487" s="26">
        <v>209.73</v>
      </c>
      <c r="G4487" s="28" t="s">
        <v>23</v>
      </c>
    </row>
    <row r="4488" spans="1:9" ht="13.4" customHeight="1" x14ac:dyDescent="0.25">
      <c r="A4488" s="21" t="s">
        <v>2119</v>
      </c>
      <c r="B4488" s="25">
        <v>41376</v>
      </c>
      <c r="C4488" s="28" t="s">
        <v>6</v>
      </c>
      <c r="D4488" s="21">
        <v>358558</v>
      </c>
      <c r="F4488" s="26">
        <v>200.54</v>
      </c>
      <c r="G4488" s="28" t="s">
        <v>911</v>
      </c>
    </row>
    <row r="4489" spans="1:9" ht="13.4" customHeight="1" x14ac:dyDescent="0.25">
      <c r="A4489" s="21" t="s">
        <v>2119</v>
      </c>
      <c r="B4489" s="25">
        <v>41377</v>
      </c>
      <c r="C4489" s="28" t="s">
        <v>6</v>
      </c>
      <c r="D4489" s="21">
        <v>358643</v>
      </c>
      <c r="F4489" s="26">
        <v>283.32</v>
      </c>
      <c r="G4489" s="28" t="s">
        <v>23</v>
      </c>
    </row>
    <row r="4490" spans="1:9" ht="13.4" customHeight="1" x14ac:dyDescent="0.25">
      <c r="A4490" s="21" t="s">
        <v>2119</v>
      </c>
      <c r="B4490" s="25">
        <v>41377</v>
      </c>
      <c r="C4490" s="28" t="s">
        <v>340</v>
      </c>
      <c r="D4490" s="21">
        <v>266150</v>
      </c>
      <c r="F4490" s="26">
        <v>351.54</v>
      </c>
      <c r="G4490" s="28" t="s">
        <v>905</v>
      </c>
    </row>
    <row r="4491" spans="1:9" ht="13.4" customHeight="1" x14ac:dyDescent="0.25">
      <c r="A4491" s="21" t="s">
        <v>2119</v>
      </c>
      <c r="B4491" s="25">
        <v>41377</v>
      </c>
      <c r="C4491" s="28" t="s">
        <v>340</v>
      </c>
      <c r="D4491" s="21">
        <v>266170</v>
      </c>
      <c r="F4491" s="26">
        <v>113.98</v>
      </c>
      <c r="G4491" s="28" t="s">
        <v>905</v>
      </c>
    </row>
    <row r="4492" spans="1:9" ht="13.4" customHeight="1" x14ac:dyDescent="0.25">
      <c r="A4492" s="21" t="s">
        <v>2119</v>
      </c>
      <c r="B4492" s="25">
        <v>41377</v>
      </c>
      <c r="C4492" s="28" t="s">
        <v>340</v>
      </c>
      <c r="D4492" s="21">
        <v>266179</v>
      </c>
      <c r="F4492" s="26">
        <v>89.56</v>
      </c>
      <c r="G4492" s="28" t="s">
        <v>905</v>
      </c>
    </row>
    <row r="4493" spans="1:9" ht="13.4" customHeight="1" x14ac:dyDescent="0.25">
      <c r="A4493" s="21" t="s">
        <v>2119</v>
      </c>
      <c r="B4493" s="25">
        <v>41379</v>
      </c>
      <c r="C4493" s="28" t="s">
        <v>21</v>
      </c>
      <c r="D4493" s="21" t="s">
        <v>22</v>
      </c>
      <c r="E4493" s="26">
        <v>1100</v>
      </c>
      <c r="G4493" s="28" t="s">
        <v>23</v>
      </c>
      <c r="I4493" s="21">
        <f t="shared" ref="I4493:I4500" si="147">WEEKNUM(B4493)</f>
        <v>16</v>
      </c>
    </row>
    <row r="4494" spans="1:9" ht="13.4" customHeight="1" x14ac:dyDescent="0.25">
      <c r="A4494" s="21" t="s">
        <v>2119</v>
      </c>
      <c r="B4494" s="25">
        <v>41379</v>
      </c>
      <c r="C4494" s="28" t="s">
        <v>21</v>
      </c>
      <c r="D4494" s="21" t="s">
        <v>22</v>
      </c>
      <c r="E4494" s="26">
        <v>1580</v>
      </c>
      <c r="G4494" s="28" t="s">
        <v>888</v>
      </c>
      <c r="I4494" s="21">
        <f t="shared" si="147"/>
        <v>16</v>
      </c>
    </row>
    <row r="4495" spans="1:9" ht="13.4" customHeight="1" x14ac:dyDescent="0.25">
      <c r="A4495" s="21" t="s">
        <v>2119</v>
      </c>
      <c r="B4495" s="25">
        <v>41379</v>
      </c>
      <c r="C4495" s="28" t="s">
        <v>21</v>
      </c>
      <c r="D4495" s="21" t="s">
        <v>40</v>
      </c>
      <c r="E4495" s="26">
        <v>650</v>
      </c>
      <c r="G4495" s="28" t="s">
        <v>911</v>
      </c>
      <c r="I4495" s="21">
        <f t="shared" si="147"/>
        <v>16</v>
      </c>
    </row>
    <row r="4496" spans="1:9" ht="13.4" customHeight="1" x14ac:dyDescent="0.25">
      <c r="A4496" s="21" t="s">
        <v>2119</v>
      </c>
      <c r="B4496" s="25">
        <v>41379</v>
      </c>
      <c r="C4496" s="28" t="s">
        <v>21</v>
      </c>
      <c r="D4496" s="21" t="s">
        <v>269</v>
      </c>
      <c r="E4496" s="26">
        <v>600</v>
      </c>
      <c r="G4496" s="28" t="s">
        <v>911</v>
      </c>
      <c r="I4496" s="21">
        <f t="shared" si="147"/>
        <v>16</v>
      </c>
    </row>
    <row r="4497" spans="1:9" ht="13.4" customHeight="1" x14ac:dyDescent="0.25">
      <c r="A4497" s="21" t="s">
        <v>2119</v>
      </c>
      <c r="B4497" s="25">
        <v>41379</v>
      </c>
      <c r="C4497" s="28" t="s">
        <v>21</v>
      </c>
      <c r="D4497" s="21" t="s">
        <v>258</v>
      </c>
      <c r="E4497" s="26">
        <v>600</v>
      </c>
      <c r="G4497" s="28" t="s">
        <v>911</v>
      </c>
      <c r="I4497" s="21">
        <f t="shared" si="147"/>
        <v>16</v>
      </c>
    </row>
    <row r="4498" spans="1:9" ht="13.4" customHeight="1" x14ac:dyDescent="0.25">
      <c r="A4498" s="21" t="s">
        <v>2119</v>
      </c>
      <c r="B4498" s="25">
        <v>41379</v>
      </c>
      <c r="C4498" s="28" t="s">
        <v>21</v>
      </c>
      <c r="D4498" s="21" t="s">
        <v>32</v>
      </c>
      <c r="E4498" s="26">
        <v>520</v>
      </c>
      <c r="G4498" s="28" t="s">
        <v>888</v>
      </c>
      <c r="I4498" s="21">
        <f t="shared" si="147"/>
        <v>16</v>
      </c>
    </row>
    <row r="4499" spans="1:9" ht="13.4" customHeight="1" x14ac:dyDescent="0.25">
      <c r="A4499" s="21" t="s">
        <v>2119</v>
      </c>
      <c r="B4499" s="25">
        <v>41379</v>
      </c>
      <c r="C4499" s="28" t="s">
        <v>21</v>
      </c>
      <c r="D4499" s="21" t="s">
        <v>268</v>
      </c>
      <c r="E4499" s="26">
        <v>400</v>
      </c>
      <c r="G4499" s="28" t="s">
        <v>888</v>
      </c>
      <c r="I4499" s="21">
        <f t="shared" si="147"/>
        <v>16</v>
      </c>
    </row>
    <row r="4500" spans="1:9" ht="13.4" customHeight="1" x14ac:dyDescent="0.25">
      <c r="A4500" s="21" t="s">
        <v>2119</v>
      </c>
      <c r="B4500" s="25">
        <v>41379</v>
      </c>
      <c r="C4500" s="28" t="s">
        <v>21</v>
      </c>
      <c r="D4500" s="21" t="s">
        <v>453</v>
      </c>
      <c r="E4500" s="26">
        <v>120</v>
      </c>
      <c r="G4500" s="28" t="s">
        <v>23</v>
      </c>
      <c r="I4500" s="21">
        <f t="shared" si="147"/>
        <v>16</v>
      </c>
    </row>
    <row r="4501" spans="1:9" ht="13.4" customHeight="1" x14ac:dyDescent="0.25">
      <c r="A4501" s="21" t="s">
        <v>2119</v>
      </c>
      <c r="B4501" s="25">
        <v>41379</v>
      </c>
      <c r="C4501" s="28" t="s">
        <v>6</v>
      </c>
      <c r="D4501" s="21">
        <v>358832</v>
      </c>
      <c r="F4501" s="26">
        <v>260.57</v>
      </c>
      <c r="G4501" s="28" t="s">
        <v>911</v>
      </c>
    </row>
    <row r="4502" spans="1:9" ht="13.4" customHeight="1" x14ac:dyDescent="0.25">
      <c r="A4502" s="21" t="s">
        <v>2119</v>
      </c>
      <c r="B4502" s="25">
        <v>41379</v>
      </c>
      <c r="C4502" s="28" t="s">
        <v>340</v>
      </c>
      <c r="D4502" s="21">
        <v>266240</v>
      </c>
      <c r="F4502" s="26">
        <v>297.47000000000003</v>
      </c>
      <c r="G4502" s="28" t="s">
        <v>905</v>
      </c>
    </row>
    <row r="4503" spans="1:9" ht="13.4" customHeight="1" x14ac:dyDescent="0.25">
      <c r="A4503" s="21" t="s">
        <v>2119</v>
      </c>
      <c r="B4503" s="25">
        <v>41379</v>
      </c>
      <c r="C4503" s="28" t="s">
        <v>340</v>
      </c>
      <c r="D4503" s="21">
        <v>266255</v>
      </c>
      <c r="F4503" s="26">
        <v>141.5</v>
      </c>
      <c r="G4503" s="28" t="s">
        <v>905</v>
      </c>
    </row>
    <row r="4504" spans="1:9" ht="13.4" customHeight="1" x14ac:dyDescent="0.25">
      <c r="A4504" s="21" t="s">
        <v>2119</v>
      </c>
      <c r="B4504" s="25">
        <v>41380</v>
      </c>
      <c r="C4504" s="28" t="s">
        <v>21</v>
      </c>
      <c r="D4504" s="21" t="s">
        <v>36</v>
      </c>
      <c r="E4504" s="26">
        <v>2400</v>
      </c>
      <c r="G4504" s="28" t="s">
        <v>23</v>
      </c>
      <c r="I4504" s="21">
        <f>WEEKNUM(B4504)</f>
        <v>16</v>
      </c>
    </row>
    <row r="4505" spans="1:9" ht="13.4" customHeight="1" x14ac:dyDescent="0.25">
      <c r="A4505" s="21" t="s">
        <v>2119</v>
      </c>
      <c r="B4505" s="25">
        <v>41380</v>
      </c>
      <c r="C4505" s="28" t="s">
        <v>21</v>
      </c>
      <c r="D4505" s="21" t="s">
        <v>36</v>
      </c>
      <c r="E4505" s="26">
        <v>1575</v>
      </c>
      <c r="G4505" s="28" t="s">
        <v>23</v>
      </c>
      <c r="I4505" s="21">
        <f>WEEKNUM(B4505)</f>
        <v>16</v>
      </c>
    </row>
    <row r="4506" spans="1:9" ht="13.4" customHeight="1" x14ac:dyDescent="0.25">
      <c r="A4506" s="21" t="s">
        <v>2119</v>
      </c>
      <c r="B4506" s="25">
        <v>41380</v>
      </c>
      <c r="C4506" s="28" t="s">
        <v>340</v>
      </c>
      <c r="D4506" s="21">
        <v>80569</v>
      </c>
      <c r="F4506" s="26">
        <v>1729.26</v>
      </c>
      <c r="G4506" s="28" t="s">
        <v>905</v>
      </c>
    </row>
    <row r="4507" spans="1:9" ht="13.4" customHeight="1" x14ac:dyDescent="0.25">
      <c r="A4507" s="21" t="s">
        <v>2119</v>
      </c>
      <c r="B4507" s="25">
        <v>41380</v>
      </c>
      <c r="C4507" s="28" t="s">
        <v>434</v>
      </c>
      <c r="D4507" s="21">
        <v>80577</v>
      </c>
      <c r="F4507" s="26">
        <v>1050.67</v>
      </c>
      <c r="G4507" s="28" t="s">
        <v>675</v>
      </c>
    </row>
    <row r="4508" spans="1:9" ht="13.4" customHeight="1" x14ac:dyDescent="0.25">
      <c r="A4508" s="21" t="s">
        <v>2119</v>
      </c>
      <c r="B4508" s="25">
        <v>41380</v>
      </c>
      <c r="C4508" s="28" t="s">
        <v>340</v>
      </c>
      <c r="D4508" s="21">
        <v>266325</v>
      </c>
      <c r="F4508" s="26">
        <v>159.57</v>
      </c>
      <c r="G4508" s="28" t="s">
        <v>905</v>
      </c>
    </row>
    <row r="4509" spans="1:9" ht="13.4" customHeight="1" x14ac:dyDescent="0.25">
      <c r="A4509" s="21" t="s">
        <v>2119</v>
      </c>
      <c r="B4509" s="25">
        <v>41380</v>
      </c>
      <c r="C4509" s="28" t="s">
        <v>6</v>
      </c>
      <c r="D4509" s="21">
        <v>359128</v>
      </c>
      <c r="F4509" s="26">
        <v>915.44</v>
      </c>
      <c r="G4509" s="28" t="s">
        <v>888</v>
      </c>
    </row>
    <row r="4510" spans="1:9" ht="13.4" customHeight="1" x14ac:dyDescent="0.25">
      <c r="A4510" s="21" t="s">
        <v>2119</v>
      </c>
      <c r="B4510" s="25">
        <v>41380</v>
      </c>
      <c r="C4510" s="28" t="s">
        <v>583</v>
      </c>
      <c r="D4510" s="21" t="s">
        <v>913</v>
      </c>
      <c r="F4510" s="26">
        <v>5000</v>
      </c>
      <c r="G4510" s="28" t="s">
        <v>675</v>
      </c>
    </row>
    <row r="4511" spans="1:9" ht="13.4" customHeight="1" x14ac:dyDescent="0.25">
      <c r="A4511" s="21" t="s">
        <v>2119</v>
      </c>
      <c r="B4511" s="25">
        <v>41381</v>
      </c>
      <c r="C4511" s="28" t="s">
        <v>21</v>
      </c>
      <c r="D4511" s="21" t="s">
        <v>533</v>
      </c>
      <c r="E4511" s="26">
        <v>600</v>
      </c>
      <c r="G4511" s="28" t="s">
        <v>911</v>
      </c>
      <c r="I4511" s="21">
        <f>WEEKNUM(B4511)</f>
        <v>16</v>
      </c>
    </row>
    <row r="4512" spans="1:9" ht="13.4" customHeight="1" x14ac:dyDescent="0.25">
      <c r="A4512" s="21" t="s">
        <v>2119</v>
      </c>
      <c r="B4512" s="25">
        <v>41381</v>
      </c>
      <c r="C4512" s="28" t="s">
        <v>21</v>
      </c>
      <c r="D4512" s="21" t="s">
        <v>715</v>
      </c>
      <c r="E4512" s="26">
        <v>300</v>
      </c>
      <c r="G4512" s="28" t="s">
        <v>323</v>
      </c>
      <c r="I4512" s="21">
        <f>WEEKNUM(B4512)</f>
        <v>16</v>
      </c>
    </row>
    <row r="4513" spans="1:9" ht="13.4" customHeight="1" x14ac:dyDescent="0.25">
      <c r="A4513" s="21" t="s">
        <v>2119</v>
      </c>
      <c r="B4513" s="25">
        <v>41381</v>
      </c>
      <c r="C4513" s="28" t="s">
        <v>21</v>
      </c>
      <c r="D4513" s="21" t="s">
        <v>715</v>
      </c>
      <c r="E4513" s="26">
        <v>50</v>
      </c>
      <c r="G4513" s="28" t="s">
        <v>323</v>
      </c>
      <c r="I4513" s="21">
        <f>WEEKNUM(B4513)</f>
        <v>16</v>
      </c>
    </row>
    <row r="4514" spans="1:9" ht="13.4" customHeight="1" x14ac:dyDescent="0.25">
      <c r="A4514" s="21" t="s">
        <v>2119</v>
      </c>
      <c r="B4514" s="25">
        <v>41381</v>
      </c>
      <c r="C4514" s="28" t="s">
        <v>6</v>
      </c>
      <c r="D4514" s="21">
        <v>359239</v>
      </c>
      <c r="F4514" s="26">
        <v>597.45000000000005</v>
      </c>
      <c r="G4514" s="28" t="s">
        <v>23</v>
      </c>
    </row>
    <row r="4515" spans="1:9" ht="13.4" customHeight="1" x14ac:dyDescent="0.25">
      <c r="A4515" s="21" t="s">
        <v>2119</v>
      </c>
      <c r="B4515" s="25">
        <v>41381</v>
      </c>
      <c r="C4515" s="28" t="s">
        <v>434</v>
      </c>
      <c r="D4515" s="21">
        <v>266433</v>
      </c>
      <c r="F4515" s="26">
        <v>133</v>
      </c>
      <c r="G4515" s="28" t="s">
        <v>543</v>
      </c>
    </row>
    <row r="4516" spans="1:9" ht="13.4" customHeight="1" x14ac:dyDescent="0.25">
      <c r="A4516" s="21" t="s">
        <v>2119</v>
      </c>
      <c r="B4516" s="25">
        <v>41381</v>
      </c>
      <c r="C4516" s="28" t="s">
        <v>6</v>
      </c>
      <c r="D4516" s="21">
        <v>359276</v>
      </c>
      <c r="F4516" s="26">
        <v>114.43</v>
      </c>
      <c r="G4516" s="28" t="s">
        <v>543</v>
      </c>
    </row>
    <row r="4517" spans="1:9" ht="13.4" customHeight="1" x14ac:dyDescent="0.25">
      <c r="A4517" s="21" t="s">
        <v>2119</v>
      </c>
      <c r="B4517" s="25">
        <v>41381</v>
      </c>
      <c r="C4517" s="28" t="s">
        <v>6</v>
      </c>
      <c r="D4517" s="21">
        <v>263414</v>
      </c>
      <c r="F4517" s="26">
        <v>446.61</v>
      </c>
      <c r="G4517" s="28" t="s">
        <v>675</v>
      </c>
    </row>
    <row r="4518" spans="1:9" ht="13.4" customHeight="1" x14ac:dyDescent="0.25">
      <c r="A4518" s="21" t="s">
        <v>2119</v>
      </c>
      <c r="B4518" s="25">
        <v>41381</v>
      </c>
      <c r="C4518" s="28" t="s">
        <v>6</v>
      </c>
      <c r="D4518" s="21">
        <v>359349</v>
      </c>
      <c r="F4518" s="26">
        <v>169.56</v>
      </c>
      <c r="G4518" s="28" t="s">
        <v>543</v>
      </c>
    </row>
    <row r="4519" spans="1:9" ht="13.4" customHeight="1" x14ac:dyDescent="0.25">
      <c r="A4519" s="21" t="s">
        <v>2119</v>
      </c>
      <c r="B4519" s="25">
        <v>41381</v>
      </c>
      <c r="C4519" s="28" t="s">
        <v>6</v>
      </c>
      <c r="D4519" s="21" t="s">
        <v>914</v>
      </c>
      <c r="F4519" s="26">
        <v>429.08</v>
      </c>
      <c r="G4519" s="28" t="s">
        <v>915</v>
      </c>
    </row>
    <row r="4520" spans="1:9" ht="13.4" customHeight="1" x14ac:dyDescent="0.25">
      <c r="A4520" s="21" t="s">
        <v>2119</v>
      </c>
      <c r="B4520" s="25">
        <v>41382</v>
      </c>
      <c r="C4520" s="28" t="s">
        <v>21</v>
      </c>
      <c r="D4520" s="21" t="s">
        <v>452</v>
      </c>
      <c r="E4520" s="26">
        <v>1060</v>
      </c>
      <c r="G4520" s="21" t="s">
        <v>675</v>
      </c>
      <c r="I4520" s="21">
        <f>WEEKNUM(B4520)</f>
        <v>16</v>
      </c>
    </row>
    <row r="4521" spans="1:9" ht="13.4" customHeight="1" x14ac:dyDescent="0.25">
      <c r="A4521" s="21" t="s">
        <v>2119</v>
      </c>
      <c r="B4521" s="25">
        <v>41382</v>
      </c>
      <c r="C4521" s="28" t="s">
        <v>21</v>
      </c>
      <c r="D4521" s="21" t="s">
        <v>452</v>
      </c>
      <c r="E4521" s="26">
        <v>2025</v>
      </c>
      <c r="G4521" s="28" t="s">
        <v>911</v>
      </c>
      <c r="I4521" s="21">
        <f>WEEKNUM(B4521)</f>
        <v>16</v>
      </c>
    </row>
    <row r="4522" spans="1:9" ht="13.4" customHeight="1" x14ac:dyDescent="0.25">
      <c r="A4522" s="21" t="s">
        <v>2119</v>
      </c>
      <c r="B4522" s="25">
        <v>41382</v>
      </c>
      <c r="C4522" s="28" t="s">
        <v>21</v>
      </c>
      <c r="D4522" s="21" t="s">
        <v>249</v>
      </c>
      <c r="E4522" s="26">
        <v>1880</v>
      </c>
      <c r="G4522" s="28" t="s">
        <v>23</v>
      </c>
      <c r="I4522" s="21">
        <f>WEEKNUM(B4522)</f>
        <v>16</v>
      </c>
    </row>
    <row r="4523" spans="1:9" ht="13.4" customHeight="1" x14ac:dyDescent="0.25">
      <c r="A4523" s="21" t="s">
        <v>2119</v>
      </c>
      <c r="B4523" s="25">
        <v>41382</v>
      </c>
      <c r="C4523" s="28" t="s">
        <v>340</v>
      </c>
      <c r="D4523" s="21">
        <v>266512</v>
      </c>
      <c r="F4523" s="26">
        <v>23.24</v>
      </c>
      <c r="G4523" s="28" t="s">
        <v>905</v>
      </c>
    </row>
    <row r="4524" spans="1:9" ht="13.4" customHeight="1" x14ac:dyDescent="0.25">
      <c r="A4524" s="21" t="s">
        <v>2119</v>
      </c>
      <c r="B4524" s="25">
        <v>41382</v>
      </c>
      <c r="C4524" s="28" t="s">
        <v>6</v>
      </c>
      <c r="D4524" s="21">
        <v>359445</v>
      </c>
      <c r="F4524" s="26">
        <v>1009.09</v>
      </c>
      <c r="G4524" s="28" t="s">
        <v>23</v>
      </c>
    </row>
    <row r="4525" spans="1:9" ht="13.4" customHeight="1" x14ac:dyDescent="0.25">
      <c r="A4525" s="21" t="s">
        <v>2119</v>
      </c>
      <c r="B4525" s="25">
        <v>41382</v>
      </c>
      <c r="C4525" s="28" t="s">
        <v>6</v>
      </c>
      <c r="D4525" s="21">
        <v>359565</v>
      </c>
      <c r="F4525" s="26">
        <v>69.84</v>
      </c>
      <c r="G4525" s="28" t="s">
        <v>543</v>
      </c>
    </row>
    <row r="4526" spans="1:9" ht="13.4" customHeight="1" x14ac:dyDescent="0.25">
      <c r="A4526" s="21" t="s">
        <v>2119</v>
      </c>
      <c r="B4526" s="25">
        <v>41383</v>
      </c>
      <c r="C4526" s="28" t="s">
        <v>21</v>
      </c>
      <c r="D4526" s="21" t="s">
        <v>32</v>
      </c>
      <c r="E4526" s="26">
        <f>700/5*2</f>
        <v>280</v>
      </c>
      <c r="G4526" s="28" t="s">
        <v>888</v>
      </c>
      <c r="I4526" s="21">
        <f>WEEKNUM(B4526)</f>
        <v>16</v>
      </c>
    </row>
    <row r="4527" spans="1:9" ht="13.4" customHeight="1" x14ac:dyDescent="0.25">
      <c r="A4527" s="21" t="s">
        <v>2119</v>
      </c>
      <c r="B4527" s="25">
        <v>41383</v>
      </c>
      <c r="C4527" s="28" t="s">
        <v>21</v>
      </c>
      <c r="D4527" s="21" t="s">
        <v>32</v>
      </c>
      <c r="E4527" s="26">
        <f>140*3</f>
        <v>420</v>
      </c>
      <c r="G4527" s="28" t="s">
        <v>543</v>
      </c>
      <c r="I4527" s="21">
        <f>WEEKNUM(B4527)</f>
        <v>16</v>
      </c>
    </row>
    <row r="4528" spans="1:9" ht="13.4" customHeight="1" x14ac:dyDescent="0.25">
      <c r="A4528" s="21" t="s">
        <v>2119</v>
      </c>
      <c r="B4528" s="25">
        <v>41383</v>
      </c>
      <c r="C4528" s="28" t="s">
        <v>21</v>
      </c>
      <c r="D4528" s="21" t="s">
        <v>22</v>
      </c>
      <c r="E4528" s="26">
        <v>640</v>
      </c>
      <c r="G4528" s="28" t="s">
        <v>23</v>
      </c>
      <c r="I4528" s="21">
        <f>WEEKNUM(B4528)</f>
        <v>16</v>
      </c>
    </row>
    <row r="4529" spans="1:9" ht="13.4" customHeight="1" x14ac:dyDescent="0.25">
      <c r="A4529" s="21" t="s">
        <v>2119</v>
      </c>
      <c r="B4529" s="25">
        <v>41383</v>
      </c>
      <c r="C4529" s="28" t="s">
        <v>6</v>
      </c>
      <c r="D4529" s="21">
        <v>359649</v>
      </c>
      <c r="F4529" s="26">
        <v>525.74</v>
      </c>
      <c r="G4529" s="28" t="s">
        <v>23</v>
      </c>
    </row>
    <row r="4530" spans="1:9" ht="13.4" customHeight="1" x14ac:dyDescent="0.25">
      <c r="A4530" s="21" t="s">
        <v>2119</v>
      </c>
      <c r="B4530" s="25">
        <v>41383</v>
      </c>
      <c r="C4530" s="28" t="s">
        <v>6</v>
      </c>
      <c r="D4530" s="21">
        <v>266602</v>
      </c>
      <c r="F4530" s="26">
        <v>27.12</v>
      </c>
      <c r="G4530" s="28" t="s">
        <v>905</v>
      </c>
    </row>
    <row r="4531" spans="1:9" ht="13.4" customHeight="1" x14ac:dyDescent="0.25">
      <c r="A4531" s="21" t="s">
        <v>2119</v>
      </c>
      <c r="B4531" s="25">
        <v>41383</v>
      </c>
      <c r="C4531" s="28" t="s">
        <v>6</v>
      </c>
      <c r="D4531" s="21">
        <v>359724</v>
      </c>
      <c r="F4531" s="26">
        <v>50.85</v>
      </c>
      <c r="G4531" s="28" t="s">
        <v>543</v>
      </c>
    </row>
    <row r="4532" spans="1:9" ht="13.4" customHeight="1" x14ac:dyDescent="0.25">
      <c r="A4532" s="21" t="s">
        <v>2119</v>
      </c>
      <c r="B4532" s="25">
        <v>41384</v>
      </c>
      <c r="C4532" s="28" t="s">
        <v>6</v>
      </c>
      <c r="D4532" s="21">
        <v>263717</v>
      </c>
      <c r="F4532" s="26">
        <v>434.87</v>
      </c>
      <c r="G4532" s="28" t="s">
        <v>675</v>
      </c>
    </row>
    <row r="4533" spans="1:9" ht="13.4" customHeight="1" x14ac:dyDescent="0.25">
      <c r="A4533" s="21" t="s">
        <v>2119</v>
      </c>
      <c r="B4533" s="25">
        <v>41384</v>
      </c>
      <c r="C4533" s="28" t="s">
        <v>340</v>
      </c>
      <c r="D4533" s="21">
        <v>266681</v>
      </c>
      <c r="F4533" s="26">
        <v>88</v>
      </c>
      <c r="G4533" s="28" t="s">
        <v>905</v>
      </c>
    </row>
    <row r="4534" spans="1:9" ht="13.4" customHeight="1" x14ac:dyDescent="0.25">
      <c r="A4534" s="21" t="s">
        <v>2119</v>
      </c>
      <c r="B4534" s="25">
        <v>41384</v>
      </c>
      <c r="C4534" s="28" t="s">
        <v>6</v>
      </c>
      <c r="D4534" s="21">
        <v>80797</v>
      </c>
      <c r="F4534" s="26">
        <v>1698.18</v>
      </c>
      <c r="G4534" s="28" t="s">
        <v>23</v>
      </c>
    </row>
    <row r="4535" spans="1:9" ht="13.4" customHeight="1" x14ac:dyDescent="0.25">
      <c r="A4535" s="21" t="s">
        <v>2119</v>
      </c>
      <c r="B4535" s="25">
        <v>41384</v>
      </c>
      <c r="C4535" s="28" t="s">
        <v>6</v>
      </c>
      <c r="D4535" s="21">
        <v>140546</v>
      </c>
      <c r="F4535" s="26">
        <v>200.56</v>
      </c>
      <c r="G4535" s="28" t="s">
        <v>68</v>
      </c>
    </row>
    <row r="4536" spans="1:9" ht="13.4" customHeight="1" x14ac:dyDescent="0.25">
      <c r="A4536" s="21" t="s">
        <v>2119</v>
      </c>
      <c r="B4536" s="25">
        <v>41386</v>
      </c>
      <c r="C4536" s="28" t="s">
        <v>21</v>
      </c>
      <c r="D4536" s="21" t="s">
        <v>401</v>
      </c>
      <c r="E4536" s="26">
        <v>1800</v>
      </c>
      <c r="G4536" s="28" t="s">
        <v>888</v>
      </c>
      <c r="I4536" s="21">
        <f t="shared" ref="I4536:I4553" si="148">WEEKNUM(B4536)</f>
        <v>17</v>
      </c>
    </row>
    <row r="4537" spans="1:9" ht="13.4" customHeight="1" x14ac:dyDescent="0.25">
      <c r="A4537" s="21" t="s">
        <v>2119</v>
      </c>
      <c r="B4537" s="25">
        <v>41386</v>
      </c>
      <c r="C4537" s="28" t="s">
        <v>21</v>
      </c>
      <c r="D4537" s="21" t="s">
        <v>848</v>
      </c>
      <c r="E4537" s="26">
        <v>100</v>
      </c>
      <c r="G4537" s="28" t="s">
        <v>675</v>
      </c>
      <c r="I4537" s="21">
        <f t="shared" si="148"/>
        <v>17</v>
      </c>
    </row>
    <row r="4538" spans="1:9" ht="13.4" customHeight="1" x14ac:dyDescent="0.25">
      <c r="A4538" s="21" t="s">
        <v>2119</v>
      </c>
      <c r="B4538" s="25">
        <v>41386</v>
      </c>
      <c r="C4538" s="28" t="s">
        <v>21</v>
      </c>
      <c r="D4538" s="21" t="s">
        <v>848</v>
      </c>
      <c r="E4538" s="26">
        <v>200</v>
      </c>
      <c r="G4538" s="28" t="s">
        <v>543</v>
      </c>
      <c r="I4538" s="21">
        <f t="shared" si="148"/>
        <v>17</v>
      </c>
    </row>
    <row r="4539" spans="1:9" ht="13.4" customHeight="1" x14ac:dyDescent="0.25">
      <c r="A4539" s="21" t="s">
        <v>2119</v>
      </c>
      <c r="B4539" s="25">
        <v>41386</v>
      </c>
      <c r="C4539" s="28" t="s">
        <v>21</v>
      </c>
      <c r="D4539" s="21" t="s">
        <v>848</v>
      </c>
      <c r="E4539" s="26">
        <v>150</v>
      </c>
      <c r="G4539" s="28" t="s">
        <v>888</v>
      </c>
      <c r="I4539" s="21">
        <f t="shared" si="148"/>
        <v>17</v>
      </c>
    </row>
    <row r="4540" spans="1:9" ht="13.4" customHeight="1" x14ac:dyDescent="0.25">
      <c r="A4540" s="21" t="s">
        <v>2119</v>
      </c>
      <c r="B4540" s="25">
        <v>41386</v>
      </c>
      <c r="C4540" s="28" t="s">
        <v>21</v>
      </c>
      <c r="D4540" s="21" t="s">
        <v>40</v>
      </c>
      <c r="E4540" s="26">
        <f>130*5</f>
        <v>650</v>
      </c>
      <c r="G4540" s="28" t="s">
        <v>675</v>
      </c>
      <c r="I4540" s="21">
        <f t="shared" si="148"/>
        <v>17</v>
      </c>
    </row>
    <row r="4541" spans="1:9" ht="13.4" customHeight="1" x14ac:dyDescent="0.25">
      <c r="A4541" s="21" t="s">
        <v>2119</v>
      </c>
      <c r="B4541" s="25">
        <v>41386</v>
      </c>
      <c r="C4541" s="28" t="s">
        <v>21</v>
      </c>
      <c r="D4541" s="21" t="s">
        <v>40</v>
      </c>
      <c r="E4541" s="26">
        <f>830-650</f>
        <v>180</v>
      </c>
      <c r="G4541" s="28" t="s">
        <v>911</v>
      </c>
      <c r="I4541" s="21">
        <f t="shared" si="148"/>
        <v>17</v>
      </c>
    </row>
    <row r="4542" spans="1:9" ht="13.4" customHeight="1" x14ac:dyDescent="0.25">
      <c r="A4542" s="21" t="s">
        <v>2119</v>
      </c>
      <c r="B4542" s="25">
        <v>41386</v>
      </c>
      <c r="C4542" s="28" t="s">
        <v>21</v>
      </c>
      <c r="D4542" s="21" t="s">
        <v>533</v>
      </c>
      <c r="E4542" s="26">
        <f>130*5</f>
        <v>650</v>
      </c>
      <c r="G4542" s="28" t="s">
        <v>675</v>
      </c>
      <c r="I4542" s="21">
        <f t="shared" si="148"/>
        <v>17</v>
      </c>
    </row>
    <row r="4543" spans="1:9" ht="13.4" customHeight="1" x14ac:dyDescent="0.25">
      <c r="A4543" s="21" t="s">
        <v>2119</v>
      </c>
      <c r="B4543" s="25">
        <v>41386</v>
      </c>
      <c r="C4543" s="28" t="s">
        <v>21</v>
      </c>
      <c r="D4543" s="21" t="s">
        <v>533</v>
      </c>
      <c r="E4543" s="26">
        <v>130</v>
      </c>
      <c r="G4543" s="28" t="s">
        <v>911</v>
      </c>
      <c r="I4543" s="21">
        <f t="shared" si="148"/>
        <v>17</v>
      </c>
    </row>
    <row r="4544" spans="1:9" ht="13.4" customHeight="1" x14ac:dyDescent="0.25">
      <c r="A4544" s="21" t="s">
        <v>2119</v>
      </c>
      <c r="B4544" s="25">
        <v>41386</v>
      </c>
      <c r="C4544" s="28" t="s">
        <v>21</v>
      </c>
      <c r="D4544" s="21" t="s">
        <v>269</v>
      </c>
      <c r="E4544" s="26">
        <v>650</v>
      </c>
      <c r="G4544" s="28" t="s">
        <v>675</v>
      </c>
      <c r="I4544" s="21">
        <f t="shared" si="148"/>
        <v>17</v>
      </c>
    </row>
    <row r="4545" spans="1:9" ht="13.4" customHeight="1" x14ac:dyDescent="0.25">
      <c r="A4545" s="21" t="s">
        <v>2119</v>
      </c>
      <c r="B4545" s="25">
        <v>41386</v>
      </c>
      <c r="C4545" s="28" t="s">
        <v>21</v>
      </c>
      <c r="D4545" s="21" t="s">
        <v>269</v>
      </c>
      <c r="E4545" s="26">
        <v>130</v>
      </c>
      <c r="G4545" s="28" t="s">
        <v>911</v>
      </c>
      <c r="I4545" s="21">
        <f t="shared" si="148"/>
        <v>17</v>
      </c>
    </row>
    <row r="4546" spans="1:9" ht="13.4" customHeight="1" x14ac:dyDescent="0.25">
      <c r="A4546" s="21" t="s">
        <v>2119</v>
      </c>
      <c r="B4546" s="25">
        <v>41386</v>
      </c>
      <c r="C4546" s="28" t="s">
        <v>21</v>
      </c>
      <c r="D4546" s="21" t="s">
        <v>258</v>
      </c>
      <c r="E4546" s="26">
        <v>650</v>
      </c>
      <c r="G4546" s="28" t="s">
        <v>675</v>
      </c>
      <c r="I4546" s="21">
        <f t="shared" si="148"/>
        <v>17</v>
      </c>
    </row>
    <row r="4547" spans="1:9" ht="13.4" customHeight="1" x14ac:dyDescent="0.25">
      <c r="A4547" s="21" t="s">
        <v>2119</v>
      </c>
      <c r="B4547" s="25">
        <v>41386</v>
      </c>
      <c r="C4547" s="28" t="s">
        <v>21</v>
      </c>
      <c r="D4547" s="21" t="s">
        <v>258</v>
      </c>
      <c r="E4547" s="26">
        <v>130</v>
      </c>
      <c r="G4547" s="28" t="s">
        <v>911</v>
      </c>
      <c r="I4547" s="21">
        <f t="shared" si="148"/>
        <v>17</v>
      </c>
    </row>
    <row r="4548" spans="1:9" ht="13.4" customHeight="1" x14ac:dyDescent="0.25">
      <c r="A4548" s="21" t="s">
        <v>2119</v>
      </c>
      <c r="B4548" s="25">
        <v>41386</v>
      </c>
      <c r="C4548" s="28" t="s">
        <v>21</v>
      </c>
      <c r="D4548" s="21" t="s">
        <v>268</v>
      </c>
      <c r="E4548" s="26">
        <f>110*2</f>
        <v>220</v>
      </c>
      <c r="G4548" s="28" t="s">
        <v>675</v>
      </c>
      <c r="I4548" s="21">
        <f t="shared" si="148"/>
        <v>17</v>
      </c>
    </row>
    <row r="4549" spans="1:9" ht="13.4" customHeight="1" x14ac:dyDescent="0.25">
      <c r="A4549" s="21" t="s">
        <v>2119</v>
      </c>
      <c r="B4549" s="25">
        <v>41386</v>
      </c>
      <c r="C4549" s="28" t="s">
        <v>21</v>
      </c>
      <c r="D4549" s="21" t="s">
        <v>268</v>
      </c>
      <c r="E4549" s="26">
        <f>110*3</f>
        <v>330</v>
      </c>
      <c r="G4549" s="28" t="s">
        <v>888</v>
      </c>
      <c r="I4549" s="21">
        <f t="shared" si="148"/>
        <v>17</v>
      </c>
    </row>
    <row r="4550" spans="1:9" ht="13.4" customHeight="1" x14ac:dyDescent="0.25">
      <c r="A4550" s="21" t="s">
        <v>2119</v>
      </c>
      <c r="B4550" s="25">
        <v>41386</v>
      </c>
      <c r="C4550" s="28" t="s">
        <v>21</v>
      </c>
      <c r="D4550" s="21" t="s">
        <v>36</v>
      </c>
      <c r="E4550" s="26">
        <v>520</v>
      </c>
      <c r="G4550" s="28" t="s">
        <v>23</v>
      </c>
      <c r="I4550" s="21">
        <f t="shared" si="148"/>
        <v>17</v>
      </c>
    </row>
    <row r="4551" spans="1:9" ht="13.4" customHeight="1" x14ac:dyDescent="0.25">
      <c r="A4551" s="21" t="s">
        <v>2119</v>
      </c>
      <c r="B4551" s="25">
        <v>41386</v>
      </c>
      <c r="C4551" s="28" t="s">
        <v>21</v>
      </c>
      <c r="D4551" s="21" t="s">
        <v>399</v>
      </c>
      <c r="E4551" s="26">
        <v>480</v>
      </c>
      <c r="G4551" s="28" t="s">
        <v>23</v>
      </c>
      <c r="I4551" s="21">
        <f t="shared" si="148"/>
        <v>17</v>
      </c>
    </row>
    <row r="4552" spans="1:9" ht="13.4" customHeight="1" x14ac:dyDescent="0.25">
      <c r="A4552" s="21" t="s">
        <v>2119</v>
      </c>
      <c r="B4552" s="25">
        <v>41386</v>
      </c>
      <c r="C4552" s="28" t="s">
        <v>21</v>
      </c>
      <c r="D4552" s="21" t="s">
        <v>916</v>
      </c>
      <c r="E4552" s="26">
        <v>480</v>
      </c>
      <c r="G4552" s="28" t="s">
        <v>23</v>
      </c>
      <c r="I4552" s="21">
        <f t="shared" si="148"/>
        <v>17</v>
      </c>
    </row>
    <row r="4553" spans="1:9" ht="13.4" customHeight="1" x14ac:dyDescent="0.25">
      <c r="A4553" s="21" t="s">
        <v>2119</v>
      </c>
      <c r="B4553" s="25">
        <v>41386</v>
      </c>
      <c r="C4553" s="28" t="s">
        <v>21</v>
      </c>
      <c r="D4553" s="21" t="s">
        <v>644</v>
      </c>
      <c r="E4553" s="26">
        <v>400</v>
      </c>
      <c r="G4553" s="28" t="s">
        <v>23</v>
      </c>
      <c r="I4553" s="21">
        <f t="shared" si="148"/>
        <v>17</v>
      </c>
    </row>
    <row r="4554" spans="1:9" ht="13.4" customHeight="1" x14ac:dyDescent="0.25">
      <c r="A4554" s="21" t="s">
        <v>2119</v>
      </c>
      <c r="B4554" s="25">
        <v>41386</v>
      </c>
      <c r="C4554" s="28" t="s">
        <v>6</v>
      </c>
      <c r="D4554" s="21">
        <v>80860</v>
      </c>
      <c r="F4554" s="26">
        <v>609.70000000000005</v>
      </c>
      <c r="G4554" s="28" t="s">
        <v>23</v>
      </c>
    </row>
    <row r="4555" spans="1:9" ht="13.4" customHeight="1" x14ac:dyDescent="0.25">
      <c r="A4555" s="21" t="s">
        <v>2119</v>
      </c>
      <c r="B4555" s="25">
        <v>41386</v>
      </c>
      <c r="C4555" s="28" t="s">
        <v>6</v>
      </c>
      <c r="D4555" s="21">
        <v>266792</v>
      </c>
      <c r="F4555" s="26">
        <v>79.78</v>
      </c>
      <c r="G4555" s="28" t="s">
        <v>675</v>
      </c>
    </row>
    <row r="4556" spans="1:9" ht="13.4" customHeight="1" x14ac:dyDescent="0.25">
      <c r="A4556" s="21" t="s">
        <v>2119</v>
      </c>
      <c r="B4556" s="25">
        <v>41387</v>
      </c>
      <c r="C4556" s="28" t="s">
        <v>6</v>
      </c>
      <c r="D4556" s="21" t="s">
        <v>216</v>
      </c>
      <c r="F4556" s="26">
        <v>400.6</v>
      </c>
      <c r="G4556" s="28" t="s">
        <v>23</v>
      </c>
    </row>
    <row r="4557" spans="1:9" ht="13.4" customHeight="1" x14ac:dyDescent="0.25">
      <c r="A4557" s="21" t="s">
        <v>2119</v>
      </c>
      <c r="B4557" s="25">
        <v>41387</v>
      </c>
      <c r="C4557" s="28" t="s">
        <v>6</v>
      </c>
      <c r="D4557" s="21">
        <v>263950</v>
      </c>
      <c r="F4557" s="26">
        <v>193.78</v>
      </c>
      <c r="G4557" s="28" t="s">
        <v>675</v>
      </c>
    </row>
    <row r="4558" spans="1:9" ht="13.4" customHeight="1" x14ac:dyDescent="0.25">
      <c r="A4558" s="21" t="s">
        <v>2119</v>
      </c>
      <c r="B4558" s="25">
        <v>41387</v>
      </c>
      <c r="C4558" s="28" t="s">
        <v>6</v>
      </c>
      <c r="D4558" s="21">
        <v>360226</v>
      </c>
      <c r="F4558" s="26">
        <v>114.59</v>
      </c>
      <c r="G4558" s="28" t="s">
        <v>23</v>
      </c>
    </row>
    <row r="4559" spans="1:9" ht="13.4" customHeight="1" x14ac:dyDescent="0.25">
      <c r="A4559" s="21" t="s">
        <v>2119</v>
      </c>
      <c r="B4559" s="25">
        <v>41387</v>
      </c>
      <c r="C4559" s="28" t="s">
        <v>340</v>
      </c>
      <c r="D4559" s="21">
        <v>266865</v>
      </c>
      <c r="F4559" s="26">
        <v>83.68</v>
      </c>
      <c r="G4559" s="28" t="s">
        <v>905</v>
      </c>
    </row>
    <row r="4560" spans="1:9" ht="13.4" customHeight="1" x14ac:dyDescent="0.25">
      <c r="A4560" s="21" t="s">
        <v>2119</v>
      </c>
      <c r="B4560" s="25">
        <v>41387</v>
      </c>
      <c r="C4560" s="28" t="s">
        <v>6</v>
      </c>
      <c r="D4560" s="21">
        <v>360249</v>
      </c>
      <c r="F4560" s="26">
        <v>2017.91</v>
      </c>
      <c r="G4560" s="28" t="s">
        <v>888</v>
      </c>
    </row>
    <row r="4561" spans="1:9" ht="13.4" customHeight="1" x14ac:dyDescent="0.25">
      <c r="A4561" s="21" t="s">
        <v>2119</v>
      </c>
      <c r="B4561" s="25">
        <v>41387</v>
      </c>
      <c r="C4561" s="28" t="s">
        <v>6</v>
      </c>
      <c r="D4561" s="21" t="s">
        <v>216</v>
      </c>
      <c r="F4561" s="26">
        <v>19</v>
      </c>
      <c r="G4561" s="28" t="s">
        <v>23</v>
      </c>
    </row>
    <row r="4562" spans="1:9" ht="13.4" customHeight="1" x14ac:dyDescent="0.25">
      <c r="A4562" s="21" t="s">
        <v>2119</v>
      </c>
      <c r="B4562" s="25">
        <v>41387</v>
      </c>
      <c r="C4562" s="28" t="s">
        <v>6</v>
      </c>
      <c r="D4562" s="21">
        <v>80947</v>
      </c>
      <c r="F4562" s="26">
        <v>2063.7399999999998</v>
      </c>
      <c r="G4562" s="28" t="s">
        <v>911</v>
      </c>
    </row>
    <row r="4563" spans="1:9" ht="13.4" customHeight="1" x14ac:dyDescent="0.25">
      <c r="A4563" s="21" t="s">
        <v>2119</v>
      </c>
      <c r="B4563" s="25">
        <v>41387</v>
      </c>
      <c r="C4563" s="28" t="s">
        <v>6</v>
      </c>
      <c r="D4563" s="21" t="s">
        <v>216</v>
      </c>
      <c r="F4563" s="26">
        <v>400.6</v>
      </c>
      <c r="G4563" s="28" t="s">
        <v>23</v>
      </c>
    </row>
    <row r="4564" spans="1:9" ht="13.4" customHeight="1" x14ac:dyDescent="0.25">
      <c r="A4564" s="21" t="s">
        <v>2119</v>
      </c>
      <c r="B4564" s="25">
        <v>41387</v>
      </c>
      <c r="C4564" s="28" t="s">
        <v>6</v>
      </c>
      <c r="D4564" s="21">
        <v>360328</v>
      </c>
      <c r="F4564" s="26">
        <v>1032.6199999999999</v>
      </c>
      <c r="G4564" s="28" t="s">
        <v>911</v>
      </c>
    </row>
    <row r="4565" spans="1:9" ht="13.4" customHeight="1" x14ac:dyDescent="0.25">
      <c r="A4565" s="21" t="s">
        <v>2119</v>
      </c>
      <c r="B4565" s="25">
        <v>41388</v>
      </c>
      <c r="C4565" s="28" t="s">
        <v>6</v>
      </c>
      <c r="D4565" s="21">
        <v>360417</v>
      </c>
      <c r="F4565" s="26">
        <v>260.95999999999998</v>
      </c>
      <c r="G4565" s="28" t="s">
        <v>23</v>
      </c>
    </row>
    <row r="4566" spans="1:9" ht="13.4" customHeight="1" x14ac:dyDescent="0.25">
      <c r="A4566" s="21" t="s">
        <v>2119</v>
      </c>
      <c r="B4566" s="25">
        <v>41388</v>
      </c>
      <c r="C4566" s="28" t="s">
        <v>340</v>
      </c>
      <c r="D4566" s="21">
        <v>266968</v>
      </c>
      <c r="F4566" s="26">
        <v>433.41</v>
      </c>
      <c r="G4566" s="28" t="s">
        <v>905</v>
      </c>
    </row>
    <row r="4567" spans="1:9" ht="13.4" customHeight="1" x14ac:dyDescent="0.25">
      <c r="A4567" s="21" t="s">
        <v>2119</v>
      </c>
      <c r="B4567" s="25">
        <v>41388</v>
      </c>
      <c r="C4567" s="28" t="s">
        <v>340</v>
      </c>
      <c r="D4567" s="21">
        <v>266990</v>
      </c>
      <c r="F4567" s="26">
        <v>22.57</v>
      </c>
      <c r="G4567" s="28" t="s">
        <v>905</v>
      </c>
    </row>
    <row r="4568" spans="1:9" ht="13.4" customHeight="1" x14ac:dyDescent="0.25">
      <c r="A4568" s="21" t="s">
        <v>2119</v>
      </c>
      <c r="B4568" s="25">
        <v>41388</v>
      </c>
      <c r="C4568" s="28" t="s">
        <v>434</v>
      </c>
      <c r="D4568" s="21">
        <v>81013</v>
      </c>
      <c r="F4568" s="26">
        <v>918.96</v>
      </c>
      <c r="G4568" s="28" t="s">
        <v>23</v>
      </c>
    </row>
    <row r="4569" spans="1:9" ht="13.4" customHeight="1" x14ac:dyDescent="0.25">
      <c r="A4569" s="21" t="s">
        <v>2119</v>
      </c>
      <c r="B4569" s="25">
        <v>41389</v>
      </c>
      <c r="C4569" s="28" t="s">
        <v>340</v>
      </c>
      <c r="D4569" s="21">
        <v>267059</v>
      </c>
      <c r="F4569" s="26">
        <v>107.33</v>
      </c>
      <c r="G4569" s="28" t="s">
        <v>905</v>
      </c>
    </row>
    <row r="4570" spans="1:9" ht="13.4" customHeight="1" x14ac:dyDescent="0.25">
      <c r="A4570" s="21" t="s">
        <v>2119</v>
      </c>
      <c r="B4570" s="25">
        <v>41389</v>
      </c>
      <c r="C4570" s="28" t="s">
        <v>6</v>
      </c>
      <c r="D4570" s="21">
        <v>360636</v>
      </c>
      <c r="F4570" s="26">
        <v>133.94999999999999</v>
      </c>
      <c r="G4570" s="28" t="s">
        <v>23</v>
      </c>
    </row>
    <row r="4571" spans="1:9" ht="13.4" customHeight="1" x14ac:dyDescent="0.25">
      <c r="A4571" s="21" t="s">
        <v>2119</v>
      </c>
      <c r="B4571" s="25">
        <v>41389</v>
      </c>
      <c r="C4571" s="28" t="s">
        <v>6</v>
      </c>
      <c r="D4571" s="21">
        <v>360662</v>
      </c>
      <c r="F4571" s="26">
        <v>167.29</v>
      </c>
      <c r="G4571" s="28" t="s">
        <v>888</v>
      </c>
    </row>
    <row r="4572" spans="1:9" ht="13.4" customHeight="1" x14ac:dyDescent="0.25">
      <c r="A4572" s="21" t="s">
        <v>2119</v>
      </c>
      <c r="B4572" s="25">
        <v>41389</v>
      </c>
      <c r="C4572" s="28" t="s">
        <v>6</v>
      </c>
      <c r="D4572" s="21">
        <v>360703</v>
      </c>
      <c r="F4572" s="26">
        <v>206.6</v>
      </c>
      <c r="G4572" s="28" t="s">
        <v>675</v>
      </c>
    </row>
    <row r="4573" spans="1:9" ht="13.4" customHeight="1" x14ac:dyDescent="0.25">
      <c r="A4573" s="21" t="s">
        <v>2119</v>
      </c>
      <c r="B4573" s="25">
        <v>41389</v>
      </c>
      <c r="C4573" s="28" t="s">
        <v>6</v>
      </c>
      <c r="D4573" s="21">
        <v>360723</v>
      </c>
      <c r="F4573" s="26">
        <v>73.69</v>
      </c>
      <c r="G4573" s="28" t="s">
        <v>911</v>
      </c>
    </row>
    <row r="4574" spans="1:9" ht="13.4" customHeight="1" x14ac:dyDescent="0.25">
      <c r="A4574" s="21" t="s">
        <v>2119</v>
      </c>
      <c r="B4574" s="25">
        <v>41389</v>
      </c>
      <c r="C4574" s="28" t="s">
        <v>21</v>
      </c>
      <c r="D4574" s="21" t="s">
        <v>726</v>
      </c>
      <c r="E4574" s="26">
        <v>1500</v>
      </c>
      <c r="G4574" s="28" t="s">
        <v>23</v>
      </c>
      <c r="I4574" s="21">
        <f>WEEKNUM(B4574)</f>
        <v>17</v>
      </c>
    </row>
    <row r="4575" spans="1:9" ht="13.4" customHeight="1" x14ac:dyDescent="0.25">
      <c r="A4575" s="21" t="s">
        <v>2119</v>
      </c>
      <c r="B4575" s="25">
        <v>41389</v>
      </c>
      <c r="C4575" s="28" t="s">
        <v>21</v>
      </c>
      <c r="D4575" s="21" t="s">
        <v>726</v>
      </c>
      <c r="E4575" s="26">
        <v>720</v>
      </c>
      <c r="G4575" s="28" t="s">
        <v>675</v>
      </c>
      <c r="I4575" s="21">
        <f>WEEKNUM(B4575)</f>
        <v>17</v>
      </c>
    </row>
    <row r="4576" spans="1:9" ht="13.4" customHeight="1" x14ac:dyDescent="0.25">
      <c r="A4576" s="21" t="s">
        <v>2119</v>
      </c>
      <c r="B4576" s="25">
        <v>41389</v>
      </c>
      <c r="C4576" s="28" t="s">
        <v>21</v>
      </c>
      <c r="D4576" s="21" t="s">
        <v>359</v>
      </c>
      <c r="E4576" s="26">
        <v>82.5</v>
      </c>
      <c r="G4576" s="28" t="s">
        <v>323</v>
      </c>
      <c r="I4576" s="21">
        <f>WEEKNUM(B4576)</f>
        <v>17</v>
      </c>
    </row>
    <row r="4577" spans="1:9" ht="13.4" customHeight="1" x14ac:dyDescent="0.25">
      <c r="A4577" s="21" t="s">
        <v>2119</v>
      </c>
      <c r="B4577" s="25">
        <v>41390</v>
      </c>
      <c r="C4577" s="28" t="s">
        <v>340</v>
      </c>
      <c r="D4577" s="21">
        <v>81101</v>
      </c>
      <c r="F4577" s="26">
        <v>683.49</v>
      </c>
      <c r="G4577" s="28" t="s">
        <v>905</v>
      </c>
    </row>
    <row r="4578" spans="1:9" ht="13.4" customHeight="1" x14ac:dyDescent="0.25">
      <c r="A4578" s="21" t="s">
        <v>2119</v>
      </c>
      <c r="B4578" s="25">
        <v>41390</v>
      </c>
      <c r="C4578" s="28" t="s">
        <v>6</v>
      </c>
      <c r="D4578" s="21">
        <v>360911</v>
      </c>
      <c r="F4578" s="26">
        <v>213.27</v>
      </c>
      <c r="G4578" s="28" t="s">
        <v>888</v>
      </c>
    </row>
    <row r="4579" spans="1:9" ht="13.4" customHeight="1" x14ac:dyDescent="0.25">
      <c r="A4579" s="21" t="s">
        <v>2119</v>
      </c>
      <c r="B4579" s="25">
        <v>41390</v>
      </c>
      <c r="C4579" s="28" t="s">
        <v>6</v>
      </c>
      <c r="D4579" s="21">
        <v>360914</v>
      </c>
      <c r="F4579" s="26">
        <v>1073.4100000000001</v>
      </c>
      <c r="G4579" s="28" t="s">
        <v>911</v>
      </c>
    </row>
    <row r="4580" spans="1:9" ht="13.4" customHeight="1" x14ac:dyDescent="0.25">
      <c r="A4580" s="21" t="s">
        <v>2119</v>
      </c>
      <c r="B4580" s="25">
        <v>41390</v>
      </c>
      <c r="C4580" s="28" t="s">
        <v>6</v>
      </c>
      <c r="D4580" s="21" t="s">
        <v>216</v>
      </c>
      <c r="F4580" s="26">
        <v>400.6</v>
      </c>
      <c r="G4580" s="28" t="s">
        <v>23</v>
      </c>
    </row>
    <row r="4581" spans="1:9" ht="13.4" customHeight="1" x14ac:dyDescent="0.25">
      <c r="A4581" s="21" t="s">
        <v>2119</v>
      </c>
      <c r="B4581" s="25">
        <v>41390</v>
      </c>
      <c r="C4581" s="28" t="s">
        <v>21</v>
      </c>
      <c r="D4581" s="21" t="s">
        <v>255</v>
      </c>
      <c r="E4581" s="26">
        <v>225</v>
      </c>
      <c r="G4581" s="28" t="s">
        <v>911</v>
      </c>
      <c r="I4581" s="21">
        <f>WEEKNUM(B4581)</f>
        <v>17</v>
      </c>
    </row>
    <row r="4582" spans="1:9" ht="13.4" customHeight="1" x14ac:dyDescent="0.25">
      <c r="A4582" s="21" t="s">
        <v>2119</v>
      </c>
      <c r="B4582" s="25">
        <v>41391</v>
      </c>
      <c r="C4582" s="28" t="s">
        <v>6</v>
      </c>
      <c r="D4582" s="21">
        <v>361002</v>
      </c>
      <c r="F4582" s="26">
        <v>616.25</v>
      </c>
      <c r="G4582" s="28" t="s">
        <v>911</v>
      </c>
    </row>
    <row r="4583" spans="1:9" ht="13.4" customHeight="1" x14ac:dyDescent="0.25">
      <c r="A4583" s="21" t="s">
        <v>2119</v>
      </c>
      <c r="B4583" s="25">
        <v>41391</v>
      </c>
      <c r="C4583" s="28" t="s">
        <v>6</v>
      </c>
      <c r="D4583" s="21">
        <v>361057</v>
      </c>
      <c r="F4583" s="26">
        <v>367.21</v>
      </c>
      <c r="G4583" s="28" t="s">
        <v>911</v>
      </c>
    </row>
    <row r="4584" spans="1:9" ht="13.4" customHeight="1" x14ac:dyDescent="0.25">
      <c r="A4584" s="21" t="s">
        <v>2119</v>
      </c>
      <c r="B4584" s="25">
        <v>41392</v>
      </c>
      <c r="C4584" s="28" t="s">
        <v>583</v>
      </c>
      <c r="D4584" s="21">
        <v>388262</v>
      </c>
      <c r="F4584" s="26">
        <v>2292.02</v>
      </c>
      <c r="G4584" s="28" t="s">
        <v>917</v>
      </c>
    </row>
    <row r="4585" spans="1:9" ht="13.4" customHeight="1" x14ac:dyDescent="0.25">
      <c r="A4585" s="21" t="s">
        <v>2119</v>
      </c>
      <c r="B4585" s="25">
        <v>41393</v>
      </c>
      <c r="C4585" s="28" t="s">
        <v>6</v>
      </c>
      <c r="D4585" s="21">
        <v>361198</v>
      </c>
      <c r="F4585" s="26">
        <v>174.01</v>
      </c>
      <c r="G4585" s="28" t="s">
        <v>23</v>
      </c>
    </row>
    <row r="4586" spans="1:9" ht="13.4" customHeight="1" x14ac:dyDescent="0.25">
      <c r="A4586" s="21" t="s">
        <v>2119</v>
      </c>
      <c r="B4586" s="25">
        <v>41393</v>
      </c>
      <c r="C4586" s="28" t="s">
        <v>340</v>
      </c>
      <c r="D4586" s="21">
        <v>267321</v>
      </c>
      <c r="F4586" s="26">
        <v>51.32</v>
      </c>
      <c r="G4586" s="28" t="s">
        <v>905</v>
      </c>
    </row>
    <row r="4587" spans="1:9" ht="13.4" customHeight="1" x14ac:dyDescent="0.25">
      <c r="A4587" s="21" t="s">
        <v>2119</v>
      </c>
      <c r="B4587" s="25">
        <v>41393</v>
      </c>
      <c r="C4587" s="28" t="s">
        <v>340</v>
      </c>
      <c r="D4587" s="21">
        <v>81265</v>
      </c>
      <c r="F4587" s="26">
        <v>3788.68</v>
      </c>
      <c r="G4587" s="28" t="s">
        <v>905</v>
      </c>
    </row>
    <row r="4588" spans="1:9" ht="13.4" customHeight="1" x14ac:dyDescent="0.25">
      <c r="A4588" s="21" t="s">
        <v>2119</v>
      </c>
      <c r="B4588" s="25">
        <v>41393</v>
      </c>
      <c r="C4588" s="28" t="s">
        <v>434</v>
      </c>
      <c r="D4588" s="21">
        <v>81269</v>
      </c>
      <c r="F4588" s="26">
        <v>380.65</v>
      </c>
      <c r="G4588" s="28" t="s">
        <v>905</v>
      </c>
    </row>
    <row r="4589" spans="1:9" ht="13.4" customHeight="1" x14ac:dyDescent="0.25">
      <c r="A4589" s="21" t="s">
        <v>2119</v>
      </c>
      <c r="B4589" s="25">
        <v>41393</v>
      </c>
      <c r="C4589" s="28" t="s">
        <v>21</v>
      </c>
      <c r="D4589" s="21" t="s">
        <v>32</v>
      </c>
      <c r="E4589" s="26">
        <v>780</v>
      </c>
      <c r="G4589" s="28" t="s">
        <v>888</v>
      </c>
      <c r="I4589" s="21">
        <f t="shared" ref="I4589:I4598" si="149">WEEKNUM(B4589)</f>
        <v>18</v>
      </c>
    </row>
    <row r="4590" spans="1:9" ht="13.4" customHeight="1" x14ac:dyDescent="0.25">
      <c r="A4590" s="21" t="s">
        <v>2119</v>
      </c>
      <c r="B4590" s="25">
        <v>41393</v>
      </c>
      <c r="C4590" s="28" t="s">
        <v>21</v>
      </c>
      <c r="D4590" s="21" t="s">
        <v>36</v>
      </c>
      <c r="E4590" s="26">
        <v>780</v>
      </c>
      <c r="G4590" s="28" t="s">
        <v>23</v>
      </c>
      <c r="I4590" s="21">
        <f t="shared" si="149"/>
        <v>18</v>
      </c>
    </row>
    <row r="4591" spans="1:9" ht="13.4" customHeight="1" x14ac:dyDescent="0.25">
      <c r="A4591" s="21" t="s">
        <v>2119</v>
      </c>
      <c r="B4591" s="25">
        <v>41393</v>
      </c>
      <c r="C4591" s="28" t="s">
        <v>21</v>
      </c>
      <c r="D4591" s="21" t="s">
        <v>22</v>
      </c>
      <c r="E4591" s="26">
        <v>780</v>
      </c>
      <c r="G4591" s="28" t="s">
        <v>23</v>
      </c>
      <c r="I4591" s="21">
        <f t="shared" si="149"/>
        <v>18</v>
      </c>
    </row>
    <row r="4592" spans="1:9" ht="13.4" customHeight="1" x14ac:dyDescent="0.25">
      <c r="A4592" s="21" t="s">
        <v>2119</v>
      </c>
      <c r="B4592" s="25">
        <v>41393</v>
      </c>
      <c r="C4592" s="28" t="s">
        <v>21</v>
      </c>
      <c r="D4592" s="21" t="s">
        <v>916</v>
      </c>
      <c r="E4592" s="26">
        <v>720</v>
      </c>
      <c r="G4592" s="28" t="s">
        <v>23</v>
      </c>
      <c r="I4592" s="21">
        <f t="shared" si="149"/>
        <v>18</v>
      </c>
    </row>
    <row r="4593" spans="1:9" ht="13.4" customHeight="1" x14ac:dyDescent="0.25">
      <c r="A4593" s="21" t="s">
        <v>2119</v>
      </c>
      <c r="B4593" s="25">
        <v>41393</v>
      </c>
      <c r="C4593" s="28" t="s">
        <v>21</v>
      </c>
      <c r="D4593" s="21" t="s">
        <v>399</v>
      </c>
      <c r="E4593" s="26">
        <v>720</v>
      </c>
      <c r="G4593" s="28" t="s">
        <v>23</v>
      </c>
      <c r="I4593" s="21">
        <f t="shared" si="149"/>
        <v>18</v>
      </c>
    </row>
    <row r="4594" spans="1:9" ht="13.4" customHeight="1" x14ac:dyDescent="0.25">
      <c r="A4594" s="21" t="s">
        <v>2119</v>
      </c>
      <c r="B4594" s="25">
        <v>41393</v>
      </c>
      <c r="C4594" s="28" t="s">
        <v>21</v>
      </c>
      <c r="D4594" s="21" t="s">
        <v>258</v>
      </c>
      <c r="E4594" s="26">
        <f>120*3</f>
        <v>360</v>
      </c>
      <c r="G4594" s="28" t="s">
        <v>675</v>
      </c>
      <c r="I4594" s="21">
        <f t="shared" si="149"/>
        <v>18</v>
      </c>
    </row>
    <row r="4595" spans="1:9" ht="13.4" customHeight="1" x14ac:dyDescent="0.25">
      <c r="A4595" s="21" t="s">
        <v>2119</v>
      </c>
      <c r="B4595" s="25">
        <v>41393</v>
      </c>
      <c r="C4595" s="28" t="s">
        <v>21</v>
      </c>
      <c r="D4595" s="21" t="s">
        <v>258</v>
      </c>
      <c r="E4595" s="26">
        <v>360</v>
      </c>
      <c r="G4595" s="28" t="s">
        <v>911</v>
      </c>
      <c r="I4595" s="21">
        <f t="shared" si="149"/>
        <v>18</v>
      </c>
    </row>
    <row r="4596" spans="1:9" ht="13.4" customHeight="1" x14ac:dyDescent="0.25">
      <c r="A4596" s="21" t="s">
        <v>2119</v>
      </c>
      <c r="B4596" s="25">
        <v>41393</v>
      </c>
      <c r="C4596" s="28" t="s">
        <v>21</v>
      </c>
      <c r="D4596" s="21" t="s">
        <v>644</v>
      </c>
      <c r="E4596" s="26">
        <v>600</v>
      </c>
      <c r="G4596" s="28" t="s">
        <v>23</v>
      </c>
      <c r="I4596" s="21">
        <f t="shared" si="149"/>
        <v>18</v>
      </c>
    </row>
    <row r="4597" spans="1:9" ht="13.4" customHeight="1" x14ac:dyDescent="0.25">
      <c r="A4597" s="21" t="s">
        <v>2119</v>
      </c>
      <c r="B4597" s="25">
        <v>41393</v>
      </c>
      <c r="C4597" s="28" t="s">
        <v>21</v>
      </c>
      <c r="D4597" s="21" t="s">
        <v>268</v>
      </c>
      <c r="E4597" s="26">
        <v>600</v>
      </c>
      <c r="G4597" s="28" t="s">
        <v>888</v>
      </c>
      <c r="I4597" s="21">
        <f t="shared" si="149"/>
        <v>18</v>
      </c>
    </row>
    <row r="4598" spans="1:9" ht="13.4" customHeight="1" x14ac:dyDescent="0.25">
      <c r="A4598" s="21" t="s">
        <v>2119</v>
      </c>
      <c r="B4598" s="25">
        <v>41393</v>
      </c>
      <c r="C4598" s="28" t="s">
        <v>21</v>
      </c>
      <c r="D4598" s="21" t="s">
        <v>22</v>
      </c>
      <c r="E4598" s="26">
        <v>480</v>
      </c>
      <c r="G4598" s="28" t="s">
        <v>23</v>
      </c>
      <c r="I4598" s="21">
        <f t="shared" si="149"/>
        <v>18</v>
      </c>
    </row>
    <row r="4599" spans="1:9" ht="13.4" customHeight="1" x14ac:dyDescent="0.25">
      <c r="A4599" s="21" t="s">
        <v>2119</v>
      </c>
      <c r="B4599" s="25">
        <v>41393</v>
      </c>
      <c r="C4599" s="28" t="s">
        <v>340</v>
      </c>
      <c r="D4599" s="21">
        <v>267356</v>
      </c>
      <c r="F4599" s="26">
        <v>148.03</v>
      </c>
      <c r="G4599" s="28" t="s">
        <v>905</v>
      </c>
    </row>
    <row r="4600" spans="1:9" ht="13.4" customHeight="1" x14ac:dyDescent="0.25">
      <c r="A4600" s="21" t="s">
        <v>2119</v>
      </c>
      <c r="B4600" s="25">
        <v>41393</v>
      </c>
      <c r="C4600" s="28" t="s">
        <v>6</v>
      </c>
      <c r="D4600" s="21" t="s">
        <v>485</v>
      </c>
      <c r="F4600" s="26">
        <v>1088.6600000000001</v>
      </c>
      <c r="G4600" s="28" t="s">
        <v>23</v>
      </c>
    </row>
    <row r="4601" spans="1:9" ht="13.4" customHeight="1" x14ac:dyDescent="0.25">
      <c r="A4601" s="21" t="s">
        <v>2119</v>
      </c>
      <c r="B4601" s="25">
        <v>41393</v>
      </c>
      <c r="C4601" s="28" t="s">
        <v>6</v>
      </c>
      <c r="D4601" s="21">
        <v>361367</v>
      </c>
      <c r="F4601" s="26">
        <v>339.97</v>
      </c>
      <c r="G4601" s="28" t="s">
        <v>911</v>
      </c>
    </row>
    <row r="4602" spans="1:9" ht="13.4" customHeight="1" x14ac:dyDescent="0.25">
      <c r="A4602" s="21" t="s">
        <v>2119</v>
      </c>
      <c r="B4602" s="25">
        <v>41393</v>
      </c>
      <c r="C4602" s="28" t="s">
        <v>6</v>
      </c>
      <c r="D4602" s="21">
        <v>361396</v>
      </c>
      <c r="F4602" s="26">
        <v>521.62</v>
      </c>
      <c r="G4602" s="28" t="s">
        <v>23</v>
      </c>
    </row>
    <row r="4603" spans="1:9" ht="13.4" customHeight="1" x14ac:dyDescent="0.25">
      <c r="A4603" s="21" t="s">
        <v>2119</v>
      </c>
      <c r="B4603" s="25">
        <v>41394</v>
      </c>
      <c r="C4603" s="28" t="s">
        <v>21</v>
      </c>
      <c r="D4603" s="21" t="s">
        <v>918</v>
      </c>
      <c r="E4603" s="26">
        <v>-500</v>
      </c>
      <c r="G4603" s="28" t="s">
        <v>919</v>
      </c>
      <c r="I4603" s="21">
        <f t="shared" ref="I4603:I4613" si="150">WEEKNUM(B4603)</f>
        <v>18</v>
      </c>
    </row>
    <row r="4604" spans="1:9" ht="13.4" customHeight="1" x14ac:dyDescent="0.25">
      <c r="A4604" s="21" t="s">
        <v>2119</v>
      </c>
      <c r="B4604" s="25">
        <v>41394</v>
      </c>
      <c r="C4604" s="28" t="s">
        <v>21</v>
      </c>
      <c r="D4604" s="21" t="s">
        <v>292</v>
      </c>
      <c r="E4604" s="26">
        <v>3000</v>
      </c>
      <c r="G4604" s="28" t="s">
        <v>675</v>
      </c>
      <c r="I4604" s="21">
        <f t="shared" si="150"/>
        <v>18</v>
      </c>
    </row>
    <row r="4605" spans="1:9" ht="13.4" customHeight="1" x14ac:dyDescent="0.25">
      <c r="A4605" s="21" t="s">
        <v>2119</v>
      </c>
      <c r="B4605" s="25">
        <v>41394</v>
      </c>
      <c r="C4605" s="28" t="s">
        <v>21</v>
      </c>
      <c r="D4605" s="21" t="s">
        <v>40</v>
      </c>
      <c r="E4605" s="26">
        <f>780/3</f>
        <v>260</v>
      </c>
      <c r="G4605" s="28" t="s">
        <v>675</v>
      </c>
      <c r="I4605" s="21">
        <f t="shared" si="150"/>
        <v>18</v>
      </c>
    </row>
    <row r="4606" spans="1:9" ht="13.4" customHeight="1" x14ac:dyDescent="0.25">
      <c r="A4606" s="21" t="s">
        <v>2119</v>
      </c>
      <c r="B4606" s="25">
        <v>41394</v>
      </c>
      <c r="C4606" s="28" t="s">
        <v>21</v>
      </c>
      <c r="D4606" s="21" t="s">
        <v>40</v>
      </c>
      <c r="E4606" s="26">
        <v>260</v>
      </c>
      <c r="G4606" s="28" t="s">
        <v>888</v>
      </c>
      <c r="I4606" s="21">
        <f t="shared" si="150"/>
        <v>18</v>
      </c>
    </row>
    <row r="4607" spans="1:9" ht="13.4" customHeight="1" x14ac:dyDescent="0.25">
      <c r="A4607" s="21" t="s">
        <v>2119</v>
      </c>
      <c r="B4607" s="25">
        <v>41394</v>
      </c>
      <c r="C4607" s="28" t="s">
        <v>21</v>
      </c>
      <c r="D4607" s="21" t="s">
        <v>40</v>
      </c>
      <c r="E4607" s="26">
        <v>260</v>
      </c>
      <c r="G4607" s="28" t="s">
        <v>911</v>
      </c>
      <c r="I4607" s="21">
        <f t="shared" si="150"/>
        <v>18</v>
      </c>
    </row>
    <row r="4608" spans="1:9" ht="13.4" customHeight="1" x14ac:dyDescent="0.25">
      <c r="A4608" s="21" t="s">
        <v>2119</v>
      </c>
      <c r="B4608" s="25">
        <v>41394</v>
      </c>
      <c r="C4608" s="28" t="s">
        <v>21</v>
      </c>
      <c r="D4608" s="21" t="s">
        <v>533</v>
      </c>
      <c r="E4608" s="26">
        <f>120*2.5</f>
        <v>300</v>
      </c>
      <c r="G4608" s="28" t="s">
        <v>675</v>
      </c>
      <c r="I4608" s="21">
        <f t="shared" si="150"/>
        <v>18</v>
      </c>
    </row>
    <row r="4609" spans="1:9" ht="13.4" customHeight="1" x14ac:dyDescent="0.25">
      <c r="A4609" s="21" t="s">
        <v>2119</v>
      </c>
      <c r="B4609" s="25">
        <v>41394</v>
      </c>
      <c r="C4609" s="28" t="s">
        <v>21</v>
      </c>
      <c r="D4609" s="21" t="s">
        <v>533</v>
      </c>
      <c r="E4609" s="26">
        <f>120*3.5</f>
        <v>420</v>
      </c>
      <c r="G4609" s="28" t="s">
        <v>911</v>
      </c>
      <c r="I4609" s="21">
        <f t="shared" si="150"/>
        <v>18</v>
      </c>
    </row>
    <row r="4610" spans="1:9" ht="13.4" customHeight="1" x14ac:dyDescent="0.25">
      <c r="A4610" s="21" t="s">
        <v>2119</v>
      </c>
      <c r="B4610" s="25">
        <v>41394</v>
      </c>
      <c r="C4610" s="28" t="s">
        <v>21</v>
      </c>
      <c r="D4610" s="21" t="s">
        <v>269</v>
      </c>
      <c r="E4610" s="26">
        <v>120</v>
      </c>
      <c r="G4610" s="28" t="s">
        <v>675</v>
      </c>
      <c r="I4610" s="21">
        <f t="shared" si="150"/>
        <v>18</v>
      </c>
    </row>
    <row r="4611" spans="1:9" ht="13.4" customHeight="1" x14ac:dyDescent="0.25">
      <c r="A4611" s="21" t="s">
        <v>2119</v>
      </c>
      <c r="B4611" s="25">
        <v>41394</v>
      </c>
      <c r="C4611" s="28" t="s">
        <v>21</v>
      </c>
      <c r="D4611" s="21" t="s">
        <v>269</v>
      </c>
      <c r="E4611" s="26">
        <v>120</v>
      </c>
      <c r="G4611" s="28" t="s">
        <v>888</v>
      </c>
      <c r="I4611" s="21">
        <f t="shared" si="150"/>
        <v>18</v>
      </c>
    </row>
    <row r="4612" spans="1:9" ht="13.4" customHeight="1" x14ac:dyDescent="0.25">
      <c r="A4612" s="21" t="s">
        <v>2119</v>
      </c>
      <c r="B4612" s="25">
        <v>41394</v>
      </c>
      <c r="C4612" s="28" t="s">
        <v>21</v>
      </c>
      <c r="D4612" s="21" t="s">
        <v>269</v>
      </c>
      <c r="E4612" s="26">
        <f>720-240</f>
        <v>480</v>
      </c>
      <c r="G4612" s="28" t="s">
        <v>911</v>
      </c>
      <c r="I4612" s="21">
        <f t="shared" si="150"/>
        <v>18</v>
      </c>
    </row>
    <row r="4613" spans="1:9" ht="13.4" customHeight="1" x14ac:dyDescent="0.25">
      <c r="A4613" s="21" t="s">
        <v>2119</v>
      </c>
      <c r="B4613" s="25">
        <v>41394</v>
      </c>
      <c r="C4613" s="28" t="s">
        <v>21</v>
      </c>
      <c r="D4613" s="21" t="s">
        <v>508</v>
      </c>
      <c r="E4613" s="26">
        <v>358.59</v>
      </c>
      <c r="G4613" s="28" t="s">
        <v>454</v>
      </c>
      <c r="I4613" s="21">
        <f t="shared" si="150"/>
        <v>18</v>
      </c>
    </row>
    <row r="4614" spans="1:9" ht="13.4" customHeight="1" x14ac:dyDescent="0.25">
      <c r="A4614" s="21" t="s">
        <v>2119</v>
      </c>
      <c r="B4614" s="25">
        <v>41394</v>
      </c>
      <c r="C4614" s="28" t="s">
        <v>6</v>
      </c>
      <c r="D4614" s="21">
        <v>361410</v>
      </c>
      <c r="F4614" s="26">
        <v>314.7</v>
      </c>
      <c r="G4614" s="28" t="s">
        <v>23</v>
      </c>
    </row>
    <row r="4615" spans="1:9" ht="13.4" customHeight="1" x14ac:dyDescent="0.25">
      <c r="A4615" s="21" t="s">
        <v>2119</v>
      </c>
      <c r="B4615" s="25">
        <v>41394</v>
      </c>
      <c r="C4615" s="28" t="s">
        <v>340</v>
      </c>
      <c r="D4615" s="21">
        <v>81311</v>
      </c>
      <c r="F4615" s="26">
        <v>199.28</v>
      </c>
      <c r="G4615" s="28" t="s">
        <v>905</v>
      </c>
    </row>
    <row r="4616" spans="1:9" ht="13.4" customHeight="1" x14ac:dyDescent="0.25">
      <c r="A4616" s="21" t="s">
        <v>2119</v>
      </c>
      <c r="B4616" s="25">
        <v>41394</v>
      </c>
      <c r="C4616" s="28" t="s">
        <v>340</v>
      </c>
      <c r="D4616" s="21">
        <v>264662</v>
      </c>
      <c r="F4616" s="26">
        <v>299.54000000000002</v>
      </c>
      <c r="G4616" s="28" t="s">
        <v>905</v>
      </c>
    </row>
    <row r="4617" spans="1:9" ht="13.4" customHeight="1" x14ac:dyDescent="0.25">
      <c r="A4617" s="21" t="s">
        <v>2119</v>
      </c>
      <c r="B4617" s="25">
        <v>41394</v>
      </c>
      <c r="C4617" s="28" t="s">
        <v>6</v>
      </c>
      <c r="D4617" s="21">
        <v>361442</v>
      </c>
      <c r="F4617" s="26">
        <v>272.43</v>
      </c>
      <c r="G4617" s="28" t="s">
        <v>888</v>
      </c>
    </row>
    <row r="4618" spans="1:9" ht="13.4" customHeight="1" x14ac:dyDescent="0.25">
      <c r="A4618" s="21" t="s">
        <v>2119</v>
      </c>
      <c r="B4618" s="25">
        <v>41394</v>
      </c>
      <c r="C4618" s="28" t="s">
        <v>275</v>
      </c>
      <c r="D4618" s="21">
        <v>267452</v>
      </c>
      <c r="F4618" s="26">
        <v>53.17</v>
      </c>
      <c r="G4618" s="28" t="s">
        <v>337</v>
      </c>
    </row>
    <row r="4619" spans="1:9" ht="13.4" customHeight="1" x14ac:dyDescent="0.25">
      <c r="A4619" s="21" t="s">
        <v>2119</v>
      </c>
      <c r="B4619" s="25">
        <v>41394</v>
      </c>
      <c r="C4619" s="28" t="s">
        <v>6</v>
      </c>
      <c r="D4619" s="21">
        <v>361544</v>
      </c>
      <c r="F4619" s="26">
        <v>352.27</v>
      </c>
      <c r="G4619" s="28" t="s">
        <v>888</v>
      </c>
    </row>
    <row r="4620" spans="1:9" ht="13.4" customHeight="1" x14ac:dyDescent="0.25">
      <c r="A4620" s="21" t="s">
        <v>2119</v>
      </c>
      <c r="B4620" s="25">
        <v>41395</v>
      </c>
      <c r="C4620" s="28" t="s">
        <v>21</v>
      </c>
      <c r="D4620" s="21" t="s">
        <v>107</v>
      </c>
      <c r="E4620" s="26">
        <v>500</v>
      </c>
      <c r="G4620" s="28" t="s">
        <v>675</v>
      </c>
      <c r="I4620" s="21">
        <f>WEEKNUM(B4620)</f>
        <v>18</v>
      </c>
    </row>
    <row r="4621" spans="1:9" ht="13.4" customHeight="1" x14ac:dyDescent="0.25">
      <c r="A4621" s="21" t="s">
        <v>2119</v>
      </c>
      <c r="B4621" s="25">
        <v>41395</v>
      </c>
      <c r="C4621" s="28" t="s">
        <v>21</v>
      </c>
      <c r="D4621" s="21" t="s">
        <v>510</v>
      </c>
      <c r="E4621" s="26">
        <v>190.75</v>
      </c>
      <c r="G4621" s="28" t="s">
        <v>323</v>
      </c>
      <c r="I4621" s="21">
        <f>WEEKNUM(B4621)</f>
        <v>18</v>
      </c>
    </row>
    <row r="4622" spans="1:9" ht="13.4" customHeight="1" x14ac:dyDescent="0.25">
      <c r="A4622" s="21" t="s">
        <v>2119</v>
      </c>
      <c r="B4622" s="25">
        <v>41395</v>
      </c>
      <c r="C4622" s="28" t="s">
        <v>6</v>
      </c>
      <c r="D4622" s="21">
        <v>361636</v>
      </c>
      <c r="F4622" s="26">
        <v>186.4</v>
      </c>
      <c r="G4622" s="28" t="s">
        <v>888</v>
      </c>
    </row>
    <row r="4623" spans="1:9" ht="13.4" customHeight="1" x14ac:dyDescent="0.25">
      <c r="A4623" s="21" t="s">
        <v>2119</v>
      </c>
      <c r="B4623" s="25">
        <v>41395</v>
      </c>
      <c r="C4623" s="28" t="s">
        <v>6</v>
      </c>
      <c r="D4623" s="21">
        <v>267502</v>
      </c>
      <c r="F4623" s="26">
        <v>657.66</v>
      </c>
      <c r="G4623" s="28" t="s">
        <v>597</v>
      </c>
    </row>
    <row r="4624" spans="1:9" ht="13.4" customHeight="1" x14ac:dyDescent="0.25">
      <c r="A4624" s="21" t="s">
        <v>2119</v>
      </c>
      <c r="B4624" s="25">
        <v>41395</v>
      </c>
      <c r="C4624" s="28" t="s">
        <v>6</v>
      </c>
      <c r="D4624" s="21">
        <v>361669</v>
      </c>
      <c r="F4624" s="26">
        <v>108.65</v>
      </c>
      <c r="G4624" s="28" t="s">
        <v>888</v>
      </c>
    </row>
    <row r="4625" spans="1:9" ht="13.4" customHeight="1" x14ac:dyDescent="0.25">
      <c r="A4625" s="21" t="s">
        <v>2119</v>
      </c>
      <c r="B4625" s="25">
        <v>41395</v>
      </c>
      <c r="C4625" s="28" t="s">
        <v>6</v>
      </c>
      <c r="D4625" s="21">
        <v>361715</v>
      </c>
      <c r="F4625" s="26">
        <v>458.33</v>
      </c>
      <c r="G4625" s="28" t="s">
        <v>911</v>
      </c>
    </row>
    <row r="4626" spans="1:9" ht="13.4" customHeight="1" x14ac:dyDescent="0.25">
      <c r="A4626" s="21" t="s">
        <v>2119</v>
      </c>
      <c r="B4626" s="25">
        <v>41396</v>
      </c>
      <c r="C4626" s="28" t="s">
        <v>6</v>
      </c>
      <c r="D4626" s="21">
        <v>267570</v>
      </c>
      <c r="F4626" s="26">
        <v>465.07</v>
      </c>
      <c r="G4626" s="28" t="s">
        <v>597</v>
      </c>
    </row>
    <row r="4627" spans="1:9" ht="13.4" customHeight="1" x14ac:dyDescent="0.25">
      <c r="A4627" s="21" t="s">
        <v>2119</v>
      </c>
      <c r="B4627" s="25">
        <v>41396</v>
      </c>
      <c r="C4627" s="28" t="s">
        <v>6</v>
      </c>
      <c r="D4627" s="21">
        <v>361866</v>
      </c>
      <c r="F4627" s="26">
        <v>628.41</v>
      </c>
      <c r="G4627" s="28" t="s">
        <v>23</v>
      </c>
    </row>
    <row r="4628" spans="1:9" ht="13.4" customHeight="1" x14ac:dyDescent="0.25">
      <c r="A4628" s="21" t="s">
        <v>2119</v>
      </c>
      <c r="B4628" s="25">
        <v>41396</v>
      </c>
      <c r="C4628" s="28" t="s">
        <v>6</v>
      </c>
      <c r="D4628" s="21">
        <v>267592</v>
      </c>
      <c r="F4628" s="26">
        <v>14.95</v>
      </c>
      <c r="G4628" s="28" t="s">
        <v>597</v>
      </c>
    </row>
    <row r="4629" spans="1:9" ht="13.4" customHeight="1" x14ac:dyDescent="0.25">
      <c r="A4629" s="21" t="s">
        <v>2119</v>
      </c>
      <c r="B4629" s="25">
        <v>41396</v>
      </c>
      <c r="C4629" s="28" t="s">
        <v>340</v>
      </c>
      <c r="D4629" s="21">
        <v>267594</v>
      </c>
      <c r="F4629" s="26">
        <v>259.20999999999998</v>
      </c>
      <c r="G4629" s="28" t="s">
        <v>920</v>
      </c>
    </row>
    <row r="4630" spans="1:9" ht="13.4" customHeight="1" x14ac:dyDescent="0.25">
      <c r="A4630" s="21" t="s">
        <v>2119</v>
      </c>
      <c r="B4630" s="25">
        <v>41396</v>
      </c>
      <c r="C4630" s="28" t="s">
        <v>340</v>
      </c>
      <c r="D4630" s="21">
        <v>267599</v>
      </c>
      <c r="F4630" s="26">
        <v>487.14</v>
      </c>
      <c r="G4630" s="28" t="s">
        <v>905</v>
      </c>
    </row>
    <row r="4631" spans="1:9" ht="13.4" customHeight="1" x14ac:dyDescent="0.25">
      <c r="A4631" s="21" t="s">
        <v>2119</v>
      </c>
      <c r="B4631" s="25">
        <v>41396</v>
      </c>
      <c r="C4631" s="28" t="s">
        <v>6</v>
      </c>
      <c r="D4631" s="21">
        <v>81464</v>
      </c>
      <c r="F4631" s="26">
        <v>570.97</v>
      </c>
      <c r="G4631" s="28" t="s">
        <v>597</v>
      </c>
    </row>
    <row r="4632" spans="1:9" ht="13.4" customHeight="1" x14ac:dyDescent="0.25">
      <c r="A4632" s="21" t="s">
        <v>2119</v>
      </c>
      <c r="B4632" s="25">
        <v>41396</v>
      </c>
      <c r="C4632" s="28" t="s">
        <v>6</v>
      </c>
      <c r="D4632" s="21">
        <v>361965</v>
      </c>
      <c r="F4632" s="26">
        <v>276.94</v>
      </c>
      <c r="G4632" s="28" t="s">
        <v>911</v>
      </c>
    </row>
    <row r="4633" spans="1:9" ht="13.4" customHeight="1" x14ac:dyDescent="0.25">
      <c r="A4633" s="21" t="s">
        <v>2119</v>
      </c>
      <c r="B4633" s="25">
        <v>41396</v>
      </c>
      <c r="C4633" s="28" t="s">
        <v>340</v>
      </c>
      <c r="D4633" s="21">
        <v>267627</v>
      </c>
      <c r="F4633" s="26">
        <v>343.93</v>
      </c>
      <c r="G4633" s="28" t="s">
        <v>905</v>
      </c>
    </row>
    <row r="4634" spans="1:9" ht="13.4" customHeight="1" x14ac:dyDescent="0.25">
      <c r="A4634" s="21" t="s">
        <v>2119</v>
      </c>
      <c r="B4634" s="25">
        <v>41397</v>
      </c>
      <c r="C4634" s="28" t="s">
        <v>21</v>
      </c>
      <c r="D4634" s="21" t="s">
        <v>22</v>
      </c>
      <c r="E4634" s="26">
        <v>650</v>
      </c>
      <c r="G4634" s="28" t="s">
        <v>23</v>
      </c>
      <c r="I4634" s="21">
        <f>WEEKNUM(B4634)</f>
        <v>18</v>
      </c>
    </row>
    <row r="4635" spans="1:9" ht="13.4" customHeight="1" x14ac:dyDescent="0.25">
      <c r="A4635" s="21" t="s">
        <v>2119</v>
      </c>
      <c r="B4635" s="25">
        <v>41397</v>
      </c>
      <c r="C4635" s="28" t="s">
        <v>21</v>
      </c>
      <c r="D4635" s="21" t="s">
        <v>32</v>
      </c>
      <c r="E4635" s="26">
        <v>260</v>
      </c>
      <c r="G4635" s="28" t="s">
        <v>888</v>
      </c>
      <c r="I4635" s="21">
        <f>WEEKNUM(B4635)</f>
        <v>18</v>
      </c>
    </row>
    <row r="4636" spans="1:9" ht="13.4" customHeight="1" x14ac:dyDescent="0.25">
      <c r="A4636" s="21" t="s">
        <v>2119</v>
      </c>
      <c r="B4636" s="25">
        <v>41397</v>
      </c>
      <c r="C4636" s="28" t="s">
        <v>21</v>
      </c>
      <c r="D4636" s="21" t="s">
        <v>32</v>
      </c>
      <c r="E4636" s="26">
        <v>300</v>
      </c>
      <c r="G4636" s="28" t="s">
        <v>597</v>
      </c>
      <c r="I4636" s="21">
        <f>WEEKNUM(B4636)</f>
        <v>18</v>
      </c>
    </row>
    <row r="4637" spans="1:9" ht="13.4" customHeight="1" x14ac:dyDescent="0.25">
      <c r="A4637" s="21" t="s">
        <v>2119</v>
      </c>
      <c r="B4637" s="25">
        <v>41397</v>
      </c>
      <c r="C4637" s="28" t="s">
        <v>21</v>
      </c>
      <c r="D4637" s="21" t="s">
        <v>22</v>
      </c>
      <c r="E4637" s="26">
        <v>400</v>
      </c>
      <c r="G4637" s="28" t="s">
        <v>23</v>
      </c>
      <c r="I4637" s="21">
        <f>WEEKNUM(B4637)</f>
        <v>18</v>
      </c>
    </row>
    <row r="4638" spans="1:9" ht="13.4" customHeight="1" x14ac:dyDescent="0.25">
      <c r="A4638" s="21" t="s">
        <v>2119</v>
      </c>
      <c r="B4638" s="25">
        <v>41397</v>
      </c>
      <c r="C4638" s="28" t="s">
        <v>340</v>
      </c>
      <c r="D4638" s="21">
        <v>267653</v>
      </c>
      <c r="F4638" s="26">
        <v>40.21</v>
      </c>
      <c r="G4638" s="28" t="s">
        <v>905</v>
      </c>
    </row>
    <row r="4639" spans="1:9" ht="13.4" customHeight="1" x14ac:dyDescent="0.25">
      <c r="A4639" s="21" t="s">
        <v>2119</v>
      </c>
      <c r="B4639" s="25">
        <v>41397</v>
      </c>
      <c r="C4639" s="28" t="s">
        <v>6</v>
      </c>
      <c r="D4639" s="21">
        <v>362083</v>
      </c>
      <c r="F4639" s="26">
        <v>361.74</v>
      </c>
      <c r="G4639" s="28" t="s">
        <v>888</v>
      </c>
    </row>
    <row r="4640" spans="1:9" ht="13.4" customHeight="1" x14ac:dyDescent="0.25">
      <c r="A4640" s="21" t="s">
        <v>2119</v>
      </c>
      <c r="B4640" s="25">
        <v>41397</v>
      </c>
      <c r="C4640" s="28" t="s">
        <v>6</v>
      </c>
      <c r="D4640" s="21">
        <v>362088</v>
      </c>
      <c r="F4640" s="26">
        <v>172.11</v>
      </c>
      <c r="G4640" s="28" t="s">
        <v>23</v>
      </c>
    </row>
    <row r="4641" spans="1:9" ht="13.4" customHeight="1" x14ac:dyDescent="0.25">
      <c r="A4641" s="21" t="s">
        <v>2119</v>
      </c>
      <c r="B4641" s="25">
        <v>41397</v>
      </c>
      <c r="C4641" s="28" t="s">
        <v>340</v>
      </c>
      <c r="D4641" s="21">
        <v>267675</v>
      </c>
      <c r="F4641" s="26">
        <v>268.14</v>
      </c>
      <c r="G4641" s="28" t="s">
        <v>905</v>
      </c>
    </row>
    <row r="4642" spans="1:9" ht="13.4" customHeight="1" x14ac:dyDescent="0.25">
      <c r="A4642" s="21" t="s">
        <v>2119</v>
      </c>
      <c r="B4642" s="25">
        <v>41397</v>
      </c>
      <c r="C4642" s="28" t="s">
        <v>340</v>
      </c>
      <c r="D4642" s="21">
        <v>267692</v>
      </c>
      <c r="F4642" s="26">
        <v>84.17</v>
      </c>
      <c r="G4642" s="28" t="s">
        <v>921</v>
      </c>
    </row>
    <row r="4643" spans="1:9" ht="13.4" customHeight="1" x14ac:dyDescent="0.25">
      <c r="A4643" s="21" t="s">
        <v>2119</v>
      </c>
      <c r="B4643" s="25">
        <v>41397</v>
      </c>
      <c r="C4643" s="28" t="s">
        <v>6</v>
      </c>
      <c r="D4643" s="21">
        <v>362180</v>
      </c>
      <c r="F4643" s="26">
        <v>225.64</v>
      </c>
      <c r="G4643" s="28" t="s">
        <v>911</v>
      </c>
    </row>
    <row r="4644" spans="1:9" ht="13.4" customHeight="1" x14ac:dyDescent="0.25">
      <c r="A4644" s="21" t="s">
        <v>2119</v>
      </c>
      <c r="B4644" s="25">
        <v>41398</v>
      </c>
      <c r="C4644" s="28" t="s">
        <v>340</v>
      </c>
      <c r="D4644" s="21">
        <v>267723</v>
      </c>
      <c r="F4644" s="26">
        <v>577.07000000000005</v>
      </c>
      <c r="G4644" s="28" t="s">
        <v>905</v>
      </c>
    </row>
    <row r="4645" spans="1:9" ht="13.4" customHeight="1" x14ac:dyDescent="0.25">
      <c r="A4645" s="21" t="s">
        <v>2119</v>
      </c>
      <c r="B4645" s="25">
        <v>41398</v>
      </c>
      <c r="C4645" s="28" t="s">
        <v>6</v>
      </c>
      <c r="D4645" s="21">
        <v>362259</v>
      </c>
      <c r="F4645" s="26">
        <v>725.57</v>
      </c>
      <c r="G4645" s="28" t="s">
        <v>888</v>
      </c>
    </row>
    <row r="4646" spans="1:9" ht="13.4" customHeight="1" x14ac:dyDescent="0.25">
      <c r="A4646" s="21" t="s">
        <v>2119</v>
      </c>
      <c r="B4646" s="25">
        <v>41398</v>
      </c>
      <c r="C4646" s="28" t="s">
        <v>6</v>
      </c>
      <c r="D4646" s="21">
        <v>267737</v>
      </c>
      <c r="F4646" s="26">
        <v>28.05</v>
      </c>
      <c r="G4646" s="28" t="s">
        <v>905</v>
      </c>
    </row>
    <row r="4647" spans="1:9" ht="13.4" customHeight="1" x14ac:dyDescent="0.25">
      <c r="A4647" s="21" t="s">
        <v>2119</v>
      </c>
      <c r="B4647" s="25">
        <v>41400</v>
      </c>
      <c r="C4647" s="28" t="s">
        <v>21</v>
      </c>
      <c r="D4647" s="21" t="s">
        <v>848</v>
      </c>
      <c r="E4647" s="26">
        <v>350</v>
      </c>
      <c r="G4647" s="28" t="s">
        <v>911</v>
      </c>
      <c r="I4647" s="21">
        <f t="shared" ref="I4647:I4663" si="151">WEEKNUM(B4647)</f>
        <v>19</v>
      </c>
    </row>
    <row r="4648" spans="1:9" ht="13.4" customHeight="1" x14ac:dyDescent="0.25">
      <c r="A4648" s="21" t="s">
        <v>2119</v>
      </c>
      <c r="B4648" s="25">
        <v>41400</v>
      </c>
      <c r="C4648" s="28" t="s">
        <v>21</v>
      </c>
      <c r="D4648" s="21" t="s">
        <v>295</v>
      </c>
      <c r="E4648" s="26">
        <v>1900</v>
      </c>
      <c r="G4648" s="28" t="s">
        <v>888</v>
      </c>
      <c r="I4648" s="21">
        <f t="shared" si="151"/>
        <v>19</v>
      </c>
    </row>
    <row r="4649" spans="1:9" ht="13.4" customHeight="1" x14ac:dyDescent="0.25">
      <c r="A4649" s="21" t="s">
        <v>2119</v>
      </c>
      <c r="B4649" s="25">
        <v>41400</v>
      </c>
      <c r="C4649" s="28" t="s">
        <v>21</v>
      </c>
      <c r="D4649" s="21" t="s">
        <v>258</v>
      </c>
      <c r="E4649" s="26">
        <v>750</v>
      </c>
      <c r="G4649" s="28" t="s">
        <v>911</v>
      </c>
      <c r="I4649" s="21">
        <f t="shared" si="151"/>
        <v>19</v>
      </c>
    </row>
    <row r="4650" spans="1:9" ht="13.4" customHeight="1" x14ac:dyDescent="0.25">
      <c r="A4650" s="21" t="s">
        <v>2119</v>
      </c>
      <c r="B4650" s="25">
        <v>41400</v>
      </c>
      <c r="C4650" s="28" t="s">
        <v>21</v>
      </c>
      <c r="D4650" s="21" t="s">
        <v>533</v>
      </c>
      <c r="E4650" s="26">
        <v>750</v>
      </c>
      <c r="G4650" s="28" t="s">
        <v>911</v>
      </c>
      <c r="I4650" s="21">
        <f t="shared" si="151"/>
        <v>19</v>
      </c>
    </row>
    <row r="4651" spans="1:9" ht="13.4" customHeight="1" x14ac:dyDescent="0.25">
      <c r="A4651" s="21" t="s">
        <v>2119</v>
      </c>
      <c r="B4651" s="25">
        <v>41400</v>
      </c>
      <c r="C4651" s="28" t="s">
        <v>21</v>
      </c>
      <c r="D4651" s="21" t="s">
        <v>916</v>
      </c>
      <c r="E4651" s="26">
        <v>720</v>
      </c>
      <c r="G4651" s="28" t="s">
        <v>23</v>
      </c>
      <c r="I4651" s="21">
        <f t="shared" si="151"/>
        <v>19</v>
      </c>
    </row>
    <row r="4652" spans="1:9" ht="13.4" customHeight="1" x14ac:dyDescent="0.25">
      <c r="A4652" s="21" t="s">
        <v>2119</v>
      </c>
      <c r="B4652" s="25">
        <v>41400</v>
      </c>
      <c r="C4652" s="28" t="s">
        <v>21</v>
      </c>
      <c r="D4652" s="21" t="s">
        <v>40</v>
      </c>
      <c r="E4652" s="26">
        <v>700</v>
      </c>
      <c r="G4652" s="28" t="s">
        <v>911</v>
      </c>
      <c r="I4652" s="21">
        <f t="shared" si="151"/>
        <v>19</v>
      </c>
    </row>
    <row r="4653" spans="1:9" ht="13.4" customHeight="1" x14ac:dyDescent="0.25">
      <c r="A4653" s="21" t="s">
        <v>2119</v>
      </c>
      <c r="B4653" s="25">
        <v>41400</v>
      </c>
      <c r="C4653" s="28" t="s">
        <v>21</v>
      </c>
      <c r="D4653" s="21" t="s">
        <v>269</v>
      </c>
      <c r="E4653" s="26">
        <v>650</v>
      </c>
      <c r="G4653" s="28" t="s">
        <v>911</v>
      </c>
      <c r="I4653" s="21">
        <f t="shared" si="151"/>
        <v>19</v>
      </c>
    </row>
    <row r="4654" spans="1:9" ht="13.4" customHeight="1" x14ac:dyDescent="0.25">
      <c r="A4654" s="21" t="s">
        <v>2119</v>
      </c>
      <c r="B4654" s="25">
        <v>41400</v>
      </c>
      <c r="C4654" s="28" t="s">
        <v>21</v>
      </c>
      <c r="D4654" s="21" t="s">
        <v>489</v>
      </c>
      <c r="E4654" s="26">
        <v>477</v>
      </c>
      <c r="G4654" s="28" t="s">
        <v>454</v>
      </c>
      <c r="I4654" s="21">
        <f t="shared" si="151"/>
        <v>19</v>
      </c>
    </row>
    <row r="4655" spans="1:9" ht="13.4" customHeight="1" x14ac:dyDescent="0.25">
      <c r="A4655" s="21" t="s">
        <v>2119</v>
      </c>
      <c r="B4655" s="25">
        <v>41400</v>
      </c>
      <c r="C4655" s="28" t="s">
        <v>21</v>
      </c>
      <c r="D4655" s="21" t="s">
        <v>268</v>
      </c>
      <c r="E4655" s="26">
        <v>200</v>
      </c>
      <c r="G4655" s="28" t="s">
        <v>888</v>
      </c>
      <c r="I4655" s="21">
        <f t="shared" si="151"/>
        <v>19</v>
      </c>
    </row>
    <row r="4656" spans="1:9" ht="13.4" customHeight="1" x14ac:dyDescent="0.25">
      <c r="A4656" s="21" t="s">
        <v>2119</v>
      </c>
      <c r="B4656" s="25">
        <v>41400</v>
      </c>
      <c r="C4656" s="28" t="s">
        <v>21</v>
      </c>
      <c r="D4656" s="21" t="s">
        <v>268</v>
      </c>
      <c r="E4656" s="26">
        <v>250</v>
      </c>
      <c r="G4656" s="28" t="s">
        <v>597</v>
      </c>
      <c r="I4656" s="21">
        <f t="shared" si="151"/>
        <v>19</v>
      </c>
    </row>
    <row r="4657" spans="1:9" ht="13.4" customHeight="1" x14ac:dyDescent="0.25">
      <c r="A4657" s="21" t="s">
        <v>2119</v>
      </c>
      <c r="B4657" s="25">
        <v>41400</v>
      </c>
      <c r="C4657" s="28" t="s">
        <v>21</v>
      </c>
      <c r="D4657" s="21" t="s">
        <v>36</v>
      </c>
      <c r="E4657" s="26">
        <v>390</v>
      </c>
      <c r="G4657" s="28" t="s">
        <v>23</v>
      </c>
      <c r="I4657" s="21">
        <f t="shared" si="151"/>
        <v>19</v>
      </c>
    </row>
    <row r="4658" spans="1:9" ht="13.4" customHeight="1" x14ac:dyDescent="0.25">
      <c r="A4658" s="21" t="s">
        <v>2119</v>
      </c>
      <c r="B4658" s="25">
        <v>41400</v>
      </c>
      <c r="C4658" s="28" t="s">
        <v>21</v>
      </c>
      <c r="D4658" s="21" t="s">
        <v>399</v>
      </c>
      <c r="E4658" s="26">
        <v>360</v>
      </c>
      <c r="G4658" s="28" t="s">
        <v>23</v>
      </c>
      <c r="I4658" s="21">
        <f t="shared" si="151"/>
        <v>19</v>
      </c>
    </row>
    <row r="4659" spans="1:9" ht="13.4" customHeight="1" x14ac:dyDescent="0.25">
      <c r="A4659" s="21" t="s">
        <v>2119</v>
      </c>
      <c r="B4659" s="25">
        <v>41400</v>
      </c>
      <c r="C4659" s="28" t="s">
        <v>21</v>
      </c>
      <c r="D4659" s="21" t="s">
        <v>644</v>
      </c>
      <c r="E4659" s="26">
        <v>300</v>
      </c>
      <c r="G4659" s="28" t="s">
        <v>23</v>
      </c>
      <c r="I4659" s="21">
        <f t="shared" si="151"/>
        <v>19</v>
      </c>
    </row>
    <row r="4660" spans="1:9" ht="13.4" customHeight="1" x14ac:dyDescent="0.25">
      <c r="A4660" s="21" t="s">
        <v>2119</v>
      </c>
      <c r="B4660" s="25">
        <v>41400</v>
      </c>
      <c r="C4660" s="28" t="s">
        <v>21</v>
      </c>
      <c r="D4660" s="21" t="s">
        <v>922</v>
      </c>
      <c r="E4660" s="26">
        <v>140</v>
      </c>
      <c r="G4660" s="28" t="s">
        <v>675</v>
      </c>
      <c r="I4660" s="21">
        <f t="shared" si="151"/>
        <v>19</v>
      </c>
    </row>
    <row r="4661" spans="1:9" ht="13.4" customHeight="1" x14ac:dyDescent="0.25">
      <c r="A4661" s="21" t="s">
        <v>2119</v>
      </c>
      <c r="B4661" s="25">
        <v>41400</v>
      </c>
      <c r="C4661" s="28" t="s">
        <v>21</v>
      </c>
      <c r="D4661" s="21" t="s">
        <v>923</v>
      </c>
      <c r="E4661" s="26">
        <v>4.45</v>
      </c>
      <c r="G4661" s="28" t="s">
        <v>323</v>
      </c>
      <c r="I4661" s="21">
        <f t="shared" si="151"/>
        <v>19</v>
      </c>
    </row>
    <row r="4662" spans="1:9" ht="13.4" customHeight="1" x14ac:dyDescent="0.25">
      <c r="A4662" s="21" t="s">
        <v>2119</v>
      </c>
      <c r="B4662" s="25">
        <v>41401</v>
      </c>
      <c r="C4662" s="28" t="s">
        <v>21</v>
      </c>
      <c r="D4662" s="21" t="s">
        <v>528</v>
      </c>
      <c r="E4662" s="26">
        <v>700</v>
      </c>
      <c r="G4662" s="28" t="s">
        <v>888</v>
      </c>
      <c r="I4662" s="21">
        <f t="shared" si="151"/>
        <v>19</v>
      </c>
    </row>
    <row r="4663" spans="1:9" ht="13.4" customHeight="1" x14ac:dyDescent="0.25">
      <c r="A4663" s="21" t="s">
        <v>2119</v>
      </c>
      <c r="B4663" s="25">
        <v>41401</v>
      </c>
      <c r="C4663" s="28" t="s">
        <v>21</v>
      </c>
      <c r="D4663" s="21" t="s">
        <v>924</v>
      </c>
      <c r="E4663" s="26">
        <v>465</v>
      </c>
      <c r="G4663" s="28" t="s">
        <v>911</v>
      </c>
      <c r="I4663" s="21">
        <f t="shared" si="151"/>
        <v>19</v>
      </c>
    </row>
    <row r="4664" spans="1:9" ht="13.4" customHeight="1" x14ac:dyDescent="0.25">
      <c r="A4664" s="21" t="s">
        <v>2119</v>
      </c>
      <c r="B4664" s="25">
        <v>41401</v>
      </c>
      <c r="C4664" s="28" t="s">
        <v>340</v>
      </c>
      <c r="D4664" s="21">
        <v>267912</v>
      </c>
      <c r="F4664" s="26">
        <v>142.44</v>
      </c>
      <c r="G4664" s="28" t="s">
        <v>905</v>
      </c>
    </row>
    <row r="4665" spans="1:9" ht="13.4" customHeight="1" x14ac:dyDescent="0.25">
      <c r="A4665" s="21" t="s">
        <v>2119</v>
      </c>
      <c r="B4665" s="25">
        <v>41401</v>
      </c>
      <c r="C4665" s="28" t="s">
        <v>6</v>
      </c>
      <c r="D4665" s="21">
        <v>267924</v>
      </c>
      <c r="F4665" s="26">
        <v>51.48</v>
      </c>
      <c r="G4665" s="28" t="s">
        <v>306</v>
      </c>
    </row>
    <row r="4666" spans="1:9" ht="13.4" customHeight="1" x14ac:dyDescent="0.25">
      <c r="A4666" s="21" t="s">
        <v>2119</v>
      </c>
      <c r="B4666" s="25">
        <v>41401</v>
      </c>
      <c r="C4666" s="28" t="s">
        <v>6</v>
      </c>
      <c r="D4666" s="21">
        <v>254952</v>
      </c>
      <c r="F4666" s="26">
        <v>401.42</v>
      </c>
      <c r="G4666" s="21" t="s">
        <v>9</v>
      </c>
    </row>
    <row r="4667" spans="1:9" ht="13.4" customHeight="1" x14ac:dyDescent="0.25">
      <c r="A4667" s="21" t="s">
        <v>2119</v>
      </c>
      <c r="B4667" s="25">
        <v>41401</v>
      </c>
      <c r="C4667" s="28" t="s">
        <v>340</v>
      </c>
      <c r="D4667" s="21">
        <v>267940</v>
      </c>
      <c r="F4667" s="26">
        <v>115.67</v>
      </c>
      <c r="G4667" s="28" t="s">
        <v>905</v>
      </c>
    </row>
    <row r="4668" spans="1:9" ht="13.4" customHeight="1" x14ac:dyDescent="0.25">
      <c r="A4668" s="21" t="s">
        <v>2119</v>
      </c>
      <c r="B4668" s="25">
        <v>41401</v>
      </c>
      <c r="C4668" s="28" t="s">
        <v>340</v>
      </c>
      <c r="D4668" s="21">
        <v>267962</v>
      </c>
      <c r="F4668" s="26">
        <v>34.299999999999997</v>
      </c>
      <c r="G4668" s="28" t="s">
        <v>905</v>
      </c>
    </row>
    <row r="4669" spans="1:9" ht="13.4" customHeight="1" x14ac:dyDescent="0.25">
      <c r="A4669" s="21" t="s">
        <v>2119</v>
      </c>
      <c r="B4669" s="25">
        <v>41401</v>
      </c>
      <c r="C4669" s="28" t="s">
        <v>6</v>
      </c>
      <c r="D4669" s="21">
        <v>328831</v>
      </c>
      <c r="F4669" s="26">
        <v>30.16</v>
      </c>
      <c r="G4669" s="28" t="s">
        <v>504</v>
      </c>
    </row>
    <row r="4670" spans="1:9" ht="13.4" customHeight="1" x14ac:dyDescent="0.25">
      <c r="A4670" s="21" t="s">
        <v>2119</v>
      </c>
      <c r="B4670" s="25">
        <v>41401</v>
      </c>
      <c r="C4670" s="28" t="s">
        <v>6</v>
      </c>
      <c r="D4670" s="21">
        <v>362699</v>
      </c>
      <c r="F4670" s="26">
        <v>722.47</v>
      </c>
      <c r="G4670" s="28" t="s">
        <v>23</v>
      </c>
    </row>
    <row r="4671" spans="1:9" ht="13.4" customHeight="1" x14ac:dyDescent="0.25">
      <c r="A4671" s="21" t="s">
        <v>2119</v>
      </c>
      <c r="B4671" s="25">
        <v>41401</v>
      </c>
      <c r="C4671" s="28" t="s">
        <v>340</v>
      </c>
      <c r="D4671" s="21">
        <v>267974</v>
      </c>
      <c r="F4671" s="26">
        <v>131.16</v>
      </c>
      <c r="G4671" s="28" t="s">
        <v>905</v>
      </c>
    </row>
    <row r="4672" spans="1:9" ht="13.4" customHeight="1" x14ac:dyDescent="0.25">
      <c r="A4672" s="21" t="s">
        <v>2119</v>
      </c>
      <c r="B4672" s="25">
        <v>41402</v>
      </c>
      <c r="C4672" s="28" t="s">
        <v>21</v>
      </c>
      <c r="D4672" s="21" t="s">
        <v>216</v>
      </c>
      <c r="E4672" s="26">
        <v>400.6</v>
      </c>
      <c r="G4672" s="28" t="s">
        <v>323</v>
      </c>
      <c r="I4672" s="21">
        <f>WEEKNUM(B4672)</f>
        <v>19</v>
      </c>
    </row>
    <row r="4673" spans="1:9" ht="13.4" customHeight="1" x14ac:dyDescent="0.25">
      <c r="A4673" s="21" t="s">
        <v>2119</v>
      </c>
      <c r="B4673" s="25">
        <v>41402</v>
      </c>
      <c r="C4673" s="28" t="s">
        <v>21</v>
      </c>
      <c r="D4673" s="21" t="s">
        <v>773</v>
      </c>
      <c r="E4673" s="26">
        <v>880.85</v>
      </c>
      <c r="G4673" s="28" t="s">
        <v>323</v>
      </c>
      <c r="I4673" s="21">
        <f>WEEKNUM(B4673)</f>
        <v>19</v>
      </c>
    </row>
    <row r="4674" spans="1:9" ht="13.4" customHeight="1" x14ac:dyDescent="0.25">
      <c r="A4674" s="21" t="s">
        <v>2119</v>
      </c>
      <c r="B4674" s="25">
        <v>41402</v>
      </c>
      <c r="C4674" s="28" t="s">
        <v>6</v>
      </c>
      <c r="D4674" s="21" t="s">
        <v>216</v>
      </c>
      <c r="F4674" s="26">
        <v>19</v>
      </c>
      <c r="G4674" s="28" t="s">
        <v>905</v>
      </c>
    </row>
    <row r="4675" spans="1:9" ht="13.4" customHeight="1" x14ac:dyDescent="0.25">
      <c r="A4675" s="21" t="s">
        <v>2119</v>
      </c>
      <c r="B4675" s="25">
        <v>41402</v>
      </c>
      <c r="C4675" s="28" t="s">
        <v>6</v>
      </c>
      <c r="D4675" s="21">
        <v>81788</v>
      </c>
      <c r="F4675" s="26">
        <v>770.54</v>
      </c>
      <c r="G4675" s="28" t="s">
        <v>23</v>
      </c>
    </row>
    <row r="4676" spans="1:9" ht="13.4" customHeight="1" x14ac:dyDescent="0.25">
      <c r="A4676" s="21" t="s">
        <v>2119</v>
      </c>
      <c r="B4676" s="25">
        <v>41402</v>
      </c>
      <c r="C4676" s="28" t="s">
        <v>340</v>
      </c>
      <c r="D4676" s="21">
        <v>81790</v>
      </c>
      <c r="F4676" s="26">
        <v>298.92</v>
      </c>
      <c r="G4676" s="28" t="s">
        <v>905</v>
      </c>
    </row>
    <row r="4677" spans="1:9" ht="13.4" customHeight="1" x14ac:dyDescent="0.25">
      <c r="A4677" s="21" t="s">
        <v>2119</v>
      </c>
      <c r="B4677" s="25">
        <v>41403</v>
      </c>
      <c r="C4677" s="28" t="s">
        <v>21</v>
      </c>
      <c r="D4677" s="21" t="s">
        <v>257</v>
      </c>
      <c r="E4677" s="26">
        <v>268.39999999999998</v>
      </c>
      <c r="G4677" s="28" t="s">
        <v>911</v>
      </c>
      <c r="I4677" s="21">
        <f>WEEKNUM(B4677)</f>
        <v>19</v>
      </c>
    </row>
    <row r="4678" spans="1:9" ht="13.4" customHeight="1" x14ac:dyDescent="0.25">
      <c r="A4678" s="21" t="s">
        <v>2119</v>
      </c>
      <c r="B4678" s="25">
        <v>41403</v>
      </c>
      <c r="C4678" s="28" t="s">
        <v>6</v>
      </c>
      <c r="D4678" s="21">
        <v>362976</v>
      </c>
      <c r="F4678" s="26">
        <v>165.18</v>
      </c>
      <c r="G4678" s="28" t="s">
        <v>888</v>
      </c>
    </row>
    <row r="4679" spans="1:9" ht="13.4" customHeight="1" x14ac:dyDescent="0.25">
      <c r="A4679" s="21" t="s">
        <v>2119</v>
      </c>
      <c r="B4679" s="25">
        <v>41403</v>
      </c>
      <c r="C4679" s="28" t="s">
        <v>6</v>
      </c>
      <c r="D4679" s="21">
        <v>362975</v>
      </c>
      <c r="F4679" s="26">
        <v>507.91</v>
      </c>
      <c r="G4679" s="28" t="s">
        <v>23</v>
      </c>
    </row>
    <row r="4680" spans="1:9" ht="13.4" customHeight="1" x14ac:dyDescent="0.25">
      <c r="A4680" s="21" t="s">
        <v>2119</v>
      </c>
      <c r="B4680" s="25">
        <v>41403</v>
      </c>
      <c r="C4680" s="28" t="s">
        <v>6</v>
      </c>
      <c r="D4680" s="21">
        <v>268087</v>
      </c>
      <c r="F4680" s="26">
        <v>724.99</v>
      </c>
      <c r="G4680" s="28" t="s">
        <v>888</v>
      </c>
    </row>
    <row r="4681" spans="1:9" ht="13.4" customHeight="1" x14ac:dyDescent="0.25">
      <c r="A4681" s="21" t="s">
        <v>2119</v>
      </c>
      <c r="B4681" s="25">
        <v>41403</v>
      </c>
      <c r="C4681" s="28" t="s">
        <v>275</v>
      </c>
      <c r="D4681" s="21">
        <v>268091</v>
      </c>
      <c r="F4681" s="26">
        <v>288.95999999999998</v>
      </c>
      <c r="G4681" s="28" t="s">
        <v>925</v>
      </c>
    </row>
    <row r="4682" spans="1:9" ht="13.4" customHeight="1" x14ac:dyDescent="0.25">
      <c r="A4682" s="21" t="s">
        <v>2119</v>
      </c>
      <c r="B4682" s="25">
        <v>41404</v>
      </c>
      <c r="C4682" s="28" t="s">
        <v>21</v>
      </c>
      <c r="D4682" s="21" t="s">
        <v>924</v>
      </c>
      <c r="E4682" s="26">
        <v>3166.68</v>
      </c>
      <c r="G4682" s="28" t="s">
        <v>503</v>
      </c>
      <c r="I4682" s="21">
        <f>WEEKNUM(B4682)</f>
        <v>19</v>
      </c>
    </row>
    <row r="4683" spans="1:9" ht="13.4" customHeight="1" x14ac:dyDescent="0.25">
      <c r="A4683" s="21" t="s">
        <v>2119</v>
      </c>
      <c r="B4683" s="25">
        <v>41404</v>
      </c>
      <c r="C4683" s="28" t="s">
        <v>21</v>
      </c>
      <c r="D4683" s="21" t="s">
        <v>22</v>
      </c>
      <c r="E4683" s="26">
        <v>480</v>
      </c>
      <c r="G4683" s="28" t="s">
        <v>23</v>
      </c>
      <c r="I4683" s="21">
        <f>WEEKNUM(B4683)</f>
        <v>19</v>
      </c>
    </row>
    <row r="4684" spans="1:9" ht="13.4" customHeight="1" x14ac:dyDescent="0.25">
      <c r="A4684" s="21" t="s">
        <v>2119</v>
      </c>
      <c r="B4684" s="25">
        <v>41404</v>
      </c>
      <c r="C4684" s="28" t="s">
        <v>340</v>
      </c>
      <c r="D4684" s="21">
        <v>268149</v>
      </c>
      <c r="F4684" s="26">
        <v>690.06</v>
      </c>
      <c r="G4684" s="28" t="s">
        <v>905</v>
      </c>
    </row>
    <row r="4685" spans="1:9" ht="13.4" customHeight="1" x14ac:dyDescent="0.25">
      <c r="A4685" s="21" t="s">
        <v>2119</v>
      </c>
      <c r="B4685" s="25">
        <v>41404</v>
      </c>
      <c r="C4685" s="28" t="s">
        <v>6</v>
      </c>
      <c r="D4685" s="21">
        <v>363168</v>
      </c>
      <c r="F4685" s="26">
        <v>226.36</v>
      </c>
      <c r="G4685" s="28" t="s">
        <v>23</v>
      </c>
    </row>
    <row r="4686" spans="1:9" ht="13.4" customHeight="1" x14ac:dyDescent="0.25">
      <c r="A4686" s="21" t="s">
        <v>2119</v>
      </c>
      <c r="B4686" s="25">
        <v>41404</v>
      </c>
      <c r="C4686" s="28" t="s">
        <v>6</v>
      </c>
      <c r="D4686" s="21">
        <v>265690</v>
      </c>
      <c r="F4686" s="26">
        <v>154.44999999999999</v>
      </c>
      <c r="G4686" s="28" t="s">
        <v>888</v>
      </c>
    </row>
    <row r="4687" spans="1:9" ht="13.4" customHeight="1" x14ac:dyDescent="0.25">
      <c r="A4687" s="21" t="s">
        <v>2119</v>
      </c>
      <c r="B4687" s="25">
        <v>41404</v>
      </c>
      <c r="C4687" s="28" t="s">
        <v>340</v>
      </c>
      <c r="D4687" s="21">
        <v>268203</v>
      </c>
      <c r="F4687" s="26">
        <v>340.85</v>
      </c>
      <c r="G4687" s="28" t="s">
        <v>905</v>
      </c>
    </row>
    <row r="4688" spans="1:9" ht="13.4" customHeight="1" x14ac:dyDescent="0.25">
      <c r="A4688" s="21" t="s">
        <v>2119</v>
      </c>
      <c r="B4688" s="25">
        <v>41404</v>
      </c>
      <c r="C4688" s="28" t="s">
        <v>340</v>
      </c>
      <c r="D4688" s="21">
        <v>268214</v>
      </c>
      <c r="F4688" s="26">
        <v>110.24</v>
      </c>
      <c r="G4688" s="28" t="s">
        <v>905</v>
      </c>
    </row>
    <row r="4689" spans="1:9" ht="13.4" customHeight="1" x14ac:dyDescent="0.25">
      <c r="A4689" s="21" t="s">
        <v>2119</v>
      </c>
      <c r="B4689" s="25">
        <v>41405</v>
      </c>
      <c r="C4689" s="28" t="s">
        <v>6</v>
      </c>
      <c r="D4689" s="21">
        <v>363348</v>
      </c>
      <c r="F4689" s="26">
        <v>266.79000000000002</v>
      </c>
      <c r="G4689" s="28" t="s">
        <v>888</v>
      </c>
    </row>
    <row r="4690" spans="1:9" ht="13.4" customHeight="1" x14ac:dyDescent="0.25">
      <c r="A4690" s="21" t="s">
        <v>2119</v>
      </c>
      <c r="B4690" s="25">
        <v>41405</v>
      </c>
      <c r="C4690" s="28" t="s">
        <v>6</v>
      </c>
      <c r="D4690" s="21">
        <v>268254</v>
      </c>
      <c r="F4690" s="26">
        <v>97.04</v>
      </c>
      <c r="G4690" s="28" t="s">
        <v>905</v>
      </c>
    </row>
    <row r="4691" spans="1:9" ht="13.4" customHeight="1" x14ac:dyDescent="0.25">
      <c r="A4691" s="21" t="s">
        <v>2119</v>
      </c>
      <c r="B4691" s="25">
        <v>41407</v>
      </c>
      <c r="C4691" s="28" t="s">
        <v>21</v>
      </c>
      <c r="D4691" s="21" t="s">
        <v>726</v>
      </c>
      <c r="E4691" s="26">
        <v>2000</v>
      </c>
      <c r="G4691" s="28" t="s">
        <v>23</v>
      </c>
      <c r="I4691" s="21">
        <f t="shared" ref="I4691:I4697" si="152">WEEKNUM(B4691)</f>
        <v>20</v>
      </c>
    </row>
    <row r="4692" spans="1:9" ht="13.4" customHeight="1" x14ac:dyDescent="0.25">
      <c r="A4692" s="21" t="s">
        <v>2119</v>
      </c>
      <c r="B4692" s="25">
        <v>41407</v>
      </c>
      <c r="C4692" s="28" t="s">
        <v>21</v>
      </c>
      <c r="D4692" s="21" t="s">
        <v>399</v>
      </c>
      <c r="E4692" s="26">
        <v>720</v>
      </c>
      <c r="G4692" s="28" t="s">
        <v>23</v>
      </c>
      <c r="I4692" s="21">
        <f t="shared" si="152"/>
        <v>20</v>
      </c>
    </row>
    <row r="4693" spans="1:9" ht="13.4" customHeight="1" x14ac:dyDescent="0.25">
      <c r="A4693" s="21" t="s">
        <v>2119</v>
      </c>
      <c r="B4693" s="25">
        <v>41407</v>
      </c>
      <c r="C4693" s="28" t="s">
        <v>21</v>
      </c>
      <c r="D4693" s="21" t="s">
        <v>926</v>
      </c>
      <c r="E4693" s="26">
        <v>600</v>
      </c>
      <c r="G4693" s="28" t="s">
        <v>323</v>
      </c>
      <c r="I4693" s="21">
        <f t="shared" si="152"/>
        <v>20</v>
      </c>
    </row>
    <row r="4694" spans="1:9" ht="13.4" customHeight="1" x14ac:dyDescent="0.25">
      <c r="A4694" s="21" t="s">
        <v>2119</v>
      </c>
      <c r="B4694" s="25">
        <v>41407</v>
      </c>
      <c r="C4694" s="28" t="s">
        <v>21</v>
      </c>
      <c r="D4694" s="21" t="s">
        <v>644</v>
      </c>
      <c r="E4694" s="26">
        <v>600</v>
      </c>
      <c r="G4694" s="28" t="s">
        <v>23</v>
      </c>
      <c r="I4694" s="21">
        <f t="shared" si="152"/>
        <v>20</v>
      </c>
    </row>
    <row r="4695" spans="1:9" ht="13.4" customHeight="1" x14ac:dyDescent="0.25">
      <c r="A4695" s="21" t="s">
        <v>2119</v>
      </c>
      <c r="B4695" s="25">
        <v>41407</v>
      </c>
      <c r="C4695" s="28" t="s">
        <v>21</v>
      </c>
      <c r="D4695" s="21" t="s">
        <v>916</v>
      </c>
      <c r="E4695" s="26">
        <v>600</v>
      </c>
      <c r="G4695" s="28" t="s">
        <v>23</v>
      </c>
      <c r="I4695" s="21">
        <f t="shared" si="152"/>
        <v>20</v>
      </c>
    </row>
    <row r="4696" spans="1:9" ht="13.4" customHeight="1" x14ac:dyDescent="0.25">
      <c r="A4696" s="21" t="s">
        <v>2119</v>
      </c>
      <c r="B4696" s="25">
        <v>41407</v>
      </c>
      <c r="C4696" s="28" t="s">
        <v>21</v>
      </c>
      <c r="D4696" s="21" t="s">
        <v>268</v>
      </c>
      <c r="E4696" s="26">
        <v>230</v>
      </c>
      <c r="G4696" s="28" t="s">
        <v>927</v>
      </c>
      <c r="I4696" s="21">
        <f t="shared" si="152"/>
        <v>20</v>
      </c>
    </row>
    <row r="4697" spans="1:9" ht="13.4" customHeight="1" x14ac:dyDescent="0.25">
      <c r="A4697" s="21" t="s">
        <v>2119</v>
      </c>
      <c r="B4697" s="25">
        <v>41407</v>
      </c>
      <c r="C4697" s="28" t="s">
        <v>21</v>
      </c>
      <c r="D4697" s="21" t="s">
        <v>928</v>
      </c>
      <c r="E4697" s="26">
        <v>200</v>
      </c>
      <c r="G4697" s="28" t="s">
        <v>911</v>
      </c>
      <c r="I4697" s="21">
        <f t="shared" si="152"/>
        <v>20</v>
      </c>
    </row>
    <row r="4698" spans="1:9" ht="13.4" customHeight="1" x14ac:dyDescent="0.25">
      <c r="A4698" s="21" t="s">
        <v>2119</v>
      </c>
      <c r="B4698" s="25">
        <v>41407</v>
      </c>
      <c r="C4698" s="28" t="s">
        <v>6</v>
      </c>
      <c r="D4698" s="21">
        <v>363536</v>
      </c>
      <c r="F4698" s="26">
        <v>98.45</v>
      </c>
      <c r="G4698" s="28" t="s">
        <v>888</v>
      </c>
    </row>
    <row r="4699" spans="1:9" ht="13.4" customHeight="1" x14ac:dyDescent="0.25">
      <c r="A4699" s="21" t="s">
        <v>2119</v>
      </c>
      <c r="B4699" s="25">
        <v>41407</v>
      </c>
      <c r="C4699" s="28" t="s">
        <v>6</v>
      </c>
      <c r="D4699" s="21">
        <v>363534</v>
      </c>
      <c r="F4699" s="26">
        <v>769.71</v>
      </c>
      <c r="G4699" s="28" t="s">
        <v>23</v>
      </c>
    </row>
    <row r="4700" spans="1:9" ht="13.4" customHeight="1" x14ac:dyDescent="0.25">
      <c r="A4700" s="21" t="s">
        <v>2119</v>
      </c>
      <c r="B4700" s="25">
        <v>41407</v>
      </c>
      <c r="C4700" s="28" t="s">
        <v>6</v>
      </c>
      <c r="D4700" s="21">
        <v>363678</v>
      </c>
      <c r="F4700" s="26">
        <v>439.95</v>
      </c>
      <c r="G4700" s="28" t="s">
        <v>888</v>
      </c>
    </row>
    <row r="4701" spans="1:9" ht="13.4" customHeight="1" x14ac:dyDescent="0.25">
      <c r="A4701" s="21" t="s">
        <v>2119</v>
      </c>
      <c r="B4701" s="25">
        <v>41408</v>
      </c>
      <c r="C4701" s="28" t="s">
        <v>340</v>
      </c>
      <c r="D4701" s="21">
        <v>268397</v>
      </c>
      <c r="F4701" s="26">
        <v>415.2</v>
      </c>
      <c r="G4701" s="28" t="s">
        <v>905</v>
      </c>
    </row>
    <row r="4702" spans="1:9" ht="13.4" customHeight="1" x14ac:dyDescent="0.25">
      <c r="A4702" s="21" t="s">
        <v>2119</v>
      </c>
      <c r="B4702" s="25">
        <v>41408</v>
      </c>
      <c r="C4702" s="28" t="s">
        <v>6</v>
      </c>
      <c r="D4702" s="21" t="s">
        <v>216</v>
      </c>
      <c r="F4702" s="26">
        <v>379</v>
      </c>
      <c r="G4702" s="28" t="s">
        <v>905</v>
      </c>
    </row>
    <row r="4703" spans="1:9" ht="13.4" customHeight="1" x14ac:dyDescent="0.25">
      <c r="A4703" s="21" t="s">
        <v>2119</v>
      </c>
      <c r="B4703" s="25">
        <v>41408</v>
      </c>
      <c r="C4703" s="28" t="s">
        <v>21</v>
      </c>
      <c r="D4703" s="21" t="s">
        <v>295</v>
      </c>
      <c r="E4703" s="26">
        <v>1000</v>
      </c>
      <c r="G4703" s="28" t="s">
        <v>888</v>
      </c>
      <c r="I4703" s="21">
        <f>WEEKNUM(B4703)</f>
        <v>20</v>
      </c>
    </row>
    <row r="4704" spans="1:9" ht="13.4" customHeight="1" x14ac:dyDescent="0.25">
      <c r="A4704" s="21" t="s">
        <v>2119</v>
      </c>
      <c r="B4704" s="25">
        <v>41409</v>
      </c>
      <c r="C4704" s="28" t="s">
        <v>340</v>
      </c>
      <c r="D4704" s="21">
        <v>268448</v>
      </c>
      <c r="F4704" s="26">
        <v>166.27</v>
      </c>
      <c r="G4704" s="28" t="s">
        <v>905</v>
      </c>
    </row>
    <row r="4705" spans="1:9" ht="13.4" customHeight="1" x14ac:dyDescent="0.25">
      <c r="A4705" s="21" t="s">
        <v>2119</v>
      </c>
      <c r="B4705" s="25">
        <v>41409</v>
      </c>
      <c r="C4705" s="28" t="s">
        <v>6</v>
      </c>
      <c r="D4705" s="21">
        <v>363998</v>
      </c>
      <c r="F4705" s="26">
        <v>67.7</v>
      </c>
      <c r="G4705" s="28" t="s">
        <v>888</v>
      </c>
    </row>
    <row r="4706" spans="1:9" ht="13.4" customHeight="1" x14ac:dyDescent="0.25">
      <c r="A4706" s="21" t="s">
        <v>2119</v>
      </c>
      <c r="B4706" s="25">
        <v>41409</v>
      </c>
      <c r="C4706" s="28" t="s">
        <v>6</v>
      </c>
      <c r="D4706" s="21">
        <v>363996</v>
      </c>
      <c r="F4706" s="26">
        <v>36.840000000000003</v>
      </c>
      <c r="G4706" s="28" t="s">
        <v>911</v>
      </c>
    </row>
    <row r="4707" spans="1:9" ht="13.4" customHeight="1" x14ac:dyDescent="0.25">
      <c r="A4707" s="21" t="s">
        <v>2119</v>
      </c>
      <c r="B4707" s="25">
        <v>41409</v>
      </c>
      <c r="C4707" s="28" t="s">
        <v>340</v>
      </c>
      <c r="D4707" s="21">
        <v>268466</v>
      </c>
      <c r="F4707" s="26">
        <v>10.71</v>
      </c>
      <c r="G4707" s="28" t="s">
        <v>905</v>
      </c>
    </row>
    <row r="4708" spans="1:9" ht="13.4" customHeight="1" x14ac:dyDescent="0.25">
      <c r="A4708" s="21" t="s">
        <v>2119</v>
      </c>
      <c r="B4708" s="25">
        <v>41409</v>
      </c>
      <c r="C4708" s="28" t="s">
        <v>340</v>
      </c>
      <c r="D4708" s="21">
        <v>268474</v>
      </c>
      <c r="F4708" s="26">
        <v>14.87</v>
      </c>
      <c r="G4708" s="28" t="s">
        <v>905</v>
      </c>
    </row>
    <row r="4709" spans="1:9" ht="13.4" customHeight="1" x14ac:dyDescent="0.25">
      <c r="A4709" s="21" t="s">
        <v>2119</v>
      </c>
      <c r="B4709" s="25">
        <v>41409</v>
      </c>
      <c r="C4709" s="28" t="s">
        <v>6</v>
      </c>
      <c r="D4709" s="21" t="s">
        <v>216</v>
      </c>
      <c r="F4709" s="26">
        <v>19</v>
      </c>
      <c r="G4709" s="28" t="s">
        <v>929</v>
      </c>
    </row>
    <row r="4710" spans="1:9" ht="13.4" customHeight="1" x14ac:dyDescent="0.25">
      <c r="A4710" s="21" t="s">
        <v>2119</v>
      </c>
      <c r="B4710" s="25">
        <v>41409</v>
      </c>
      <c r="C4710" s="28" t="s">
        <v>21</v>
      </c>
      <c r="D4710" s="21" t="s">
        <v>255</v>
      </c>
      <c r="E4710" s="26">
        <v>1800</v>
      </c>
      <c r="G4710" s="28" t="s">
        <v>888</v>
      </c>
      <c r="I4710" s="21">
        <f>WEEKNUM(B4710)</f>
        <v>20</v>
      </c>
    </row>
    <row r="4711" spans="1:9" ht="13.4" customHeight="1" x14ac:dyDescent="0.25">
      <c r="A4711" s="21" t="s">
        <v>2119</v>
      </c>
      <c r="B4711" s="25">
        <v>41410</v>
      </c>
      <c r="C4711" s="28" t="s">
        <v>6</v>
      </c>
      <c r="D4711" s="21">
        <v>364176</v>
      </c>
      <c r="F4711" s="26">
        <v>310.48</v>
      </c>
      <c r="G4711" s="28" t="s">
        <v>888</v>
      </c>
    </row>
    <row r="4712" spans="1:9" ht="13.4" customHeight="1" x14ac:dyDescent="0.25">
      <c r="A4712" s="21" t="s">
        <v>2119</v>
      </c>
      <c r="B4712" s="25">
        <v>41410</v>
      </c>
      <c r="C4712" s="28" t="s">
        <v>6</v>
      </c>
      <c r="D4712" s="21">
        <v>364182</v>
      </c>
      <c r="F4712" s="26">
        <v>508.96</v>
      </c>
      <c r="G4712" s="28" t="s">
        <v>23</v>
      </c>
    </row>
    <row r="4713" spans="1:9" ht="13.4" customHeight="1" x14ac:dyDescent="0.25">
      <c r="A4713" s="21" t="s">
        <v>2119</v>
      </c>
      <c r="B4713" s="25">
        <v>41410</v>
      </c>
      <c r="C4713" s="28" t="s">
        <v>340</v>
      </c>
      <c r="D4713" s="21">
        <v>268533</v>
      </c>
      <c r="F4713" s="26">
        <v>107.18</v>
      </c>
      <c r="G4713" s="28" t="s">
        <v>905</v>
      </c>
    </row>
    <row r="4714" spans="1:9" ht="13.4" customHeight="1" x14ac:dyDescent="0.25">
      <c r="A4714" s="21" t="s">
        <v>2119</v>
      </c>
      <c r="B4714" s="25">
        <v>41410</v>
      </c>
      <c r="C4714" s="28" t="s">
        <v>6</v>
      </c>
      <c r="D4714" s="21">
        <v>268538</v>
      </c>
      <c r="F4714" s="26">
        <v>58.36</v>
      </c>
      <c r="G4714" s="28" t="s">
        <v>929</v>
      </c>
    </row>
    <row r="4715" spans="1:9" ht="13.4" customHeight="1" x14ac:dyDescent="0.25">
      <c r="A4715" s="21" t="s">
        <v>2119</v>
      </c>
      <c r="B4715" s="25">
        <v>41410</v>
      </c>
      <c r="C4715" s="28" t="s">
        <v>340</v>
      </c>
      <c r="D4715" s="21">
        <v>429851</v>
      </c>
      <c r="F4715" s="26">
        <v>680.39</v>
      </c>
      <c r="G4715" s="28" t="s">
        <v>905</v>
      </c>
    </row>
    <row r="4716" spans="1:9" ht="13.4" customHeight="1" x14ac:dyDescent="0.25">
      <c r="A4716" s="21" t="s">
        <v>2119</v>
      </c>
      <c r="B4716" s="25">
        <v>41411</v>
      </c>
      <c r="C4716" s="28" t="s">
        <v>21</v>
      </c>
      <c r="D4716" s="21" t="s">
        <v>22</v>
      </c>
      <c r="E4716" s="26">
        <v>130</v>
      </c>
      <c r="G4716" s="28" t="s">
        <v>23</v>
      </c>
      <c r="I4716" s="21">
        <f>WEEKNUM(B4716)</f>
        <v>20</v>
      </c>
    </row>
    <row r="4717" spans="1:9" ht="13.4" customHeight="1" x14ac:dyDescent="0.25">
      <c r="A4717" s="21" t="s">
        <v>2119</v>
      </c>
      <c r="B4717" s="25">
        <v>41411</v>
      </c>
      <c r="C4717" s="28" t="s">
        <v>21</v>
      </c>
      <c r="D4717" s="21" t="s">
        <v>22</v>
      </c>
      <c r="E4717" s="26">
        <f>520-130</f>
        <v>390</v>
      </c>
      <c r="G4717" s="28" t="s">
        <v>930</v>
      </c>
      <c r="I4717" s="21">
        <f>WEEKNUM(B4717)</f>
        <v>20</v>
      </c>
    </row>
    <row r="4718" spans="1:9" ht="13.4" customHeight="1" x14ac:dyDescent="0.25">
      <c r="A4718" s="21" t="s">
        <v>2119</v>
      </c>
      <c r="B4718" s="25">
        <v>41411</v>
      </c>
      <c r="C4718" s="28" t="s">
        <v>21</v>
      </c>
      <c r="D4718" s="21" t="s">
        <v>22</v>
      </c>
      <c r="E4718" s="26">
        <v>50</v>
      </c>
      <c r="G4718" s="28" t="s">
        <v>23</v>
      </c>
      <c r="I4718" s="21">
        <f>WEEKNUM(B4718)</f>
        <v>20</v>
      </c>
    </row>
    <row r="4719" spans="1:9" ht="13.4" customHeight="1" x14ac:dyDescent="0.25">
      <c r="A4719" s="21" t="s">
        <v>2119</v>
      </c>
      <c r="B4719" s="25">
        <v>41411</v>
      </c>
      <c r="C4719" s="28" t="s">
        <v>21</v>
      </c>
      <c r="D4719" s="21" t="s">
        <v>22</v>
      </c>
      <c r="E4719" s="26">
        <f>320-50</f>
        <v>270</v>
      </c>
      <c r="G4719" s="28" t="s">
        <v>930</v>
      </c>
      <c r="I4719" s="21">
        <f>WEEKNUM(B4719)</f>
        <v>20</v>
      </c>
    </row>
    <row r="4720" spans="1:9" ht="13.4" customHeight="1" x14ac:dyDescent="0.25">
      <c r="A4720" s="21" t="s">
        <v>2119</v>
      </c>
      <c r="B4720" s="25">
        <v>41411</v>
      </c>
      <c r="C4720" s="28" t="s">
        <v>21</v>
      </c>
      <c r="D4720" s="21" t="s">
        <v>263</v>
      </c>
      <c r="E4720" s="26">
        <v>230</v>
      </c>
      <c r="G4720" s="28" t="s">
        <v>911</v>
      </c>
      <c r="I4720" s="21">
        <f>WEEKNUM(B4720)</f>
        <v>20</v>
      </c>
    </row>
    <row r="4721" spans="1:9" ht="13.4" customHeight="1" x14ac:dyDescent="0.25">
      <c r="A4721" s="21" t="s">
        <v>2119</v>
      </c>
      <c r="B4721" s="25">
        <v>41411</v>
      </c>
      <c r="C4721" s="28" t="s">
        <v>6</v>
      </c>
      <c r="D4721" s="21">
        <v>255981</v>
      </c>
      <c r="F4721" s="26">
        <v>39.53</v>
      </c>
      <c r="G4721" s="21" t="s">
        <v>9</v>
      </c>
    </row>
    <row r="4722" spans="1:9" ht="13.4" customHeight="1" x14ac:dyDescent="0.25">
      <c r="A4722" s="21" t="s">
        <v>2119</v>
      </c>
      <c r="B4722" s="25">
        <v>41411</v>
      </c>
      <c r="C4722" s="28" t="s">
        <v>6</v>
      </c>
      <c r="D4722" s="21" t="s">
        <v>931</v>
      </c>
      <c r="F4722" s="26">
        <v>848.3</v>
      </c>
      <c r="G4722" s="28" t="s">
        <v>932</v>
      </c>
    </row>
    <row r="4723" spans="1:9" ht="13.4" customHeight="1" x14ac:dyDescent="0.25">
      <c r="A4723" s="21" t="s">
        <v>2119</v>
      </c>
      <c r="B4723" s="25">
        <v>41411</v>
      </c>
      <c r="C4723" s="28" t="s">
        <v>6</v>
      </c>
      <c r="D4723" s="21" t="s">
        <v>216</v>
      </c>
      <c r="F4723" s="26">
        <v>379</v>
      </c>
      <c r="G4723" s="28" t="s">
        <v>929</v>
      </c>
    </row>
    <row r="4724" spans="1:9" ht="13.4" customHeight="1" x14ac:dyDescent="0.25">
      <c r="A4724" s="21" t="s">
        <v>2119</v>
      </c>
      <c r="B4724" s="25">
        <v>41411</v>
      </c>
      <c r="C4724" s="28" t="s">
        <v>6</v>
      </c>
      <c r="D4724" s="21">
        <v>318380</v>
      </c>
      <c r="F4724" s="26">
        <v>156.08000000000001</v>
      </c>
      <c r="G4724" s="28" t="s">
        <v>933</v>
      </c>
    </row>
    <row r="4725" spans="1:9" ht="13.4" customHeight="1" x14ac:dyDescent="0.25">
      <c r="A4725" s="21" t="s">
        <v>2119</v>
      </c>
      <c r="B4725" s="25">
        <v>41412</v>
      </c>
      <c r="C4725" s="28" t="s">
        <v>6</v>
      </c>
      <c r="D4725" s="21">
        <v>364582</v>
      </c>
      <c r="F4725" s="26">
        <v>60.08</v>
      </c>
      <c r="G4725" s="28" t="s">
        <v>23</v>
      </c>
    </row>
    <row r="4726" spans="1:9" ht="13.4" customHeight="1" x14ac:dyDescent="0.25">
      <c r="A4726" s="21" t="s">
        <v>2119</v>
      </c>
      <c r="B4726" s="25">
        <v>41412</v>
      </c>
      <c r="C4726" s="28" t="s">
        <v>6</v>
      </c>
      <c r="D4726" s="21">
        <v>364609</v>
      </c>
      <c r="F4726" s="26">
        <v>94.24</v>
      </c>
      <c r="G4726" s="28" t="s">
        <v>929</v>
      </c>
    </row>
    <row r="4727" spans="1:9" ht="13.4" customHeight="1" x14ac:dyDescent="0.25">
      <c r="A4727" s="21" t="s">
        <v>2119</v>
      </c>
      <c r="B4727" s="25">
        <v>41414</v>
      </c>
      <c r="C4727" s="28" t="s">
        <v>6</v>
      </c>
      <c r="D4727" s="21">
        <v>268728</v>
      </c>
      <c r="F4727" s="26">
        <v>77.09</v>
      </c>
      <c r="G4727" s="28" t="s">
        <v>929</v>
      </c>
    </row>
    <row r="4728" spans="1:9" ht="13.4" customHeight="1" x14ac:dyDescent="0.25">
      <c r="A4728" s="21" t="s">
        <v>2119</v>
      </c>
      <c r="B4728" s="25">
        <v>41414</v>
      </c>
      <c r="C4728" s="28" t="s">
        <v>6</v>
      </c>
      <c r="D4728" s="21">
        <v>82351</v>
      </c>
      <c r="F4728" s="26">
        <v>552.29</v>
      </c>
      <c r="G4728" s="28" t="s">
        <v>934</v>
      </c>
    </row>
    <row r="4729" spans="1:9" ht="13.4" customHeight="1" x14ac:dyDescent="0.25">
      <c r="A4729" s="21" t="s">
        <v>2119</v>
      </c>
      <c r="B4729" s="25">
        <v>41414</v>
      </c>
      <c r="C4729" s="28" t="s">
        <v>6</v>
      </c>
      <c r="D4729" s="21">
        <v>268738</v>
      </c>
      <c r="F4729" s="26">
        <v>25.36</v>
      </c>
      <c r="G4729" s="28" t="s">
        <v>929</v>
      </c>
    </row>
    <row r="4730" spans="1:9" ht="13.4" customHeight="1" x14ac:dyDescent="0.25">
      <c r="A4730" s="21" t="s">
        <v>2119</v>
      </c>
      <c r="B4730" s="25">
        <v>41414</v>
      </c>
      <c r="C4730" s="28" t="s">
        <v>6</v>
      </c>
      <c r="D4730" s="21">
        <v>256237</v>
      </c>
      <c r="F4730" s="26">
        <v>444.99</v>
      </c>
      <c r="G4730" s="28" t="s">
        <v>68</v>
      </c>
    </row>
    <row r="4731" spans="1:9" ht="13.4" customHeight="1" x14ac:dyDescent="0.25">
      <c r="A4731" s="21" t="s">
        <v>2119</v>
      </c>
      <c r="B4731" s="25">
        <v>41414</v>
      </c>
      <c r="C4731" s="28" t="s">
        <v>340</v>
      </c>
      <c r="D4731" s="21">
        <v>430304</v>
      </c>
      <c r="F4731" s="26">
        <v>2089.5100000000002</v>
      </c>
      <c r="G4731" s="28" t="s">
        <v>905</v>
      </c>
    </row>
    <row r="4732" spans="1:9" ht="13.4" customHeight="1" x14ac:dyDescent="0.25">
      <c r="A4732" s="21" t="s">
        <v>2119</v>
      </c>
      <c r="B4732" s="25">
        <v>41414</v>
      </c>
      <c r="C4732" s="28" t="s">
        <v>6</v>
      </c>
      <c r="D4732" s="21">
        <v>364931</v>
      </c>
      <c r="F4732" s="26">
        <v>92.93</v>
      </c>
      <c r="G4732" s="28" t="s">
        <v>888</v>
      </c>
    </row>
    <row r="4733" spans="1:9" ht="13.4" customHeight="1" x14ac:dyDescent="0.25">
      <c r="A4733" s="21" t="s">
        <v>2119</v>
      </c>
      <c r="B4733" s="25">
        <v>41414</v>
      </c>
      <c r="C4733" s="28" t="s">
        <v>340</v>
      </c>
      <c r="D4733" s="21">
        <v>430304</v>
      </c>
      <c r="F4733" s="26">
        <v>-477.83</v>
      </c>
      <c r="G4733" s="28" t="s">
        <v>905</v>
      </c>
    </row>
    <row r="4734" spans="1:9" ht="13.4" customHeight="1" x14ac:dyDescent="0.25">
      <c r="A4734" s="21" t="s">
        <v>2119</v>
      </c>
      <c r="B4734" s="25">
        <v>41414</v>
      </c>
      <c r="C4734" s="28" t="s">
        <v>21</v>
      </c>
      <c r="D4734" s="21" t="s">
        <v>40</v>
      </c>
      <c r="E4734" s="26">
        <v>120</v>
      </c>
      <c r="G4734" s="28" t="s">
        <v>929</v>
      </c>
      <c r="I4734" s="21">
        <f t="shared" ref="I4734:I4743" si="153">WEEKNUM(B4734)</f>
        <v>21</v>
      </c>
    </row>
    <row r="4735" spans="1:9" ht="13.4" customHeight="1" x14ac:dyDescent="0.25">
      <c r="A4735" s="21" t="s">
        <v>2119</v>
      </c>
      <c r="B4735" s="25">
        <v>41414</v>
      </c>
      <c r="C4735" s="28" t="s">
        <v>21</v>
      </c>
      <c r="D4735" s="21" t="s">
        <v>40</v>
      </c>
      <c r="E4735" s="26">
        <v>260</v>
      </c>
      <c r="G4735" s="21" t="s">
        <v>9</v>
      </c>
      <c r="I4735" s="21">
        <f t="shared" si="153"/>
        <v>21</v>
      </c>
    </row>
    <row r="4736" spans="1:9" ht="13.4" customHeight="1" x14ac:dyDescent="0.25">
      <c r="A4736" s="21" t="s">
        <v>2119</v>
      </c>
      <c r="B4736" s="25">
        <v>41414</v>
      </c>
      <c r="C4736" s="28" t="s">
        <v>21</v>
      </c>
      <c r="D4736" s="21" t="s">
        <v>40</v>
      </c>
      <c r="E4736" s="26">
        <f>1620-380</f>
        <v>1240</v>
      </c>
      <c r="G4736" s="28" t="s">
        <v>888</v>
      </c>
      <c r="I4736" s="21">
        <f t="shared" si="153"/>
        <v>21</v>
      </c>
    </row>
    <row r="4737" spans="1:9" ht="13.4" customHeight="1" x14ac:dyDescent="0.25">
      <c r="A4737" s="21" t="s">
        <v>2119</v>
      </c>
      <c r="B4737" s="25">
        <v>41414</v>
      </c>
      <c r="C4737" s="28" t="s">
        <v>21</v>
      </c>
      <c r="D4737" s="21" t="s">
        <v>494</v>
      </c>
      <c r="E4737" s="26">
        <v>700</v>
      </c>
      <c r="G4737" s="28" t="s">
        <v>929</v>
      </c>
      <c r="I4737" s="21">
        <f t="shared" si="153"/>
        <v>21</v>
      </c>
    </row>
    <row r="4738" spans="1:9" ht="13.4" customHeight="1" x14ac:dyDescent="0.25">
      <c r="A4738" s="21" t="s">
        <v>2119</v>
      </c>
      <c r="B4738" s="25">
        <v>41414</v>
      </c>
      <c r="C4738" s="28" t="s">
        <v>21</v>
      </c>
      <c r="D4738" s="21" t="s">
        <v>916</v>
      </c>
      <c r="E4738" s="26">
        <v>360</v>
      </c>
      <c r="G4738" s="28" t="s">
        <v>888</v>
      </c>
      <c r="I4738" s="21">
        <f t="shared" si="153"/>
        <v>21</v>
      </c>
    </row>
    <row r="4739" spans="1:9" ht="13.4" customHeight="1" x14ac:dyDescent="0.25">
      <c r="A4739" s="21" t="s">
        <v>2119</v>
      </c>
      <c r="B4739" s="25">
        <v>41414</v>
      </c>
      <c r="C4739" s="28" t="s">
        <v>21</v>
      </c>
      <c r="D4739" s="21" t="s">
        <v>916</v>
      </c>
      <c r="E4739" s="26">
        <v>240</v>
      </c>
      <c r="G4739" s="28" t="s">
        <v>23</v>
      </c>
      <c r="I4739" s="21">
        <f t="shared" si="153"/>
        <v>21</v>
      </c>
    </row>
    <row r="4740" spans="1:9" ht="13.4" customHeight="1" x14ac:dyDescent="0.25">
      <c r="A4740" s="21" t="s">
        <v>2119</v>
      </c>
      <c r="B4740" s="25">
        <v>41414</v>
      </c>
      <c r="C4740" s="28" t="s">
        <v>21</v>
      </c>
      <c r="D4740" s="21" t="s">
        <v>399</v>
      </c>
      <c r="E4740" s="26">
        <v>445</v>
      </c>
      <c r="G4740" s="28" t="s">
        <v>23</v>
      </c>
      <c r="I4740" s="21">
        <f t="shared" si="153"/>
        <v>21</v>
      </c>
    </row>
    <row r="4741" spans="1:9" ht="13.4" customHeight="1" x14ac:dyDescent="0.25">
      <c r="A4741" s="21" t="s">
        <v>2119</v>
      </c>
      <c r="B4741" s="25">
        <v>41414</v>
      </c>
      <c r="C4741" s="28" t="s">
        <v>21</v>
      </c>
      <c r="D4741" s="21" t="s">
        <v>644</v>
      </c>
      <c r="E4741" s="26">
        <f>400-120</f>
        <v>280</v>
      </c>
      <c r="G4741" s="28" t="s">
        <v>929</v>
      </c>
      <c r="I4741" s="21">
        <f t="shared" si="153"/>
        <v>21</v>
      </c>
    </row>
    <row r="4742" spans="1:9" ht="13.4" customHeight="1" x14ac:dyDescent="0.25">
      <c r="A4742" s="21" t="s">
        <v>2119</v>
      </c>
      <c r="B4742" s="25">
        <v>41414</v>
      </c>
      <c r="C4742" s="28" t="s">
        <v>21</v>
      </c>
      <c r="D4742" s="21" t="s">
        <v>644</v>
      </c>
      <c r="E4742" s="26">
        <v>120</v>
      </c>
      <c r="G4742" s="28" t="s">
        <v>23</v>
      </c>
      <c r="I4742" s="21">
        <f t="shared" si="153"/>
        <v>21</v>
      </c>
    </row>
    <row r="4743" spans="1:9" ht="13.4" customHeight="1" x14ac:dyDescent="0.25">
      <c r="A4743" s="21" t="s">
        <v>2119</v>
      </c>
      <c r="B4743" s="25">
        <v>41414</v>
      </c>
      <c r="C4743" s="28" t="s">
        <v>21</v>
      </c>
      <c r="D4743" s="21" t="s">
        <v>36</v>
      </c>
      <c r="E4743" s="26">
        <v>390</v>
      </c>
      <c r="G4743" s="28" t="s">
        <v>23</v>
      </c>
      <c r="I4743" s="21">
        <f t="shared" si="153"/>
        <v>21</v>
      </c>
    </row>
    <row r="4744" spans="1:9" ht="13.4" customHeight="1" x14ac:dyDescent="0.25">
      <c r="A4744" s="21" t="s">
        <v>2119</v>
      </c>
      <c r="B4744" s="25">
        <v>41415</v>
      </c>
      <c r="C4744" s="28" t="s">
        <v>6</v>
      </c>
      <c r="D4744" s="21">
        <v>268815</v>
      </c>
      <c r="F4744" s="26">
        <v>26.7</v>
      </c>
      <c r="G4744" s="28" t="s">
        <v>929</v>
      </c>
    </row>
    <row r="4745" spans="1:9" ht="13.4" customHeight="1" x14ac:dyDescent="0.25">
      <c r="A4745" s="21" t="s">
        <v>2119</v>
      </c>
      <c r="B4745" s="25">
        <v>41415</v>
      </c>
      <c r="C4745" s="28" t="s">
        <v>6</v>
      </c>
      <c r="D4745" s="21">
        <v>365007</v>
      </c>
      <c r="F4745" s="26">
        <v>132.08000000000001</v>
      </c>
      <c r="G4745" s="28" t="s">
        <v>888</v>
      </c>
    </row>
    <row r="4746" spans="1:9" ht="13.4" customHeight="1" x14ac:dyDescent="0.25">
      <c r="A4746" s="21" t="s">
        <v>2119</v>
      </c>
      <c r="B4746" s="25">
        <v>41415</v>
      </c>
      <c r="C4746" s="28" t="s">
        <v>6</v>
      </c>
      <c r="D4746" s="21">
        <v>365017</v>
      </c>
      <c r="F4746" s="26">
        <v>846.25</v>
      </c>
      <c r="G4746" s="28" t="s">
        <v>888</v>
      </c>
    </row>
    <row r="4747" spans="1:9" ht="13.4" customHeight="1" x14ac:dyDescent="0.25">
      <c r="A4747" s="21" t="s">
        <v>2119</v>
      </c>
      <c r="B4747" s="25">
        <v>41415</v>
      </c>
      <c r="C4747" s="28" t="s">
        <v>6</v>
      </c>
      <c r="D4747" s="21">
        <v>365109</v>
      </c>
      <c r="F4747" s="26">
        <v>190.69</v>
      </c>
      <c r="G4747" s="28" t="s">
        <v>23</v>
      </c>
    </row>
    <row r="4748" spans="1:9" ht="13.4" customHeight="1" x14ac:dyDescent="0.25">
      <c r="A4748" s="21" t="s">
        <v>2119</v>
      </c>
      <c r="B4748" s="25">
        <v>41416</v>
      </c>
      <c r="C4748" s="28" t="s">
        <v>6</v>
      </c>
      <c r="D4748" s="21">
        <v>82462</v>
      </c>
      <c r="F4748" s="26">
        <v>1066.2</v>
      </c>
      <c r="G4748" s="28" t="s">
        <v>929</v>
      </c>
    </row>
    <row r="4749" spans="1:9" ht="13.4" customHeight="1" x14ac:dyDescent="0.25">
      <c r="A4749" s="21" t="s">
        <v>2119</v>
      </c>
      <c r="B4749" s="25">
        <v>41416</v>
      </c>
      <c r="C4749" s="28" t="s">
        <v>6</v>
      </c>
      <c r="D4749" s="21" t="s">
        <v>216</v>
      </c>
      <c r="F4749" s="26">
        <v>398</v>
      </c>
      <c r="G4749" s="28" t="s">
        <v>929</v>
      </c>
    </row>
    <row r="4750" spans="1:9" ht="13.4" customHeight="1" x14ac:dyDescent="0.25">
      <c r="A4750" s="21" t="s">
        <v>2119</v>
      </c>
      <c r="B4750" s="25">
        <v>41416</v>
      </c>
      <c r="C4750" s="28" t="s">
        <v>6</v>
      </c>
      <c r="D4750" s="21" t="s">
        <v>216</v>
      </c>
      <c r="F4750" s="26">
        <v>406.6</v>
      </c>
      <c r="G4750" s="28" t="s">
        <v>905</v>
      </c>
    </row>
    <row r="4751" spans="1:9" ht="13.4" customHeight="1" x14ac:dyDescent="0.25">
      <c r="A4751" s="21" t="s">
        <v>2119</v>
      </c>
      <c r="B4751" s="25">
        <v>41416</v>
      </c>
      <c r="C4751" s="28" t="s">
        <v>6</v>
      </c>
      <c r="D4751" s="21">
        <v>365219</v>
      </c>
      <c r="F4751" s="26">
        <v>301.52999999999997</v>
      </c>
      <c r="G4751" s="28" t="s">
        <v>888</v>
      </c>
    </row>
    <row r="4752" spans="1:9" ht="13.4" customHeight="1" x14ac:dyDescent="0.25">
      <c r="A4752" s="21" t="s">
        <v>2119</v>
      </c>
      <c r="B4752" s="25">
        <v>41416</v>
      </c>
      <c r="C4752" s="28" t="s">
        <v>6</v>
      </c>
      <c r="D4752" s="21">
        <v>365241</v>
      </c>
      <c r="F4752" s="26">
        <v>320.64</v>
      </c>
      <c r="G4752" s="28" t="s">
        <v>888</v>
      </c>
    </row>
    <row r="4753" spans="1:9" ht="13.4" customHeight="1" x14ac:dyDescent="0.25">
      <c r="A4753" s="21" t="s">
        <v>2119</v>
      </c>
      <c r="B4753" s="25">
        <v>41416</v>
      </c>
      <c r="C4753" s="28" t="s">
        <v>6</v>
      </c>
      <c r="D4753" s="21">
        <v>330099</v>
      </c>
      <c r="F4753" s="26">
        <v>188.23</v>
      </c>
      <c r="G4753" s="28" t="s">
        <v>504</v>
      </c>
    </row>
    <row r="4754" spans="1:9" ht="13.4" customHeight="1" x14ac:dyDescent="0.25">
      <c r="A4754" s="21" t="s">
        <v>2119</v>
      </c>
      <c r="B4754" s="25">
        <v>41416</v>
      </c>
      <c r="C4754" s="28" t="s">
        <v>340</v>
      </c>
      <c r="D4754" s="21">
        <v>82481</v>
      </c>
      <c r="F4754" s="26">
        <v>595.75</v>
      </c>
      <c r="G4754" s="28" t="s">
        <v>323</v>
      </c>
    </row>
    <row r="4755" spans="1:9" ht="13.4" customHeight="1" x14ac:dyDescent="0.25">
      <c r="A4755" s="21" t="s">
        <v>2119</v>
      </c>
      <c r="B4755" s="25">
        <v>41416</v>
      </c>
      <c r="C4755" s="28" t="s">
        <v>6</v>
      </c>
      <c r="D4755" s="21" t="s">
        <v>216</v>
      </c>
      <c r="F4755" s="26">
        <v>27.6</v>
      </c>
      <c r="G4755" s="28" t="s">
        <v>323</v>
      </c>
    </row>
    <row r="4756" spans="1:9" ht="13.4" customHeight="1" x14ac:dyDescent="0.25">
      <c r="A4756" s="21" t="s">
        <v>2119</v>
      </c>
      <c r="B4756" s="25">
        <v>41416</v>
      </c>
      <c r="C4756" s="28" t="s">
        <v>6</v>
      </c>
      <c r="D4756" s="21">
        <v>82487</v>
      </c>
      <c r="F4756" s="26">
        <v>731.74</v>
      </c>
      <c r="G4756" s="28" t="s">
        <v>929</v>
      </c>
    </row>
    <row r="4757" spans="1:9" ht="13.4" customHeight="1" x14ac:dyDescent="0.25">
      <c r="A4757" s="21" t="s">
        <v>2119</v>
      </c>
      <c r="B4757" s="25">
        <v>41416</v>
      </c>
      <c r="C4757" s="28" t="s">
        <v>6</v>
      </c>
      <c r="D4757" s="21">
        <v>268925</v>
      </c>
      <c r="F4757" s="26">
        <v>563.1</v>
      </c>
      <c r="G4757" s="28" t="s">
        <v>929</v>
      </c>
    </row>
    <row r="4758" spans="1:9" ht="13.4" customHeight="1" x14ac:dyDescent="0.25">
      <c r="A4758" s="21" t="s">
        <v>2119</v>
      </c>
      <c r="B4758" s="25">
        <v>41416</v>
      </c>
      <c r="C4758" s="28" t="s">
        <v>21</v>
      </c>
      <c r="D4758" s="21" t="s">
        <v>258</v>
      </c>
      <c r="E4758" s="26">
        <v>120</v>
      </c>
      <c r="G4758" s="28" t="s">
        <v>929</v>
      </c>
      <c r="I4758" s="21">
        <f t="shared" ref="I4758:I4763" si="154">WEEKNUM(B4758)</f>
        <v>21</v>
      </c>
    </row>
    <row r="4759" spans="1:9" ht="13.4" customHeight="1" x14ac:dyDescent="0.25">
      <c r="A4759" s="21" t="s">
        <v>2119</v>
      </c>
      <c r="B4759" s="25">
        <v>41416</v>
      </c>
      <c r="C4759" s="28" t="s">
        <v>21</v>
      </c>
      <c r="D4759" s="21" t="s">
        <v>258</v>
      </c>
      <c r="E4759" s="26">
        <v>360</v>
      </c>
      <c r="G4759" s="21" t="s">
        <v>9</v>
      </c>
      <c r="I4759" s="21">
        <f t="shared" si="154"/>
        <v>21</v>
      </c>
    </row>
    <row r="4760" spans="1:9" ht="13.4" customHeight="1" x14ac:dyDescent="0.25">
      <c r="A4760" s="21" t="s">
        <v>2119</v>
      </c>
      <c r="B4760" s="25">
        <v>41416</v>
      </c>
      <c r="C4760" s="28" t="s">
        <v>21</v>
      </c>
      <c r="D4760" s="21" t="s">
        <v>258</v>
      </c>
      <c r="E4760" s="26">
        <f>1450-120-360</f>
        <v>970</v>
      </c>
      <c r="G4760" s="28" t="s">
        <v>888</v>
      </c>
      <c r="I4760" s="21">
        <f t="shared" si="154"/>
        <v>21</v>
      </c>
    </row>
    <row r="4761" spans="1:9" ht="13.4" customHeight="1" x14ac:dyDescent="0.25">
      <c r="A4761" s="21" t="s">
        <v>2119</v>
      </c>
      <c r="B4761" s="25">
        <v>41416</v>
      </c>
      <c r="C4761" s="28" t="s">
        <v>21</v>
      </c>
      <c r="D4761" s="21" t="s">
        <v>32</v>
      </c>
      <c r="E4761" s="26">
        <v>780</v>
      </c>
      <c r="G4761" s="28" t="s">
        <v>888</v>
      </c>
      <c r="I4761" s="21">
        <f t="shared" si="154"/>
        <v>21</v>
      </c>
    </row>
    <row r="4762" spans="1:9" ht="13.4" customHeight="1" x14ac:dyDescent="0.25">
      <c r="A4762" s="21" t="s">
        <v>2119</v>
      </c>
      <c r="B4762" s="25">
        <v>41416</v>
      </c>
      <c r="C4762" s="28" t="s">
        <v>21</v>
      </c>
      <c r="D4762" s="21" t="s">
        <v>935</v>
      </c>
      <c r="E4762" s="26">
        <v>255</v>
      </c>
      <c r="G4762" s="28" t="s">
        <v>935</v>
      </c>
      <c r="I4762" s="21">
        <f t="shared" si="154"/>
        <v>21</v>
      </c>
    </row>
    <row r="4763" spans="1:9" ht="13.4" customHeight="1" x14ac:dyDescent="0.25">
      <c r="A4763" s="21" t="s">
        <v>2119</v>
      </c>
      <c r="B4763" s="25">
        <v>41416</v>
      </c>
      <c r="C4763" s="28" t="s">
        <v>21</v>
      </c>
      <c r="D4763" s="21" t="s">
        <v>268</v>
      </c>
      <c r="E4763" s="26">
        <v>200</v>
      </c>
      <c r="G4763" s="28" t="s">
        <v>888</v>
      </c>
      <c r="I4763" s="21">
        <f t="shared" si="154"/>
        <v>21</v>
      </c>
    </row>
    <row r="4764" spans="1:9" ht="13.4" customHeight="1" x14ac:dyDescent="0.25">
      <c r="A4764" s="21" t="s">
        <v>2119</v>
      </c>
      <c r="B4764" s="25">
        <v>41417</v>
      </c>
      <c r="C4764" s="28" t="s">
        <v>6</v>
      </c>
      <c r="D4764" s="21">
        <v>268956</v>
      </c>
      <c r="F4764" s="26">
        <v>61.99</v>
      </c>
      <c r="G4764" s="28" t="s">
        <v>504</v>
      </c>
    </row>
    <row r="4765" spans="1:9" ht="13.4" customHeight="1" x14ac:dyDescent="0.25">
      <c r="A4765" s="21" t="s">
        <v>2119</v>
      </c>
      <c r="B4765" s="25">
        <v>41417</v>
      </c>
      <c r="C4765" s="28" t="s">
        <v>6</v>
      </c>
      <c r="D4765" s="21">
        <v>365411</v>
      </c>
      <c r="F4765" s="26">
        <v>302.39999999999998</v>
      </c>
      <c r="G4765" s="28" t="s">
        <v>888</v>
      </c>
    </row>
    <row r="4766" spans="1:9" ht="13.4" customHeight="1" x14ac:dyDescent="0.25">
      <c r="A4766" s="21" t="s">
        <v>2119</v>
      </c>
      <c r="B4766" s="25">
        <v>41417</v>
      </c>
      <c r="C4766" s="28" t="s">
        <v>6</v>
      </c>
      <c r="D4766" s="21">
        <v>330232</v>
      </c>
      <c r="F4766" s="26">
        <v>9.93</v>
      </c>
      <c r="G4766" s="28" t="s">
        <v>504</v>
      </c>
    </row>
    <row r="4767" spans="1:9" ht="13.4" customHeight="1" x14ac:dyDescent="0.25">
      <c r="A4767" s="21" t="s">
        <v>2119</v>
      </c>
      <c r="B4767" s="25">
        <v>41417</v>
      </c>
      <c r="C4767" s="28" t="s">
        <v>6</v>
      </c>
      <c r="D4767" s="21">
        <v>330270</v>
      </c>
      <c r="F4767" s="26">
        <v>34.19</v>
      </c>
      <c r="G4767" s="28" t="s">
        <v>504</v>
      </c>
    </row>
    <row r="4768" spans="1:9" ht="13.4" customHeight="1" x14ac:dyDescent="0.25">
      <c r="A4768" s="21" t="s">
        <v>2119</v>
      </c>
      <c r="B4768" s="25">
        <v>41417</v>
      </c>
      <c r="C4768" s="28" t="s">
        <v>6</v>
      </c>
      <c r="D4768" s="21">
        <v>365598</v>
      </c>
      <c r="F4768" s="26">
        <v>174.42</v>
      </c>
      <c r="G4768" s="28" t="s">
        <v>888</v>
      </c>
    </row>
    <row r="4769" spans="1:9" ht="13.4" customHeight="1" x14ac:dyDescent="0.25">
      <c r="A4769" s="21" t="s">
        <v>2119</v>
      </c>
      <c r="B4769" s="25">
        <v>41417</v>
      </c>
      <c r="C4769" s="28" t="s">
        <v>6</v>
      </c>
      <c r="D4769" s="21">
        <v>267044</v>
      </c>
      <c r="F4769" s="26">
        <v>166.77</v>
      </c>
      <c r="G4769" s="28" t="s">
        <v>888</v>
      </c>
    </row>
    <row r="4770" spans="1:9" ht="13.4" customHeight="1" x14ac:dyDescent="0.25">
      <c r="A4770" s="21" t="s">
        <v>2119</v>
      </c>
      <c r="B4770" s="25">
        <v>41417</v>
      </c>
      <c r="C4770" s="28" t="s">
        <v>21</v>
      </c>
      <c r="D4770" s="21" t="s">
        <v>528</v>
      </c>
      <c r="E4770" s="26">
        <v>1250</v>
      </c>
      <c r="G4770" s="28" t="s">
        <v>888</v>
      </c>
      <c r="I4770" s="21">
        <f>WEEKNUM(B4770)</f>
        <v>21</v>
      </c>
    </row>
    <row r="4771" spans="1:9" ht="13.4" customHeight="1" x14ac:dyDescent="0.25">
      <c r="A4771" s="21" t="s">
        <v>2119</v>
      </c>
      <c r="B4771" s="25">
        <v>41418</v>
      </c>
      <c r="C4771" s="28" t="s">
        <v>6</v>
      </c>
      <c r="D4771" s="21">
        <v>365629</v>
      </c>
      <c r="F4771" s="26">
        <v>105.44</v>
      </c>
      <c r="G4771" s="28" t="s">
        <v>888</v>
      </c>
    </row>
    <row r="4772" spans="1:9" ht="13.4" customHeight="1" x14ac:dyDescent="0.25">
      <c r="A4772" s="21" t="s">
        <v>2119</v>
      </c>
      <c r="B4772" s="25">
        <v>41418</v>
      </c>
      <c r="C4772" s="28" t="s">
        <v>6</v>
      </c>
      <c r="D4772" s="21">
        <v>82601</v>
      </c>
      <c r="F4772" s="26">
        <v>543.5</v>
      </c>
      <c r="G4772" s="28" t="s">
        <v>209</v>
      </c>
    </row>
    <row r="4773" spans="1:9" ht="13.4" customHeight="1" x14ac:dyDescent="0.25">
      <c r="A4773" s="21" t="s">
        <v>2119</v>
      </c>
      <c r="B4773" s="25">
        <v>41418</v>
      </c>
      <c r="C4773" s="28" t="s">
        <v>6</v>
      </c>
      <c r="D4773" s="21" t="s">
        <v>216</v>
      </c>
      <c r="F4773" s="26">
        <v>400.6</v>
      </c>
      <c r="G4773" s="28" t="s">
        <v>929</v>
      </c>
    </row>
    <row r="4774" spans="1:9" ht="13.4" customHeight="1" x14ac:dyDescent="0.25">
      <c r="A4774" s="21" t="s">
        <v>2119</v>
      </c>
      <c r="B4774" s="25">
        <v>41418</v>
      </c>
      <c r="C4774" s="28" t="s">
        <v>6</v>
      </c>
      <c r="D4774" s="21">
        <v>269092</v>
      </c>
      <c r="F4774" s="26">
        <v>24.75</v>
      </c>
      <c r="G4774" s="28" t="s">
        <v>929</v>
      </c>
    </row>
    <row r="4775" spans="1:9" ht="13.4" customHeight="1" x14ac:dyDescent="0.25">
      <c r="A4775" s="21" t="s">
        <v>2119</v>
      </c>
      <c r="B4775" s="25">
        <v>41418</v>
      </c>
      <c r="C4775" s="28" t="s">
        <v>21</v>
      </c>
      <c r="D4775" s="21" t="s">
        <v>32</v>
      </c>
      <c r="E4775" s="26">
        <v>260</v>
      </c>
      <c r="G4775" s="28" t="s">
        <v>888</v>
      </c>
      <c r="I4775" s="21">
        <f>WEEKNUM(B4775)</f>
        <v>21</v>
      </c>
    </row>
    <row r="4776" spans="1:9" ht="13.4" customHeight="1" x14ac:dyDescent="0.25">
      <c r="A4776" s="21" t="s">
        <v>2119</v>
      </c>
      <c r="B4776" s="25">
        <v>41418</v>
      </c>
      <c r="C4776" s="28" t="s">
        <v>21</v>
      </c>
      <c r="D4776" s="21" t="s">
        <v>32</v>
      </c>
      <c r="E4776" s="26">
        <v>130</v>
      </c>
      <c r="G4776" s="21" t="s">
        <v>158</v>
      </c>
      <c r="I4776" s="21">
        <f>WEEKNUM(B4776)</f>
        <v>21</v>
      </c>
    </row>
    <row r="4777" spans="1:9" ht="13.4" customHeight="1" x14ac:dyDescent="0.25">
      <c r="A4777" s="21" t="s">
        <v>2119</v>
      </c>
      <c r="B4777" s="25">
        <v>41418</v>
      </c>
      <c r="C4777" s="28" t="s">
        <v>21</v>
      </c>
      <c r="D4777" s="21" t="s">
        <v>32</v>
      </c>
      <c r="E4777" s="26">
        <v>260</v>
      </c>
      <c r="G4777" s="28" t="s">
        <v>504</v>
      </c>
      <c r="I4777" s="21">
        <f>WEEKNUM(B4777)</f>
        <v>21</v>
      </c>
    </row>
    <row r="4778" spans="1:9" ht="13.4" customHeight="1" x14ac:dyDescent="0.25">
      <c r="A4778" s="21" t="s">
        <v>2119</v>
      </c>
      <c r="B4778" s="25">
        <v>41418</v>
      </c>
      <c r="C4778" s="28" t="s">
        <v>21</v>
      </c>
      <c r="D4778" s="21" t="s">
        <v>36</v>
      </c>
      <c r="E4778" s="26">
        <v>480</v>
      </c>
      <c r="G4778" s="28" t="s">
        <v>23</v>
      </c>
      <c r="I4778" s="21">
        <f>WEEKNUM(B4778)</f>
        <v>21</v>
      </c>
    </row>
    <row r="4779" spans="1:9" ht="13.4" customHeight="1" x14ac:dyDescent="0.25">
      <c r="A4779" s="21" t="s">
        <v>2119</v>
      </c>
      <c r="B4779" s="25">
        <v>41421</v>
      </c>
      <c r="C4779" s="28" t="s">
        <v>6</v>
      </c>
      <c r="D4779" s="21">
        <v>82702</v>
      </c>
      <c r="F4779" s="26">
        <v>2996.41</v>
      </c>
      <c r="G4779" s="28" t="s">
        <v>888</v>
      </c>
    </row>
    <row r="4780" spans="1:9" ht="13.4" customHeight="1" x14ac:dyDescent="0.25">
      <c r="A4780" s="21" t="s">
        <v>2119</v>
      </c>
      <c r="B4780" s="25">
        <v>41422</v>
      </c>
      <c r="C4780" s="28" t="s">
        <v>340</v>
      </c>
      <c r="D4780" s="21">
        <v>81204</v>
      </c>
      <c r="F4780" s="26">
        <v>506.19</v>
      </c>
      <c r="G4780" s="28" t="s">
        <v>905</v>
      </c>
    </row>
    <row r="4781" spans="1:9" ht="13.4" customHeight="1" x14ac:dyDescent="0.25">
      <c r="A4781" s="21" t="s">
        <v>2119</v>
      </c>
      <c r="B4781" s="25">
        <v>41422</v>
      </c>
      <c r="C4781" s="28" t="s">
        <v>6</v>
      </c>
      <c r="D4781" s="21">
        <v>267413</v>
      </c>
      <c r="F4781" s="26">
        <v>161.54</v>
      </c>
      <c r="G4781" s="28" t="s">
        <v>675</v>
      </c>
    </row>
    <row r="4782" spans="1:9" ht="13.4" customHeight="1" x14ac:dyDescent="0.25">
      <c r="A4782" s="21" t="s">
        <v>2119</v>
      </c>
      <c r="B4782" s="25">
        <v>41422</v>
      </c>
      <c r="C4782" s="28" t="s">
        <v>6</v>
      </c>
      <c r="D4782" s="21">
        <v>366295</v>
      </c>
      <c r="F4782" s="26">
        <v>2152.17</v>
      </c>
      <c r="G4782" s="28" t="s">
        <v>23</v>
      </c>
    </row>
    <row r="4783" spans="1:9" ht="13.4" customHeight="1" x14ac:dyDescent="0.25">
      <c r="A4783" s="21" t="s">
        <v>2119</v>
      </c>
      <c r="B4783" s="25">
        <v>41422</v>
      </c>
      <c r="C4783" s="28" t="s">
        <v>21</v>
      </c>
      <c r="D4783" s="21" t="s">
        <v>848</v>
      </c>
      <c r="E4783" s="26">
        <v>400</v>
      </c>
      <c r="G4783" s="28" t="s">
        <v>541</v>
      </c>
      <c r="I4783" s="21">
        <f t="shared" ref="I4783:I4807" si="155">WEEKNUM(B4783)</f>
        <v>22</v>
      </c>
    </row>
    <row r="4784" spans="1:9" ht="13.4" customHeight="1" x14ac:dyDescent="0.25">
      <c r="A4784" s="21" t="s">
        <v>2119</v>
      </c>
      <c r="B4784" s="25">
        <v>41422</v>
      </c>
      <c r="C4784" s="28" t="s">
        <v>21</v>
      </c>
      <c r="D4784" s="21" t="s">
        <v>773</v>
      </c>
      <c r="E4784" s="26">
        <v>1761.69</v>
      </c>
      <c r="G4784" s="28" t="s">
        <v>323</v>
      </c>
      <c r="I4784" s="21">
        <f t="shared" si="155"/>
        <v>22</v>
      </c>
    </row>
    <row r="4785" spans="1:9" ht="13.4" customHeight="1" x14ac:dyDescent="0.25">
      <c r="A4785" s="21" t="s">
        <v>2119</v>
      </c>
      <c r="B4785" s="25">
        <v>41422</v>
      </c>
      <c r="C4785" s="28" t="s">
        <v>21</v>
      </c>
      <c r="D4785" s="21" t="s">
        <v>295</v>
      </c>
      <c r="E4785" s="26">
        <v>400</v>
      </c>
      <c r="G4785" s="28" t="s">
        <v>888</v>
      </c>
      <c r="I4785" s="21">
        <f t="shared" si="155"/>
        <v>22</v>
      </c>
    </row>
    <row r="4786" spans="1:9" ht="13.4" customHeight="1" x14ac:dyDescent="0.25">
      <c r="A4786" s="21" t="s">
        <v>2119</v>
      </c>
      <c r="B4786" s="25">
        <v>41422</v>
      </c>
      <c r="C4786" s="28" t="s">
        <v>21</v>
      </c>
      <c r="D4786" s="21" t="s">
        <v>22</v>
      </c>
      <c r="E4786" s="26">
        <v>340</v>
      </c>
      <c r="G4786" s="28" t="s">
        <v>888</v>
      </c>
      <c r="I4786" s="21">
        <f t="shared" si="155"/>
        <v>22</v>
      </c>
    </row>
    <row r="4787" spans="1:9" ht="13.4" customHeight="1" x14ac:dyDescent="0.25">
      <c r="A4787" s="21" t="s">
        <v>2119</v>
      </c>
      <c r="B4787" s="25">
        <v>41422</v>
      </c>
      <c r="C4787" s="28" t="s">
        <v>21</v>
      </c>
      <c r="D4787" s="21" t="s">
        <v>22</v>
      </c>
      <c r="E4787" s="26">
        <v>710</v>
      </c>
      <c r="G4787" s="28" t="s">
        <v>929</v>
      </c>
      <c r="I4787" s="21">
        <f t="shared" si="155"/>
        <v>22</v>
      </c>
    </row>
    <row r="4788" spans="1:9" ht="13.4" customHeight="1" x14ac:dyDescent="0.25">
      <c r="A4788" s="21" t="s">
        <v>2119</v>
      </c>
      <c r="B4788" s="25">
        <v>41422</v>
      </c>
      <c r="C4788" s="28" t="s">
        <v>21</v>
      </c>
      <c r="D4788" s="21" t="s">
        <v>36</v>
      </c>
      <c r="E4788" s="26">
        <f>730-390-260</f>
        <v>80</v>
      </c>
      <c r="G4788" s="28" t="s">
        <v>888</v>
      </c>
      <c r="I4788" s="21">
        <f t="shared" si="155"/>
        <v>22</v>
      </c>
    </row>
    <row r="4789" spans="1:9" ht="13.4" customHeight="1" x14ac:dyDescent="0.25">
      <c r="A4789" s="21" t="s">
        <v>2119</v>
      </c>
      <c r="B4789" s="25">
        <v>41422</v>
      </c>
      <c r="C4789" s="28" t="s">
        <v>21</v>
      </c>
      <c r="D4789" s="21" t="s">
        <v>36</v>
      </c>
      <c r="E4789" s="26">
        <v>130</v>
      </c>
      <c r="G4789" s="28" t="s">
        <v>68</v>
      </c>
      <c r="I4789" s="21">
        <f t="shared" si="155"/>
        <v>22</v>
      </c>
    </row>
    <row r="4790" spans="1:9" ht="13.4" customHeight="1" x14ac:dyDescent="0.25">
      <c r="A4790" s="21" t="s">
        <v>2119</v>
      </c>
      <c r="B4790" s="25">
        <v>41422</v>
      </c>
      <c r="C4790" s="28" t="s">
        <v>21</v>
      </c>
      <c r="D4790" s="21" t="s">
        <v>36</v>
      </c>
      <c r="E4790" s="26">
        <v>130</v>
      </c>
      <c r="G4790" s="28" t="s">
        <v>23</v>
      </c>
      <c r="I4790" s="21">
        <f t="shared" si="155"/>
        <v>22</v>
      </c>
    </row>
    <row r="4791" spans="1:9" ht="13.4" customHeight="1" x14ac:dyDescent="0.25">
      <c r="A4791" s="21" t="s">
        <v>2119</v>
      </c>
      <c r="B4791" s="25">
        <v>41422</v>
      </c>
      <c r="C4791" s="28" t="s">
        <v>21</v>
      </c>
      <c r="D4791" s="21" t="s">
        <v>36</v>
      </c>
      <c r="E4791" s="26">
        <v>390</v>
      </c>
      <c r="G4791" s="28" t="s">
        <v>929</v>
      </c>
      <c r="I4791" s="21">
        <f t="shared" si="155"/>
        <v>22</v>
      </c>
    </row>
    <row r="4792" spans="1:9" ht="13.4" customHeight="1" x14ac:dyDescent="0.25">
      <c r="A4792" s="21" t="s">
        <v>2119</v>
      </c>
      <c r="B4792" s="25">
        <v>41422</v>
      </c>
      <c r="C4792" s="28" t="s">
        <v>21</v>
      </c>
      <c r="D4792" s="21" t="s">
        <v>40</v>
      </c>
      <c r="E4792" s="26">
        <v>650</v>
      </c>
      <c r="G4792" s="28" t="s">
        <v>929</v>
      </c>
      <c r="I4792" s="21">
        <f t="shared" si="155"/>
        <v>22</v>
      </c>
    </row>
    <row r="4793" spans="1:9" ht="13.4" customHeight="1" x14ac:dyDescent="0.25">
      <c r="A4793" s="21" t="s">
        <v>2119</v>
      </c>
      <c r="B4793" s="25">
        <v>41422</v>
      </c>
      <c r="C4793" s="28" t="s">
        <v>21</v>
      </c>
      <c r="D4793" s="21" t="s">
        <v>399</v>
      </c>
      <c r="E4793" s="26">
        <v>120</v>
      </c>
      <c r="G4793" s="28" t="s">
        <v>68</v>
      </c>
      <c r="I4793" s="21">
        <f t="shared" si="155"/>
        <v>22</v>
      </c>
    </row>
    <row r="4794" spans="1:9" ht="13.4" customHeight="1" x14ac:dyDescent="0.25">
      <c r="A4794" s="21" t="s">
        <v>2119</v>
      </c>
      <c r="B4794" s="25">
        <v>41422</v>
      </c>
      <c r="C4794" s="28" t="s">
        <v>21</v>
      </c>
      <c r="D4794" s="21" t="s">
        <v>399</v>
      </c>
      <c r="E4794" s="26">
        <v>120</v>
      </c>
      <c r="G4794" s="28" t="s">
        <v>23</v>
      </c>
      <c r="I4794" s="21">
        <f t="shared" si="155"/>
        <v>22</v>
      </c>
    </row>
    <row r="4795" spans="1:9" ht="13.4" customHeight="1" x14ac:dyDescent="0.25">
      <c r="A4795" s="21" t="s">
        <v>2119</v>
      </c>
      <c r="B4795" s="25">
        <v>41422</v>
      </c>
      <c r="C4795" s="28" t="s">
        <v>21</v>
      </c>
      <c r="D4795" s="21" t="s">
        <v>399</v>
      </c>
      <c r="E4795" s="26">
        <v>360</v>
      </c>
      <c r="G4795" s="28" t="s">
        <v>929</v>
      </c>
      <c r="I4795" s="21">
        <f t="shared" si="155"/>
        <v>22</v>
      </c>
    </row>
    <row r="4796" spans="1:9" ht="13.4" customHeight="1" x14ac:dyDescent="0.25">
      <c r="A4796" s="21" t="s">
        <v>2119</v>
      </c>
      <c r="B4796" s="25">
        <v>41422</v>
      </c>
      <c r="C4796" s="28" t="s">
        <v>21</v>
      </c>
      <c r="D4796" s="21" t="s">
        <v>269</v>
      </c>
      <c r="E4796" s="26">
        <v>600</v>
      </c>
      <c r="G4796" s="28" t="s">
        <v>929</v>
      </c>
      <c r="I4796" s="21">
        <f t="shared" si="155"/>
        <v>22</v>
      </c>
    </row>
    <row r="4797" spans="1:9" ht="13.4" customHeight="1" x14ac:dyDescent="0.25">
      <c r="A4797" s="21" t="s">
        <v>2119</v>
      </c>
      <c r="B4797" s="25">
        <v>41422</v>
      </c>
      <c r="C4797" s="28" t="s">
        <v>21</v>
      </c>
      <c r="D4797" s="21" t="s">
        <v>644</v>
      </c>
      <c r="E4797" s="26">
        <v>400</v>
      </c>
      <c r="G4797" s="28" t="s">
        <v>929</v>
      </c>
      <c r="I4797" s="21">
        <f t="shared" si="155"/>
        <v>22</v>
      </c>
    </row>
    <row r="4798" spans="1:9" ht="13.4" customHeight="1" x14ac:dyDescent="0.25">
      <c r="A4798" s="21" t="s">
        <v>2119</v>
      </c>
      <c r="B4798" s="25">
        <v>41422</v>
      </c>
      <c r="C4798" s="28" t="s">
        <v>21</v>
      </c>
      <c r="D4798" s="21" t="s">
        <v>644</v>
      </c>
      <c r="E4798" s="26">
        <v>100</v>
      </c>
      <c r="G4798" s="28" t="s">
        <v>888</v>
      </c>
      <c r="I4798" s="21">
        <f t="shared" si="155"/>
        <v>22</v>
      </c>
    </row>
    <row r="4799" spans="1:9" ht="13.4" customHeight="1" x14ac:dyDescent="0.25">
      <c r="A4799" s="21" t="s">
        <v>2119</v>
      </c>
      <c r="B4799" s="25">
        <v>41422</v>
      </c>
      <c r="C4799" s="28" t="s">
        <v>21</v>
      </c>
      <c r="D4799" s="21" t="s">
        <v>936</v>
      </c>
      <c r="E4799" s="26">
        <v>100</v>
      </c>
      <c r="G4799" s="28" t="s">
        <v>888</v>
      </c>
      <c r="I4799" s="21">
        <f t="shared" si="155"/>
        <v>22</v>
      </c>
    </row>
    <row r="4800" spans="1:9" ht="13.4" customHeight="1" x14ac:dyDescent="0.25">
      <c r="A4800" s="21" t="s">
        <v>2119</v>
      </c>
      <c r="B4800" s="25">
        <v>41422</v>
      </c>
      <c r="C4800" s="28" t="s">
        <v>21</v>
      </c>
      <c r="D4800" s="21" t="s">
        <v>936</v>
      </c>
      <c r="E4800" s="26">
        <v>400</v>
      </c>
      <c r="G4800" s="28" t="s">
        <v>929</v>
      </c>
      <c r="I4800" s="21">
        <f t="shared" si="155"/>
        <v>22</v>
      </c>
    </row>
    <row r="4801" spans="1:9" ht="13.4" customHeight="1" x14ac:dyDescent="0.25">
      <c r="A4801" s="21" t="s">
        <v>2119</v>
      </c>
      <c r="B4801" s="25">
        <v>41422</v>
      </c>
      <c r="C4801" s="28" t="s">
        <v>21</v>
      </c>
      <c r="D4801" s="21" t="s">
        <v>533</v>
      </c>
      <c r="E4801" s="26">
        <v>240</v>
      </c>
      <c r="G4801" s="28" t="s">
        <v>888</v>
      </c>
      <c r="I4801" s="21">
        <f t="shared" si="155"/>
        <v>22</v>
      </c>
    </row>
    <row r="4802" spans="1:9" ht="13.4" customHeight="1" x14ac:dyDescent="0.25">
      <c r="A4802" s="21" t="s">
        <v>2119</v>
      </c>
      <c r="B4802" s="25">
        <v>41422</v>
      </c>
      <c r="C4802" s="28" t="s">
        <v>21</v>
      </c>
      <c r="D4802" s="21" t="s">
        <v>533</v>
      </c>
      <c r="E4802" s="26">
        <v>240</v>
      </c>
      <c r="G4802" s="28" t="s">
        <v>929</v>
      </c>
      <c r="I4802" s="21">
        <f t="shared" si="155"/>
        <v>22</v>
      </c>
    </row>
    <row r="4803" spans="1:9" ht="13.4" customHeight="1" x14ac:dyDescent="0.25">
      <c r="A4803" s="21" t="s">
        <v>2119</v>
      </c>
      <c r="B4803" s="25">
        <v>41422</v>
      </c>
      <c r="C4803" s="28" t="s">
        <v>21</v>
      </c>
      <c r="D4803" s="21" t="s">
        <v>258</v>
      </c>
      <c r="E4803" s="26">
        <v>120</v>
      </c>
      <c r="G4803" s="28" t="s">
        <v>888</v>
      </c>
      <c r="I4803" s="21">
        <f t="shared" si="155"/>
        <v>22</v>
      </c>
    </row>
    <row r="4804" spans="1:9" ht="13.4" customHeight="1" x14ac:dyDescent="0.25">
      <c r="A4804" s="21" t="s">
        <v>2119</v>
      </c>
      <c r="B4804" s="25">
        <v>41422</v>
      </c>
      <c r="C4804" s="28" t="s">
        <v>21</v>
      </c>
      <c r="D4804" s="21" t="s">
        <v>258</v>
      </c>
      <c r="E4804" s="26">
        <v>240</v>
      </c>
      <c r="G4804" s="28" t="s">
        <v>929</v>
      </c>
      <c r="I4804" s="21">
        <f t="shared" si="155"/>
        <v>22</v>
      </c>
    </row>
    <row r="4805" spans="1:9" ht="13.4" customHeight="1" x14ac:dyDescent="0.25">
      <c r="A4805" s="21" t="s">
        <v>2119</v>
      </c>
      <c r="B4805" s="25">
        <v>41422</v>
      </c>
      <c r="C4805" s="28" t="s">
        <v>21</v>
      </c>
      <c r="D4805" s="21" t="s">
        <v>916</v>
      </c>
      <c r="E4805" s="26">
        <v>120</v>
      </c>
      <c r="G4805" s="28" t="s">
        <v>504</v>
      </c>
      <c r="I4805" s="21">
        <f t="shared" si="155"/>
        <v>22</v>
      </c>
    </row>
    <row r="4806" spans="1:9" ht="13.4" customHeight="1" x14ac:dyDescent="0.25">
      <c r="A4806" s="21" t="s">
        <v>2119</v>
      </c>
      <c r="B4806" s="25">
        <v>41422</v>
      </c>
      <c r="C4806" s="28" t="s">
        <v>21</v>
      </c>
      <c r="D4806" s="21" t="s">
        <v>916</v>
      </c>
      <c r="E4806" s="26">
        <v>120</v>
      </c>
      <c r="G4806" s="28" t="s">
        <v>888</v>
      </c>
      <c r="I4806" s="21">
        <f t="shared" si="155"/>
        <v>22</v>
      </c>
    </row>
    <row r="4807" spans="1:9" ht="13.4" customHeight="1" x14ac:dyDescent="0.25">
      <c r="A4807" s="21" t="s">
        <v>2119</v>
      </c>
      <c r="B4807" s="25">
        <v>41422</v>
      </c>
      <c r="C4807" s="28" t="s">
        <v>21</v>
      </c>
      <c r="D4807" s="21" t="s">
        <v>528</v>
      </c>
      <c r="E4807" s="26">
        <v>400</v>
      </c>
      <c r="G4807" s="28" t="s">
        <v>675</v>
      </c>
      <c r="I4807" s="21">
        <f t="shared" si="155"/>
        <v>22</v>
      </c>
    </row>
    <row r="4808" spans="1:9" ht="13.4" customHeight="1" x14ac:dyDescent="0.25">
      <c r="A4808" s="21" t="s">
        <v>2119</v>
      </c>
      <c r="B4808" s="25">
        <v>41423</v>
      </c>
      <c r="C4808" s="28" t="s">
        <v>6</v>
      </c>
      <c r="D4808" s="21">
        <v>267519</v>
      </c>
      <c r="F4808" s="26">
        <v>91.07</v>
      </c>
      <c r="G4808" s="28" t="s">
        <v>675</v>
      </c>
    </row>
    <row r="4809" spans="1:9" ht="13.4" customHeight="1" x14ac:dyDescent="0.25">
      <c r="A4809" s="21" t="s">
        <v>2119</v>
      </c>
      <c r="B4809" s="25">
        <v>41423</v>
      </c>
      <c r="C4809" s="28" t="s">
        <v>6</v>
      </c>
      <c r="D4809" s="21">
        <v>366411</v>
      </c>
      <c r="F4809" s="26">
        <v>173.68</v>
      </c>
      <c r="G4809" s="28" t="s">
        <v>911</v>
      </c>
    </row>
    <row r="4810" spans="1:9" ht="13.4" customHeight="1" x14ac:dyDescent="0.25">
      <c r="A4810" s="21" t="s">
        <v>2119</v>
      </c>
      <c r="B4810" s="25">
        <v>41423</v>
      </c>
      <c r="C4810" s="28" t="s">
        <v>275</v>
      </c>
      <c r="D4810" s="21">
        <v>366424</v>
      </c>
      <c r="F4810" s="26">
        <v>470.6</v>
      </c>
      <c r="G4810" s="28" t="s">
        <v>360</v>
      </c>
    </row>
    <row r="4811" spans="1:9" ht="13.4" customHeight="1" x14ac:dyDescent="0.25">
      <c r="A4811" s="21" t="s">
        <v>2119</v>
      </c>
      <c r="B4811" s="25">
        <v>41423</v>
      </c>
      <c r="C4811" s="28" t="s">
        <v>6</v>
      </c>
      <c r="D4811" s="21">
        <v>366448</v>
      </c>
      <c r="F4811" s="26">
        <v>178.4</v>
      </c>
      <c r="G4811" s="28" t="s">
        <v>911</v>
      </c>
    </row>
    <row r="4812" spans="1:9" ht="13.4" customHeight="1" x14ac:dyDescent="0.25">
      <c r="A4812" s="21" t="s">
        <v>2119</v>
      </c>
      <c r="B4812" s="25">
        <v>41423</v>
      </c>
      <c r="C4812" s="28" t="s">
        <v>6</v>
      </c>
      <c r="D4812" s="21" t="s">
        <v>216</v>
      </c>
      <c r="F4812" s="26">
        <v>55</v>
      </c>
      <c r="G4812" s="28" t="s">
        <v>323</v>
      </c>
    </row>
    <row r="4813" spans="1:9" ht="13.4" customHeight="1" x14ac:dyDescent="0.25">
      <c r="A4813" s="21" t="s">
        <v>2119</v>
      </c>
      <c r="B4813" s="25">
        <v>41423</v>
      </c>
      <c r="C4813" s="28" t="s">
        <v>6</v>
      </c>
      <c r="D4813" s="21">
        <v>366511</v>
      </c>
      <c r="F4813" s="26">
        <v>82.87</v>
      </c>
      <c r="G4813" s="28" t="s">
        <v>23</v>
      </c>
    </row>
    <row r="4814" spans="1:9" ht="13.4" customHeight="1" x14ac:dyDescent="0.25">
      <c r="A4814" s="21" t="s">
        <v>2119</v>
      </c>
      <c r="B4814" s="25">
        <v>41423</v>
      </c>
      <c r="C4814" s="28" t="s">
        <v>21</v>
      </c>
      <c r="D4814" s="21" t="s">
        <v>937</v>
      </c>
      <c r="E4814" s="26">
        <v>100</v>
      </c>
      <c r="G4814" s="21" t="s">
        <v>158</v>
      </c>
      <c r="I4814" s="21">
        <f>WEEKNUM(B4814)</f>
        <v>22</v>
      </c>
    </row>
    <row r="4815" spans="1:9" ht="13.4" customHeight="1" x14ac:dyDescent="0.25">
      <c r="A4815" s="21" t="s">
        <v>2119</v>
      </c>
      <c r="B4815" s="25">
        <v>41423</v>
      </c>
      <c r="C4815" s="28" t="s">
        <v>21</v>
      </c>
      <c r="D4815" s="21" t="s">
        <v>937</v>
      </c>
      <c r="E4815" s="26">
        <v>100</v>
      </c>
      <c r="G4815" s="28" t="s">
        <v>504</v>
      </c>
      <c r="I4815" s="21">
        <f>WEEKNUM(B4815)</f>
        <v>22</v>
      </c>
    </row>
    <row r="4816" spans="1:9" ht="13.4" customHeight="1" x14ac:dyDescent="0.25">
      <c r="A4816" s="21" t="s">
        <v>2119</v>
      </c>
      <c r="B4816" s="25">
        <v>41423</v>
      </c>
      <c r="C4816" s="28" t="s">
        <v>21</v>
      </c>
      <c r="D4816" s="21" t="s">
        <v>508</v>
      </c>
      <c r="E4816" s="26">
        <v>358.59</v>
      </c>
      <c r="G4816" s="28" t="s">
        <v>454</v>
      </c>
      <c r="I4816" s="21">
        <f>WEEKNUM(B4816)</f>
        <v>22</v>
      </c>
    </row>
    <row r="4817" spans="1:9" ht="13.4" customHeight="1" x14ac:dyDescent="0.25">
      <c r="A4817" s="21" t="s">
        <v>2119</v>
      </c>
      <c r="B4817" s="25">
        <v>41423</v>
      </c>
      <c r="C4817" s="28" t="s">
        <v>21</v>
      </c>
      <c r="D4817" s="21" t="s">
        <v>937</v>
      </c>
      <c r="E4817" s="26">
        <v>100</v>
      </c>
      <c r="G4817" s="21" t="s">
        <v>158</v>
      </c>
      <c r="I4817" s="21">
        <f>WEEKNUM(B4817)</f>
        <v>22</v>
      </c>
    </row>
    <row r="4818" spans="1:9" ht="13.4" customHeight="1" x14ac:dyDescent="0.25">
      <c r="A4818" s="21" t="s">
        <v>2119</v>
      </c>
      <c r="B4818" s="25">
        <v>41423</v>
      </c>
      <c r="C4818" s="28" t="s">
        <v>21</v>
      </c>
      <c r="D4818" s="21" t="s">
        <v>937</v>
      </c>
      <c r="E4818" s="26">
        <v>100</v>
      </c>
      <c r="G4818" s="28" t="s">
        <v>504</v>
      </c>
      <c r="I4818" s="21">
        <f>WEEKNUM(B4818)</f>
        <v>22</v>
      </c>
    </row>
    <row r="4819" spans="1:9" ht="13.4" customHeight="1" x14ac:dyDescent="0.25">
      <c r="A4819" s="21" t="s">
        <v>2119</v>
      </c>
      <c r="B4819" s="25">
        <v>41424</v>
      </c>
      <c r="C4819" s="28" t="s">
        <v>6</v>
      </c>
      <c r="D4819" s="21">
        <v>366595</v>
      </c>
      <c r="F4819" s="26">
        <v>38.49</v>
      </c>
      <c r="G4819" s="28" t="s">
        <v>911</v>
      </c>
    </row>
    <row r="4820" spans="1:9" ht="13.4" customHeight="1" x14ac:dyDescent="0.25">
      <c r="A4820" s="21" t="s">
        <v>2119</v>
      </c>
      <c r="B4820" s="25">
        <v>41424</v>
      </c>
      <c r="C4820" s="28" t="s">
        <v>6</v>
      </c>
      <c r="D4820" s="21">
        <v>366593</v>
      </c>
      <c r="F4820" s="26">
        <v>105.63</v>
      </c>
      <c r="G4820" s="28" t="s">
        <v>888</v>
      </c>
    </row>
    <row r="4821" spans="1:9" ht="13.4" customHeight="1" x14ac:dyDescent="0.25">
      <c r="A4821" s="21" t="s">
        <v>2119</v>
      </c>
      <c r="B4821" s="25">
        <v>41424</v>
      </c>
      <c r="C4821" s="28" t="s">
        <v>910</v>
      </c>
      <c r="D4821" s="21">
        <v>366600</v>
      </c>
      <c r="F4821" s="26">
        <v>995.67</v>
      </c>
      <c r="G4821" s="28" t="s">
        <v>360</v>
      </c>
    </row>
    <row r="4822" spans="1:9" ht="13.4" customHeight="1" x14ac:dyDescent="0.25">
      <c r="A4822" s="21" t="s">
        <v>2119</v>
      </c>
      <c r="B4822" s="25">
        <v>41424</v>
      </c>
      <c r="C4822" s="28" t="s">
        <v>434</v>
      </c>
      <c r="D4822" s="21">
        <v>390492</v>
      </c>
      <c r="F4822" s="26">
        <v>1100.92</v>
      </c>
      <c r="G4822" s="28" t="s">
        <v>938</v>
      </c>
    </row>
    <row r="4823" spans="1:9" ht="13.4" customHeight="1" x14ac:dyDescent="0.25">
      <c r="A4823" s="21" t="s">
        <v>2119</v>
      </c>
      <c r="B4823" s="25">
        <v>41424</v>
      </c>
      <c r="C4823" s="28" t="s">
        <v>6</v>
      </c>
      <c r="D4823" s="21">
        <v>366630</v>
      </c>
      <c r="F4823" s="26">
        <v>58.37</v>
      </c>
      <c r="G4823" s="28" t="s">
        <v>888</v>
      </c>
    </row>
    <row r="4824" spans="1:9" ht="13.4" customHeight="1" x14ac:dyDescent="0.25">
      <c r="A4824" s="21" t="s">
        <v>2119</v>
      </c>
      <c r="B4824" s="25">
        <v>41424</v>
      </c>
      <c r="C4824" s="28" t="s">
        <v>6</v>
      </c>
      <c r="D4824" s="21">
        <v>366658</v>
      </c>
      <c r="F4824" s="26">
        <v>86.04</v>
      </c>
      <c r="G4824" s="28" t="s">
        <v>888</v>
      </c>
    </row>
    <row r="4825" spans="1:9" ht="13.4" customHeight="1" x14ac:dyDescent="0.25">
      <c r="A4825" s="21" t="s">
        <v>2119</v>
      </c>
      <c r="B4825" s="25">
        <v>41424</v>
      </c>
      <c r="C4825" s="28" t="s">
        <v>6</v>
      </c>
      <c r="D4825" s="21">
        <v>319269</v>
      </c>
      <c r="F4825" s="26">
        <v>104.94</v>
      </c>
      <c r="G4825" s="28" t="s">
        <v>938</v>
      </c>
    </row>
    <row r="4826" spans="1:9" ht="13.4" customHeight="1" x14ac:dyDescent="0.25">
      <c r="A4826" s="21" t="s">
        <v>2119</v>
      </c>
      <c r="B4826" s="25">
        <v>41424</v>
      </c>
      <c r="C4826" s="28" t="s">
        <v>21</v>
      </c>
      <c r="D4826" s="21" t="s">
        <v>939</v>
      </c>
      <c r="E4826" s="26">
        <v>550</v>
      </c>
      <c r="G4826" s="28" t="s">
        <v>97</v>
      </c>
      <c r="I4826" s="21">
        <f>WEEKNUM(B4826)</f>
        <v>22</v>
      </c>
    </row>
    <row r="4827" spans="1:9" ht="13.4" customHeight="1" x14ac:dyDescent="0.25">
      <c r="A4827" s="21" t="s">
        <v>2119</v>
      </c>
      <c r="B4827" s="25">
        <v>41424</v>
      </c>
      <c r="C4827" s="28" t="s">
        <v>21</v>
      </c>
      <c r="D4827" s="21" t="s">
        <v>249</v>
      </c>
      <c r="E4827" s="26">
        <v>4000</v>
      </c>
      <c r="G4827" s="28" t="s">
        <v>888</v>
      </c>
      <c r="I4827" s="21">
        <f>WEEKNUM(B4827)</f>
        <v>22</v>
      </c>
    </row>
    <row r="4828" spans="1:9" ht="13.4" customHeight="1" x14ac:dyDescent="0.25">
      <c r="A4828" s="21" t="s">
        <v>2119</v>
      </c>
      <c r="B4828" s="25">
        <v>41425</v>
      </c>
      <c r="C4828" s="28" t="s">
        <v>6</v>
      </c>
      <c r="D4828" s="21">
        <v>366797</v>
      </c>
      <c r="F4828" s="26">
        <v>239.39</v>
      </c>
      <c r="G4828" s="28" t="s">
        <v>23</v>
      </c>
    </row>
    <row r="4829" spans="1:9" ht="13.4" customHeight="1" x14ac:dyDescent="0.25">
      <c r="A4829" s="21" t="s">
        <v>2119</v>
      </c>
      <c r="B4829" s="25">
        <v>41425</v>
      </c>
      <c r="C4829" s="28" t="s">
        <v>910</v>
      </c>
      <c r="D4829" s="21">
        <v>366800</v>
      </c>
      <c r="F4829" s="26">
        <v>177.74</v>
      </c>
      <c r="G4829" s="28" t="s">
        <v>360</v>
      </c>
    </row>
    <row r="4830" spans="1:9" ht="13.4" customHeight="1" x14ac:dyDescent="0.25">
      <c r="A4830" s="21" t="s">
        <v>2119</v>
      </c>
      <c r="B4830" s="25">
        <v>41425</v>
      </c>
      <c r="C4830" s="28" t="s">
        <v>21</v>
      </c>
      <c r="D4830" s="21" t="s">
        <v>22</v>
      </c>
      <c r="E4830" s="26">
        <v>650</v>
      </c>
      <c r="G4830" s="28" t="s">
        <v>23</v>
      </c>
      <c r="I4830" s="21">
        <f>WEEKNUM(B4830)</f>
        <v>22</v>
      </c>
    </row>
    <row r="4831" spans="1:9" ht="13.4" customHeight="1" x14ac:dyDescent="0.25">
      <c r="A4831" s="21" t="s">
        <v>2119</v>
      </c>
      <c r="B4831" s="25">
        <v>41425</v>
      </c>
      <c r="C4831" s="28" t="s">
        <v>21</v>
      </c>
      <c r="D4831" s="21" t="s">
        <v>22</v>
      </c>
      <c r="E4831" s="26">
        <v>400</v>
      </c>
      <c r="G4831" s="28" t="s">
        <v>23</v>
      </c>
      <c r="I4831" s="21">
        <f>WEEKNUM(B4831)</f>
        <v>22</v>
      </c>
    </row>
    <row r="4832" spans="1:9" ht="13.4" customHeight="1" x14ac:dyDescent="0.25">
      <c r="A4832" s="21" t="s">
        <v>2119</v>
      </c>
      <c r="B4832" s="25">
        <v>41426</v>
      </c>
      <c r="C4832" s="28" t="s">
        <v>6</v>
      </c>
      <c r="D4832" s="21">
        <v>367019</v>
      </c>
      <c r="F4832" s="26">
        <v>340.02</v>
      </c>
      <c r="G4832" s="28" t="s">
        <v>23</v>
      </c>
    </row>
    <row r="4833" spans="1:9" ht="13.4" customHeight="1" x14ac:dyDescent="0.25">
      <c r="A4833" s="21" t="s">
        <v>2119</v>
      </c>
      <c r="B4833" s="25">
        <v>41426</v>
      </c>
      <c r="C4833" s="28" t="s">
        <v>910</v>
      </c>
      <c r="D4833" s="21">
        <v>82951</v>
      </c>
      <c r="F4833" s="26">
        <v>67.099999999999994</v>
      </c>
      <c r="G4833" s="28" t="s">
        <v>360</v>
      </c>
    </row>
    <row r="4834" spans="1:9" ht="13.4" customHeight="1" x14ac:dyDescent="0.25">
      <c r="A4834" s="21" t="s">
        <v>2119</v>
      </c>
      <c r="B4834" s="25">
        <v>41426</v>
      </c>
      <c r="C4834" s="28" t="s">
        <v>910</v>
      </c>
      <c r="D4834" s="21">
        <v>82952</v>
      </c>
      <c r="F4834" s="26">
        <v>25.23</v>
      </c>
      <c r="G4834" s="28" t="s">
        <v>360</v>
      </c>
    </row>
    <row r="4835" spans="1:9" ht="13.4" customHeight="1" x14ac:dyDescent="0.25">
      <c r="A4835" s="21" t="s">
        <v>2119</v>
      </c>
      <c r="B4835" s="25">
        <v>41426</v>
      </c>
      <c r="C4835" s="28" t="s">
        <v>6</v>
      </c>
      <c r="D4835" s="21">
        <v>143396</v>
      </c>
      <c r="F4835" s="26">
        <v>11.47</v>
      </c>
      <c r="G4835" s="28" t="s">
        <v>97</v>
      </c>
    </row>
    <row r="4836" spans="1:9" ht="13.4" customHeight="1" x14ac:dyDescent="0.25">
      <c r="A4836" s="21" t="s">
        <v>2119</v>
      </c>
      <c r="B4836" s="25">
        <v>41426</v>
      </c>
      <c r="C4836" s="28" t="s">
        <v>6</v>
      </c>
      <c r="D4836" s="21">
        <v>367080</v>
      </c>
      <c r="F4836" s="26">
        <v>173.33</v>
      </c>
      <c r="G4836" s="28" t="s">
        <v>911</v>
      </c>
    </row>
    <row r="4837" spans="1:9" ht="13.4" customHeight="1" x14ac:dyDescent="0.25">
      <c r="A4837" s="21" t="s">
        <v>2119</v>
      </c>
      <c r="B4837" s="25">
        <v>41428</v>
      </c>
      <c r="C4837" s="28" t="s">
        <v>6</v>
      </c>
      <c r="D4837" s="21" t="s">
        <v>216</v>
      </c>
      <c r="F4837" s="26">
        <v>19</v>
      </c>
      <c r="G4837" s="28" t="s">
        <v>888</v>
      </c>
    </row>
    <row r="4838" spans="1:9" ht="13.4" customHeight="1" x14ac:dyDescent="0.25">
      <c r="A4838" s="21" t="s">
        <v>2119</v>
      </c>
      <c r="B4838" s="25">
        <v>41428</v>
      </c>
      <c r="C4838" s="28" t="s">
        <v>6</v>
      </c>
      <c r="D4838" s="21">
        <v>367254</v>
      </c>
      <c r="F4838" s="26">
        <v>128.15</v>
      </c>
      <c r="G4838" s="28" t="s">
        <v>23</v>
      </c>
    </row>
    <row r="4839" spans="1:9" ht="13.4" customHeight="1" x14ac:dyDescent="0.25">
      <c r="A4839" s="21" t="s">
        <v>2119</v>
      </c>
      <c r="B4839" s="25">
        <v>41428</v>
      </c>
      <c r="C4839" s="28" t="s">
        <v>6</v>
      </c>
      <c r="D4839" s="21" t="s">
        <v>940</v>
      </c>
      <c r="F4839" s="26">
        <v>2182.04</v>
      </c>
      <c r="G4839" s="28" t="s">
        <v>888</v>
      </c>
    </row>
    <row r="4840" spans="1:9" ht="13.4" customHeight="1" x14ac:dyDescent="0.25">
      <c r="A4840" s="21" t="s">
        <v>2119</v>
      </c>
      <c r="B4840" s="25">
        <v>41428</v>
      </c>
      <c r="C4840" s="28" t="s">
        <v>21</v>
      </c>
      <c r="D4840" s="21" t="s">
        <v>533</v>
      </c>
      <c r="E4840" s="26">
        <v>240</v>
      </c>
      <c r="G4840" s="28" t="s">
        <v>911</v>
      </c>
      <c r="I4840" s="21">
        <f t="shared" ref="I4840:I4845" si="156">WEEKNUM(B4840)</f>
        <v>23</v>
      </c>
    </row>
    <row r="4841" spans="1:9" ht="13.4" customHeight="1" x14ac:dyDescent="0.25">
      <c r="A4841" s="21" t="s">
        <v>2119</v>
      </c>
      <c r="B4841" s="25">
        <v>41428</v>
      </c>
      <c r="C4841" s="28" t="s">
        <v>21</v>
      </c>
      <c r="D4841" s="21" t="s">
        <v>533</v>
      </c>
      <c r="E4841" s="26">
        <v>120</v>
      </c>
      <c r="G4841" s="28" t="s">
        <v>888</v>
      </c>
      <c r="I4841" s="21">
        <f t="shared" si="156"/>
        <v>23</v>
      </c>
    </row>
    <row r="4842" spans="1:9" ht="13.4" customHeight="1" x14ac:dyDescent="0.25">
      <c r="A4842" s="21" t="s">
        <v>2119</v>
      </c>
      <c r="B4842" s="25">
        <v>41428</v>
      </c>
      <c r="C4842" s="28" t="s">
        <v>21</v>
      </c>
      <c r="D4842" s="21" t="s">
        <v>533</v>
      </c>
      <c r="E4842" s="26">
        <v>120</v>
      </c>
      <c r="G4842" s="28" t="s">
        <v>675</v>
      </c>
      <c r="I4842" s="21">
        <f t="shared" si="156"/>
        <v>23</v>
      </c>
    </row>
    <row r="4843" spans="1:9" ht="13.4" customHeight="1" x14ac:dyDescent="0.25">
      <c r="A4843" s="21" t="s">
        <v>2119</v>
      </c>
      <c r="B4843" s="25">
        <v>41428</v>
      </c>
      <c r="C4843" s="28" t="s">
        <v>21</v>
      </c>
      <c r="D4843" s="21" t="s">
        <v>644</v>
      </c>
      <c r="E4843" s="26">
        <v>400</v>
      </c>
      <c r="G4843" s="28" t="s">
        <v>23</v>
      </c>
      <c r="I4843" s="21">
        <f t="shared" si="156"/>
        <v>23</v>
      </c>
    </row>
    <row r="4844" spans="1:9" ht="13.4" customHeight="1" x14ac:dyDescent="0.25">
      <c r="A4844" s="21" t="s">
        <v>2119</v>
      </c>
      <c r="B4844" s="25">
        <v>41428</v>
      </c>
      <c r="C4844" s="28" t="s">
        <v>21</v>
      </c>
      <c r="D4844" s="21" t="s">
        <v>510</v>
      </c>
      <c r="E4844" s="26">
        <v>197.1</v>
      </c>
      <c r="G4844" s="28" t="s">
        <v>299</v>
      </c>
      <c r="I4844" s="21">
        <f t="shared" si="156"/>
        <v>23</v>
      </c>
    </row>
    <row r="4845" spans="1:9" ht="13.4" customHeight="1" x14ac:dyDescent="0.25">
      <c r="A4845" s="21" t="s">
        <v>2119</v>
      </c>
      <c r="B4845" s="25">
        <v>41428</v>
      </c>
      <c r="C4845" s="28" t="s">
        <v>21</v>
      </c>
      <c r="D4845" s="21" t="s">
        <v>399</v>
      </c>
      <c r="E4845" s="26">
        <v>140</v>
      </c>
      <c r="G4845" s="28" t="s">
        <v>23</v>
      </c>
      <c r="I4845" s="21">
        <f t="shared" si="156"/>
        <v>23</v>
      </c>
    </row>
    <row r="4846" spans="1:9" ht="13.4" customHeight="1" x14ac:dyDescent="0.25">
      <c r="A4846" s="21" t="s">
        <v>2119</v>
      </c>
      <c r="B4846" s="25">
        <v>41429</v>
      </c>
      <c r="C4846" s="28" t="s">
        <v>444</v>
      </c>
      <c r="D4846" s="21">
        <v>83084</v>
      </c>
      <c r="F4846" s="26">
        <v>403.85</v>
      </c>
      <c r="G4846" s="28" t="s">
        <v>323</v>
      </c>
    </row>
    <row r="4847" spans="1:9" ht="13.4" customHeight="1" x14ac:dyDescent="0.25">
      <c r="A4847" s="21" t="s">
        <v>2119</v>
      </c>
      <c r="B4847" s="25">
        <v>41429</v>
      </c>
      <c r="C4847" s="28" t="s">
        <v>6</v>
      </c>
      <c r="D4847" s="21">
        <v>83086</v>
      </c>
      <c r="F4847" s="26">
        <v>65.760000000000005</v>
      </c>
      <c r="G4847" s="28" t="s">
        <v>323</v>
      </c>
    </row>
    <row r="4848" spans="1:9" ht="13.4" customHeight="1" x14ac:dyDescent="0.25">
      <c r="A4848" s="21" t="s">
        <v>2119</v>
      </c>
      <c r="B4848" s="25">
        <v>41429</v>
      </c>
      <c r="C4848" s="28" t="s">
        <v>6</v>
      </c>
      <c r="D4848" s="21">
        <v>390780</v>
      </c>
      <c r="F4848" s="26">
        <v>120.82</v>
      </c>
      <c r="G4848" s="28" t="s">
        <v>938</v>
      </c>
    </row>
    <row r="4849" spans="1:9" ht="13.4" customHeight="1" x14ac:dyDescent="0.25">
      <c r="A4849" s="21" t="s">
        <v>2119</v>
      </c>
      <c r="B4849" s="25">
        <v>41429</v>
      </c>
      <c r="C4849" s="28" t="s">
        <v>21</v>
      </c>
      <c r="D4849" s="21" t="s">
        <v>848</v>
      </c>
      <c r="E4849" s="26">
        <v>400</v>
      </c>
      <c r="G4849" s="28" t="s">
        <v>888</v>
      </c>
      <c r="I4849" s="21">
        <f>WEEKNUM(B4849)</f>
        <v>23</v>
      </c>
    </row>
    <row r="4850" spans="1:9" ht="13.4" customHeight="1" x14ac:dyDescent="0.25">
      <c r="A4850" s="21" t="s">
        <v>2119</v>
      </c>
      <c r="B4850" s="25">
        <v>41429</v>
      </c>
      <c r="C4850" s="28" t="s">
        <v>21</v>
      </c>
      <c r="D4850" s="21" t="s">
        <v>881</v>
      </c>
      <c r="E4850" s="26">
        <v>2000</v>
      </c>
      <c r="G4850" s="28" t="s">
        <v>888</v>
      </c>
      <c r="I4850" s="21">
        <f>WEEKNUM(B4850)</f>
        <v>23</v>
      </c>
    </row>
    <row r="4851" spans="1:9" ht="13.4" customHeight="1" x14ac:dyDescent="0.25">
      <c r="A4851" s="21" t="s">
        <v>2119</v>
      </c>
      <c r="B4851" s="25">
        <v>41429</v>
      </c>
      <c r="C4851" s="28" t="s">
        <v>21</v>
      </c>
      <c r="D4851" s="21" t="s">
        <v>107</v>
      </c>
      <c r="E4851" s="26">
        <v>500</v>
      </c>
      <c r="G4851" s="28" t="s">
        <v>888</v>
      </c>
      <c r="I4851" s="21">
        <f>WEEKNUM(B4851)</f>
        <v>23</v>
      </c>
    </row>
    <row r="4852" spans="1:9" ht="13.4" customHeight="1" x14ac:dyDescent="0.25">
      <c r="A4852" s="21" t="s">
        <v>2119</v>
      </c>
      <c r="B4852" s="25">
        <v>41429</v>
      </c>
      <c r="C4852" s="28" t="s">
        <v>21</v>
      </c>
      <c r="D4852" s="21" t="s">
        <v>941</v>
      </c>
      <c r="E4852" s="26">
        <v>400</v>
      </c>
      <c r="G4852" s="28" t="s">
        <v>23</v>
      </c>
      <c r="I4852" s="21">
        <f>WEEKNUM(B4852)</f>
        <v>23</v>
      </c>
    </row>
    <row r="4853" spans="1:9" ht="13.4" customHeight="1" x14ac:dyDescent="0.25">
      <c r="A4853" s="21" t="s">
        <v>2119</v>
      </c>
      <c r="B4853" s="25">
        <v>41429</v>
      </c>
      <c r="C4853" s="28" t="s">
        <v>21</v>
      </c>
      <c r="D4853" s="21" t="s">
        <v>260</v>
      </c>
      <c r="E4853" s="26">
        <v>225</v>
      </c>
      <c r="G4853" s="28" t="s">
        <v>290</v>
      </c>
      <c r="I4853" s="21">
        <f>WEEKNUM(B4853)</f>
        <v>23</v>
      </c>
    </row>
    <row r="4854" spans="1:9" ht="13.4" customHeight="1" x14ac:dyDescent="0.25">
      <c r="A4854" s="21" t="s">
        <v>2119</v>
      </c>
      <c r="B4854" s="25">
        <v>41430</v>
      </c>
      <c r="C4854" s="28" t="s">
        <v>340</v>
      </c>
      <c r="D4854" s="21" t="s">
        <v>942</v>
      </c>
      <c r="F4854" s="26">
        <v>524.39</v>
      </c>
      <c r="G4854" s="28" t="s">
        <v>943</v>
      </c>
    </row>
    <row r="4855" spans="1:9" ht="13.4" customHeight="1" x14ac:dyDescent="0.25">
      <c r="A4855" s="21" t="s">
        <v>2119</v>
      </c>
      <c r="B4855" s="25">
        <v>41430</v>
      </c>
      <c r="C4855" s="28" t="s">
        <v>6</v>
      </c>
      <c r="D4855" s="21">
        <v>367670</v>
      </c>
      <c r="F4855" s="26">
        <v>365.55</v>
      </c>
      <c r="G4855" s="28" t="s">
        <v>23</v>
      </c>
    </row>
    <row r="4856" spans="1:9" ht="13.4" customHeight="1" x14ac:dyDescent="0.25">
      <c r="A4856" s="21" t="s">
        <v>2119</v>
      </c>
      <c r="B4856" s="25">
        <v>41430</v>
      </c>
      <c r="C4856" s="28" t="s">
        <v>6</v>
      </c>
      <c r="D4856" s="21">
        <v>367677</v>
      </c>
      <c r="F4856" s="26">
        <v>1151.56</v>
      </c>
      <c r="G4856" s="28" t="s">
        <v>888</v>
      </c>
    </row>
    <row r="4857" spans="1:9" ht="13.4" customHeight="1" x14ac:dyDescent="0.25">
      <c r="A4857" s="21" t="s">
        <v>2119</v>
      </c>
      <c r="B4857" s="25">
        <v>41430</v>
      </c>
      <c r="C4857" s="28" t="s">
        <v>583</v>
      </c>
      <c r="D4857" s="21">
        <v>83140</v>
      </c>
      <c r="F4857" s="26">
        <v>267.77999999999997</v>
      </c>
      <c r="G4857" s="28" t="s">
        <v>944</v>
      </c>
    </row>
    <row r="4858" spans="1:9" ht="13.4" customHeight="1" x14ac:dyDescent="0.25">
      <c r="A4858" s="21" t="s">
        <v>2119</v>
      </c>
      <c r="B4858" s="25">
        <v>41430</v>
      </c>
      <c r="C4858" s="28" t="s">
        <v>21</v>
      </c>
      <c r="D4858" s="21" t="s">
        <v>269</v>
      </c>
      <c r="E4858" s="26">
        <v>240</v>
      </c>
      <c r="G4858" s="28" t="s">
        <v>911</v>
      </c>
      <c r="I4858" s="21">
        <f t="shared" ref="I4858:I4867" si="157">WEEKNUM(B4858)</f>
        <v>23</v>
      </c>
    </row>
    <row r="4859" spans="1:9" ht="13.4" customHeight="1" x14ac:dyDescent="0.25">
      <c r="A4859" s="21" t="s">
        <v>2119</v>
      </c>
      <c r="B4859" s="25">
        <v>41430</v>
      </c>
      <c r="C4859" s="28" t="s">
        <v>21</v>
      </c>
      <c r="D4859" s="21" t="s">
        <v>269</v>
      </c>
      <c r="E4859" s="26">
        <v>120</v>
      </c>
      <c r="G4859" s="28" t="s">
        <v>888</v>
      </c>
      <c r="I4859" s="21">
        <f t="shared" si="157"/>
        <v>23</v>
      </c>
    </row>
    <row r="4860" spans="1:9" ht="13.4" customHeight="1" x14ac:dyDescent="0.25">
      <c r="A4860" s="21" t="s">
        <v>2119</v>
      </c>
      <c r="B4860" s="25">
        <v>41430</v>
      </c>
      <c r="C4860" s="28" t="s">
        <v>21</v>
      </c>
      <c r="D4860" s="21" t="s">
        <v>269</v>
      </c>
      <c r="E4860" s="26">
        <v>120</v>
      </c>
      <c r="G4860" s="28" t="s">
        <v>675</v>
      </c>
      <c r="I4860" s="21">
        <f t="shared" si="157"/>
        <v>23</v>
      </c>
    </row>
    <row r="4861" spans="1:9" ht="13.4" customHeight="1" x14ac:dyDescent="0.25">
      <c r="A4861" s="21" t="s">
        <v>2119</v>
      </c>
      <c r="B4861" s="25">
        <v>41430</v>
      </c>
      <c r="C4861" s="28" t="s">
        <v>21</v>
      </c>
      <c r="D4861" s="21" t="s">
        <v>40</v>
      </c>
      <c r="E4861" s="26">
        <v>130</v>
      </c>
      <c r="G4861" s="28" t="s">
        <v>911</v>
      </c>
      <c r="I4861" s="21">
        <f t="shared" si="157"/>
        <v>23</v>
      </c>
    </row>
    <row r="4862" spans="1:9" ht="13.4" customHeight="1" x14ac:dyDescent="0.25">
      <c r="A4862" s="21" t="s">
        <v>2119</v>
      </c>
      <c r="B4862" s="25">
        <v>41430</v>
      </c>
      <c r="C4862" s="28" t="s">
        <v>21</v>
      </c>
      <c r="D4862" s="21" t="s">
        <v>40</v>
      </c>
      <c r="E4862" s="26">
        <v>130</v>
      </c>
      <c r="G4862" s="28" t="s">
        <v>888</v>
      </c>
      <c r="I4862" s="21">
        <f t="shared" si="157"/>
        <v>23</v>
      </c>
    </row>
    <row r="4863" spans="1:9" ht="13.4" customHeight="1" x14ac:dyDescent="0.25">
      <c r="A4863" s="21" t="s">
        <v>2119</v>
      </c>
      <c r="B4863" s="25">
        <v>41430</v>
      </c>
      <c r="C4863" s="28" t="s">
        <v>21</v>
      </c>
      <c r="D4863" s="21" t="s">
        <v>40</v>
      </c>
      <c r="E4863" s="26">
        <v>130</v>
      </c>
      <c r="G4863" s="28" t="s">
        <v>675</v>
      </c>
      <c r="I4863" s="21">
        <f t="shared" si="157"/>
        <v>23</v>
      </c>
    </row>
    <row r="4864" spans="1:9" ht="13.4" customHeight="1" x14ac:dyDescent="0.25">
      <c r="A4864" s="21" t="s">
        <v>2119</v>
      </c>
      <c r="B4864" s="25">
        <v>41430</v>
      </c>
      <c r="C4864" s="28" t="s">
        <v>21</v>
      </c>
      <c r="D4864" s="21" t="s">
        <v>258</v>
      </c>
      <c r="E4864" s="26">
        <v>120</v>
      </c>
      <c r="G4864" s="28" t="s">
        <v>911</v>
      </c>
      <c r="I4864" s="21">
        <f t="shared" si="157"/>
        <v>23</v>
      </c>
    </row>
    <row r="4865" spans="1:9" ht="13.4" customHeight="1" x14ac:dyDescent="0.25">
      <c r="A4865" s="21" t="s">
        <v>2119</v>
      </c>
      <c r="B4865" s="25">
        <v>41430</v>
      </c>
      <c r="C4865" s="28" t="s">
        <v>21</v>
      </c>
      <c r="D4865" s="21" t="s">
        <v>258</v>
      </c>
      <c r="E4865" s="26">
        <v>120</v>
      </c>
      <c r="G4865" s="28" t="s">
        <v>888</v>
      </c>
      <c r="I4865" s="21">
        <f t="shared" si="157"/>
        <v>23</v>
      </c>
    </row>
    <row r="4866" spans="1:9" ht="13.4" customHeight="1" x14ac:dyDescent="0.25">
      <c r="A4866" s="21" t="s">
        <v>2119</v>
      </c>
      <c r="B4866" s="25">
        <v>41430</v>
      </c>
      <c r="C4866" s="28" t="s">
        <v>21</v>
      </c>
      <c r="D4866" s="21" t="s">
        <v>258</v>
      </c>
      <c r="E4866" s="26">
        <v>120</v>
      </c>
      <c r="G4866" s="28" t="s">
        <v>675</v>
      </c>
      <c r="I4866" s="21">
        <f t="shared" si="157"/>
        <v>23</v>
      </c>
    </row>
    <row r="4867" spans="1:9" ht="13.4" customHeight="1" x14ac:dyDescent="0.25">
      <c r="A4867" s="21" t="s">
        <v>2119</v>
      </c>
      <c r="B4867" s="25">
        <v>41430</v>
      </c>
      <c r="C4867" s="28" t="s">
        <v>21</v>
      </c>
      <c r="D4867" s="21" t="s">
        <v>36</v>
      </c>
      <c r="E4867" s="26">
        <v>130</v>
      </c>
      <c r="G4867" s="28" t="s">
        <v>23</v>
      </c>
      <c r="I4867" s="21">
        <f t="shared" si="157"/>
        <v>23</v>
      </c>
    </row>
    <row r="4868" spans="1:9" ht="13.4" customHeight="1" x14ac:dyDescent="0.25">
      <c r="A4868" s="21" t="s">
        <v>2119</v>
      </c>
      <c r="B4868" s="25">
        <v>41431</v>
      </c>
      <c r="C4868" s="28" t="s">
        <v>275</v>
      </c>
      <c r="D4868" s="21">
        <v>390907</v>
      </c>
      <c r="F4868" s="26">
        <v>357.2</v>
      </c>
      <c r="G4868" s="28" t="s">
        <v>945</v>
      </c>
    </row>
    <row r="4869" spans="1:9" ht="13.4" customHeight="1" x14ac:dyDescent="0.25">
      <c r="A4869" s="21" t="s">
        <v>2119</v>
      </c>
      <c r="B4869" s="25">
        <v>41431</v>
      </c>
      <c r="C4869" s="28" t="s">
        <v>6</v>
      </c>
      <c r="D4869" s="21">
        <v>257937</v>
      </c>
      <c r="F4869" s="26">
        <v>1012.36</v>
      </c>
      <c r="G4869" s="28" t="s">
        <v>503</v>
      </c>
    </row>
    <row r="4870" spans="1:9" ht="13.4" customHeight="1" x14ac:dyDescent="0.25">
      <c r="A4870" s="21" t="s">
        <v>2119</v>
      </c>
      <c r="B4870" s="25">
        <v>41431</v>
      </c>
      <c r="C4870" s="28" t="s">
        <v>6</v>
      </c>
      <c r="D4870" s="21">
        <v>257958</v>
      </c>
      <c r="F4870" s="26">
        <v>133.94</v>
      </c>
      <c r="G4870" s="28" t="s">
        <v>503</v>
      </c>
    </row>
    <row r="4871" spans="1:9" ht="13.4" customHeight="1" x14ac:dyDescent="0.25">
      <c r="A4871" s="21" t="s">
        <v>2119</v>
      </c>
      <c r="B4871" s="25">
        <v>41431</v>
      </c>
      <c r="C4871" s="28" t="s">
        <v>6</v>
      </c>
      <c r="D4871" s="21">
        <v>83207</v>
      </c>
      <c r="F4871" s="26">
        <v>96.56</v>
      </c>
      <c r="G4871" s="28" t="s">
        <v>946</v>
      </c>
    </row>
    <row r="4872" spans="1:9" ht="13.4" customHeight="1" x14ac:dyDescent="0.25">
      <c r="A4872" s="21" t="s">
        <v>2119</v>
      </c>
      <c r="B4872" s="25">
        <v>41431</v>
      </c>
      <c r="C4872" s="28" t="s">
        <v>6</v>
      </c>
      <c r="D4872" s="21">
        <v>257991</v>
      </c>
      <c r="F4872" s="26">
        <v>275.76</v>
      </c>
      <c r="G4872" s="28" t="s">
        <v>503</v>
      </c>
    </row>
    <row r="4873" spans="1:9" ht="13.4" customHeight="1" x14ac:dyDescent="0.25">
      <c r="A4873" s="21" t="s">
        <v>2119</v>
      </c>
      <c r="B4873" s="25">
        <v>41431</v>
      </c>
      <c r="C4873" s="28" t="s">
        <v>21</v>
      </c>
      <c r="D4873" s="21" t="s">
        <v>918</v>
      </c>
      <c r="E4873" s="26">
        <v>-250</v>
      </c>
      <c r="G4873" s="28" t="s">
        <v>919</v>
      </c>
      <c r="I4873" s="21">
        <f>WEEKNUM(B4873)</f>
        <v>23</v>
      </c>
    </row>
    <row r="4874" spans="1:9" ht="13.4" customHeight="1" x14ac:dyDescent="0.25">
      <c r="A4874" s="21" t="s">
        <v>2119</v>
      </c>
      <c r="B4874" s="25">
        <v>41432</v>
      </c>
      <c r="C4874" s="28" t="s">
        <v>21</v>
      </c>
      <c r="D4874" s="21" t="s">
        <v>947</v>
      </c>
      <c r="E4874" s="26">
        <v>3250</v>
      </c>
      <c r="G4874" s="28" t="s">
        <v>948</v>
      </c>
      <c r="I4874" s="21">
        <f>WEEKNUM(B4874)</f>
        <v>23</v>
      </c>
    </row>
    <row r="4875" spans="1:9" ht="13.4" customHeight="1" x14ac:dyDescent="0.25">
      <c r="A4875" s="21" t="s">
        <v>2119</v>
      </c>
      <c r="B4875" s="25">
        <v>41432</v>
      </c>
      <c r="C4875" s="28" t="s">
        <v>21</v>
      </c>
      <c r="D4875" s="21" t="s">
        <v>292</v>
      </c>
      <c r="E4875" s="26">
        <v>2500</v>
      </c>
      <c r="G4875" s="28" t="s">
        <v>949</v>
      </c>
      <c r="I4875" s="21">
        <f>WEEKNUM(B4875)</f>
        <v>23</v>
      </c>
    </row>
    <row r="4876" spans="1:9" ht="13.4" customHeight="1" x14ac:dyDescent="0.25">
      <c r="A4876" s="21" t="s">
        <v>2119</v>
      </c>
      <c r="B4876" s="25">
        <v>41432</v>
      </c>
      <c r="C4876" s="28" t="s">
        <v>21</v>
      </c>
      <c r="D4876" s="21" t="s">
        <v>489</v>
      </c>
      <c r="E4876" s="26">
        <v>159</v>
      </c>
      <c r="G4876" s="28" t="s">
        <v>454</v>
      </c>
      <c r="I4876" s="21">
        <f>WEEKNUM(B4876)</f>
        <v>23</v>
      </c>
    </row>
    <row r="4877" spans="1:9" ht="13.4" customHeight="1" x14ac:dyDescent="0.25">
      <c r="A4877" s="21" t="s">
        <v>2119</v>
      </c>
      <c r="B4877" s="25">
        <v>41433</v>
      </c>
      <c r="C4877" s="28" t="s">
        <v>6</v>
      </c>
      <c r="D4877" s="21">
        <v>258131</v>
      </c>
      <c r="F4877" s="26">
        <v>65.33</v>
      </c>
      <c r="G4877" s="28" t="s">
        <v>503</v>
      </c>
    </row>
    <row r="4878" spans="1:9" ht="13.4" customHeight="1" x14ac:dyDescent="0.25">
      <c r="A4878" s="21" t="s">
        <v>2119</v>
      </c>
      <c r="B4878" s="25">
        <v>41435</v>
      </c>
      <c r="C4878" s="28" t="s">
        <v>6</v>
      </c>
      <c r="D4878" s="21">
        <v>368497</v>
      </c>
      <c r="F4878" s="26">
        <v>164.34</v>
      </c>
      <c r="G4878" s="28" t="s">
        <v>911</v>
      </c>
    </row>
    <row r="4879" spans="1:9" ht="13.4" customHeight="1" x14ac:dyDescent="0.25">
      <c r="A4879" s="21" t="s">
        <v>2119</v>
      </c>
      <c r="B4879" s="25">
        <v>41435</v>
      </c>
      <c r="C4879" s="28" t="s">
        <v>6</v>
      </c>
      <c r="D4879" s="21">
        <v>83371</v>
      </c>
      <c r="F4879" s="26">
        <v>56.8</v>
      </c>
      <c r="G4879" s="28" t="s">
        <v>23</v>
      </c>
    </row>
    <row r="4880" spans="1:9" ht="13.4" customHeight="1" x14ac:dyDescent="0.25">
      <c r="A4880" s="21" t="s">
        <v>2119</v>
      </c>
      <c r="B4880" s="25">
        <v>41435</v>
      </c>
      <c r="C4880" s="28" t="s">
        <v>21</v>
      </c>
      <c r="D4880" s="21" t="s">
        <v>36</v>
      </c>
      <c r="E4880" s="26">
        <f>3*140</f>
        <v>420</v>
      </c>
      <c r="G4880" s="28" t="s">
        <v>23</v>
      </c>
      <c r="I4880" s="21">
        <f t="shared" ref="I4880:I4892" si="158">WEEKNUM(B4880)</f>
        <v>24</v>
      </c>
    </row>
    <row r="4881" spans="1:9" ht="13.4" customHeight="1" x14ac:dyDescent="0.25">
      <c r="A4881" s="21" t="s">
        <v>2119</v>
      </c>
      <c r="B4881" s="25">
        <v>41435</v>
      </c>
      <c r="C4881" s="28" t="s">
        <v>21</v>
      </c>
      <c r="D4881" s="21" t="s">
        <v>36</v>
      </c>
      <c r="E4881" s="26">
        <f>2*140</f>
        <v>280</v>
      </c>
      <c r="G4881" s="28" t="s">
        <v>376</v>
      </c>
      <c r="I4881" s="21">
        <f t="shared" si="158"/>
        <v>24</v>
      </c>
    </row>
    <row r="4882" spans="1:9" ht="13.4" customHeight="1" x14ac:dyDescent="0.25">
      <c r="A4882" s="21" t="s">
        <v>2119</v>
      </c>
      <c r="B4882" s="25">
        <v>41435</v>
      </c>
      <c r="C4882" s="28" t="s">
        <v>21</v>
      </c>
      <c r="D4882" s="21" t="s">
        <v>399</v>
      </c>
      <c r="E4882" s="26">
        <f>3*140</f>
        <v>420</v>
      </c>
      <c r="G4882" s="28" t="s">
        <v>23</v>
      </c>
      <c r="I4882" s="21">
        <f t="shared" si="158"/>
        <v>24</v>
      </c>
    </row>
    <row r="4883" spans="1:9" ht="13.4" customHeight="1" x14ac:dyDescent="0.25">
      <c r="A4883" s="21" t="s">
        <v>2119</v>
      </c>
      <c r="B4883" s="25">
        <v>41435</v>
      </c>
      <c r="C4883" s="28" t="s">
        <v>21</v>
      </c>
      <c r="D4883" s="21" t="s">
        <v>399</v>
      </c>
      <c r="E4883" s="26">
        <f>650-420</f>
        <v>230</v>
      </c>
      <c r="G4883" s="28" t="s">
        <v>376</v>
      </c>
      <c r="I4883" s="21">
        <f t="shared" si="158"/>
        <v>24</v>
      </c>
    </row>
    <row r="4884" spans="1:9" ht="13.4" customHeight="1" x14ac:dyDescent="0.25">
      <c r="A4884" s="21" t="s">
        <v>2119</v>
      </c>
      <c r="B4884" s="25">
        <v>41435</v>
      </c>
      <c r="C4884" s="28" t="s">
        <v>21</v>
      </c>
      <c r="D4884" s="21" t="s">
        <v>22</v>
      </c>
      <c r="E4884" s="26">
        <f>600-130</f>
        <v>470</v>
      </c>
      <c r="G4884" s="28" t="s">
        <v>888</v>
      </c>
      <c r="I4884" s="21">
        <f t="shared" si="158"/>
        <v>24</v>
      </c>
    </row>
    <row r="4885" spans="1:9" ht="13.4" customHeight="1" x14ac:dyDescent="0.25">
      <c r="A4885" s="21" t="s">
        <v>2119</v>
      </c>
      <c r="B4885" s="25">
        <v>41435</v>
      </c>
      <c r="C4885" s="28" t="s">
        <v>21</v>
      </c>
      <c r="D4885" s="21" t="s">
        <v>22</v>
      </c>
      <c r="E4885" s="26">
        <v>130</v>
      </c>
      <c r="G4885" s="28" t="s">
        <v>23</v>
      </c>
      <c r="I4885" s="21">
        <f t="shared" si="158"/>
        <v>24</v>
      </c>
    </row>
    <row r="4886" spans="1:9" ht="13.4" customHeight="1" x14ac:dyDescent="0.25">
      <c r="A4886" s="21" t="s">
        <v>2119</v>
      </c>
      <c r="B4886" s="25">
        <v>41435</v>
      </c>
      <c r="C4886" s="28" t="s">
        <v>21</v>
      </c>
      <c r="D4886" s="21" t="s">
        <v>644</v>
      </c>
      <c r="E4886" s="26">
        <v>100</v>
      </c>
      <c r="G4886" s="28" t="s">
        <v>23</v>
      </c>
      <c r="I4886" s="21">
        <f t="shared" si="158"/>
        <v>24</v>
      </c>
    </row>
    <row r="4887" spans="1:9" ht="13.4" customHeight="1" x14ac:dyDescent="0.25">
      <c r="A4887" s="21" t="s">
        <v>2119</v>
      </c>
      <c r="B4887" s="25">
        <v>41435</v>
      </c>
      <c r="C4887" s="28" t="s">
        <v>21</v>
      </c>
      <c r="D4887" s="21" t="s">
        <v>644</v>
      </c>
      <c r="E4887" s="26">
        <v>500</v>
      </c>
      <c r="G4887" s="28" t="s">
        <v>888</v>
      </c>
      <c r="I4887" s="21">
        <f t="shared" si="158"/>
        <v>24</v>
      </c>
    </row>
    <row r="4888" spans="1:9" ht="13.4" customHeight="1" x14ac:dyDescent="0.25">
      <c r="A4888" s="21" t="s">
        <v>2119</v>
      </c>
      <c r="B4888" s="25">
        <v>41435</v>
      </c>
      <c r="C4888" s="28" t="s">
        <v>21</v>
      </c>
      <c r="D4888" s="21" t="s">
        <v>22</v>
      </c>
      <c r="E4888" s="26">
        <f>450-90</f>
        <v>360</v>
      </c>
      <c r="G4888" s="28" t="s">
        <v>888</v>
      </c>
      <c r="I4888" s="21">
        <f t="shared" si="158"/>
        <v>24</v>
      </c>
    </row>
    <row r="4889" spans="1:9" ht="13.4" customHeight="1" x14ac:dyDescent="0.25">
      <c r="A4889" s="21" t="s">
        <v>2119</v>
      </c>
      <c r="B4889" s="25">
        <v>41435</v>
      </c>
      <c r="C4889" s="28" t="s">
        <v>21</v>
      </c>
      <c r="D4889" s="21" t="s">
        <v>22</v>
      </c>
      <c r="E4889" s="26">
        <v>90</v>
      </c>
      <c r="G4889" s="28" t="s">
        <v>23</v>
      </c>
      <c r="I4889" s="21">
        <f t="shared" si="158"/>
        <v>24</v>
      </c>
    </row>
    <row r="4890" spans="1:9" ht="13.4" customHeight="1" x14ac:dyDescent="0.25">
      <c r="A4890" s="21" t="s">
        <v>2119</v>
      </c>
      <c r="B4890" s="25">
        <v>41435</v>
      </c>
      <c r="C4890" s="28" t="s">
        <v>21</v>
      </c>
      <c r="D4890" s="21" t="s">
        <v>399</v>
      </c>
      <c r="E4890" s="26">
        <v>420</v>
      </c>
      <c r="G4890" s="28" t="s">
        <v>23</v>
      </c>
      <c r="I4890" s="21">
        <f t="shared" si="158"/>
        <v>24</v>
      </c>
    </row>
    <row r="4891" spans="1:9" ht="13.4" customHeight="1" x14ac:dyDescent="0.25">
      <c r="A4891" s="21" t="s">
        <v>2119</v>
      </c>
      <c r="B4891" s="25">
        <v>41435</v>
      </c>
      <c r="C4891" s="28" t="s">
        <v>21</v>
      </c>
      <c r="D4891" s="21" t="s">
        <v>533</v>
      </c>
      <c r="E4891" s="26">
        <v>240</v>
      </c>
      <c r="G4891" s="28" t="s">
        <v>888</v>
      </c>
      <c r="I4891" s="21">
        <f t="shared" si="158"/>
        <v>24</v>
      </c>
    </row>
    <row r="4892" spans="1:9" ht="13.4" customHeight="1" x14ac:dyDescent="0.25">
      <c r="A4892" s="21" t="s">
        <v>2119</v>
      </c>
      <c r="B4892" s="25">
        <v>41435</v>
      </c>
      <c r="C4892" s="28" t="s">
        <v>21</v>
      </c>
      <c r="D4892" s="21" t="s">
        <v>32</v>
      </c>
      <c r="E4892" s="26">
        <v>130</v>
      </c>
      <c r="G4892" s="28" t="s">
        <v>888</v>
      </c>
      <c r="I4892" s="21">
        <f t="shared" si="158"/>
        <v>24</v>
      </c>
    </row>
    <row r="4893" spans="1:9" ht="13.4" customHeight="1" x14ac:dyDescent="0.25">
      <c r="A4893" s="21" t="s">
        <v>2119</v>
      </c>
      <c r="B4893" s="25">
        <v>41436</v>
      </c>
      <c r="C4893" s="28" t="s">
        <v>6</v>
      </c>
      <c r="D4893" s="21">
        <v>83387</v>
      </c>
      <c r="F4893" s="26">
        <v>124.4</v>
      </c>
      <c r="G4893" s="28" t="s">
        <v>209</v>
      </c>
    </row>
    <row r="4894" spans="1:9" ht="13.4" customHeight="1" x14ac:dyDescent="0.25">
      <c r="A4894" s="21" t="s">
        <v>2119</v>
      </c>
      <c r="B4894" s="25">
        <v>41436</v>
      </c>
      <c r="C4894" s="28" t="s">
        <v>6</v>
      </c>
      <c r="D4894" s="21">
        <v>368679</v>
      </c>
      <c r="F4894" s="26">
        <v>596.85</v>
      </c>
      <c r="G4894" s="28" t="s">
        <v>23</v>
      </c>
    </row>
    <row r="4895" spans="1:9" ht="13.4" customHeight="1" x14ac:dyDescent="0.25">
      <c r="A4895" s="21" t="s">
        <v>2119</v>
      </c>
      <c r="B4895" s="25">
        <v>41436</v>
      </c>
      <c r="C4895" s="28" t="s">
        <v>6</v>
      </c>
      <c r="D4895" s="21">
        <v>368712</v>
      </c>
      <c r="F4895" s="26">
        <v>537.12</v>
      </c>
      <c r="G4895" s="28" t="s">
        <v>888</v>
      </c>
    </row>
    <row r="4896" spans="1:9" ht="13.4" customHeight="1" x14ac:dyDescent="0.25">
      <c r="A4896" s="21" t="s">
        <v>2119</v>
      </c>
      <c r="B4896" s="25">
        <v>41436</v>
      </c>
      <c r="C4896" s="28" t="s">
        <v>6</v>
      </c>
      <c r="D4896" s="21">
        <v>370299</v>
      </c>
      <c r="F4896" s="26">
        <v>53.68</v>
      </c>
      <c r="G4896" s="28" t="s">
        <v>889</v>
      </c>
    </row>
    <row r="4897" spans="1:9" ht="13.4" customHeight="1" x14ac:dyDescent="0.25">
      <c r="A4897" s="21" t="s">
        <v>2119</v>
      </c>
      <c r="B4897" s="25">
        <v>41436</v>
      </c>
      <c r="C4897" s="28" t="s">
        <v>21</v>
      </c>
      <c r="D4897" s="21" t="s">
        <v>881</v>
      </c>
      <c r="E4897" s="26">
        <v>2050</v>
      </c>
      <c r="G4897" s="28" t="s">
        <v>888</v>
      </c>
      <c r="I4897" s="21">
        <f t="shared" ref="I4897:I4902" si="159">WEEKNUM(B4897)</f>
        <v>24</v>
      </c>
    </row>
    <row r="4898" spans="1:9" ht="13.4" customHeight="1" x14ac:dyDescent="0.25">
      <c r="A4898" s="21" t="s">
        <v>2119</v>
      </c>
      <c r="B4898" s="25">
        <v>41436</v>
      </c>
      <c r="C4898" s="28" t="s">
        <v>21</v>
      </c>
      <c r="D4898" s="21" t="s">
        <v>941</v>
      </c>
      <c r="E4898" s="26">
        <v>100</v>
      </c>
      <c r="G4898" s="28" t="s">
        <v>911</v>
      </c>
      <c r="I4898" s="21">
        <f t="shared" si="159"/>
        <v>24</v>
      </c>
    </row>
    <row r="4899" spans="1:9" ht="13.4" customHeight="1" x14ac:dyDescent="0.25">
      <c r="A4899" s="21" t="s">
        <v>2119</v>
      </c>
      <c r="B4899" s="25">
        <v>41436</v>
      </c>
      <c r="C4899" s="28" t="s">
        <v>21</v>
      </c>
      <c r="D4899" s="21" t="s">
        <v>941</v>
      </c>
      <c r="E4899" s="26">
        <v>300</v>
      </c>
      <c r="G4899" s="28" t="s">
        <v>23</v>
      </c>
      <c r="I4899" s="21">
        <f t="shared" si="159"/>
        <v>24</v>
      </c>
    </row>
    <row r="4900" spans="1:9" ht="13.4" customHeight="1" x14ac:dyDescent="0.25">
      <c r="A4900" s="21" t="s">
        <v>2119</v>
      </c>
      <c r="B4900" s="25">
        <v>41436</v>
      </c>
      <c r="C4900" s="28" t="s">
        <v>21</v>
      </c>
      <c r="D4900" s="21" t="s">
        <v>941</v>
      </c>
      <c r="E4900" s="26">
        <v>200</v>
      </c>
      <c r="G4900" s="28" t="s">
        <v>888</v>
      </c>
      <c r="I4900" s="21">
        <f t="shared" si="159"/>
        <v>24</v>
      </c>
    </row>
    <row r="4901" spans="1:9" ht="13.4" customHeight="1" x14ac:dyDescent="0.25">
      <c r="A4901" s="21" t="s">
        <v>2119</v>
      </c>
      <c r="B4901" s="25">
        <v>41436</v>
      </c>
      <c r="C4901" s="28" t="s">
        <v>21</v>
      </c>
      <c r="D4901" s="21" t="s">
        <v>40</v>
      </c>
      <c r="E4901" s="26">
        <v>390</v>
      </c>
      <c r="G4901" s="28" t="s">
        <v>503</v>
      </c>
      <c r="I4901" s="21">
        <f t="shared" si="159"/>
        <v>24</v>
      </c>
    </row>
    <row r="4902" spans="1:9" ht="13.4" customHeight="1" x14ac:dyDescent="0.25">
      <c r="A4902" s="21" t="s">
        <v>2119</v>
      </c>
      <c r="B4902" s="25">
        <v>41436</v>
      </c>
      <c r="C4902" s="28" t="s">
        <v>21</v>
      </c>
      <c r="D4902" s="21" t="s">
        <v>258</v>
      </c>
      <c r="E4902" s="26">
        <v>120</v>
      </c>
      <c r="G4902" s="28" t="s">
        <v>503</v>
      </c>
      <c r="I4902" s="21">
        <f t="shared" si="159"/>
        <v>24</v>
      </c>
    </row>
    <row r="4903" spans="1:9" ht="13.4" customHeight="1" x14ac:dyDescent="0.25">
      <c r="A4903" s="21" t="s">
        <v>2119</v>
      </c>
      <c r="B4903" s="25">
        <v>41437</v>
      </c>
      <c r="C4903" s="28" t="s">
        <v>6</v>
      </c>
      <c r="D4903" s="21">
        <v>368942</v>
      </c>
      <c r="F4903" s="26">
        <v>605.61</v>
      </c>
      <c r="G4903" s="28" t="s">
        <v>23</v>
      </c>
    </row>
    <row r="4904" spans="1:9" ht="13.4" customHeight="1" x14ac:dyDescent="0.25">
      <c r="A4904" s="21" t="s">
        <v>2119</v>
      </c>
      <c r="B4904" s="25">
        <v>41437</v>
      </c>
      <c r="C4904" s="28" t="s">
        <v>6</v>
      </c>
      <c r="D4904" s="21">
        <v>368960</v>
      </c>
      <c r="F4904" s="26">
        <v>20.69</v>
      </c>
      <c r="G4904" s="28" t="s">
        <v>23</v>
      </c>
    </row>
    <row r="4905" spans="1:9" ht="13.4" customHeight="1" x14ac:dyDescent="0.25">
      <c r="A4905" s="21" t="s">
        <v>2119</v>
      </c>
      <c r="B4905" s="25">
        <v>41437</v>
      </c>
      <c r="C4905" s="28" t="s">
        <v>6</v>
      </c>
      <c r="D4905" s="21">
        <v>270337</v>
      </c>
      <c r="F4905" s="26">
        <v>277.58999999999997</v>
      </c>
      <c r="G4905" s="28" t="s">
        <v>23</v>
      </c>
    </row>
    <row r="4906" spans="1:9" ht="13.4" customHeight="1" x14ac:dyDescent="0.25">
      <c r="A4906" s="21" t="s">
        <v>2119</v>
      </c>
      <c r="B4906" s="25">
        <v>41438</v>
      </c>
      <c r="C4906" s="28" t="s">
        <v>6</v>
      </c>
      <c r="D4906" s="21">
        <v>369047</v>
      </c>
      <c r="F4906" s="26">
        <v>132.91999999999999</v>
      </c>
      <c r="G4906" s="28" t="s">
        <v>23</v>
      </c>
    </row>
    <row r="4907" spans="1:9" ht="13.4" customHeight="1" x14ac:dyDescent="0.25">
      <c r="A4907" s="21" t="s">
        <v>2119</v>
      </c>
      <c r="B4907" s="25">
        <v>41438</v>
      </c>
      <c r="C4907" s="28" t="s">
        <v>6</v>
      </c>
      <c r="D4907" s="21">
        <v>369060</v>
      </c>
      <c r="F4907" s="26">
        <v>82.91</v>
      </c>
      <c r="G4907" s="28" t="s">
        <v>23</v>
      </c>
    </row>
    <row r="4908" spans="1:9" ht="13.4" customHeight="1" x14ac:dyDescent="0.25">
      <c r="A4908" s="21" t="s">
        <v>2119</v>
      </c>
      <c r="B4908" s="25">
        <v>41438</v>
      </c>
      <c r="C4908" s="28" t="s">
        <v>6</v>
      </c>
      <c r="D4908" s="21">
        <v>369078</v>
      </c>
      <c r="F4908" s="26">
        <v>232.09</v>
      </c>
      <c r="G4908" s="28" t="s">
        <v>888</v>
      </c>
    </row>
    <row r="4909" spans="1:9" ht="13.4" customHeight="1" x14ac:dyDescent="0.25">
      <c r="A4909" s="21" t="s">
        <v>2119</v>
      </c>
      <c r="B4909" s="25">
        <v>41438</v>
      </c>
      <c r="C4909" s="28" t="s">
        <v>6</v>
      </c>
      <c r="D4909" s="21">
        <v>369158</v>
      </c>
      <c r="F4909" s="26">
        <v>163.30000000000001</v>
      </c>
      <c r="G4909" s="28" t="s">
        <v>23</v>
      </c>
    </row>
    <row r="4910" spans="1:9" ht="13.4" customHeight="1" x14ac:dyDescent="0.25">
      <c r="A4910" s="21" t="s">
        <v>2119</v>
      </c>
      <c r="B4910" s="25">
        <v>41438</v>
      </c>
      <c r="C4910" s="28" t="s">
        <v>21</v>
      </c>
      <c r="D4910" s="21" t="s">
        <v>452</v>
      </c>
      <c r="E4910" s="26">
        <v>1040</v>
      </c>
      <c r="G4910" s="28" t="s">
        <v>23</v>
      </c>
      <c r="H4910" s="21" t="s">
        <v>307</v>
      </c>
      <c r="I4910" s="21">
        <f>WEEKNUM(B4910)</f>
        <v>24</v>
      </c>
    </row>
    <row r="4911" spans="1:9" ht="13.4" customHeight="1" x14ac:dyDescent="0.25">
      <c r="A4911" s="21" t="s">
        <v>2119</v>
      </c>
      <c r="B4911" s="25">
        <v>41438</v>
      </c>
      <c r="C4911" s="28" t="s">
        <v>21</v>
      </c>
      <c r="D4911" s="21" t="s">
        <v>269</v>
      </c>
      <c r="E4911" s="26">
        <v>360</v>
      </c>
      <c r="G4911" s="28" t="s">
        <v>503</v>
      </c>
      <c r="I4911" s="21">
        <f>WEEKNUM(B4911)</f>
        <v>24</v>
      </c>
    </row>
    <row r="4912" spans="1:9" ht="13.4" customHeight="1" x14ac:dyDescent="0.25">
      <c r="A4912" s="21" t="s">
        <v>2119</v>
      </c>
      <c r="B4912" s="25">
        <v>41438</v>
      </c>
      <c r="C4912" s="28" t="s">
        <v>21</v>
      </c>
      <c r="D4912" s="21" t="s">
        <v>726</v>
      </c>
      <c r="E4912" s="26">
        <v>250</v>
      </c>
      <c r="G4912" s="28" t="s">
        <v>597</v>
      </c>
      <c r="I4912" s="21">
        <f>WEEKNUM(B4912)</f>
        <v>24</v>
      </c>
    </row>
    <row r="4913" spans="1:9" ht="13.4" customHeight="1" x14ac:dyDescent="0.25">
      <c r="A4913" s="21" t="s">
        <v>2119</v>
      </c>
      <c r="B4913" s="25">
        <v>41439</v>
      </c>
      <c r="C4913" s="28" t="s">
        <v>6</v>
      </c>
      <c r="D4913" s="21">
        <v>83565</v>
      </c>
      <c r="F4913" s="26">
        <v>23.09</v>
      </c>
      <c r="G4913" s="28" t="s">
        <v>209</v>
      </c>
    </row>
    <row r="4914" spans="1:9" ht="13.4" customHeight="1" x14ac:dyDescent="0.25">
      <c r="A4914" s="21" t="s">
        <v>2119</v>
      </c>
      <c r="B4914" s="25">
        <v>41439</v>
      </c>
      <c r="C4914" s="28" t="s">
        <v>21</v>
      </c>
      <c r="D4914" s="21" t="s">
        <v>107</v>
      </c>
      <c r="E4914" s="26">
        <v>500</v>
      </c>
      <c r="G4914" s="28" t="s">
        <v>23</v>
      </c>
      <c r="I4914" s="21">
        <f>WEEKNUM(B4914)</f>
        <v>24</v>
      </c>
    </row>
    <row r="4915" spans="1:9" ht="13.4" customHeight="1" x14ac:dyDescent="0.25">
      <c r="A4915" s="21" t="s">
        <v>2119</v>
      </c>
      <c r="B4915" s="25">
        <v>41439</v>
      </c>
      <c r="C4915" s="28" t="s">
        <v>21</v>
      </c>
      <c r="D4915" s="21" t="s">
        <v>107</v>
      </c>
      <c r="E4915" s="26">
        <v>300</v>
      </c>
      <c r="G4915" s="28" t="s">
        <v>888</v>
      </c>
      <c r="I4915" s="21">
        <f>WEEKNUM(B4915)</f>
        <v>24</v>
      </c>
    </row>
    <row r="4916" spans="1:9" ht="13.4" customHeight="1" x14ac:dyDescent="0.25">
      <c r="A4916" s="21" t="s">
        <v>2119</v>
      </c>
      <c r="B4916" s="25">
        <v>41440</v>
      </c>
      <c r="C4916" s="28" t="s">
        <v>6</v>
      </c>
      <c r="D4916" s="21">
        <v>258792</v>
      </c>
      <c r="F4916" s="26">
        <v>473.41</v>
      </c>
      <c r="G4916" s="28" t="s">
        <v>503</v>
      </c>
    </row>
    <row r="4917" spans="1:9" ht="13.4" customHeight="1" x14ac:dyDescent="0.25">
      <c r="A4917" s="21" t="s">
        <v>2119</v>
      </c>
      <c r="B4917" s="25">
        <v>41440</v>
      </c>
      <c r="C4917" s="28" t="s">
        <v>6</v>
      </c>
      <c r="D4917" s="21">
        <v>369434</v>
      </c>
      <c r="F4917" s="26">
        <v>156.68</v>
      </c>
      <c r="G4917" s="28" t="s">
        <v>888</v>
      </c>
    </row>
    <row r="4918" spans="1:9" ht="13.4" customHeight="1" x14ac:dyDescent="0.25">
      <c r="A4918" s="21" t="s">
        <v>2119</v>
      </c>
      <c r="B4918" s="25">
        <v>41440</v>
      </c>
      <c r="C4918" s="28" t="s">
        <v>583</v>
      </c>
      <c r="D4918" s="21">
        <v>369505</v>
      </c>
      <c r="F4918" s="26">
        <v>99.92</v>
      </c>
      <c r="G4918" s="28" t="s">
        <v>888</v>
      </c>
    </row>
    <row r="4919" spans="1:9" ht="13.4" customHeight="1" x14ac:dyDescent="0.25">
      <c r="A4919" s="21" t="s">
        <v>2119</v>
      </c>
      <c r="B4919" s="25">
        <v>41442</v>
      </c>
      <c r="C4919" s="28" t="s">
        <v>583</v>
      </c>
      <c r="D4919" s="21">
        <v>83651</v>
      </c>
      <c r="F4919" s="26">
        <v>339.85</v>
      </c>
      <c r="G4919" s="28" t="s">
        <v>209</v>
      </c>
    </row>
    <row r="4920" spans="1:9" ht="13.4" customHeight="1" x14ac:dyDescent="0.25">
      <c r="A4920" s="21" t="s">
        <v>2119</v>
      </c>
      <c r="B4920" s="25">
        <v>41442</v>
      </c>
      <c r="C4920" s="28" t="s">
        <v>6</v>
      </c>
      <c r="D4920" s="21">
        <v>258885</v>
      </c>
      <c r="F4920" s="26">
        <v>141.06</v>
      </c>
      <c r="G4920" s="28" t="s">
        <v>503</v>
      </c>
    </row>
    <row r="4921" spans="1:9" ht="13.4" customHeight="1" x14ac:dyDescent="0.25">
      <c r="A4921" s="21" t="s">
        <v>2119</v>
      </c>
      <c r="B4921" s="25">
        <v>41442</v>
      </c>
      <c r="C4921" s="28" t="s">
        <v>6</v>
      </c>
      <c r="D4921" s="21">
        <v>369619</v>
      </c>
      <c r="F4921" s="26">
        <v>287.05</v>
      </c>
      <c r="G4921" s="21" t="s">
        <v>888</v>
      </c>
    </row>
    <row r="4922" spans="1:9" ht="13.4" customHeight="1" x14ac:dyDescent="0.25">
      <c r="A4922" s="21" t="s">
        <v>2119</v>
      </c>
      <c r="B4922" s="25">
        <v>41442</v>
      </c>
      <c r="C4922" s="28" t="s">
        <v>6</v>
      </c>
      <c r="D4922" s="21">
        <v>369671</v>
      </c>
      <c r="F4922" s="26">
        <v>397.88</v>
      </c>
      <c r="G4922" s="28" t="s">
        <v>23</v>
      </c>
    </row>
    <row r="4923" spans="1:9" ht="13.4" customHeight="1" x14ac:dyDescent="0.25">
      <c r="A4923" s="21" t="s">
        <v>2119</v>
      </c>
      <c r="B4923" s="25">
        <v>41442</v>
      </c>
      <c r="C4923" s="28" t="s">
        <v>21</v>
      </c>
      <c r="D4923" s="21" t="s">
        <v>36</v>
      </c>
      <c r="E4923" s="26">
        <v>540</v>
      </c>
      <c r="G4923" s="28" t="s">
        <v>23</v>
      </c>
      <c r="I4923" s="21">
        <f t="shared" ref="I4923:I4953" si="160">WEEKNUM(B4923)</f>
        <v>25</v>
      </c>
    </row>
    <row r="4924" spans="1:9" ht="13.4" customHeight="1" x14ac:dyDescent="0.25">
      <c r="A4924" s="21" t="s">
        <v>2119</v>
      </c>
      <c r="B4924" s="25">
        <v>41442</v>
      </c>
      <c r="C4924" s="28" t="s">
        <v>21</v>
      </c>
      <c r="D4924" s="21" t="s">
        <v>36</v>
      </c>
      <c r="E4924" s="26">
        <v>130</v>
      </c>
      <c r="G4924" s="28" t="s">
        <v>888</v>
      </c>
      <c r="I4924" s="21">
        <f t="shared" si="160"/>
        <v>25</v>
      </c>
    </row>
    <row r="4925" spans="1:9" ht="13.4" customHeight="1" x14ac:dyDescent="0.25">
      <c r="A4925" s="21" t="s">
        <v>2119</v>
      </c>
      <c r="B4925" s="25">
        <v>41442</v>
      </c>
      <c r="C4925" s="28" t="s">
        <v>21</v>
      </c>
      <c r="D4925" s="21" t="s">
        <v>22</v>
      </c>
      <c r="E4925" s="26">
        <v>540</v>
      </c>
      <c r="G4925" s="28" t="s">
        <v>23</v>
      </c>
      <c r="I4925" s="21">
        <f t="shared" si="160"/>
        <v>25</v>
      </c>
    </row>
    <row r="4926" spans="1:9" ht="13.4" customHeight="1" x14ac:dyDescent="0.25">
      <c r="A4926" s="21" t="s">
        <v>2119</v>
      </c>
      <c r="B4926" s="25">
        <v>41442</v>
      </c>
      <c r="C4926" s="28" t="s">
        <v>21</v>
      </c>
      <c r="D4926" s="21" t="s">
        <v>22</v>
      </c>
      <c r="E4926" s="26">
        <v>260</v>
      </c>
      <c r="G4926" s="28" t="s">
        <v>888</v>
      </c>
      <c r="I4926" s="21">
        <f t="shared" si="160"/>
        <v>25</v>
      </c>
    </row>
    <row r="4927" spans="1:9" ht="13.4" customHeight="1" x14ac:dyDescent="0.25">
      <c r="A4927" s="21" t="s">
        <v>2119</v>
      </c>
      <c r="B4927" s="25">
        <v>41442</v>
      </c>
      <c r="C4927" s="28" t="s">
        <v>21</v>
      </c>
      <c r="D4927" s="21" t="s">
        <v>22</v>
      </c>
      <c r="E4927" s="26">
        <v>70</v>
      </c>
      <c r="G4927" s="28" t="s">
        <v>950</v>
      </c>
      <c r="I4927" s="21">
        <f t="shared" si="160"/>
        <v>25</v>
      </c>
    </row>
    <row r="4928" spans="1:9" ht="13.4" customHeight="1" x14ac:dyDescent="0.25">
      <c r="A4928" s="21" t="s">
        <v>2119</v>
      </c>
      <c r="B4928" s="25">
        <v>41442</v>
      </c>
      <c r="C4928" s="28" t="s">
        <v>21</v>
      </c>
      <c r="D4928" s="21" t="s">
        <v>40</v>
      </c>
      <c r="E4928" s="26">
        <v>130</v>
      </c>
      <c r="G4928" s="28" t="s">
        <v>911</v>
      </c>
      <c r="I4928" s="21">
        <f t="shared" si="160"/>
        <v>25</v>
      </c>
    </row>
    <row r="4929" spans="1:9" ht="13.4" customHeight="1" x14ac:dyDescent="0.25">
      <c r="A4929" s="21" t="s">
        <v>2119</v>
      </c>
      <c r="B4929" s="25">
        <v>41442</v>
      </c>
      <c r="C4929" s="28" t="s">
        <v>21</v>
      </c>
      <c r="D4929" s="21" t="s">
        <v>40</v>
      </c>
      <c r="E4929" s="26">
        <v>260</v>
      </c>
      <c r="G4929" s="28" t="s">
        <v>503</v>
      </c>
      <c r="I4929" s="21">
        <f t="shared" si="160"/>
        <v>25</v>
      </c>
    </row>
    <row r="4930" spans="1:9" ht="13.4" customHeight="1" x14ac:dyDescent="0.25">
      <c r="A4930" s="21" t="s">
        <v>2119</v>
      </c>
      <c r="B4930" s="25">
        <v>41442</v>
      </c>
      <c r="C4930" s="28" t="s">
        <v>21</v>
      </c>
      <c r="D4930" s="21" t="s">
        <v>40</v>
      </c>
      <c r="E4930" s="26">
        <f>800-130-260</f>
        <v>410</v>
      </c>
      <c r="G4930" s="28" t="s">
        <v>23</v>
      </c>
      <c r="I4930" s="21">
        <f t="shared" si="160"/>
        <v>25</v>
      </c>
    </row>
    <row r="4931" spans="1:9" ht="13.4" customHeight="1" x14ac:dyDescent="0.25">
      <c r="A4931" s="21" t="s">
        <v>2119</v>
      </c>
      <c r="B4931" s="25">
        <v>41442</v>
      </c>
      <c r="C4931" s="28" t="s">
        <v>21</v>
      </c>
      <c r="D4931" s="21" t="s">
        <v>32</v>
      </c>
      <c r="E4931" s="26">
        <v>130</v>
      </c>
      <c r="G4931" s="28" t="s">
        <v>23</v>
      </c>
      <c r="I4931" s="21">
        <f t="shared" si="160"/>
        <v>25</v>
      </c>
    </row>
    <row r="4932" spans="1:9" ht="13.4" customHeight="1" x14ac:dyDescent="0.25">
      <c r="A4932" s="21" t="s">
        <v>2119</v>
      </c>
      <c r="B4932" s="25">
        <v>41442</v>
      </c>
      <c r="C4932" s="28" t="s">
        <v>21</v>
      </c>
      <c r="D4932" s="21" t="s">
        <v>32</v>
      </c>
      <c r="E4932" s="26">
        <f>780-130</f>
        <v>650</v>
      </c>
      <c r="G4932" s="28" t="s">
        <v>888</v>
      </c>
      <c r="I4932" s="21">
        <f t="shared" si="160"/>
        <v>25</v>
      </c>
    </row>
    <row r="4933" spans="1:9" ht="13.4" customHeight="1" x14ac:dyDescent="0.25">
      <c r="A4933" s="21" t="s">
        <v>2119</v>
      </c>
      <c r="B4933" s="25">
        <v>41442</v>
      </c>
      <c r="C4933" s="28" t="s">
        <v>21</v>
      </c>
      <c r="D4933" s="21" t="s">
        <v>269</v>
      </c>
      <c r="E4933" s="26">
        <v>240</v>
      </c>
      <c r="G4933" s="28" t="s">
        <v>503</v>
      </c>
      <c r="I4933" s="21">
        <f t="shared" si="160"/>
        <v>25</v>
      </c>
    </row>
    <row r="4934" spans="1:9" ht="13.4" customHeight="1" x14ac:dyDescent="0.25">
      <c r="A4934" s="21" t="s">
        <v>2119</v>
      </c>
      <c r="B4934" s="25">
        <v>41442</v>
      </c>
      <c r="C4934" s="28" t="s">
        <v>21</v>
      </c>
      <c r="D4934" s="21" t="s">
        <v>269</v>
      </c>
      <c r="E4934" s="26">
        <v>120</v>
      </c>
      <c r="G4934" s="28" t="s">
        <v>911</v>
      </c>
      <c r="I4934" s="21">
        <f t="shared" si="160"/>
        <v>25</v>
      </c>
    </row>
    <row r="4935" spans="1:9" ht="13.4" customHeight="1" x14ac:dyDescent="0.25">
      <c r="A4935" s="21" t="s">
        <v>2119</v>
      </c>
      <c r="B4935" s="25">
        <v>41442</v>
      </c>
      <c r="C4935" s="28" t="s">
        <v>21</v>
      </c>
      <c r="D4935" s="21" t="s">
        <v>269</v>
      </c>
      <c r="E4935" s="26">
        <f>740-240-120</f>
        <v>380</v>
      </c>
      <c r="G4935" s="28" t="s">
        <v>23</v>
      </c>
      <c r="I4935" s="21">
        <f t="shared" si="160"/>
        <v>25</v>
      </c>
    </row>
    <row r="4936" spans="1:9" ht="13.4" customHeight="1" x14ac:dyDescent="0.25">
      <c r="A4936" s="21" t="s">
        <v>2119</v>
      </c>
      <c r="B4936" s="25">
        <v>41442</v>
      </c>
      <c r="C4936" s="28" t="s">
        <v>21</v>
      </c>
      <c r="D4936" s="21" t="s">
        <v>533</v>
      </c>
      <c r="E4936" s="26">
        <v>120</v>
      </c>
      <c r="G4936" s="28" t="s">
        <v>23</v>
      </c>
      <c r="I4936" s="21">
        <f t="shared" si="160"/>
        <v>25</v>
      </c>
    </row>
    <row r="4937" spans="1:9" ht="13.4" customHeight="1" x14ac:dyDescent="0.25">
      <c r="A4937" s="21" t="s">
        <v>2119</v>
      </c>
      <c r="B4937" s="25">
        <v>41442</v>
      </c>
      <c r="C4937" s="28" t="s">
        <v>21</v>
      </c>
      <c r="D4937" s="21" t="s">
        <v>533</v>
      </c>
      <c r="E4937" s="26">
        <f>720-120</f>
        <v>600</v>
      </c>
      <c r="G4937" s="28" t="s">
        <v>888</v>
      </c>
      <c r="I4937" s="21">
        <f t="shared" si="160"/>
        <v>25</v>
      </c>
    </row>
    <row r="4938" spans="1:9" ht="13.4" customHeight="1" x14ac:dyDescent="0.25">
      <c r="A4938" s="21" t="s">
        <v>2119</v>
      </c>
      <c r="B4938" s="25">
        <v>41442</v>
      </c>
      <c r="C4938" s="28" t="s">
        <v>21</v>
      </c>
      <c r="D4938" s="21" t="s">
        <v>258</v>
      </c>
      <c r="E4938" s="26">
        <v>120</v>
      </c>
      <c r="G4938" s="28" t="s">
        <v>23</v>
      </c>
      <c r="I4938" s="21">
        <f t="shared" si="160"/>
        <v>25</v>
      </c>
    </row>
    <row r="4939" spans="1:9" ht="13.4" customHeight="1" x14ac:dyDescent="0.25">
      <c r="A4939" s="21" t="s">
        <v>2119</v>
      </c>
      <c r="B4939" s="25">
        <v>41442</v>
      </c>
      <c r="C4939" s="28" t="s">
        <v>21</v>
      </c>
      <c r="D4939" s="21" t="s">
        <v>258</v>
      </c>
      <c r="E4939" s="26">
        <f>720-120</f>
        <v>600</v>
      </c>
      <c r="G4939" s="28" t="s">
        <v>888</v>
      </c>
      <c r="I4939" s="21">
        <f t="shared" si="160"/>
        <v>25</v>
      </c>
    </row>
    <row r="4940" spans="1:9" ht="13.4" customHeight="1" x14ac:dyDescent="0.25">
      <c r="A4940" s="21" t="s">
        <v>2119</v>
      </c>
      <c r="B4940" s="25">
        <v>41442</v>
      </c>
      <c r="C4940" s="28" t="s">
        <v>21</v>
      </c>
      <c r="D4940" s="21" t="s">
        <v>399</v>
      </c>
      <c r="E4940" s="26">
        <v>220</v>
      </c>
      <c r="G4940" s="28" t="s">
        <v>888</v>
      </c>
      <c r="I4940" s="21">
        <f t="shared" si="160"/>
        <v>25</v>
      </c>
    </row>
    <row r="4941" spans="1:9" ht="13.4" customHeight="1" x14ac:dyDescent="0.25">
      <c r="A4941" s="21" t="s">
        <v>2119</v>
      </c>
      <c r="B4941" s="25">
        <v>41442</v>
      </c>
      <c r="C4941" s="28" t="s">
        <v>21</v>
      </c>
      <c r="D4941" s="21" t="s">
        <v>399</v>
      </c>
      <c r="E4941" s="26">
        <v>500</v>
      </c>
      <c r="G4941" s="28" t="s">
        <v>23</v>
      </c>
      <c r="I4941" s="21">
        <f t="shared" si="160"/>
        <v>25</v>
      </c>
    </row>
    <row r="4942" spans="1:9" ht="13.4" customHeight="1" x14ac:dyDescent="0.25">
      <c r="A4942" s="21" t="s">
        <v>2119</v>
      </c>
      <c r="B4942" s="25">
        <v>41442</v>
      </c>
      <c r="C4942" s="28" t="s">
        <v>21</v>
      </c>
      <c r="D4942" s="21" t="s">
        <v>22</v>
      </c>
      <c r="E4942" s="26">
        <v>340</v>
      </c>
      <c r="G4942" s="28" t="s">
        <v>23</v>
      </c>
      <c r="I4942" s="21">
        <f t="shared" si="160"/>
        <v>25</v>
      </c>
    </row>
    <row r="4943" spans="1:9" ht="13.4" customHeight="1" x14ac:dyDescent="0.25">
      <c r="A4943" s="21" t="s">
        <v>2119</v>
      </c>
      <c r="B4943" s="25">
        <v>41442</v>
      </c>
      <c r="C4943" s="28" t="s">
        <v>21</v>
      </c>
      <c r="D4943" s="21" t="s">
        <v>22</v>
      </c>
      <c r="E4943" s="26">
        <v>160</v>
      </c>
      <c r="G4943" s="28" t="s">
        <v>888</v>
      </c>
      <c r="I4943" s="21">
        <f t="shared" si="160"/>
        <v>25</v>
      </c>
    </row>
    <row r="4944" spans="1:9" ht="13.4" customHeight="1" x14ac:dyDescent="0.25">
      <c r="A4944" s="21" t="s">
        <v>2119</v>
      </c>
      <c r="B4944" s="25">
        <v>41442</v>
      </c>
      <c r="C4944" s="28" t="s">
        <v>21</v>
      </c>
      <c r="D4944" s="21" t="s">
        <v>916</v>
      </c>
      <c r="E4944" s="26">
        <v>300</v>
      </c>
      <c r="G4944" s="28" t="s">
        <v>23</v>
      </c>
      <c r="I4944" s="21">
        <f t="shared" si="160"/>
        <v>25</v>
      </c>
    </row>
    <row r="4945" spans="1:9" ht="13.4" customHeight="1" x14ac:dyDescent="0.25">
      <c r="A4945" s="21" t="s">
        <v>2119</v>
      </c>
      <c r="B4945" s="25">
        <v>41442</v>
      </c>
      <c r="C4945" s="28" t="s">
        <v>21</v>
      </c>
      <c r="D4945" s="21" t="s">
        <v>916</v>
      </c>
      <c r="E4945" s="26">
        <v>200</v>
      </c>
      <c r="G4945" s="28" t="s">
        <v>888</v>
      </c>
      <c r="I4945" s="21">
        <f t="shared" si="160"/>
        <v>25</v>
      </c>
    </row>
    <row r="4946" spans="1:9" ht="13.4" customHeight="1" x14ac:dyDescent="0.25">
      <c r="A4946" s="21" t="s">
        <v>2119</v>
      </c>
      <c r="B4946" s="25">
        <v>41442</v>
      </c>
      <c r="C4946" s="28" t="s">
        <v>21</v>
      </c>
      <c r="D4946" s="21" t="s">
        <v>401</v>
      </c>
      <c r="E4946" s="26">
        <v>200</v>
      </c>
      <c r="G4946" s="28" t="s">
        <v>376</v>
      </c>
      <c r="I4946" s="21">
        <f t="shared" si="160"/>
        <v>25</v>
      </c>
    </row>
    <row r="4947" spans="1:9" ht="13.4" customHeight="1" x14ac:dyDescent="0.25">
      <c r="A4947" s="21" t="s">
        <v>2119</v>
      </c>
      <c r="B4947" s="25">
        <v>41442</v>
      </c>
      <c r="C4947" s="28" t="s">
        <v>21</v>
      </c>
      <c r="D4947" s="21" t="s">
        <v>401</v>
      </c>
      <c r="E4947" s="26">
        <v>220</v>
      </c>
      <c r="G4947" s="28" t="s">
        <v>888</v>
      </c>
      <c r="I4947" s="21">
        <f t="shared" si="160"/>
        <v>25</v>
      </c>
    </row>
    <row r="4948" spans="1:9" ht="13.4" customHeight="1" x14ac:dyDescent="0.25">
      <c r="A4948" s="21" t="s">
        <v>2119</v>
      </c>
      <c r="B4948" s="25">
        <v>41442</v>
      </c>
      <c r="C4948" s="28" t="s">
        <v>21</v>
      </c>
      <c r="D4948" s="21" t="s">
        <v>644</v>
      </c>
      <c r="E4948" s="26">
        <v>310</v>
      </c>
      <c r="G4948" s="28" t="s">
        <v>23</v>
      </c>
      <c r="I4948" s="21">
        <f t="shared" si="160"/>
        <v>25</v>
      </c>
    </row>
    <row r="4949" spans="1:9" ht="13.4" customHeight="1" x14ac:dyDescent="0.25">
      <c r="A4949" s="21" t="s">
        <v>2119</v>
      </c>
      <c r="B4949" s="25">
        <v>41442</v>
      </c>
      <c r="C4949" s="28" t="s">
        <v>21</v>
      </c>
      <c r="D4949" s="21" t="s">
        <v>644</v>
      </c>
      <c r="E4949" s="26">
        <v>110</v>
      </c>
      <c r="G4949" s="28" t="s">
        <v>888</v>
      </c>
      <c r="I4949" s="21">
        <f t="shared" si="160"/>
        <v>25</v>
      </c>
    </row>
    <row r="4950" spans="1:9" ht="13.4" customHeight="1" x14ac:dyDescent="0.25">
      <c r="A4950" s="21" t="s">
        <v>2119</v>
      </c>
      <c r="B4950" s="25">
        <v>41442</v>
      </c>
      <c r="C4950" s="28" t="s">
        <v>21</v>
      </c>
      <c r="D4950" s="21" t="s">
        <v>848</v>
      </c>
      <c r="E4950" s="26">
        <v>350</v>
      </c>
      <c r="G4950" s="28" t="s">
        <v>23</v>
      </c>
      <c r="I4950" s="21">
        <f t="shared" si="160"/>
        <v>25</v>
      </c>
    </row>
    <row r="4951" spans="1:9" ht="13.4" customHeight="1" x14ac:dyDescent="0.25">
      <c r="A4951" s="21" t="s">
        <v>2119</v>
      </c>
      <c r="B4951" s="25">
        <v>41442</v>
      </c>
      <c r="C4951" s="28" t="s">
        <v>21</v>
      </c>
      <c r="D4951" s="21" t="s">
        <v>644</v>
      </c>
      <c r="E4951" s="26">
        <v>100</v>
      </c>
      <c r="G4951" s="28" t="s">
        <v>888</v>
      </c>
      <c r="I4951" s="21">
        <f t="shared" si="160"/>
        <v>25</v>
      </c>
    </row>
    <row r="4952" spans="1:9" ht="13.4" customHeight="1" x14ac:dyDescent="0.25">
      <c r="A4952" s="21" t="s">
        <v>2119</v>
      </c>
      <c r="B4952" s="25">
        <v>41443</v>
      </c>
      <c r="C4952" s="28" t="s">
        <v>21</v>
      </c>
      <c r="D4952" s="21" t="s">
        <v>726</v>
      </c>
      <c r="E4952" s="26">
        <v>1290</v>
      </c>
      <c r="G4952" s="28" t="s">
        <v>23</v>
      </c>
      <c r="I4952" s="21">
        <f t="shared" si="160"/>
        <v>25</v>
      </c>
    </row>
    <row r="4953" spans="1:9" ht="13.4" customHeight="1" x14ac:dyDescent="0.25">
      <c r="A4953" s="21" t="s">
        <v>2119</v>
      </c>
      <c r="B4953" s="25">
        <v>41443</v>
      </c>
      <c r="C4953" s="28" t="s">
        <v>21</v>
      </c>
      <c r="D4953" s="21" t="s">
        <v>924</v>
      </c>
      <c r="E4953" s="26">
        <v>747.74</v>
      </c>
      <c r="G4953" s="28" t="s">
        <v>503</v>
      </c>
      <c r="I4953" s="21">
        <f t="shared" si="160"/>
        <v>25</v>
      </c>
    </row>
    <row r="4954" spans="1:9" ht="13.4" customHeight="1" x14ac:dyDescent="0.25">
      <c r="A4954" s="21" t="s">
        <v>2119</v>
      </c>
      <c r="B4954" s="25">
        <v>41444</v>
      </c>
      <c r="C4954" s="28" t="s">
        <v>6</v>
      </c>
      <c r="D4954" s="21">
        <v>370006</v>
      </c>
      <c r="F4954" s="26">
        <v>252.02</v>
      </c>
      <c r="G4954" s="28" t="s">
        <v>888</v>
      </c>
    </row>
    <row r="4955" spans="1:9" ht="13.4" customHeight="1" x14ac:dyDescent="0.25">
      <c r="A4955" s="21" t="s">
        <v>2119</v>
      </c>
      <c r="B4955" s="25">
        <v>41445</v>
      </c>
      <c r="C4955" s="28" t="s">
        <v>6</v>
      </c>
      <c r="D4955" s="21" t="s">
        <v>216</v>
      </c>
      <c r="F4955" s="26">
        <v>397.1</v>
      </c>
      <c r="G4955" s="28" t="s">
        <v>323</v>
      </c>
    </row>
    <row r="4956" spans="1:9" ht="13.4" customHeight="1" x14ac:dyDescent="0.25">
      <c r="A4956" s="21" t="s">
        <v>2119</v>
      </c>
      <c r="B4956" s="25">
        <v>41445</v>
      </c>
      <c r="C4956" s="28" t="s">
        <v>21</v>
      </c>
      <c r="D4956" s="21" t="s">
        <v>941</v>
      </c>
      <c r="E4956" s="26">
        <v>420</v>
      </c>
      <c r="G4956" s="28" t="s">
        <v>23</v>
      </c>
      <c r="I4956" s="21">
        <f>WEEKNUM(B4956)</f>
        <v>25</v>
      </c>
    </row>
    <row r="4957" spans="1:9" ht="13.4" customHeight="1" x14ac:dyDescent="0.25">
      <c r="A4957" s="21" t="s">
        <v>2119</v>
      </c>
      <c r="B4957" s="25">
        <v>41445</v>
      </c>
      <c r="C4957" s="28" t="s">
        <v>21</v>
      </c>
      <c r="D4957" s="21" t="s">
        <v>941</v>
      </c>
      <c r="E4957" s="26">
        <v>100</v>
      </c>
      <c r="G4957" s="28" t="s">
        <v>888</v>
      </c>
      <c r="I4957" s="21">
        <f>WEEKNUM(B4957)</f>
        <v>25</v>
      </c>
    </row>
    <row r="4958" spans="1:9" ht="13.4" customHeight="1" x14ac:dyDescent="0.25">
      <c r="A4958" s="21" t="s">
        <v>2119</v>
      </c>
      <c r="B4958" s="25">
        <v>41446</v>
      </c>
      <c r="C4958" s="28" t="s">
        <v>6</v>
      </c>
      <c r="D4958" s="21">
        <v>83874</v>
      </c>
      <c r="F4958" s="26">
        <v>8356.6200000000008</v>
      </c>
      <c r="G4958" s="28" t="s">
        <v>888</v>
      </c>
    </row>
    <row r="4959" spans="1:9" ht="13.4" customHeight="1" x14ac:dyDescent="0.25">
      <c r="A4959" s="21" t="s">
        <v>2119</v>
      </c>
      <c r="B4959" s="25">
        <v>41446</v>
      </c>
      <c r="C4959" s="28" t="s">
        <v>21</v>
      </c>
      <c r="D4959" s="21" t="s">
        <v>452</v>
      </c>
      <c r="E4959" s="26">
        <v>500</v>
      </c>
      <c r="G4959" s="28" t="s">
        <v>503</v>
      </c>
      <c r="I4959" s="21">
        <f>WEEKNUM(B4959)</f>
        <v>25</v>
      </c>
    </row>
    <row r="4960" spans="1:9" ht="13.4" customHeight="1" x14ac:dyDescent="0.25">
      <c r="A4960" s="21" t="s">
        <v>2119</v>
      </c>
      <c r="B4960" s="25">
        <v>41447</v>
      </c>
      <c r="C4960" s="28" t="s">
        <v>6</v>
      </c>
      <c r="D4960" s="21">
        <v>370616</v>
      </c>
      <c r="F4960" s="26">
        <v>109.74</v>
      </c>
      <c r="G4960" s="28" t="s">
        <v>888</v>
      </c>
    </row>
    <row r="4961" spans="1:9" ht="13.4" customHeight="1" x14ac:dyDescent="0.25">
      <c r="A4961" s="21" t="s">
        <v>2119</v>
      </c>
      <c r="B4961" s="25">
        <v>41449</v>
      </c>
      <c r="C4961" s="28" t="s">
        <v>6</v>
      </c>
      <c r="D4961" s="21">
        <v>83996</v>
      </c>
      <c r="F4961" s="26">
        <v>521.41999999999996</v>
      </c>
      <c r="G4961" s="28" t="s">
        <v>888</v>
      </c>
    </row>
    <row r="4962" spans="1:9" ht="13.4" customHeight="1" x14ac:dyDescent="0.25">
      <c r="A4962" s="21" t="s">
        <v>2119</v>
      </c>
      <c r="B4962" s="25">
        <v>41449</v>
      </c>
      <c r="C4962" s="28" t="s">
        <v>6</v>
      </c>
      <c r="D4962" s="21">
        <v>370886</v>
      </c>
      <c r="F4962" s="26">
        <v>77.25</v>
      </c>
      <c r="G4962" s="28" t="s">
        <v>888</v>
      </c>
    </row>
    <row r="4963" spans="1:9" ht="13.4" customHeight="1" x14ac:dyDescent="0.25">
      <c r="A4963" s="21" t="s">
        <v>2119</v>
      </c>
      <c r="B4963" s="25">
        <v>41449</v>
      </c>
      <c r="C4963" s="28" t="s">
        <v>21</v>
      </c>
      <c r="D4963" s="21" t="s">
        <v>32</v>
      </c>
      <c r="E4963" s="26">
        <v>780</v>
      </c>
      <c r="G4963" s="28" t="s">
        <v>888</v>
      </c>
      <c r="I4963" s="21">
        <f t="shared" ref="I4963:I4975" si="161">WEEKNUM(B4963)</f>
        <v>26</v>
      </c>
    </row>
    <row r="4964" spans="1:9" ht="13.4" customHeight="1" x14ac:dyDescent="0.25">
      <c r="A4964" s="21" t="s">
        <v>2119</v>
      </c>
      <c r="B4964" s="25">
        <v>41449</v>
      </c>
      <c r="C4964" s="28" t="s">
        <v>21</v>
      </c>
      <c r="D4964" s="21" t="s">
        <v>32</v>
      </c>
      <c r="E4964" s="26">
        <v>720</v>
      </c>
      <c r="G4964" s="28" t="s">
        <v>888</v>
      </c>
      <c r="I4964" s="21">
        <f t="shared" si="161"/>
        <v>26</v>
      </c>
    </row>
    <row r="4965" spans="1:9" ht="13.4" customHeight="1" x14ac:dyDescent="0.25">
      <c r="A4965" s="21" t="s">
        <v>2119</v>
      </c>
      <c r="B4965" s="25">
        <v>41449</v>
      </c>
      <c r="C4965" s="28" t="s">
        <v>21</v>
      </c>
      <c r="D4965" s="21" t="s">
        <v>258</v>
      </c>
      <c r="E4965" s="26">
        <v>720</v>
      </c>
      <c r="G4965" s="28" t="s">
        <v>888</v>
      </c>
      <c r="I4965" s="21">
        <f t="shared" si="161"/>
        <v>26</v>
      </c>
    </row>
    <row r="4966" spans="1:9" ht="13.4" customHeight="1" x14ac:dyDescent="0.25">
      <c r="A4966" s="21" t="s">
        <v>2119</v>
      </c>
      <c r="B4966" s="25">
        <v>41449</v>
      </c>
      <c r="C4966" s="28" t="s">
        <v>21</v>
      </c>
      <c r="D4966" s="21" t="s">
        <v>36</v>
      </c>
      <c r="E4966" s="26">
        <v>274.18</v>
      </c>
      <c r="G4966" s="28" t="s">
        <v>23</v>
      </c>
      <c r="I4966" s="21">
        <f t="shared" si="161"/>
        <v>26</v>
      </c>
    </row>
    <row r="4967" spans="1:9" ht="13.4" customHeight="1" x14ac:dyDescent="0.25">
      <c r="A4967" s="21" t="s">
        <v>2119</v>
      </c>
      <c r="B4967" s="25">
        <v>41449</v>
      </c>
      <c r="C4967" s="28" t="s">
        <v>21</v>
      </c>
      <c r="D4967" s="21" t="s">
        <v>36</v>
      </c>
      <c r="E4967" s="26">
        <v>274.18</v>
      </c>
      <c r="G4967" s="28" t="s">
        <v>888</v>
      </c>
      <c r="I4967" s="21">
        <f t="shared" si="161"/>
        <v>26</v>
      </c>
    </row>
    <row r="4968" spans="1:9" ht="13.4" customHeight="1" x14ac:dyDescent="0.25">
      <c r="A4968" s="21" t="s">
        <v>2119</v>
      </c>
      <c r="B4968" s="25">
        <v>41449</v>
      </c>
      <c r="C4968" s="28" t="s">
        <v>21</v>
      </c>
      <c r="D4968" s="21" t="s">
        <v>399</v>
      </c>
      <c r="E4968" s="26">
        <v>240</v>
      </c>
      <c r="G4968" s="28" t="s">
        <v>23</v>
      </c>
      <c r="I4968" s="21">
        <f t="shared" si="161"/>
        <v>26</v>
      </c>
    </row>
    <row r="4969" spans="1:9" ht="13.4" customHeight="1" x14ac:dyDescent="0.25">
      <c r="A4969" s="21" t="s">
        <v>2119</v>
      </c>
      <c r="B4969" s="25">
        <v>41449</v>
      </c>
      <c r="C4969" s="28" t="s">
        <v>21</v>
      </c>
      <c r="D4969" s="21" t="s">
        <v>399</v>
      </c>
      <c r="E4969" s="26">
        <v>240</v>
      </c>
      <c r="G4969" s="28" t="s">
        <v>888</v>
      </c>
      <c r="I4969" s="21">
        <f t="shared" si="161"/>
        <v>26</v>
      </c>
    </row>
    <row r="4970" spans="1:9" ht="13.4" customHeight="1" x14ac:dyDescent="0.25">
      <c r="A4970" s="21" t="s">
        <v>2119</v>
      </c>
      <c r="B4970" s="25">
        <v>41449</v>
      </c>
      <c r="C4970" s="28" t="s">
        <v>21</v>
      </c>
      <c r="D4970" s="21" t="s">
        <v>22</v>
      </c>
      <c r="E4970" s="26">
        <v>390</v>
      </c>
      <c r="G4970" s="28" t="s">
        <v>888</v>
      </c>
      <c r="I4970" s="21">
        <f t="shared" si="161"/>
        <v>26</v>
      </c>
    </row>
    <row r="4971" spans="1:9" ht="13.4" customHeight="1" x14ac:dyDescent="0.25">
      <c r="A4971" s="21" t="s">
        <v>2119</v>
      </c>
      <c r="B4971" s="25">
        <v>41449</v>
      </c>
      <c r="C4971" s="28" t="s">
        <v>21</v>
      </c>
      <c r="D4971" s="21" t="s">
        <v>916</v>
      </c>
      <c r="E4971" s="26">
        <v>300</v>
      </c>
      <c r="G4971" s="28" t="s">
        <v>888</v>
      </c>
      <c r="I4971" s="21">
        <f t="shared" si="161"/>
        <v>26</v>
      </c>
    </row>
    <row r="4972" spans="1:9" ht="13.4" customHeight="1" x14ac:dyDescent="0.25">
      <c r="A4972" s="21" t="s">
        <v>2119</v>
      </c>
      <c r="B4972" s="25">
        <v>41449</v>
      </c>
      <c r="C4972" s="28" t="s">
        <v>21</v>
      </c>
      <c r="D4972" s="21" t="s">
        <v>22</v>
      </c>
      <c r="E4972" s="26">
        <v>270</v>
      </c>
      <c r="G4972" s="28" t="s">
        <v>888</v>
      </c>
      <c r="I4972" s="21">
        <f t="shared" si="161"/>
        <v>26</v>
      </c>
    </row>
    <row r="4973" spans="1:9" ht="13.4" customHeight="1" x14ac:dyDescent="0.25">
      <c r="A4973" s="21" t="s">
        <v>2119</v>
      </c>
      <c r="B4973" s="25">
        <v>41449</v>
      </c>
      <c r="C4973" s="28" t="s">
        <v>21</v>
      </c>
      <c r="D4973" s="21" t="s">
        <v>40</v>
      </c>
      <c r="E4973" s="26">
        <v>260</v>
      </c>
      <c r="G4973" s="28" t="s">
        <v>503</v>
      </c>
      <c r="I4973" s="21">
        <f t="shared" si="161"/>
        <v>26</v>
      </c>
    </row>
    <row r="4974" spans="1:9" ht="13.4" customHeight="1" x14ac:dyDescent="0.25">
      <c r="A4974" s="21" t="s">
        <v>2119</v>
      </c>
      <c r="B4974" s="25">
        <v>41449</v>
      </c>
      <c r="C4974" s="28" t="s">
        <v>21</v>
      </c>
      <c r="D4974" s="21" t="s">
        <v>269</v>
      </c>
      <c r="E4974" s="26">
        <v>240</v>
      </c>
      <c r="G4974" s="28" t="s">
        <v>503</v>
      </c>
      <c r="I4974" s="21">
        <f t="shared" si="161"/>
        <v>26</v>
      </c>
    </row>
    <row r="4975" spans="1:9" ht="13.4" customHeight="1" x14ac:dyDescent="0.25">
      <c r="A4975" s="21" t="s">
        <v>2119</v>
      </c>
      <c r="B4975" s="25">
        <v>41449</v>
      </c>
      <c r="C4975" s="28" t="s">
        <v>21</v>
      </c>
      <c r="D4975" s="21" t="s">
        <v>941</v>
      </c>
      <c r="E4975" s="26">
        <v>100</v>
      </c>
      <c r="G4975" s="28" t="s">
        <v>888</v>
      </c>
      <c r="I4975" s="21">
        <f t="shared" si="161"/>
        <v>26</v>
      </c>
    </row>
    <row r="4976" spans="1:9" ht="13.4" customHeight="1" x14ac:dyDescent="0.25">
      <c r="A4976" s="21" t="s">
        <v>2119</v>
      </c>
      <c r="B4976" s="25">
        <v>41450</v>
      </c>
      <c r="C4976" s="28" t="s">
        <v>6</v>
      </c>
      <c r="D4976" s="21">
        <v>371051</v>
      </c>
      <c r="F4976" s="26">
        <v>18.89</v>
      </c>
      <c r="G4976" s="28" t="s">
        <v>888</v>
      </c>
    </row>
    <row r="4977" spans="1:9" ht="13.4" customHeight="1" x14ac:dyDescent="0.25">
      <c r="A4977" s="21" t="s">
        <v>2119</v>
      </c>
      <c r="B4977" s="25">
        <v>41450</v>
      </c>
      <c r="C4977" s="28" t="s">
        <v>6</v>
      </c>
      <c r="D4977" s="21">
        <v>144965</v>
      </c>
      <c r="F4977" s="26">
        <v>536.24</v>
      </c>
      <c r="G4977" s="28" t="s">
        <v>68</v>
      </c>
    </row>
    <row r="4978" spans="1:9" ht="13.4" customHeight="1" x14ac:dyDescent="0.25">
      <c r="A4978" s="21" t="s">
        <v>2119</v>
      </c>
      <c r="B4978" s="25">
        <v>41450</v>
      </c>
      <c r="C4978" s="28" t="s">
        <v>21</v>
      </c>
      <c r="D4978" s="21" t="s">
        <v>644</v>
      </c>
      <c r="E4978" s="26">
        <v>200</v>
      </c>
      <c r="G4978" s="28" t="s">
        <v>888</v>
      </c>
      <c r="I4978" s="21">
        <f>WEEKNUM(B4978)</f>
        <v>26</v>
      </c>
    </row>
    <row r="4979" spans="1:9" ht="13.4" customHeight="1" x14ac:dyDescent="0.25">
      <c r="A4979" s="21" t="s">
        <v>2119</v>
      </c>
      <c r="B4979" s="25">
        <v>41451</v>
      </c>
      <c r="C4979" s="28" t="s">
        <v>6</v>
      </c>
      <c r="D4979" s="21">
        <v>371299</v>
      </c>
      <c r="F4979" s="26">
        <v>910.77</v>
      </c>
      <c r="G4979" s="28" t="s">
        <v>888</v>
      </c>
    </row>
    <row r="4980" spans="1:9" ht="13.4" customHeight="1" x14ac:dyDescent="0.25">
      <c r="A4980" s="21" t="s">
        <v>2119</v>
      </c>
      <c r="B4980" s="25">
        <v>41451</v>
      </c>
      <c r="C4980" s="28" t="s">
        <v>6</v>
      </c>
      <c r="D4980" s="21" t="s">
        <v>216</v>
      </c>
      <c r="F4980" s="26">
        <v>379.2</v>
      </c>
      <c r="G4980" s="28" t="s">
        <v>323</v>
      </c>
    </row>
    <row r="4981" spans="1:9" ht="13.4" customHeight="1" x14ac:dyDescent="0.25">
      <c r="A4981" s="21" t="s">
        <v>2119</v>
      </c>
      <c r="B4981" s="25">
        <v>41452</v>
      </c>
      <c r="C4981" s="28" t="s">
        <v>6</v>
      </c>
      <c r="D4981" s="21">
        <v>371479</v>
      </c>
      <c r="F4981" s="26">
        <v>190.59</v>
      </c>
      <c r="G4981" s="28" t="s">
        <v>888</v>
      </c>
    </row>
    <row r="4982" spans="1:9" ht="13.4" customHeight="1" x14ac:dyDescent="0.25">
      <c r="A4982" s="21" t="s">
        <v>2119</v>
      </c>
      <c r="B4982" s="25">
        <v>41452</v>
      </c>
      <c r="C4982" s="28" t="s">
        <v>6</v>
      </c>
      <c r="D4982" s="21">
        <v>371496</v>
      </c>
      <c r="F4982" s="26">
        <v>801.39</v>
      </c>
      <c r="G4982" s="28" t="s">
        <v>888</v>
      </c>
    </row>
    <row r="4983" spans="1:9" ht="13.4" customHeight="1" x14ac:dyDescent="0.25">
      <c r="A4983" s="21" t="s">
        <v>2119</v>
      </c>
      <c r="B4983" s="25">
        <v>41452</v>
      </c>
      <c r="C4983" s="28" t="s">
        <v>6</v>
      </c>
      <c r="D4983" s="21">
        <v>271402</v>
      </c>
      <c r="F4983" s="26">
        <v>135.06</v>
      </c>
      <c r="G4983" s="21" t="s">
        <v>326</v>
      </c>
    </row>
    <row r="4984" spans="1:9" ht="13.4" customHeight="1" x14ac:dyDescent="0.25">
      <c r="A4984" s="21" t="s">
        <v>2119</v>
      </c>
      <c r="B4984" s="25">
        <v>41452</v>
      </c>
      <c r="C4984" s="28" t="s">
        <v>21</v>
      </c>
      <c r="D4984" s="21" t="s">
        <v>257</v>
      </c>
      <c r="E4984" s="26">
        <v>82.5</v>
      </c>
      <c r="G4984" s="28" t="s">
        <v>911</v>
      </c>
      <c r="I4984" s="21">
        <f>WEEKNUM(B4984)</f>
        <v>26</v>
      </c>
    </row>
    <row r="4985" spans="1:9" ht="13.4" customHeight="1" x14ac:dyDescent="0.25">
      <c r="A4985" s="21" t="s">
        <v>2119</v>
      </c>
      <c r="B4985" s="25">
        <v>41453</v>
      </c>
      <c r="C4985" s="28" t="s">
        <v>6</v>
      </c>
      <c r="D4985" s="21">
        <v>371833</v>
      </c>
      <c r="F4985" s="26">
        <v>220.58</v>
      </c>
      <c r="G4985" s="28" t="s">
        <v>888</v>
      </c>
    </row>
    <row r="4986" spans="1:9" ht="13.4" customHeight="1" x14ac:dyDescent="0.25">
      <c r="A4986" s="21" t="s">
        <v>2119</v>
      </c>
      <c r="B4986" s="25">
        <v>41453</v>
      </c>
      <c r="C4986" s="28" t="s">
        <v>21</v>
      </c>
      <c r="D4986" s="21" t="s">
        <v>951</v>
      </c>
      <c r="E4986" s="26">
        <v>210</v>
      </c>
      <c r="G4986" s="28" t="s">
        <v>23</v>
      </c>
      <c r="I4986" s="21">
        <f>WEEKNUM(B4986)</f>
        <v>26</v>
      </c>
    </row>
    <row r="4987" spans="1:9" ht="13.4" customHeight="1" x14ac:dyDescent="0.25">
      <c r="A4987" s="21" t="s">
        <v>2119</v>
      </c>
      <c r="B4987" s="25">
        <v>41454</v>
      </c>
      <c r="C4987" s="28" t="s">
        <v>910</v>
      </c>
      <c r="D4987" s="21">
        <v>371994</v>
      </c>
      <c r="F4987" s="26">
        <v>193.6</v>
      </c>
      <c r="G4987" s="28" t="s">
        <v>360</v>
      </c>
    </row>
    <row r="4988" spans="1:9" ht="13.4" customHeight="1" x14ac:dyDescent="0.25">
      <c r="A4988" s="21" t="s">
        <v>2119</v>
      </c>
      <c r="B4988" s="25">
        <v>41456</v>
      </c>
      <c r="C4988" s="28" t="s">
        <v>6</v>
      </c>
      <c r="D4988" s="21">
        <v>372160</v>
      </c>
      <c r="F4988" s="26">
        <v>143.74</v>
      </c>
      <c r="G4988" s="28" t="s">
        <v>888</v>
      </c>
    </row>
    <row r="4989" spans="1:9" ht="13.4" customHeight="1" x14ac:dyDescent="0.25">
      <c r="A4989" s="21" t="s">
        <v>2119</v>
      </c>
      <c r="B4989" s="25">
        <v>41456</v>
      </c>
      <c r="C4989" s="28" t="s">
        <v>6</v>
      </c>
      <c r="D4989" s="21">
        <v>84322</v>
      </c>
      <c r="F4989" s="26">
        <v>3.68</v>
      </c>
      <c r="G4989" s="28" t="s">
        <v>323</v>
      </c>
    </row>
    <row r="4990" spans="1:9" ht="13.4" customHeight="1" x14ac:dyDescent="0.25">
      <c r="A4990" s="21" t="s">
        <v>2119</v>
      </c>
      <c r="B4990" s="25">
        <v>41456</v>
      </c>
      <c r="C4990" s="28" t="s">
        <v>6</v>
      </c>
      <c r="D4990" s="21">
        <v>372162</v>
      </c>
      <c r="F4990" s="26">
        <v>1513.56</v>
      </c>
      <c r="G4990" s="28" t="s">
        <v>888</v>
      </c>
    </row>
    <row r="4991" spans="1:9" ht="13.4" customHeight="1" x14ac:dyDescent="0.25">
      <c r="A4991" s="21" t="s">
        <v>2119</v>
      </c>
      <c r="B4991" s="25">
        <v>41456</v>
      </c>
      <c r="C4991" s="28" t="s">
        <v>21</v>
      </c>
      <c r="D4991" s="21" t="s">
        <v>32</v>
      </c>
      <c r="E4991" s="26">
        <v>680</v>
      </c>
      <c r="G4991" s="28" t="s">
        <v>888</v>
      </c>
      <c r="I4991" s="21">
        <f t="shared" ref="I4991:I5002" si="162">WEEKNUM(B4991)</f>
        <v>27</v>
      </c>
    </row>
    <row r="4992" spans="1:9" ht="13.4" customHeight="1" x14ac:dyDescent="0.25">
      <c r="A4992" s="21" t="s">
        <v>2119</v>
      </c>
      <c r="B4992" s="25">
        <v>41456</v>
      </c>
      <c r="C4992" s="28" t="s">
        <v>21</v>
      </c>
      <c r="D4992" s="21" t="s">
        <v>22</v>
      </c>
      <c r="E4992" s="26">
        <f>120*4</f>
        <v>480</v>
      </c>
      <c r="G4992" s="28" t="s">
        <v>888</v>
      </c>
      <c r="I4992" s="21">
        <f t="shared" si="162"/>
        <v>27</v>
      </c>
    </row>
    <row r="4993" spans="1:9" ht="13.4" customHeight="1" x14ac:dyDescent="0.25">
      <c r="A4993" s="21" t="s">
        <v>2119</v>
      </c>
      <c r="B4993" s="25">
        <v>41456</v>
      </c>
      <c r="C4993" s="28" t="s">
        <v>21</v>
      </c>
      <c r="D4993" s="21" t="s">
        <v>22</v>
      </c>
      <c r="E4993" s="26">
        <f>810-480</f>
        <v>330</v>
      </c>
      <c r="G4993" s="28" t="s">
        <v>68</v>
      </c>
      <c r="I4993" s="21">
        <f t="shared" si="162"/>
        <v>27</v>
      </c>
    </row>
    <row r="4994" spans="1:9" ht="13.4" customHeight="1" x14ac:dyDescent="0.25">
      <c r="A4994" s="21" t="s">
        <v>2119</v>
      </c>
      <c r="B4994" s="25">
        <v>41456</v>
      </c>
      <c r="C4994" s="28" t="s">
        <v>21</v>
      </c>
      <c r="D4994" s="21" t="s">
        <v>36</v>
      </c>
      <c r="E4994" s="26">
        <v>780</v>
      </c>
      <c r="G4994" s="28" t="s">
        <v>888</v>
      </c>
      <c r="I4994" s="21">
        <f t="shared" si="162"/>
        <v>27</v>
      </c>
    </row>
    <row r="4995" spans="1:9" ht="13.4" customHeight="1" x14ac:dyDescent="0.25">
      <c r="A4995" s="21" t="s">
        <v>2119</v>
      </c>
      <c r="B4995" s="25">
        <v>41456</v>
      </c>
      <c r="C4995" s="28" t="s">
        <v>21</v>
      </c>
      <c r="D4995" s="21" t="s">
        <v>399</v>
      </c>
      <c r="E4995" s="26">
        <v>780</v>
      </c>
      <c r="G4995" s="28" t="s">
        <v>888</v>
      </c>
      <c r="I4995" s="21">
        <f t="shared" si="162"/>
        <v>27</v>
      </c>
    </row>
    <row r="4996" spans="1:9" ht="13.4" customHeight="1" x14ac:dyDescent="0.25">
      <c r="A4996" s="21" t="s">
        <v>2119</v>
      </c>
      <c r="B4996" s="25">
        <v>41456</v>
      </c>
      <c r="C4996" s="28" t="s">
        <v>21</v>
      </c>
      <c r="D4996" s="21" t="s">
        <v>533</v>
      </c>
      <c r="E4996" s="26">
        <v>750</v>
      </c>
      <c r="G4996" s="28" t="s">
        <v>888</v>
      </c>
      <c r="I4996" s="21">
        <f t="shared" si="162"/>
        <v>27</v>
      </c>
    </row>
    <row r="4997" spans="1:9" ht="13.4" customHeight="1" x14ac:dyDescent="0.25">
      <c r="A4997" s="21" t="s">
        <v>2119</v>
      </c>
      <c r="B4997" s="25">
        <v>41456</v>
      </c>
      <c r="C4997" s="28" t="s">
        <v>21</v>
      </c>
      <c r="D4997" s="21" t="s">
        <v>453</v>
      </c>
      <c r="E4997" s="26">
        <v>750</v>
      </c>
      <c r="G4997" s="28" t="s">
        <v>888</v>
      </c>
      <c r="I4997" s="21">
        <f t="shared" si="162"/>
        <v>27</v>
      </c>
    </row>
    <row r="4998" spans="1:9" ht="13.4" customHeight="1" x14ac:dyDescent="0.25">
      <c r="A4998" s="21" t="s">
        <v>2119</v>
      </c>
      <c r="B4998" s="25">
        <v>41456</v>
      </c>
      <c r="C4998" s="28" t="s">
        <v>21</v>
      </c>
      <c r="D4998" s="21" t="s">
        <v>453</v>
      </c>
      <c r="E4998" s="26">
        <v>660</v>
      </c>
      <c r="G4998" s="28" t="s">
        <v>888</v>
      </c>
      <c r="I4998" s="21">
        <f t="shared" si="162"/>
        <v>27</v>
      </c>
    </row>
    <row r="4999" spans="1:9" ht="13.4" customHeight="1" x14ac:dyDescent="0.25">
      <c r="A4999" s="21" t="s">
        <v>2119</v>
      </c>
      <c r="B4999" s="25">
        <v>41456</v>
      </c>
      <c r="C4999" s="28" t="s">
        <v>21</v>
      </c>
      <c r="D4999" s="21" t="s">
        <v>644</v>
      </c>
      <c r="E4999" s="26">
        <v>100</v>
      </c>
      <c r="G4999" s="28" t="s">
        <v>68</v>
      </c>
      <c r="I4999" s="21">
        <f t="shared" si="162"/>
        <v>27</v>
      </c>
    </row>
    <row r="5000" spans="1:9" ht="13.4" customHeight="1" x14ac:dyDescent="0.25">
      <c r="A5000" s="21" t="s">
        <v>2119</v>
      </c>
      <c r="B5000" s="25">
        <v>41456</v>
      </c>
      <c r="C5000" s="28" t="s">
        <v>21</v>
      </c>
      <c r="D5000" s="21" t="s">
        <v>644</v>
      </c>
      <c r="E5000" s="26">
        <v>520</v>
      </c>
      <c r="G5000" s="28" t="s">
        <v>888</v>
      </c>
      <c r="I5000" s="21">
        <f t="shared" si="162"/>
        <v>27</v>
      </c>
    </row>
    <row r="5001" spans="1:9" ht="13.4" customHeight="1" x14ac:dyDescent="0.25">
      <c r="A5001" s="21" t="s">
        <v>2119</v>
      </c>
      <c r="B5001" s="25">
        <v>41456</v>
      </c>
      <c r="C5001" s="28" t="s">
        <v>21</v>
      </c>
      <c r="D5001" s="21" t="s">
        <v>916</v>
      </c>
      <c r="E5001" s="26">
        <v>480</v>
      </c>
      <c r="G5001" s="28" t="s">
        <v>888</v>
      </c>
      <c r="I5001" s="21">
        <f t="shared" si="162"/>
        <v>27</v>
      </c>
    </row>
    <row r="5002" spans="1:9" ht="13.4" customHeight="1" x14ac:dyDescent="0.25">
      <c r="A5002" s="21" t="s">
        <v>2119</v>
      </c>
      <c r="B5002" s="25">
        <v>41456</v>
      </c>
      <c r="C5002" s="28" t="s">
        <v>21</v>
      </c>
      <c r="D5002" s="21" t="s">
        <v>508</v>
      </c>
      <c r="E5002" s="26">
        <v>444.97</v>
      </c>
      <c r="G5002" s="28" t="s">
        <v>454</v>
      </c>
      <c r="I5002" s="21">
        <f t="shared" si="162"/>
        <v>27</v>
      </c>
    </row>
    <row r="5003" spans="1:9" ht="13.4" customHeight="1" x14ac:dyDescent="0.25">
      <c r="A5003" s="21" t="s">
        <v>2119</v>
      </c>
      <c r="B5003" s="25">
        <v>41457</v>
      </c>
      <c r="C5003" s="28" t="s">
        <v>6</v>
      </c>
      <c r="D5003" s="21">
        <v>372321</v>
      </c>
      <c r="F5003" s="26">
        <v>460.96</v>
      </c>
      <c r="G5003" s="28" t="s">
        <v>888</v>
      </c>
    </row>
    <row r="5004" spans="1:9" ht="13.4" customHeight="1" x14ac:dyDescent="0.25">
      <c r="A5004" s="21" t="s">
        <v>2119</v>
      </c>
      <c r="B5004" s="25">
        <v>41457</v>
      </c>
      <c r="C5004" s="28" t="s">
        <v>6</v>
      </c>
      <c r="D5004" s="21">
        <v>84360</v>
      </c>
      <c r="F5004" s="26">
        <v>222.36</v>
      </c>
      <c r="G5004" s="28" t="s">
        <v>888</v>
      </c>
    </row>
    <row r="5005" spans="1:9" ht="13.4" customHeight="1" x14ac:dyDescent="0.25">
      <c r="A5005" s="21" t="s">
        <v>2119</v>
      </c>
      <c r="B5005" s="25">
        <v>41457</v>
      </c>
      <c r="C5005" s="28" t="s">
        <v>21</v>
      </c>
      <c r="D5005" s="21" t="s">
        <v>952</v>
      </c>
      <c r="E5005" s="26">
        <f>340/2</f>
        <v>170</v>
      </c>
      <c r="G5005" s="28" t="s">
        <v>68</v>
      </c>
      <c r="I5005" s="21">
        <f>WEEKNUM(B5005)</f>
        <v>27</v>
      </c>
    </row>
    <row r="5006" spans="1:9" ht="13.4" customHeight="1" x14ac:dyDescent="0.25">
      <c r="A5006" s="21" t="s">
        <v>2119</v>
      </c>
      <c r="B5006" s="25">
        <v>41457</v>
      </c>
      <c r="C5006" s="28" t="s">
        <v>21</v>
      </c>
      <c r="D5006" s="21" t="s">
        <v>952</v>
      </c>
      <c r="E5006" s="26">
        <v>170</v>
      </c>
      <c r="G5006" s="28" t="s">
        <v>888</v>
      </c>
      <c r="I5006" s="21">
        <f>WEEKNUM(B5006)</f>
        <v>27</v>
      </c>
    </row>
    <row r="5007" spans="1:9" ht="13.4" customHeight="1" x14ac:dyDescent="0.25">
      <c r="A5007" s="21" t="s">
        <v>2119</v>
      </c>
      <c r="B5007" s="25">
        <v>41457</v>
      </c>
      <c r="C5007" s="28" t="s">
        <v>21</v>
      </c>
      <c r="D5007" s="21" t="s">
        <v>510</v>
      </c>
      <c r="E5007" s="26">
        <v>190.74</v>
      </c>
      <c r="G5007" s="28" t="s">
        <v>299</v>
      </c>
      <c r="I5007" s="21">
        <f>WEEKNUM(B5007)</f>
        <v>27</v>
      </c>
    </row>
    <row r="5008" spans="1:9" ht="13.4" customHeight="1" x14ac:dyDescent="0.25">
      <c r="A5008" s="21" t="s">
        <v>2119</v>
      </c>
      <c r="B5008" s="25">
        <v>41458</v>
      </c>
      <c r="C5008" s="28" t="s">
        <v>6</v>
      </c>
      <c r="D5008" s="21">
        <v>372538</v>
      </c>
      <c r="F5008" s="26">
        <v>205.43</v>
      </c>
      <c r="G5008" s="28" t="s">
        <v>888</v>
      </c>
    </row>
    <row r="5009" spans="1:9" ht="13.4" customHeight="1" x14ac:dyDescent="0.25">
      <c r="A5009" s="21" t="s">
        <v>2119</v>
      </c>
      <c r="B5009" s="25">
        <v>41458</v>
      </c>
      <c r="C5009" s="28" t="s">
        <v>21</v>
      </c>
      <c r="D5009" s="21" t="s">
        <v>848</v>
      </c>
      <c r="E5009" s="26">
        <v>400</v>
      </c>
      <c r="G5009" s="28" t="s">
        <v>888</v>
      </c>
      <c r="I5009" s="21">
        <f>WEEKNUM(B5009)</f>
        <v>27</v>
      </c>
    </row>
    <row r="5010" spans="1:9" ht="13.4" customHeight="1" x14ac:dyDescent="0.25">
      <c r="A5010" s="21" t="s">
        <v>2119</v>
      </c>
      <c r="B5010" s="25">
        <v>41458</v>
      </c>
      <c r="C5010" s="28" t="s">
        <v>21</v>
      </c>
      <c r="D5010" s="21" t="s">
        <v>848</v>
      </c>
      <c r="E5010" s="26">
        <v>400</v>
      </c>
      <c r="G5010" s="28" t="s">
        <v>888</v>
      </c>
      <c r="I5010" s="21">
        <f>WEEKNUM(B5010)</f>
        <v>27</v>
      </c>
    </row>
    <row r="5011" spans="1:9" ht="13.4" customHeight="1" x14ac:dyDescent="0.25">
      <c r="A5011" s="21" t="s">
        <v>2119</v>
      </c>
      <c r="B5011" s="25">
        <v>41458</v>
      </c>
      <c r="C5011" s="28" t="s">
        <v>21</v>
      </c>
      <c r="D5011" s="21" t="s">
        <v>452</v>
      </c>
      <c r="E5011" s="26">
        <v>1989</v>
      </c>
      <c r="G5011" s="28" t="s">
        <v>68</v>
      </c>
      <c r="I5011" s="21">
        <f>WEEKNUM(B5011)</f>
        <v>27</v>
      </c>
    </row>
    <row r="5012" spans="1:9" ht="13.4" customHeight="1" x14ac:dyDescent="0.25">
      <c r="A5012" s="21" t="s">
        <v>2119</v>
      </c>
      <c r="B5012" s="25">
        <v>41460</v>
      </c>
      <c r="C5012" s="28" t="s">
        <v>275</v>
      </c>
      <c r="D5012" s="21">
        <v>272001</v>
      </c>
      <c r="F5012" s="26">
        <v>379.39</v>
      </c>
      <c r="G5012" s="28" t="s">
        <v>905</v>
      </c>
    </row>
    <row r="5013" spans="1:9" ht="13.4" customHeight="1" x14ac:dyDescent="0.25">
      <c r="A5013" s="21" t="s">
        <v>2119</v>
      </c>
      <c r="B5013" s="25">
        <v>41460</v>
      </c>
      <c r="C5013" s="28" t="s">
        <v>6</v>
      </c>
      <c r="D5013" s="21">
        <v>372959</v>
      </c>
      <c r="F5013" s="26">
        <v>447.92</v>
      </c>
      <c r="G5013" s="28" t="s">
        <v>888</v>
      </c>
    </row>
    <row r="5014" spans="1:9" ht="13.4" customHeight="1" x14ac:dyDescent="0.25">
      <c r="A5014" s="21" t="s">
        <v>2119</v>
      </c>
      <c r="B5014" s="25">
        <v>41460</v>
      </c>
      <c r="C5014" s="28" t="s">
        <v>21</v>
      </c>
      <c r="D5014" s="21" t="s">
        <v>36</v>
      </c>
      <c r="E5014" s="26">
        <v>520</v>
      </c>
      <c r="G5014" s="28" t="s">
        <v>888</v>
      </c>
      <c r="I5014" s="21">
        <f>WEEKNUM(B5014)</f>
        <v>27</v>
      </c>
    </row>
    <row r="5015" spans="1:9" ht="13.4" customHeight="1" x14ac:dyDescent="0.25">
      <c r="A5015" s="21" t="s">
        <v>2119</v>
      </c>
      <c r="B5015" s="25">
        <v>41460</v>
      </c>
      <c r="C5015" s="28" t="s">
        <v>21</v>
      </c>
      <c r="D5015" s="21" t="s">
        <v>730</v>
      </c>
      <c r="E5015" s="26">
        <v>3.1</v>
      </c>
      <c r="G5015" s="28" t="s">
        <v>323</v>
      </c>
      <c r="I5015" s="21">
        <f>WEEKNUM(B5015)</f>
        <v>27</v>
      </c>
    </row>
    <row r="5016" spans="1:9" ht="13.4" customHeight="1" x14ac:dyDescent="0.25">
      <c r="A5016" s="21" t="s">
        <v>2119</v>
      </c>
      <c r="B5016" s="25">
        <v>41461</v>
      </c>
      <c r="C5016" s="28" t="s">
        <v>6</v>
      </c>
      <c r="D5016" s="21">
        <v>84558</v>
      </c>
      <c r="F5016" s="26">
        <v>495.06</v>
      </c>
      <c r="G5016" s="28" t="s">
        <v>953</v>
      </c>
    </row>
    <row r="5017" spans="1:9" ht="13.4" customHeight="1" x14ac:dyDescent="0.25">
      <c r="A5017" s="21" t="s">
        <v>2119</v>
      </c>
      <c r="B5017" s="25">
        <v>41461</v>
      </c>
      <c r="C5017" s="28" t="s">
        <v>6</v>
      </c>
      <c r="D5017" s="21">
        <v>373047</v>
      </c>
      <c r="F5017" s="26">
        <v>270.08999999999997</v>
      </c>
      <c r="G5017" s="21" t="s">
        <v>888</v>
      </c>
    </row>
    <row r="5018" spans="1:9" ht="13.4" customHeight="1" x14ac:dyDescent="0.25">
      <c r="A5018" s="21" t="s">
        <v>2119</v>
      </c>
      <c r="B5018" s="25">
        <v>41463</v>
      </c>
      <c r="C5018" s="28" t="s">
        <v>275</v>
      </c>
      <c r="D5018" s="21">
        <v>272169</v>
      </c>
      <c r="F5018" s="26">
        <v>134.06</v>
      </c>
      <c r="G5018" s="28" t="s">
        <v>905</v>
      </c>
    </row>
    <row r="5019" spans="1:9" ht="13.4" customHeight="1" x14ac:dyDescent="0.25">
      <c r="A5019" s="21" t="s">
        <v>2119</v>
      </c>
      <c r="B5019" s="25">
        <v>41463</v>
      </c>
      <c r="C5019" s="28" t="s">
        <v>21</v>
      </c>
      <c r="D5019" s="21" t="s">
        <v>773</v>
      </c>
      <c r="E5019" s="26">
        <v>798.34</v>
      </c>
      <c r="G5019" s="28" t="s">
        <v>323</v>
      </c>
      <c r="I5019" s="21">
        <f t="shared" ref="I5019:I5028" si="163">WEEKNUM(B5019)</f>
        <v>28</v>
      </c>
    </row>
    <row r="5020" spans="1:9" ht="13.4" customHeight="1" x14ac:dyDescent="0.25">
      <c r="A5020" s="21" t="s">
        <v>2119</v>
      </c>
      <c r="B5020" s="25">
        <v>41463</v>
      </c>
      <c r="C5020" s="28" t="s">
        <v>21</v>
      </c>
      <c r="D5020" s="21" t="s">
        <v>533</v>
      </c>
      <c r="E5020" s="26">
        <v>720</v>
      </c>
      <c r="G5020" s="28" t="s">
        <v>888</v>
      </c>
      <c r="I5020" s="21">
        <f t="shared" si="163"/>
        <v>28</v>
      </c>
    </row>
    <row r="5021" spans="1:9" ht="13.4" customHeight="1" x14ac:dyDescent="0.25">
      <c r="A5021" s="21" t="s">
        <v>2119</v>
      </c>
      <c r="B5021" s="25">
        <v>41463</v>
      </c>
      <c r="C5021" s="28" t="s">
        <v>21</v>
      </c>
      <c r="D5021" s="21" t="s">
        <v>32</v>
      </c>
      <c r="E5021" s="26">
        <v>650</v>
      </c>
      <c r="G5021" s="28" t="s">
        <v>888</v>
      </c>
      <c r="I5021" s="21">
        <f t="shared" si="163"/>
        <v>28</v>
      </c>
    </row>
    <row r="5022" spans="1:9" ht="13.4" customHeight="1" x14ac:dyDescent="0.25">
      <c r="A5022" s="21" t="s">
        <v>2119</v>
      </c>
      <c r="B5022" s="25">
        <v>41463</v>
      </c>
      <c r="C5022" s="28" t="s">
        <v>21</v>
      </c>
      <c r="D5022" s="21" t="s">
        <v>22</v>
      </c>
      <c r="E5022" s="26">
        <v>650</v>
      </c>
      <c r="G5022" s="28" t="s">
        <v>888</v>
      </c>
      <c r="I5022" s="21">
        <f t="shared" si="163"/>
        <v>28</v>
      </c>
    </row>
    <row r="5023" spans="1:9" ht="13.4" customHeight="1" x14ac:dyDescent="0.25">
      <c r="A5023" s="21" t="s">
        <v>2119</v>
      </c>
      <c r="B5023" s="25">
        <v>41463</v>
      </c>
      <c r="C5023" s="28" t="s">
        <v>21</v>
      </c>
      <c r="D5023" s="21" t="s">
        <v>644</v>
      </c>
      <c r="E5023" s="26">
        <v>500</v>
      </c>
      <c r="G5023" s="28" t="s">
        <v>888</v>
      </c>
      <c r="I5023" s="21">
        <f t="shared" si="163"/>
        <v>28</v>
      </c>
    </row>
    <row r="5024" spans="1:9" ht="13.4" customHeight="1" x14ac:dyDescent="0.25">
      <c r="A5024" s="21" t="s">
        <v>2119</v>
      </c>
      <c r="B5024" s="25">
        <v>41463</v>
      </c>
      <c r="C5024" s="28" t="s">
        <v>21</v>
      </c>
      <c r="D5024" s="21" t="s">
        <v>399</v>
      </c>
      <c r="E5024" s="26">
        <v>460</v>
      </c>
      <c r="G5024" s="28" t="s">
        <v>888</v>
      </c>
      <c r="I5024" s="21">
        <f t="shared" si="163"/>
        <v>28</v>
      </c>
    </row>
    <row r="5025" spans="1:9" ht="13.4" customHeight="1" x14ac:dyDescent="0.25">
      <c r="A5025" s="21" t="s">
        <v>2119</v>
      </c>
      <c r="B5025" s="25">
        <v>41463</v>
      </c>
      <c r="C5025" s="28" t="s">
        <v>21</v>
      </c>
      <c r="D5025" s="21" t="s">
        <v>295</v>
      </c>
      <c r="E5025" s="26">
        <v>450</v>
      </c>
      <c r="G5025" s="28" t="s">
        <v>953</v>
      </c>
      <c r="I5025" s="21">
        <f t="shared" si="163"/>
        <v>28</v>
      </c>
    </row>
    <row r="5026" spans="1:9" ht="13.4" customHeight="1" x14ac:dyDescent="0.25">
      <c r="A5026" s="21" t="s">
        <v>2119</v>
      </c>
      <c r="B5026" s="25">
        <v>41463</v>
      </c>
      <c r="C5026" s="28" t="s">
        <v>21</v>
      </c>
      <c r="D5026" s="21" t="s">
        <v>22</v>
      </c>
      <c r="E5026" s="26">
        <v>450</v>
      </c>
      <c r="G5026" s="28" t="s">
        <v>888</v>
      </c>
      <c r="I5026" s="21">
        <f t="shared" si="163"/>
        <v>28</v>
      </c>
    </row>
    <row r="5027" spans="1:9" ht="13.4" customHeight="1" x14ac:dyDescent="0.25">
      <c r="A5027" s="21" t="s">
        <v>2119</v>
      </c>
      <c r="B5027" s="25">
        <v>41463</v>
      </c>
      <c r="C5027" s="28" t="s">
        <v>21</v>
      </c>
      <c r="D5027" s="21" t="s">
        <v>489</v>
      </c>
      <c r="E5027" s="26">
        <v>159</v>
      </c>
      <c r="G5027" s="28" t="s">
        <v>454</v>
      </c>
      <c r="I5027" s="21">
        <f t="shared" si="163"/>
        <v>28</v>
      </c>
    </row>
    <row r="5028" spans="1:9" ht="13.4" customHeight="1" x14ac:dyDescent="0.25">
      <c r="A5028" s="21" t="s">
        <v>2119</v>
      </c>
      <c r="B5028" s="25">
        <v>41463</v>
      </c>
      <c r="C5028" s="28" t="s">
        <v>21</v>
      </c>
      <c r="D5028" s="21" t="s">
        <v>941</v>
      </c>
      <c r="E5028" s="26">
        <v>120</v>
      </c>
      <c r="G5028" s="28" t="s">
        <v>888</v>
      </c>
      <c r="I5028" s="21">
        <f t="shared" si="163"/>
        <v>28</v>
      </c>
    </row>
    <row r="5029" spans="1:9" ht="13.4" customHeight="1" x14ac:dyDescent="0.25">
      <c r="A5029" s="21" t="s">
        <v>2119</v>
      </c>
      <c r="B5029" s="25">
        <v>41464</v>
      </c>
      <c r="C5029" s="28" t="s">
        <v>6</v>
      </c>
      <c r="D5029" s="21">
        <v>373437</v>
      </c>
      <c r="F5029" s="26">
        <v>831.18</v>
      </c>
      <c r="G5029" s="28" t="s">
        <v>888</v>
      </c>
    </row>
    <row r="5030" spans="1:9" ht="13.4" customHeight="1" x14ac:dyDescent="0.25">
      <c r="A5030" s="21" t="s">
        <v>2119</v>
      </c>
      <c r="B5030" s="25">
        <v>41464</v>
      </c>
      <c r="C5030" s="28" t="s">
        <v>6</v>
      </c>
      <c r="D5030" s="21">
        <v>84716</v>
      </c>
      <c r="F5030" s="26">
        <v>137.66999999999999</v>
      </c>
      <c r="G5030" s="28" t="s">
        <v>953</v>
      </c>
    </row>
    <row r="5031" spans="1:9" ht="13.4" customHeight="1" x14ac:dyDescent="0.25">
      <c r="A5031" s="21" t="s">
        <v>2119</v>
      </c>
      <c r="B5031" s="25">
        <v>41464</v>
      </c>
      <c r="C5031" s="28" t="s">
        <v>6</v>
      </c>
      <c r="D5031" s="21">
        <v>373467</v>
      </c>
      <c r="F5031" s="26">
        <v>254.79</v>
      </c>
      <c r="G5031" s="28" t="s">
        <v>888</v>
      </c>
    </row>
    <row r="5032" spans="1:9" ht="13.4" customHeight="1" x14ac:dyDescent="0.25">
      <c r="A5032" s="21" t="s">
        <v>2119</v>
      </c>
      <c r="B5032" s="25">
        <v>41464</v>
      </c>
      <c r="C5032" s="28" t="s">
        <v>6</v>
      </c>
      <c r="D5032" s="21">
        <v>84734</v>
      </c>
      <c r="F5032" s="26">
        <v>341.7</v>
      </c>
      <c r="G5032" s="28" t="s">
        <v>343</v>
      </c>
    </row>
    <row r="5033" spans="1:9" ht="13.4" customHeight="1" x14ac:dyDescent="0.25">
      <c r="A5033" s="21" t="s">
        <v>2119</v>
      </c>
      <c r="B5033" s="25">
        <v>41464</v>
      </c>
      <c r="C5033" s="28" t="s">
        <v>21</v>
      </c>
      <c r="D5033" s="21" t="s">
        <v>453</v>
      </c>
      <c r="E5033" s="26">
        <v>480</v>
      </c>
      <c r="G5033" s="28" t="s">
        <v>888</v>
      </c>
      <c r="I5033" s="21">
        <f>WEEKNUM(B5033)</f>
        <v>28</v>
      </c>
    </row>
    <row r="5034" spans="1:9" ht="13.4" customHeight="1" x14ac:dyDescent="0.25">
      <c r="A5034" s="21" t="s">
        <v>2119</v>
      </c>
      <c r="B5034" s="25">
        <v>41466</v>
      </c>
      <c r="C5034" s="28" t="s">
        <v>21</v>
      </c>
      <c r="D5034" s="21" t="s">
        <v>399</v>
      </c>
      <c r="E5034" s="26">
        <v>120</v>
      </c>
      <c r="G5034" s="28" t="s">
        <v>888</v>
      </c>
      <c r="I5034" s="21">
        <f>WEEKNUM(B5034)</f>
        <v>28</v>
      </c>
    </row>
    <row r="5035" spans="1:9" ht="13.4" customHeight="1" x14ac:dyDescent="0.25">
      <c r="A5035" s="21" t="s">
        <v>2119</v>
      </c>
      <c r="B5035" s="25">
        <v>41466</v>
      </c>
      <c r="C5035" s="28" t="s">
        <v>21</v>
      </c>
      <c r="D5035" s="21" t="s">
        <v>954</v>
      </c>
      <c r="E5035" s="26">
        <v>108.05</v>
      </c>
      <c r="G5035" s="28" t="s">
        <v>953</v>
      </c>
      <c r="I5035" s="21">
        <f>WEEKNUM(B5035)</f>
        <v>28</v>
      </c>
    </row>
    <row r="5036" spans="1:9" ht="13.4" customHeight="1" x14ac:dyDescent="0.25">
      <c r="A5036" s="21" t="s">
        <v>2119</v>
      </c>
      <c r="B5036" s="25">
        <v>41466</v>
      </c>
      <c r="C5036" s="28" t="s">
        <v>6</v>
      </c>
      <c r="D5036" s="21">
        <v>373910</v>
      </c>
      <c r="F5036" s="26">
        <v>185.29</v>
      </c>
      <c r="G5036" s="21" t="s">
        <v>888</v>
      </c>
    </row>
    <row r="5037" spans="1:9" ht="13.4" customHeight="1" x14ac:dyDescent="0.25">
      <c r="A5037" s="21" t="s">
        <v>2119</v>
      </c>
      <c r="B5037" s="25">
        <v>41466</v>
      </c>
      <c r="C5037" s="28" t="s">
        <v>6</v>
      </c>
      <c r="D5037" s="21">
        <v>84860</v>
      </c>
      <c r="F5037" s="26">
        <v>205.72</v>
      </c>
      <c r="G5037" s="28" t="s">
        <v>953</v>
      </c>
    </row>
    <row r="5038" spans="1:9" ht="13.4" customHeight="1" x14ac:dyDescent="0.25">
      <c r="A5038" s="21" t="s">
        <v>2119</v>
      </c>
      <c r="B5038" s="25">
        <v>41466</v>
      </c>
      <c r="C5038" s="28" t="s">
        <v>6</v>
      </c>
      <c r="D5038" s="21">
        <v>272427</v>
      </c>
      <c r="F5038" s="26">
        <v>634.27</v>
      </c>
      <c r="G5038" s="28" t="s">
        <v>343</v>
      </c>
    </row>
    <row r="5039" spans="1:9" ht="13.4" customHeight="1" x14ac:dyDescent="0.25">
      <c r="A5039" s="21" t="s">
        <v>2119</v>
      </c>
      <c r="B5039" s="25">
        <v>41466</v>
      </c>
      <c r="C5039" s="28" t="s">
        <v>6</v>
      </c>
      <c r="D5039" s="21">
        <v>84873</v>
      </c>
      <c r="F5039" s="26">
        <v>173.21</v>
      </c>
      <c r="G5039" s="28" t="s">
        <v>953</v>
      </c>
    </row>
    <row r="5040" spans="1:9" ht="13.4" customHeight="1" x14ac:dyDescent="0.25">
      <c r="A5040" s="21" t="s">
        <v>2119</v>
      </c>
      <c r="B5040" s="25">
        <v>41466</v>
      </c>
      <c r="C5040" s="28" t="s">
        <v>6</v>
      </c>
      <c r="D5040" s="21">
        <v>374012</v>
      </c>
      <c r="F5040" s="26">
        <v>868.33</v>
      </c>
      <c r="G5040" s="28" t="s">
        <v>888</v>
      </c>
    </row>
    <row r="5041" spans="1:9" ht="13.4" customHeight="1" x14ac:dyDescent="0.25">
      <c r="A5041" s="21" t="s">
        <v>2119</v>
      </c>
      <c r="B5041" s="25">
        <v>41467</v>
      </c>
      <c r="C5041" s="28" t="s">
        <v>21</v>
      </c>
      <c r="D5041" s="21" t="s">
        <v>918</v>
      </c>
      <c r="E5041" s="26">
        <v>-250</v>
      </c>
      <c r="G5041" s="28" t="s">
        <v>955</v>
      </c>
      <c r="I5041" s="21">
        <f>WEEKNUM(B5041)</f>
        <v>28</v>
      </c>
    </row>
    <row r="5042" spans="1:9" ht="13.4" customHeight="1" x14ac:dyDescent="0.25">
      <c r="A5042" s="21" t="s">
        <v>2119</v>
      </c>
      <c r="B5042" s="25">
        <v>41467</v>
      </c>
      <c r="C5042" s="28" t="s">
        <v>21</v>
      </c>
      <c r="D5042" s="21" t="s">
        <v>295</v>
      </c>
      <c r="E5042" s="26">
        <v>3000</v>
      </c>
      <c r="G5042" s="28" t="s">
        <v>953</v>
      </c>
      <c r="I5042" s="21">
        <f>WEEKNUM(B5042)</f>
        <v>28</v>
      </c>
    </row>
    <row r="5043" spans="1:9" ht="13.4" customHeight="1" x14ac:dyDescent="0.25">
      <c r="A5043" s="21" t="s">
        <v>2119</v>
      </c>
      <c r="B5043" s="25">
        <v>41467</v>
      </c>
      <c r="C5043" s="28" t="s">
        <v>21</v>
      </c>
      <c r="D5043" s="21" t="s">
        <v>36</v>
      </c>
      <c r="E5043" s="26">
        <v>130</v>
      </c>
      <c r="G5043" s="28" t="s">
        <v>888</v>
      </c>
      <c r="I5043" s="21">
        <f>WEEKNUM(B5043)</f>
        <v>28</v>
      </c>
    </row>
    <row r="5044" spans="1:9" ht="13.4" customHeight="1" x14ac:dyDescent="0.25">
      <c r="A5044" s="21" t="s">
        <v>2119</v>
      </c>
      <c r="B5044" s="25">
        <v>41467</v>
      </c>
      <c r="C5044" s="28" t="s">
        <v>340</v>
      </c>
      <c r="D5044" s="21">
        <v>84911</v>
      </c>
      <c r="F5044" s="26">
        <v>37.83</v>
      </c>
      <c r="G5044" s="28" t="s">
        <v>214</v>
      </c>
    </row>
    <row r="5045" spans="1:9" ht="13.4" customHeight="1" x14ac:dyDescent="0.25">
      <c r="A5045" s="21" t="s">
        <v>2119</v>
      </c>
      <c r="B5045" s="25">
        <v>41467</v>
      </c>
      <c r="C5045" s="28" t="s">
        <v>340</v>
      </c>
      <c r="D5045" s="21">
        <v>272543</v>
      </c>
      <c r="F5045" s="26">
        <v>105.58</v>
      </c>
      <c r="G5045" s="28" t="s">
        <v>214</v>
      </c>
    </row>
    <row r="5046" spans="1:9" ht="13.4" customHeight="1" x14ac:dyDescent="0.25">
      <c r="A5046" s="21" t="s">
        <v>2119</v>
      </c>
      <c r="B5046" s="25">
        <v>41467</v>
      </c>
      <c r="C5046" s="28" t="s">
        <v>340</v>
      </c>
      <c r="D5046" s="21">
        <v>84908</v>
      </c>
      <c r="F5046" s="26">
        <v>1857.94</v>
      </c>
      <c r="G5046" s="28" t="s">
        <v>214</v>
      </c>
    </row>
    <row r="5047" spans="1:9" ht="13.4" customHeight="1" x14ac:dyDescent="0.25">
      <c r="A5047" s="21" t="s">
        <v>2119</v>
      </c>
      <c r="B5047" s="25">
        <v>41467</v>
      </c>
      <c r="C5047" s="28" t="s">
        <v>6</v>
      </c>
      <c r="D5047" s="21">
        <v>272556</v>
      </c>
      <c r="F5047" s="26">
        <v>38.5</v>
      </c>
      <c r="G5047" s="28" t="s">
        <v>953</v>
      </c>
    </row>
    <row r="5048" spans="1:9" ht="13.4" customHeight="1" x14ac:dyDescent="0.25">
      <c r="A5048" s="21" t="s">
        <v>2119</v>
      </c>
      <c r="B5048" s="25">
        <v>41468</v>
      </c>
      <c r="C5048" s="28" t="s">
        <v>6</v>
      </c>
      <c r="D5048" s="21">
        <v>272563</v>
      </c>
      <c r="F5048" s="26">
        <v>44.01</v>
      </c>
      <c r="G5048" s="28" t="s">
        <v>343</v>
      </c>
    </row>
    <row r="5049" spans="1:9" ht="13.4" customHeight="1" x14ac:dyDescent="0.25">
      <c r="A5049" s="21" t="s">
        <v>2119</v>
      </c>
      <c r="B5049" s="25">
        <v>41470</v>
      </c>
      <c r="C5049" s="28" t="s">
        <v>21</v>
      </c>
      <c r="D5049" s="21" t="s">
        <v>36</v>
      </c>
      <c r="E5049" s="26">
        <v>260</v>
      </c>
      <c r="G5049" s="28" t="s">
        <v>888</v>
      </c>
      <c r="I5049" s="21">
        <f t="shared" ref="I5049:I5058" si="164">WEEKNUM(B5049)</f>
        <v>29</v>
      </c>
    </row>
    <row r="5050" spans="1:9" ht="13.4" customHeight="1" x14ac:dyDescent="0.25">
      <c r="A5050" s="21" t="s">
        <v>2119</v>
      </c>
      <c r="B5050" s="25">
        <v>41470</v>
      </c>
      <c r="C5050" s="28" t="s">
        <v>21</v>
      </c>
      <c r="D5050" s="21" t="s">
        <v>36</v>
      </c>
      <c r="E5050" s="26">
        <f>780-260</f>
        <v>520</v>
      </c>
      <c r="G5050" s="28" t="s">
        <v>343</v>
      </c>
      <c r="I5050" s="21">
        <f t="shared" si="164"/>
        <v>29</v>
      </c>
    </row>
    <row r="5051" spans="1:9" ht="13.4" customHeight="1" x14ac:dyDescent="0.25">
      <c r="A5051" s="21" t="s">
        <v>2119</v>
      </c>
      <c r="B5051" s="25">
        <v>41470</v>
      </c>
      <c r="C5051" s="28" t="s">
        <v>21</v>
      </c>
      <c r="D5051" s="21" t="s">
        <v>22</v>
      </c>
      <c r="E5051" s="26">
        <v>780</v>
      </c>
      <c r="G5051" s="28" t="s">
        <v>888</v>
      </c>
      <c r="I5051" s="21">
        <f t="shared" si="164"/>
        <v>29</v>
      </c>
    </row>
    <row r="5052" spans="1:9" ht="13.4" customHeight="1" x14ac:dyDescent="0.25">
      <c r="A5052" s="21" t="s">
        <v>2119</v>
      </c>
      <c r="B5052" s="25">
        <v>41470</v>
      </c>
      <c r="C5052" s="28" t="s">
        <v>21</v>
      </c>
      <c r="D5052" s="21" t="s">
        <v>399</v>
      </c>
      <c r="E5052" s="26">
        <v>240</v>
      </c>
      <c r="G5052" s="28" t="s">
        <v>888</v>
      </c>
      <c r="I5052" s="21">
        <f t="shared" si="164"/>
        <v>29</v>
      </c>
    </row>
    <row r="5053" spans="1:9" ht="13.4" customHeight="1" x14ac:dyDescent="0.25">
      <c r="A5053" s="21" t="s">
        <v>2119</v>
      </c>
      <c r="B5053" s="25">
        <v>41470</v>
      </c>
      <c r="C5053" s="28" t="s">
        <v>21</v>
      </c>
      <c r="D5053" s="21" t="s">
        <v>399</v>
      </c>
      <c r="E5053" s="26">
        <f>720-240</f>
        <v>480</v>
      </c>
      <c r="G5053" s="28" t="s">
        <v>343</v>
      </c>
      <c r="I5053" s="21">
        <f t="shared" si="164"/>
        <v>29</v>
      </c>
    </row>
    <row r="5054" spans="1:9" ht="13.4" customHeight="1" x14ac:dyDescent="0.25">
      <c r="A5054" s="21" t="s">
        <v>2119</v>
      </c>
      <c r="B5054" s="25">
        <v>41470</v>
      </c>
      <c r="C5054" s="28" t="s">
        <v>21</v>
      </c>
      <c r="D5054" s="21" t="s">
        <v>644</v>
      </c>
      <c r="E5054" s="26">
        <v>600</v>
      </c>
      <c r="G5054" s="28" t="s">
        <v>888</v>
      </c>
      <c r="I5054" s="21">
        <f t="shared" si="164"/>
        <v>29</v>
      </c>
    </row>
    <row r="5055" spans="1:9" ht="13.4" customHeight="1" x14ac:dyDescent="0.25">
      <c r="A5055" s="21" t="s">
        <v>2119</v>
      </c>
      <c r="B5055" s="25">
        <v>41470</v>
      </c>
      <c r="C5055" s="28" t="s">
        <v>21</v>
      </c>
      <c r="D5055" s="21" t="s">
        <v>22</v>
      </c>
      <c r="E5055" s="26">
        <v>560</v>
      </c>
      <c r="G5055" s="28" t="s">
        <v>888</v>
      </c>
      <c r="I5055" s="21">
        <f t="shared" si="164"/>
        <v>29</v>
      </c>
    </row>
    <row r="5056" spans="1:9" ht="13.4" customHeight="1" x14ac:dyDescent="0.25">
      <c r="A5056" s="21" t="s">
        <v>2119</v>
      </c>
      <c r="B5056" s="25">
        <v>41470</v>
      </c>
      <c r="C5056" s="28" t="s">
        <v>21</v>
      </c>
      <c r="D5056" s="21" t="s">
        <v>32</v>
      </c>
      <c r="E5056" s="26">
        <v>550</v>
      </c>
      <c r="G5056" s="28" t="s">
        <v>888</v>
      </c>
      <c r="I5056" s="21">
        <f t="shared" si="164"/>
        <v>29</v>
      </c>
    </row>
    <row r="5057" spans="1:9" ht="13.4" customHeight="1" x14ac:dyDescent="0.25">
      <c r="A5057" s="21" t="s">
        <v>2119</v>
      </c>
      <c r="B5057" s="25">
        <v>41470</v>
      </c>
      <c r="C5057" s="28" t="s">
        <v>21</v>
      </c>
      <c r="D5057" s="21" t="s">
        <v>533</v>
      </c>
      <c r="E5057" s="26">
        <v>495</v>
      </c>
      <c r="G5057" s="28" t="s">
        <v>888</v>
      </c>
      <c r="I5057" s="21">
        <f t="shared" si="164"/>
        <v>29</v>
      </c>
    </row>
    <row r="5058" spans="1:9" ht="13.4" customHeight="1" x14ac:dyDescent="0.25">
      <c r="A5058" s="21" t="s">
        <v>2119</v>
      </c>
      <c r="B5058" s="25">
        <v>41470</v>
      </c>
      <c r="C5058" s="28" t="s">
        <v>21</v>
      </c>
      <c r="D5058" s="21" t="s">
        <v>956</v>
      </c>
      <c r="E5058" s="26">
        <v>25</v>
      </c>
      <c r="G5058" s="28" t="s">
        <v>266</v>
      </c>
      <c r="I5058" s="21">
        <f t="shared" si="164"/>
        <v>29</v>
      </c>
    </row>
    <row r="5059" spans="1:9" ht="13.4" customHeight="1" x14ac:dyDescent="0.25">
      <c r="A5059" s="21" t="s">
        <v>2119</v>
      </c>
      <c r="B5059" s="25">
        <v>41470</v>
      </c>
      <c r="C5059" s="28" t="s">
        <v>6</v>
      </c>
      <c r="D5059" s="21">
        <v>261639</v>
      </c>
      <c r="F5059" s="26">
        <v>498.76</v>
      </c>
      <c r="G5059" s="28" t="s">
        <v>19</v>
      </c>
    </row>
    <row r="5060" spans="1:9" ht="13.4" customHeight="1" x14ac:dyDescent="0.25">
      <c r="A5060" s="21" t="s">
        <v>2119</v>
      </c>
      <c r="B5060" s="25">
        <v>41470</v>
      </c>
      <c r="C5060" s="28" t="s">
        <v>6</v>
      </c>
      <c r="D5060" s="21">
        <v>374642</v>
      </c>
      <c r="F5060" s="26">
        <v>254.96</v>
      </c>
      <c r="G5060" s="28" t="s">
        <v>888</v>
      </c>
    </row>
    <row r="5061" spans="1:9" ht="13.4" customHeight="1" x14ac:dyDescent="0.25">
      <c r="A5061" s="21" t="s">
        <v>2119</v>
      </c>
      <c r="B5061" s="25">
        <v>41471</v>
      </c>
      <c r="C5061" s="28" t="s">
        <v>340</v>
      </c>
      <c r="D5061" s="21">
        <v>85062</v>
      </c>
      <c r="F5061" s="26">
        <v>905.29</v>
      </c>
      <c r="G5061" s="28" t="s">
        <v>214</v>
      </c>
    </row>
    <row r="5062" spans="1:9" ht="13.4" customHeight="1" x14ac:dyDescent="0.25">
      <c r="A5062" s="21" t="s">
        <v>2119</v>
      </c>
      <c r="B5062" s="25">
        <v>41471</v>
      </c>
      <c r="C5062" s="28" t="s">
        <v>21</v>
      </c>
      <c r="D5062" s="21" t="s">
        <v>452</v>
      </c>
      <c r="E5062" s="26">
        <v>1300</v>
      </c>
      <c r="G5062" s="28" t="s">
        <v>953</v>
      </c>
      <c r="I5062" s="21">
        <f>WEEKNUM(B5062)</f>
        <v>29</v>
      </c>
    </row>
    <row r="5063" spans="1:9" ht="13.4" customHeight="1" x14ac:dyDescent="0.25">
      <c r="A5063" s="21" t="s">
        <v>2119</v>
      </c>
      <c r="B5063" s="25">
        <v>41472</v>
      </c>
      <c r="C5063" s="28" t="s">
        <v>21</v>
      </c>
      <c r="D5063" s="21" t="s">
        <v>508</v>
      </c>
      <c r="E5063" s="26">
        <v>315.74</v>
      </c>
      <c r="G5063" s="28" t="s">
        <v>454</v>
      </c>
      <c r="I5063" s="21">
        <f>WEEKNUM(B5063)</f>
        <v>29</v>
      </c>
    </row>
    <row r="5064" spans="1:9" ht="13.4" customHeight="1" x14ac:dyDescent="0.25">
      <c r="A5064" s="21" t="s">
        <v>2119</v>
      </c>
      <c r="B5064" s="25">
        <v>41472</v>
      </c>
      <c r="C5064" s="28" t="s">
        <v>340</v>
      </c>
      <c r="D5064" s="21">
        <v>272826</v>
      </c>
      <c r="F5064" s="26">
        <v>101.75</v>
      </c>
      <c r="G5064" s="28" t="s">
        <v>214</v>
      </c>
    </row>
    <row r="5065" spans="1:9" ht="13.4" customHeight="1" x14ac:dyDescent="0.25">
      <c r="A5065" s="21" t="s">
        <v>2119</v>
      </c>
      <c r="B5065" s="25">
        <v>41472</v>
      </c>
      <c r="C5065" s="28" t="s">
        <v>340</v>
      </c>
      <c r="D5065" s="21">
        <v>272843</v>
      </c>
      <c r="F5065" s="26">
        <v>55.85</v>
      </c>
      <c r="G5065" s="28" t="s">
        <v>214</v>
      </c>
    </row>
    <row r="5066" spans="1:9" ht="13.4" customHeight="1" x14ac:dyDescent="0.25">
      <c r="A5066" s="21" t="s">
        <v>2119</v>
      </c>
      <c r="B5066" s="25">
        <v>41473</v>
      </c>
      <c r="C5066" s="28" t="s">
        <v>6</v>
      </c>
      <c r="D5066" s="21">
        <v>272881</v>
      </c>
      <c r="F5066" s="26">
        <v>412.5</v>
      </c>
      <c r="G5066" s="28" t="s">
        <v>214</v>
      </c>
    </row>
    <row r="5067" spans="1:9" ht="13.4" customHeight="1" x14ac:dyDescent="0.25">
      <c r="A5067" s="21" t="s">
        <v>2119</v>
      </c>
      <c r="B5067" s="25">
        <v>41473</v>
      </c>
      <c r="C5067" s="28" t="s">
        <v>6</v>
      </c>
      <c r="D5067" s="21">
        <v>272888</v>
      </c>
      <c r="F5067" s="26">
        <v>219.87</v>
      </c>
      <c r="G5067" s="28" t="s">
        <v>214</v>
      </c>
    </row>
    <row r="5068" spans="1:9" ht="13.4" customHeight="1" x14ac:dyDescent="0.25">
      <c r="A5068" s="21" t="s">
        <v>2119</v>
      </c>
      <c r="B5068" s="25">
        <v>41474</v>
      </c>
      <c r="C5068" s="28" t="s">
        <v>21</v>
      </c>
      <c r="D5068" s="21" t="s">
        <v>22</v>
      </c>
      <c r="E5068" s="26">
        <v>1920</v>
      </c>
      <c r="G5068" s="28" t="s">
        <v>888</v>
      </c>
      <c r="I5068" s="21">
        <f>WEEKNUM(B5068)</f>
        <v>29</v>
      </c>
    </row>
    <row r="5069" spans="1:9" ht="13.4" customHeight="1" x14ac:dyDescent="0.25">
      <c r="A5069" s="21" t="s">
        <v>2119</v>
      </c>
      <c r="B5069" s="25">
        <v>41474</v>
      </c>
      <c r="C5069" s="28" t="s">
        <v>21</v>
      </c>
      <c r="D5069" s="21" t="s">
        <v>957</v>
      </c>
      <c r="E5069" s="26">
        <v>117.4</v>
      </c>
      <c r="G5069" s="28" t="s">
        <v>888</v>
      </c>
      <c r="I5069" s="21">
        <f>WEEKNUM(B5069)</f>
        <v>29</v>
      </c>
    </row>
    <row r="5070" spans="1:9" ht="13.4" customHeight="1" x14ac:dyDescent="0.25">
      <c r="A5070" s="21" t="s">
        <v>2119</v>
      </c>
      <c r="B5070" s="25">
        <v>41474</v>
      </c>
      <c r="C5070" s="28" t="s">
        <v>6</v>
      </c>
      <c r="D5070" s="21">
        <v>146776</v>
      </c>
      <c r="F5070" s="26">
        <v>305.70999999999998</v>
      </c>
      <c r="G5070" s="28" t="s">
        <v>97</v>
      </c>
    </row>
    <row r="5071" spans="1:9" ht="13.4" customHeight="1" x14ac:dyDescent="0.25">
      <c r="A5071" s="21" t="s">
        <v>2119</v>
      </c>
      <c r="B5071" s="25">
        <v>41474</v>
      </c>
      <c r="C5071" s="28" t="s">
        <v>340</v>
      </c>
      <c r="D5071" s="21">
        <v>273005</v>
      </c>
      <c r="F5071" s="26">
        <v>421.28</v>
      </c>
      <c r="G5071" s="28" t="s">
        <v>214</v>
      </c>
    </row>
    <row r="5072" spans="1:9" ht="13.4" customHeight="1" x14ac:dyDescent="0.25">
      <c r="A5072" s="21" t="s">
        <v>2119</v>
      </c>
      <c r="B5072" s="25">
        <v>41474</v>
      </c>
      <c r="C5072" s="28" t="s">
        <v>340</v>
      </c>
      <c r="D5072" s="21">
        <v>375460</v>
      </c>
      <c r="F5072" s="26">
        <v>176.73</v>
      </c>
      <c r="G5072" s="28" t="s">
        <v>958</v>
      </c>
    </row>
    <row r="5073" spans="1:9" ht="13.4" customHeight="1" x14ac:dyDescent="0.25">
      <c r="A5073" s="21" t="s">
        <v>2119</v>
      </c>
      <c r="B5073" s="25">
        <v>41474</v>
      </c>
      <c r="C5073" s="28" t="s">
        <v>6</v>
      </c>
      <c r="D5073" s="21">
        <v>375467</v>
      </c>
      <c r="F5073" s="26">
        <v>432.7</v>
      </c>
      <c r="G5073" s="28" t="s">
        <v>888</v>
      </c>
    </row>
    <row r="5074" spans="1:9" ht="13.4" customHeight="1" x14ac:dyDescent="0.25">
      <c r="A5074" s="21" t="s">
        <v>2119</v>
      </c>
      <c r="B5074" s="25">
        <v>41475</v>
      </c>
      <c r="C5074" s="28" t="s">
        <v>6</v>
      </c>
      <c r="D5074" s="21" t="s">
        <v>959</v>
      </c>
      <c r="F5074" s="26">
        <v>500.39</v>
      </c>
      <c r="G5074" s="28" t="s">
        <v>323</v>
      </c>
    </row>
    <row r="5075" spans="1:9" ht="13.4" customHeight="1" x14ac:dyDescent="0.25">
      <c r="A5075" s="21" t="s">
        <v>2119</v>
      </c>
      <c r="B5075" s="25">
        <v>41477</v>
      </c>
      <c r="C5075" s="28" t="s">
        <v>21</v>
      </c>
      <c r="D5075" s="21" t="s">
        <v>36</v>
      </c>
      <c r="E5075" s="26">
        <f>1000/3</f>
        <v>333.33333333333331</v>
      </c>
      <c r="G5075" s="28" t="s">
        <v>19</v>
      </c>
      <c r="I5075" s="21">
        <f>WEEKNUM(B5075)</f>
        <v>30</v>
      </c>
    </row>
    <row r="5076" spans="1:9" ht="13.4" customHeight="1" x14ac:dyDescent="0.25">
      <c r="A5076" s="21" t="s">
        <v>2119</v>
      </c>
      <c r="B5076" s="25">
        <v>41477</v>
      </c>
      <c r="C5076" s="28" t="s">
        <v>21</v>
      </c>
      <c r="D5076" s="21" t="s">
        <v>36</v>
      </c>
      <c r="E5076" s="26">
        <v>333.33</v>
      </c>
      <c r="G5076" s="28" t="s">
        <v>343</v>
      </c>
      <c r="I5076" s="21">
        <f>WEEKNUM(B5076)</f>
        <v>30</v>
      </c>
    </row>
    <row r="5077" spans="1:9" ht="13.4" customHeight="1" x14ac:dyDescent="0.25">
      <c r="A5077" s="21" t="s">
        <v>2119</v>
      </c>
      <c r="B5077" s="25">
        <v>41477</v>
      </c>
      <c r="C5077" s="28" t="s">
        <v>21</v>
      </c>
      <c r="D5077" s="21" t="s">
        <v>36</v>
      </c>
      <c r="E5077" s="26">
        <v>333.33</v>
      </c>
      <c r="G5077" s="28" t="s">
        <v>568</v>
      </c>
      <c r="I5077" s="21">
        <f>WEEKNUM(B5077)</f>
        <v>30</v>
      </c>
    </row>
    <row r="5078" spans="1:9" ht="13.4" customHeight="1" x14ac:dyDescent="0.25">
      <c r="A5078" s="21" t="s">
        <v>2119</v>
      </c>
      <c r="B5078" s="25">
        <v>41477</v>
      </c>
      <c r="C5078" s="28" t="s">
        <v>21</v>
      </c>
      <c r="D5078" s="21" t="s">
        <v>452</v>
      </c>
      <c r="E5078" s="26">
        <v>300</v>
      </c>
      <c r="G5078" s="28" t="s">
        <v>19</v>
      </c>
      <c r="I5078" s="21">
        <f>WEEKNUM(B5078)</f>
        <v>30</v>
      </c>
    </row>
    <row r="5079" spans="1:9" ht="13.4" customHeight="1" x14ac:dyDescent="0.25">
      <c r="A5079" s="21" t="s">
        <v>2119</v>
      </c>
      <c r="B5079" s="25">
        <v>41477</v>
      </c>
      <c r="C5079" s="28" t="s">
        <v>21</v>
      </c>
      <c r="D5079" s="21" t="s">
        <v>555</v>
      </c>
      <c r="E5079" s="26">
        <v>82.5</v>
      </c>
      <c r="G5079" s="28" t="s">
        <v>960</v>
      </c>
      <c r="I5079" s="21">
        <f>WEEKNUM(B5079)</f>
        <v>30</v>
      </c>
    </row>
    <row r="5080" spans="1:9" ht="13.4" customHeight="1" x14ac:dyDescent="0.25">
      <c r="A5080" s="21" t="s">
        <v>2119</v>
      </c>
      <c r="B5080" s="25">
        <v>41477</v>
      </c>
      <c r="C5080" s="28" t="s">
        <v>275</v>
      </c>
      <c r="D5080" s="21">
        <v>273126</v>
      </c>
      <c r="F5080" s="26">
        <v>188.17</v>
      </c>
      <c r="G5080" s="28" t="s">
        <v>958</v>
      </c>
    </row>
    <row r="5081" spans="1:9" ht="13.4" customHeight="1" x14ac:dyDescent="0.25">
      <c r="A5081" s="21" t="s">
        <v>2119</v>
      </c>
      <c r="B5081" s="25">
        <v>41477</v>
      </c>
      <c r="C5081" s="28" t="s">
        <v>6</v>
      </c>
      <c r="D5081" s="21">
        <v>375770</v>
      </c>
      <c r="F5081" s="26">
        <v>442.62</v>
      </c>
      <c r="G5081" s="28" t="s">
        <v>960</v>
      </c>
    </row>
    <row r="5082" spans="1:9" ht="13.4" customHeight="1" x14ac:dyDescent="0.25">
      <c r="A5082" s="21" t="s">
        <v>2119</v>
      </c>
      <c r="B5082" s="25">
        <v>41477</v>
      </c>
      <c r="C5082" s="28" t="s">
        <v>6</v>
      </c>
      <c r="D5082" s="21">
        <v>375817</v>
      </c>
      <c r="F5082" s="26">
        <v>94.66</v>
      </c>
      <c r="G5082" s="28" t="s">
        <v>888</v>
      </c>
    </row>
    <row r="5083" spans="1:9" ht="13.4" customHeight="1" x14ac:dyDescent="0.25">
      <c r="A5083" s="21" t="s">
        <v>2119</v>
      </c>
      <c r="B5083" s="25">
        <v>41477</v>
      </c>
      <c r="C5083" s="28" t="s">
        <v>6</v>
      </c>
      <c r="D5083" s="21" t="s">
        <v>216</v>
      </c>
      <c r="F5083" s="26">
        <v>397.1</v>
      </c>
      <c r="G5083" s="28" t="s">
        <v>323</v>
      </c>
    </row>
    <row r="5084" spans="1:9" ht="13.4" customHeight="1" x14ac:dyDescent="0.25">
      <c r="A5084" s="21" t="s">
        <v>2119</v>
      </c>
      <c r="B5084" s="25">
        <v>41478</v>
      </c>
      <c r="C5084" s="28" t="s">
        <v>21</v>
      </c>
      <c r="D5084" s="21" t="s">
        <v>255</v>
      </c>
      <c r="E5084" s="26">
        <v>1400</v>
      </c>
      <c r="G5084" s="28" t="s">
        <v>888</v>
      </c>
      <c r="I5084" s="21">
        <f>WEEKNUM(B5084)</f>
        <v>30</v>
      </c>
    </row>
    <row r="5085" spans="1:9" ht="13.4" customHeight="1" x14ac:dyDescent="0.25">
      <c r="A5085" s="21" t="s">
        <v>2119</v>
      </c>
      <c r="B5085" s="25">
        <v>41478</v>
      </c>
      <c r="C5085" s="28" t="s">
        <v>340</v>
      </c>
      <c r="D5085" s="21">
        <v>85341</v>
      </c>
      <c r="F5085" s="26">
        <v>199.82</v>
      </c>
      <c r="G5085" s="28" t="s">
        <v>214</v>
      </c>
    </row>
    <row r="5086" spans="1:9" ht="13.4" customHeight="1" x14ac:dyDescent="0.25">
      <c r="A5086" s="21" t="s">
        <v>2119</v>
      </c>
      <c r="B5086" s="25">
        <v>41478</v>
      </c>
      <c r="C5086" s="28" t="s">
        <v>340</v>
      </c>
      <c r="D5086" s="21">
        <v>373228</v>
      </c>
      <c r="F5086" s="26">
        <v>536.02</v>
      </c>
      <c r="G5086" s="28" t="s">
        <v>214</v>
      </c>
    </row>
    <row r="5087" spans="1:9" ht="13.4" customHeight="1" x14ac:dyDescent="0.25">
      <c r="A5087" s="21" t="s">
        <v>2119</v>
      </c>
      <c r="B5087" s="25">
        <v>41478</v>
      </c>
      <c r="C5087" s="28" t="s">
        <v>340</v>
      </c>
      <c r="D5087" s="21">
        <v>273234</v>
      </c>
      <c r="F5087" s="26">
        <v>380.1</v>
      </c>
      <c r="G5087" s="28" t="s">
        <v>905</v>
      </c>
    </row>
    <row r="5088" spans="1:9" ht="13.4" customHeight="1" x14ac:dyDescent="0.25">
      <c r="A5088" s="21" t="s">
        <v>2119</v>
      </c>
      <c r="B5088" s="25">
        <v>41478</v>
      </c>
      <c r="C5088" s="28" t="s">
        <v>340</v>
      </c>
      <c r="D5088" s="21">
        <v>85360</v>
      </c>
      <c r="F5088" s="26">
        <v>651.14</v>
      </c>
      <c r="G5088" s="28" t="s">
        <v>214</v>
      </c>
    </row>
    <row r="5089" spans="1:9" ht="13.4" customHeight="1" x14ac:dyDescent="0.25">
      <c r="A5089" s="21" t="s">
        <v>2119</v>
      </c>
      <c r="B5089" s="25">
        <v>41479</v>
      </c>
      <c r="C5089" s="28" t="s">
        <v>21</v>
      </c>
      <c r="D5089" s="21" t="s">
        <v>715</v>
      </c>
      <c r="E5089" s="26">
        <v>36.299999999999997</v>
      </c>
      <c r="G5089" s="28" t="s">
        <v>960</v>
      </c>
      <c r="I5089" s="21">
        <f>WEEKNUM(B5089)</f>
        <v>30</v>
      </c>
    </row>
    <row r="5090" spans="1:9" ht="13.4" customHeight="1" x14ac:dyDescent="0.25">
      <c r="A5090" s="21" t="s">
        <v>2119</v>
      </c>
      <c r="B5090" s="25">
        <v>41479</v>
      </c>
      <c r="C5090" s="28" t="s">
        <v>6</v>
      </c>
      <c r="D5090" s="21">
        <v>85379</v>
      </c>
      <c r="F5090" s="26">
        <v>200.26</v>
      </c>
      <c r="G5090" s="28" t="s">
        <v>960</v>
      </c>
    </row>
    <row r="5091" spans="1:9" ht="13.4" customHeight="1" x14ac:dyDescent="0.25">
      <c r="A5091" s="21" t="s">
        <v>2119</v>
      </c>
      <c r="B5091" s="25">
        <v>41479</v>
      </c>
      <c r="C5091" s="28" t="s">
        <v>6</v>
      </c>
      <c r="D5091" s="21">
        <v>376215</v>
      </c>
      <c r="F5091" s="26">
        <v>317.25</v>
      </c>
      <c r="G5091" s="28" t="s">
        <v>888</v>
      </c>
    </row>
    <row r="5092" spans="1:9" ht="13.4" customHeight="1" x14ac:dyDescent="0.25">
      <c r="A5092" s="21" t="s">
        <v>2119</v>
      </c>
      <c r="B5092" s="25">
        <v>41479</v>
      </c>
      <c r="C5092" s="28" t="s">
        <v>6</v>
      </c>
      <c r="D5092" s="21">
        <v>273290</v>
      </c>
      <c r="F5092" s="26">
        <v>245.81</v>
      </c>
      <c r="G5092" s="28" t="s">
        <v>343</v>
      </c>
    </row>
    <row r="5093" spans="1:9" ht="13.4" customHeight="1" x14ac:dyDescent="0.25">
      <c r="A5093" s="21" t="s">
        <v>2119</v>
      </c>
      <c r="B5093" s="25">
        <v>41479</v>
      </c>
      <c r="C5093" s="28" t="s">
        <v>275</v>
      </c>
      <c r="D5093" s="21">
        <v>273307</v>
      </c>
      <c r="F5093" s="26">
        <v>74.34</v>
      </c>
      <c r="G5093" s="28" t="s">
        <v>905</v>
      </c>
    </row>
    <row r="5094" spans="1:9" ht="13.4" customHeight="1" x14ac:dyDescent="0.25">
      <c r="A5094" s="21" t="s">
        <v>2119</v>
      </c>
      <c r="B5094" s="25">
        <v>41480</v>
      </c>
      <c r="C5094" s="28" t="s">
        <v>6</v>
      </c>
      <c r="D5094" s="21">
        <v>376377</v>
      </c>
      <c r="F5094" s="26">
        <v>184.04</v>
      </c>
      <c r="G5094" s="28" t="s">
        <v>888</v>
      </c>
    </row>
    <row r="5095" spans="1:9" ht="13.4" customHeight="1" x14ac:dyDescent="0.25">
      <c r="A5095" s="21" t="s">
        <v>2119</v>
      </c>
      <c r="B5095" s="25">
        <v>41480</v>
      </c>
      <c r="C5095" s="28" t="s">
        <v>340</v>
      </c>
      <c r="D5095" s="21">
        <v>85440</v>
      </c>
      <c r="F5095" s="26">
        <v>55.95</v>
      </c>
      <c r="G5095" s="28" t="s">
        <v>214</v>
      </c>
    </row>
    <row r="5096" spans="1:9" ht="13.4" customHeight="1" x14ac:dyDescent="0.25">
      <c r="A5096" s="21" t="s">
        <v>2119</v>
      </c>
      <c r="B5096" s="25">
        <v>41480</v>
      </c>
      <c r="C5096" s="28" t="s">
        <v>6</v>
      </c>
      <c r="D5096" s="21">
        <v>273435</v>
      </c>
      <c r="F5096" s="26">
        <v>79.41</v>
      </c>
      <c r="G5096" s="28" t="s">
        <v>960</v>
      </c>
    </row>
    <row r="5097" spans="1:9" ht="13.4" customHeight="1" x14ac:dyDescent="0.25">
      <c r="A5097" s="21" t="s">
        <v>2119</v>
      </c>
      <c r="B5097" s="25">
        <v>41480</v>
      </c>
      <c r="C5097" s="28" t="s">
        <v>6</v>
      </c>
      <c r="D5097" s="21" t="s">
        <v>216</v>
      </c>
      <c r="F5097" s="26">
        <v>397.1</v>
      </c>
      <c r="G5097" s="28" t="s">
        <v>323</v>
      </c>
    </row>
    <row r="5098" spans="1:9" ht="13.4" customHeight="1" x14ac:dyDescent="0.25">
      <c r="A5098" s="21" t="s">
        <v>2119</v>
      </c>
      <c r="B5098" s="25">
        <v>41481</v>
      </c>
      <c r="C5098" s="28" t="s">
        <v>21</v>
      </c>
      <c r="D5098" s="21" t="s">
        <v>961</v>
      </c>
      <c r="E5098" s="26">
        <v>250</v>
      </c>
      <c r="G5098" s="21" t="s">
        <v>158</v>
      </c>
      <c r="I5098" s="21">
        <f>WEEKNUM(B5098)</f>
        <v>30</v>
      </c>
    </row>
    <row r="5099" spans="1:9" ht="13.4" customHeight="1" x14ac:dyDescent="0.25">
      <c r="A5099" s="21" t="s">
        <v>2119</v>
      </c>
      <c r="B5099" s="25">
        <v>41481</v>
      </c>
      <c r="C5099" s="28" t="s">
        <v>21</v>
      </c>
      <c r="D5099" s="21" t="s">
        <v>899</v>
      </c>
      <c r="E5099" s="26">
        <v>2354</v>
      </c>
      <c r="G5099" s="28" t="s">
        <v>960</v>
      </c>
      <c r="I5099" s="21">
        <f>WEEKNUM(B5099)</f>
        <v>30</v>
      </c>
    </row>
    <row r="5100" spans="1:9" ht="13.4" customHeight="1" x14ac:dyDescent="0.25">
      <c r="A5100" s="21" t="s">
        <v>2119</v>
      </c>
      <c r="B5100" s="25">
        <v>41481</v>
      </c>
      <c r="C5100" s="28" t="s">
        <v>6</v>
      </c>
      <c r="D5100" s="21">
        <v>273499</v>
      </c>
      <c r="F5100" s="26">
        <v>194.05</v>
      </c>
      <c r="G5100" s="28" t="s">
        <v>343</v>
      </c>
    </row>
    <row r="5101" spans="1:9" ht="13.4" customHeight="1" x14ac:dyDescent="0.25">
      <c r="A5101" s="21" t="s">
        <v>2119</v>
      </c>
      <c r="B5101" s="25">
        <v>41481</v>
      </c>
      <c r="C5101" s="28" t="s">
        <v>6</v>
      </c>
      <c r="D5101" s="21">
        <v>376637</v>
      </c>
      <c r="F5101" s="26">
        <v>292.45</v>
      </c>
      <c r="G5101" s="28" t="s">
        <v>374</v>
      </c>
    </row>
    <row r="5102" spans="1:9" ht="13.4" customHeight="1" x14ac:dyDescent="0.25">
      <c r="A5102" s="21" t="s">
        <v>2119</v>
      </c>
      <c r="B5102" s="25">
        <v>41481</v>
      </c>
      <c r="C5102" s="28" t="s">
        <v>340</v>
      </c>
      <c r="D5102" s="21">
        <v>373525</v>
      </c>
      <c r="F5102" s="26">
        <v>291.64999999999998</v>
      </c>
      <c r="G5102" s="28" t="s">
        <v>214</v>
      </c>
    </row>
    <row r="5103" spans="1:9" ht="13.4" customHeight="1" x14ac:dyDescent="0.25">
      <c r="A5103" s="21" t="s">
        <v>2119</v>
      </c>
      <c r="B5103" s="25">
        <v>41481</v>
      </c>
      <c r="C5103" s="28" t="s">
        <v>6</v>
      </c>
      <c r="D5103" s="21">
        <v>376699</v>
      </c>
      <c r="F5103" s="26">
        <v>156.85</v>
      </c>
      <c r="G5103" s="28" t="s">
        <v>960</v>
      </c>
    </row>
    <row r="5104" spans="1:9" ht="13.4" customHeight="1" x14ac:dyDescent="0.25">
      <c r="A5104" s="21" t="s">
        <v>2119</v>
      </c>
      <c r="B5104" s="25">
        <v>41481</v>
      </c>
      <c r="C5104" s="28" t="s">
        <v>6</v>
      </c>
      <c r="D5104" s="21">
        <v>273552</v>
      </c>
      <c r="F5104" s="26">
        <v>60.86</v>
      </c>
      <c r="G5104" s="28" t="s">
        <v>343</v>
      </c>
    </row>
    <row r="5105" spans="1:9" ht="13.4" customHeight="1" x14ac:dyDescent="0.25">
      <c r="A5105" s="21" t="s">
        <v>2119</v>
      </c>
      <c r="B5105" s="25">
        <v>41482</v>
      </c>
      <c r="C5105" s="28" t="s">
        <v>6</v>
      </c>
      <c r="D5105" s="21">
        <v>376765</v>
      </c>
      <c r="F5105" s="26">
        <v>602.29999999999995</v>
      </c>
      <c r="G5105" s="28" t="s">
        <v>888</v>
      </c>
    </row>
    <row r="5106" spans="1:9" ht="13.4" customHeight="1" x14ac:dyDescent="0.25">
      <c r="A5106" s="21" t="s">
        <v>2119</v>
      </c>
      <c r="B5106" s="25">
        <v>41482</v>
      </c>
      <c r="C5106" s="28" t="s">
        <v>6</v>
      </c>
      <c r="D5106" s="21">
        <v>273571</v>
      </c>
      <c r="F5106" s="26">
        <v>72.67</v>
      </c>
      <c r="G5106" s="28" t="s">
        <v>568</v>
      </c>
    </row>
    <row r="5107" spans="1:9" ht="13.4" customHeight="1" x14ac:dyDescent="0.25">
      <c r="A5107" s="21" t="s">
        <v>2119</v>
      </c>
      <c r="B5107" s="25">
        <v>41482</v>
      </c>
      <c r="C5107" s="28" t="s">
        <v>6</v>
      </c>
      <c r="D5107" s="21">
        <v>273582</v>
      </c>
      <c r="F5107" s="26">
        <v>484.73</v>
      </c>
      <c r="G5107" s="28" t="s">
        <v>568</v>
      </c>
    </row>
    <row r="5108" spans="1:9" ht="13.4" customHeight="1" x14ac:dyDescent="0.25">
      <c r="A5108" s="21" t="s">
        <v>2119</v>
      </c>
      <c r="B5108" s="25">
        <v>41483</v>
      </c>
      <c r="C5108" s="28" t="s">
        <v>6</v>
      </c>
      <c r="D5108" s="21" t="s">
        <v>216</v>
      </c>
      <c r="F5108" s="26">
        <v>183</v>
      </c>
      <c r="G5108" s="28" t="s">
        <v>323</v>
      </c>
    </row>
    <row r="5109" spans="1:9" ht="13.4" customHeight="1" x14ac:dyDescent="0.25">
      <c r="A5109" s="21" t="s">
        <v>2119</v>
      </c>
      <c r="B5109" s="25">
        <v>41484</v>
      </c>
      <c r="C5109" s="28" t="s">
        <v>21</v>
      </c>
      <c r="D5109" s="21" t="s">
        <v>22</v>
      </c>
      <c r="E5109" s="26">
        <v>2070</v>
      </c>
      <c r="G5109" s="28" t="s">
        <v>888</v>
      </c>
      <c r="I5109" s="21">
        <f t="shared" ref="I5109:I5118" si="165">WEEKNUM(B5109)</f>
        <v>31</v>
      </c>
    </row>
    <row r="5110" spans="1:9" ht="13.4" customHeight="1" x14ac:dyDescent="0.25">
      <c r="A5110" s="21" t="s">
        <v>2119</v>
      </c>
      <c r="B5110" s="25">
        <v>41484</v>
      </c>
      <c r="C5110" s="28" t="s">
        <v>21</v>
      </c>
      <c r="D5110" s="21" t="s">
        <v>32</v>
      </c>
      <c r="E5110" s="26">
        <v>780</v>
      </c>
      <c r="G5110" s="28" t="s">
        <v>960</v>
      </c>
      <c r="I5110" s="21">
        <f t="shared" si="165"/>
        <v>31</v>
      </c>
    </row>
    <row r="5111" spans="1:9" ht="13.4" customHeight="1" x14ac:dyDescent="0.25">
      <c r="A5111" s="21" t="s">
        <v>2119</v>
      </c>
      <c r="B5111" s="25">
        <v>41484</v>
      </c>
      <c r="C5111" s="28" t="s">
        <v>21</v>
      </c>
      <c r="D5111" s="21" t="s">
        <v>962</v>
      </c>
      <c r="E5111" s="26">
        <v>720</v>
      </c>
      <c r="G5111" s="28" t="s">
        <v>960</v>
      </c>
      <c r="I5111" s="21">
        <f t="shared" si="165"/>
        <v>31</v>
      </c>
    </row>
    <row r="5112" spans="1:9" ht="13.4" customHeight="1" x14ac:dyDescent="0.25">
      <c r="A5112" s="21" t="s">
        <v>2119</v>
      </c>
      <c r="B5112" s="25">
        <v>41484</v>
      </c>
      <c r="C5112" s="28" t="s">
        <v>21</v>
      </c>
      <c r="D5112" s="21" t="s">
        <v>533</v>
      </c>
      <c r="E5112" s="26">
        <v>720</v>
      </c>
      <c r="G5112" s="28" t="s">
        <v>960</v>
      </c>
      <c r="I5112" s="21">
        <f t="shared" si="165"/>
        <v>31</v>
      </c>
    </row>
    <row r="5113" spans="1:9" ht="13.4" customHeight="1" x14ac:dyDescent="0.25">
      <c r="A5113" s="21" t="s">
        <v>2119</v>
      </c>
      <c r="B5113" s="25">
        <v>41484</v>
      </c>
      <c r="C5113" s="28" t="s">
        <v>21</v>
      </c>
      <c r="D5113" s="21" t="s">
        <v>453</v>
      </c>
      <c r="E5113" s="26">
        <v>600</v>
      </c>
      <c r="G5113" s="28" t="s">
        <v>960</v>
      </c>
      <c r="I5113" s="21">
        <f t="shared" si="165"/>
        <v>31</v>
      </c>
    </row>
    <row r="5114" spans="1:9" ht="13.4" customHeight="1" x14ac:dyDescent="0.25">
      <c r="A5114" s="21" t="s">
        <v>2119</v>
      </c>
      <c r="B5114" s="25">
        <v>41484</v>
      </c>
      <c r="C5114" s="28" t="s">
        <v>21</v>
      </c>
      <c r="D5114" s="21" t="s">
        <v>453</v>
      </c>
      <c r="E5114" s="26">
        <v>480</v>
      </c>
      <c r="G5114" s="28" t="s">
        <v>888</v>
      </c>
      <c r="I5114" s="21">
        <f t="shared" si="165"/>
        <v>31</v>
      </c>
    </row>
    <row r="5115" spans="1:9" ht="13.4" customHeight="1" x14ac:dyDescent="0.25">
      <c r="A5115" s="21" t="s">
        <v>2119</v>
      </c>
      <c r="B5115" s="25">
        <v>41484</v>
      </c>
      <c r="C5115" s="28" t="s">
        <v>21</v>
      </c>
      <c r="D5115" s="21" t="s">
        <v>36</v>
      </c>
      <c r="E5115" s="26">
        <v>260</v>
      </c>
      <c r="G5115" s="28" t="s">
        <v>343</v>
      </c>
      <c r="I5115" s="21">
        <f t="shared" si="165"/>
        <v>31</v>
      </c>
    </row>
    <row r="5116" spans="1:9" ht="13.4" customHeight="1" x14ac:dyDescent="0.25">
      <c r="A5116" s="21" t="s">
        <v>2119</v>
      </c>
      <c r="B5116" s="25">
        <v>41484</v>
      </c>
      <c r="C5116" s="28" t="s">
        <v>21</v>
      </c>
      <c r="D5116" s="21" t="s">
        <v>36</v>
      </c>
      <c r="E5116" s="26">
        <v>130</v>
      </c>
      <c r="G5116" s="28" t="s">
        <v>568</v>
      </c>
      <c r="I5116" s="21">
        <f t="shared" si="165"/>
        <v>31</v>
      </c>
    </row>
    <row r="5117" spans="1:9" ht="13.4" customHeight="1" x14ac:dyDescent="0.25">
      <c r="A5117" s="21" t="s">
        <v>2119</v>
      </c>
      <c r="B5117" s="25">
        <v>41484</v>
      </c>
      <c r="C5117" s="28" t="s">
        <v>21</v>
      </c>
      <c r="D5117" s="21" t="s">
        <v>399</v>
      </c>
      <c r="E5117" s="26">
        <v>240</v>
      </c>
      <c r="G5117" s="28" t="s">
        <v>343</v>
      </c>
      <c r="I5117" s="21">
        <f t="shared" si="165"/>
        <v>31</v>
      </c>
    </row>
    <row r="5118" spans="1:9" ht="13.4" customHeight="1" x14ac:dyDescent="0.25">
      <c r="A5118" s="21" t="s">
        <v>2119</v>
      </c>
      <c r="B5118" s="25">
        <v>41484</v>
      </c>
      <c r="C5118" s="28" t="s">
        <v>21</v>
      </c>
      <c r="D5118" s="21" t="s">
        <v>399</v>
      </c>
      <c r="E5118" s="26">
        <v>120</v>
      </c>
      <c r="G5118" s="28" t="s">
        <v>568</v>
      </c>
      <c r="I5118" s="21">
        <f t="shared" si="165"/>
        <v>31</v>
      </c>
    </row>
    <row r="5119" spans="1:9" ht="13.4" customHeight="1" x14ac:dyDescent="0.25">
      <c r="A5119" s="21" t="s">
        <v>2119</v>
      </c>
      <c r="B5119" s="25">
        <v>41484</v>
      </c>
      <c r="C5119" s="28" t="s">
        <v>6</v>
      </c>
      <c r="D5119" s="21">
        <v>273642</v>
      </c>
      <c r="F5119" s="26">
        <v>622.91</v>
      </c>
      <c r="G5119" s="28" t="s">
        <v>69</v>
      </c>
      <c r="H5119" s="21" t="s">
        <v>1573</v>
      </c>
    </row>
    <row r="5120" spans="1:9" ht="13.4" customHeight="1" x14ac:dyDescent="0.25">
      <c r="A5120" s="21" t="s">
        <v>2119</v>
      </c>
      <c r="B5120" s="25">
        <v>41484</v>
      </c>
      <c r="C5120" s="28" t="s">
        <v>583</v>
      </c>
      <c r="D5120" s="21">
        <v>377045</v>
      </c>
      <c r="F5120" s="26">
        <v>121.24</v>
      </c>
      <c r="G5120" s="28" t="s">
        <v>374</v>
      </c>
    </row>
    <row r="5121" spans="1:9" ht="13.4" customHeight="1" x14ac:dyDescent="0.25">
      <c r="A5121" s="21" t="s">
        <v>2119</v>
      </c>
      <c r="B5121" s="25">
        <v>41484</v>
      </c>
      <c r="C5121" s="28" t="s">
        <v>340</v>
      </c>
      <c r="D5121" s="21">
        <v>85597</v>
      </c>
      <c r="F5121" s="26">
        <v>1421.17</v>
      </c>
      <c r="G5121" s="28" t="s">
        <v>958</v>
      </c>
    </row>
    <row r="5122" spans="1:9" ht="13.4" customHeight="1" x14ac:dyDescent="0.25">
      <c r="A5122" s="21" t="s">
        <v>2119</v>
      </c>
      <c r="B5122" s="25">
        <v>41485</v>
      </c>
      <c r="C5122" s="28" t="s">
        <v>21</v>
      </c>
      <c r="D5122" s="21" t="s">
        <v>963</v>
      </c>
      <c r="E5122" s="26">
        <v>1700</v>
      </c>
      <c r="G5122" s="28" t="s">
        <v>888</v>
      </c>
      <c r="I5122" s="21">
        <f>WEEKNUM(B5122)</f>
        <v>31</v>
      </c>
    </row>
    <row r="5123" spans="1:9" ht="13.4" customHeight="1" x14ac:dyDescent="0.25">
      <c r="A5123" s="21" t="s">
        <v>2119</v>
      </c>
      <c r="B5123" s="25">
        <v>41485</v>
      </c>
      <c r="C5123" s="28" t="s">
        <v>21</v>
      </c>
      <c r="D5123" s="21" t="s">
        <v>508</v>
      </c>
      <c r="E5123" s="26">
        <v>405.73</v>
      </c>
      <c r="G5123" s="28" t="s">
        <v>454</v>
      </c>
      <c r="I5123" s="21">
        <f>WEEKNUM(B5123)</f>
        <v>31</v>
      </c>
    </row>
    <row r="5124" spans="1:9" ht="13.4" customHeight="1" x14ac:dyDescent="0.25">
      <c r="A5124" s="21" t="s">
        <v>2119</v>
      </c>
      <c r="B5124" s="25">
        <v>41485</v>
      </c>
      <c r="C5124" s="28" t="s">
        <v>6</v>
      </c>
      <c r="D5124" s="21">
        <v>377220</v>
      </c>
      <c r="F5124" s="26">
        <v>121.54</v>
      </c>
      <c r="G5124" s="28" t="s">
        <v>960</v>
      </c>
    </row>
    <row r="5125" spans="1:9" ht="13.4" customHeight="1" x14ac:dyDescent="0.25">
      <c r="A5125" s="21" t="s">
        <v>2119</v>
      </c>
      <c r="B5125" s="25">
        <v>41485</v>
      </c>
      <c r="C5125" s="28" t="s">
        <v>6</v>
      </c>
      <c r="D5125" s="21" t="s">
        <v>964</v>
      </c>
      <c r="F5125" s="26">
        <v>585.65</v>
      </c>
      <c r="G5125" s="28" t="s">
        <v>323</v>
      </c>
    </row>
    <row r="5126" spans="1:9" ht="13.4" customHeight="1" x14ac:dyDescent="0.25">
      <c r="A5126" s="21" t="s">
        <v>2119</v>
      </c>
      <c r="B5126" s="25">
        <v>41485</v>
      </c>
      <c r="C5126" s="28" t="s">
        <v>434</v>
      </c>
      <c r="D5126" s="21">
        <v>377300</v>
      </c>
      <c r="F5126" s="26">
        <v>185.89</v>
      </c>
      <c r="G5126" s="28" t="s">
        <v>374</v>
      </c>
    </row>
    <row r="5127" spans="1:9" ht="13.4" customHeight="1" x14ac:dyDescent="0.25">
      <c r="A5127" s="21" t="s">
        <v>2119</v>
      </c>
      <c r="B5127" s="25">
        <v>41485</v>
      </c>
      <c r="C5127" s="28" t="s">
        <v>340</v>
      </c>
      <c r="D5127" s="21" t="s">
        <v>965</v>
      </c>
      <c r="F5127" s="26">
        <v>104.94</v>
      </c>
      <c r="G5127" s="28" t="s">
        <v>323</v>
      </c>
    </row>
    <row r="5128" spans="1:9" ht="13.4" customHeight="1" x14ac:dyDescent="0.25">
      <c r="A5128" s="21" t="s">
        <v>2119</v>
      </c>
      <c r="B5128" s="25">
        <v>41485</v>
      </c>
      <c r="C5128" s="28" t="s">
        <v>6</v>
      </c>
      <c r="D5128" s="21">
        <v>377339</v>
      </c>
      <c r="F5128" s="26">
        <v>465.8</v>
      </c>
      <c r="G5128" s="28" t="s">
        <v>888</v>
      </c>
    </row>
    <row r="5129" spans="1:9" ht="13.4" customHeight="1" x14ac:dyDescent="0.25">
      <c r="A5129" s="21" t="s">
        <v>2119</v>
      </c>
      <c r="B5129" s="25">
        <v>41486</v>
      </c>
      <c r="C5129" s="28" t="s">
        <v>6</v>
      </c>
      <c r="D5129" s="21">
        <v>85696</v>
      </c>
      <c r="F5129" s="26">
        <v>233.66</v>
      </c>
      <c r="G5129" s="28" t="s">
        <v>960</v>
      </c>
    </row>
    <row r="5130" spans="1:9" ht="13.4" customHeight="1" x14ac:dyDescent="0.25">
      <c r="A5130" s="21" t="s">
        <v>2119</v>
      </c>
      <c r="B5130" s="25">
        <v>41486</v>
      </c>
      <c r="C5130" s="28" t="s">
        <v>6</v>
      </c>
      <c r="D5130" s="21" t="s">
        <v>216</v>
      </c>
      <c r="F5130" s="26">
        <v>26.4</v>
      </c>
      <c r="G5130" s="28" t="s">
        <v>323</v>
      </c>
    </row>
    <row r="5131" spans="1:9" ht="13.4" customHeight="1" x14ac:dyDescent="0.25">
      <c r="A5131" s="21" t="s">
        <v>2119</v>
      </c>
      <c r="B5131" s="25">
        <v>41486</v>
      </c>
      <c r="C5131" s="28" t="s">
        <v>6</v>
      </c>
      <c r="D5131" s="21" t="s">
        <v>216</v>
      </c>
      <c r="F5131" s="26">
        <v>321.60000000000002</v>
      </c>
      <c r="G5131" s="28" t="s">
        <v>323</v>
      </c>
    </row>
    <row r="5132" spans="1:9" ht="13.4" customHeight="1" x14ac:dyDescent="0.25">
      <c r="A5132" s="21" t="s">
        <v>2119</v>
      </c>
      <c r="B5132" s="25">
        <v>41486</v>
      </c>
      <c r="C5132" s="28" t="s">
        <v>340</v>
      </c>
      <c r="D5132" s="21">
        <v>377440</v>
      </c>
      <c r="F5132" s="26">
        <v>186.58</v>
      </c>
      <c r="G5132" s="28" t="s">
        <v>958</v>
      </c>
    </row>
    <row r="5133" spans="1:9" ht="13.4" customHeight="1" x14ac:dyDescent="0.25">
      <c r="A5133" s="21" t="s">
        <v>2119</v>
      </c>
      <c r="B5133" s="25">
        <v>41486</v>
      </c>
      <c r="C5133" s="28" t="s">
        <v>6</v>
      </c>
      <c r="D5133" s="21">
        <v>377507</v>
      </c>
      <c r="F5133" s="26">
        <v>185.7</v>
      </c>
      <c r="G5133" s="28" t="s">
        <v>888</v>
      </c>
    </row>
    <row r="5134" spans="1:9" ht="13.4" customHeight="1" x14ac:dyDescent="0.25">
      <c r="A5134" s="21" t="s">
        <v>2119</v>
      </c>
      <c r="B5134" s="25">
        <v>41486</v>
      </c>
      <c r="C5134" s="28" t="s">
        <v>340</v>
      </c>
      <c r="D5134" s="21">
        <v>377674</v>
      </c>
      <c r="F5134" s="26">
        <v>489.17</v>
      </c>
      <c r="G5134" s="28" t="s">
        <v>958</v>
      </c>
    </row>
    <row r="5135" spans="1:9" ht="13.4" customHeight="1" x14ac:dyDescent="0.25">
      <c r="A5135" s="21" t="s">
        <v>2119</v>
      </c>
      <c r="B5135" s="25">
        <v>41486</v>
      </c>
      <c r="C5135" s="28" t="s">
        <v>6</v>
      </c>
      <c r="D5135" s="21">
        <v>85771</v>
      </c>
      <c r="F5135" s="26">
        <v>860.69</v>
      </c>
      <c r="G5135" s="28" t="s">
        <v>69</v>
      </c>
      <c r="H5135" s="21" t="s">
        <v>1573</v>
      </c>
    </row>
    <row r="5136" spans="1:9" ht="13.4" customHeight="1" x14ac:dyDescent="0.25">
      <c r="A5136" s="21" t="s">
        <v>2119</v>
      </c>
      <c r="B5136" s="25">
        <v>41487</v>
      </c>
      <c r="C5136" s="28" t="s">
        <v>6</v>
      </c>
      <c r="D5136" s="21">
        <v>377710</v>
      </c>
      <c r="F5136" s="26">
        <v>436.73</v>
      </c>
      <c r="G5136" s="28" t="s">
        <v>960</v>
      </c>
    </row>
    <row r="5137" spans="1:9" ht="13.4" customHeight="1" x14ac:dyDescent="0.25">
      <c r="A5137" s="21" t="s">
        <v>2119</v>
      </c>
      <c r="B5137" s="25">
        <v>41487</v>
      </c>
      <c r="C5137" s="28" t="s">
        <v>6</v>
      </c>
      <c r="D5137" s="21">
        <v>377764</v>
      </c>
      <c r="F5137" s="26">
        <v>108.19</v>
      </c>
      <c r="G5137" s="28" t="s">
        <v>960</v>
      </c>
    </row>
    <row r="5138" spans="1:9" ht="13.4" customHeight="1" x14ac:dyDescent="0.25">
      <c r="A5138" s="21" t="s">
        <v>2119</v>
      </c>
      <c r="B5138" s="25">
        <v>41487</v>
      </c>
      <c r="C5138" s="28" t="s">
        <v>21</v>
      </c>
      <c r="D5138" s="21" t="s">
        <v>966</v>
      </c>
      <c r="E5138" s="26">
        <v>800</v>
      </c>
      <c r="G5138" s="28" t="s">
        <v>323</v>
      </c>
      <c r="I5138" s="21">
        <f t="shared" ref="I5138:I5145" si="166">WEEKNUM(B5138)</f>
        <v>31</v>
      </c>
    </row>
    <row r="5139" spans="1:9" ht="13.4" customHeight="1" x14ac:dyDescent="0.25">
      <c r="A5139" s="21" t="s">
        <v>2119</v>
      </c>
      <c r="B5139" s="25">
        <v>41487</v>
      </c>
      <c r="C5139" s="28" t="s">
        <v>21</v>
      </c>
      <c r="D5139" s="21" t="s">
        <v>773</v>
      </c>
      <c r="E5139" s="26">
        <v>1593.68</v>
      </c>
      <c r="G5139" s="28" t="s">
        <v>323</v>
      </c>
      <c r="I5139" s="21">
        <f t="shared" si="166"/>
        <v>31</v>
      </c>
    </row>
    <row r="5140" spans="1:9" ht="13.4" customHeight="1" x14ac:dyDescent="0.25">
      <c r="A5140" s="21" t="s">
        <v>2119</v>
      </c>
      <c r="B5140" s="25">
        <v>41488</v>
      </c>
      <c r="C5140" s="28" t="s">
        <v>21</v>
      </c>
      <c r="D5140" s="21" t="s">
        <v>262</v>
      </c>
      <c r="E5140" s="26">
        <v>5000</v>
      </c>
      <c r="G5140" s="28" t="s">
        <v>960</v>
      </c>
      <c r="I5140" s="21">
        <f t="shared" si="166"/>
        <v>31</v>
      </c>
    </row>
    <row r="5141" spans="1:9" ht="13.4" customHeight="1" x14ac:dyDescent="0.25">
      <c r="A5141" s="21" t="s">
        <v>2119</v>
      </c>
      <c r="B5141" s="25">
        <v>41488</v>
      </c>
      <c r="C5141" s="28" t="s">
        <v>21</v>
      </c>
      <c r="D5141" s="21" t="s">
        <v>924</v>
      </c>
      <c r="E5141" s="26">
        <v>2585</v>
      </c>
      <c r="G5141" s="28" t="s">
        <v>69</v>
      </c>
      <c r="H5141" s="21" t="s">
        <v>1573</v>
      </c>
      <c r="I5141" s="21">
        <f t="shared" si="166"/>
        <v>31</v>
      </c>
    </row>
    <row r="5142" spans="1:9" ht="13.4" customHeight="1" x14ac:dyDescent="0.25">
      <c r="A5142" s="21" t="s">
        <v>2119</v>
      </c>
      <c r="B5142" s="25">
        <v>41488</v>
      </c>
      <c r="C5142" s="28" t="s">
        <v>21</v>
      </c>
      <c r="D5142" s="21" t="s">
        <v>22</v>
      </c>
      <c r="E5142" s="26">
        <v>1600</v>
      </c>
      <c r="G5142" s="28" t="s">
        <v>888</v>
      </c>
      <c r="I5142" s="21">
        <f t="shared" si="166"/>
        <v>31</v>
      </c>
    </row>
    <row r="5143" spans="1:9" ht="13.4" customHeight="1" x14ac:dyDescent="0.25">
      <c r="A5143" s="21" t="s">
        <v>2119</v>
      </c>
      <c r="B5143" s="25">
        <v>41488</v>
      </c>
      <c r="C5143" s="28" t="s">
        <v>21</v>
      </c>
      <c r="D5143" s="21" t="s">
        <v>36</v>
      </c>
      <c r="E5143" s="26">
        <v>1250</v>
      </c>
      <c r="G5143" s="28" t="s">
        <v>888</v>
      </c>
      <c r="I5143" s="21">
        <f t="shared" si="166"/>
        <v>31</v>
      </c>
    </row>
    <row r="5144" spans="1:9" ht="13.4" customHeight="1" x14ac:dyDescent="0.25">
      <c r="A5144" s="21" t="s">
        <v>2119</v>
      </c>
      <c r="B5144" s="25">
        <v>41488</v>
      </c>
      <c r="C5144" s="28" t="s">
        <v>21</v>
      </c>
      <c r="D5144" s="21" t="s">
        <v>937</v>
      </c>
      <c r="E5144" s="26">
        <v>400</v>
      </c>
      <c r="G5144" s="28" t="s">
        <v>888</v>
      </c>
      <c r="I5144" s="21">
        <f t="shared" si="166"/>
        <v>31</v>
      </c>
    </row>
    <row r="5145" spans="1:9" ht="13.4" customHeight="1" x14ac:dyDescent="0.25">
      <c r="A5145" s="21" t="s">
        <v>2119</v>
      </c>
      <c r="B5145" s="25">
        <v>41488</v>
      </c>
      <c r="C5145" s="28" t="s">
        <v>21</v>
      </c>
      <c r="D5145" s="21" t="s">
        <v>510</v>
      </c>
      <c r="E5145" s="26">
        <v>197.1</v>
      </c>
      <c r="G5145" s="28" t="s">
        <v>299</v>
      </c>
      <c r="I5145" s="21">
        <f t="shared" si="166"/>
        <v>31</v>
      </c>
    </row>
    <row r="5146" spans="1:9" ht="13.4" customHeight="1" x14ac:dyDescent="0.25">
      <c r="A5146" s="21" t="s">
        <v>2119</v>
      </c>
      <c r="B5146" s="25">
        <v>41488</v>
      </c>
      <c r="C5146" s="28" t="s">
        <v>275</v>
      </c>
      <c r="D5146" s="21">
        <v>85837</v>
      </c>
      <c r="F5146" s="26">
        <v>338.14</v>
      </c>
      <c r="G5146" s="28" t="s">
        <v>69</v>
      </c>
      <c r="H5146" s="21" t="s">
        <v>1573</v>
      </c>
    </row>
    <row r="5147" spans="1:9" ht="13.4" customHeight="1" x14ac:dyDescent="0.25">
      <c r="A5147" s="21" t="s">
        <v>2119</v>
      </c>
      <c r="B5147" s="25">
        <v>41488</v>
      </c>
      <c r="C5147" s="28" t="s">
        <v>6</v>
      </c>
      <c r="D5147" s="21">
        <v>377921</v>
      </c>
      <c r="F5147" s="26">
        <v>904.25</v>
      </c>
      <c r="G5147" s="28" t="s">
        <v>888</v>
      </c>
    </row>
    <row r="5148" spans="1:9" ht="13.4" customHeight="1" x14ac:dyDescent="0.25">
      <c r="A5148" s="21" t="s">
        <v>2119</v>
      </c>
      <c r="B5148" s="25">
        <v>41488</v>
      </c>
      <c r="C5148" s="28" t="s">
        <v>6</v>
      </c>
      <c r="D5148" s="21">
        <v>377929</v>
      </c>
      <c r="F5148" s="26">
        <v>693.05</v>
      </c>
      <c r="G5148" s="28" t="s">
        <v>960</v>
      </c>
    </row>
    <row r="5149" spans="1:9" ht="13.4" customHeight="1" x14ac:dyDescent="0.25">
      <c r="A5149" s="21" t="s">
        <v>2119</v>
      </c>
      <c r="B5149" s="25">
        <v>41488</v>
      </c>
      <c r="C5149" s="28" t="s">
        <v>6</v>
      </c>
      <c r="D5149" s="21">
        <v>377942</v>
      </c>
      <c r="F5149" s="26">
        <v>220.85</v>
      </c>
      <c r="G5149" s="28" t="s">
        <v>374</v>
      </c>
    </row>
    <row r="5150" spans="1:9" ht="13.4" customHeight="1" x14ac:dyDescent="0.25">
      <c r="A5150" s="21" t="s">
        <v>2119</v>
      </c>
      <c r="B5150" s="25">
        <v>41488</v>
      </c>
      <c r="C5150" s="28" t="s">
        <v>6</v>
      </c>
      <c r="D5150" s="21">
        <v>274082</v>
      </c>
      <c r="F5150" s="26">
        <v>313.14999999999998</v>
      </c>
      <c r="G5150" s="28" t="s">
        <v>69</v>
      </c>
      <c r="H5150" s="21" t="s">
        <v>1573</v>
      </c>
    </row>
    <row r="5151" spans="1:9" ht="13.4" customHeight="1" x14ac:dyDescent="0.25">
      <c r="A5151" s="21" t="s">
        <v>2119</v>
      </c>
      <c r="B5151" s="25">
        <v>41488</v>
      </c>
      <c r="C5151" s="28" t="s">
        <v>6</v>
      </c>
      <c r="D5151" s="21">
        <v>274115</v>
      </c>
      <c r="F5151" s="26">
        <v>58.24</v>
      </c>
      <c r="G5151" s="28" t="s">
        <v>69</v>
      </c>
      <c r="H5151" s="21" t="s">
        <v>1573</v>
      </c>
    </row>
    <row r="5152" spans="1:9" ht="13.4" customHeight="1" x14ac:dyDescent="0.25">
      <c r="A5152" s="21" t="s">
        <v>2119</v>
      </c>
      <c r="B5152" s="25">
        <v>41489</v>
      </c>
      <c r="C5152" s="28" t="s">
        <v>6</v>
      </c>
      <c r="D5152" s="21">
        <v>378084</v>
      </c>
      <c r="F5152" s="26">
        <v>529.92999999999995</v>
      </c>
      <c r="G5152" s="28" t="s">
        <v>888</v>
      </c>
    </row>
    <row r="5153" spans="1:9" ht="13.4" customHeight="1" x14ac:dyDescent="0.25">
      <c r="A5153" s="21" t="s">
        <v>2119</v>
      </c>
      <c r="B5153" s="25">
        <v>41489</v>
      </c>
      <c r="C5153" s="28" t="s">
        <v>6</v>
      </c>
      <c r="D5153" s="21">
        <v>274120</v>
      </c>
      <c r="F5153" s="26">
        <v>42.03</v>
      </c>
      <c r="G5153" s="28" t="s">
        <v>69</v>
      </c>
      <c r="H5153" s="21" t="s">
        <v>1573</v>
      </c>
    </row>
    <row r="5154" spans="1:9" ht="13.4" customHeight="1" x14ac:dyDescent="0.25">
      <c r="A5154" s="21" t="s">
        <v>2119</v>
      </c>
      <c r="B5154" s="25">
        <v>41491</v>
      </c>
      <c r="C5154" s="28" t="s">
        <v>21</v>
      </c>
      <c r="D5154" s="21" t="s">
        <v>848</v>
      </c>
      <c r="E5154" s="26">
        <v>300</v>
      </c>
      <c r="G5154" s="28" t="s">
        <v>960</v>
      </c>
      <c r="I5154" s="21">
        <f t="shared" ref="I5154:I5162" si="167">WEEKNUM(B5154)</f>
        <v>32</v>
      </c>
    </row>
    <row r="5155" spans="1:9" ht="13.4" customHeight="1" x14ac:dyDescent="0.25">
      <c r="A5155" s="21" t="s">
        <v>2119</v>
      </c>
      <c r="B5155" s="25">
        <v>41491</v>
      </c>
      <c r="C5155" s="28" t="s">
        <v>21</v>
      </c>
      <c r="D5155" s="21" t="s">
        <v>40</v>
      </c>
      <c r="E5155" s="26">
        <v>650</v>
      </c>
      <c r="G5155" s="28" t="s">
        <v>69</v>
      </c>
      <c r="H5155" s="21" t="s">
        <v>1573</v>
      </c>
      <c r="I5155" s="21">
        <f t="shared" si="167"/>
        <v>32</v>
      </c>
    </row>
    <row r="5156" spans="1:9" ht="13.4" customHeight="1" x14ac:dyDescent="0.25">
      <c r="A5156" s="21" t="s">
        <v>2119</v>
      </c>
      <c r="B5156" s="25">
        <v>41491</v>
      </c>
      <c r="C5156" s="28" t="s">
        <v>21</v>
      </c>
      <c r="D5156" s="21" t="s">
        <v>269</v>
      </c>
      <c r="E5156" s="26">
        <v>600</v>
      </c>
      <c r="G5156" s="28" t="s">
        <v>69</v>
      </c>
      <c r="H5156" s="21" t="s">
        <v>1573</v>
      </c>
      <c r="I5156" s="21">
        <f t="shared" si="167"/>
        <v>32</v>
      </c>
    </row>
    <row r="5157" spans="1:9" ht="13.4" customHeight="1" x14ac:dyDescent="0.25">
      <c r="A5157" s="21" t="s">
        <v>2119</v>
      </c>
      <c r="B5157" s="25">
        <v>41491</v>
      </c>
      <c r="C5157" s="28" t="s">
        <v>21</v>
      </c>
      <c r="D5157" s="21" t="s">
        <v>258</v>
      </c>
      <c r="E5157" s="26">
        <v>600</v>
      </c>
      <c r="G5157" s="28" t="s">
        <v>69</v>
      </c>
      <c r="H5157" s="21" t="s">
        <v>1573</v>
      </c>
      <c r="I5157" s="21">
        <f t="shared" si="167"/>
        <v>32</v>
      </c>
    </row>
    <row r="5158" spans="1:9" ht="13.4" customHeight="1" x14ac:dyDescent="0.25">
      <c r="A5158" s="21" t="s">
        <v>2119</v>
      </c>
      <c r="B5158" s="25">
        <v>41491</v>
      </c>
      <c r="C5158" s="28" t="s">
        <v>21</v>
      </c>
      <c r="D5158" s="21" t="s">
        <v>32</v>
      </c>
      <c r="E5158" s="26">
        <v>520</v>
      </c>
      <c r="G5158" s="28" t="s">
        <v>960</v>
      </c>
      <c r="I5158" s="21">
        <f t="shared" si="167"/>
        <v>32</v>
      </c>
    </row>
    <row r="5159" spans="1:9" ht="13.4" customHeight="1" x14ac:dyDescent="0.25">
      <c r="A5159" s="21" t="s">
        <v>2119</v>
      </c>
      <c r="B5159" s="25">
        <v>41491</v>
      </c>
      <c r="C5159" s="28" t="s">
        <v>21</v>
      </c>
      <c r="D5159" s="21" t="s">
        <v>295</v>
      </c>
      <c r="E5159" s="26">
        <v>500</v>
      </c>
      <c r="G5159" s="28" t="s">
        <v>960</v>
      </c>
      <c r="I5159" s="21">
        <f t="shared" si="167"/>
        <v>32</v>
      </c>
    </row>
    <row r="5160" spans="1:9" ht="13.4" customHeight="1" x14ac:dyDescent="0.25">
      <c r="A5160" s="21" t="s">
        <v>2119</v>
      </c>
      <c r="B5160" s="25">
        <v>41491</v>
      </c>
      <c r="C5160" s="28" t="s">
        <v>21</v>
      </c>
      <c r="D5160" s="21" t="s">
        <v>967</v>
      </c>
      <c r="E5160" s="26">
        <v>500</v>
      </c>
      <c r="G5160" s="28" t="s">
        <v>69</v>
      </c>
      <c r="H5160" s="21" t="s">
        <v>1573</v>
      </c>
      <c r="I5160" s="21">
        <f t="shared" si="167"/>
        <v>32</v>
      </c>
    </row>
    <row r="5161" spans="1:9" ht="13.4" customHeight="1" x14ac:dyDescent="0.25">
      <c r="A5161" s="21" t="s">
        <v>2119</v>
      </c>
      <c r="B5161" s="25">
        <v>41491</v>
      </c>
      <c r="C5161" s="28" t="s">
        <v>21</v>
      </c>
      <c r="D5161" s="21" t="s">
        <v>533</v>
      </c>
      <c r="E5161" s="26">
        <v>480</v>
      </c>
      <c r="G5161" s="28" t="s">
        <v>960</v>
      </c>
      <c r="I5161" s="21">
        <f t="shared" si="167"/>
        <v>32</v>
      </c>
    </row>
    <row r="5162" spans="1:9" ht="13.4" customHeight="1" x14ac:dyDescent="0.25">
      <c r="A5162" s="21" t="s">
        <v>2119</v>
      </c>
      <c r="B5162" s="25">
        <v>41491</v>
      </c>
      <c r="C5162" s="28" t="s">
        <v>21</v>
      </c>
      <c r="D5162" s="21" t="s">
        <v>962</v>
      </c>
      <c r="E5162" s="26">
        <v>400</v>
      </c>
      <c r="G5162" s="28" t="s">
        <v>960</v>
      </c>
      <c r="I5162" s="21">
        <f t="shared" si="167"/>
        <v>32</v>
      </c>
    </row>
    <row r="5163" spans="1:9" ht="13.4" customHeight="1" x14ac:dyDescent="0.25">
      <c r="A5163" s="21" t="s">
        <v>2119</v>
      </c>
      <c r="B5163" s="25">
        <v>41491</v>
      </c>
      <c r="C5163" s="28" t="s">
        <v>6</v>
      </c>
      <c r="D5163" s="21">
        <v>274171</v>
      </c>
      <c r="F5163" s="26">
        <v>249.36</v>
      </c>
      <c r="G5163" s="28" t="s">
        <v>343</v>
      </c>
    </row>
    <row r="5164" spans="1:9" ht="13.4" customHeight="1" x14ac:dyDescent="0.25">
      <c r="A5164" s="21" t="s">
        <v>2119</v>
      </c>
      <c r="B5164" s="25">
        <v>41491</v>
      </c>
      <c r="C5164" s="28" t="s">
        <v>6</v>
      </c>
      <c r="D5164" s="21">
        <v>378295</v>
      </c>
      <c r="F5164" s="26">
        <v>184.16</v>
      </c>
      <c r="G5164" s="28" t="s">
        <v>888</v>
      </c>
    </row>
    <row r="5165" spans="1:9" ht="13.4" customHeight="1" x14ac:dyDescent="0.25">
      <c r="A5165" s="21" t="s">
        <v>2119</v>
      </c>
      <c r="B5165" s="25">
        <v>41491</v>
      </c>
      <c r="C5165" s="28" t="s">
        <v>340</v>
      </c>
      <c r="D5165" s="21">
        <v>378301</v>
      </c>
      <c r="F5165" s="26">
        <v>334.65</v>
      </c>
      <c r="G5165" s="28" t="s">
        <v>958</v>
      </c>
    </row>
    <row r="5166" spans="1:9" ht="13.4" customHeight="1" x14ac:dyDescent="0.25">
      <c r="A5166" s="21" t="s">
        <v>2119</v>
      </c>
      <c r="B5166" s="25">
        <v>41491</v>
      </c>
      <c r="C5166" s="28" t="s">
        <v>6</v>
      </c>
      <c r="D5166" s="21">
        <v>378305</v>
      </c>
      <c r="F5166" s="26">
        <v>151.96</v>
      </c>
      <c r="G5166" s="28" t="s">
        <v>960</v>
      </c>
    </row>
    <row r="5167" spans="1:9" ht="13.4" customHeight="1" x14ac:dyDescent="0.25">
      <c r="A5167" s="21" t="s">
        <v>2119</v>
      </c>
      <c r="B5167" s="25">
        <v>41491</v>
      </c>
      <c r="C5167" s="28" t="s">
        <v>6</v>
      </c>
      <c r="D5167" s="21">
        <v>274203</v>
      </c>
      <c r="F5167" s="26">
        <v>164.52</v>
      </c>
      <c r="G5167" s="28" t="s">
        <v>343</v>
      </c>
    </row>
    <row r="5168" spans="1:9" ht="13.4" customHeight="1" x14ac:dyDescent="0.25">
      <c r="A5168" s="21" t="s">
        <v>2119</v>
      </c>
      <c r="B5168" s="25">
        <v>41491</v>
      </c>
      <c r="C5168" s="28" t="s">
        <v>6</v>
      </c>
      <c r="D5168" s="21">
        <v>378409</v>
      </c>
      <c r="F5168" s="26">
        <v>252.21</v>
      </c>
      <c r="G5168" s="28" t="s">
        <v>888</v>
      </c>
    </row>
    <row r="5169" spans="1:9" ht="13.4" customHeight="1" x14ac:dyDescent="0.25">
      <c r="A5169" s="21" t="s">
        <v>2119</v>
      </c>
      <c r="B5169" s="25">
        <v>41492</v>
      </c>
      <c r="C5169" s="28" t="s">
        <v>21</v>
      </c>
      <c r="D5169" s="21" t="s">
        <v>257</v>
      </c>
      <c r="E5169" s="26">
        <v>1178.0999999999999</v>
      </c>
      <c r="G5169" s="28" t="s">
        <v>958</v>
      </c>
      <c r="I5169" s="21">
        <f>WEEKNUM(B5169)</f>
        <v>32</v>
      </c>
    </row>
    <row r="5170" spans="1:9" ht="13.4" customHeight="1" x14ac:dyDescent="0.25">
      <c r="A5170" s="21" t="s">
        <v>2119</v>
      </c>
      <c r="B5170" s="25">
        <v>41492</v>
      </c>
      <c r="C5170" s="28" t="s">
        <v>21</v>
      </c>
      <c r="D5170" s="21" t="s">
        <v>257</v>
      </c>
      <c r="E5170" s="26">
        <v>1037.3</v>
      </c>
      <c r="G5170" s="28" t="s">
        <v>960</v>
      </c>
      <c r="I5170" s="21">
        <f>WEEKNUM(B5170)</f>
        <v>32</v>
      </c>
    </row>
    <row r="5171" spans="1:9" ht="13.4" customHeight="1" x14ac:dyDescent="0.25">
      <c r="A5171" s="21" t="s">
        <v>2119</v>
      </c>
      <c r="B5171" s="25">
        <v>41492</v>
      </c>
      <c r="C5171" s="28" t="s">
        <v>6</v>
      </c>
      <c r="D5171" s="21">
        <v>274244</v>
      </c>
      <c r="F5171" s="26">
        <v>1039.53</v>
      </c>
      <c r="G5171" s="28" t="s">
        <v>960</v>
      </c>
    </row>
    <row r="5172" spans="1:9" ht="13.4" customHeight="1" x14ac:dyDescent="0.25">
      <c r="A5172" s="21" t="s">
        <v>2119</v>
      </c>
      <c r="B5172" s="25">
        <v>41492</v>
      </c>
      <c r="C5172" s="28" t="s">
        <v>6</v>
      </c>
      <c r="D5172" s="21">
        <v>378502</v>
      </c>
      <c r="F5172" s="26">
        <v>50.02</v>
      </c>
      <c r="G5172" s="28" t="s">
        <v>888</v>
      </c>
    </row>
    <row r="5173" spans="1:9" ht="13.4" customHeight="1" x14ac:dyDescent="0.25">
      <c r="A5173" s="21" t="s">
        <v>2119</v>
      </c>
      <c r="B5173" s="25">
        <v>41492</v>
      </c>
      <c r="C5173" s="28" t="s">
        <v>6</v>
      </c>
      <c r="D5173" s="21">
        <v>378564</v>
      </c>
      <c r="F5173" s="26">
        <v>259.5</v>
      </c>
      <c r="G5173" s="28" t="s">
        <v>960</v>
      </c>
    </row>
    <row r="5174" spans="1:9" ht="13.4" customHeight="1" x14ac:dyDescent="0.25">
      <c r="A5174" s="21" t="s">
        <v>2119</v>
      </c>
      <c r="B5174" s="25">
        <v>41492</v>
      </c>
      <c r="C5174" s="28" t="s">
        <v>6</v>
      </c>
      <c r="D5174" s="21">
        <v>378583</v>
      </c>
      <c r="F5174" s="26">
        <v>55.654000000000003</v>
      </c>
      <c r="G5174" s="28" t="s">
        <v>888</v>
      </c>
    </row>
    <row r="5175" spans="1:9" ht="13.4" customHeight="1" x14ac:dyDescent="0.25">
      <c r="A5175" s="21" t="s">
        <v>2119</v>
      </c>
      <c r="B5175" s="25">
        <v>41493</v>
      </c>
      <c r="C5175" s="28" t="s">
        <v>21</v>
      </c>
      <c r="D5175" s="21" t="s">
        <v>528</v>
      </c>
      <c r="E5175" s="26">
        <v>800</v>
      </c>
      <c r="G5175" s="28" t="s">
        <v>960</v>
      </c>
      <c r="I5175" s="21">
        <f>WEEKNUM(B5175)</f>
        <v>32</v>
      </c>
    </row>
    <row r="5176" spans="1:9" ht="13.4" customHeight="1" x14ac:dyDescent="0.25">
      <c r="A5176" s="21" t="s">
        <v>2119</v>
      </c>
      <c r="B5176" s="25">
        <v>41493</v>
      </c>
      <c r="C5176" s="28" t="s">
        <v>21</v>
      </c>
      <c r="D5176" s="21" t="s">
        <v>968</v>
      </c>
      <c r="E5176" s="26">
        <v>1000</v>
      </c>
      <c r="G5176" s="28" t="s">
        <v>969</v>
      </c>
      <c r="I5176" s="21">
        <f>WEEKNUM(B5176)</f>
        <v>32</v>
      </c>
    </row>
    <row r="5177" spans="1:9" ht="13.4" customHeight="1" x14ac:dyDescent="0.25">
      <c r="A5177" s="21" t="s">
        <v>2119</v>
      </c>
      <c r="B5177" s="25">
        <v>41493</v>
      </c>
      <c r="C5177" s="28" t="s">
        <v>21</v>
      </c>
      <c r="D5177" s="21" t="s">
        <v>489</v>
      </c>
      <c r="E5177" s="26">
        <v>159</v>
      </c>
      <c r="G5177" s="28" t="s">
        <v>454</v>
      </c>
      <c r="I5177" s="21">
        <f>WEEKNUM(B5177)</f>
        <v>32</v>
      </c>
    </row>
    <row r="5178" spans="1:9" ht="13.4" customHeight="1" x14ac:dyDescent="0.25">
      <c r="A5178" s="21" t="s">
        <v>2119</v>
      </c>
      <c r="B5178" s="25">
        <v>41493</v>
      </c>
      <c r="C5178" s="28" t="s">
        <v>21</v>
      </c>
      <c r="D5178" s="21" t="s">
        <v>904</v>
      </c>
      <c r="E5178" s="26">
        <v>15</v>
      </c>
      <c r="G5178" s="28" t="s">
        <v>299</v>
      </c>
      <c r="I5178" s="21">
        <f>WEEKNUM(B5178)</f>
        <v>32</v>
      </c>
    </row>
    <row r="5179" spans="1:9" ht="13.4" customHeight="1" x14ac:dyDescent="0.25">
      <c r="A5179" s="21" t="s">
        <v>2119</v>
      </c>
      <c r="B5179" s="25">
        <v>41493</v>
      </c>
      <c r="C5179" s="28" t="s">
        <v>583</v>
      </c>
      <c r="D5179" s="21">
        <v>378751</v>
      </c>
      <c r="F5179" s="26">
        <v>240.52</v>
      </c>
      <c r="G5179" s="28" t="s">
        <v>374</v>
      </c>
    </row>
    <row r="5180" spans="1:9" ht="13.4" customHeight="1" x14ac:dyDescent="0.25">
      <c r="A5180" s="21" t="s">
        <v>2119</v>
      </c>
      <c r="B5180" s="25">
        <v>41493</v>
      </c>
      <c r="C5180" s="28" t="s">
        <v>275</v>
      </c>
      <c r="D5180" s="21">
        <v>274360</v>
      </c>
      <c r="F5180" s="26">
        <v>379.09</v>
      </c>
      <c r="G5180" s="21" t="s">
        <v>500</v>
      </c>
    </row>
    <row r="5181" spans="1:9" ht="13.4" customHeight="1" x14ac:dyDescent="0.25">
      <c r="A5181" s="21" t="s">
        <v>2119</v>
      </c>
      <c r="B5181" s="25">
        <v>41493</v>
      </c>
      <c r="C5181" s="28" t="s">
        <v>6</v>
      </c>
      <c r="D5181" s="21">
        <v>378747</v>
      </c>
      <c r="F5181" s="26">
        <v>468.37</v>
      </c>
      <c r="G5181" s="28" t="s">
        <v>888</v>
      </c>
    </row>
    <row r="5182" spans="1:9" ht="13.4" customHeight="1" x14ac:dyDescent="0.25">
      <c r="A5182" s="21" t="s">
        <v>2119</v>
      </c>
      <c r="B5182" s="25">
        <v>41493</v>
      </c>
      <c r="C5182" s="28" t="s">
        <v>340</v>
      </c>
      <c r="D5182" s="21">
        <v>378792</v>
      </c>
      <c r="F5182" s="26">
        <v>559.87</v>
      </c>
      <c r="G5182" s="28" t="s">
        <v>958</v>
      </c>
    </row>
    <row r="5183" spans="1:9" ht="13.4" customHeight="1" x14ac:dyDescent="0.25">
      <c r="A5183" s="21" t="s">
        <v>2119</v>
      </c>
      <c r="B5183" s="25">
        <v>41493</v>
      </c>
      <c r="C5183" s="28" t="s">
        <v>6</v>
      </c>
      <c r="D5183" s="21">
        <v>86053</v>
      </c>
      <c r="F5183" s="26">
        <v>835.1</v>
      </c>
      <c r="G5183" s="28" t="s">
        <v>888</v>
      </c>
    </row>
    <row r="5184" spans="1:9" ht="13.4" customHeight="1" x14ac:dyDescent="0.25">
      <c r="A5184" s="21" t="s">
        <v>2119</v>
      </c>
      <c r="B5184" s="25">
        <v>41493</v>
      </c>
      <c r="C5184" s="28" t="s">
        <v>6</v>
      </c>
      <c r="D5184" s="21">
        <v>378882</v>
      </c>
      <c r="F5184" s="26">
        <v>214.71</v>
      </c>
      <c r="G5184" s="28" t="s">
        <v>888</v>
      </c>
    </row>
    <row r="5185" spans="1:9" ht="13.4" customHeight="1" x14ac:dyDescent="0.25">
      <c r="A5185" s="21" t="s">
        <v>2119</v>
      </c>
      <c r="B5185" s="25">
        <v>41494</v>
      </c>
      <c r="C5185" s="28" t="s">
        <v>275</v>
      </c>
      <c r="D5185" s="21">
        <v>274441</v>
      </c>
      <c r="F5185" s="26">
        <v>182.67</v>
      </c>
      <c r="G5185" s="21" t="s">
        <v>500</v>
      </c>
    </row>
    <row r="5186" spans="1:9" ht="13.4" customHeight="1" x14ac:dyDescent="0.25">
      <c r="A5186" s="21" t="s">
        <v>2119</v>
      </c>
      <c r="B5186" s="25">
        <v>41494</v>
      </c>
      <c r="C5186" s="28" t="s">
        <v>6</v>
      </c>
      <c r="D5186" s="21">
        <v>378968</v>
      </c>
      <c r="F5186" s="26">
        <v>580.41999999999996</v>
      </c>
      <c r="G5186" s="28" t="s">
        <v>960</v>
      </c>
    </row>
    <row r="5187" spans="1:9" ht="13.4" customHeight="1" x14ac:dyDescent="0.25">
      <c r="A5187" s="21" t="s">
        <v>2119</v>
      </c>
      <c r="B5187" s="25">
        <v>41494</v>
      </c>
      <c r="C5187" s="28" t="s">
        <v>6</v>
      </c>
      <c r="D5187" s="21">
        <v>378976</v>
      </c>
      <c r="F5187" s="26">
        <v>19.010000000000002</v>
      </c>
      <c r="G5187" s="28" t="s">
        <v>888</v>
      </c>
    </row>
    <row r="5188" spans="1:9" ht="13.4" customHeight="1" x14ac:dyDescent="0.25">
      <c r="A5188" s="21" t="s">
        <v>2119</v>
      </c>
      <c r="B5188" s="25">
        <v>41494</v>
      </c>
      <c r="C5188" s="28" t="s">
        <v>340</v>
      </c>
      <c r="D5188" s="21">
        <v>379046</v>
      </c>
      <c r="F5188" s="26">
        <v>766.63</v>
      </c>
      <c r="G5188" s="28" t="s">
        <v>958</v>
      </c>
    </row>
    <row r="5189" spans="1:9" ht="13.4" customHeight="1" x14ac:dyDescent="0.25">
      <c r="A5189" s="21" t="s">
        <v>2119</v>
      </c>
      <c r="B5189" s="25">
        <v>41494</v>
      </c>
      <c r="C5189" s="28" t="s">
        <v>275</v>
      </c>
      <c r="D5189" s="21">
        <v>274494</v>
      </c>
      <c r="F5189" s="26">
        <v>27</v>
      </c>
      <c r="G5189" s="21" t="s">
        <v>500</v>
      </c>
    </row>
    <row r="5190" spans="1:9" ht="13.4" customHeight="1" x14ac:dyDescent="0.25">
      <c r="A5190" s="21" t="s">
        <v>2119</v>
      </c>
      <c r="B5190" s="25">
        <v>41494</v>
      </c>
      <c r="C5190" s="28" t="s">
        <v>6</v>
      </c>
      <c r="D5190" s="21">
        <v>379128</v>
      </c>
      <c r="F5190" s="26">
        <v>1194.6400000000001</v>
      </c>
      <c r="G5190" s="28" t="s">
        <v>888</v>
      </c>
    </row>
    <row r="5191" spans="1:9" ht="13.4" customHeight="1" x14ac:dyDescent="0.25">
      <c r="A5191" s="21" t="s">
        <v>2119</v>
      </c>
      <c r="B5191" s="25">
        <v>41495</v>
      </c>
      <c r="C5191" s="28" t="s">
        <v>21</v>
      </c>
      <c r="D5191" s="21" t="s">
        <v>22</v>
      </c>
      <c r="E5191" s="26">
        <v>650</v>
      </c>
      <c r="G5191" s="28" t="s">
        <v>888</v>
      </c>
      <c r="I5191" s="21">
        <f>WEEKNUM(B5191)</f>
        <v>32</v>
      </c>
    </row>
    <row r="5192" spans="1:9" ht="13.4" customHeight="1" x14ac:dyDescent="0.25">
      <c r="A5192" s="21" t="s">
        <v>2119</v>
      </c>
      <c r="B5192" s="25">
        <v>41495</v>
      </c>
      <c r="C5192" s="28" t="s">
        <v>21</v>
      </c>
      <c r="D5192" s="21" t="s">
        <v>22</v>
      </c>
      <c r="E5192" s="26">
        <v>450</v>
      </c>
      <c r="G5192" s="28" t="s">
        <v>888</v>
      </c>
      <c r="I5192" s="21">
        <f>WEEKNUM(B5192)</f>
        <v>32</v>
      </c>
    </row>
    <row r="5193" spans="1:9" ht="13.4" customHeight="1" x14ac:dyDescent="0.25">
      <c r="A5193" s="21" t="s">
        <v>2119</v>
      </c>
      <c r="B5193" s="25">
        <v>41495</v>
      </c>
      <c r="C5193" s="28" t="s">
        <v>6</v>
      </c>
      <c r="D5193" s="21">
        <v>379189</v>
      </c>
      <c r="F5193" s="26">
        <v>34.99</v>
      </c>
      <c r="G5193" s="28" t="s">
        <v>888</v>
      </c>
    </row>
    <row r="5194" spans="1:9" ht="13.4" customHeight="1" x14ac:dyDescent="0.25">
      <c r="A5194" s="21" t="s">
        <v>2119</v>
      </c>
      <c r="B5194" s="25">
        <v>41495</v>
      </c>
      <c r="C5194" s="28" t="s">
        <v>275</v>
      </c>
      <c r="D5194" s="21">
        <v>274548</v>
      </c>
      <c r="F5194" s="26">
        <v>241.03</v>
      </c>
      <c r="G5194" s="21" t="s">
        <v>500</v>
      </c>
    </row>
    <row r="5195" spans="1:9" ht="13.4" customHeight="1" x14ac:dyDescent="0.25">
      <c r="A5195" s="21" t="s">
        <v>2119</v>
      </c>
      <c r="B5195" s="25">
        <v>41495</v>
      </c>
      <c r="C5195" s="28" t="s">
        <v>6</v>
      </c>
      <c r="D5195" s="21">
        <v>264130</v>
      </c>
      <c r="F5195" s="26">
        <v>260.77999999999997</v>
      </c>
      <c r="G5195" s="28" t="s">
        <v>97</v>
      </c>
    </row>
    <row r="5196" spans="1:9" ht="13.4" customHeight="1" x14ac:dyDescent="0.25">
      <c r="A5196" s="21" t="s">
        <v>2119</v>
      </c>
      <c r="B5196" s="25">
        <v>41495</v>
      </c>
      <c r="C5196" s="28" t="s">
        <v>6</v>
      </c>
      <c r="D5196" s="21">
        <v>379319</v>
      </c>
      <c r="F5196" s="26">
        <v>220.41</v>
      </c>
      <c r="G5196" s="28" t="s">
        <v>888</v>
      </c>
    </row>
    <row r="5197" spans="1:9" ht="13.4" customHeight="1" x14ac:dyDescent="0.25">
      <c r="A5197" s="21" t="s">
        <v>2119</v>
      </c>
      <c r="B5197" s="25">
        <v>41496</v>
      </c>
      <c r="C5197" s="28" t="s">
        <v>6</v>
      </c>
      <c r="D5197" s="21">
        <v>86162</v>
      </c>
      <c r="F5197" s="26">
        <v>426.55</v>
      </c>
      <c r="G5197" s="28" t="s">
        <v>888</v>
      </c>
    </row>
    <row r="5198" spans="1:9" ht="13.4" customHeight="1" x14ac:dyDescent="0.25">
      <c r="A5198" s="21" t="s">
        <v>2119</v>
      </c>
      <c r="B5198" s="25">
        <v>41496</v>
      </c>
      <c r="C5198" s="28" t="s">
        <v>6</v>
      </c>
      <c r="D5198" s="21">
        <v>379405</v>
      </c>
      <c r="F5198" s="26">
        <v>235.74</v>
      </c>
      <c r="G5198" s="28" t="s">
        <v>374</v>
      </c>
    </row>
    <row r="5199" spans="1:9" ht="13.4" customHeight="1" x14ac:dyDescent="0.25">
      <c r="A5199" s="21" t="s">
        <v>2119</v>
      </c>
      <c r="B5199" s="25">
        <v>41496</v>
      </c>
      <c r="C5199" s="28" t="s">
        <v>6</v>
      </c>
      <c r="D5199" s="21">
        <v>379425</v>
      </c>
      <c r="F5199" s="26">
        <v>668.57</v>
      </c>
      <c r="G5199" s="28" t="s">
        <v>960</v>
      </c>
    </row>
    <row r="5200" spans="1:9" ht="13.4" customHeight="1" x14ac:dyDescent="0.25">
      <c r="A5200" s="21" t="s">
        <v>2119</v>
      </c>
      <c r="B5200" s="25">
        <v>41496</v>
      </c>
      <c r="C5200" s="28" t="s">
        <v>340</v>
      </c>
      <c r="D5200" s="21">
        <v>379445</v>
      </c>
      <c r="F5200" s="26">
        <v>152.94999999999999</v>
      </c>
      <c r="G5200" s="28" t="s">
        <v>958</v>
      </c>
    </row>
    <row r="5201" spans="1:9" ht="13.4" customHeight="1" x14ac:dyDescent="0.25">
      <c r="A5201" s="21" t="s">
        <v>2119</v>
      </c>
      <c r="B5201" s="25">
        <v>41496</v>
      </c>
      <c r="C5201" s="28" t="s">
        <v>6</v>
      </c>
      <c r="D5201" s="21">
        <v>379493</v>
      </c>
      <c r="F5201" s="26">
        <v>58.01</v>
      </c>
      <c r="G5201" s="28" t="s">
        <v>970</v>
      </c>
    </row>
    <row r="5202" spans="1:9" ht="13.4" customHeight="1" x14ac:dyDescent="0.25">
      <c r="A5202" s="21" t="s">
        <v>2119</v>
      </c>
      <c r="B5202" s="25">
        <v>41498</v>
      </c>
      <c r="C5202" s="28" t="s">
        <v>21</v>
      </c>
      <c r="D5202" s="21" t="s">
        <v>452</v>
      </c>
      <c r="E5202" s="26">
        <v>1750</v>
      </c>
      <c r="G5202" s="28" t="s">
        <v>69</v>
      </c>
      <c r="H5202" s="21" t="s">
        <v>1573</v>
      </c>
      <c r="I5202" s="21">
        <f t="shared" ref="I5202:I5211" si="168">WEEKNUM(B5202)</f>
        <v>33</v>
      </c>
    </row>
    <row r="5203" spans="1:9" ht="13.4" customHeight="1" x14ac:dyDescent="0.25">
      <c r="A5203" s="21" t="s">
        <v>2119</v>
      </c>
      <c r="B5203" s="25">
        <v>41498</v>
      </c>
      <c r="C5203" s="28" t="s">
        <v>21</v>
      </c>
      <c r="D5203" s="21" t="s">
        <v>36</v>
      </c>
      <c r="E5203" s="26">
        <v>650</v>
      </c>
      <c r="G5203" s="28" t="s">
        <v>888</v>
      </c>
      <c r="I5203" s="21">
        <f t="shared" si="168"/>
        <v>33</v>
      </c>
    </row>
    <row r="5204" spans="1:9" ht="13.4" customHeight="1" x14ac:dyDescent="0.25">
      <c r="A5204" s="21" t="s">
        <v>2119</v>
      </c>
      <c r="B5204" s="25">
        <v>41498</v>
      </c>
      <c r="C5204" s="28" t="s">
        <v>21</v>
      </c>
      <c r="D5204" s="21" t="s">
        <v>40</v>
      </c>
      <c r="E5204" s="26">
        <v>650</v>
      </c>
      <c r="G5204" s="28" t="s">
        <v>960</v>
      </c>
      <c r="I5204" s="21">
        <f t="shared" si="168"/>
        <v>33</v>
      </c>
    </row>
    <row r="5205" spans="1:9" ht="13.4" customHeight="1" x14ac:dyDescent="0.25">
      <c r="A5205" s="21" t="s">
        <v>2119</v>
      </c>
      <c r="B5205" s="25">
        <v>41498</v>
      </c>
      <c r="C5205" s="28" t="s">
        <v>21</v>
      </c>
      <c r="D5205" s="21" t="s">
        <v>399</v>
      </c>
      <c r="E5205" s="26">
        <v>600</v>
      </c>
      <c r="G5205" s="28" t="s">
        <v>888</v>
      </c>
      <c r="I5205" s="21">
        <f t="shared" si="168"/>
        <v>33</v>
      </c>
    </row>
    <row r="5206" spans="1:9" ht="13.4" customHeight="1" x14ac:dyDescent="0.25">
      <c r="A5206" s="21" t="s">
        <v>2119</v>
      </c>
      <c r="B5206" s="25">
        <v>41498</v>
      </c>
      <c r="C5206" s="28" t="s">
        <v>21</v>
      </c>
      <c r="D5206" s="21" t="s">
        <v>269</v>
      </c>
      <c r="E5206" s="26">
        <v>600</v>
      </c>
      <c r="G5206" s="28" t="s">
        <v>960</v>
      </c>
      <c r="I5206" s="21">
        <f t="shared" si="168"/>
        <v>33</v>
      </c>
    </row>
    <row r="5207" spans="1:9" ht="13.4" customHeight="1" x14ac:dyDescent="0.25">
      <c r="A5207" s="21" t="s">
        <v>2119</v>
      </c>
      <c r="B5207" s="25">
        <v>41498</v>
      </c>
      <c r="C5207" s="28" t="s">
        <v>21</v>
      </c>
      <c r="D5207" s="21" t="s">
        <v>941</v>
      </c>
      <c r="E5207" s="26">
        <v>500</v>
      </c>
      <c r="G5207" s="28" t="s">
        <v>960</v>
      </c>
      <c r="I5207" s="21">
        <f t="shared" si="168"/>
        <v>33</v>
      </c>
    </row>
    <row r="5208" spans="1:9" ht="13.4" customHeight="1" x14ac:dyDescent="0.25">
      <c r="A5208" s="21" t="s">
        <v>2119</v>
      </c>
      <c r="B5208" s="25">
        <v>41498</v>
      </c>
      <c r="C5208" s="28" t="s">
        <v>21</v>
      </c>
      <c r="D5208" s="21" t="s">
        <v>453</v>
      </c>
      <c r="E5208" s="26">
        <v>480</v>
      </c>
      <c r="G5208" s="28" t="s">
        <v>960</v>
      </c>
      <c r="I5208" s="21">
        <f t="shared" si="168"/>
        <v>33</v>
      </c>
    </row>
    <row r="5209" spans="1:9" ht="13.4" customHeight="1" x14ac:dyDescent="0.25">
      <c r="A5209" s="21" t="s">
        <v>2119</v>
      </c>
      <c r="B5209" s="25">
        <v>41498</v>
      </c>
      <c r="C5209" s="28" t="s">
        <v>21</v>
      </c>
      <c r="D5209" s="21" t="s">
        <v>644</v>
      </c>
      <c r="E5209" s="26">
        <v>400</v>
      </c>
      <c r="G5209" s="28" t="s">
        <v>888</v>
      </c>
      <c r="I5209" s="21">
        <f t="shared" si="168"/>
        <v>33</v>
      </c>
    </row>
    <row r="5210" spans="1:9" ht="13.4" customHeight="1" x14ac:dyDescent="0.25">
      <c r="A5210" s="21" t="s">
        <v>2119</v>
      </c>
      <c r="B5210" s="25">
        <v>41498</v>
      </c>
      <c r="C5210" s="28" t="s">
        <v>21</v>
      </c>
      <c r="D5210" s="21" t="s">
        <v>32</v>
      </c>
      <c r="E5210" s="26">
        <v>130</v>
      </c>
      <c r="G5210" s="28" t="s">
        <v>960</v>
      </c>
      <c r="I5210" s="21">
        <f t="shared" si="168"/>
        <v>33</v>
      </c>
    </row>
    <row r="5211" spans="1:9" ht="13.4" customHeight="1" x14ac:dyDescent="0.25">
      <c r="A5211" s="21" t="s">
        <v>2119</v>
      </c>
      <c r="B5211" s="25">
        <v>41498</v>
      </c>
      <c r="C5211" s="28" t="s">
        <v>21</v>
      </c>
      <c r="D5211" s="21" t="s">
        <v>533</v>
      </c>
      <c r="E5211" s="26">
        <v>120</v>
      </c>
      <c r="G5211" s="28" t="s">
        <v>960</v>
      </c>
      <c r="I5211" s="21">
        <f t="shared" si="168"/>
        <v>33</v>
      </c>
    </row>
    <row r="5212" spans="1:9" ht="13.4" customHeight="1" x14ac:dyDescent="0.25">
      <c r="A5212" s="21" t="s">
        <v>2119</v>
      </c>
      <c r="B5212" s="25">
        <v>41498</v>
      </c>
      <c r="C5212" s="28" t="s">
        <v>340</v>
      </c>
      <c r="D5212" s="21">
        <v>379650</v>
      </c>
      <c r="F5212" s="26">
        <v>226.28</v>
      </c>
      <c r="G5212" s="28" t="s">
        <v>958</v>
      </c>
    </row>
    <row r="5213" spans="1:9" ht="13.4" customHeight="1" x14ac:dyDescent="0.25">
      <c r="A5213" s="21" t="s">
        <v>2119</v>
      </c>
      <c r="B5213" s="25">
        <v>41499</v>
      </c>
      <c r="C5213" s="28" t="s">
        <v>6</v>
      </c>
      <c r="D5213" s="21">
        <v>274769</v>
      </c>
      <c r="F5213" s="26">
        <v>47.84</v>
      </c>
      <c r="G5213" s="28" t="s">
        <v>177</v>
      </c>
    </row>
    <row r="5214" spans="1:9" ht="13.4" customHeight="1" x14ac:dyDescent="0.25">
      <c r="A5214" s="21" t="s">
        <v>2119</v>
      </c>
      <c r="B5214" s="25">
        <v>41499</v>
      </c>
      <c r="C5214" s="28" t="s">
        <v>6</v>
      </c>
      <c r="D5214" s="21">
        <v>380011</v>
      </c>
      <c r="F5214" s="26">
        <v>87.16</v>
      </c>
      <c r="G5214" s="28" t="s">
        <v>911</v>
      </c>
    </row>
    <row r="5215" spans="1:9" ht="13.4" customHeight="1" x14ac:dyDescent="0.25">
      <c r="A5215" s="21" t="s">
        <v>2119</v>
      </c>
      <c r="B5215" s="25">
        <v>41499</v>
      </c>
      <c r="C5215" s="28" t="s">
        <v>6</v>
      </c>
      <c r="D5215" s="21" t="s">
        <v>216</v>
      </c>
      <c r="F5215" s="26">
        <v>15.5</v>
      </c>
      <c r="G5215" s="28" t="s">
        <v>960</v>
      </c>
    </row>
    <row r="5216" spans="1:9" ht="13.4" customHeight="1" x14ac:dyDescent="0.25">
      <c r="A5216" s="21" t="s">
        <v>2119</v>
      </c>
      <c r="B5216" s="25">
        <v>41499</v>
      </c>
      <c r="C5216" s="28" t="s">
        <v>6</v>
      </c>
      <c r="D5216" s="21">
        <v>380020</v>
      </c>
      <c r="F5216" s="26">
        <v>909.99</v>
      </c>
      <c r="G5216" s="28" t="s">
        <v>960</v>
      </c>
    </row>
    <row r="5217" spans="1:9" ht="13.4" customHeight="1" x14ac:dyDescent="0.25">
      <c r="A5217" s="21" t="s">
        <v>2119</v>
      </c>
      <c r="B5217" s="25">
        <v>41500</v>
      </c>
      <c r="C5217" s="28" t="s">
        <v>6</v>
      </c>
      <c r="D5217" s="21">
        <v>380101</v>
      </c>
      <c r="F5217" s="26">
        <v>138.37</v>
      </c>
      <c r="G5217" s="28" t="s">
        <v>888</v>
      </c>
    </row>
    <row r="5218" spans="1:9" ht="13.4" customHeight="1" x14ac:dyDescent="0.25">
      <c r="A5218" s="21" t="s">
        <v>2119</v>
      </c>
      <c r="B5218" s="25">
        <v>41500</v>
      </c>
      <c r="C5218" s="28" t="s">
        <v>6</v>
      </c>
      <c r="D5218" s="21">
        <v>380110</v>
      </c>
      <c r="F5218" s="26">
        <v>291.42</v>
      </c>
      <c r="G5218" s="28" t="s">
        <v>374</v>
      </c>
    </row>
    <row r="5219" spans="1:9" ht="13.4" customHeight="1" x14ac:dyDescent="0.25">
      <c r="A5219" s="21" t="s">
        <v>2119</v>
      </c>
      <c r="B5219" s="25">
        <v>41500</v>
      </c>
      <c r="C5219" s="28" t="s">
        <v>6</v>
      </c>
      <c r="D5219" s="21">
        <v>380111</v>
      </c>
      <c r="F5219" s="26">
        <v>51.11</v>
      </c>
      <c r="G5219" s="28" t="s">
        <v>374</v>
      </c>
    </row>
    <row r="5220" spans="1:9" ht="13.4" customHeight="1" x14ac:dyDescent="0.25">
      <c r="A5220" s="21" t="s">
        <v>2119</v>
      </c>
      <c r="B5220" s="25">
        <v>41500</v>
      </c>
      <c r="C5220" s="28" t="s">
        <v>6</v>
      </c>
      <c r="D5220" s="21">
        <v>380114</v>
      </c>
      <c r="F5220" s="26">
        <v>72.33</v>
      </c>
      <c r="G5220" s="28" t="s">
        <v>374</v>
      </c>
    </row>
    <row r="5221" spans="1:9" ht="13.4" customHeight="1" x14ac:dyDescent="0.25">
      <c r="A5221" s="21" t="s">
        <v>2119</v>
      </c>
      <c r="B5221" s="25">
        <v>41500</v>
      </c>
      <c r="C5221" s="28" t="s">
        <v>340</v>
      </c>
      <c r="D5221" s="21">
        <v>380116</v>
      </c>
      <c r="F5221" s="26">
        <v>1071.3</v>
      </c>
      <c r="G5221" s="28" t="s">
        <v>958</v>
      </c>
    </row>
    <row r="5222" spans="1:9" ht="13.4" customHeight="1" x14ac:dyDescent="0.25">
      <c r="A5222" s="21" t="s">
        <v>2119</v>
      </c>
      <c r="B5222" s="25">
        <v>41500</v>
      </c>
      <c r="C5222" s="28" t="s">
        <v>6</v>
      </c>
      <c r="D5222" s="21">
        <v>380219</v>
      </c>
      <c r="F5222" s="26">
        <v>74.73</v>
      </c>
      <c r="G5222" s="28" t="s">
        <v>888</v>
      </c>
    </row>
    <row r="5223" spans="1:9" ht="13.4" customHeight="1" x14ac:dyDescent="0.25">
      <c r="A5223" s="21" t="s">
        <v>2119</v>
      </c>
      <c r="B5223" s="25">
        <v>41501</v>
      </c>
      <c r="C5223" s="28" t="s">
        <v>21</v>
      </c>
      <c r="D5223" s="21" t="s">
        <v>937</v>
      </c>
      <c r="E5223" s="26">
        <v>175</v>
      </c>
      <c r="G5223" s="28" t="s">
        <v>177</v>
      </c>
      <c r="I5223" s="21">
        <f>WEEKNUM(B5223)</f>
        <v>33</v>
      </c>
    </row>
    <row r="5224" spans="1:9" ht="13.4" customHeight="1" x14ac:dyDescent="0.25">
      <c r="A5224" s="21" t="s">
        <v>2119</v>
      </c>
      <c r="B5224" s="25">
        <v>41501</v>
      </c>
      <c r="C5224" s="28" t="s">
        <v>340</v>
      </c>
      <c r="D5224" s="21">
        <v>380320</v>
      </c>
      <c r="F5224" s="26">
        <v>160.61000000000001</v>
      </c>
      <c r="G5224" s="28" t="s">
        <v>958</v>
      </c>
    </row>
    <row r="5225" spans="1:9" ht="13.4" customHeight="1" x14ac:dyDescent="0.25">
      <c r="A5225" s="21" t="s">
        <v>2119</v>
      </c>
      <c r="B5225" s="25">
        <v>41501</v>
      </c>
      <c r="C5225" s="28" t="s">
        <v>6</v>
      </c>
      <c r="D5225" s="21">
        <v>86366</v>
      </c>
      <c r="F5225" s="26">
        <v>107.31</v>
      </c>
      <c r="G5225" s="28" t="s">
        <v>888</v>
      </c>
    </row>
    <row r="5226" spans="1:9" ht="13.4" customHeight="1" x14ac:dyDescent="0.25">
      <c r="A5226" s="21" t="s">
        <v>2119</v>
      </c>
      <c r="B5226" s="25">
        <v>41501</v>
      </c>
      <c r="C5226" s="28" t="s">
        <v>6</v>
      </c>
      <c r="D5226" s="21">
        <v>380462</v>
      </c>
      <c r="F5226" s="26">
        <v>538.47</v>
      </c>
      <c r="G5226" s="28" t="s">
        <v>888</v>
      </c>
    </row>
    <row r="5227" spans="1:9" ht="13.4" customHeight="1" x14ac:dyDescent="0.25">
      <c r="A5227" s="21" t="s">
        <v>2119</v>
      </c>
      <c r="B5227" s="25">
        <v>41502</v>
      </c>
      <c r="C5227" s="28" t="s">
        <v>21</v>
      </c>
      <c r="D5227" s="21" t="s">
        <v>262</v>
      </c>
      <c r="E5227" s="26">
        <v>2200</v>
      </c>
      <c r="G5227" s="28" t="s">
        <v>888</v>
      </c>
      <c r="I5227" s="21">
        <f t="shared" ref="I5227:I5232" si="169">WEEKNUM(B5227)</f>
        <v>33</v>
      </c>
    </row>
    <row r="5228" spans="1:9" ht="13.4" customHeight="1" x14ac:dyDescent="0.25">
      <c r="A5228" s="21" t="s">
        <v>2119</v>
      </c>
      <c r="B5228" s="25">
        <v>41502</v>
      </c>
      <c r="C5228" s="28" t="s">
        <v>21</v>
      </c>
      <c r="D5228" s="21" t="s">
        <v>262</v>
      </c>
      <c r="E5228" s="26">
        <v>5000</v>
      </c>
      <c r="G5228" s="28" t="s">
        <v>960</v>
      </c>
      <c r="I5228" s="21">
        <f t="shared" si="169"/>
        <v>33</v>
      </c>
    </row>
    <row r="5229" spans="1:9" ht="13.4" customHeight="1" x14ac:dyDescent="0.25">
      <c r="A5229" s="21" t="s">
        <v>2119</v>
      </c>
      <c r="B5229" s="25">
        <v>41502</v>
      </c>
      <c r="C5229" s="28" t="s">
        <v>21</v>
      </c>
      <c r="D5229" s="21" t="s">
        <v>961</v>
      </c>
      <c r="E5229" s="26">
        <v>150</v>
      </c>
      <c r="G5229" s="28" t="s">
        <v>69</v>
      </c>
      <c r="H5229" s="21" t="s">
        <v>1573</v>
      </c>
      <c r="I5229" s="21">
        <f t="shared" si="169"/>
        <v>33</v>
      </c>
    </row>
    <row r="5230" spans="1:9" ht="13.4" customHeight="1" x14ac:dyDescent="0.25">
      <c r="A5230" s="21" t="s">
        <v>2119</v>
      </c>
      <c r="B5230" s="25">
        <v>41502</v>
      </c>
      <c r="C5230" s="28" t="s">
        <v>21</v>
      </c>
      <c r="D5230" s="21" t="s">
        <v>961</v>
      </c>
      <c r="E5230" s="26">
        <v>150</v>
      </c>
      <c r="G5230" s="28" t="s">
        <v>306</v>
      </c>
      <c r="I5230" s="21">
        <f t="shared" si="169"/>
        <v>33</v>
      </c>
    </row>
    <row r="5231" spans="1:9" ht="13.4" customHeight="1" x14ac:dyDescent="0.25">
      <c r="A5231" s="21" t="s">
        <v>2119</v>
      </c>
      <c r="B5231" s="25">
        <v>41502</v>
      </c>
      <c r="C5231" s="28" t="s">
        <v>21</v>
      </c>
      <c r="D5231" s="21" t="s">
        <v>884</v>
      </c>
      <c r="E5231" s="26">
        <v>347</v>
      </c>
      <c r="G5231" s="28" t="s">
        <v>323</v>
      </c>
      <c r="I5231" s="21">
        <f t="shared" si="169"/>
        <v>33</v>
      </c>
    </row>
    <row r="5232" spans="1:9" ht="13.4" customHeight="1" x14ac:dyDescent="0.25">
      <c r="A5232" s="21" t="s">
        <v>2119</v>
      </c>
      <c r="B5232" s="25">
        <v>41502</v>
      </c>
      <c r="C5232" s="28" t="s">
        <v>21</v>
      </c>
      <c r="D5232" s="21" t="s">
        <v>555</v>
      </c>
      <c r="E5232" s="26">
        <v>82.5</v>
      </c>
      <c r="G5232" s="28" t="s">
        <v>323</v>
      </c>
      <c r="I5232" s="21">
        <f t="shared" si="169"/>
        <v>33</v>
      </c>
    </row>
    <row r="5233" spans="1:9" ht="13.4" customHeight="1" x14ac:dyDescent="0.25">
      <c r="A5233" s="21" t="s">
        <v>2119</v>
      </c>
      <c r="B5233" s="25">
        <v>41502</v>
      </c>
      <c r="C5233" s="28" t="s">
        <v>583</v>
      </c>
      <c r="D5233" s="21">
        <v>380531</v>
      </c>
      <c r="F5233" s="26">
        <v>57.78</v>
      </c>
      <c r="G5233" s="28" t="s">
        <v>888</v>
      </c>
    </row>
    <row r="5234" spans="1:9" ht="13.4" customHeight="1" x14ac:dyDescent="0.25">
      <c r="A5234" s="21" t="s">
        <v>2119</v>
      </c>
      <c r="B5234" s="25">
        <v>41502</v>
      </c>
      <c r="C5234" s="28" t="s">
        <v>6</v>
      </c>
      <c r="D5234" s="21" t="s">
        <v>216</v>
      </c>
      <c r="F5234" s="26">
        <v>397.1</v>
      </c>
      <c r="G5234" s="28" t="s">
        <v>960</v>
      </c>
    </row>
    <row r="5235" spans="1:9" ht="13.4" customHeight="1" x14ac:dyDescent="0.25">
      <c r="A5235" s="21" t="s">
        <v>2119</v>
      </c>
      <c r="B5235" s="25">
        <v>41502</v>
      </c>
      <c r="C5235" s="28" t="s">
        <v>275</v>
      </c>
      <c r="D5235" s="21">
        <v>275039</v>
      </c>
      <c r="F5235" s="26">
        <v>66.92</v>
      </c>
      <c r="G5235" s="28" t="s">
        <v>214</v>
      </c>
    </row>
    <row r="5236" spans="1:9" ht="13.4" customHeight="1" x14ac:dyDescent="0.25">
      <c r="A5236" s="21" t="s">
        <v>2119</v>
      </c>
      <c r="B5236" s="25">
        <v>41502</v>
      </c>
      <c r="C5236" s="28" t="s">
        <v>6</v>
      </c>
      <c r="D5236" s="21">
        <v>275080</v>
      </c>
      <c r="F5236" s="26">
        <v>21.88</v>
      </c>
      <c r="G5236" s="28" t="s">
        <v>214</v>
      </c>
    </row>
    <row r="5237" spans="1:9" ht="13.4" customHeight="1" x14ac:dyDescent="0.25">
      <c r="A5237" s="21" t="s">
        <v>2119</v>
      </c>
      <c r="B5237" s="25">
        <v>41502</v>
      </c>
      <c r="C5237" s="28" t="s">
        <v>6</v>
      </c>
      <c r="D5237" s="21">
        <v>380676</v>
      </c>
      <c r="F5237" s="26">
        <v>394.68</v>
      </c>
      <c r="G5237" s="28" t="s">
        <v>888</v>
      </c>
    </row>
    <row r="5238" spans="1:9" ht="13.4" customHeight="1" x14ac:dyDescent="0.25">
      <c r="A5238" s="21" t="s">
        <v>2119</v>
      </c>
      <c r="B5238" s="25">
        <v>41503</v>
      </c>
      <c r="C5238" s="28" t="s">
        <v>6</v>
      </c>
      <c r="D5238" s="21">
        <v>380703</v>
      </c>
      <c r="F5238" s="26">
        <v>187.99</v>
      </c>
      <c r="G5238" s="28" t="s">
        <v>888</v>
      </c>
    </row>
    <row r="5239" spans="1:9" ht="13.4" customHeight="1" x14ac:dyDescent="0.25">
      <c r="A5239" s="21" t="s">
        <v>2119</v>
      </c>
      <c r="B5239" s="25">
        <v>41503</v>
      </c>
      <c r="C5239" s="28" t="s">
        <v>340</v>
      </c>
      <c r="D5239" s="21">
        <v>380730</v>
      </c>
      <c r="F5239" s="26">
        <v>96.22</v>
      </c>
      <c r="G5239" s="28" t="s">
        <v>958</v>
      </c>
    </row>
    <row r="5240" spans="1:9" ht="13.4" customHeight="1" x14ac:dyDescent="0.25">
      <c r="A5240" s="21" t="s">
        <v>2119</v>
      </c>
      <c r="B5240" s="25">
        <v>41503</v>
      </c>
      <c r="C5240" s="28" t="s">
        <v>340</v>
      </c>
      <c r="D5240" s="21">
        <v>380736</v>
      </c>
      <c r="F5240" s="26">
        <v>82.98</v>
      </c>
      <c r="G5240" s="28" t="s">
        <v>958</v>
      </c>
    </row>
    <row r="5241" spans="1:9" ht="13.4" customHeight="1" x14ac:dyDescent="0.25">
      <c r="A5241" s="21" t="s">
        <v>2119</v>
      </c>
      <c r="B5241" s="25">
        <v>41503</v>
      </c>
      <c r="C5241" s="28" t="s">
        <v>6</v>
      </c>
      <c r="D5241" s="21">
        <v>380749</v>
      </c>
      <c r="F5241" s="26">
        <v>41.21</v>
      </c>
      <c r="G5241" s="28" t="s">
        <v>888</v>
      </c>
    </row>
    <row r="5242" spans="1:9" ht="13.4" customHeight="1" x14ac:dyDescent="0.25">
      <c r="A5242" s="21" t="s">
        <v>2119</v>
      </c>
      <c r="B5242" s="25">
        <v>41503</v>
      </c>
      <c r="C5242" s="28" t="s">
        <v>6</v>
      </c>
      <c r="D5242" s="21">
        <v>380764</v>
      </c>
      <c r="F5242" s="26">
        <v>491.11</v>
      </c>
      <c r="G5242" s="28" t="s">
        <v>960</v>
      </c>
    </row>
    <row r="5243" spans="1:9" ht="13.4" customHeight="1" x14ac:dyDescent="0.25">
      <c r="A5243" s="21" t="s">
        <v>2119</v>
      </c>
      <c r="B5243" s="25">
        <v>41503</v>
      </c>
      <c r="C5243" s="28" t="s">
        <v>6</v>
      </c>
      <c r="D5243" s="21">
        <v>380774</v>
      </c>
      <c r="F5243" s="26">
        <v>109.28</v>
      </c>
      <c r="G5243" s="28" t="s">
        <v>374</v>
      </c>
    </row>
    <row r="5244" spans="1:9" ht="13.4" customHeight="1" x14ac:dyDescent="0.25">
      <c r="A5244" s="21" t="s">
        <v>2119</v>
      </c>
      <c r="B5244" s="25">
        <v>41503</v>
      </c>
      <c r="C5244" s="28" t="s">
        <v>6</v>
      </c>
      <c r="D5244" s="21">
        <v>380791</v>
      </c>
      <c r="F5244" s="26">
        <v>78.650000000000006</v>
      </c>
      <c r="G5244" s="28" t="s">
        <v>971</v>
      </c>
    </row>
    <row r="5245" spans="1:9" ht="13.4" customHeight="1" x14ac:dyDescent="0.25">
      <c r="A5245" s="21" t="s">
        <v>2119</v>
      </c>
      <c r="B5245" s="25">
        <v>41505</v>
      </c>
      <c r="C5245" s="28" t="s">
        <v>21</v>
      </c>
      <c r="D5245" s="21" t="s">
        <v>963</v>
      </c>
      <c r="E5245" s="26">
        <v>1700</v>
      </c>
      <c r="G5245" s="28" t="s">
        <v>888</v>
      </c>
      <c r="I5245" s="21">
        <f t="shared" ref="I5245:I5257" si="170">WEEKNUM(B5245)</f>
        <v>34</v>
      </c>
    </row>
    <row r="5246" spans="1:9" ht="13.4" customHeight="1" x14ac:dyDescent="0.25">
      <c r="A5246" s="21" t="s">
        <v>2119</v>
      </c>
      <c r="B5246" s="25">
        <v>41505</v>
      </c>
      <c r="C5246" s="28" t="s">
        <v>21</v>
      </c>
      <c r="D5246" s="21" t="s">
        <v>963</v>
      </c>
      <c r="E5246" s="26">
        <v>1700</v>
      </c>
      <c r="G5246" s="28" t="s">
        <v>960</v>
      </c>
      <c r="I5246" s="21">
        <f t="shared" si="170"/>
        <v>34</v>
      </c>
    </row>
    <row r="5247" spans="1:9" ht="13.4" customHeight="1" x14ac:dyDescent="0.25">
      <c r="A5247" s="21" t="s">
        <v>2119</v>
      </c>
      <c r="B5247" s="25">
        <v>41505</v>
      </c>
      <c r="C5247" s="28" t="s">
        <v>21</v>
      </c>
      <c r="D5247" s="21" t="s">
        <v>22</v>
      </c>
      <c r="E5247" s="26">
        <v>1005</v>
      </c>
      <c r="G5247" s="28" t="s">
        <v>888</v>
      </c>
      <c r="I5247" s="21">
        <f t="shared" si="170"/>
        <v>34</v>
      </c>
    </row>
    <row r="5248" spans="1:9" ht="13.4" customHeight="1" x14ac:dyDescent="0.25">
      <c r="A5248" s="21" t="s">
        <v>2119</v>
      </c>
      <c r="B5248" s="25">
        <v>41505</v>
      </c>
      <c r="C5248" s="28" t="s">
        <v>21</v>
      </c>
      <c r="D5248" s="21" t="s">
        <v>32</v>
      </c>
      <c r="E5248" s="26">
        <v>260</v>
      </c>
      <c r="G5248" s="28" t="s">
        <v>960</v>
      </c>
      <c r="I5248" s="21">
        <f t="shared" si="170"/>
        <v>34</v>
      </c>
    </row>
    <row r="5249" spans="1:9" ht="13.4" customHeight="1" x14ac:dyDescent="0.25">
      <c r="A5249" s="21" t="s">
        <v>2119</v>
      </c>
      <c r="B5249" s="25">
        <v>41505</v>
      </c>
      <c r="C5249" s="28" t="s">
        <v>21</v>
      </c>
      <c r="D5249" s="21" t="s">
        <v>40</v>
      </c>
      <c r="E5249" s="26">
        <v>845</v>
      </c>
      <c r="G5249" s="28" t="s">
        <v>960</v>
      </c>
      <c r="I5249" s="21">
        <f t="shared" si="170"/>
        <v>34</v>
      </c>
    </row>
    <row r="5250" spans="1:9" ht="13.4" customHeight="1" x14ac:dyDescent="0.25">
      <c r="A5250" s="21" t="s">
        <v>2119</v>
      </c>
      <c r="B5250" s="25">
        <v>41505</v>
      </c>
      <c r="C5250" s="28" t="s">
        <v>21</v>
      </c>
      <c r="D5250" s="21" t="s">
        <v>269</v>
      </c>
      <c r="E5250" s="26">
        <v>780</v>
      </c>
      <c r="G5250" s="28" t="s">
        <v>960</v>
      </c>
      <c r="I5250" s="21">
        <f t="shared" si="170"/>
        <v>34</v>
      </c>
    </row>
    <row r="5251" spans="1:9" ht="13.4" customHeight="1" x14ac:dyDescent="0.25">
      <c r="A5251" s="21" t="s">
        <v>2119</v>
      </c>
      <c r="B5251" s="25">
        <v>41505</v>
      </c>
      <c r="C5251" s="28" t="s">
        <v>21</v>
      </c>
      <c r="D5251" s="21" t="s">
        <v>258</v>
      </c>
      <c r="E5251" s="26">
        <v>780</v>
      </c>
      <c r="G5251" s="28" t="s">
        <v>960</v>
      </c>
      <c r="I5251" s="21">
        <f t="shared" si="170"/>
        <v>34</v>
      </c>
    </row>
    <row r="5252" spans="1:9" ht="13.4" customHeight="1" x14ac:dyDescent="0.25">
      <c r="A5252" s="21" t="s">
        <v>2119</v>
      </c>
      <c r="B5252" s="25">
        <v>41505</v>
      </c>
      <c r="C5252" s="28" t="s">
        <v>21</v>
      </c>
      <c r="D5252" s="21" t="s">
        <v>941</v>
      </c>
      <c r="E5252" s="26">
        <v>650</v>
      </c>
      <c r="G5252" s="28" t="s">
        <v>960</v>
      </c>
      <c r="I5252" s="21">
        <f t="shared" si="170"/>
        <v>34</v>
      </c>
    </row>
    <row r="5253" spans="1:9" ht="13.4" customHeight="1" x14ac:dyDescent="0.25">
      <c r="A5253" s="21" t="s">
        <v>2119</v>
      </c>
      <c r="B5253" s="25">
        <v>41505</v>
      </c>
      <c r="C5253" s="28" t="s">
        <v>21</v>
      </c>
      <c r="D5253" s="21" t="s">
        <v>644</v>
      </c>
      <c r="E5253" s="26">
        <v>450</v>
      </c>
      <c r="G5253" s="28" t="s">
        <v>888</v>
      </c>
      <c r="I5253" s="21">
        <f t="shared" si="170"/>
        <v>34</v>
      </c>
    </row>
    <row r="5254" spans="1:9" ht="13.4" customHeight="1" x14ac:dyDescent="0.25">
      <c r="A5254" s="21" t="s">
        <v>2119</v>
      </c>
      <c r="B5254" s="25">
        <v>41505</v>
      </c>
      <c r="C5254" s="28" t="s">
        <v>21</v>
      </c>
      <c r="D5254" s="21" t="s">
        <v>399</v>
      </c>
      <c r="E5254" s="26">
        <v>300</v>
      </c>
      <c r="G5254" s="28" t="s">
        <v>888</v>
      </c>
      <c r="I5254" s="21">
        <f t="shared" si="170"/>
        <v>34</v>
      </c>
    </row>
    <row r="5255" spans="1:9" ht="13.4" customHeight="1" x14ac:dyDescent="0.25">
      <c r="A5255" s="21" t="s">
        <v>2119</v>
      </c>
      <c r="B5255" s="25">
        <v>41505</v>
      </c>
      <c r="C5255" s="28" t="s">
        <v>21</v>
      </c>
      <c r="D5255" s="21" t="s">
        <v>533</v>
      </c>
      <c r="E5255" s="26">
        <v>240</v>
      </c>
      <c r="G5255" s="28" t="s">
        <v>960</v>
      </c>
      <c r="I5255" s="21">
        <f t="shared" si="170"/>
        <v>34</v>
      </c>
    </row>
    <row r="5256" spans="1:9" ht="13.4" customHeight="1" x14ac:dyDescent="0.25">
      <c r="A5256" s="21" t="s">
        <v>2119</v>
      </c>
      <c r="B5256" s="25">
        <v>41505</v>
      </c>
      <c r="C5256" s="28" t="s">
        <v>21</v>
      </c>
      <c r="D5256" s="21" t="s">
        <v>453</v>
      </c>
      <c r="E5256" s="26">
        <v>120</v>
      </c>
      <c r="G5256" s="28" t="s">
        <v>960</v>
      </c>
      <c r="I5256" s="21">
        <f t="shared" si="170"/>
        <v>34</v>
      </c>
    </row>
    <row r="5257" spans="1:9" ht="13.4" customHeight="1" x14ac:dyDescent="0.25">
      <c r="A5257" s="21" t="s">
        <v>2119</v>
      </c>
      <c r="B5257" s="25">
        <v>41505</v>
      </c>
      <c r="C5257" s="28" t="s">
        <v>21</v>
      </c>
      <c r="D5257" s="21" t="s">
        <v>962</v>
      </c>
      <c r="E5257" s="26">
        <v>100</v>
      </c>
      <c r="G5257" s="28" t="s">
        <v>960</v>
      </c>
      <c r="I5257" s="21">
        <f t="shared" si="170"/>
        <v>34</v>
      </c>
    </row>
    <row r="5258" spans="1:9" ht="13.4" customHeight="1" x14ac:dyDescent="0.25">
      <c r="A5258" s="21" t="s">
        <v>2119</v>
      </c>
      <c r="B5258" s="25">
        <v>41505</v>
      </c>
      <c r="C5258" s="28" t="s">
        <v>340</v>
      </c>
      <c r="D5258" s="21">
        <v>380935</v>
      </c>
      <c r="F5258" s="26">
        <v>262.8</v>
      </c>
      <c r="G5258" s="28" t="s">
        <v>958</v>
      </c>
    </row>
    <row r="5259" spans="1:9" ht="13.4" customHeight="1" x14ac:dyDescent="0.25">
      <c r="A5259" s="21" t="s">
        <v>2119</v>
      </c>
      <c r="B5259" s="25">
        <v>41506</v>
      </c>
      <c r="C5259" s="28" t="s">
        <v>21</v>
      </c>
      <c r="D5259" s="21" t="s">
        <v>452</v>
      </c>
      <c r="E5259" s="26">
        <v>455</v>
      </c>
      <c r="G5259" s="28" t="s">
        <v>888</v>
      </c>
      <c r="I5259" s="21">
        <f>WEEKNUM(B5259)</f>
        <v>34</v>
      </c>
    </row>
    <row r="5260" spans="1:9" ht="13.4" customHeight="1" x14ac:dyDescent="0.25">
      <c r="A5260" s="21" t="s">
        <v>2119</v>
      </c>
      <c r="B5260" s="25">
        <v>41506</v>
      </c>
      <c r="C5260" s="28" t="s">
        <v>6</v>
      </c>
      <c r="D5260" s="21">
        <v>381141</v>
      </c>
      <c r="F5260" s="26">
        <v>1159.69</v>
      </c>
      <c r="G5260" s="28" t="s">
        <v>960</v>
      </c>
    </row>
    <row r="5261" spans="1:9" ht="13.4" customHeight="1" x14ac:dyDescent="0.25">
      <c r="A5261" s="21" t="s">
        <v>2119</v>
      </c>
      <c r="B5261" s="25">
        <v>41506</v>
      </c>
      <c r="C5261" s="28" t="s">
        <v>275</v>
      </c>
      <c r="D5261" s="21">
        <v>381167</v>
      </c>
      <c r="F5261" s="26">
        <v>242.74</v>
      </c>
      <c r="G5261" s="28" t="s">
        <v>958</v>
      </c>
    </row>
    <row r="5262" spans="1:9" ht="13.4" customHeight="1" x14ac:dyDescent="0.25">
      <c r="A5262" s="21" t="s">
        <v>2119</v>
      </c>
      <c r="B5262" s="25">
        <v>41507</v>
      </c>
      <c r="C5262" s="28" t="s">
        <v>6</v>
      </c>
      <c r="D5262" s="21">
        <v>381311</v>
      </c>
      <c r="F5262" s="26">
        <v>53.72</v>
      </c>
      <c r="G5262" s="28" t="s">
        <v>374</v>
      </c>
    </row>
    <row r="5263" spans="1:9" ht="13.4" customHeight="1" x14ac:dyDescent="0.25">
      <c r="A5263" s="21" t="s">
        <v>2119</v>
      </c>
      <c r="B5263" s="25">
        <v>41507</v>
      </c>
      <c r="C5263" s="28" t="s">
        <v>275</v>
      </c>
      <c r="D5263" s="21">
        <v>275339</v>
      </c>
      <c r="F5263" s="26">
        <v>77.41</v>
      </c>
      <c r="G5263" s="21" t="s">
        <v>500</v>
      </c>
    </row>
    <row r="5264" spans="1:9" ht="13.4" customHeight="1" x14ac:dyDescent="0.25">
      <c r="A5264" s="21" t="s">
        <v>2119</v>
      </c>
      <c r="B5264" s="25">
        <v>41507</v>
      </c>
      <c r="C5264" s="28" t="s">
        <v>6</v>
      </c>
      <c r="D5264" s="21">
        <v>381353</v>
      </c>
      <c r="F5264" s="26">
        <v>345.07</v>
      </c>
      <c r="G5264" s="28" t="s">
        <v>911</v>
      </c>
    </row>
    <row r="5265" spans="1:9" ht="13.4" customHeight="1" x14ac:dyDescent="0.25">
      <c r="A5265" s="21" t="s">
        <v>2119</v>
      </c>
      <c r="B5265" s="25">
        <v>41507</v>
      </c>
      <c r="C5265" s="28" t="s">
        <v>340</v>
      </c>
      <c r="D5265" s="21">
        <v>381403</v>
      </c>
      <c r="F5265" s="26">
        <v>84.5</v>
      </c>
      <c r="G5265" s="28" t="s">
        <v>958</v>
      </c>
    </row>
    <row r="5266" spans="1:9" ht="13.4" customHeight="1" x14ac:dyDescent="0.25">
      <c r="A5266" s="21" t="s">
        <v>2119</v>
      </c>
      <c r="B5266" s="25">
        <v>41507</v>
      </c>
      <c r="C5266" s="28" t="s">
        <v>6</v>
      </c>
      <c r="D5266" s="21">
        <v>381402</v>
      </c>
      <c r="F5266" s="26">
        <v>230.19</v>
      </c>
      <c r="G5266" s="28" t="s">
        <v>374</v>
      </c>
    </row>
    <row r="5267" spans="1:9" ht="13.4" customHeight="1" x14ac:dyDescent="0.25">
      <c r="A5267" s="21" t="s">
        <v>2119</v>
      </c>
      <c r="B5267" s="25">
        <v>41507</v>
      </c>
      <c r="C5267" s="28" t="s">
        <v>21</v>
      </c>
      <c r="D5267" s="21" t="s">
        <v>263</v>
      </c>
      <c r="E5267" s="26">
        <v>150</v>
      </c>
      <c r="G5267" s="28" t="s">
        <v>888</v>
      </c>
      <c r="I5267" s="21">
        <f t="shared" ref="I5267:I5272" si="171">WEEKNUM(B5267)</f>
        <v>34</v>
      </c>
    </row>
    <row r="5268" spans="1:9" ht="13.4" customHeight="1" x14ac:dyDescent="0.25">
      <c r="A5268" s="21" t="s">
        <v>2119</v>
      </c>
      <c r="B5268" s="25">
        <v>41507</v>
      </c>
      <c r="C5268" s="28" t="s">
        <v>21</v>
      </c>
      <c r="D5268" s="21" t="s">
        <v>263</v>
      </c>
      <c r="E5268" s="26">
        <v>90</v>
      </c>
      <c r="G5268" s="28" t="s">
        <v>343</v>
      </c>
      <c r="I5268" s="21">
        <f t="shared" si="171"/>
        <v>34</v>
      </c>
    </row>
    <row r="5269" spans="1:9" ht="13.4" customHeight="1" x14ac:dyDescent="0.25">
      <c r="A5269" s="21" t="s">
        <v>2119</v>
      </c>
      <c r="B5269" s="25">
        <v>41507</v>
      </c>
      <c r="C5269" s="28" t="s">
        <v>21</v>
      </c>
      <c r="D5269" s="21" t="s">
        <v>263</v>
      </c>
      <c r="E5269" s="26">
        <v>140</v>
      </c>
      <c r="G5269" s="28" t="s">
        <v>69</v>
      </c>
      <c r="H5269" s="21" t="s">
        <v>1573</v>
      </c>
      <c r="I5269" s="21">
        <f t="shared" si="171"/>
        <v>34</v>
      </c>
    </row>
    <row r="5270" spans="1:9" ht="13.4" customHeight="1" x14ac:dyDescent="0.25">
      <c r="A5270" s="21" t="s">
        <v>2119</v>
      </c>
      <c r="B5270" s="25">
        <v>41507</v>
      </c>
      <c r="C5270" s="28" t="s">
        <v>21</v>
      </c>
      <c r="D5270" s="21" t="s">
        <v>263</v>
      </c>
      <c r="E5270" s="26">
        <v>230</v>
      </c>
      <c r="G5270" s="28" t="s">
        <v>953</v>
      </c>
      <c r="I5270" s="21">
        <f t="shared" si="171"/>
        <v>34</v>
      </c>
    </row>
    <row r="5271" spans="1:9" ht="13.4" customHeight="1" x14ac:dyDescent="0.25">
      <c r="A5271" s="21" t="s">
        <v>2119</v>
      </c>
      <c r="B5271" s="25">
        <v>41507</v>
      </c>
      <c r="C5271" s="28" t="s">
        <v>21</v>
      </c>
      <c r="D5271" s="21" t="s">
        <v>107</v>
      </c>
      <c r="E5271" s="26">
        <v>500</v>
      </c>
      <c r="G5271" s="28" t="s">
        <v>888</v>
      </c>
      <c r="I5271" s="21">
        <f t="shared" si="171"/>
        <v>34</v>
      </c>
    </row>
    <row r="5272" spans="1:9" ht="13.4" customHeight="1" x14ac:dyDescent="0.25">
      <c r="A5272" s="21" t="s">
        <v>2119</v>
      </c>
      <c r="B5272" s="25">
        <v>41507</v>
      </c>
      <c r="C5272" s="28" t="s">
        <v>21</v>
      </c>
      <c r="D5272" s="21" t="s">
        <v>107</v>
      </c>
      <c r="E5272" s="26">
        <v>500</v>
      </c>
      <c r="G5272" s="28" t="s">
        <v>960</v>
      </c>
      <c r="I5272" s="21">
        <f t="shared" si="171"/>
        <v>34</v>
      </c>
    </row>
    <row r="5273" spans="1:9" ht="13.4" customHeight="1" x14ac:dyDescent="0.25">
      <c r="A5273" s="21" t="s">
        <v>2119</v>
      </c>
      <c r="B5273" s="25">
        <v>41507</v>
      </c>
      <c r="C5273" s="28" t="s">
        <v>6</v>
      </c>
      <c r="D5273" s="21">
        <v>381507</v>
      </c>
      <c r="F5273" s="26">
        <v>54.24</v>
      </c>
      <c r="G5273" s="28" t="s">
        <v>374</v>
      </c>
    </row>
    <row r="5274" spans="1:9" ht="13.4" customHeight="1" x14ac:dyDescent="0.25">
      <c r="A5274" s="21" t="s">
        <v>2119</v>
      </c>
      <c r="B5274" s="25">
        <v>41508</v>
      </c>
      <c r="C5274" s="28" t="s">
        <v>21</v>
      </c>
      <c r="D5274" s="21" t="s">
        <v>555</v>
      </c>
      <c r="E5274" s="26">
        <v>320</v>
      </c>
      <c r="G5274" s="28" t="s">
        <v>323</v>
      </c>
      <c r="I5274" s="21">
        <f>WEEKNUM(B5274)</f>
        <v>34</v>
      </c>
    </row>
    <row r="5275" spans="1:9" ht="13.4" customHeight="1" x14ac:dyDescent="0.25">
      <c r="A5275" s="21" t="s">
        <v>2119</v>
      </c>
      <c r="B5275" s="25">
        <v>41508</v>
      </c>
      <c r="C5275" s="28" t="s">
        <v>6</v>
      </c>
      <c r="D5275" s="21">
        <v>381592</v>
      </c>
      <c r="F5275" s="26">
        <v>571.01</v>
      </c>
      <c r="G5275" s="28" t="s">
        <v>960</v>
      </c>
    </row>
    <row r="5276" spans="1:9" ht="13.4" customHeight="1" x14ac:dyDescent="0.25">
      <c r="A5276" s="21" t="s">
        <v>2119</v>
      </c>
      <c r="B5276" s="25">
        <v>41508</v>
      </c>
      <c r="C5276" s="28" t="s">
        <v>6</v>
      </c>
      <c r="D5276" s="21">
        <v>381634</v>
      </c>
      <c r="F5276" s="26">
        <v>1153.28</v>
      </c>
      <c r="G5276" s="28" t="s">
        <v>960</v>
      </c>
    </row>
    <row r="5277" spans="1:9" ht="13.4" customHeight="1" x14ac:dyDescent="0.25">
      <c r="A5277" s="21" t="s">
        <v>2119</v>
      </c>
      <c r="B5277" s="25">
        <v>41508</v>
      </c>
      <c r="C5277" s="28" t="s">
        <v>6</v>
      </c>
      <c r="D5277" s="21">
        <v>265396</v>
      </c>
      <c r="F5277" s="26">
        <v>518.14</v>
      </c>
      <c r="G5277" s="28" t="s">
        <v>503</v>
      </c>
    </row>
    <row r="5278" spans="1:9" ht="13.4" customHeight="1" x14ac:dyDescent="0.25">
      <c r="A5278" s="21" t="s">
        <v>2119</v>
      </c>
      <c r="B5278" s="25">
        <v>41508</v>
      </c>
      <c r="C5278" s="28" t="s">
        <v>6</v>
      </c>
      <c r="D5278" s="21">
        <v>265423</v>
      </c>
      <c r="F5278" s="26">
        <v>53.8</v>
      </c>
      <c r="G5278" s="28" t="s">
        <v>503</v>
      </c>
    </row>
    <row r="5279" spans="1:9" ht="13.4" customHeight="1" x14ac:dyDescent="0.25">
      <c r="A5279" s="21" t="s">
        <v>2119</v>
      </c>
      <c r="B5279" s="25">
        <v>41509</v>
      </c>
      <c r="C5279" s="28" t="s">
        <v>21</v>
      </c>
      <c r="D5279" s="21" t="s">
        <v>255</v>
      </c>
      <c r="E5279" s="26">
        <v>1700</v>
      </c>
      <c r="G5279" s="28" t="s">
        <v>960</v>
      </c>
      <c r="I5279" s="21">
        <f>WEEKNUM(B5279)</f>
        <v>34</v>
      </c>
    </row>
    <row r="5280" spans="1:9" ht="13.4" customHeight="1" x14ac:dyDescent="0.25">
      <c r="A5280" s="21" t="s">
        <v>2119</v>
      </c>
      <c r="B5280" s="25">
        <v>41509</v>
      </c>
      <c r="C5280" s="28" t="s">
        <v>6</v>
      </c>
      <c r="D5280" s="21">
        <v>381789</v>
      </c>
      <c r="F5280" s="26">
        <v>99.8</v>
      </c>
      <c r="G5280" s="28" t="s">
        <v>911</v>
      </c>
    </row>
    <row r="5281" spans="1:9" ht="13.4" customHeight="1" x14ac:dyDescent="0.25">
      <c r="A5281" s="21" t="s">
        <v>2119</v>
      </c>
      <c r="B5281" s="25">
        <v>41509</v>
      </c>
      <c r="C5281" s="28" t="s">
        <v>340</v>
      </c>
      <c r="D5281" s="21">
        <v>381842</v>
      </c>
      <c r="F5281" s="26">
        <v>125.88</v>
      </c>
      <c r="G5281" s="28" t="s">
        <v>958</v>
      </c>
    </row>
    <row r="5282" spans="1:9" ht="13.4" customHeight="1" x14ac:dyDescent="0.25">
      <c r="A5282" s="21" t="s">
        <v>2119</v>
      </c>
      <c r="B5282" s="25">
        <v>41509</v>
      </c>
      <c r="C5282" s="28" t="s">
        <v>6</v>
      </c>
      <c r="D5282" s="21">
        <v>265506</v>
      </c>
      <c r="F5282" s="26">
        <v>1290.6099999999999</v>
      </c>
      <c r="G5282" s="28" t="s">
        <v>503</v>
      </c>
    </row>
    <row r="5283" spans="1:9" ht="13.4" customHeight="1" x14ac:dyDescent="0.25">
      <c r="A5283" s="21" t="s">
        <v>2119</v>
      </c>
      <c r="B5283" s="25">
        <v>41509</v>
      </c>
      <c r="C5283" s="28" t="s">
        <v>6</v>
      </c>
      <c r="D5283" s="21">
        <v>381900</v>
      </c>
      <c r="F5283" s="26">
        <v>163.49</v>
      </c>
      <c r="G5283" s="28" t="s">
        <v>374</v>
      </c>
    </row>
    <row r="5284" spans="1:9" ht="13.4" customHeight="1" x14ac:dyDescent="0.25">
      <c r="A5284" s="21" t="s">
        <v>2119</v>
      </c>
      <c r="B5284" s="25">
        <v>41509</v>
      </c>
      <c r="C5284" s="28" t="s">
        <v>6</v>
      </c>
      <c r="D5284" s="21">
        <v>381921</v>
      </c>
      <c r="F5284" s="26">
        <v>294.72000000000003</v>
      </c>
      <c r="G5284" s="28" t="s">
        <v>960</v>
      </c>
    </row>
    <row r="5285" spans="1:9" ht="13.4" customHeight="1" x14ac:dyDescent="0.25">
      <c r="A5285" s="21" t="s">
        <v>2119</v>
      </c>
      <c r="B5285" s="25">
        <v>41510</v>
      </c>
      <c r="C5285" s="28" t="s">
        <v>6</v>
      </c>
      <c r="D5285" s="21">
        <v>382004</v>
      </c>
      <c r="F5285" s="26">
        <v>99.99</v>
      </c>
      <c r="G5285" s="28" t="s">
        <v>960</v>
      </c>
    </row>
    <row r="5286" spans="1:9" ht="13.4" customHeight="1" x14ac:dyDescent="0.25">
      <c r="A5286" s="21" t="s">
        <v>2119</v>
      </c>
      <c r="B5286" s="25">
        <v>41510</v>
      </c>
      <c r="C5286" s="28" t="s">
        <v>6</v>
      </c>
      <c r="D5286" s="21">
        <v>325569</v>
      </c>
      <c r="F5286" s="26">
        <v>61.02</v>
      </c>
      <c r="G5286" s="28" t="s">
        <v>374</v>
      </c>
    </row>
    <row r="5287" spans="1:9" ht="13.4" customHeight="1" x14ac:dyDescent="0.25">
      <c r="A5287" s="21" t="s">
        <v>2119</v>
      </c>
      <c r="B5287" s="25">
        <v>41510</v>
      </c>
      <c r="C5287" s="28" t="s">
        <v>340</v>
      </c>
      <c r="D5287" s="21">
        <v>338478</v>
      </c>
      <c r="F5287" s="26">
        <v>514.82000000000005</v>
      </c>
      <c r="G5287" s="3" t="s">
        <v>305</v>
      </c>
    </row>
    <row r="5288" spans="1:9" ht="13.4" customHeight="1" x14ac:dyDescent="0.25">
      <c r="A5288" s="21" t="s">
        <v>2119</v>
      </c>
      <c r="B5288" s="25">
        <v>41510</v>
      </c>
      <c r="C5288" s="28" t="s">
        <v>6</v>
      </c>
      <c r="D5288" s="21">
        <v>382062</v>
      </c>
      <c r="F5288" s="26">
        <v>23.25</v>
      </c>
      <c r="G5288" s="28" t="s">
        <v>374</v>
      </c>
    </row>
    <row r="5289" spans="1:9" ht="13.4" customHeight="1" x14ac:dyDescent="0.25">
      <c r="A5289" s="21" t="s">
        <v>2119</v>
      </c>
      <c r="B5289" s="25">
        <v>41510</v>
      </c>
      <c r="C5289" s="28" t="s">
        <v>6</v>
      </c>
      <c r="D5289" s="21">
        <v>382089</v>
      </c>
      <c r="F5289" s="26">
        <v>48.19</v>
      </c>
      <c r="G5289" s="28" t="s">
        <v>960</v>
      </c>
    </row>
    <row r="5290" spans="1:9" ht="13.4" customHeight="1" x14ac:dyDescent="0.25">
      <c r="A5290" s="21" t="s">
        <v>2119</v>
      </c>
      <c r="B5290" s="25">
        <v>41512</v>
      </c>
      <c r="C5290" s="28" t="s">
        <v>21</v>
      </c>
      <c r="D5290" s="21" t="s">
        <v>528</v>
      </c>
      <c r="E5290" s="26">
        <v>1375</v>
      </c>
      <c r="G5290" s="28" t="s">
        <v>960</v>
      </c>
      <c r="I5290" s="21">
        <f t="shared" ref="I5290:I5302" si="172">WEEKNUM(B5290)</f>
        <v>35</v>
      </c>
    </row>
    <row r="5291" spans="1:9" ht="13.4" customHeight="1" x14ac:dyDescent="0.25">
      <c r="A5291" s="21" t="s">
        <v>2119</v>
      </c>
      <c r="B5291" s="25">
        <v>41512</v>
      </c>
      <c r="C5291" s="28" t="s">
        <v>21</v>
      </c>
      <c r="D5291" s="21" t="s">
        <v>22</v>
      </c>
      <c r="E5291" s="26">
        <v>870</v>
      </c>
      <c r="G5291" s="28" t="s">
        <v>960</v>
      </c>
      <c r="I5291" s="21">
        <f t="shared" si="172"/>
        <v>35</v>
      </c>
    </row>
    <row r="5292" spans="1:9" ht="13.4" customHeight="1" x14ac:dyDescent="0.25">
      <c r="A5292" s="21" t="s">
        <v>2119</v>
      </c>
      <c r="B5292" s="25">
        <v>41512</v>
      </c>
      <c r="C5292" s="28" t="s">
        <v>21</v>
      </c>
      <c r="D5292" s="21" t="s">
        <v>36</v>
      </c>
      <c r="E5292" s="26">
        <v>780</v>
      </c>
      <c r="G5292" s="28" t="s">
        <v>960</v>
      </c>
      <c r="I5292" s="21">
        <f t="shared" si="172"/>
        <v>35</v>
      </c>
    </row>
    <row r="5293" spans="1:9" ht="13.4" customHeight="1" x14ac:dyDescent="0.25">
      <c r="A5293" s="21" t="s">
        <v>2119</v>
      </c>
      <c r="B5293" s="25">
        <v>41512</v>
      </c>
      <c r="C5293" s="28" t="s">
        <v>21</v>
      </c>
      <c r="D5293" s="21" t="s">
        <v>40</v>
      </c>
      <c r="E5293" s="26">
        <f>670-260</f>
        <v>410</v>
      </c>
      <c r="G5293" s="28" t="s">
        <v>911</v>
      </c>
      <c r="I5293" s="21">
        <f t="shared" si="172"/>
        <v>35</v>
      </c>
    </row>
    <row r="5294" spans="1:9" ht="13.4" customHeight="1" x14ac:dyDescent="0.25">
      <c r="A5294" s="21" t="s">
        <v>2119</v>
      </c>
      <c r="B5294" s="25">
        <v>41512</v>
      </c>
      <c r="C5294" s="28" t="s">
        <v>21</v>
      </c>
      <c r="D5294" s="21" t="s">
        <v>40</v>
      </c>
      <c r="E5294" s="26">
        <v>260</v>
      </c>
      <c r="G5294" s="28" t="s">
        <v>960</v>
      </c>
      <c r="I5294" s="21">
        <f t="shared" si="172"/>
        <v>35</v>
      </c>
    </row>
    <row r="5295" spans="1:9" ht="13.4" customHeight="1" x14ac:dyDescent="0.25">
      <c r="A5295" s="21" t="s">
        <v>2119</v>
      </c>
      <c r="B5295" s="25">
        <v>41512</v>
      </c>
      <c r="C5295" s="28" t="s">
        <v>21</v>
      </c>
      <c r="D5295" s="21" t="s">
        <v>22</v>
      </c>
      <c r="E5295" s="26">
        <v>260</v>
      </c>
      <c r="G5295" s="28" t="s">
        <v>960</v>
      </c>
      <c r="I5295" s="21">
        <f t="shared" si="172"/>
        <v>35</v>
      </c>
    </row>
    <row r="5296" spans="1:9" ht="13.4" customHeight="1" x14ac:dyDescent="0.25">
      <c r="A5296" s="21" t="s">
        <v>2119</v>
      </c>
      <c r="B5296" s="25">
        <v>41512</v>
      </c>
      <c r="C5296" s="28" t="s">
        <v>21</v>
      </c>
      <c r="D5296" s="21" t="s">
        <v>22</v>
      </c>
      <c r="E5296" s="26">
        <f>620-260</f>
        <v>360</v>
      </c>
      <c r="G5296" s="28" t="s">
        <v>911</v>
      </c>
      <c r="I5296" s="21">
        <f t="shared" si="172"/>
        <v>35</v>
      </c>
    </row>
    <row r="5297" spans="1:9" ht="13.4" customHeight="1" x14ac:dyDescent="0.25">
      <c r="A5297" s="21" t="s">
        <v>2119</v>
      </c>
      <c r="B5297" s="25">
        <v>41512</v>
      </c>
      <c r="C5297" s="28" t="s">
        <v>21</v>
      </c>
      <c r="D5297" s="21" t="s">
        <v>941</v>
      </c>
      <c r="E5297" s="26">
        <f>510/2</f>
        <v>255</v>
      </c>
      <c r="G5297" s="28" t="s">
        <v>960</v>
      </c>
      <c r="I5297" s="21">
        <f t="shared" si="172"/>
        <v>35</v>
      </c>
    </row>
    <row r="5298" spans="1:9" ht="13.4" customHeight="1" x14ac:dyDescent="0.25">
      <c r="A5298" s="21" t="s">
        <v>2119</v>
      </c>
      <c r="B5298" s="25">
        <v>41512</v>
      </c>
      <c r="C5298" s="28" t="s">
        <v>21</v>
      </c>
      <c r="D5298" s="21" t="s">
        <v>941</v>
      </c>
      <c r="E5298" s="26">
        <v>255</v>
      </c>
      <c r="G5298" s="28" t="s">
        <v>911</v>
      </c>
      <c r="I5298" s="21">
        <f t="shared" si="172"/>
        <v>35</v>
      </c>
    </row>
    <row r="5299" spans="1:9" ht="13.4" customHeight="1" x14ac:dyDescent="0.25">
      <c r="A5299" s="21" t="s">
        <v>2119</v>
      </c>
      <c r="B5299" s="25">
        <v>41512</v>
      </c>
      <c r="C5299" s="28" t="s">
        <v>21</v>
      </c>
      <c r="D5299" s="21" t="s">
        <v>399</v>
      </c>
      <c r="E5299" s="26">
        <v>380</v>
      </c>
      <c r="G5299" s="28" t="s">
        <v>960</v>
      </c>
      <c r="I5299" s="21">
        <f t="shared" si="172"/>
        <v>35</v>
      </c>
    </row>
    <row r="5300" spans="1:9" ht="13.4" customHeight="1" x14ac:dyDescent="0.25">
      <c r="A5300" s="21" t="s">
        <v>2119</v>
      </c>
      <c r="B5300" s="25">
        <v>41512</v>
      </c>
      <c r="C5300" s="28" t="s">
        <v>21</v>
      </c>
      <c r="D5300" s="21" t="s">
        <v>258</v>
      </c>
      <c r="E5300" s="26">
        <f>360/2</f>
        <v>180</v>
      </c>
      <c r="G5300" s="28" t="s">
        <v>960</v>
      </c>
      <c r="I5300" s="21">
        <f t="shared" si="172"/>
        <v>35</v>
      </c>
    </row>
    <row r="5301" spans="1:9" ht="13.4" customHeight="1" x14ac:dyDescent="0.25">
      <c r="A5301" s="21" t="s">
        <v>2119</v>
      </c>
      <c r="B5301" s="25">
        <v>41512</v>
      </c>
      <c r="C5301" s="28" t="s">
        <v>21</v>
      </c>
      <c r="D5301" s="21" t="s">
        <v>258</v>
      </c>
      <c r="E5301" s="26">
        <v>180</v>
      </c>
      <c r="G5301" s="28" t="s">
        <v>911</v>
      </c>
      <c r="I5301" s="21">
        <f t="shared" si="172"/>
        <v>35</v>
      </c>
    </row>
    <row r="5302" spans="1:9" ht="13.4" customHeight="1" x14ac:dyDescent="0.25">
      <c r="A5302" s="21" t="s">
        <v>2119</v>
      </c>
      <c r="B5302" s="25">
        <v>41512</v>
      </c>
      <c r="C5302" s="28" t="s">
        <v>21</v>
      </c>
      <c r="D5302" s="21" t="s">
        <v>644</v>
      </c>
      <c r="E5302" s="26">
        <v>300</v>
      </c>
      <c r="G5302" s="28" t="s">
        <v>960</v>
      </c>
      <c r="I5302" s="21">
        <f t="shared" si="172"/>
        <v>35</v>
      </c>
    </row>
    <row r="5303" spans="1:9" ht="13.4" customHeight="1" x14ac:dyDescent="0.25">
      <c r="A5303" s="21" t="s">
        <v>2119</v>
      </c>
      <c r="B5303" s="25">
        <v>41512</v>
      </c>
      <c r="C5303" s="28" t="s">
        <v>6</v>
      </c>
      <c r="D5303" s="21">
        <v>382304</v>
      </c>
      <c r="F5303" s="26">
        <v>71.61</v>
      </c>
      <c r="G5303" s="28" t="s">
        <v>374</v>
      </c>
    </row>
    <row r="5304" spans="1:9" ht="13.4" customHeight="1" x14ac:dyDescent="0.25">
      <c r="A5304" s="21" t="s">
        <v>2119</v>
      </c>
      <c r="B5304" s="25">
        <v>41513</v>
      </c>
      <c r="C5304" s="28" t="s">
        <v>21</v>
      </c>
      <c r="D5304" s="21" t="s">
        <v>32</v>
      </c>
      <c r="E5304" s="26">
        <v>390</v>
      </c>
      <c r="G5304" s="28" t="s">
        <v>503</v>
      </c>
      <c r="I5304" s="21">
        <f>WEEKNUM(B5304)</f>
        <v>35</v>
      </c>
    </row>
    <row r="5305" spans="1:9" ht="13.4" customHeight="1" x14ac:dyDescent="0.25">
      <c r="A5305" s="21" t="s">
        <v>2119</v>
      </c>
      <c r="B5305" s="25">
        <v>41513</v>
      </c>
      <c r="C5305" s="28" t="s">
        <v>21</v>
      </c>
      <c r="D5305" s="21" t="s">
        <v>533</v>
      </c>
      <c r="E5305" s="26">
        <v>360</v>
      </c>
      <c r="G5305" s="28" t="s">
        <v>503</v>
      </c>
      <c r="I5305" s="21">
        <f>WEEKNUM(B5305)</f>
        <v>35</v>
      </c>
    </row>
    <row r="5306" spans="1:9" ht="13.4" customHeight="1" x14ac:dyDescent="0.25">
      <c r="A5306" s="21" t="s">
        <v>2119</v>
      </c>
      <c r="B5306" s="25">
        <v>41513</v>
      </c>
      <c r="C5306" s="28" t="s">
        <v>21</v>
      </c>
      <c r="D5306" s="21" t="s">
        <v>972</v>
      </c>
      <c r="E5306" s="26">
        <v>20</v>
      </c>
      <c r="G5306" s="28" t="s">
        <v>323</v>
      </c>
      <c r="I5306" s="21">
        <f>WEEKNUM(B5306)</f>
        <v>35</v>
      </c>
    </row>
    <row r="5307" spans="1:9" ht="13.4" customHeight="1" x14ac:dyDescent="0.25">
      <c r="A5307" s="21" t="s">
        <v>2119</v>
      </c>
      <c r="B5307" s="25">
        <v>41513</v>
      </c>
      <c r="C5307" s="28" t="s">
        <v>275</v>
      </c>
      <c r="D5307" s="21">
        <v>275751</v>
      </c>
      <c r="F5307" s="26">
        <v>220.17</v>
      </c>
      <c r="G5307" s="21" t="s">
        <v>500</v>
      </c>
    </row>
    <row r="5308" spans="1:9" ht="13.4" customHeight="1" x14ac:dyDescent="0.25">
      <c r="A5308" s="21" t="s">
        <v>2119</v>
      </c>
      <c r="B5308" s="25">
        <v>41513</v>
      </c>
      <c r="C5308" s="28" t="s">
        <v>6</v>
      </c>
      <c r="D5308" s="21">
        <v>382537</v>
      </c>
      <c r="F5308" s="26">
        <v>56.84</v>
      </c>
      <c r="G5308" s="28" t="s">
        <v>960</v>
      </c>
    </row>
    <row r="5309" spans="1:9" ht="13.4" customHeight="1" x14ac:dyDescent="0.25">
      <c r="A5309" s="21" t="s">
        <v>2119</v>
      </c>
      <c r="B5309" s="25">
        <v>41514</v>
      </c>
      <c r="C5309" s="28" t="s">
        <v>340</v>
      </c>
      <c r="D5309" s="21">
        <v>382720</v>
      </c>
      <c r="F5309" s="26">
        <v>109.18</v>
      </c>
      <c r="G5309" s="28" t="s">
        <v>958</v>
      </c>
    </row>
    <row r="5310" spans="1:9" ht="13.4" customHeight="1" x14ac:dyDescent="0.25">
      <c r="A5310" s="21" t="s">
        <v>2119</v>
      </c>
      <c r="B5310" s="25">
        <v>41514</v>
      </c>
      <c r="C5310" s="28" t="s">
        <v>6</v>
      </c>
      <c r="D5310" s="21">
        <v>382730</v>
      </c>
      <c r="F5310" s="26">
        <v>251.5</v>
      </c>
      <c r="G5310" s="28" t="s">
        <v>374</v>
      </c>
    </row>
    <row r="5311" spans="1:9" ht="13.4" customHeight="1" x14ac:dyDescent="0.25">
      <c r="A5311" s="21" t="s">
        <v>2119</v>
      </c>
      <c r="B5311" s="25">
        <v>41515</v>
      </c>
      <c r="C5311" s="28" t="s">
        <v>275</v>
      </c>
      <c r="D5311" s="21">
        <v>275934</v>
      </c>
      <c r="F5311" s="26">
        <v>63.46</v>
      </c>
      <c r="G5311" s="21" t="s">
        <v>500</v>
      </c>
    </row>
    <row r="5312" spans="1:9" ht="13.4" customHeight="1" x14ac:dyDescent="0.25">
      <c r="A5312" s="21" t="s">
        <v>2119</v>
      </c>
      <c r="B5312" s="25">
        <v>41515</v>
      </c>
      <c r="C5312" s="28" t="s">
        <v>6</v>
      </c>
      <c r="D5312" s="21">
        <v>382943</v>
      </c>
      <c r="F5312" s="26">
        <v>120.42</v>
      </c>
      <c r="G5312" s="28" t="s">
        <v>960</v>
      </c>
    </row>
    <row r="5313" spans="1:9" ht="13.4" customHeight="1" x14ac:dyDescent="0.25">
      <c r="A5313" s="21" t="s">
        <v>2119</v>
      </c>
      <c r="B5313" s="25">
        <v>41515</v>
      </c>
      <c r="C5313" s="28" t="s">
        <v>21</v>
      </c>
      <c r="D5313" s="21" t="s">
        <v>508</v>
      </c>
      <c r="E5313" s="26">
        <v>481.1</v>
      </c>
      <c r="G5313" s="28" t="s">
        <v>454</v>
      </c>
      <c r="I5313" s="21">
        <f>WEEKNUM(B5313)</f>
        <v>35</v>
      </c>
    </row>
    <row r="5314" spans="1:9" ht="13.4" customHeight="1" x14ac:dyDescent="0.25">
      <c r="A5314" s="21" t="s">
        <v>2119</v>
      </c>
      <c r="B5314" s="25">
        <v>41515</v>
      </c>
      <c r="C5314" s="28" t="s">
        <v>21</v>
      </c>
      <c r="D5314" s="21" t="s">
        <v>555</v>
      </c>
      <c r="E5314" s="26">
        <v>82.5</v>
      </c>
      <c r="G5314" s="28" t="s">
        <v>323</v>
      </c>
      <c r="I5314" s="21">
        <f>WEEKNUM(B5314)</f>
        <v>35</v>
      </c>
    </row>
    <row r="5315" spans="1:9" ht="13.4" customHeight="1" x14ac:dyDescent="0.25">
      <c r="A5315" s="21" t="s">
        <v>2119</v>
      </c>
      <c r="B5315" s="25">
        <v>41515</v>
      </c>
      <c r="C5315" s="28" t="s">
        <v>21</v>
      </c>
      <c r="D5315" s="21" t="s">
        <v>730</v>
      </c>
      <c r="E5315" s="26">
        <v>2.25</v>
      </c>
      <c r="G5315" s="28" t="s">
        <v>323</v>
      </c>
      <c r="I5315" s="21">
        <f>WEEKNUM(B5315)</f>
        <v>35</v>
      </c>
    </row>
    <row r="5316" spans="1:9" ht="13.4" customHeight="1" x14ac:dyDescent="0.25">
      <c r="A5316" s="21" t="s">
        <v>2119</v>
      </c>
      <c r="B5316" s="25">
        <v>41516</v>
      </c>
      <c r="C5316" s="28" t="s">
        <v>21</v>
      </c>
      <c r="D5316" s="21" t="s">
        <v>368</v>
      </c>
      <c r="E5316" s="26">
        <v>400</v>
      </c>
      <c r="G5316" s="28" t="s">
        <v>911</v>
      </c>
      <c r="I5316" s="21">
        <f>WEEKNUM(B5316)</f>
        <v>35</v>
      </c>
    </row>
    <row r="5317" spans="1:9" ht="13.4" customHeight="1" x14ac:dyDescent="0.25">
      <c r="A5317" s="21" t="s">
        <v>2119</v>
      </c>
      <c r="B5317" s="25">
        <v>41516</v>
      </c>
      <c r="C5317" s="28" t="s">
        <v>6</v>
      </c>
      <c r="D5317" s="21">
        <v>86752</v>
      </c>
      <c r="F5317" s="26">
        <v>1302.8499999999999</v>
      </c>
      <c r="G5317" s="28" t="s">
        <v>973</v>
      </c>
    </row>
    <row r="5318" spans="1:9" ht="13.4" customHeight="1" x14ac:dyDescent="0.25">
      <c r="A5318" s="21" t="s">
        <v>2119</v>
      </c>
      <c r="B5318" s="25">
        <v>41520</v>
      </c>
      <c r="C5318" s="28" t="s">
        <v>21</v>
      </c>
      <c r="D5318" s="21" t="s">
        <v>510</v>
      </c>
      <c r="E5318" s="26">
        <v>197.1</v>
      </c>
      <c r="G5318" s="28" t="s">
        <v>323</v>
      </c>
      <c r="I5318" s="21">
        <f>WEEKNUM(B5318)</f>
        <v>36</v>
      </c>
    </row>
    <row r="5319" spans="1:9" ht="13.4" customHeight="1" x14ac:dyDescent="0.25">
      <c r="A5319" s="21" t="s">
        <v>2119</v>
      </c>
      <c r="B5319" s="25">
        <v>41520</v>
      </c>
      <c r="C5319" s="28" t="s">
        <v>21</v>
      </c>
      <c r="D5319" s="21" t="s">
        <v>555</v>
      </c>
      <c r="E5319" s="26">
        <v>36.299999999999997</v>
      </c>
      <c r="G5319" s="28" t="s">
        <v>323</v>
      </c>
      <c r="I5319" s="21">
        <f>WEEKNUM(B5319)</f>
        <v>36</v>
      </c>
    </row>
    <row r="5320" spans="1:9" ht="13.4" customHeight="1" x14ac:dyDescent="0.25">
      <c r="A5320" s="21" t="s">
        <v>2119</v>
      </c>
      <c r="B5320" s="25">
        <v>41520</v>
      </c>
      <c r="C5320" s="28" t="s">
        <v>6</v>
      </c>
      <c r="D5320" s="21">
        <v>276227</v>
      </c>
      <c r="F5320" s="26">
        <v>75.67</v>
      </c>
      <c r="G5320" s="28" t="s">
        <v>190</v>
      </c>
    </row>
    <row r="5321" spans="1:9" ht="13.4" customHeight="1" x14ac:dyDescent="0.25">
      <c r="A5321" s="21" t="s">
        <v>2119</v>
      </c>
      <c r="B5321" s="25">
        <v>41520</v>
      </c>
      <c r="C5321" s="28" t="s">
        <v>6</v>
      </c>
      <c r="D5321" s="21">
        <v>87235</v>
      </c>
      <c r="F5321" s="26">
        <v>356.4</v>
      </c>
      <c r="G5321" s="28" t="s">
        <v>960</v>
      </c>
    </row>
    <row r="5322" spans="1:9" ht="13.4" customHeight="1" x14ac:dyDescent="0.25">
      <c r="A5322" s="21" t="s">
        <v>2119</v>
      </c>
      <c r="B5322" s="25">
        <v>41520</v>
      </c>
      <c r="C5322" s="28" t="s">
        <v>6</v>
      </c>
      <c r="D5322" s="21">
        <v>383817</v>
      </c>
      <c r="F5322" s="26">
        <v>588.04</v>
      </c>
      <c r="G5322" s="28" t="s">
        <v>960</v>
      </c>
    </row>
    <row r="5323" spans="1:9" ht="13.4" customHeight="1" x14ac:dyDescent="0.25">
      <c r="A5323" s="21" t="s">
        <v>2119</v>
      </c>
      <c r="B5323" s="25">
        <v>41521</v>
      </c>
      <c r="C5323" s="28" t="s">
        <v>6</v>
      </c>
      <c r="D5323" s="21">
        <v>339381</v>
      </c>
      <c r="F5323" s="26">
        <v>145.43</v>
      </c>
      <c r="G5323" s="28" t="s">
        <v>290</v>
      </c>
    </row>
    <row r="5324" spans="1:9" ht="13.4" customHeight="1" x14ac:dyDescent="0.25">
      <c r="A5324" s="21" t="s">
        <v>2119</v>
      </c>
      <c r="B5324" s="25">
        <v>41521</v>
      </c>
      <c r="C5324" s="28" t="s">
        <v>6</v>
      </c>
      <c r="D5324" s="21">
        <v>383992</v>
      </c>
      <c r="F5324" s="26">
        <v>581.75</v>
      </c>
      <c r="G5324" s="28" t="s">
        <v>960</v>
      </c>
    </row>
    <row r="5325" spans="1:9" ht="13.4" customHeight="1" x14ac:dyDescent="0.25">
      <c r="A5325" s="21" t="s">
        <v>2119</v>
      </c>
      <c r="B5325" s="25">
        <v>41523</v>
      </c>
      <c r="C5325" s="28" t="s">
        <v>21</v>
      </c>
      <c r="D5325" s="21" t="s">
        <v>295</v>
      </c>
      <c r="E5325" s="26">
        <v>2500</v>
      </c>
      <c r="G5325" s="28" t="s">
        <v>960</v>
      </c>
      <c r="I5325" s="21">
        <f>WEEKNUM(B5325)</f>
        <v>36</v>
      </c>
    </row>
    <row r="5326" spans="1:9" ht="13.4" customHeight="1" x14ac:dyDescent="0.25">
      <c r="A5326" s="21" t="s">
        <v>2119</v>
      </c>
      <c r="B5326" s="25">
        <v>41523</v>
      </c>
      <c r="C5326" s="28" t="s">
        <v>6</v>
      </c>
      <c r="D5326" s="21">
        <v>384425</v>
      </c>
      <c r="F5326" s="26">
        <v>767.22</v>
      </c>
      <c r="G5326" s="28" t="s">
        <v>960</v>
      </c>
    </row>
    <row r="5327" spans="1:9" ht="13.4" customHeight="1" x14ac:dyDescent="0.25">
      <c r="A5327" s="21" t="s">
        <v>2119</v>
      </c>
      <c r="B5327" s="25">
        <v>41523</v>
      </c>
      <c r="C5327" s="28" t="s">
        <v>6</v>
      </c>
      <c r="D5327" s="21">
        <v>276497</v>
      </c>
      <c r="F5327" s="26">
        <v>42.64</v>
      </c>
      <c r="G5327" s="28" t="s">
        <v>960</v>
      </c>
    </row>
    <row r="5328" spans="1:9" ht="13.4" customHeight="1" x14ac:dyDescent="0.25">
      <c r="A5328" s="21" t="s">
        <v>2119</v>
      </c>
      <c r="B5328" s="25">
        <v>41524</v>
      </c>
      <c r="C5328" s="28" t="s">
        <v>275</v>
      </c>
      <c r="D5328" s="21">
        <v>384564</v>
      </c>
      <c r="F5328" s="26">
        <v>483.82</v>
      </c>
      <c r="G5328" s="28" t="s">
        <v>974</v>
      </c>
    </row>
    <row r="5329" spans="1:9" ht="13.4" customHeight="1" x14ac:dyDescent="0.25">
      <c r="A5329" s="21" t="s">
        <v>2119</v>
      </c>
      <c r="B5329" s="25">
        <v>41526</v>
      </c>
      <c r="C5329" s="28" t="s">
        <v>21</v>
      </c>
      <c r="D5329" s="21" t="s">
        <v>896</v>
      </c>
      <c r="E5329" s="26">
        <v>400</v>
      </c>
      <c r="G5329" s="28" t="s">
        <v>23</v>
      </c>
      <c r="I5329" s="21">
        <f>WEEKNUM(B5329)</f>
        <v>37</v>
      </c>
    </row>
    <row r="5330" spans="1:9" ht="13.4" customHeight="1" x14ac:dyDescent="0.25">
      <c r="A5330" s="21" t="s">
        <v>2119</v>
      </c>
      <c r="B5330" s="25">
        <v>41526</v>
      </c>
      <c r="C5330" s="28" t="s">
        <v>21</v>
      </c>
      <c r="D5330" s="21" t="s">
        <v>40</v>
      </c>
      <c r="E5330" s="26">
        <v>390</v>
      </c>
      <c r="G5330" s="28" t="s">
        <v>290</v>
      </c>
      <c r="I5330" s="21">
        <f>WEEKNUM(B5330)</f>
        <v>37</v>
      </c>
    </row>
    <row r="5331" spans="1:9" ht="13.4" customHeight="1" x14ac:dyDescent="0.25">
      <c r="A5331" s="21" t="s">
        <v>2119</v>
      </c>
      <c r="B5331" s="25">
        <v>41526</v>
      </c>
      <c r="C5331" s="28" t="s">
        <v>21</v>
      </c>
      <c r="D5331" s="21" t="s">
        <v>489</v>
      </c>
      <c r="E5331" s="26">
        <v>159</v>
      </c>
      <c r="G5331" s="28" t="s">
        <v>454</v>
      </c>
      <c r="I5331" s="21">
        <f>WEEKNUM(B5331)</f>
        <v>37</v>
      </c>
    </row>
    <row r="5332" spans="1:9" ht="13.4" customHeight="1" x14ac:dyDescent="0.25">
      <c r="A5332" s="21" t="s">
        <v>2119</v>
      </c>
      <c r="B5332" s="25">
        <v>41526</v>
      </c>
      <c r="C5332" s="28" t="s">
        <v>340</v>
      </c>
      <c r="D5332" s="21">
        <v>384826</v>
      </c>
      <c r="F5332" s="26">
        <v>1353.86</v>
      </c>
      <c r="G5332" s="28" t="s">
        <v>958</v>
      </c>
    </row>
    <row r="5333" spans="1:9" ht="13.4" customHeight="1" x14ac:dyDescent="0.25">
      <c r="A5333" s="21" t="s">
        <v>2119</v>
      </c>
      <c r="B5333" s="25">
        <v>41527</v>
      </c>
      <c r="C5333" s="28" t="s">
        <v>21</v>
      </c>
      <c r="D5333" s="21" t="s">
        <v>975</v>
      </c>
      <c r="E5333" s="26">
        <v>150</v>
      </c>
      <c r="G5333" s="28" t="s">
        <v>23</v>
      </c>
      <c r="I5333" s="21">
        <f>WEEKNUM(B5333)</f>
        <v>37</v>
      </c>
    </row>
    <row r="5334" spans="1:9" ht="13.4" customHeight="1" x14ac:dyDescent="0.25">
      <c r="A5334" s="21" t="s">
        <v>2119</v>
      </c>
      <c r="B5334" s="25">
        <v>41527</v>
      </c>
      <c r="C5334" s="28" t="s">
        <v>21</v>
      </c>
      <c r="D5334" s="21" t="s">
        <v>924</v>
      </c>
      <c r="E5334" s="26">
        <v>2300</v>
      </c>
      <c r="G5334" s="28" t="s">
        <v>976</v>
      </c>
      <c r="I5334" s="21">
        <f>WEEKNUM(B5334)</f>
        <v>37</v>
      </c>
    </row>
    <row r="5335" spans="1:9" ht="13.4" customHeight="1" x14ac:dyDescent="0.25">
      <c r="A5335" s="21" t="s">
        <v>2119</v>
      </c>
      <c r="B5335" s="25">
        <v>41529</v>
      </c>
      <c r="C5335" s="28" t="s">
        <v>6</v>
      </c>
      <c r="D5335" s="21">
        <v>385602</v>
      </c>
      <c r="F5335" s="26">
        <v>182.7</v>
      </c>
      <c r="G5335" s="28" t="s">
        <v>960</v>
      </c>
    </row>
    <row r="5336" spans="1:9" ht="13.4" customHeight="1" x14ac:dyDescent="0.25">
      <c r="A5336" s="21" t="s">
        <v>2119</v>
      </c>
      <c r="B5336" s="25">
        <v>41529</v>
      </c>
      <c r="C5336" s="28" t="s">
        <v>340</v>
      </c>
      <c r="D5336" s="21">
        <v>385604</v>
      </c>
      <c r="F5336" s="26">
        <v>74.790000000000006</v>
      </c>
      <c r="G5336" s="28" t="s">
        <v>958</v>
      </c>
    </row>
    <row r="5337" spans="1:9" ht="13.4" customHeight="1" x14ac:dyDescent="0.25">
      <c r="A5337" s="21" t="s">
        <v>2119</v>
      </c>
      <c r="B5337" s="25">
        <v>41530</v>
      </c>
      <c r="C5337" s="28" t="s">
        <v>6</v>
      </c>
      <c r="D5337" s="21">
        <v>87700</v>
      </c>
      <c r="F5337" s="26">
        <v>124.83</v>
      </c>
      <c r="G5337" s="28" t="s">
        <v>960</v>
      </c>
    </row>
    <row r="5338" spans="1:9" ht="13.4" customHeight="1" x14ac:dyDescent="0.25">
      <c r="A5338" s="21" t="s">
        <v>2119</v>
      </c>
      <c r="B5338" s="25">
        <v>41531</v>
      </c>
      <c r="C5338" s="28" t="s">
        <v>6</v>
      </c>
      <c r="D5338" s="21">
        <v>385944</v>
      </c>
      <c r="F5338" s="26">
        <v>36.42</v>
      </c>
      <c r="G5338" s="28" t="s">
        <v>23</v>
      </c>
    </row>
    <row r="5339" spans="1:9" ht="13.4" customHeight="1" x14ac:dyDescent="0.25">
      <c r="A5339" s="21" t="s">
        <v>2119</v>
      </c>
      <c r="B5339" s="25">
        <v>41531</v>
      </c>
      <c r="C5339" s="28" t="s">
        <v>6</v>
      </c>
      <c r="D5339" s="21">
        <v>385941</v>
      </c>
      <c r="F5339" s="26">
        <v>1758.78</v>
      </c>
      <c r="G5339" s="28" t="s">
        <v>374</v>
      </c>
    </row>
    <row r="5340" spans="1:9" ht="13.4" customHeight="1" x14ac:dyDescent="0.25">
      <c r="A5340" s="21" t="s">
        <v>2119</v>
      </c>
      <c r="B5340" s="25">
        <v>41533</v>
      </c>
      <c r="C5340" s="28" t="s">
        <v>21</v>
      </c>
      <c r="D5340" s="21" t="s">
        <v>292</v>
      </c>
      <c r="E5340" s="26">
        <v>400</v>
      </c>
      <c r="G5340" s="28" t="s">
        <v>343</v>
      </c>
      <c r="I5340" s="21">
        <f>WEEKNUM(B5340)</f>
        <v>38</v>
      </c>
    </row>
    <row r="5341" spans="1:9" ht="13.4" customHeight="1" x14ac:dyDescent="0.25">
      <c r="A5341" s="21" t="s">
        <v>2119</v>
      </c>
      <c r="B5341" s="25">
        <v>41533</v>
      </c>
      <c r="C5341" s="28" t="s">
        <v>21</v>
      </c>
      <c r="D5341" s="21" t="s">
        <v>292</v>
      </c>
      <c r="E5341" s="26">
        <v>3500.1</v>
      </c>
      <c r="G5341" s="28" t="s">
        <v>888</v>
      </c>
      <c r="I5341" s="21">
        <f>WEEKNUM(B5341)</f>
        <v>38</v>
      </c>
    </row>
    <row r="5342" spans="1:9" ht="13.4" customHeight="1" x14ac:dyDescent="0.25">
      <c r="A5342" s="21" t="s">
        <v>2119</v>
      </c>
      <c r="B5342" s="25">
        <v>41533</v>
      </c>
      <c r="C5342" s="28" t="s">
        <v>21</v>
      </c>
      <c r="D5342" s="21" t="s">
        <v>130</v>
      </c>
      <c r="E5342" s="26">
        <v>730</v>
      </c>
      <c r="G5342" s="28" t="s">
        <v>23</v>
      </c>
      <c r="I5342" s="21">
        <f>WEEKNUM(B5342)</f>
        <v>38</v>
      </c>
    </row>
    <row r="5343" spans="1:9" ht="13.4" customHeight="1" x14ac:dyDescent="0.25">
      <c r="A5343" s="21" t="s">
        <v>2119</v>
      </c>
      <c r="B5343" s="25">
        <v>41533</v>
      </c>
      <c r="C5343" s="28" t="s">
        <v>21</v>
      </c>
      <c r="D5343" s="21" t="s">
        <v>730</v>
      </c>
      <c r="E5343" s="26">
        <v>1.5</v>
      </c>
      <c r="G5343" s="28" t="s">
        <v>323</v>
      </c>
      <c r="I5343" s="21">
        <f>WEEKNUM(B5343)</f>
        <v>38</v>
      </c>
    </row>
    <row r="5344" spans="1:9" ht="13.4" customHeight="1" x14ac:dyDescent="0.25">
      <c r="A5344" s="21" t="s">
        <v>2119</v>
      </c>
      <c r="B5344" s="25">
        <v>41534</v>
      </c>
      <c r="C5344" s="28" t="s">
        <v>340</v>
      </c>
      <c r="D5344" s="21">
        <v>87821</v>
      </c>
      <c r="F5344" s="26">
        <v>785.45</v>
      </c>
      <c r="G5344" s="28" t="s">
        <v>977</v>
      </c>
    </row>
    <row r="5345" spans="1:9" ht="13.4" customHeight="1" x14ac:dyDescent="0.25">
      <c r="A5345" s="21" t="s">
        <v>2119</v>
      </c>
      <c r="B5345" s="25">
        <v>41535</v>
      </c>
      <c r="C5345" s="28" t="s">
        <v>21</v>
      </c>
      <c r="D5345" s="21" t="s">
        <v>36</v>
      </c>
      <c r="E5345" s="26">
        <v>610</v>
      </c>
      <c r="G5345" s="28" t="s">
        <v>960</v>
      </c>
      <c r="I5345" s="21">
        <f>WEEKNUM(B5345)</f>
        <v>38</v>
      </c>
    </row>
    <row r="5346" spans="1:9" ht="13.4" customHeight="1" x14ac:dyDescent="0.25">
      <c r="A5346" s="21" t="s">
        <v>2119</v>
      </c>
      <c r="B5346" s="25">
        <v>41537</v>
      </c>
      <c r="C5346" s="28" t="s">
        <v>21</v>
      </c>
      <c r="D5346" s="21" t="s">
        <v>978</v>
      </c>
      <c r="E5346" s="26">
        <v>50</v>
      </c>
      <c r="G5346" s="28" t="s">
        <v>323</v>
      </c>
      <c r="I5346" s="21">
        <f>WEEKNUM(B5346)</f>
        <v>38</v>
      </c>
    </row>
    <row r="5347" spans="1:9" ht="13.4" customHeight="1" x14ac:dyDescent="0.25">
      <c r="A5347" s="21" t="s">
        <v>2119</v>
      </c>
      <c r="B5347" s="25">
        <v>41537</v>
      </c>
      <c r="C5347" s="28" t="s">
        <v>6</v>
      </c>
      <c r="D5347" s="21">
        <v>268416</v>
      </c>
      <c r="F5347" s="26">
        <v>347.61</v>
      </c>
      <c r="G5347" s="28" t="s">
        <v>503</v>
      </c>
    </row>
    <row r="5348" spans="1:9" ht="13.4" customHeight="1" x14ac:dyDescent="0.25">
      <c r="A5348" s="21" t="s">
        <v>2119</v>
      </c>
      <c r="B5348" s="25">
        <v>41540</v>
      </c>
      <c r="C5348" s="28" t="s">
        <v>21</v>
      </c>
      <c r="D5348" s="21" t="s">
        <v>262</v>
      </c>
      <c r="E5348" s="26">
        <v>2400</v>
      </c>
      <c r="G5348" s="28" t="s">
        <v>503</v>
      </c>
      <c r="I5348" s="21">
        <f>WEEKNUM(B5348)</f>
        <v>39</v>
      </c>
    </row>
    <row r="5349" spans="1:9" ht="13.4" customHeight="1" x14ac:dyDescent="0.25">
      <c r="A5349" s="21" t="s">
        <v>2119</v>
      </c>
      <c r="B5349" s="25">
        <v>41540</v>
      </c>
      <c r="C5349" s="28" t="s">
        <v>21</v>
      </c>
      <c r="D5349" s="21" t="s">
        <v>979</v>
      </c>
      <c r="E5349" s="26">
        <v>300</v>
      </c>
      <c r="G5349" s="28" t="s">
        <v>323</v>
      </c>
      <c r="I5349" s="21">
        <f>WEEKNUM(B5349)</f>
        <v>39</v>
      </c>
    </row>
    <row r="5350" spans="1:9" ht="13.4" customHeight="1" x14ac:dyDescent="0.25">
      <c r="A5350" s="21" t="s">
        <v>2119</v>
      </c>
      <c r="B5350" s="25">
        <v>41541</v>
      </c>
      <c r="C5350" s="28" t="s">
        <v>21</v>
      </c>
      <c r="D5350" s="21" t="s">
        <v>295</v>
      </c>
      <c r="E5350" s="26">
        <v>3500</v>
      </c>
      <c r="G5350" s="28" t="s">
        <v>960</v>
      </c>
      <c r="I5350" s="21">
        <f>WEEKNUM(B5350)</f>
        <v>39</v>
      </c>
    </row>
    <row r="5351" spans="1:9" ht="13.4" customHeight="1" x14ac:dyDescent="0.25">
      <c r="A5351" s="21" t="s">
        <v>2119</v>
      </c>
      <c r="B5351" s="25">
        <v>41541</v>
      </c>
      <c r="C5351" s="28" t="s">
        <v>21</v>
      </c>
      <c r="D5351" s="21" t="s">
        <v>980</v>
      </c>
      <c r="E5351" s="26">
        <v>190</v>
      </c>
      <c r="G5351" s="28" t="s">
        <v>503</v>
      </c>
      <c r="I5351" s="21">
        <f>WEEKNUM(B5351)</f>
        <v>39</v>
      </c>
    </row>
    <row r="5352" spans="1:9" ht="13.4" customHeight="1" x14ac:dyDescent="0.25">
      <c r="A5352" s="21" t="s">
        <v>2119</v>
      </c>
      <c r="B5352" s="25">
        <v>41541</v>
      </c>
      <c r="C5352" s="28" t="s">
        <v>21</v>
      </c>
      <c r="D5352" s="21" t="s">
        <v>937</v>
      </c>
      <c r="E5352" s="26">
        <v>175</v>
      </c>
      <c r="G5352" s="28" t="s">
        <v>981</v>
      </c>
      <c r="I5352" s="21">
        <f>WEEKNUM(B5352)</f>
        <v>39</v>
      </c>
    </row>
    <row r="5353" spans="1:9" ht="13.4" customHeight="1" x14ac:dyDescent="0.25">
      <c r="A5353" s="21" t="s">
        <v>2119</v>
      </c>
      <c r="B5353" s="25">
        <v>41542</v>
      </c>
      <c r="C5353" s="28" t="s">
        <v>340</v>
      </c>
      <c r="D5353" s="21">
        <v>88204</v>
      </c>
      <c r="F5353" s="26">
        <v>1104.1400000000001</v>
      </c>
      <c r="G5353" s="28" t="s">
        <v>982</v>
      </c>
    </row>
    <row r="5354" spans="1:9" ht="13.4" customHeight="1" x14ac:dyDescent="0.25">
      <c r="A5354" s="21" t="s">
        <v>2119</v>
      </c>
      <c r="B5354" s="25">
        <v>41543</v>
      </c>
      <c r="C5354" s="28" t="s">
        <v>21</v>
      </c>
      <c r="D5354" s="21" t="s">
        <v>979</v>
      </c>
      <c r="E5354" s="26">
        <v>600</v>
      </c>
      <c r="G5354" s="28" t="s">
        <v>323</v>
      </c>
      <c r="I5354" s="21">
        <f>WEEKNUM(B5354)</f>
        <v>39</v>
      </c>
    </row>
    <row r="5355" spans="1:9" ht="13.4" customHeight="1" x14ac:dyDescent="0.25">
      <c r="A5355" s="21" t="s">
        <v>2119</v>
      </c>
      <c r="B5355" s="25">
        <v>41544</v>
      </c>
      <c r="C5355" s="28" t="s">
        <v>21</v>
      </c>
      <c r="D5355" s="21" t="s">
        <v>924</v>
      </c>
      <c r="E5355" s="26">
        <v>3200</v>
      </c>
      <c r="G5355" s="28" t="s">
        <v>982</v>
      </c>
      <c r="I5355" s="21">
        <f>WEEKNUM(B5355)</f>
        <v>39</v>
      </c>
    </row>
    <row r="5356" spans="1:9" ht="13.4" customHeight="1" x14ac:dyDescent="0.25">
      <c r="A5356" s="21" t="s">
        <v>2119</v>
      </c>
      <c r="B5356" s="25">
        <v>41544</v>
      </c>
      <c r="C5356" s="28" t="s">
        <v>6</v>
      </c>
      <c r="D5356" s="21" t="s">
        <v>942</v>
      </c>
      <c r="F5356" s="26">
        <v>1104.1400000000001</v>
      </c>
      <c r="G5356" s="28" t="s">
        <v>982</v>
      </c>
    </row>
    <row r="5357" spans="1:9" ht="13.4" customHeight="1" x14ac:dyDescent="0.25">
      <c r="A5357" s="21" t="s">
        <v>2119</v>
      </c>
      <c r="B5357" s="25">
        <v>41544</v>
      </c>
      <c r="C5357" s="28" t="s">
        <v>6</v>
      </c>
      <c r="D5357" s="21" t="s">
        <v>942</v>
      </c>
      <c r="F5357" s="26">
        <v>78.11</v>
      </c>
      <c r="G5357" s="28" t="s">
        <v>982</v>
      </c>
    </row>
    <row r="5358" spans="1:9" ht="13.4" customHeight="1" x14ac:dyDescent="0.25">
      <c r="A5358" s="21" t="s">
        <v>2119</v>
      </c>
      <c r="B5358" s="25">
        <v>41547</v>
      </c>
      <c r="C5358" s="28" t="s">
        <v>21</v>
      </c>
      <c r="D5358" s="21" t="s">
        <v>983</v>
      </c>
      <c r="E5358" s="26">
        <v>4500</v>
      </c>
      <c r="G5358" s="28" t="s">
        <v>984</v>
      </c>
      <c r="I5358" s="21">
        <f>WEEKNUM(B5358)</f>
        <v>40</v>
      </c>
    </row>
    <row r="5359" spans="1:9" ht="13.4" customHeight="1" x14ac:dyDescent="0.25">
      <c r="A5359" s="21" t="s">
        <v>2119</v>
      </c>
      <c r="B5359" s="25">
        <v>41547</v>
      </c>
      <c r="C5359" s="28" t="s">
        <v>21</v>
      </c>
      <c r="D5359" s="21" t="s">
        <v>40</v>
      </c>
      <c r="E5359" s="26">
        <v>1000</v>
      </c>
      <c r="G5359" s="28" t="s">
        <v>982</v>
      </c>
      <c r="I5359" s="21">
        <f>WEEKNUM(B5359)</f>
        <v>40</v>
      </c>
    </row>
    <row r="5360" spans="1:9" ht="13.4" customHeight="1" x14ac:dyDescent="0.25">
      <c r="A5360" s="21" t="s">
        <v>2119</v>
      </c>
      <c r="B5360" s="25">
        <v>41547</v>
      </c>
      <c r="C5360" s="28" t="s">
        <v>21</v>
      </c>
      <c r="D5360" s="21" t="s">
        <v>36</v>
      </c>
      <c r="E5360" s="26">
        <v>1000</v>
      </c>
      <c r="G5360" s="28" t="s">
        <v>982</v>
      </c>
      <c r="I5360" s="21">
        <f>WEEKNUM(B5360)</f>
        <v>40</v>
      </c>
    </row>
    <row r="5361" spans="1:9" ht="13.4" customHeight="1" x14ac:dyDescent="0.25">
      <c r="A5361" s="21" t="s">
        <v>2119</v>
      </c>
      <c r="B5361" s="25">
        <v>41547</v>
      </c>
      <c r="C5361" s="28" t="s">
        <v>6</v>
      </c>
      <c r="D5361" s="21" t="s">
        <v>942</v>
      </c>
      <c r="F5361" s="26">
        <v>585.25</v>
      </c>
      <c r="G5361" s="28" t="s">
        <v>982</v>
      </c>
    </row>
    <row r="5362" spans="1:9" ht="13.4" customHeight="1" x14ac:dyDescent="0.25">
      <c r="A5362" s="21" t="s">
        <v>2119</v>
      </c>
      <c r="B5362" s="25">
        <v>41547</v>
      </c>
      <c r="C5362" s="28" t="s">
        <v>6</v>
      </c>
      <c r="D5362" s="21" t="s">
        <v>942</v>
      </c>
      <c r="F5362" s="26">
        <v>16.5</v>
      </c>
      <c r="G5362" s="28" t="s">
        <v>982</v>
      </c>
    </row>
    <row r="5363" spans="1:9" ht="13.4" customHeight="1" x14ac:dyDescent="0.25">
      <c r="A5363" s="21" t="s">
        <v>2119</v>
      </c>
      <c r="B5363" s="25">
        <v>41549</v>
      </c>
      <c r="C5363" s="28" t="s">
        <v>21</v>
      </c>
      <c r="D5363" s="21" t="s">
        <v>508</v>
      </c>
      <c r="E5363" s="26">
        <v>514.23</v>
      </c>
      <c r="G5363" s="28" t="s">
        <v>454</v>
      </c>
      <c r="I5363" s="21">
        <f>WEEKNUM(B5363)</f>
        <v>40</v>
      </c>
    </row>
    <row r="5364" spans="1:9" ht="13.4" customHeight="1" x14ac:dyDescent="0.25">
      <c r="A5364" s="21" t="s">
        <v>2119</v>
      </c>
      <c r="B5364" s="25">
        <v>41549</v>
      </c>
      <c r="C5364" s="28" t="s">
        <v>21</v>
      </c>
      <c r="D5364" s="21" t="s">
        <v>510</v>
      </c>
      <c r="E5364" s="26">
        <v>190.75</v>
      </c>
      <c r="G5364" s="28" t="s">
        <v>299</v>
      </c>
      <c r="I5364" s="21">
        <f>WEEKNUM(B5364)</f>
        <v>40</v>
      </c>
    </row>
    <row r="5365" spans="1:9" ht="13.4" customHeight="1" x14ac:dyDescent="0.25">
      <c r="A5365" s="21" t="s">
        <v>2119</v>
      </c>
      <c r="B5365" s="25">
        <v>41549</v>
      </c>
      <c r="C5365" s="28" t="s">
        <v>340</v>
      </c>
      <c r="D5365" s="21" t="s">
        <v>985</v>
      </c>
      <c r="F5365" s="26">
        <v>36.99</v>
      </c>
      <c r="G5365" s="28" t="s">
        <v>323</v>
      </c>
    </row>
    <row r="5366" spans="1:9" ht="13.4" customHeight="1" x14ac:dyDescent="0.25">
      <c r="A5366" s="21" t="s">
        <v>2119</v>
      </c>
      <c r="B5366" s="25">
        <v>41549</v>
      </c>
      <c r="C5366" s="28" t="s">
        <v>6</v>
      </c>
      <c r="D5366" s="21" t="s">
        <v>942</v>
      </c>
      <c r="F5366" s="26">
        <v>362.78</v>
      </c>
      <c r="G5366" s="28" t="s">
        <v>982</v>
      </c>
    </row>
    <row r="5367" spans="1:9" ht="13.4" customHeight="1" x14ac:dyDescent="0.25">
      <c r="A5367" s="21" t="s">
        <v>2119</v>
      </c>
      <c r="B5367" s="25">
        <v>41549</v>
      </c>
      <c r="C5367" s="28" t="s">
        <v>6</v>
      </c>
      <c r="D5367" s="21" t="s">
        <v>942</v>
      </c>
      <c r="F5367" s="26">
        <v>257.35000000000002</v>
      </c>
      <c r="G5367" s="28" t="s">
        <v>982</v>
      </c>
    </row>
    <row r="5368" spans="1:9" ht="13.4" customHeight="1" x14ac:dyDescent="0.25">
      <c r="A5368" s="21" t="s">
        <v>2119</v>
      </c>
      <c r="B5368" s="25">
        <v>41550</v>
      </c>
      <c r="C5368" s="28" t="s">
        <v>6</v>
      </c>
      <c r="D5368" s="21">
        <v>546562</v>
      </c>
      <c r="F5368" s="26">
        <v>466.02</v>
      </c>
      <c r="G5368" s="28" t="s">
        <v>986</v>
      </c>
    </row>
    <row r="5369" spans="1:9" ht="13.4" customHeight="1" x14ac:dyDescent="0.25">
      <c r="A5369" s="21" t="s">
        <v>2119</v>
      </c>
      <c r="B5369" s="25">
        <v>41550</v>
      </c>
      <c r="C5369" s="28" t="s">
        <v>340</v>
      </c>
      <c r="D5369" s="21" t="s">
        <v>987</v>
      </c>
      <c r="F5369" s="26">
        <v>812.38</v>
      </c>
      <c r="G5369" s="28" t="s">
        <v>323</v>
      </c>
    </row>
    <row r="5370" spans="1:9" ht="13.4" customHeight="1" x14ac:dyDescent="0.25">
      <c r="A5370" s="21" t="s">
        <v>2119</v>
      </c>
      <c r="B5370" s="25">
        <v>41550</v>
      </c>
      <c r="C5370" s="28" t="s">
        <v>6</v>
      </c>
      <c r="D5370" s="21" t="s">
        <v>942</v>
      </c>
      <c r="F5370" s="26">
        <v>284.38</v>
      </c>
      <c r="G5370" s="28" t="s">
        <v>982</v>
      </c>
    </row>
    <row r="5371" spans="1:9" ht="13.4" customHeight="1" x14ac:dyDescent="0.25">
      <c r="A5371" s="21" t="s">
        <v>2119</v>
      </c>
      <c r="B5371" s="25">
        <v>41551</v>
      </c>
      <c r="C5371" s="28" t="s">
        <v>21</v>
      </c>
      <c r="D5371" s="21" t="s">
        <v>918</v>
      </c>
      <c r="E5371" s="26">
        <v>-250</v>
      </c>
      <c r="G5371" s="28" t="s">
        <v>918</v>
      </c>
      <c r="I5371" s="21">
        <f>WEEKNUM(B5371)</f>
        <v>40</v>
      </c>
    </row>
    <row r="5372" spans="1:9" ht="13.4" customHeight="1" x14ac:dyDescent="0.25">
      <c r="A5372" s="21" t="s">
        <v>2119</v>
      </c>
      <c r="B5372" s="25">
        <v>41551</v>
      </c>
      <c r="C5372" s="28" t="s">
        <v>21</v>
      </c>
      <c r="D5372" s="21" t="s">
        <v>36</v>
      </c>
      <c r="E5372" s="26">
        <v>230</v>
      </c>
      <c r="G5372" s="28" t="s">
        <v>911</v>
      </c>
      <c r="I5372" s="21">
        <f>WEEKNUM(B5372)</f>
        <v>40</v>
      </c>
    </row>
    <row r="5373" spans="1:9" ht="13.4" customHeight="1" x14ac:dyDescent="0.25">
      <c r="A5373" s="21" t="s">
        <v>2119</v>
      </c>
      <c r="B5373" s="25">
        <v>41551</v>
      </c>
      <c r="C5373" s="28" t="s">
        <v>21</v>
      </c>
      <c r="D5373" s="21" t="s">
        <v>493</v>
      </c>
      <c r="E5373" s="26">
        <v>72</v>
      </c>
      <c r="G5373" s="28" t="s">
        <v>323</v>
      </c>
      <c r="I5373" s="21">
        <f>WEEKNUM(B5373)</f>
        <v>40</v>
      </c>
    </row>
    <row r="5374" spans="1:9" ht="13.4" customHeight="1" x14ac:dyDescent="0.25">
      <c r="A5374" s="21" t="s">
        <v>2119</v>
      </c>
      <c r="B5374" s="25">
        <v>41551</v>
      </c>
      <c r="C5374" s="28" t="s">
        <v>21</v>
      </c>
      <c r="D5374" s="21" t="s">
        <v>978</v>
      </c>
      <c r="E5374" s="26">
        <v>50</v>
      </c>
      <c r="G5374" s="28" t="s">
        <v>323</v>
      </c>
      <c r="I5374" s="21">
        <f>WEEKNUM(B5374)</f>
        <v>40</v>
      </c>
    </row>
    <row r="5375" spans="1:9" ht="13.4" customHeight="1" x14ac:dyDescent="0.25">
      <c r="A5375" s="21" t="s">
        <v>2119</v>
      </c>
      <c r="B5375" s="25">
        <v>41551</v>
      </c>
      <c r="C5375" s="28" t="s">
        <v>6</v>
      </c>
      <c r="D5375" s="21">
        <v>278617</v>
      </c>
      <c r="F5375" s="26">
        <v>1906.41</v>
      </c>
      <c r="G5375" s="28" t="s">
        <v>986</v>
      </c>
    </row>
    <row r="5376" spans="1:9" ht="13.4" customHeight="1" x14ac:dyDescent="0.25">
      <c r="A5376" s="21" t="s">
        <v>2119</v>
      </c>
      <c r="B5376" s="25">
        <v>41551</v>
      </c>
      <c r="C5376" s="28" t="s">
        <v>340</v>
      </c>
      <c r="D5376" s="21">
        <v>88659</v>
      </c>
      <c r="F5376" s="26">
        <v>3272.76</v>
      </c>
      <c r="G5376" s="21" t="s">
        <v>958</v>
      </c>
    </row>
    <row r="5377" spans="1:9" ht="13.4" customHeight="1" x14ac:dyDescent="0.25">
      <c r="A5377" s="21" t="s">
        <v>2119</v>
      </c>
      <c r="B5377" s="25">
        <v>41551</v>
      </c>
      <c r="C5377" s="28" t="s">
        <v>6</v>
      </c>
      <c r="D5377" s="21">
        <v>88656</v>
      </c>
      <c r="F5377" s="26">
        <v>3163</v>
      </c>
      <c r="G5377" s="28" t="s">
        <v>960</v>
      </c>
    </row>
    <row r="5378" spans="1:9" ht="13.4" customHeight="1" x14ac:dyDescent="0.25">
      <c r="A5378" s="21" t="s">
        <v>2119</v>
      </c>
      <c r="B5378" s="25">
        <v>41551</v>
      </c>
      <c r="C5378" s="28" t="s">
        <v>21</v>
      </c>
      <c r="D5378" s="21" t="s">
        <v>269</v>
      </c>
      <c r="E5378" s="26">
        <v>1000</v>
      </c>
      <c r="G5378" s="28" t="s">
        <v>982</v>
      </c>
      <c r="I5378" s="21">
        <f>WEEKNUM(B5378)</f>
        <v>40</v>
      </c>
    </row>
    <row r="5379" spans="1:9" ht="13.4" customHeight="1" x14ac:dyDescent="0.25">
      <c r="A5379" s="21" t="s">
        <v>2119</v>
      </c>
      <c r="B5379" s="25">
        <v>41551</v>
      </c>
      <c r="C5379" s="28" t="s">
        <v>21</v>
      </c>
      <c r="D5379" s="21" t="s">
        <v>258</v>
      </c>
      <c r="E5379" s="26">
        <v>1000</v>
      </c>
      <c r="G5379" s="28" t="s">
        <v>982</v>
      </c>
      <c r="I5379" s="21">
        <f>WEEKNUM(B5379)</f>
        <v>40</v>
      </c>
    </row>
    <row r="5380" spans="1:9" ht="13.4" customHeight="1" x14ac:dyDescent="0.25">
      <c r="A5380" s="21" t="s">
        <v>2119</v>
      </c>
      <c r="B5380" s="25">
        <v>41551</v>
      </c>
      <c r="C5380" s="28" t="s">
        <v>21</v>
      </c>
      <c r="D5380" s="21" t="s">
        <v>941</v>
      </c>
      <c r="E5380" s="26">
        <v>800</v>
      </c>
      <c r="G5380" s="28" t="s">
        <v>982</v>
      </c>
      <c r="I5380" s="21">
        <f>WEEKNUM(B5380)</f>
        <v>40</v>
      </c>
    </row>
    <row r="5381" spans="1:9" ht="13.4" customHeight="1" x14ac:dyDescent="0.25">
      <c r="A5381" s="21" t="s">
        <v>2119</v>
      </c>
      <c r="B5381" s="25">
        <v>41554</v>
      </c>
      <c r="C5381" s="28" t="s">
        <v>21</v>
      </c>
      <c r="D5381" s="21" t="s">
        <v>489</v>
      </c>
      <c r="E5381" s="26">
        <v>159</v>
      </c>
      <c r="G5381" s="28" t="s">
        <v>454</v>
      </c>
      <c r="I5381" s="21">
        <f>WEEKNUM(B5381)</f>
        <v>41</v>
      </c>
    </row>
    <row r="5382" spans="1:9" ht="13.4" customHeight="1" x14ac:dyDescent="0.25">
      <c r="A5382" s="21" t="s">
        <v>2119</v>
      </c>
      <c r="B5382" s="25">
        <v>41554</v>
      </c>
      <c r="C5382" s="28" t="s">
        <v>6</v>
      </c>
      <c r="D5382" s="21">
        <v>390038</v>
      </c>
      <c r="F5382" s="26">
        <v>1058.42</v>
      </c>
      <c r="G5382" s="28" t="s">
        <v>986</v>
      </c>
    </row>
    <row r="5383" spans="1:9" ht="13.4" customHeight="1" x14ac:dyDescent="0.25">
      <c r="A5383" s="21" t="s">
        <v>2119</v>
      </c>
      <c r="B5383" s="25">
        <v>41554</v>
      </c>
      <c r="C5383" s="28" t="s">
        <v>6</v>
      </c>
      <c r="D5383" s="21">
        <v>88786</v>
      </c>
      <c r="F5383" s="26">
        <v>17.760000000000002</v>
      </c>
      <c r="G5383" s="28" t="s">
        <v>960</v>
      </c>
    </row>
    <row r="5384" spans="1:9" ht="13.4" customHeight="1" x14ac:dyDescent="0.25">
      <c r="A5384" s="21" t="s">
        <v>2119</v>
      </c>
      <c r="B5384" s="25">
        <v>41554</v>
      </c>
      <c r="C5384" s="28" t="s">
        <v>6</v>
      </c>
      <c r="D5384" s="21">
        <v>390160</v>
      </c>
      <c r="F5384" s="26">
        <v>295.38</v>
      </c>
      <c r="G5384" s="28" t="s">
        <v>986</v>
      </c>
    </row>
    <row r="5385" spans="1:9" ht="13.4" customHeight="1" x14ac:dyDescent="0.25">
      <c r="A5385" s="21" t="s">
        <v>2119</v>
      </c>
      <c r="B5385" s="25">
        <v>41554</v>
      </c>
      <c r="C5385" s="28" t="s">
        <v>21</v>
      </c>
      <c r="D5385" s="21" t="s">
        <v>528</v>
      </c>
      <c r="E5385" s="26">
        <v>600</v>
      </c>
      <c r="G5385" s="28" t="s">
        <v>982</v>
      </c>
      <c r="I5385" s="21">
        <f>WEEKNUM(B5385)</f>
        <v>41</v>
      </c>
    </row>
    <row r="5386" spans="1:9" ht="13.4" customHeight="1" x14ac:dyDescent="0.25">
      <c r="A5386" s="21" t="s">
        <v>2119</v>
      </c>
      <c r="B5386" s="25">
        <v>41555</v>
      </c>
      <c r="C5386" s="28" t="s">
        <v>6</v>
      </c>
      <c r="D5386" s="21">
        <v>390298</v>
      </c>
      <c r="F5386" s="26">
        <v>2818.37</v>
      </c>
      <c r="G5386" s="28" t="s">
        <v>986</v>
      </c>
    </row>
    <row r="5387" spans="1:9" ht="13.4" customHeight="1" x14ac:dyDescent="0.25">
      <c r="A5387" s="21" t="s">
        <v>2119</v>
      </c>
      <c r="B5387" s="25">
        <v>41555</v>
      </c>
      <c r="C5387" s="28" t="s">
        <v>340</v>
      </c>
      <c r="D5387" s="21" t="s">
        <v>542</v>
      </c>
      <c r="F5387" s="26">
        <v>90.04</v>
      </c>
      <c r="G5387" s="28" t="s">
        <v>323</v>
      </c>
    </row>
    <row r="5388" spans="1:9" ht="13.4" customHeight="1" x14ac:dyDescent="0.25">
      <c r="A5388" s="21" t="s">
        <v>2119</v>
      </c>
      <c r="B5388" s="25">
        <v>41555</v>
      </c>
      <c r="C5388" s="28" t="s">
        <v>21</v>
      </c>
      <c r="D5388" s="21" t="s">
        <v>295</v>
      </c>
      <c r="E5388" s="26">
        <v>4000</v>
      </c>
      <c r="G5388" s="28" t="s">
        <v>960</v>
      </c>
      <c r="I5388" s="21">
        <f>WEEKNUM(B5388)</f>
        <v>41</v>
      </c>
    </row>
    <row r="5389" spans="1:9" ht="13.4" customHeight="1" x14ac:dyDescent="0.25">
      <c r="A5389" s="21" t="s">
        <v>2119</v>
      </c>
      <c r="B5389" s="25">
        <v>41555</v>
      </c>
      <c r="C5389" s="28" t="s">
        <v>21</v>
      </c>
      <c r="D5389" s="21" t="s">
        <v>452</v>
      </c>
      <c r="E5389" s="26">
        <v>2600</v>
      </c>
      <c r="G5389" s="28" t="s">
        <v>988</v>
      </c>
      <c r="I5389" s="21">
        <f>WEEKNUM(B5389)</f>
        <v>41</v>
      </c>
    </row>
    <row r="5390" spans="1:9" ht="13.4" customHeight="1" x14ac:dyDescent="0.25">
      <c r="A5390" s="21" t="s">
        <v>2119</v>
      </c>
      <c r="B5390" s="25">
        <v>41555</v>
      </c>
      <c r="C5390" s="28" t="s">
        <v>21</v>
      </c>
      <c r="D5390" s="21" t="s">
        <v>323</v>
      </c>
      <c r="E5390" s="26">
        <v>858</v>
      </c>
      <c r="G5390" s="28" t="s">
        <v>989</v>
      </c>
      <c r="I5390" s="21">
        <f>WEEKNUM(B5390)</f>
        <v>41</v>
      </c>
    </row>
    <row r="5391" spans="1:9" ht="13.4" customHeight="1" x14ac:dyDescent="0.25">
      <c r="A5391" s="21" t="s">
        <v>2119</v>
      </c>
      <c r="B5391" s="25">
        <v>41557</v>
      </c>
      <c r="C5391" s="28" t="s">
        <v>21</v>
      </c>
      <c r="D5391" s="21" t="s">
        <v>990</v>
      </c>
      <c r="E5391" s="26">
        <v>500</v>
      </c>
      <c r="G5391" s="28" t="s">
        <v>323</v>
      </c>
      <c r="I5391" s="21">
        <f>WEEKNUM(B5391)</f>
        <v>41</v>
      </c>
    </row>
    <row r="5392" spans="1:9" ht="13.4" customHeight="1" x14ac:dyDescent="0.25">
      <c r="A5392" s="21" t="s">
        <v>2119</v>
      </c>
      <c r="B5392" s="25">
        <v>41557</v>
      </c>
      <c r="C5392" s="28" t="s">
        <v>21</v>
      </c>
      <c r="D5392" s="21" t="s">
        <v>991</v>
      </c>
      <c r="E5392" s="26">
        <v>349.68</v>
      </c>
      <c r="G5392" s="28" t="s">
        <v>992</v>
      </c>
      <c r="I5392" s="21">
        <f>WEEKNUM(B5392)</f>
        <v>41</v>
      </c>
    </row>
    <row r="5393" spans="1:9" ht="13.4" customHeight="1" x14ac:dyDescent="0.25">
      <c r="A5393" s="21" t="s">
        <v>2119</v>
      </c>
      <c r="B5393" s="25">
        <v>41557</v>
      </c>
      <c r="C5393" s="28" t="s">
        <v>6</v>
      </c>
      <c r="D5393" s="21">
        <v>88928</v>
      </c>
      <c r="F5393" s="26">
        <v>100.32</v>
      </c>
      <c r="G5393" s="28" t="s">
        <v>23</v>
      </c>
    </row>
    <row r="5394" spans="1:9" ht="13.4" customHeight="1" x14ac:dyDescent="0.25">
      <c r="A5394" s="21" t="s">
        <v>2119</v>
      </c>
      <c r="B5394" s="25">
        <v>41557</v>
      </c>
      <c r="C5394" s="28" t="s">
        <v>6</v>
      </c>
      <c r="D5394" s="21">
        <v>88935</v>
      </c>
      <c r="F5394" s="26">
        <v>1991.9</v>
      </c>
      <c r="G5394" s="28" t="s">
        <v>993</v>
      </c>
    </row>
    <row r="5395" spans="1:9" ht="13.4" customHeight="1" x14ac:dyDescent="0.25">
      <c r="A5395" s="21" t="s">
        <v>2119</v>
      </c>
      <c r="B5395" s="25">
        <v>41557</v>
      </c>
      <c r="C5395" s="28" t="s">
        <v>6</v>
      </c>
      <c r="D5395" s="21" t="s">
        <v>942</v>
      </c>
      <c r="F5395" s="26">
        <v>271.20999999999998</v>
      </c>
      <c r="G5395" s="28" t="s">
        <v>982</v>
      </c>
    </row>
    <row r="5396" spans="1:9" ht="13.4" customHeight="1" x14ac:dyDescent="0.25">
      <c r="A5396" s="21" t="s">
        <v>2119</v>
      </c>
      <c r="B5396" s="25">
        <v>41558</v>
      </c>
      <c r="C5396" s="28" t="s">
        <v>6</v>
      </c>
      <c r="D5396" s="21">
        <v>390916</v>
      </c>
      <c r="F5396" s="26">
        <v>303.64</v>
      </c>
      <c r="G5396" s="28" t="s">
        <v>994</v>
      </c>
    </row>
    <row r="5397" spans="1:9" ht="13.4" customHeight="1" x14ac:dyDescent="0.25">
      <c r="A5397" s="21" t="s">
        <v>2119</v>
      </c>
      <c r="B5397" s="25">
        <v>41561</v>
      </c>
      <c r="C5397" s="28" t="s">
        <v>6</v>
      </c>
      <c r="D5397" s="21">
        <v>391325</v>
      </c>
      <c r="F5397" s="26">
        <v>303.67</v>
      </c>
      <c r="G5397" s="28" t="s">
        <v>986</v>
      </c>
    </row>
    <row r="5398" spans="1:9" ht="13.4" customHeight="1" x14ac:dyDescent="0.25">
      <c r="A5398" s="21" t="s">
        <v>2119</v>
      </c>
      <c r="B5398" s="25">
        <v>41561</v>
      </c>
      <c r="C5398" s="28" t="s">
        <v>6</v>
      </c>
      <c r="D5398" s="21">
        <v>391396</v>
      </c>
      <c r="F5398" s="26">
        <v>110.46</v>
      </c>
      <c r="G5398" s="28" t="s">
        <v>986</v>
      </c>
    </row>
    <row r="5399" spans="1:9" ht="13.4" customHeight="1" x14ac:dyDescent="0.25">
      <c r="A5399" s="21" t="s">
        <v>2119</v>
      </c>
      <c r="B5399" s="25">
        <v>41562</v>
      </c>
      <c r="C5399" s="28" t="s">
        <v>21</v>
      </c>
      <c r="D5399" s="21" t="s">
        <v>924</v>
      </c>
      <c r="E5399" s="26">
        <v>885</v>
      </c>
      <c r="G5399" s="28" t="s">
        <v>503</v>
      </c>
      <c r="I5399" s="21">
        <f t="shared" ref="I5399:I5415" si="173">WEEKNUM(B5399)</f>
        <v>42</v>
      </c>
    </row>
    <row r="5400" spans="1:9" ht="13.4" customHeight="1" x14ac:dyDescent="0.25">
      <c r="A5400" s="21" t="s">
        <v>2119</v>
      </c>
      <c r="B5400" s="25">
        <v>41562</v>
      </c>
      <c r="C5400" s="28" t="s">
        <v>21</v>
      </c>
      <c r="D5400" s="21" t="s">
        <v>924</v>
      </c>
      <c r="E5400" s="26">
        <v>365</v>
      </c>
      <c r="G5400" s="28" t="s">
        <v>355</v>
      </c>
      <c r="I5400" s="21">
        <f t="shared" si="173"/>
        <v>42</v>
      </c>
    </row>
    <row r="5401" spans="1:9" ht="13.4" customHeight="1" x14ac:dyDescent="0.25">
      <c r="A5401" s="21" t="s">
        <v>2119</v>
      </c>
      <c r="B5401" s="25">
        <v>41562</v>
      </c>
      <c r="C5401" s="28" t="s">
        <v>21</v>
      </c>
      <c r="D5401" s="21" t="s">
        <v>249</v>
      </c>
      <c r="E5401" s="26">
        <v>1940</v>
      </c>
      <c r="G5401" s="28" t="s">
        <v>960</v>
      </c>
      <c r="I5401" s="21">
        <f t="shared" si="173"/>
        <v>42</v>
      </c>
    </row>
    <row r="5402" spans="1:9" ht="13.4" customHeight="1" x14ac:dyDescent="0.25">
      <c r="A5402" s="21" t="s">
        <v>2119</v>
      </c>
      <c r="B5402" s="25">
        <v>41562</v>
      </c>
      <c r="C5402" s="28" t="s">
        <v>21</v>
      </c>
      <c r="D5402" s="21" t="s">
        <v>36</v>
      </c>
      <c r="E5402" s="26">
        <v>1000</v>
      </c>
      <c r="G5402" s="28" t="s">
        <v>993</v>
      </c>
      <c r="I5402" s="21">
        <f t="shared" si="173"/>
        <v>42</v>
      </c>
    </row>
    <row r="5403" spans="1:9" ht="13.4" customHeight="1" x14ac:dyDescent="0.25">
      <c r="A5403" s="21" t="s">
        <v>2119</v>
      </c>
      <c r="B5403" s="25">
        <v>41562</v>
      </c>
      <c r="C5403" s="28" t="s">
        <v>21</v>
      </c>
      <c r="D5403" s="21" t="s">
        <v>40</v>
      </c>
      <c r="E5403" s="26">
        <v>173</v>
      </c>
      <c r="G5403" s="28" t="s">
        <v>23</v>
      </c>
      <c r="I5403" s="21">
        <f t="shared" si="173"/>
        <v>42</v>
      </c>
    </row>
    <row r="5404" spans="1:9" ht="13.4" customHeight="1" x14ac:dyDescent="0.25">
      <c r="A5404" s="21" t="s">
        <v>2119</v>
      </c>
      <c r="B5404" s="25">
        <v>41562</v>
      </c>
      <c r="C5404" s="28" t="s">
        <v>21</v>
      </c>
      <c r="D5404" s="21" t="s">
        <v>40</v>
      </c>
      <c r="E5404" s="26">
        <v>173</v>
      </c>
      <c r="G5404" s="28" t="s">
        <v>888</v>
      </c>
      <c r="I5404" s="21">
        <f t="shared" si="173"/>
        <v>42</v>
      </c>
    </row>
    <row r="5405" spans="1:9" ht="13.4" customHeight="1" x14ac:dyDescent="0.25">
      <c r="A5405" s="21" t="s">
        <v>2119</v>
      </c>
      <c r="B5405" s="25">
        <v>41562</v>
      </c>
      <c r="C5405" s="28" t="s">
        <v>21</v>
      </c>
      <c r="D5405" s="21" t="s">
        <v>40</v>
      </c>
      <c r="E5405" s="26">
        <v>173</v>
      </c>
      <c r="G5405" s="28" t="s">
        <v>69</v>
      </c>
      <c r="H5405" s="21" t="s">
        <v>1573</v>
      </c>
      <c r="I5405" s="21">
        <f t="shared" si="173"/>
        <v>42</v>
      </c>
    </row>
    <row r="5406" spans="1:9" ht="13.4" customHeight="1" x14ac:dyDescent="0.25">
      <c r="A5406" s="21" t="s">
        <v>2119</v>
      </c>
      <c r="B5406" s="25">
        <v>41562</v>
      </c>
      <c r="C5406" s="28" t="s">
        <v>21</v>
      </c>
      <c r="D5406" s="21" t="s">
        <v>40</v>
      </c>
      <c r="E5406" s="26">
        <v>500</v>
      </c>
      <c r="G5406" s="28" t="s">
        <v>993</v>
      </c>
      <c r="I5406" s="21">
        <f t="shared" si="173"/>
        <v>42</v>
      </c>
    </row>
    <row r="5407" spans="1:9" ht="13.4" customHeight="1" x14ac:dyDescent="0.25">
      <c r="A5407" s="21" t="s">
        <v>2119</v>
      </c>
      <c r="B5407" s="25">
        <v>41562</v>
      </c>
      <c r="C5407" s="28" t="s">
        <v>21</v>
      </c>
      <c r="D5407" s="21" t="s">
        <v>258</v>
      </c>
      <c r="E5407" s="26">
        <v>160</v>
      </c>
      <c r="G5407" s="28" t="s">
        <v>23</v>
      </c>
      <c r="I5407" s="21">
        <f t="shared" si="173"/>
        <v>42</v>
      </c>
    </row>
    <row r="5408" spans="1:9" ht="13.4" customHeight="1" x14ac:dyDescent="0.25">
      <c r="A5408" s="21" t="s">
        <v>2119</v>
      </c>
      <c r="B5408" s="25">
        <v>41562</v>
      </c>
      <c r="C5408" s="28" t="s">
        <v>21</v>
      </c>
      <c r="D5408" s="21" t="s">
        <v>258</v>
      </c>
      <c r="E5408" s="26">
        <v>160</v>
      </c>
      <c r="G5408" s="28" t="s">
        <v>888</v>
      </c>
      <c r="I5408" s="21">
        <f t="shared" si="173"/>
        <v>42</v>
      </c>
    </row>
    <row r="5409" spans="1:9" ht="13.4" customHeight="1" x14ac:dyDescent="0.25">
      <c r="A5409" s="21" t="s">
        <v>2119</v>
      </c>
      <c r="B5409" s="25">
        <v>41562</v>
      </c>
      <c r="C5409" s="28" t="s">
        <v>21</v>
      </c>
      <c r="D5409" s="21" t="s">
        <v>258</v>
      </c>
      <c r="E5409" s="26">
        <v>160</v>
      </c>
      <c r="G5409" s="28" t="s">
        <v>69</v>
      </c>
      <c r="H5409" s="21" t="s">
        <v>1573</v>
      </c>
      <c r="I5409" s="21">
        <f t="shared" si="173"/>
        <v>42</v>
      </c>
    </row>
    <row r="5410" spans="1:9" ht="13.4" customHeight="1" x14ac:dyDescent="0.25">
      <c r="A5410" s="21" t="s">
        <v>2119</v>
      </c>
      <c r="B5410" s="25">
        <v>41562</v>
      </c>
      <c r="C5410" s="28" t="s">
        <v>21</v>
      </c>
      <c r="D5410" s="21" t="s">
        <v>36</v>
      </c>
      <c r="E5410" s="26">
        <f>390/2</f>
        <v>195</v>
      </c>
      <c r="G5410" s="28" t="s">
        <v>23</v>
      </c>
      <c r="I5410" s="21">
        <f t="shared" si="173"/>
        <v>42</v>
      </c>
    </row>
    <row r="5411" spans="1:9" ht="13.4" customHeight="1" x14ac:dyDescent="0.25">
      <c r="A5411" s="21" t="s">
        <v>2119</v>
      </c>
      <c r="B5411" s="25">
        <v>41562</v>
      </c>
      <c r="C5411" s="28" t="s">
        <v>21</v>
      </c>
      <c r="D5411" s="21" t="s">
        <v>36</v>
      </c>
      <c r="E5411" s="26">
        <v>195</v>
      </c>
      <c r="G5411" s="28" t="s">
        <v>888</v>
      </c>
      <c r="I5411" s="21">
        <f t="shared" si="173"/>
        <v>42</v>
      </c>
    </row>
    <row r="5412" spans="1:9" ht="13.4" customHeight="1" x14ac:dyDescent="0.25">
      <c r="A5412" s="21" t="s">
        <v>2119</v>
      </c>
      <c r="B5412" s="25">
        <v>41562</v>
      </c>
      <c r="C5412" s="28" t="s">
        <v>21</v>
      </c>
      <c r="D5412" s="21" t="s">
        <v>269</v>
      </c>
      <c r="E5412" s="26">
        <v>180</v>
      </c>
      <c r="G5412" s="28" t="s">
        <v>23</v>
      </c>
      <c r="I5412" s="21">
        <f t="shared" si="173"/>
        <v>42</v>
      </c>
    </row>
    <row r="5413" spans="1:9" ht="13.4" customHeight="1" x14ac:dyDescent="0.25">
      <c r="A5413" s="21" t="s">
        <v>2119</v>
      </c>
      <c r="B5413" s="25">
        <v>41562</v>
      </c>
      <c r="C5413" s="28" t="s">
        <v>21</v>
      </c>
      <c r="D5413" s="21" t="s">
        <v>269</v>
      </c>
      <c r="E5413" s="26">
        <v>180</v>
      </c>
      <c r="G5413" s="28" t="s">
        <v>888</v>
      </c>
      <c r="I5413" s="21">
        <f t="shared" si="173"/>
        <v>42</v>
      </c>
    </row>
    <row r="5414" spans="1:9" ht="13.4" customHeight="1" x14ac:dyDescent="0.25">
      <c r="A5414" s="21" t="s">
        <v>2119</v>
      </c>
      <c r="B5414" s="25">
        <v>41562</v>
      </c>
      <c r="C5414" s="28" t="s">
        <v>21</v>
      </c>
      <c r="D5414" s="21" t="s">
        <v>941</v>
      </c>
      <c r="E5414" s="26">
        <v>150</v>
      </c>
      <c r="G5414" s="28" t="s">
        <v>23</v>
      </c>
      <c r="I5414" s="21">
        <f t="shared" si="173"/>
        <v>42</v>
      </c>
    </row>
    <row r="5415" spans="1:9" ht="13.4" customHeight="1" x14ac:dyDescent="0.25">
      <c r="A5415" s="21" t="s">
        <v>2119</v>
      </c>
      <c r="B5415" s="25">
        <v>41562</v>
      </c>
      <c r="C5415" s="28" t="s">
        <v>21</v>
      </c>
      <c r="D5415" s="21" t="s">
        <v>941</v>
      </c>
      <c r="E5415" s="26">
        <v>150</v>
      </c>
      <c r="G5415" s="28" t="s">
        <v>888</v>
      </c>
      <c r="I5415" s="21">
        <f t="shared" si="173"/>
        <v>42</v>
      </c>
    </row>
    <row r="5416" spans="1:9" ht="13.4" customHeight="1" x14ac:dyDescent="0.25">
      <c r="A5416" s="21" t="s">
        <v>2119</v>
      </c>
      <c r="B5416" s="25">
        <v>41562</v>
      </c>
      <c r="C5416" s="28" t="s">
        <v>6</v>
      </c>
      <c r="D5416" s="21">
        <v>391550</v>
      </c>
      <c r="F5416" s="26">
        <v>213.96</v>
      </c>
      <c r="G5416" s="28" t="s">
        <v>986</v>
      </c>
    </row>
    <row r="5417" spans="1:9" ht="13.4" customHeight="1" x14ac:dyDescent="0.25">
      <c r="A5417" s="21" t="s">
        <v>2119</v>
      </c>
      <c r="B5417" s="25">
        <v>41563</v>
      </c>
      <c r="C5417" s="28" t="s">
        <v>6</v>
      </c>
      <c r="D5417" s="21">
        <v>391724</v>
      </c>
      <c r="F5417" s="26">
        <v>860.56</v>
      </c>
      <c r="G5417" s="28" t="s">
        <v>986</v>
      </c>
    </row>
    <row r="5418" spans="1:9" ht="13.4" customHeight="1" x14ac:dyDescent="0.25">
      <c r="A5418" s="21" t="s">
        <v>2119</v>
      </c>
      <c r="B5418" s="25">
        <v>41564</v>
      </c>
      <c r="C5418" s="28" t="s">
        <v>583</v>
      </c>
      <c r="D5418" s="21">
        <v>391936</v>
      </c>
      <c r="F5418" s="26">
        <v>107.69</v>
      </c>
      <c r="G5418" s="28" t="s">
        <v>986</v>
      </c>
    </row>
    <row r="5419" spans="1:9" ht="13.4" customHeight="1" x14ac:dyDescent="0.25">
      <c r="A5419" s="21" t="s">
        <v>2119</v>
      </c>
      <c r="B5419" s="25">
        <v>41565</v>
      </c>
      <c r="C5419" s="28" t="s">
        <v>21</v>
      </c>
      <c r="D5419" s="21" t="s">
        <v>255</v>
      </c>
      <c r="E5419" s="26">
        <v>1800</v>
      </c>
      <c r="G5419" s="28" t="s">
        <v>960</v>
      </c>
      <c r="I5419" s="21">
        <f>WEEKNUM(B5419)</f>
        <v>42</v>
      </c>
    </row>
    <row r="5420" spans="1:9" ht="13.4" customHeight="1" x14ac:dyDescent="0.25">
      <c r="A5420" s="21" t="s">
        <v>2119</v>
      </c>
      <c r="B5420" s="25">
        <v>41565</v>
      </c>
      <c r="C5420" s="28" t="s">
        <v>444</v>
      </c>
      <c r="D5420" s="21">
        <v>89233</v>
      </c>
      <c r="F5420" s="26">
        <v>182.46</v>
      </c>
      <c r="G5420" s="28" t="s">
        <v>995</v>
      </c>
    </row>
    <row r="5421" spans="1:9" ht="13.4" customHeight="1" x14ac:dyDescent="0.25">
      <c r="A5421" s="21" t="s">
        <v>2119</v>
      </c>
      <c r="B5421" s="25">
        <v>41565</v>
      </c>
      <c r="C5421" s="28" t="s">
        <v>6</v>
      </c>
      <c r="D5421" s="21">
        <v>89310</v>
      </c>
      <c r="F5421" s="26">
        <v>176.53</v>
      </c>
      <c r="G5421" s="28" t="s">
        <v>993</v>
      </c>
    </row>
    <row r="5422" spans="1:9" ht="13.4" customHeight="1" x14ac:dyDescent="0.25">
      <c r="A5422" s="21" t="s">
        <v>2119</v>
      </c>
      <c r="B5422" s="25">
        <v>41565</v>
      </c>
      <c r="C5422" s="28" t="s">
        <v>340</v>
      </c>
      <c r="D5422" s="21">
        <v>392166</v>
      </c>
      <c r="F5422" s="26">
        <v>2088.9699999999998</v>
      </c>
      <c r="G5422" s="28" t="s">
        <v>986</v>
      </c>
    </row>
    <row r="5423" spans="1:9" ht="13.4" customHeight="1" x14ac:dyDescent="0.25">
      <c r="A5423" s="21" t="s">
        <v>2119</v>
      </c>
      <c r="B5423" s="25">
        <v>41567</v>
      </c>
      <c r="C5423" s="28" t="s">
        <v>340</v>
      </c>
      <c r="D5423" s="21">
        <v>392469</v>
      </c>
      <c r="F5423" s="26">
        <v>65.150000000000006</v>
      </c>
      <c r="G5423" s="28" t="s">
        <v>994</v>
      </c>
    </row>
    <row r="5424" spans="1:9" ht="13.4" customHeight="1" x14ac:dyDescent="0.25">
      <c r="A5424" s="21" t="s">
        <v>2119</v>
      </c>
      <c r="B5424" s="25">
        <v>41568</v>
      </c>
      <c r="C5424" s="28" t="s">
        <v>21</v>
      </c>
      <c r="D5424" s="21" t="s">
        <v>130</v>
      </c>
      <c r="E5424" s="26">
        <v>1950</v>
      </c>
      <c r="G5424" s="28" t="s">
        <v>503</v>
      </c>
      <c r="I5424" s="21">
        <f>WEEKNUM(B5424)</f>
        <v>43</v>
      </c>
    </row>
    <row r="5425" spans="1:9" ht="13.4" customHeight="1" x14ac:dyDescent="0.25">
      <c r="A5425" s="21" t="s">
        <v>2119</v>
      </c>
      <c r="B5425" s="25">
        <v>41568</v>
      </c>
      <c r="C5425" s="28" t="s">
        <v>21</v>
      </c>
      <c r="D5425" s="21" t="s">
        <v>40</v>
      </c>
      <c r="E5425" s="26">
        <v>1000</v>
      </c>
      <c r="G5425" s="28" t="s">
        <v>993</v>
      </c>
      <c r="I5425" s="21">
        <f>WEEKNUM(B5425)</f>
        <v>43</v>
      </c>
    </row>
    <row r="5426" spans="1:9" ht="13.4" customHeight="1" x14ac:dyDescent="0.25">
      <c r="A5426" s="21" t="s">
        <v>2119</v>
      </c>
      <c r="B5426" s="25">
        <v>41568</v>
      </c>
      <c r="C5426" s="28" t="s">
        <v>21</v>
      </c>
      <c r="D5426" s="21" t="s">
        <v>269</v>
      </c>
      <c r="E5426" s="26">
        <v>1000</v>
      </c>
      <c r="G5426" s="28" t="s">
        <v>993</v>
      </c>
      <c r="I5426" s="21">
        <f>WEEKNUM(B5426)</f>
        <v>43</v>
      </c>
    </row>
    <row r="5427" spans="1:9" ht="13.4" customHeight="1" x14ac:dyDescent="0.25">
      <c r="A5427" s="21" t="s">
        <v>2119</v>
      </c>
      <c r="B5427" s="25">
        <v>41568</v>
      </c>
      <c r="C5427" s="28" t="s">
        <v>21</v>
      </c>
      <c r="D5427" s="21" t="s">
        <v>941</v>
      </c>
      <c r="E5427" s="26">
        <v>1000</v>
      </c>
      <c r="G5427" s="28" t="s">
        <v>993</v>
      </c>
      <c r="I5427" s="21">
        <f>WEEKNUM(B5427)</f>
        <v>43</v>
      </c>
    </row>
    <row r="5428" spans="1:9" ht="13.4" customHeight="1" x14ac:dyDescent="0.25">
      <c r="A5428" s="21" t="s">
        <v>2119</v>
      </c>
      <c r="B5428" s="25">
        <v>41568</v>
      </c>
      <c r="C5428" s="28" t="s">
        <v>21</v>
      </c>
      <c r="D5428" s="21" t="s">
        <v>40</v>
      </c>
      <c r="E5428" s="26">
        <v>230</v>
      </c>
      <c r="G5428" s="28" t="s">
        <v>888</v>
      </c>
      <c r="I5428" s="21">
        <f>WEEKNUM(B5428)</f>
        <v>43</v>
      </c>
    </row>
    <row r="5429" spans="1:9" ht="13.4" customHeight="1" x14ac:dyDescent="0.25">
      <c r="A5429" s="21" t="s">
        <v>2119</v>
      </c>
      <c r="B5429" s="25">
        <v>41568</v>
      </c>
      <c r="C5429" s="28" t="s">
        <v>340</v>
      </c>
      <c r="D5429" s="21">
        <v>392678</v>
      </c>
      <c r="F5429" s="26">
        <v>148.91999999999999</v>
      </c>
      <c r="G5429" s="28" t="s">
        <v>986</v>
      </c>
    </row>
    <row r="5430" spans="1:9" ht="13.4" customHeight="1" x14ac:dyDescent="0.25">
      <c r="A5430" s="21" t="s">
        <v>2119</v>
      </c>
      <c r="B5430" s="25">
        <v>41568</v>
      </c>
      <c r="C5430" s="28" t="s">
        <v>340</v>
      </c>
      <c r="D5430" s="21">
        <v>279824</v>
      </c>
      <c r="F5430" s="26">
        <v>134.38999999999999</v>
      </c>
      <c r="G5430" s="28" t="s">
        <v>994</v>
      </c>
    </row>
    <row r="5431" spans="1:9" ht="13.4" customHeight="1" x14ac:dyDescent="0.25">
      <c r="A5431" s="21" t="s">
        <v>2119</v>
      </c>
      <c r="B5431" s="25">
        <v>41569</v>
      </c>
      <c r="C5431" s="28" t="s">
        <v>21</v>
      </c>
      <c r="D5431" s="21" t="s">
        <v>996</v>
      </c>
      <c r="E5431" s="26">
        <v>2030</v>
      </c>
      <c r="G5431" s="28" t="s">
        <v>960</v>
      </c>
      <c r="I5431" s="21">
        <f>WEEKNUM(B5431)</f>
        <v>43</v>
      </c>
    </row>
    <row r="5432" spans="1:9" ht="13.4" customHeight="1" x14ac:dyDescent="0.25">
      <c r="A5432" s="21" t="s">
        <v>2119</v>
      </c>
      <c r="B5432" s="25">
        <v>41569</v>
      </c>
      <c r="C5432" s="28" t="s">
        <v>6</v>
      </c>
      <c r="D5432" s="21">
        <v>89507</v>
      </c>
      <c r="F5432" s="26">
        <v>791.21</v>
      </c>
      <c r="G5432" s="28" t="s">
        <v>997</v>
      </c>
    </row>
    <row r="5433" spans="1:9" ht="13.4" customHeight="1" x14ac:dyDescent="0.25">
      <c r="A5433" s="21" t="s">
        <v>2119</v>
      </c>
      <c r="B5433" s="25">
        <v>41570</v>
      </c>
      <c r="C5433" s="28" t="s">
        <v>6</v>
      </c>
      <c r="D5433" s="21">
        <v>271802</v>
      </c>
      <c r="F5433" s="26">
        <v>612.34</v>
      </c>
      <c r="G5433" s="21" t="s">
        <v>111</v>
      </c>
    </row>
    <row r="5434" spans="1:9" ht="13.4" customHeight="1" x14ac:dyDescent="0.25">
      <c r="A5434" s="21" t="s">
        <v>2119</v>
      </c>
      <c r="B5434" s="25">
        <v>41572</v>
      </c>
      <c r="C5434" s="28" t="s">
        <v>21</v>
      </c>
      <c r="D5434" s="21" t="s">
        <v>452</v>
      </c>
      <c r="E5434" s="26">
        <v>1500</v>
      </c>
      <c r="G5434" s="28" t="s">
        <v>993</v>
      </c>
      <c r="I5434" s="21">
        <f>WEEKNUM(B5434)</f>
        <v>43</v>
      </c>
    </row>
    <row r="5435" spans="1:9" ht="13.4" customHeight="1" x14ac:dyDescent="0.25">
      <c r="A5435" s="21" t="s">
        <v>2119</v>
      </c>
      <c r="B5435" s="25">
        <v>41572</v>
      </c>
      <c r="C5435" s="28" t="s">
        <v>6</v>
      </c>
      <c r="D5435" s="21">
        <v>272041</v>
      </c>
      <c r="F5435" s="26">
        <v>111.09</v>
      </c>
      <c r="G5435" s="21" t="s">
        <v>111</v>
      </c>
    </row>
    <row r="5436" spans="1:9" ht="13.4" customHeight="1" x14ac:dyDescent="0.25">
      <c r="A5436" s="21" t="s">
        <v>2119</v>
      </c>
      <c r="B5436" s="25">
        <v>41575</v>
      </c>
      <c r="C5436" s="28" t="s">
        <v>21</v>
      </c>
      <c r="D5436" s="21" t="s">
        <v>36</v>
      </c>
      <c r="E5436" s="26">
        <v>1000</v>
      </c>
      <c r="G5436" s="28" t="s">
        <v>997</v>
      </c>
      <c r="I5436" s="21">
        <f t="shared" ref="I5436:I5442" si="174">WEEKNUM(B5436)</f>
        <v>44</v>
      </c>
    </row>
    <row r="5437" spans="1:9" ht="13.4" customHeight="1" x14ac:dyDescent="0.25">
      <c r="A5437" s="21" t="s">
        <v>2119</v>
      </c>
      <c r="B5437" s="25">
        <v>41575</v>
      </c>
      <c r="C5437" s="28" t="s">
        <v>21</v>
      </c>
      <c r="D5437" s="21" t="s">
        <v>269</v>
      </c>
      <c r="E5437" s="26">
        <v>1000</v>
      </c>
      <c r="G5437" s="28" t="s">
        <v>997</v>
      </c>
      <c r="I5437" s="21">
        <f t="shared" si="174"/>
        <v>44</v>
      </c>
    </row>
    <row r="5438" spans="1:9" ht="13.4" customHeight="1" x14ac:dyDescent="0.25">
      <c r="A5438" s="21" t="s">
        <v>2119</v>
      </c>
      <c r="B5438" s="25">
        <v>41575</v>
      </c>
      <c r="C5438" s="28" t="s">
        <v>21</v>
      </c>
      <c r="D5438" s="21" t="s">
        <v>40</v>
      </c>
      <c r="E5438" s="26">
        <v>1000</v>
      </c>
      <c r="G5438" s="28" t="s">
        <v>997</v>
      </c>
      <c r="I5438" s="21">
        <f t="shared" si="174"/>
        <v>44</v>
      </c>
    </row>
    <row r="5439" spans="1:9" ht="13.4" customHeight="1" x14ac:dyDescent="0.25">
      <c r="A5439" s="21" t="s">
        <v>2119</v>
      </c>
      <c r="B5439" s="25">
        <v>41575</v>
      </c>
      <c r="C5439" s="28" t="s">
        <v>21</v>
      </c>
      <c r="D5439" s="21" t="s">
        <v>258</v>
      </c>
      <c r="E5439" s="26">
        <v>500</v>
      </c>
      <c r="G5439" s="28" t="s">
        <v>993</v>
      </c>
      <c r="I5439" s="21">
        <f t="shared" si="174"/>
        <v>44</v>
      </c>
    </row>
    <row r="5440" spans="1:9" ht="13.4" customHeight="1" x14ac:dyDescent="0.25">
      <c r="A5440" s="21" t="s">
        <v>2119</v>
      </c>
      <c r="B5440" s="25">
        <v>41575</v>
      </c>
      <c r="C5440" s="28" t="s">
        <v>21</v>
      </c>
      <c r="D5440" s="21" t="s">
        <v>36</v>
      </c>
      <c r="E5440" s="26">
        <v>100</v>
      </c>
      <c r="G5440" s="28" t="s">
        <v>164</v>
      </c>
      <c r="I5440" s="21">
        <f t="shared" si="174"/>
        <v>44</v>
      </c>
    </row>
    <row r="5441" spans="1:9" ht="13.4" customHeight="1" x14ac:dyDescent="0.25">
      <c r="A5441" s="21" t="s">
        <v>2119</v>
      </c>
      <c r="B5441" s="25">
        <v>41575</v>
      </c>
      <c r="C5441" s="28" t="s">
        <v>21</v>
      </c>
      <c r="D5441" s="21" t="s">
        <v>46</v>
      </c>
      <c r="E5441" s="26">
        <v>1000</v>
      </c>
      <c r="G5441" s="21" t="s">
        <v>111</v>
      </c>
      <c r="I5441" s="21">
        <f t="shared" si="174"/>
        <v>44</v>
      </c>
    </row>
    <row r="5442" spans="1:9" ht="13.4" customHeight="1" x14ac:dyDescent="0.25">
      <c r="A5442" s="21" t="s">
        <v>2119</v>
      </c>
      <c r="B5442" s="25">
        <v>41575</v>
      </c>
      <c r="C5442" s="28" t="s">
        <v>21</v>
      </c>
      <c r="D5442" s="21" t="s">
        <v>46</v>
      </c>
      <c r="E5442" s="26">
        <v>500</v>
      </c>
      <c r="G5442" s="21" t="s">
        <v>111</v>
      </c>
      <c r="I5442" s="21">
        <f t="shared" si="174"/>
        <v>44</v>
      </c>
    </row>
    <row r="5443" spans="1:9" ht="13.4" customHeight="1" x14ac:dyDescent="0.25">
      <c r="A5443" s="21" t="s">
        <v>2119</v>
      </c>
      <c r="B5443" s="25">
        <v>41575</v>
      </c>
      <c r="C5443" s="28" t="s">
        <v>6</v>
      </c>
      <c r="D5443" s="21">
        <v>272263</v>
      </c>
      <c r="F5443" s="26">
        <v>136.01</v>
      </c>
      <c r="G5443" s="21" t="s">
        <v>111</v>
      </c>
    </row>
    <row r="5444" spans="1:9" ht="13.4" customHeight="1" x14ac:dyDescent="0.25">
      <c r="A5444" s="21" t="s">
        <v>2119</v>
      </c>
      <c r="B5444" s="25">
        <v>41575</v>
      </c>
      <c r="C5444" s="28" t="s">
        <v>6</v>
      </c>
      <c r="D5444" s="21">
        <v>272314</v>
      </c>
      <c r="F5444" s="26">
        <v>40.96</v>
      </c>
      <c r="G5444" s="21" t="s">
        <v>111</v>
      </c>
    </row>
    <row r="5445" spans="1:9" ht="13.4" customHeight="1" x14ac:dyDescent="0.25">
      <c r="A5445" s="21" t="s">
        <v>2119</v>
      </c>
      <c r="B5445" s="25">
        <v>41576</v>
      </c>
      <c r="C5445" s="28" t="s">
        <v>6</v>
      </c>
      <c r="D5445" s="21">
        <v>272399</v>
      </c>
      <c r="F5445" s="26">
        <v>84.16</v>
      </c>
      <c r="G5445" s="28" t="s">
        <v>17</v>
      </c>
    </row>
    <row r="5446" spans="1:9" ht="13.4" customHeight="1" x14ac:dyDescent="0.25">
      <c r="A5446" s="21" t="s">
        <v>2119</v>
      </c>
      <c r="B5446" s="25">
        <v>41577</v>
      </c>
      <c r="C5446" s="28" t="s">
        <v>21</v>
      </c>
      <c r="D5446" s="21" t="s">
        <v>937</v>
      </c>
      <c r="E5446" s="26">
        <v>100</v>
      </c>
      <c r="G5446" s="28" t="s">
        <v>877</v>
      </c>
      <c r="I5446" s="21">
        <f>WEEKNUM(B5446)</f>
        <v>44</v>
      </c>
    </row>
    <row r="5447" spans="1:9" ht="13.4" customHeight="1" x14ac:dyDescent="0.25">
      <c r="A5447" s="21" t="s">
        <v>2119</v>
      </c>
      <c r="B5447" s="25">
        <v>41577</v>
      </c>
      <c r="C5447" s="28" t="s">
        <v>21</v>
      </c>
      <c r="D5447" s="21" t="s">
        <v>848</v>
      </c>
      <c r="E5447" s="26">
        <v>200</v>
      </c>
      <c r="G5447" s="28" t="s">
        <v>997</v>
      </c>
      <c r="I5447" s="21">
        <f>WEEKNUM(B5447)</f>
        <v>44</v>
      </c>
    </row>
    <row r="5448" spans="1:9" ht="13.4" customHeight="1" x14ac:dyDescent="0.25">
      <c r="A5448" s="21" t="s">
        <v>2119</v>
      </c>
      <c r="B5448" s="25">
        <v>41577</v>
      </c>
      <c r="C5448" s="28" t="s">
        <v>21</v>
      </c>
      <c r="D5448" s="21" t="s">
        <v>848</v>
      </c>
      <c r="E5448" s="26">
        <v>200</v>
      </c>
      <c r="G5448" s="21" t="s">
        <v>111</v>
      </c>
      <c r="I5448" s="21">
        <f>WEEKNUM(B5448)</f>
        <v>44</v>
      </c>
    </row>
    <row r="5449" spans="1:9" ht="13.4" customHeight="1" x14ac:dyDescent="0.25">
      <c r="A5449" s="21" t="s">
        <v>2119</v>
      </c>
      <c r="B5449" s="25">
        <v>41577</v>
      </c>
      <c r="C5449" s="28" t="s">
        <v>21</v>
      </c>
      <c r="D5449" s="21" t="s">
        <v>848</v>
      </c>
      <c r="E5449" s="26">
        <v>200</v>
      </c>
      <c r="G5449" s="28" t="s">
        <v>993</v>
      </c>
      <c r="I5449" s="21">
        <f>WEEKNUM(B5449)</f>
        <v>44</v>
      </c>
    </row>
    <row r="5450" spans="1:9" ht="13.4" customHeight="1" x14ac:dyDescent="0.25">
      <c r="A5450" s="21" t="s">
        <v>2119</v>
      </c>
      <c r="B5450" s="25">
        <v>41577</v>
      </c>
      <c r="C5450" s="28" t="s">
        <v>6</v>
      </c>
      <c r="D5450" s="21">
        <v>272504</v>
      </c>
      <c r="F5450" s="26">
        <v>124.26</v>
      </c>
      <c r="G5450" s="28" t="s">
        <v>17</v>
      </c>
    </row>
    <row r="5451" spans="1:9" ht="13.4" customHeight="1" x14ac:dyDescent="0.25">
      <c r="A5451" s="21" t="s">
        <v>2119</v>
      </c>
      <c r="B5451" s="25">
        <v>41577</v>
      </c>
      <c r="C5451" s="28" t="s">
        <v>583</v>
      </c>
      <c r="D5451" s="21">
        <v>272555</v>
      </c>
      <c r="F5451" s="26">
        <v>26.23</v>
      </c>
      <c r="G5451" s="28" t="s">
        <v>17</v>
      </c>
    </row>
    <row r="5452" spans="1:9" ht="13.4" customHeight="1" x14ac:dyDescent="0.25">
      <c r="A5452" s="21" t="s">
        <v>2119</v>
      </c>
      <c r="B5452" s="25">
        <v>41578</v>
      </c>
      <c r="C5452" s="28" t="s">
        <v>21</v>
      </c>
      <c r="D5452" s="21" t="s">
        <v>424</v>
      </c>
      <c r="E5452" s="26">
        <v>165</v>
      </c>
      <c r="G5452" s="28" t="s">
        <v>323</v>
      </c>
      <c r="I5452" s="21">
        <f t="shared" ref="I5452:I5464" si="175">WEEKNUM(B5452)</f>
        <v>44</v>
      </c>
    </row>
    <row r="5453" spans="1:9" ht="13.4" customHeight="1" x14ac:dyDescent="0.25">
      <c r="A5453" s="21" t="s">
        <v>2119</v>
      </c>
      <c r="B5453" s="25">
        <v>41578</v>
      </c>
      <c r="C5453" s="28" t="s">
        <v>21</v>
      </c>
      <c r="D5453" s="21" t="s">
        <v>924</v>
      </c>
      <c r="E5453" s="26">
        <v>1030</v>
      </c>
      <c r="G5453" s="28" t="s">
        <v>355</v>
      </c>
      <c r="I5453" s="21">
        <f t="shared" si="175"/>
        <v>44</v>
      </c>
    </row>
    <row r="5454" spans="1:9" ht="13.4" customHeight="1" x14ac:dyDescent="0.25">
      <c r="A5454" s="21" t="s">
        <v>2119</v>
      </c>
      <c r="B5454" s="25">
        <v>41579</v>
      </c>
      <c r="C5454" s="28" t="s">
        <v>21</v>
      </c>
      <c r="D5454" s="21" t="s">
        <v>968</v>
      </c>
      <c r="E5454" s="26">
        <v>-1000</v>
      </c>
      <c r="G5454" s="28" t="s">
        <v>998</v>
      </c>
      <c r="I5454" s="21">
        <f t="shared" si="175"/>
        <v>44</v>
      </c>
    </row>
    <row r="5455" spans="1:9" ht="13.4" customHeight="1" x14ac:dyDescent="0.25">
      <c r="A5455" s="21" t="s">
        <v>2119</v>
      </c>
      <c r="B5455" s="25">
        <v>41579</v>
      </c>
      <c r="C5455" s="28" t="s">
        <v>21</v>
      </c>
      <c r="D5455" s="21" t="s">
        <v>46</v>
      </c>
      <c r="E5455" s="26">
        <v>350</v>
      </c>
      <c r="G5455" s="21" t="s">
        <v>111</v>
      </c>
      <c r="I5455" s="21">
        <f t="shared" si="175"/>
        <v>44</v>
      </c>
    </row>
    <row r="5456" spans="1:9" ht="13.4" customHeight="1" x14ac:dyDescent="0.25">
      <c r="A5456" s="21" t="s">
        <v>2119</v>
      </c>
      <c r="B5456" s="25">
        <v>41579</v>
      </c>
      <c r="C5456" s="28" t="s">
        <v>21</v>
      </c>
      <c r="D5456" s="21" t="s">
        <v>46</v>
      </c>
      <c r="E5456" s="26">
        <v>1500</v>
      </c>
      <c r="G5456" s="28" t="s">
        <v>17</v>
      </c>
      <c r="I5456" s="21">
        <f t="shared" si="175"/>
        <v>44</v>
      </c>
    </row>
    <row r="5457" spans="1:9" ht="13.4" customHeight="1" x14ac:dyDescent="0.25">
      <c r="A5457" s="21" t="s">
        <v>2119</v>
      </c>
      <c r="B5457" s="40">
        <v>41579</v>
      </c>
      <c r="C5457" s="47" t="s">
        <v>21</v>
      </c>
      <c r="D5457" s="39" t="s">
        <v>452</v>
      </c>
      <c r="E5457" s="41">
        <v>1365</v>
      </c>
      <c r="F5457" s="41"/>
      <c r="G5457" s="21" t="s">
        <v>111</v>
      </c>
      <c r="I5457" s="21">
        <f t="shared" si="175"/>
        <v>44</v>
      </c>
    </row>
    <row r="5458" spans="1:9" ht="13.4" customHeight="1" x14ac:dyDescent="0.25">
      <c r="A5458" s="21" t="s">
        <v>2119</v>
      </c>
      <c r="B5458" s="40">
        <v>41579</v>
      </c>
      <c r="C5458" s="47" t="s">
        <v>21</v>
      </c>
      <c r="D5458" s="39" t="s">
        <v>452</v>
      </c>
      <c r="E5458" s="41">
        <v>975</v>
      </c>
      <c r="F5458" s="41"/>
      <c r="G5458" s="47" t="s">
        <v>993</v>
      </c>
      <c r="I5458" s="21">
        <f t="shared" si="175"/>
        <v>44</v>
      </c>
    </row>
    <row r="5459" spans="1:9" ht="13.4" customHeight="1" x14ac:dyDescent="0.25">
      <c r="A5459" s="21" t="s">
        <v>2119</v>
      </c>
      <c r="B5459" s="40">
        <v>41579</v>
      </c>
      <c r="C5459" s="47" t="s">
        <v>21</v>
      </c>
      <c r="D5459" s="39" t="s">
        <v>452</v>
      </c>
      <c r="E5459" s="41">
        <v>2040</v>
      </c>
      <c r="F5459" s="41"/>
      <c r="G5459" s="47" t="s">
        <v>997</v>
      </c>
      <c r="I5459" s="21">
        <f t="shared" si="175"/>
        <v>44</v>
      </c>
    </row>
    <row r="5460" spans="1:9" ht="13.4" customHeight="1" x14ac:dyDescent="0.25">
      <c r="A5460" s="21" t="s">
        <v>2119</v>
      </c>
      <c r="B5460" s="25">
        <v>41582</v>
      </c>
      <c r="C5460" s="28" t="s">
        <v>21</v>
      </c>
      <c r="D5460" s="21" t="s">
        <v>508</v>
      </c>
      <c r="E5460" s="26">
        <v>514.23</v>
      </c>
      <c r="G5460" s="28" t="s">
        <v>454</v>
      </c>
      <c r="I5460" s="21">
        <f t="shared" si="175"/>
        <v>45</v>
      </c>
    </row>
    <row r="5461" spans="1:9" ht="13.4" customHeight="1" x14ac:dyDescent="0.25">
      <c r="A5461" s="21" t="s">
        <v>2119</v>
      </c>
      <c r="B5461" s="25">
        <v>41582</v>
      </c>
      <c r="C5461" s="28" t="s">
        <v>21</v>
      </c>
      <c r="D5461" s="21" t="s">
        <v>510</v>
      </c>
      <c r="E5461" s="26">
        <v>197.1</v>
      </c>
      <c r="G5461" s="28" t="s">
        <v>299</v>
      </c>
      <c r="I5461" s="21">
        <f t="shared" si="175"/>
        <v>45</v>
      </c>
    </row>
    <row r="5462" spans="1:9" ht="13.4" customHeight="1" x14ac:dyDescent="0.25">
      <c r="A5462" s="21" t="s">
        <v>2119</v>
      </c>
      <c r="B5462" s="25">
        <v>41583</v>
      </c>
      <c r="C5462" s="28" t="s">
        <v>21</v>
      </c>
      <c r="D5462" s="21" t="s">
        <v>40</v>
      </c>
      <c r="E5462" s="26">
        <v>1520</v>
      </c>
      <c r="G5462" s="28" t="s">
        <v>993</v>
      </c>
      <c r="I5462" s="21">
        <f t="shared" si="175"/>
        <v>45</v>
      </c>
    </row>
    <row r="5463" spans="1:9" ht="13.4" customHeight="1" x14ac:dyDescent="0.25">
      <c r="A5463" s="21" t="s">
        <v>2119</v>
      </c>
      <c r="B5463" s="25">
        <v>41583</v>
      </c>
      <c r="C5463" s="28" t="s">
        <v>21</v>
      </c>
      <c r="D5463" s="21" t="s">
        <v>36</v>
      </c>
      <c r="E5463" s="26">
        <v>1200</v>
      </c>
      <c r="G5463" s="28" t="s">
        <v>960</v>
      </c>
      <c r="I5463" s="21">
        <f t="shared" si="175"/>
        <v>45</v>
      </c>
    </row>
    <row r="5464" spans="1:9" ht="13.4" customHeight="1" x14ac:dyDescent="0.25">
      <c r="A5464" s="21" t="s">
        <v>2119</v>
      </c>
      <c r="B5464" s="25">
        <v>41583</v>
      </c>
      <c r="C5464" s="28" t="s">
        <v>21</v>
      </c>
      <c r="D5464" s="21" t="s">
        <v>452</v>
      </c>
      <c r="E5464" s="26">
        <v>850</v>
      </c>
      <c r="G5464" s="28" t="s">
        <v>17</v>
      </c>
      <c r="I5464" s="21">
        <f t="shared" si="175"/>
        <v>45</v>
      </c>
    </row>
    <row r="5465" spans="1:9" ht="13.4" customHeight="1" x14ac:dyDescent="0.25">
      <c r="A5465" s="21" t="s">
        <v>2119</v>
      </c>
      <c r="B5465" s="25">
        <v>41584</v>
      </c>
      <c r="C5465" s="28" t="s">
        <v>6</v>
      </c>
      <c r="D5465" s="21">
        <v>281197</v>
      </c>
      <c r="F5465" s="26">
        <v>2205.1</v>
      </c>
      <c r="G5465" s="28" t="s">
        <v>999</v>
      </c>
    </row>
    <row r="5466" spans="1:9" ht="13.4" customHeight="1" x14ac:dyDescent="0.25">
      <c r="A5466" s="21" t="s">
        <v>2119</v>
      </c>
      <c r="B5466" s="25">
        <v>41585</v>
      </c>
      <c r="C5466" s="28" t="s">
        <v>21</v>
      </c>
      <c r="D5466" s="21" t="s">
        <v>489</v>
      </c>
      <c r="E5466" s="26">
        <v>159</v>
      </c>
      <c r="G5466" s="28" t="s">
        <v>454</v>
      </c>
      <c r="I5466" s="21">
        <f>WEEKNUM(B5466)</f>
        <v>45</v>
      </c>
    </row>
    <row r="5467" spans="1:9" ht="13.4" customHeight="1" x14ac:dyDescent="0.25">
      <c r="A5467" s="21" t="s">
        <v>2119</v>
      </c>
      <c r="B5467" s="25">
        <v>41585</v>
      </c>
      <c r="C5467" s="28" t="s">
        <v>21</v>
      </c>
      <c r="D5467" s="21" t="s">
        <v>255</v>
      </c>
      <c r="E5467" s="26">
        <v>450</v>
      </c>
      <c r="G5467" s="28" t="s">
        <v>993</v>
      </c>
      <c r="I5467" s="21">
        <f>WEEKNUM(B5467)</f>
        <v>45</v>
      </c>
    </row>
    <row r="5468" spans="1:9" ht="13.4" customHeight="1" x14ac:dyDescent="0.25">
      <c r="A5468" s="21" t="s">
        <v>2119</v>
      </c>
      <c r="B5468" s="25">
        <v>41585</v>
      </c>
      <c r="C5468" s="28" t="s">
        <v>21</v>
      </c>
      <c r="D5468" s="21" t="s">
        <v>255</v>
      </c>
      <c r="E5468" s="26">
        <v>100</v>
      </c>
      <c r="G5468" s="28" t="s">
        <v>69</v>
      </c>
      <c r="H5468" s="21" t="s">
        <v>1573</v>
      </c>
      <c r="I5468" s="21">
        <f>WEEKNUM(B5468)</f>
        <v>45</v>
      </c>
    </row>
    <row r="5469" spans="1:9" ht="13.4" customHeight="1" x14ac:dyDescent="0.25">
      <c r="A5469" s="21" t="s">
        <v>2119</v>
      </c>
      <c r="B5469" s="25">
        <v>41587</v>
      </c>
      <c r="C5469" s="28" t="s">
        <v>6</v>
      </c>
      <c r="D5469" s="21">
        <v>396120</v>
      </c>
      <c r="F5469" s="26">
        <v>60.83</v>
      </c>
      <c r="G5469" s="28" t="s">
        <v>960</v>
      </c>
    </row>
    <row r="5470" spans="1:9" ht="13.4" customHeight="1" x14ac:dyDescent="0.25">
      <c r="A5470" s="21" t="s">
        <v>2119</v>
      </c>
      <c r="B5470" s="25">
        <v>41590</v>
      </c>
      <c r="C5470" s="28" t="s">
        <v>21</v>
      </c>
      <c r="D5470" s="21" t="s">
        <v>1000</v>
      </c>
      <c r="E5470" s="26">
        <v>120</v>
      </c>
      <c r="G5470" s="28" t="s">
        <v>1001</v>
      </c>
      <c r="I5470" s="21">
        <f>WEEKNUM(B5470)</f>
        <v>46</v>
      </c>
    </row>
    <row r="5471" spans="1:9" ht="13.4" customHeight="1" x14ac:dyDescent="0.25">
      <c r="A5471" s="21" t="s">
        <v>2119</v>
      </c>
      <c r="B5471" s="25">
        <v>41590</v>
      </c>
      <c r="C5471" s="28" t="s">
        <v>21</v>
      </c>
      <c r="D5471" s="21" t="s">
        <v>36</v>
      </c>
      <c r="E5471" s="26">
        <v>125</v>
      </c>
      <c r="G5471" s="28" t="s">
        <v>993</v>
      </c>
      <c r="I5471" s="21">
        <f>WEEKNUM(B5471)</f>
        <v>46</v>
      </c>
    </row>
    <row r="5472" spans="1:9" ht="13.4" customHeight="1" x14ac:dyDescent="0.25">
      <c r="A5472" s="21" t="s">
        <v>2119</v>
      </c>
      <c r="B5472" s="25">
        <v>41590</v>
      </c>
      <c r="C5472" s="28" t="s">
        <v>21</v>
      </c>
      <c r="D5472" s="21" t="s">
        <v>46</v>
      </c>
      <c r="E5472" s="26">
        <v>160</v>
      </c>
      <c r="G5472" s="28" t="s">
        <v>68</v>
      </c>
      <c r="I5472" s="21">
        <f>WEEKNUM(B5472)</f>
        <v>46</v>
      </c>
    </row>
    <row r="5473" spans="1:9" ht="13.4" customHeight="1" x14ac:dyDescent="0.25">
      <c r="A5473" s="21" t="s">
        <v>2119</v>
      </c>
      <c r="B5473" s="25">
        <v>41590</v>
      </c>
      <c r="C5473" s="28" t="s">
        <v>21</v>
      </c>
      <c r="D5473" s="21" t="s">
        <v>941</v>
      </c>
      <c r="E5473" s="26">
        <v>1050</v>
      </c>
      <c r="G5473" s="28" t="s">
        <v>999</v>
      </c>
      <c r="I5473" s="21">
        <f>WEEKNUM(B5473)</f>
        <v>46</v>
      </c>
    </row>
    <row r="5474" spans="1:9" ht="13.4" customHeight="1" x14ac:dyDescent="0.25">
      <c r="A5474" s="21" t="s">
        <v>2119</v>
      </c>
      <c r="B5474" s="25">
        <v>41590</v>
      </c>
      <c r="C5474" s="28" t="s">
        <v>21</v>
      </c>
      <c r="D5474" s="21" t="s">
        <v>269</v>
      </c>
      <c r="E5474" s="26">
        <v>1050</v>
      </c>
      <c r="G5474" s="28" t="s">
        <v>999</v>
      </c>
      <c r="I5474" s="21">
        <f>WEEKNUM(B5474)</f>
        <v>46</v>
      </c>
    </row>
    <row r="5475" spans="1:9" ht="13.4" customHeight="1" x14ac:dyDescent="0.25">
      <c r="A5475" s="21" t="s">
        <v>2119</v>
      </c>
      <c r="B5475" s="25">
        <v>41590</v>
      </c>
      <c r="C5475" s="28" t="s">
        <v>6</v>
      </c>
      <c r="D5475" s="21">
        <v>90525</v>
      </c>
      <c r="F5475" s="26">
        <v>4997.58</v>
      </c>
      <c r="G5475" s="28" t="s">
        <v>960</v>
      </c>
    </row>
    <row r="5476" spans="1:9" ht="13.4" customHeight="1" x14ac:dyDescent="0.25">
      <c r="A5476" s="21" t="s">
        <v>2119</v>
      </c>
      <c r="B5476" s="25">
        <v>41591</v>
      </c>
      <c r="C5476" s="28" t="s">
        <v>21</v>
      </c>
      <c r="D5476" s="21" t="s">
        <v>295</v>
      </c>
      <c r="E5476" s="26">
        <v>2420</v>
      </c>
      <c r="G5476" s="28" t="s">
        <v>960</v>
      </c>
      <c r="I5476" s="21">
        <f>WEEKNUM(B5476)</f>
        <v>46</v>
      </c>
    </row>
    <row r="5477" spans="1:9" ht="13.4" customHeight="1" x14ac:dyDescent="0.25">
      <c r="A5477" s="21" t="s">
        <v>2119</v>
      </c>
      <c r="B5477" s="25">
        <v>41591</v>
      </c>
      <c r="C5477" s="28" t="s">
        <v>21</v>
      </c>
      <c r="D5477" s="21" t="s">
        <v>295</v>
      </c>
      <c r="E5477" s="26">
        <v>2500</v>
      </c>
      <c r="G5477" s="28" t="s">
        <v>960</v>
      </c>
      <c r="I5477" s="21">
        <f>WEEKNUM(B5477)</f>
        <v>46</v>
      </c>
    </row>
    <row r="5478" spans="1:9" ht="13.4" customHeight="1" x14ac:dyDescent="0.25">
      <c r="A5478" s="21" t="s">
        <v>2119</v>
      </c>
      <c r="B5478" s="25">
        <v>41591</v>
      </c>
      <c r="C5478" s="28" t="s">
        <v>6</v>
      </c>
      <c r="D5478" s="21">
        <v>90554</v>
      </c>
      <c r="F5478" s="26">
        <v>3223.92</v>
      </c>
      <c r="G5478" s="28" t="s">
        <v>999</v>
      </c>
    </row>
    <row r="5479" spans="1:9" ht="13.4" customHeight="1" x14ac:dyDescent="0.25">
      <c r="A5479" s="21" t="s">
        <v>2119</v>
      </c>
      <c r="B5479" s="25">
        <v>41591</v>
      </c>
      <c r="C5479" s="28" t="s">
        <v>6</v>
      </c>
      <c r="D5479" s="21">
        <v>90557</v>
      </c>
      <c r="F5479" s="26">
        <v>101.28</v>
      </c>
      <c r="G5479" s="28" t="s">
        <v>999</v>
      </c>
    </row>
    <row r="5480" spans="1:9" ht="13.4" customHeight="1" x14ac:dyDescent="0.25">
      <c r="A5480" s="21" t="s">
        <v>2119</v>
      </c>
      <c r="B5480" s="25">
        <v>41592</v>
      </c>
      <c r="C5480" s="28" t="s">
        <v>21</v>
      </c>
      <c r="D5480" s="21" t="s">
        <v>1000</v>
      </c>
      <c r="E5480" s="26">
        <v>2000</v>
      </c>
      <c r="G5480" s="28" t="s">
        <v>1002</v>
      </c>
      <c r="I5480" s="21">
        <f t="shared" ref="I5480:I5493" si="176">WEEKNUM(B5480)</f>
        <v>46</v>
      </c>
    </row>
    <row r="5481" spans="1:9" ht="13.4" customHeight="1" x14ac:dyDescent="0.25">
      <c r="A5481" s="21" t="s">
        <v>2119</v>
      </c>
      <c r="B5481" s="25">
        <v>41593</v>
      </c>
      <c r="C5481" s="28" t="s">
        <v>21</v>
      </c>
      <c r="D5481" s="21" t="s">
        <v>918</v>
      </c>
      <c r="E5481" s="26">
        <v>450</v>
      </c>
      <c r="G5481" s="28" t="s">
        <v>299</v>
      </c>
      <c r="I5481" s="21">
        <f t="shared" si="176"/>
        <v>46</v>
      </c>
    </row>
    <row r="5482" spans="1:9" ht="13.4" customHeight="1" x14ac:dyDescent="0.25">
      <c r="A5482" s="21" t="s">
        <v>2119</v>
      </c>
      <c r="B5482" s="25">
        <v>41593</v>
      </c>
      <c r="C5482" s="28" t="s">
        <v>21</v>
      </c>
      <c r="D5482" s="21" t="s">
        <v>924</v>
      </c>
      <c r="E5482" s="26">
        <v>2350</v>
      </c>
      <c r="G5482" s="28" t="s">
        <v>999</v>
      </c>
      <c r="I5482" s="21">
        <f t="shared" si="176"/>
        <v>46</v>
      </c>
    </row>
    <row r="5483" spans="1:9" ht="13.4" customHeight="1" x14ac:dyDescent="0.25">
      <c r="A5483" s="21" t="s">
        <v>2119</v>
      </c>
      <c r="B5483" s="25">
        <v>41596</v>
      </c>
      <c r="C5483" s="28" t="s">
        <v>21</v>
      </c>
      <c r="D5483" s="21" t="s">
        <v>255</v>
      </c>
      <c r="E5483" s="26">
        <v>400</v>
      </c>
      <c r="G5483" s="28" t="s">
        <v>999</v>
      </c>
      <c r="I5483" s="21">
        <f t="shared" si="176"/>
        <v>47</v>
      </c>
    </row>
    <row r="5484" spans="1:9" ht="13.4" customHeight="1" x14ac:dyDescent="0.25">
      <c r="A5484" s="21" t="s">
        <v>2119</v>
      </c>
      <c r="B5484" s="25">
        <v>41596</v>
      </c>
      <c r="C5484" s="28" t="s">
        <v>21</v>
      </c>
      <c r="D5484" s="21" t="s">
        <v>40</v>
      </c>
      <c r="E5484" s="26">
        <v>520</v>
      </c>
      <c r="G5484" s="28" t="s">
        <v>999</v>
      </c>
      <c r="I5484" s="21">
        <f t="shared" si="176"/>
        <v>47</v>
      </c>
    </row>
    <row r="5485" spans="1:9" ht="13.4" customHeight="1" x14ac:dyDescent="0.25">
      <c r="A5485" s="21" t="s">
        <v>2119</v>
      </c>
      <c r="B5485" s="25">
        <v>41596</v>
      </c>
      <c r="C5485" s="28" t="s">
        <v>21</v>
      </c>
      <c r="D5485" s="21" t="s">
        <v>941</v>
      </c>
      <c r="E5485" s="26">
        <v>1000</v>
      </c>
      <c r="G5485" s="28" t="s">
        <v>997</v>
      </c>
      <c r="I5485" s="21">
        <f t="shared" si="176"/>
        <v>47</v>
      </c>
    </row>
    <row r="5486" spans="1:9" ht="13.4" customHeight="1" x14ac:dyDescent="0.25">
      <c r="A5486" s="21" t="s">
        <v>2119</v>
      </c>
      <c r="B5486" s="25">
        <v>41596</v>
      </c>
      <c r="C5486" s="28" t="s">
        <v>21</v>
      </c>
      <c r="D5486" s="21" t="s">
        <v>941</v>
      </c>
      <c r="E5486" s="26">
        <v>400</v>
      </c>
      <c r="G5486" s="28" t="s">
        <v>999</v>
      </c>
      <c r="I5486" s="21">
        <f t="shared" si="176"/>
        <v>47</v>
      </c>
    </row>
    <row r="5487" spans="1:9" ht="13.4" customHeight="1" x14ac:dyDescent="0.25">
      <c r="A5487" s="21" t="s">
        <v>2119</v>
      </c>
      <c r="B5487" s="25">
        <v>41596</v>
      </c>
      <c r="C5487" s="28" t="s">
        <v>21</v>
      </c>
      <c r="D5487" s="21" t="s">
        <v>36</v>
      </c>
      <c r="E5487" s="26">
        <v>260</v>
      </c>
      <c r="G5487" s="28" t="s">
        <v>343</v>
      </c>
      <c r="I5487" s="21">
        <f t="shared" si="176"/>
        <v>47</v>
      </c>
    </row>
    <row r="5488" spans="1:9" ht="13.4" customHeight="1" x14ac:dyDescent="0.25">
      <c r="A5488" s="21" t="s">
        <v>2119</v>
      </c>
      <c r="B5488" s="25">
        <v>41596</v>
      </c>
      <c r="C5488" s="28" t="s">
        <v>21</v>
      </c>
      <c r="D5488" s="21" t="s">
        <v>36</v>
      </c>
      <c r="E5488" s="26">
        <v>260</v>
      </c>
      <c r="G5488" s="28" t="s">
        <v>999</v>
      </c>
      <c r="I5488" s="21">
        <f t="shared" si="176"/>
        <v>47</v>
      </c>
    </row>
    <row r="5489" spans="1:9" ht="13.4" customHeight="1" x14ac:dyDescent="0.25">
      <c r="A5489" s="21" t="s">
        <v>2119</v>
      </c>
      <c r="B5489" s="25">
        <v>41596</v>
      </c>
      <c r="C5489" s="28" t="s">
        <v>21</v>
      </c>
      <c r="D5489" s="21" t="s">
        <v>258</v>
      </c>
      <c r="E5489" s="26">
        <v>240</v>
      </c>
      <c r="G5489" s="28" t="s">
        <v>343</v>
      </c>
      <c r="I5489" s="21">
        <f t="shared" si="176"/>
        <v>47</v>
      </c>
    </row>
    <row r="5490" spans="1:9" ht="13.4" customHeight="1" x14ac:dyDescent="0.25">
      <c r="A5490" s="21" t="s">
        <v>2119</v>
      </c>
      <c r="B5490" s="25">
        <v>41596</v>
      </c>
      <c r="C5490" s="28" t="s">
        <v>21</v>
      </c>
      <c r="D5490" s="21" t="s">
        <v>258</v>
      </c>
      <c r="E5490" s="26">
        <v>240</v>
      </c>
      <c r="G5490" s="28" t="s">
        <v>999</v>
      </c>
      <c r="I5490" s="21">
        <f t="shared" si="176"/>
        <v>47</v>
      </c>
    </row>
    <row r="5491" spans="1:9" ht="13.4" customHeight="1" x14ac:dyDescent="0.25">
      <c r="A5491" s="21" t="s">
        <v>2119</v>
      </c>
      <c r="B5491" s="25">
        <v>41596</v>
      </c>
      <c r="C5491" s="28" t="s">
        <v>21</v>
      </c>
      <c r="D5491" s="21" t="s">
        <v>269</v>
      </c>
      <c r="E5491" s="26">
        <v>480</v>
      </c>
      <c r="G5491" s="28" t="s">
        <v>999</v>
      </c>
      <c r="I5491" s="21">
        <f t="shared" si="176"/>
        <v>47</v>
      </c>
    </row>
    <row r="5492" spans="1:9" ht="13.4" customHeight="1" x14ac:dyDescent="0.25">
      <c r="A5492" s="21" t="s">
        <v>2119</v>
      </c>
      <c r="B5492" s="25">
        <v>41597</v>
      </c>
      <c r="C5492" s="28" t="s">
        <v>21</v>
      </c>
      <c r="D5492" s="21" t="s">
        <v>424</v>
      </c>
      <c r="E5492" s="26">
        <v>165</v>
      </c>
      <c r="G5492" s="28" t="s">
        <v>993</v>
      </c>
      <c r="I5492" s="21">
        <f t="shared" si="176"/>
        <v>47</v>
      </c>
    </row>
    <row r="5493" spans="1:9" ht="13.4" customHeight="1" x14ac:dyDescent="0.25">
      <c r="A5493" s="21" t="s">
        <v>2119</v>
      </c>
      <c r="B5493" s="25">
        <v>41597</v>
      </c>
      <c r="C5493" s="28" t="s">
        <v>21</v>
      </c>
      <c r="D5493" s="21" t="s">
        <v>528</v>
      </c>
      <c r="E5493" s="26">
        <v>500</v>
      </c>
      <c r="G5493" s="28" t="s">
        <v>982</v>
      </c>
      <c r="I5493" s="21">
        <f t="shared" si="176"/>
        <v>47</v>
      </c>
    </row>
    <row r="5494" spans="1:9" ht="13.4" customHeight="1" x14ac:dyDescent="0.25">
      <c r="A5494" s="21" t="s">
        <v>2119</v>
      </c>
      <c r="B5494" s="25">
        <v>41597</v>
      </c>
      <c r="C5494" s="28" t="s">
        <v>444</v>
      </c>
      <c r="D5494" s="21">
        <v>90858</v>
      </c>
      <c r="F5494" s="26">
        <v>483.46</v>
      </c>
      <c r="G5494" s="28" t="s">
        <v>1003</v>
      </c>
    </row>
    <row r="5495" spans="1:9" ht="13.4" customHeight="1" x14ac:dyDescent="0.25">
      <c r="A5495" s="21" t="s">
        <v>2119</v>
      </c>
      <c r="B5495" s="25">
        <v>41597</v>
      </c>
      <c r="C5495" s="28" t="s">
        <v>444</v>
      </c>
      <c r="D5495" s="21">
        <v>90864</v>
      </c>
      <c r="F5495" s="26">
        <v>210.94</v>
      </c>
      <c r="G5495" s="28" t="s">
        <v>323</v>
      </c>
    </row>
    <row r="5496" spans="1:9" ht="13.4" customHeight="1" x14ac:dyDescent="0.25">
      <c r="A5496" s="21" t="s">
        <v>2119</v>
      </c>
      <c r="B5496" s="25">
        <v>41598</v>
      </c>
      <c r="C5496" s="28" t="s">
        <v>340</v>
      </c>
      <c r="D5496" s="21">
        <v>90925</v>
      </c>
      <c r="F5496" s="26">
        <v>223.55</v>
      </c>
      <c r="G5496" s="28" t="s">
        <v>323</v>
      </c>
    </row>
    <row r="5497" spans="1:9" ht="13.4" customHeight="1" x14ac:dyDescent="0.25">
      <c r="A5497" s="21" t="s">
        <v>2119</v>
      </c>
      <c r="B5497" s="25">
        <v>41598</v>
      </c>
      <c r="C5497" s="28" t="s">
        <v>6</v>
      </c>
      <c r="D5497" s="21">
        <v>398219</v>
      </c>
      <c r="F5497" s="26">
        <v>951.94</v>
      </c>
      <c r="G5497" s="28" t="s">
        <v>960</v>
      </c>
    </row>
    <row r="5498" spans="1:9" ht="13.4" customHeight="1" x14ac:dyDescent="0.25">
      <c r="A5498" s="21" t="s">
        <v>2119</v>
      </c>
      <c r="B5498" s="25">
        <v>41598</v>
      </c>
      <c r="C5498" s="28" t="s">
        <v>340</v>
      </c>
      <c r="D5498" s="21">
        <v>155561</v>
      </c>
      <c r="F5498" s="26">
        <v>195.53</v>
      </c>
      <c r="G5498" s="28" t="s">
        <v>1004</v>
      </c>
    </row>
    <row r="5499" spans="1:9" ht="13.4" customHeight="1" x14ac:dyDescent="0.25">
      <c r="A5499" s="21" t="s">
        <v>2119</v>
      </c>
      <c r="B5499" s="25">
        <v>41598</v>
      </c>
      <c r="C5499" s="28" t="s">
        <v>21</v>
      </c>
      <c r="D5499" s="21" t="s">
        <v>528</v>
      </c>
      <c r="E5499" s="26">
        <v>175</v>
      </c>
      <c r="G5499" s="28" t="s">
        <v>982</v>
      </c>
      <c r="I5499" s="21">
        <f>WEEKNUM(B5499)</f>
        <v>47</v>
      </c>
    </row>
    <row r="5500" spans="1:9" ht="13.4" customHeight="1" x14ac:dyDescent="0.25">
      <c r="A5500" s="21" t="s">
        <v>2119</v>
      </c>
      <c r="B5500" s="25">
        <v>41598</v>
      </c>
      <c r="C5500" s="28" t="s">
        <v>21</v>
      </c>
      <c r="D5500" s="21" t="s">
        <v>1005</v>
      </c>
      <c r="E5500" s="26">
        <v>42608.800000000003</v>
      </c>
      <c r="G5500" s="28" t="s">
        <v>1006</v>
      </c>
      <c r="I5500" s="21">
        <f>WEEKNUM(B5500)</f>
        <v>47</v>
      </c>
    </row>
    <row r="5501" spans="1:9" ht="13.4" customHeight="1" x14ac:dyDescent="0.25">
      <c r="A5501" s="21" t="s">
        <v>2119</v>
      </c>
      <c r="B5501" s="25">
        <v>41599</v>
      </c>
      <c r="C5501" s="28" t="s">
        <v>340</v>
      </c>
      <c r="D5501" s="21">
        <v>90973</v>
      </c>
      <c r="F5501" s="26">
        <v>407.44</v>
      </c>
      <c r="G5501" s="28" t="s">
        <v>323</v>
      </c>
    </row>
    <row r="5502" spans="1:9" ht="13.4" customHeight="1" x14ac:dyDescent="0.25">
      <c r="A5502" s="21" t="s">
        <v>2119</v>
      </c>
      <c r="B5502" s="25">
        <v>41599</v>
      </c>
      <c r="C5502" s="28" t="s">
        <v>21</v>
      </c>
      <c r="D5502" s="21" t="s">
        <v>904</v>
      </c>
      <c r="E5502" s="26">
        <v>24</v>
      </c>
      <c r="G5502" s="28" t="s">
        <v>299</v>
      </c>
      <c r="I5502" s="21">
        <f>WEEKNUM(B5502)</f>
        <v>47</v>
      </c>
    </row>
    <row r="5503" spans="1:9" ht="13.4" customHeight="1" x14ac:dyDescent="0.25">
      <c r="A5503" s="21" t="s">
        <v>2119</v>
      </c>
      <c r="B5503" s="25">
        <v>41601</v>
      </c>
      <c r="C5503" s="28" t="s">
        <v>583</v>
      </c>
      <c r="D5503" s="21">
        <v>285301</v>
      </c>
      <c r="F5503" s="26">
        <v>108.47</v>
      </c>
      <c r="G5503" s="28" t="s">
        <v>982</v>
      </c>
    </row>
    <row r="5504" spans="1:9" ht="13.4" customHeight="1" x14ac:dyDescent="0.25">
      <c r="A5504" s="21" t="s">
        <v>2119</v>
      </c>
      <c r="B5504" s="25">
        <v>41601</v>
      </c>
      <c r="C5504" s="28" t="s">
        <v>6</v>
      </c>
      <c r="D5504" s="21">
        <v>275119</v>
      </c>
      <c r="F5504" s="26">
        <v>90.53</v>
      </c>
      <c r="G5504" s="21" t="s">
        <v>62</v>
      </c>
    </row>
    <row r="5505" spans="1:9" ht="13.4" customHeight="1" x14ac:dyDescent="0.25">
      <c r="A5505" s="21" t="s">
        <v>2119</v>
      </c>
      <c r="B5505" s="25">
        <v>41601</v>
      </c>
      <c r="C5505" s="28" t="s">
        <v>6</v>
      </c>
      <c r="D5505" s="21">
        <v>398873</v>
      </c>
      <c r="F5505" s="26">
        <v>2019.7</v>
      </c>
      <c r="G5505" s="28" t="s">
        <v>960</v>
      </c>
    </row>
    <row r="5506" spans="1:9" ht="13.4" customHeight="1" x14ac:dyDescent="0.25">
      <c r="A5506" s="21" t="s">
        <v>2119</v>
      </c>
      <c r="B5506" s="25">
        <v>41603</v>
      </c>
      <c r="C5506" s="28" t="s">
        <v>21</v>
      </c>
      <c r="D5506" s="21" t="s">
        <v>36</v>
      </c>
      <c r="E5506" s="26">
        <v>1500</v>
      </c>
      <c r="G5506" s="28" t="s">
        <v>999</v>
      </c>
      <c r="I5506" s="21">
        <f>WEEKNUM(B5506)</f>
        <v>48</v>
      </c>
    </row>
    <row r="5507" spans="1:9" ht="13.4" customHeight="1" x14ac:dyDescent="0.25">
      <c r="A5507" s="21" t="s">
        <v>2119</v>
      </c>
      <c r="B5507" s="25">
        <v>41603</v>
      </c>
      <c r="C5507" s="28" t="s">
        <v>340</v>
      </c>
      <c r="D5507" s="21">
        <v>91154</v>
      </c>
      <c r="F5507" s="26">
        <v>160.96</v>
      </c>
      <c r="G5507" s="28" t="s">
        <v>352</v>
      </c>
    </row>
    <row r="5508" spans="1:9" ht="13.4" customHeight="1" x14ac:dyDescent="0.25">
      <c r="A5508" s="21" t="s">
        <v>2119</v>
      </c>
      <c r="B5508" s="25">
        <v>41603</v>
      </c>
      <c r="C5508" s="28" t="s">
        <v>21</v>
      </c>
      <c r="D5508" s="21" t="s">
        <v>40</v>
      </c>
      <c r="E5508" s="26">
        <v>1500</v>
      </c>
      <c r="G5508" s="28" t="s">
        <v>999</v>
      </c>
      <c r="I5508" s="21">
        <f>WEEKNUM(B5508)</f>
        <v>48</v>
      </c>
    </row>
    <row r="5509" spans="1:9" ht="13.4" customHeight="1" x14ac:dyDescent="0.25">
      <c r="A5509" s="21" t="s">
        <v>2119</v>
      </c>
      <c r="B5509" s="25">
        <v>41604</v>
      </c>
      <c r="C5509" s="28" t="s">
        <v>21</v>
      </c>
      <c r="D5509" s="21" t="s">
        <v>56</v>
      </c>
      <c r="E5509" s="26">
        <v>3500</v>
      </c>
      <c r="G5509" s="28" t="s">
        <v>960</v>
      </c>
      <c r="I5509" s="21">
        <f>WEEKNUM(B5509)</f>
        <v>48</v>
      </c>
    </row>
    <row r="5510" spans="1:9" ht="13.4" customHeight="1" x14ac:dyDescent="0.25">
      <c r="A5510" s="21" t="s">
        <v>2119</v>
      </c>
      <c r="B5510" s="25">
        <v>41604</v>
      </c>
      <c r="C5510" s="28" t="s">
        <v>340</v>
      </c>
      <c r="D5510" s="21">
        <v>91221</v>
      </c>
      <c r="F5510" s="26">
        <v>34.25</v>
      </c>
      <c r="G5510" s="28" t="s">
        <v>352</v>
      </c>
    </row>
    <row r="5511" spans="1:9" ht="13.4" customHeight="1" x14ac:dyDescent="0.25">
      <c r="A5511" s="21" t="s">
        <v>2119</v>
      </c>
      <c r="B5511" s="25">
        <v>41604</v>
      </c>
      <c r="C5511" s="28" t="s">
        <v>21</v>
      </c>
      <c r="D5511" s="21" t="s">
        <v>255</v>
      </c>
      <c r="E5511" s="26">
        <v>900</v>
      </c>
      <c r="G5511" s="28" t="s">
        <v>960</v>
      </c>
      <c r="I5511" s="21">
        <f>WEEKNUM(B5511)</f>
        <v>48</v>
      </c>
    </row>
    <row r="5512" spans="1:9" ht="13.4" customHeight="1" x14ac:dyDescent="0.25">
      <c r="A5512" s="21" t="s">
        <v>2119</v>
      </c>
      <c r="B5512" s="25">
        <v>41605</v>
      </c>
      <c r="C5512" s="28" t="s">
        <v>6</v>
      </c>
      <c r="D5512" s="21">
        <v>282603</v>
      </c>
      <c r="F5512" s="26">
        <v>81.28</v>
      </c>
      <c r="G5512" s="28" t="s">
        <v>1007</v>
      </c>
    </row>
    <row r="5513" spans="1:9" ht="13.4" customHeight="1" x14ac:dyDescent="0.25">
      <c r="A5513" s="21" t="s">
        <v>2119</v>
      </c>
      <c r="B5513" s="25">
        <v>41605</v>
      </c>
      <c r="C5513" s="28" t="s">
        <v>340</v>
      </c>
      <c r="D5513" s="21">
        <v>91274</v>
      </c>
      <c r="F5513" s="26">
        <v>148.68</v>
      </c>
      <c r="G5513" s="28" t="s">
        <v>352</v>
      </c>
    </row>
    <row r="5514" spans="1:9" ht="13.4" customHeight="1" x14ac:dyDescent="0.25">
      <c r="A5514" s="21" t="s">
        <v>2119</v>
      </c>
      <c r="B5514" s="25">
        <v>41605</v>
      </c>
      <c r="C5514" s="28" t="s">
        <v>6</v>
      </c>
      <c r="D5514" s="21">
        <v>91275</v>
      </c>
      <c r="F5514" s="26">
        <v>843.07</v>
      </c>
      <c r="G5514" s="28" t="s">
        <v>960</v>
      </c>
    </row>
    <row r="5515" spans="1:9" ht="13.4" customHeight="1" x14ac:dyDescent="0.25">
      <c r="A5515" s="21" t="s">
        <v>2119</v>
      </c>
      <c r="B5515" s="25">
        <v>41605</v>
      </c>
      <c r="C5515" s="28" t="s">
        <v>340</v>
      </c>
      <c r="D5515" s="21">
        <v>91290</v>
      </c>
      <c r="F5515" s="26">
        <v>152.69999999999999</v>
      </c>
      <c r="G5515" s="28" t="s">
        <v>352</v>
      </c>
    </row>
    <row r="5516" spans="1:9" ht="13.4" customHeight="1" x14ac:dyDescent="0.25">
      <c r="A5516" s="21" t="s">
        <v>2119</v>
      </c>
      <c r="B5516" s="25">
        <v>41605</v>
      </c>
      <c r="C5516" s="28" t="s">
        <v>340</v>
      </c>
      <c r="D5516" s="21">
        <v>91088</v>
      </c>
      <c r="F5516" s="26">
        <v>47.95</v>
      </c>
      <c r="G5516" s="28" t="s">
        <v>352</v>
      </c>
    </row>
    <row r="5517" spans="1:9" ht="13.4" customHeight="1" x14ac:dyDescent="0.25">
      <c r="A5517" s="21" t="s">
        <v>2119</v>
      </c>
      <c r="B5517" s="25">
        <v>41605</v>
      </c>
      <c r="C5517" s="28" t="s">
        <v>340</v>
      </c>
      <c r="D5517" s="21" t="s">
        <v>1008</v>
      </c>
      <c r="F5517" s="26">
        <v>223.68</v>
      </c>
      <c r="G5517" s="28" t="s">
        <v>352</v>
      </c>
    </row>
    <row r="5518" spans="1:9" ht="13.4" customHeight="1" x14ac:dyDescent="0.25">
      <c r="A5518" s="21" t="s">
        <v>2119</v>
      </c>
      <c r="B5518" s="25">
        <v>41607</v>
      </c>
      <c r="C5518" s="28" t="s">
        <v>21</v>
      </c>
      <c r="D5518" s="21" t="s">
        <v>1009</v>
      </c>
      <c r="E5518" s="26">
        <v>600</v>
      </c>
      <c r="G5518" s="28" t="s">
        <v>392</v>
      </c>
      <c r="I5518" s="21">
        <f>WEEKNUM(B5518)</f>
        <v>48</v>
      </c>
    </row>
    <row r="5519" spans="1:9" ht="13.4" customHeight="1" x14ac:dyDescent="0.25">
      <c r="A5519" s="21" t="s">
        <v>2119</v>
      </c>
      <c r="B5519" s="25">
        <v>41607</v>
      </c>
      <c r="C5519" s="28" t="s">
        <v>340</v>
      </c>
      <c r="D5519" s="21">
        <v>285817</v>
      </c>
      <c r="F5519" s="26">
        <v>33.799999999999997</v>
      </c>
      <c r="G5519" s="28" t="s">
        <v>352</v>
      </c>
    </row>
    <row r="5520" spans="1:9" ht="13.4" customHeight="1" x14ac:dyDescent="0.25">
      <c r="A5520" s="21" t="s">
        <v>2119</v>
      </c>
      <c r="B5520" s="25">
        <v>41607</v>
      </c>
      <c r="C5520" s="28" t="s">
        <v>340</v>
      </c>
      <c r="D5520" s="21">
        <v>282720</v>
      </c>
      <c r="F5520" s="26">
        <v>647.79</v>
      </c>
      <c r="G5520" s="28" t="s">
        <v>352</v>
      </c>
    </row>
    <row r="5521" spans="1:9" ht="13.4" customHeight="1" x14ac:dyDescent="0.25">
      <c r="A5521" s="21" t="s">
        <v>2119</v>
      </c>
      <c r="B5521" s="25">
        <v>41607</v>
      </c>
      <c r="C5521" s="28" t="s">
        <v>21</v>
      </c>
      <c r="D5521" s="21" t="s">
        <v>508</v>
      </c>
      <c r="E5521" s="26">
        <v>63.88</v>
      </c>
      <c r="G5521" s="28" t="s">
        <v>454</v>
      </c>
      <c r="I5521" s="21">
        <f>WEEKNUM(B5521)</f>
        <v>48</v>
      </c>
    </row>
    <row r="5522" spans="1:9" ht="13.4" customHeight="1" x14ac:dyDescent="0.25">
      <c r="A5522" s="21" t="s">
        <v>2119</v>
      </c>
      <c r="B5522" s="25">
        <v>41608</v>
      </c>
      <c r="C5522" s="28" t="s">
        <v>6</v>
      </c>
      <c r="D5522" s="21">
        <v>282772</v>
      </c>
      <c r="F5522" s="26">
        <v>2486.11</v>
      </c>
      <c r="G5522" s="28" t="s">
        <v>960</v>
      </c>
    </row>
    <row r="5523" spans="1:9" ht="13.4" customHeight="1" x14ac:dyDescent="0.25">
      <c r="A5523" s="21" t="s">
        <v>2119</v>
      </c>
      <c r="B5523" s="25">
        <v>41610</v>
      </c>
      <c r="C5523" s="28" t="s">
        <v>21</v>
      </c>
      <c r="D5523" s="21" t="s">
        <v>528</v>
      </c>
      <c r="E5523" s="26">
        <v>400</v>
      </c>
      <c r="G5523" s="28" t="s">
        <v>960</v>
      </c>
      <c r="I5523" s="21">
        <f>WEEKNUM(B5523)</f>
        <v>49</v>
      </c>
    </row>
    <row r="5524" spans="1:9" ht="13.4" customHeight="1" x14ac:dyDescent="0.25">
      <c r="A5524" s="21" t="s">
        <v>2119</v>
      </c>
      <c r="B5524" s="25">
        <v>41610</v>
      </c>
      <c r="C5524" s="28" t="s">
        <v>21</v>
      </c>
      <c r="D5524" s="21" t="s">
        <v>36</v>
      </c>
      <c r="E5524" s="26">
        <v>1300</v>
      </c>
      <c r="G5524" s="28" t="s">
        <v>999</v>
      </c>
      <c r="I5524" s="21">
        <f>WEEKNUM(B5524)</f>
        <v>49</v>
      </c>
    </row>
    <row r="5525" spans="1:9" ht="13.4" customHeight="1" x14ac:dyDescent="0.25">
      <c r="A5525" s="21" t="s">
        <v>2119</v>
      </c>
      <c r="B5525" s="25">
        <v>41610</v>
      </c>
      <c r="C5525" s="28" t="s">
        <v>21</v>
      </c>
      <c r="D5525" s="21" t="s">
        <v>269</v>
      </c>
      <c r="E5525" s="26">
        <v>1200</v>
      </c>
      <c r="G5525" s="28" t="s">
        <v>1010</v>
      </c>
      <c r="I5525" s="21">
        <f>WEEKNUM(B5525)</f>
        <v>49</v>
      </c>
    </row>
    <row r="5526" spans="1:9" ht="13.4" customHeight="1" x14ac:dyDescent="0.25">
      <c r="A5526" s="21" t="s">
        <v>2119</v>
      </c>
      <c r="B5526" s="25">
        <v>41610</v>
      </c>
      <c r="C5526" s="28" t="s">
        <v>21</v>
      </c>
      <c r="D5526" s="21" t="s">
        <v>56</v>
      </c>
      <c r="E5526" s="26">
        <v>2100</v>
      </c>
      <c r="G5526" s="28" t="s">
        <v>960</v>
      </c>
      <c r="I5526" s="21">
        <f>WEEKNUM(B5526)</f>
        <v>49</v>
      </c>
    </row>
    <row r="5527" spans="1:9" ht="13.4" customHeight="1" x14ac:dyDescent="0.25">
      <c r="A5527" s="21" t="s">
        <v>2119</v>
      </c>
      <c r="B5527" s="25">
        <v>41610</v>
      </c>
      <c r="C5527" s="28" t="s">
        <v>340</v>
      </c>
      <c r="D5527" s="21">
        <v>91489</v>
      </c>
      <c r="F5527" s="26">
        <v>207.66</v>
      </c>
      <c r="G5527" s="28" t="s">
        <v>352</v>
      </c>
    </row>
    <row r="5528" spans="1:9" ht="13.4" customHeight="1" x14ac:dyDescent="0.25">
      <c r="A5528" s="21" t="s">
        <v>2119</v>
      </c>
      <c r="B5528" s="25">
        <v>41610</v>
      </c>
      <c r="C5528" s="28" t="s">
        <v>6</v>
      </c>
      <c r="D5528" s="21">
        <v>400283</v>
      </c>
      <c r="F5528" s="26">
        <v>183.72</v>
      </c>
      <c r="G5528" s="28" t="s">
        <v>960</v>
      </c>
    </row>
    <row r="5529" spans="1:9" ht="13.4" customHeight="1" x14ac:dyDescent="0.25">
      <c r="A5529" s="21" t="s">
        <v>2119</v>
      </c>
      <c r="B5529" s="25">
        <v>41610</v>
      </c>
      <c r="C5529" s="28" t="s">
        <v>444</v>
      </c>
      <c r="D5529" s="21">
        <v>91514</v>
      </c>
      <c r="F5529" s="26">
        <v>64.5</v>
      </c>
      <c r="G5529" s="28" t="s">
        <v>323</v>
      </c>
    </row>
    <row r="5530" spans="1:9" ht="13.4" customHeight="1" x14ac:dyDescent="0.25">
      <c r="A5530" s="21" t="s">
        <v>2119</v>
      </c>
      <c r="B5530" s="25">
        <v>41610</v>
      </c>
      <c r="C5530" s="28" t="s">
        <v>6</v>
      </c>
      <c r="D5530" s="21">
        <v>282900</v>
      </c>
      <c r="F5530" s="26">
        <v>67.06</v>
      </c>
      <c r="G5530" s="28" t="s">
        <v>999</v>
      </c>
    </row>
    <row r="5531" spans="1:9" ht="13.4" customHeight="1" x14ac:dyDescent="0.25">
      <c r="A5531" s="21" t="s">
        <v>2119</v>
      </c>
      <c r="B5531" s="25">
        <v>41610</v>
      </c>
      <c r="C5531" s="28" t="s">
        <v>21</v>
      </c>
      <c r="D5531" s="21" t="s">
        <v>510</v>
      </c>
      <c r="E5531" s="26">
        <v>190.74</v>
      </c>
      <c r="G5531" s="28" t="s">
        <v>299</v>
      </c>
      <c r="I5531" s="21">
        <f>WEEKNUM(B5531)</f>
        <v>49</v>
      </c>
    </row>
    <row r="5532" spans="1:9" ht="13.4" customHeight="1" x14ac:dyDescent="0.25">
      <c r="A5532" s="21" t="s">
        <v>2119</v>
      </c>
      <c r="B5532" s="25">
        <v>41611</v>
      </c>
      <c r="C5532" s="28" t="s">
        <v>6</v>
      </c>
      <c r="D5532" s="21">
        <v>333031</v>
      </c>
      <c r="F5532" s="26">
        <v>756</v>
      </c>
      <c r="G5532" s="28" t="s">
        <v>960</v>
      </c>
    </row>
    <row r="5533" spans="1:9" ht="13.4" customHeight="1" x14ac:dyDescent="0.25">
      <c r="A5533" s="21" t="s">
        <v>2119</v>
      </c>
      <c r="B5533" s="25">
        <v>41611</v>
      </c>
      <c r="C5533" s="28" t="s">
        <v>340</v>
      </c>
      <c r="D5533" s="21">
        <v>91570</v>
      </c>
      <c r="F5533" s="26">
        <v>181.67</v>
      </c>
      <c r="G5533" s="28" t="s">
        <v>352</v>
      </c>
    </row>
    <row r="5534" spans="1:9" ht="13.4" customHeight="1" x14ac:dyDescent="0.25">
      <c r="A5534" s="21" t="s">
        <v>2119</v>
      </c>
      <c r="B5534" s="25">
        <v>41611</v>
      </c>
      <c r="C5534" s="28" t="s">
        <v>434</v>
      </c>
      <c r="D5534" s="21">
        <v>282985</v>
      </c>
      <c r="F5534" s="26">
        <v>954.52</v>
      </c>
      <c r="G5534" s="28" t="s">
        <v>999</v>
      </c>
    </row>
    <row r="5535" spans="1:9" ht="13.4" customHeight="1" x14ac:dyDescent="0.25">
      <c r="A5535" s="21" t="s">
        <v>2119</v>
      </c>
      <c r="B5535" s="25">
        <v>41611</v>
      </c>
      <c r="C5535" s="28" t="s">
        <v>21</v>
      </c>
      <c r="D5535" s="21" t="s">
        <v>937</v>
      </c>
      <c r="E5535" s="26">
        <v>275</v>
      </c>
      <c r="G5535" s="28" t="s">
        <v>982</v>
      </c>
      <c r="I5535" s="21">
        <f t="shared" ref="I5535:I5540" si="177">WEEKNUM(B5535)</f>
        <v>49</v>
      </c>
    </row>
    <row r="5536" spans="1:9" ht="13.4" customHeight="1" x14ac:dyDescent="0.25">
      <c r="A5536" s="21" t="s">
        <v>2119</v>
      </c>
      <c r="B5536" s="25">
        <v>41612</v>
      </c>
      <c r="C5536" s="28" t="s">
        <v>21</v>
      </c>
      <c r="D5536" s="21" t="s">
        <v>292</v>
      </c>
      <c r="E5536" s="26">
        <v>1400</v>
      </c>
      <c r="G5536" s="28" t="s">
        <v>997</v>
      </c>
      <c r="I5536" s="21">
        <f t="shared" si="177"/>
        <v>49</v>
      </c>
    </row>
    <row r="5537" spans="1:9" ht="13.4" customHeight="1" x14ac:dyDescent="0.25">
      <c r="A5537" s="21" t="s">
        <v>2119</v>
      </c>
      <c r="B5537" s="25">
        <v>41612</v>
      </c>
      <c r="C5537" s="28" t="s">
        <v>21</v>
      </c>
      <c r="D5537" s="21" t="s">
        <v>292</v>
      </c>
      <c r="E5537" s="26">
        <v>1960</v>
      </c>
      <c r="G5537" s="28" t="s">
        <v>993</v>
      </c>
      <c r="I5537" s="21">
        <f t="shared" si="177"/>
        <v>49</v>
      </c>
    </row>
    <row r="5538" spans="1:9" ht="13.4" customHeight="1" x14ac:dyDescent="0.25">
      <c r="A5538" s="21" t="s">
        <v>2119</v>
      </c>
      <c r="B5538" s="25">
        <v>41612</v>
      </c>
      <c r="C5538" s="28" t="s">
        <v>21</v>
      </c>
      <c r="D5538" s="21" t="s">
        <v>292</v>
      </c>
      <c r="E5538" s="26">
        <v>1950</v>
      </c>
      <c r="G5538" s="28" t="s">
        <v>982</v>
      </c>
      <c r="I5538" s="21">
        <f t="shared" si="177"/>
        <v>49</v>
      </c>
    </row>
    <row r="5539" spans="1:9" ht="13.4" customHeight="1" x14ac:dyDescent="0.25">
      <c r="A5539" s="21" t="s">
        <v>2119</v>
      </c>
      <c r="B5539" s="25">
        <v>41612</v>
      </c>
      <c r="C5539" s="28" t="s">
        <v>21</v>
      </c>
      <c r="D5539" s="21" t="s">
        <v>292</v>
      </c>
      <c r="E5539" s="26">
        <v>1100</v>
      </c>
      <c r="G5539" s="28" t="s">
        <v>999</v>
      </c>
      <c r="I5539" s="21">
        <f t="shared" si="177"/>
        <v>49</v>
      </c>
    </row>
    <row r="5540" spans="1:9" ht="13.4" customHeight="1" x14ac:dyDescent="0.25">
      <c r="A5540" s="21" t="s">
        <v>2119</v>
      </c>
      <c r="B5540" s="25">
        <v>41612</v>
      </c>
      <c r="C5540" s="28" t="s">
        <v>21</v>
      </c>
      <c r="D5540" s="21" t="s">
        <v>452</v>
      </c>
      <c r="E5540" s="26">
        <v>728</v>
      </c>
      <c r="G5540" s="28" t="s">
        <v>999</v>
      </c>
      <c r="I5540" s="21">
        <f t="shared" si="177"/>
        <v>49</v>
      </c>
    </row>
    <row r="5541" spans="1:9" ht="13.4" customHeight="1" x14ac:dyDescent="0.25">
      <c r="A5541" s="21" t="s">
        <v>2119</v>
      </c>
      <c r="B5541" s="25">
        <v>41612</v>
      </c>
      <c r="C5541" s="28" t="s">
        <v>6</v>
      </c>
      <c r="D5541" s="21">
        <v>283058</v>
      </c>
      <c r="F5541" s="26">
        <v>299.37</v>
      </c>
      <c r="G5541" s="28" t="s">
        <v>999</v>
      </c>
    </row>
    <row r="5542" spans="1:9" ht="13.4" customHeight="1" x14ac:dyDescent="0.25">
      <c r="A5542" s="21" t="s">
        <v>2119</v>
      </c>
      <c r="B5542" s="25">
        <v>41612</v>
      </c>
      <c r="C5542" s="28" t="s">
        <v>340</v>
      </c>
      <c r="D5542" s="21">
        <v>91626</v>
      </c>
      <c r="F5542" s="26">
        <v>96.99</v>
      </c>
      <c r="G5542" s="28" t="s">
        <v>1003</v>
      </c>
    </row>
    <row r="5543" spans="1:9" ht="13.4" customHeight="1" x14ac:dyDescent="0.25">
      <c r="A5543" s="21" t="s">
        <v>2119</v>
      </c>
      <c r="B5543" s="25">
        <v>41612</v>
      </c>
      <c r="C5543" s="28" t="s">
        <v>21</v>
      </c>
      <c r="D5543" s="21" t="s">
        <v>508</v>
      </c>
      <c r="E5543" s="26">
        <v>465.61</v>
      </c>
      <c r="G5543" s="28" t="s">
        <v>454</v>
      </c>
      <c r="I5543" s="21">
        <f>WEEKNUM(B5543)</f>
        <v>49</v>
      </c>
    </row>
    <row r="5544" spans="1:9" ht="13.4" customHeight="1" x14ac:dyDescent="0.25">
      <c r="A5544" s="21" t="s">
        <v>2119</v>
      </c>
      <c r="B5544" s="25">
        <v>41613</v>
      </c>
      <c r="C5544" s="28" t="s">
        <v>6</v>
      </c>
      <c r="D5544" s="21">
        <v>283163</v>
      </c>
      <c r="F5544" s="26">
        <v>526.86</v>
      </c>
      <c r="G5544" s="28" t="s">
        <v>982</v>
      </c>
    </row>
    <row r="5545" spans="1:9" ht="13.4" customHeight="1" x14ac:dyDescent="0.25">
      <c r="A5545" s="21" t="s">
        <v>2119</v>
      </c>
      <c r="B5545" s="25">
        <v>41613</v>
      </c>
      <c r="C5545" s="28" t="s">
        <v>6</v>
      </c>
      <c r="D5545" s="21">
        <v>386838</v>
      </c>
      <c r="F5545" s="26">
        <v>410.44</v>
      </c>
      <c r="G5545" s="28" t="s">
        <v>1011</v>
      </c>
    </row>
    <row r="5546" spans="1:9" ht="13.4" customHeight="1" x14ac:dyDescent="0.25">
      <c r="A5546" s="21" t="s">
        <v>2119</v>
      </c>
      <c r="B5546" s="25">
        <v>41613</v>
      </c>
      <c r="C5546" s="28" t="s">
        <v>6</v>
      </c>
      <c r="D5546" s="21">
        <v>91702</v>
      </c>
      <c r="F5546" s="26">
        <v>636.47</v>
      </c>
      <c r="G5546" s="28" t="s">
        <v>1012</v>
      </c>
    </row>
    <row r="5547" spans="1:9" ht="13.4" customHeight="1" x14ac:dyDescent="0.25">
      <c r="A5547" s="21" t="s">
        <v>2119</v>
      </c>
      <c r="B5547" s="25">
        <v>41613</v>
      </c>
      <c r="C5547" s="28" t="s">
        <v>21</v>
      </c>
      <c r="D5547" s="21" t="s">
        <v>848</v>
      </c>
      <c r="E5547" s="26">
        <v>400</v>
      </c>
      <c r="G5547" s="28" t="s">
        <v>541</v>
      </c>
      <c r="I5547" s="21">
        <f>WEEKNUM(B5547)</f>
        <v>49</v>
      </c>
    </row>
    <row r="5548" spans="1:9" ht="13.4" customHeight="1" x14ac:dyDescent="0.25">
      <c r="A5548" s="21" t="s">
        <v>2119</v>
      </c>
      <c r="B5548" s="25">
        <v>41614</v>
      </c>
      <c r="C5548" s="28" t="s">
        <v>6</v>
      </c>
      <c r="D5548" s="21">
        <v>386879</v>
      </c>
      <c r="F5548" s="26">
        <v>608.58000000000004</v>
      </c>
      <c r="G5548" s="28" t="s">
        <v>1011</v>
      </c>
    </row>
    <row r="5549" spans="1:9" ht="13.4" customHeight="1" x14ac:dyDescent="0.25">
      <c r="A5549" s="21" t="s">
        <v>2119</v>
      </c>
      <c r="B5549" s="25">
        <v>41614</v>
      </c>
      <c r="C5549" s="28" t="s">
        <v>6</v>
      </c>
      <c r="D5549" s="21">
        <v>142230</v>
      </c>
      <c r="F5549" s="26">
        <v>132.83000000000001</v>
      </c>
      <c r="G5549" s="28" t="s">
        <v>999</v>
      </c>
    </row>
    <row r="5550" spans="1:9" ht="13.4" customHeight="1" x14ac:dyDescent="0.25">
      <c r="A5550" s="21" t="s">
        <v>2119</v>
      </c>
      <c r="B5550" s="25">
        <v>41614</v>
      </c>
      <c r="C5550" s="28" t="s">
        <v>6</v>
      </c>
      <c r="D5550" s="21">
        <v>401286</v>
      </c>
      <c r="F5550" s="26">
        <v>55.57</v>
      </c>
      <c r="G5550" s="28" t="s">
        <v>960</v>
      </c>
    </row>
    <row r="5551" spans="1:9" ht="13.4" customHeight="1" x14ac:dyDescent="0.25">
      <c r="A5551" s="21" t="s">
        <v>2119</v>
      </c>
      <c r="B5551" s="25">
        <v>41615</v>
      </c>
      <c r="C5551" s="28" t="s">
        <v>6</v>
      </c>
      <c r="D5551" s="21">
        <v>276560</v>
      </c>
      <c r="F5551" s="26">
        <v>154.66</v>
      </c>
      <c r="G5551" s="28" t="s">
        <v>17</v>
      </c>
    </row>
    <row r="5552" spans="1:9" ht="13.4" customHeight="1" x14ac:dyDescent="0.25">
      <c r="A5552" s="21" t="s">
        <v>2119</v>
      </c>
      <c r="B5552" s="25">
        <v>41615</v>
      </c>
      <c r="C5552" s="28" t="s">
        <v>6</v>
      </c>
      <c r="D5552" s="21">
        <v>401383</v>
      </c>
      <c r="F5552" s="26">
        <v>1397</v>
      </c>
      <c r="G5552" s="28" t="s">
        <v>1012</v>
      </c>
    </row>
    <row r="5553" spans="1:9" ht="13.4" customHeight="1" x14ac:dyDescent="0.25">
      <c r="A5553" s="21" t="s">
        <v>2119</v>
      </c>
      <c r="B5553" s="25">
        <v>41617</v>
      </c>
      <c r="C5553" s="28" t="s">
        <v>6</v>
      </c>
      <c r="D5553" s="21">
        <v>283333</v>
      </c>
      <c r="F5553" s="26">
        <v>231.94</v>
      </c>
      <c r="G5553" s="28" t="s">
        <v>1013</v>
      </c>
    </row>
    <row r="5554" spans="1:9" ht="13.4" customHeight="1" x14ac:dyDescent="0.25">
      <c r="A5554" s="21" t="s">
        <v>2119</v>
      </c>
      <c r="B5554" s="25">
        <v>41617</v>
      </c>
      <c r="C5554" s="28" t="s">
        <v>340</v>
      </c>
      <c r="D5554" s="21">
        <v>91823</v>
      </c>
      <c r="F5554" s="26">
        <v>138.44999999999999</v>
      </c>
      <c r="G5554" s="28" t="s">
        <v>352</v>
      </c>
    </row>
    <row r="5555" spans="1:9" ht="13.4" customHeight="1" x14ac:dyDescent="0.25">
      <c r="A5555" s="21" t="s">
        <v>2119</v>
      </c>
      <c r="B5555" s="25">
        <v>41617</v>
      </c>
      <c r="C5555" s="28" t="s">
        <v>6</v>
      </c>
      <c r="D5555" s="21">
        <v>91824</v>
      </c>
      <c r="F5555" s="26">
        <v>1141.5999999999999</v>
      </c>
      <c r="G5555" s="28" t="s">
        <v>1012</v>
      </c>
    </row>
    <row r="5556" spans="1:9" ht="13.4" customHeight="1" x14ac:dyDescent="0.25">
      <c r="A5556" s="21" t="s">
        <v>2119</v>
      </c>
      <c r="B5556" s="25">
        <v>41617</v>
      </c>
      <c r="C5556" s="28" t="s">
        <v>6</v>
      </c>
      <c r="D5556" s="21">
        <v>283360</v>
      </c>
      <c r="F5556" s="26">
        <v>195.88</v>
      </c>
      <c r="G5556" s="28" t="s">
        <v>286</v>
      </c>
    </row>
    <row r="5557" spans="1:9" x14ac:dyDescent="0.25">
      <c r="A5557" s="21" t="s">
        <v>2119</v>
      </c>
      <c r="B5557" s="25">
        <v>41617</v>
      </c>
      <c r="C5557" s="28" t="s">
        <v>6</v>
      </c>
      <c r="D5557" s="21">
        <v>401686</v>
      </c>
      <c r="F5557" s="26">
        <v>1967.25</v>
      </c>
      <c r="G5557" s="28" t="s">
        <v>960</v>
      </c>
    </row>
    <row r="5558" spans="1:9" ht="13.4" customHeight="1" x14ac:dyDescent="0.25">
      <c r="A5558" s="21" t="s">
        <v>2119</v>
      </c>
      <c r="B5558" s="25">
        <v>41617</v>
      </c>
      <c r="C5558" s="28" t="s">
        <v>21</v>
      </c>
      <c r="D5558" s="21" t="s">
        <v>489</v>
      </c>
      <c r="E5558" s="26">
        <v>165</v>
      </c>
      <c r="G5558" s="28" t="s">
        <v>454</v>
      </c>
      <c r="I5558" s="21">
        <f t="shared" ref="I5558:I5567" si="178">WEEKNUM(B5558)</f>
        <v>50</v>
      </c>
    </row>
    <row r="5559" spans="1:9" ht="13.4" customHeight="1" x14ac:dyDescent="0.25">
      <c r="A5559" s="21" t="s">
        <v>2119</v>
      </c>
      <c r="B5559" s="25">
        <v>41618</v>
      </c>
      <c r="C5559" s="28" t="s">
        <v>21</v>
      </c>
      <c r="D5559" s="21" t="s">
        <v>36</v>
      </c>
      <c r="E5559" s="26">
        <v>1000</v>
      </c>
      <c r="G5559" s="28" t="s">
        <v>1011</v>
      </c>
      <c r="I5559" s="21">
        <f t="shared" si="178"/>
        <v>50</v>
      </c>
    </row>
    <row r="5560" spans="1:9" ht="13.4" customHeight="1" x14ac:dyDescent="0.25">
      <c r="A5560" s="21" t="s">
        <v>2119</v>
      </c>
      <c r="B5560" s="25">
        <v>41618</v>
      </c>
      <c r="C5560" s="28" t="s">
        <v>21</v>
      </c>
      <c r="D5560" s="21" t="s">
        <v>40</v>
      </c>
      <c r="E5560" s="26">
        <v>1000</v>
      </c>
      <c r="G5560" s="28" t="s">
        <v>1014</v>
      </c>
      <c r="I5560" s="21">
        <f t="shared" si="178"/>
        <v>50</v>
      </c>
    </row>
    <row r="5561" spans="1:9" ht="13.4" customHeight="1" x14ac:dyDescent="0.25">
      <c r="A5561" s="21" t="s">
        <v>2119</v>
      </c>
      <c r="B5561" s="25">
        <v>41618</v>
      </c>
      <c r="C5561" s="28" t="s">
        <v>21</v>
      </c>
      <c r="D5561" s="21" t="s">
        <v>269</v>
      </c>
      <c r="E5561" s="26">
        <v>500</v>
      </c>
      <c r="G5561" s="28" t="s">
        <v>999</v>
      </c>
      <c r="I5561" s="21">
        <f t="shared" si="178"/>
        <v>50</v>
      </c>
    </row>
    <row r="5562" spans="1:9" ht="13.4" customHeight="1" x14ac:dyDescent="0.25">
      <c r="A5562" s="21" t="s">
        <v>2119</v>
      </c>
      <c r="B5562" s="25">
        <v>41618</v>
      </c>
      <c r="C5562" s="28" t="s">
        <v>21</v>
      </c>
      <c r="D5562" s="21" t="s">
        <v>941</v>
      </c>
      <c r="E5562" s="26">
        <v>240</v>
      </c>
      <c r="G5562" s="28" t="s">
        <v>17</v>
      </c>
      <c r="I5562" s="21">
        <f t="shared" si="178"/>
        <v>50</v>
      </c>
    </row>
    <row r="5563" spans="1:9" ht="13.4" customHeight="1" x14ac:dyDescent="0.25">
      <c r="A5563" s="21" t="s">
        <v>2119</v>
      </c>
      <c r="B5563" s="25">
        <v>41618</v>
      </c>
      <c r="C5563" s="28" t="s">
        <v>21</v>
      </c>
      <c r="D5563" s="21" t="s">
        <v>941</v>
      </c>
      <c r="E5563" s="26">
        <v>150</v>
      </c>
      <c r="G5563" s="21" t="s">
        <v>9</v>
      </c>
      <c r="I5563" s="21">
        <f t="shared" si="178"/>
        <v>50</v>
      </c>
    </row>
    <row r="5564" spans="1:9" ht="13.4" customHeight="1" x14ac:dyDescent="0.25">
      <c r="A5564" s="21" t="s">
        <v>2119</v>
      </c>
      <c r="B5564" s="25">
        <v>41618</v>
      </c>
      <c r="C5564" s="28" t="s">
        <v>21</v>
      </c>
      <c r="D5564" s="21" t="s">
        <v>941</v>
      </c>
      <c r="E5564" s="26">
        <v>60</v>
      </c>
      <c r="G5564" s="28" t="s">
        <v>588</v>
      </c>
      <c r="I5564" s="21">
        <f t="shared" si="178"/>
        <v>50</v>
      </c>
    </row>
    <row r="5565" spans="1:9" ht="13.4" customHeight="1" x14ac:dyDescent="0.25">
      <c r="A5565" s="21" t="s">
        <v>2119</v>
      </c>
      <c r="B5565" s="25">
        <v>41618</v>
      </c>
      <c r="C5565" s="28" t="s">
        <v>21</v>
      </c>
      <c r="D5565" s="21" t="s">
        <v>295</v>
      </c>
      <c r="E5565" s="26">
        <v>2300</v>
      </c>
      <c r="G5565" s="28" t="s">
        <v>1012</v>
      </c>
      <c r="I5565" s="21">
        <f t="shared" si="178"/>
        <v>50</v>
      </c>
    </row>
    <row r="5566" spans="1:9" ht="13.4" customHeight="1" x14ac:dyDescent="0.25">
      <c r="A5566" s="21" t="s">
        <v>2119</v>
      </c>
      <c r="B5566" s="25">
        <v>41618</v>
      </c>
      <c r="C5566" s="28" t="s">
        <v>21</v>
      </c>
      <c r="D5566" s="21" t="s">
        <v>295</v>
      </c>
      <c r="E5566" s="26">
        <v>2400</v>
      </c>
      <c r="G5566" s="28" t="s">
        <v>960</v>
      </c>
      <c r="I5566" s="21">
        <f t="shared" si="178"/>
        <v>50</v>
      </c>
    </row>
    <row r="5567" spans="1:9" ht="13.4" customHeight="1" x14ac:dyDescent="0.25">
      <c r="A5567" s="21" t="s">
        <v>2119</v>
      </c>
      <c r="B5567" s="25">
        <v>41618</v>
      </c>
      <c r="C5567" s="28" t="s">
        <v>21</v>
      </c>
      <c r="D5567" s="21" t="s">
        <v>295</v>
      </c>
      <c r="E5567" s="26">
        <v>1000</v>
      </c>
      <c r="G5567" s="28" t="s">
        <v>1012</v>
      </c>
      <c r="I5567" s="21">
        <f t="shared" si="178"/>
        <v>50</v>
      </c>
    </row>
    <row r="5568" spans="1:9" ht="13.4" customHeight="1" x14ac:dyDescent="0.25">
      <c r="A5568" s="21" t="s">
        <v>2119</v>
      </c>
      <c r="B5568" s="25">
        <v>41618</v>
      </c>
      <c r="C5568" s="28" t="s">
        <v>6</v>
      </c>
      <c r="D5568" s="21">
        <v>91903</v>
      </c>
      <c r="F5568" s="26">
        <v>64.56</v>
      </c>
      <c r="G5568" s="28" t="s">
        <v>1012</v>
      </c>
    </row>
    <row r="5569" spans="1:9" ht="13.4" customHeight="1" x14ac:dyDescent="0.25">
      <c r="A5569" s="21" t="s">
        <v>2119</v>
      </c>
      <c r="B5569" s="25">
        <v>41618</v>
      </c>
      <c r="C5569" s="28" t="s">
        <v>21</v>
      </c>
      <c r="D5569" s="21" t="s">
        <v>255</v>
      </c>
      <c r="E5569" s="26">
        <v>300</v>
      </c>
      <c r="G5569" s="28" t="s">
        <v>999</v>
      </c>
      <c r="I5569" s="21">
        <f>WEEKNUM(B5569)</f>
        <v>50</v>
      </c>
    </row>
    <row r="5570" spans="1:9" ht="13.4" customHeight="1" x14ac:dyDescent="0.25">
      <c r="A5570" s="21" t="s">
        <v>2119</v>
      </c>
      <c r="B5570" s="25">
        <v>41618</v>
      </c>
      <c r="C5570" s="28" t="s">
        <v>1015</v>
      </c>
      <c r="D5570" s="21" t="s">
        <v>255</v>
      </c>
      <c r="E5570" s="26">
        <v>150</v>
      </c>
      <c r="G5570" s="28" t="s">
        <v>1016</v>
      </c>
      <c r="I5570" s="21">
        <f>WEEKNUM(B5570)</f>
        <v>50</v>
      </c>
    </row>
    <row r="5571" spans="1:9" ht="13.4" customHeight="1" x14ac:dyDescent="0.25">
      <c r="A5571" s="21" t="s">
        <v>2119</v>
      </c>
      <c r="B5571" s="25">
        <v>41619</v>
      </c>
      <c r="C5571" s="28" t="s">
        <v>6</v>
      </c>
      <c r="D5571" s="21">
        <v>91870</v>
      </c>
      <c r="F5571" s="26">
        <v>4591.67</v>
      </c>
      <c r="G5571" s="28" t="s">
        <v>1014</v>
      </c>
    </row>
    <row r="5572" spans="1:9" ht="13.4" customHeight="1" x14ac:dyDescent="0.25">
      <c r="A5572" s="21" t="s">
        <v>2119</v>
      </c>
      <c r="B5572" s="25">
        <v>41619</v>
      </c>
      <c r="C5572" s="28" t="s">
        <v>6</v>
      </c>
      <c r="D5572" s="21">
        <v>91920</v>
      </c>
      <c r="F5572" s="26">
        <v>896.44</v>
      </c>
      <c r="G5572" s="28" t="s">
        <v>960</v>
      </c>
    </row>
    <row r="5573" spans="1:9" ht="13.4" customHeight="1" x14ac:dyDescent="0.25">
      <c r="A5573" s="21" t="s">
        <v>2119</v>
      </c>
      <c r="B5573" s="25">
        <v>41619</v>
      </c>
      <c r="C5573" s="28" t="s">
        <v>6</v>
      </c>
      <c r="D5573" s="21">
        <v>387205</v>
      </c>
      <c r="F5573" s="26">
        <v>780.55</v>
      </c>
      <c r="G5573" s="28" t="s">
        <v>1011</v>
      </c>
    </row>
    <row r="5574" spans="1:9" ht="13.4" customHeight="1" x14ac:dyDescent="0.25">
      <c r="A5574" s="21" t="s">
        <v>2119</v>
      </c>
      <c r="B5574" s="25">
        <v>41619</v>
      </c>
      <c r="C5574" s="28" t="s">
        <v>6</v>
      </c>
      <c r="D5574" s="21">
        <v>283475</v>
      </c>
      <c r="F5574" s="26">
        <v>368.7</v>
      </c>
      <c r="G5574" s="28" t="s">
        <v>1012</v>
      </c>
    </row>
    <row r="5575" spans="1:9" ht="13.4" customHeight="1" x14ac:dyDescent="0.25">
      <c r="A5575" s="21" t="s">
        <v>2119</v>
      </c>
      <c r="B5575" s="25">
        <v>41619</v>
      </c>
      <c r="C5575" s="28" t="s">
        <v>6</v>
      </c>
      <c r="D5575" s="21">
        <v>91923</v>
      </c>
      <c r="F5575" s="26">
        <v>2171.39</v>
      </c>
      <c r="G5575" s="28" t="s">
        <v>1011</v>
      </c>
    </row>
    <row r="5576" spans="1:9" ht="13.4" customHeight="1" x14ac:dyDescent="0.25">
      <c r="A5576" s="21" t="s">
        <v>2119</v>
      </c>
      <c r="B5576" s="25">
        <v>41619</v>
      </c>
      <c r="C5576" s="28" t="s">
        <v>6</v>
      </c>
      <c r="D5576" s="21">
        <v>283513</v>
      </c>
      <c r="F5576" s="26">
        <v>38.450000000000003</v>
      </c>
      <c r="G5576" s="28" t="s">
        <v>69</v>
      </c>
      <c r="H5576" s="21" t="s">
        <v>1573</v>
      </c>
    </row>
    <row r="5577" spans="1:9" ht="13.4" customHeight="1" x14ac:dyDescent="0.25">
      <c r="A5577" s="21" t="s">
        <v>2119</v>
      </c>
      <c r="B5577" s="25">
        <v>41619</v>
      </c>
      <c r="C5577" s="28" t="s">
        <v>6</v>
      </c>
      <c r="D5577" s="21">
        <v>283515</v>
      </c>
      <c r="F5577" s="26">
        <v>124.95</v>
      </c>
      <c r="G5577" s="21" t="s">
        <v>326</v>
      </c>
    </row>
    <row r="5578" spans="1:9" ht="13.4" customHeight="1" x14ac:dyDescent="0.25">
      <c r="A5578" s="21" t="s">
        <v>2119</v>
      </c>
      <c r="B5578" s="25">
        <v>41619</v>
      </c>
      <c r="C5578" s="28" t="s">
        <v>21</v>
      </c>
      <c r="D5578" s="21" t="s">
        <v>1017</v>
      </c>
      <c r="E5578" s="26">
        <v>600</v>
      </c>
      <c r="G5578" s="28" t="s">
        <v>323</v>
      </c>
      <c r="I5578" s="21">
        <f>WEEKNUM(B5578)</f>
        <v>50</v>
      </c>
    </row>
    <row r="5579" spans="1:9" ht="13.4" customHeight="1" x14ac:dyDescent="0.25">
      <c r="A5579" s="21" t="s">
        <v>2119</v>
      </c>
      <c r="B5579" s="25">
        <v>41620</v>
      </c>
      <c r="C5579" s="28" t="s">
        <v>6</v>
      </c>
      <c r="D5579" s="21">
        <v>387290</v>
      </c>
      <c r="F5579" s="26">
        <v>282.31</v>
      </c>
      <c r="G5579" s="28" t="s">
        <v>1011</v>
      </c>
    </row>
    <row r="5580" spans="1:9" ht="13.4" customHeight="1" x14ac:dyDescent="0.25">
      <c r="A5580" s="21" t="s">
        <v>2119</v>
      </c>
      <c r="B5580" s="25">
        <v>41620</v>
      </c>
      <c r="C5580" s="28" t="s">
        <v>1015</v>
      </c>
      <c r="D5580" s="21" t="s">
        <v>295</v>
      </c>
      <c r="E5580" s="26">
        <v>1700</v>
      </c>
      <c r="G5580" s="28" t="s">
        <v>1016</v>
      </c>
      <c r="I5580" s="21">
        <f>WEEKNUM(B5580)</f>
        <v>50</v>
      </c>
    </row>
    <row r="5581" spans="1:9" ht="13.4" customHeight="1" x14ac:dyDescent="0.25">
      <c r="A5581" s="21" t="s">
        <v>2119</v>
      </c>
      <c r="B5581" s="25">
        <v>41621</v>
      </c>
      <c r="C5581" s="28" t="s">
        <v>21</v>
      </c>
      <c r="D5581" s="21" t="s">
        <v>918</v>
      </c>
      <c r="E5581" s="26">
        <v>250</v>
      </c>
      <c r="G5581" s="28" t="s">
        <v>918</v>
      </c>
      <c r="I5581" s="21">
        <f>WEEKNUM(B5581)</f>
        <v>50</v>
      </c>
    </row>
    <row r="5582" spans="1:9" ht="13.4" customHeight="1" x14ac:dyDescent="0.25">
      <c r="A5582" s="21" t="s">
        <v>2119</v>
      </c>
      <c r="B5582" s="25">
        <v>41621</v>
      </c>
      <c r="C5582" s="28" t="s">
        <v>6</v>
      </c>
      <c r="D5582" s="21">
        <v>387334</v>
      </c>
      <c r="F5582" s="26">
        <v>310.93</v>
      </c>
      <c r="G5582" s="28" t="s">
        <v>1011</v>
      </c>
    </row>
    <row r="5583" spans="1:9" ht="13.4" customHeight="1" x14ac:dyDescent="0.25">
      <c r="A5583" s="21" t="s">
        <v>2119</v>
      </c>
      <c r="B5583" s="25">
        <v>41621</v>
      </c>
      <c r="C5583" s="28" t="s">
        <v>6</v>
      </c>
      <c r="D5583" s="21">
        <v>402336</v>
      </c>
      <c r="F5583" s="26">
        <v>116.26</v>
      </c>
      <c r="G5583" s="28" t="s">
        <v>960</v>
      </c>
    </row>
    <row r="5584" spans="1:9" ht="13.4" customHeight="1" x14ac:dyDescent="0.25">
      <c r="A5584" s="21" t="s">
        <v>2119</v>
      </c>
      <c r="B5584" s="25">
        <v>41621</v>
      </c>
      <c r="C5584" s="28" t="s">
        <v>6</v>
      </c>
      <c r="D5584" s="21">
        <v>402349</v>
      </c>
      <c r="F5584" s="26">
        <v>485.17</v>
      </c>
      <c r="G5584" s="28" t="s">
        <v>1012</v>
      </c>
    </row>
    <row r="5585" spans="1:9" ht="13.4" customHeight="1" x14ac:dyDescent="0.25">
      <c r="A5585" s="21" t="s">
        <v>2119</v>
      </c>
      <c r="B5585" s="25">
        <v>41621</v>
      </c>
      <c r="C5585" s="28" t="s">
        <v>6</v>
      </c>
      <c r="D5585" s="21">
        <v>283687</v>
      </c>
      <c r="F5585" s="26">
        <v>81.5</v>
      </c>
      <c r="G5585" s="28" t="s">
        <v>1012</v>
      </c>
    </row>
    <row r="5586" spans="1:9" ht="13.4" customHeight="1" x14ac:dyDescent="0.25">
      <c r="A5586" s="21" t="s">
        <v>2119</v>
      </c>
      <c r="B5586" s="25">
        <v>41621</v>
      </c>
      <c r="C5586" s="28" t="s">
        <v>21</v>
      </c>
      <c r="D5586" s="21" t="s">
        <v>1018</v>
      </c>
      <c r="E5586" s="26">
        <v>201</v>
      </c>
      <c r="G5586" s="28" t="s">
        <v>323</v>
      </c>
      <c r="I5586" s="21">
        <f>WEEKNUM(B5586)</f>
        <v>50</v>
      </c>
    </row>
    <row r="5587" spans="1:9" ht="13.4" customHeight="1" x14ac:dyDescent="0.25">
      <c r="A5587" s="21" t="s">
        <v>2119</v>
      </c>
      <c r="B5587" s="25">
        <v>41622</v>
      </c>
      <c r="C5587" s="28" t="s">
        <v>6</v>
      </c>
      <c r="D5587" s="21">
        <v>387396</v>
      </c>
      <c r="F5587" s="26">
        <v>369.29</v>
      </c>
      <c r="G5587" s="28" t="s">
        <v>1014</v>
      </c>
    </row>
    <row r="5588" spans="1:9" ht="13.4" customHeight="1" x14ac:dyDescent="0.25">
      <c r="A5588" s="21" t="s">
        <v>2119</v>
      </c>
      <c r="B5588" s="25">
        <v>41622</v>
      </c>
      <c r="C5588" s="28" t="s">
        <v>6</v>
      </c>
      <c r="D5588" s="21">
        <v>387399</v>
      </c>
      <c r="F5588" s="26">
        <v>556.72</v>
      </c>
      <c r="G5588" s="28" t="s">
        <v>1011</v>
      </c>
    </row>
    <row r="5589" spans="1:9" ht="13.4" customHeight="1" x14ac:dyDescent="0.25">
      <c r="A5589" s="21" t="s">
        <v>2119</v>
      </c>
      <c r="B5589" s="25">
        <v>41622</v>
      </c>
      <c r="C5589" s="28" t="s">
        <v>6</v>
      </c>
      <c r="D5589" s="21">
        <v>142452</v>
      </c>
      <c r="F5589" s="26">
        <v>475.83</v>
      </c>
      <c r="G5589" s="28" t="s">
        <v>1019</v>
      </c>
    </row>
    <row r="5590" spans="1:9" ht="13.4" customHeight="1" x14ac:dyDescent="0.25">
      <c r="A5590" s="21" t="s">
        <v>2119</v>
      </c>
      <c r="B5590" s="25">
        <v>41622</v>
      </c>
      <c r="C5590" s="28" t="s">
        <v>6</v>
      </c>
      <c r="D5590" s="21">
        <v>283710</v>
      </c>
      <c r="F5590" s="26">
        <v>266.5</v>
      </c>
      <c r="G5590" s="28" t="s">
        <v>1007</v>
      </c>
    </row>
    <row r="5591" spans="1:9" ht="13.4" customHeight="1" x14ac:dyDescent="0.25">
      <c r="A5591" s="21" t="s">
        <v>2119</v>
      </c>
      <c r="B5591" s="25">
        <v>41622</v>
      </c>
      <c r="C5591" s="28" t="s">
        <v>6</v>
      </c>
      <c r="D5591" s="21">
        <v>92045</v>
      </c>
      <c r="F5591" s="26">
        <v>363.58</v>
      </c>
      <c r="G5591" s="28" t="s">
        <v>1012</v>
      </c>
    </row>
    <row r="5592" spans="1:9" ht="13.4" customHeight="1" x14ac:dyDescent="0.25">
      <c r="A5592" s="21" t="s">
        <v>2119</v>
      </c>
      <c r="B5592" s="25">
        <v>41624</v>
      </c>
      <c r="C5592" s="28" t="s">
        <v>21</v>
      </c>
      <c r="D5592" s="21" t="s">
        <v>978</v>
      </c>
      <c r="E5592" s="26">
        <v>320</v>
      </c>
      <c r="G5592" s="28" t="s">
        <v>323</v>
      </c>
      <c r="I5592" s="21">
        <f t="shared" ref="I5592:I5598" si="179">WEEKNUM(B5592)</f>
        <v>51</v>
      </c>
    </row>
    <row r="5593" spans="1:9" ht="13.4" customHeight="1" x14ac:dyDescent="0.25">
      <c r="A5593" s="21" t="s">
        <v>2119</v>
      </c>
      <c r="B5593" s="25">
        <v>41624</v>
      </c>
      <c r="C5593" s="28" t="s">
        <v>21</v>
      </c>
      <c r="D5593" s="21" t="s">
        <v>963</v>
      </c>
      <c r="E5593" s="26">
        <v>2100</v>
      </c>
      <c r="G5593" s="28" t="s">
        <v>960</v>
      </c>
      <c r="I5593" s="21">
        <f t="shared" si="179"/>
        <v>51</v>
      </c>
    </row>
    <row r="5594" spans="1:9" ht="13.4" customHeight="1" x14ac:dyDescent="0.25">
      <c r="A5594" s="21" t="s">
        <v>2119</v>
      </c>
      <c r="B5594" s="25">
        <v>41624</v>
      </c>
      <c r="C5594" s="28" t="s">
        <v>21</v>
      </c>
      <c r="D5594" s="21" t="s">
        <v>255</v>
      </c>
      <c r="E5594" s="26">
        <v>700</v>
      </c>
      <c r="G5594" s="28" t="s">
        <v>1011</v>
      </c>
      <c r="I5594" s="21">
        <f t="shared" si="179"/>
        <v>51</v>
      </c>
    </row>
    <row r="5595" spans="1:9" ht="13.4" customHeight="1" x14ac:dyDescent="0.25">
      <c r="A5595" s="21" t="s">
        <v>2119</v>
      </c>
      <c r="B5595" s="25">
        <v>41624</v>
      </c>
      <c r="C5595" s="28" t="s">
        <v>21</v>
      </c>
      <c r="D5595" s="21" t="s">
        <v>40</v>
      </c>
      <c r="E5595" s="26">
        <v>2000</v>
      </c>
      <c r="G5595" s="28" t="s">
        <v>1011</v>
      </c>
      <c r="I5595" s="21">
        <f t="shared" si="179"/>
        <v>51</v>
      </c>
    </row>
    <row r="5596" spans="1:9" ht="13.4" customHeight="1" x14ac:dyDescent="0.25">
      <c r="A5596" s="21" t="s">
        <v>2119</v>
      </c>
      <c r="B5596" s="25">
        <v>41624</v>
      </c>
      <c r="C5596" s="28" t="s">
        <v>21</v>
      </c>
      <c r="D5596" s="21" t="s">
        <v>269</v>
      </c>
      <c r="E5596" s="26">
        <v>1000</v>
      </c>
      <c r="G5596" s="28" t="s">
        <v>1014</v>
      </c>
      <c r="I5596" s="21">
        <f t="shared" si="179"/>
        <v>51</v>
      </c>
    </row>
    <row r="5597" spans="1:9" ht="13.4" customHeight="1" x14ac:dyDescent="0.25">
      <c r="A5597" s="21" t="s">
        <v>2119</v>
      </c>
      <c r="B5597" s="25">
        <v>41624</v>
      </c>
      <c r="C5597" s="28" t="s">
        <v>21</v>
      </c>
      <c r="D5597" s="21" t="s">
        <v>941</v>
      </c>
      <c r="E5597" s="26">
        <v>300</v>
      </c>
      <c r="G5597" s="28" t="s">
        <v>877</v>
      </c>
      <c r="I5597" s="21">
        <f t="shared" si="179"/>
        <v>51</v>
      </c>
    </row>
    <row r="5598" spans="1:9" ht="13.4" customHeight="1" x14ac:dyDescent="0.25">
      <c r="A5598" s="21" t="s">
        <v>2119</v>
      </c>
      <c r="B5598" s="25">
        <v>41624</v>
      </c>
      <c r="C5598" s="28" t="s">
        <v>21</v>
      </c>
      <c r="D5598" s="21" t="s">
        <v>941</v>
      </c>
      <c r="E5598" s="26">
        <v>300</v>
      </c>
      <c r="G5598" s="28" t="s">
        <v>286</v>
      </c>
      <c r="I5598" s="21">
        <f t="shared" si="179"/>
        <v>51</v>
      </c>
    </row>
    <row r="5599" spans="1:9" ht="13.4" customHeight="1" x14ac:dyDescent="0.25">
      <c r="A5599" s="21" t="s">
        <v>2119</v>
      </c>
      <c r="B5599" s="25">
        <v>41624</v>
      </c>
      <c r="C5599" s="28" t="s">
        <v>6</v>
      </c>
      <c r="D5599" s="21">
        <v>142499</v>
      </c>
      <c r="F5599" s="26">
        <v>252.52</v>
      </c>
      <c r="G5599" s="28" t="s">
        <v>1011</v>
      </c>
    </row>
    <row r="5600" spans="1:9" ht="13.4" customHeight="1" x14ac:dyDescent="0.25">
      <c r="A5600" s="21" t="s">
        <v>2119</v>
      </c>
      <c r="B5600" s="25">
        <v>41624</v>
      </c>
      <c r="C5600" s="28" t="s">
        <v>6</v>
      </c>
      <c r="D5600" s="21">
        <v>387495</v>
      </c>
      <c r="F5600" s="26">
        <v>733</v>
      </c>
      <c r="G5600" s="28" t="s">
        <v>1011</v>
      </c>
    </row>
    <row r="5601" spans="1:9" x14ac:dyDescent="0.25">
      <c r="A5601" s="21" t="s">
        <v>2119</v>
      </c>
      <c r="B5601" s="25">
        <v>41624</v>
      </c>
      <c r="C5601" s="28" t="s">
        <v>340</v>
      </c>
      <c r="D5601" s="21">
        <v>92100</v>
      </c>
      <c r="F5601" s="26">
        <v>799</v>
      </c>
      <c r="G5601" s="28" t="s">
        <v>1020</v>
      </c>
    </row>
    <row r="5602" spans="1:9" ht="13.4" customHeight="1" x14ac:dyDescent="0.25">
      <c r="A5602" s="21" t="s">
        <v>2119</v>
      </c>
      <c r="B5602" s="25">
        <v>41624</v>
      </c>
      <c r="C5602" s="28" t="s">
        <v>340</v>
      </c>
      <c r="D5602" s="21">
        <v>92127</v>
      </c>
      <c r="F5602" s="26">
        <v>517.95000000000005</v>
      </c>
      <c r="G5602" s="28" t="s">
        <v>323</v>
      </c>
    </row>
    <row r="5603" spans="1:9" ht="13.4" customHeight="1" x14ac:dyDescent="0.25">
      <c r="A5603" s="21" t="s">
        <v>2119</v>
      </c>
      <c r="B5603" s="25">
        <v>41624</v>
      </c>
      <c r="C5603" s="28" t="s">
        <v>21</v>
      </c>
      <c r="D5603" s="21" t="s">
        <v>36</v>
      </c>
      <c r="E5603" s="26">
        <v>130</v>
      </c>
      <c r="G5603" s="28" t="s">
        <v>17</v>
      </c>
      <c r="I5603" s="21">
        <f>WEEKNUM(B5603)</f>
        <v>51</v>
      </c>
    </row>
    <row r="5604" spans="1:9" ht="13.4" customHeight="1" x14ac:dyDescent="0.25">
      <c r="A5604" s="21" t="s">
        <v>2119</v>
      </c>
      <c r="B5604" s="25">
        <v>41625</v>
      </c>
      <c r="C5604" s="28" t="s">
        <v>21</v>
      </c>
      <c r="D5604" s="21" t="s">
        <v>295</v>
      </c>
      <c r="E5604" s="26">
        <v>4000</v>
      </c>
      <c r="G5604" s="28" t="s">
        <v>1012</v>
      </c>
      <c r="I5604" s="21">
        <f>WEEKNUM(B5604)</f>
        <v>51</v>
      </c>
    </row>
    <row r="5605" spans="1:9" ht="13.4" customHeight="1" x14ac:dyDescent="0.25">
      <c r="A5605" s="21" t="s">
        <v>2119</v>
      </c>
      <c r="B5605" s="25">
        <v>41625</v>
      </c>
      <c r="C5605" s="28" t="s">
        <v>6</v>
      </c>
      <c r="D5605" s="21">
        <v>387570</v>
      </c>
      <c r="F5605" s="26">
        <v>552.70000000000005</v>
      </c>
      <c r="G5605" s="28" t="s">
        <v>1011</v>
      </c>
    </row>
    <row r="5606" spans="1:9" ht="13.4" customHeight="1" x14ac:dyDescent="0.25">
      <c r="A5606" s="21" t="s">
        <v>2119</v>
      </c>
      <c r="B5606" s="25">
        <v>41625</v>
      </c>
      <c r="C5606" s="28" t="s">
        <v>6</v>
      </c>
      <c r="D5606" s="21">
        <v>550302</v>
      </c>
      <c r="F5606" s="26">
        <v>512.22</v>
      </c>
      <c r="G5606" s="28" t="s">
        <v>1021</v>
      </c>
    </row>
    <row r="5607" spans="1:9" ht="13.4" customHeight="1" x14ac:dyDescent="0.25">
      <c r="A5607" s="21" t="s">
        <v>2119</v>
      </c>
      <c r="B5607" s="25">
        <v>41625</v>
      </c>
      <c r="C5607" s="28" t="s">
        <v>6</v>
      </c>
      <c r="D5607" s="21">
        <v>403020</v>
      </c>
      <c r="F5607" s="26">
        <v>323.33999999999997</v>
      </c>
      <c r="G5607" s="28" t="s">
        <v>960</v>
      </c>
    </row>
    <row r="5608" spans="1:9" ht="13.4" customHeight="1" x14ac:dyDescent="0.25">
      <c r="A5608" s="21" t="s">
        <v>2119</v>
      </c>
      <c r="B5608" s="25">
        <v>41625</v>
      </c>
      <c r="C5608" s="28" t="s">
        <v>21</v>
      </c>
      <c r="D5608" s="21" t="s">
        <v>295</v>
      </c>
      <c r="E5608" s="26">
        <v>2500</v>
      </c>
      <c r="G5608" s="28" t="s">
        <v>960</v>
      </c>
      <c r="I5608" s="21">
        <f>WEEKNUM(B5608)</f>
        <v>51</v>
      </c>
    </row>
    <row r="5609" spans="1:9" ht="13.4" customHeight="1" x14ac:dyDescent="0.25">
      <c r="A5609" s="21" t="s">
        <v>2119</v>
      </c>
      <c r="B5609" s="25">
        <v>41626</v>
      </c>
      <c r="C5609" s="28" t="s">
        <v>6</v>
      </c>
      <c r="D5609" s="21">
        <v>283972</v>
      </c>
      <c r="F5609" s="26">
        <v>346.29</v>
      </c>
      <c r="G5609" s="28" t="s">
        <v>997</v>
      </c>
    </row>
    <row r="5610" spans="1:9" ht="13.4" customHeight="1" x14ac:dyDescent="0.25">
      <c r="A5610" s="21" t="s">
        <v>2119</v>
      </c>
      <c r="B5610" s="25">
        <v>41626</v>
      </c>
      <c r="C5610" s="28" t="s">
        <v>6</v>
      </c>
      <c r="D5610" s="21">
        <v>283979</v>
      </c>
      <c r="F5610" s="26">
        <v>81.7</v>
      </c>
      <c r="G5610" s="28" t="s">
        <v>997</v>
      </c>
    </row>
    <row r="5611" spans="1:9" ht="13.4" customHeight="1" x14ac:dyDescent="0.25">
      <c r="A5611" s="21" t="s">
        <v>2119</v>
      </c>
      <c r="B5611" s="25">
        <v>41626</v>
      </c>
      <c r="C5611" s="28" t="s">
        <v>6</v>
      </c>
      <c r="D5611" s="21">
        <v>387653</v>
      </c>
      <c r="F5611" s="26">
        <v>817.89</v>
      </c>
      <c r="G5611" s="28" t="s">
        <v>1014</v>
      </c>
    </row>
    <row r="5612" spans="1:9" ht="13.4" customHeight="1" x14ac:dyDescent="0.25">
      <c r="A5612" s="21" t="s">
        <v>2119</v>
      </c>
      <c r="B5612" s="25">
        <v>41626</v>
      </c>
      <c r="C5612" s="28" t="s">
        <v>6</v>
      </c>
      <c r="D5612" s="21">
        <v>283987</v>
      </c>
      <c r="F5612" s="26">
        <v>195.23</v>
      </c>
      <c r="G5612" s="28" t="s">
        <v>1012</v>
      </c>
    </row>
    <row r="5613" spans="1:9" ht="13.4" customHeight="1" x14ac:dyDescent="0.25">
      <c r="A5613" s="21" t="s">
        <v>2119</v>
      </c>
      <c r="B5613" s="25">
        <v>41626</v>
      </c>
      <c r="C5613" s="28" t="s">
        <v>6</v>
      </c>
      <c r="D5613" s="21">
        <v>284003</v>
      </c>
      <c r="F5613" s="26">
        <v>223.01</v>
      </c>
      <c r="G5613" s="28" t="s">
        <v>997</v>
      </c>
    </row>
    <row r="5614" spans="1:9" ht="13.4" customHeight="1" x14ac:dyDescent="0.25">
      <c r="A5614" s="21" t="s">
        <v>2119</v>
      </c>
      <c r="B5614" s="25">
        <v>41626</v>
      </c>
      <c r="C5614" s="28" t="s">
        <v>6</v>
      </c>
      <c r="D5614" s="21">
        <v>550470</v>
      </c>
      <c r="F5614" s="26">
        <v>247.79</v>
      </c>
      <c r="G5614" s="28" t="s">
        <v>1021</v>
      </c>
    </row>
    <row r="5615" spans="1:9" ht="13.4" customHeight="1" x14ac:dyDescent="0.25">
      <c r="A5615" s="21" t="s">
        <v>2119</v>
      </c>
      <c r="B5615" s="25">
        <v>41626</v>
      </c>
      <c r="C5615" s="28" t="s">
        <v>6</v>
      </c>
      <c r="D5615" s="21">
        <v>550511</v>
      </c>
      <c r="F5615" s="26">
        <v>109.83</v>
      </c>
      <c r="G5615" s="28" t="s">
        <v>1021</v>
      </c>
    </row>
    <row r="5616" spans="1:9" ht="13.4" customHeight="1" x14ac:dyDescent="0.25">
      <c r="A5616" s="21" t="s">
        <v>2119</v>
      </c>
      <c r="B5616" s="25">
        <v>41626</v>
      </c>
      <c r="C5616" s="28" t="s">
        <v>21</v>
      </c>
      <c r="D5616" s="21" t="s">
        <v>260</v>
      </c>
      <c r="E5616" s="26">
        <v>2700</v>
      </c>
      <c r="G5616" s="28" t="s">
        <v>1021</v>
      </c>
      <c r="I5616" s="21">
        <f>WEEKNUM(B5616)</f>
        <v>51</v>
      </c>
    </row>
    <row r="5617" spans="1:9" ht="13.4" customHeight="1" x14ac:dyDescent="0.25">
      <c r="A5617" s="21" t="s">
        <v>2119</v>
      </c>
      <c r="B5617" s="25">
        <v>41627</v>
      </c>
      <c r="C5617" s="28" t="s">
        <v>6</v>
      </c>
      <c r="D5617" s="21">
        <v>92197</v>
      </c>
      <c r="F5617" s="26">
        <v>732.67</v>
      </c>
      <c r="G5617" s="28" t="s">
        <v>1022</v>
      </c>
    </row>
    <row r="5618" spans="1:9" ht="13.4" customHeight="1" x14ac:dyDescent="0.25">
      <c r="A5618" s="21" t="s">
        <v>2119</v>
      </c>
      <c r="B5618" s="25">
        <v>41627</v>
      </c>
      <c r="C5618" s="28" t="s">
        <v>6</v>
      </c>
      <c r="D5618" s="21" t="s">
        <v>216</v>
      </c>
      <c r="F5618" s="26">
        <v>15.5</v>
      </c>
      <c r="G5618" s="28" t="s">
        <v>1021</v>
      </c>
    </row>
    <row r="5619" spans="1:9" ht="13.4" customHeight="1" x14ac:dyDescent="0.25">
      <c r="A5619" s="21" t="s">
        <v>2119</v>
      </c>
      <c r="B5619" s="25">
        <v>41628</v>
      </c>
      <c r="C5619" s="28" t="s">
        <v>21</v>
      </c>
      <c r="D5619" s="21" t="s">
        <v>40</v>
      </c>
      <c r="E5619" s="26">
        <v>4000</v>
      </c>
      <c r="G5619" s="28" t="s">
        <v>1014</v>
      </c>
      <c r="I5619" s="21">
        <f>WEEKNUM(B5619)</f>
        <v>51</v>
      </c>
    </row>
    <row r="5620" spans="1:9" ht="13.4" customHeight="1" x14ac:dyDescent="0.25">
      <c r="A5620" s="21" t="s">
        <v>2119</v>
      </c>
      <c r="B5620" s="25">
        <v>41628</v>
      </c>
      <c r="C5620" s="28" t="s">
        <v>21</v>
      </c>
      <c r="D5620" s="21" t="s">
        <v>40</v>
      </c>
      <c r="E5620" s="26">
        <v>3000</v>
      </c>
      <c r="G5620" s="28" t="s">
        <v>1011</v>
      </c>
      <c r="I5620" s="21">
        <f>WEEKNUM(B5620)</f>
        <v>51</v>
      </c>
    </row>
    <row r="5621" spans="1:9" ht="13.4" customHeight="1" x14ac:dyDescent="0.25">
      <c r="A5621" s="21" t="s">
        <v>2119</v>
      </c>
      <c r="B5621" s="25">
        <v>41628</v>
      </c>
      <c r="C5621" s="28" t="s">
        <v>21</v>
      </c>
      <c r="D5621" s="21" t="s">
        <v>1000</v>
      </c>
      <c r="E5621" s="26">
        <v>340</v>
      </c>
      <c r="G5621" s="28" t="s">
        <v>1011</v>
      </c>
      <c r="I5621" s="21">
        <f>WEEKNUM(B5621)</f>
        <v>51</v>
      </c>
    </row>
    <row r="5622" spans="1:9" ht="13.4" customHeight="1" x14ac:dyDescent="0.25">
      <c r="A5622" s="21" t="s">
        <v>2119</v>
      </c>
      <c r="B5622" s="25">
        <v>41628</v>
      </c>
      <c r="C5622" s="28" t="s">
        <v>21</v>
      </c>
      <c r="D5622" s="21" t="s">
        <v>452</v>
      </c>
      <c r="E5622" s="26">
        <v>1000</v>
      </c>
      <c r="G5622" s="28" t="s">
        <v>1012</v>
      </c>
      <c r="I5622" s="21">
        <f>WEEKNUM(B5622)</f>
        <v>51</v>
      </c>
    </row>
    <row r="5623" spans="1:9" ht="13.4" customHeight="1" x14ac:dyDescent="0.25">
      <c r="A5623" s="21" t="s">
        <v>2119</v>
      </c>
      <c r="B5623" s="25">
        <v>41628</v>
      </c>
      <c r="C5623" s="28" t="s">
        <v>21</v>
      </c>
      <c r="D5623" s="21" t="s">
        <v>452</v>
      </c>
      <c r="E5623" s="26">
        <v>880</v>
      </c>
      <c r="G5623" s="21" t="s">
        <v>326</v>
      </c>
      <c r="I5623" s="21">
        <f>WEEKNUM(B5623)</f>
        <v>51</v>
      </c>
    </row>
    <row r="5624" spans="1:9" ht="13.4" customHeight="1" x14ac:dyDescent="0.25">
      <c r="A5624" s="21" t="s">
        <v>2119</v>
      </c>
      <c r="B5624" s="25">
        <v>41628</v>
      </c>
      <c r="C5624" s="28" t="s">
        <v>6</v>
      </c>
      <c r="D5624" s="21">
        <v>550704</v>
      </c>
      <c r="F5624" s="26">
        <v>62.25</v>
      </c>
      <c r="G5624" s="28" t="s">
        <v>1021</v>
      </c>
    </row>
    <row r="5625" spans="1:9" ht="13.4" customHeight="1" x14ac:dyDescent="0.25">
      <c r="A5625" s="21" t="s">
        <v>2119</v>
      </c>
      <c r="B5625" s="25">
        <v>41628</v>
      </c>
      <c r="C5625" s="28" t="s">
        <v>6</v>
      </c>
      <c r="D5625" s="21">
        <v>387807</v>
      </c>
      <c r="F5625" s="26">
        <v>221.91</v>
      </c>
      <c r="G5625" s="28" t="s">
        <v>1014</v>
      </c>
    </row>
    <row r="5626" spans="1:9" x14ac:dyDescent="0.25">
      <c r="A5626" s="21" t="s">
        <v>2119</v>
      </c>
      <c r="B5626" s="25">
        <v>41628</v>
      </c>
      <c r="C5626" s="28" t="s">
        <v>6</v>
      </c>
      <c r="D5626" s="21">
        <v>387808</v>
      </c>
      <c r="F5626" s="26">
        <v>88.4</v>
      </c>
      <c r="G5626" s="28" t="s">
        <v>1011</v>
      </c>
    </row>
    <row r="5627" spans="1:9" ht="13.4" customHeight="1" x14ac:dyDescent="0.25">
      <c r="A5627" s="21" t="s">
        <v>2119</v>
      </c>
      <c r="B5627" s="25">
        <v>41628</v>
      </c>
      <c r="C5627" s="28" t="s">
        <v>6</v>
      </c>
      <c r="D5627" s="21">
        <v>550731</v>
      </c>
      <c r="F5627" s="26">
        <v>627.49</v>
      </c>
      <c r="G5627" s="28" t="s">
        <v>1021</v>
      </c>
    </row>
    <row r="5628" spans="1:9" ht="13.4" customHeight="1" x14ac:dyDescent="0.25">
      <c r="A5628" s="21" t="s">
        <v>2119</v>
      </c>
      <c r="B5628" s="25">
        <v>41628</v>
      </c>
      <c r="C5628" s="28" t="s">
        <v>6</v>
      </c>
      <c r="D5628" s="21">
        <v>550754</v>
      </c>
      <c r="F5628" s="26">
        <v>1488.74</v>
      </c>
      <c r="G5628" s="28" t="s">
        <v>1021</v>
      </c>
    </row>
    <row r="5629" spans="1:9" ht="13.4" customHeight="1" x14ac:dyDescent="0.25">
      <c r="A5629" s="21" t="s">
        <v>2119</v>
      </c>
      <c r="B5629" s="25">
        <v>41628</v>
      </c>
      <c r="C5629" s="28" t="s">
        <v>21</v>
      </c>
      <c r="D5629" s="21" t="s">
        <v>452</v>
      </c>
      <c r="E5629" s="26">
        <v>1550</v>
      </c>
      <c r="G5629" s="28" t="s">
        <v>1023</v>
      </c>
      <c r="I5629" s="21">
        <f>WEEKNUM(B5629)</f>
        <v>51</v>
      </c>
    </row>
    <row r="5630" spans="1:9" ht="13.4" customHeight="1" x14ac:dyDescent="0.25">
      <c r="A5630" s="21" t="s">
        <v>2119</v>
      </c>
      <c r="B5630" s="25">
        <v>41629</v>
      </c>
      <c r="C5630" s="28" t="s">
        <v>6</v>
      </c>
      <c r="D5630" s="21">
        <v>550829</v>
      </c>
      <c r="F5630" s="26">
        <v>143.83000000000001</v>
      </c>
      <c r="G5630" s="28" t="s">
        <v>1021</v>
      </c>
    </row>
    <row r="5631" spans="1:9" ht="13.4" customHeight="1" x14ac:dyDescent="0.25">
      <c r="A5631" s="21" t="s">
        <v>2119</v>
      </c>
      <c r="B5631" s="25">
        <v>41629</v>
      </c>
      <c r="C5631" s="28" t="s">
        <v>6</v>
      </c>
      <c r="D5631" s="21">
        <v>284712</v>
      </c>
      <c r="F5631" s="26">
        <v>724.57</v>
      </c>
      <c r="G5631" s="28" t="s">
        <v>1011</v>
      </c>
    </row>
    <row r="5632" spans="1:9" ht="13.4" customHeight="1" x14ac:dyDescent="0.25">
      <c r="A5632" s="21" t="s">
        <v>2119</v>
      </c>
      <c r="B5632" s="25">
        <v>41629</v>
      </c>
      <c r="C5632" s="28" t="s">
        <v>6</v>
      </c>
      <c r="D5632" s="21">
        <v>284710</v>
      </c>
      <c r="F5632" s="26">
        <v>327.96</v>
      </c>
      <c r="G5632" s="28" t="s">
        <v>1014</v>
      </c>
    </row>
    <row r="5633" spans="1:9" ht="13.4" customHeight="1" x14ac:dyDescent="0.25">
      <c r="A5633" s="21" t="s">
        <v>2119</v>
      </c>
      <c r="B5633" s="25">
        <v>41630</v>
      </c>
      <c r="C5633" s="28" t="s">
        <v>6</v>
      </c>
      <c r="D5633" s="21">
        <v>142748</v>
      </c>
      <c r="F5633" s="26">
        <v>212.48</v>
      </c>
      <c r="G5633" s="28" t="s">
        <v>1021</v>
      </c>
    </row>
    <row r="5634" spans="1:9" ht="13.4" customHeight="1" x14ac:dyDescent="0.25">
      <c r="A5634" s="21" t="s">
        <v>2119</v>
      </c>
      <c r="B5634" s="25">
        <v>41631</v>
      </c>
      <c r="C5634" s="28" t="s">
        <v>21</v>
      </c>
      <c r="D5634" s="21" t="s">
        <v>978</v>
      </c>
      <c r="E5634" s="26">
        <v>320</v>
      </c>
      <c r="G5634" s="28" t="s">
        <v>323</v>
      </c>
      <c r="I5634" s="21">
        <f t="shared" ref="I5634:I5641" si="180">WEEKNUM(B5634)</f>
        <v>52</v>
      </c>
    </row>
    <row r="5635" spans="1:9" ht="13.4" customHeight="1" x14ac:dyDescent="0.25">
      <c r="A5635" s="21" t="s">
        <v>2119</v>
      </c>
      <c r="B5635" s="25">
        <v>41631</v>
      </c>
      <c r="C5635" s="28" t="s">
        <v>21</v>
      </c>
      <c r="D5635" s="21" t="s">
        <v>1024</v>
      </c>
      <c r="E5635" s="26">
        <v>3500</v>
      </c>
      <c r="G5635" s="28" t="s">
        <v>323</v>
      </c>
      <c r="I5635" s="21">
        <f t="shared" si="180"/>
        <v>52</v>
      </c>
    </row>
    <row r="5636" spans="1:9" ht="13.4" customHeight="1" x14ac:dyDescent="0.25">
      <c r="A5636" s="21" t="s">
        <v>2119</v>
      </c>
      <c r="B5636" s="25">
        <v>41631</v>
      </c>
      <c r="C5636" s="28" t="s">
        <v>21</v>
      </c>
      <c r="D5636" s="21" t="s">
        <v>1025</v>
      </c>
      <c r="E5636" s="26">
        <v>3380</v>
      </c>
      <c r="G5636" s="28" t="s">
        <v>1012</v>
      </c>
      <c r="I5636" s="21">
        <f t="shared" si="180"/>
        <v>52</v>
      </c>
    </row>
    <row r="5637" spans="1:9" ht="13.4" customHeight="1" x14ac:dyDescent="0.25">
      <c r="A5637" s="21" t="s">
        <v>2119</v>
      </c>
      <c r="B5637" s="25">
        <v>41631</v>
      </c>
      <c r="C5637" s="28" t="s">
        <v>21</v>
      </c>
      <c r="D5637" s="21" t="s">
        <v>255</v>
      </c>
      <c r="E5637" s="26">
        <v>700</v>
      </c>
      <c r="G5637" s="28" t="s">
        <v>1021</v>
      </c>
      <c r="I5637" s="21">
        <f t="shared" si="180"/>
        <v>52</v>
      </c>
    </row>
    <row r="5638" spans="1:9" ht="13.4" customHeight="1" x14ac:dyDescent="0.25">
      <c r="A5638" s="21" t="s">
        <v>2119</v>
      </c>
      <c r="B5638" s="25">
        <v>41631</v>
      </c>
      <c r="C5638" s="28" t="s">
        <v>21</v>
      </c>
      <c r="D5638" s="21" t="s">
        <v>56</v>
      </c>
      <c r="E5638" s="26">
        <v>500</v>
      </c>
      <c r="G5638" s="28" t="s">
        <v>997</v>
      </c>
      <c r="I5638" s="21">
        <f t="shared" si="180"/>
        <v>52</v>
      </c>
    </row>
    <row r="5639" spans="1:9" ht="13.4" customHeight="1" x14ac:dyDescent="0.25">
      <c r="A5639" s="21" t="s">
        <v>2119</v>
      </c>
      <c r="B5639" s="25">
        <v>41631</v>
      </c>
      <c r="C5639" s="28" t="s">
        <v>21</v>
      </c>
      <c r="D5639" s="21" t="s">
        <v>295</v>
      </c>
      <c r="E5639" s="26">
        <v>2220</v>
      </c>
      <c r="G5639" s="28" t="s">
        <v>960</v>
      </c>
      <c r="I5639" s="21">
        <f t="shared" si="180"/>
        <v>52</v>
      </c>
    </row>
    <row r="5640" spans="1:9" ht="13.4" customHeight="1" x14ac:dyDescent="0.25">
      <c r="A5640" s="21" t="s">
        <v>2119</v>
      </c>
      <c r="B5640" s="25">
        <v>41631</v>
      </c>
      <c r="C5640" s="28" t="s">
        <v>21</v>
      </c>
      <c r="D5640" s="21" t="s">
        <v>295</v>
      </c>
      <c r="E5640" s="26">
        <v>1450</v>
      </c>
      <c r="G5640" s="28" t="s">
        <v>1012</v>
      </c>
      <c r="I5640" s="21">
        <f t="shared" si="180"/>
        <v>52</v>
      </c>
    </row>
    <row r="5641" spans="1:9" ht="13.4" customHeight="1" x14ac:dyDescent="0.25">
      <c r="A5641" s="21" t="s">
        <v>2119</v>
      </c>
      <c r="B5641" s="25">
        <v>41631</v>
      </c>
      <c r="C5641" s="28" t="s">
        <v>21</v>
      </c>
      <c r="D5641" s="21" t="s">
        <v>46</v>
      </c>
      <c r="E5641" s="26">
        <v>2200</v>
      </c>
      <c r="G5641" s="28" t="s">
        <v>1021</v>
      </c>
      <c r="I5641" s="21">
        <f t="shared" si="180"/>
        <v>52</v>
      </c>
    </row>
    <row r="5642" spans="1:9" ht="13.4" customHeight="1" x14ac:dyDescent="0.25">
      <c r="A5642" s="21" t="s">
        <v>2119</v>
      </c>
      <c r="B5642" s="25">
        <v>41631</v>
      </c>
      <c r="C5642" s="28" t="s">
        <v>6</v>
      </c>
      <c r="D5642" s="21">
        <v>284259</v>
      </c>
      <c r="F5642" s="26">
        <v>28.32</v>
      </c>
      <c r="G5642" s="28" t="s">
        <v>365</v>
      </c>
    </row>
    <row r="5643" spans="1:9" ht="13.4" customHeight="1" x14ac:dyDescent="0.25">
      <c r="A5643" s="21" t="s">
        <v>2119</v>
      </c>
      <c r="B5643" s="25">
        <v>41631</v>
      </c>
      <c r="C5643" s="28" t="s">
        <v>6</v>
      </c>
      <c r="D5643" s="21">
        <v>284824</v>
      </c>
      <c r="F5643" s="26">
        <v>143.82</v>
      </c>
      <c r="G5643" s="28" t="s">
        <v>1021</v>
      </c>
    </row>
    <row r="5644" spans="1:9" ht="13.4" customHeight="1" x14ac:dyDescent="0.25">
      <c r="A5644" s="21" t="s">
        <v>2119</v>
      </c>
      <c r="B5644" s="25">
        <v>41631</v>
      </c>
      <c r="C5644" s="28" t="s">
        <v>6</v>
      </c>
      <c r="D5644" s="21">
        <v>387958</v>
      </c>
      <c r="F5644" s="26">
        <v>1381.2</v>
      </c>
      <c r="G5644" s="28" t="s">
        <v>1011</v>
      </c>
    </row>
    <row r="5645" spans="1:9" ht="13.4" customHeight="1" x14ac:dyDescent="0.25">
      <c r="A5645" s="21" t="s">
        <v>2119</v>
      </c>
      <c r="B5645" s="25">
        <v>41631</v>
      </c>
      <c r="C5645" s="28" t="s">
        <v>6</v>
      </c>
      <c r="D5645" s="21">
        <v>387967</v>
      </c>
      <c r="F5645" s="26">
        <v>84.61</v>
      </c>
      <c r="G5645" s="28" t="s">
        <v>1011</v>
      </c>
    </row>
    <row r="5646" spans="1:9" ht="13.4" customHeight="1" x14ac:dyDescent="0.25">
      <c r="A5646" s="21" t="s">
        <v>2119</v>
      </c>
      <c r="B5646" s="25">
        <v>41631</v>
      </c>
      <c r="C5646" s="28" t="s">
        <v>275</v>
      </c>
      <c r="D5646" s="21">
        <v>284289</v>
      </c>
      <c r="F5646" s="26">
        <v>316.94</v>
      </c>
      <c r="G5646" s="28" t="s">
        <v>69</v>
      </c>
      <c r="H5646" s="21" t="s">
        <v>1573</v>
      </c>
    </row>
    <row r="5647" spans="1:9" ht="13.4" customHeight="1" x14ac:dyDescent="0.25">
      <c r="A5647" s="21" t="s">
        <v>2119</v>
      </c>
      <c r="B5647" s="25">
        <v>41631</v>
      </c>
      <c r="C5647" s="28" t="s">
        <v>6</v>
      </c>
      <c r="D5647" s="21">
        <v>284286</v>
      </c>
      <c r="F5647" s="26">
        <v>316.94</v>
      </c>
      <c r="G5647" s="21" t="s">
        <v>326</v>
      </c>
    </row>
    <row r="5648" spans="1:9" ht="13.4" customHeight="1" x14ac:dyDescent="0.25">
      <c r="A5648" s="21" t="s">
        <v>2119</v>
      </c>
      <c r="B5648" s="25">
        <v>41631</v>
      </c>
      <c r="C5648" s="28" t="s">
        <v>21</v>
      </c>
      <c r="D5648" s="21" t="s">
        <v>1026</v>
      </c>
      <c r="E5648" s="26">
        <v>1180</v>
      </c>
      <c r="G5648" s="28" t="s">
        <v>960</v>
      </c>
      <c r="I5648" s="21">
        <f>WEEKNUM(B5648)</f>
        <v>52</v>
      </c>
    </row>
    <row r="5649" spans="1:9" ht="13.4" customHeight="1" x14ac:dyDescent="0.25">
      <c r="A5649" s="21" t="s">
        <v>2119</v>
      </c>
      <c r="B5649" s="25">
        <v>41632</v>
      </c>
      <c r="C5649" s="28" t="s">
        <v>21</v>
      </c>
      <c r="D5649" s="21" t="s">
        <v>560</v>
      </c>
      <c r="E5649" s="26">
        <v>75</v>
      </c>
      <c r="G5649" s="21" t="s">
        <v>158</v>
      </c>
      <c r="I5649" s="21">
        <f>WEEKNUM(B5649)</f>
        <v>52</v>
      </c>
    </row>
    <row r="5650" spans="1:9" ht="13.4" customHeight="1" x14ac:dyDescent="0.25">
      <c r="A5650" s="21" t="s">
        <v>2119</v>
      </c>
      <c r="B5650" s="25">
        <v>41632</v>
      </c>
      <c r="C5650" s="28" t="s">
        <v>6</v>
      </c>
      <c r="D5650" s="21">
        <v>278197</v>
      </c>
      <c r="F5650" s="26">
        <v>79.53</v>
      </c>
      <c r="G5650" s="21" t="s">
        <v>62</v>
      </c>
    </row>
    <row r="5651" spans="1:9" ht="13.4" customHeight="1" x14ac:dyDescent="0.25">
      <c r="A5651" s="21" t="s">
        <v>2119</v>
      </c>
      <c r="B5651" s="25">
        <v>41632</v>
      </c>
      <c r="C5651" s="28" t="s">
        <v>21</v>
      </c>
      <c r="D5651" s="21" t="s">
        <v>560</v>
      </c>
      <c r="E5651" s="26">
        <v>75</v>
      </c>
      <c r="G5651" s="28" t="s">
        <v>997</v>
      </c>
      <c r="I5651" s="21">
        <f>WEEKNUM(B5651)</f>
        <v>52</v>
      </c>
    </row>
    <row r="5652" spans="1:9" ht="13.4" customHeight="1" x14ac:dyDescent="0.25">
      <c r="A5652" s="21" t="s">
        <v>2119</v>
      </c>
      <c r="B5652" s="25">
        <v>41634</v>
      </c>
      <c r="C5652" s="28" t="s">
        <v>21</v>
      </c>
      <c r="D5652" s="21" t="s">
        <v>1027</v>
      </c>
      <c r="E5652" s="26">
        <v>284</v>
      </c>
      <c r="G5652" s="28" t="s">
        <v>323</v>
      </c>
      <c r="I5652" s="21">
        <f>WEEKNUM(B5652)</f>
        <v>52</v>
      </c>
    </row>
    <row r="5653" spans="1:9" ht="13.4" customHeight="1" x14ac:dyDescent="0.25">
      <c r="A5653" s="21" t="s">
        <v>2119</v>
      </c>
      <c r="B5653" s="25">
        <v>41634</v>
      </c>
      <c r="C5653" s="28" t="s">
        <v>21</v>
      </c>
      <c r="D5653" s="21" t="s">
        <v>848</v>
      </c>
      <c r="E5653" s="26">
        <v>200</v>
      </c>
      <c r="G5653" s="28" t="s">
        <v>960</v>
      </c>
      <c r="I5653" s="21">
        <f>WEEKNUM(B5653)</f>
        <v>52</v>
      </c>
    </row>
    <row r="5654" spans="1:9" ht="13.4" customHeight="1" x14ac:dyDescent="0.25">
      <c r="A5654" s="21" t="s">
        <v>2119</v>
      </c>
      <c r="B5654" s="25">
        <v>41634</v>
      </c>
      <c r="C5654" s="28" t="s">
        <v>21</v>
      </c>
      <c r="D5654" s="21" t="s">
        <v>848</v>
      </c>
      <c r="E5654" s="26">
        <v>200</v>
      </c>
      <c r="G5654" s="28" t="s">
        <v>1011</v>
      </c>
      <c r="I5654" s="21">
        <f>WEEKNUM(B5654)</f>
        <v>52</v>
      </c>
    </row>
    <row r="5655" spans="1:9" ht="13.4" customHeight="1" x14ac:dyDescent="0.25">
      <c r="A5655" s="21" t="s">
        <v>2119</v>
      </c>
      <c r="B5655" s="25">
        <v>41634</v>
      </c>
      <c r="C5655" s="28" t="s">
        <v>6</v>
      </c>
      <c r="D5655" s="21">
        <v>404195</v>
      </c>
      <c r="F5655" s="26">
        <v>62.3</v>
      </c>
      <c r="G5655" s="28" t="s">
        <v>1028</v>
      </c>
    </row>
    <row r="5656" spans="1:9" ht="13.4" customHeight="1" x14ac:dyDescent="0.25">
      <c r="A5656" s="21" t="s">
        <v>2119</v>
      </c>
      <c r="B5656" s="25">
        <v>41634</v>
      </c>
      <c r="C5656" s="28" t="s">
        <v>6</v>
      </c>
      <c r="D5656" s="21">
        <v>278255</v>
      </c>
      <c r="F5656" s="26">
        <v>647.48</v>
      </c>
      <c r="G5656" s="28" t="s">
        <v>1029</v>
      </c>
    </row>
    <row r="5657" spans="1:9" ht="13.4" customHeight="1" x14ac:dyDescent="0.25">
      <c r="A5657" s="21" t="s">
        <v>2119</v>
      </c>
      <c r="B5657" s="25">
        <v>41634</v>
      </c>
      <c r="C5657" s="28" t="s">
        <v>6</v>
      </c>
      <c r="D5657" s="21">
        <v>284980</v>
      </c>
      <c r="F5657" s="26">
        <v>181.21</v>
      </c>
      <c r="G5657" s="28" t="s">
        <v>1021</v>
      </c>
    </row>
    <row r="5658" spans="1:9" ht="13.4" customHeight="1" x14ac:dyDescent="0.25">
      <c r="A5658" s="21" t="s">
        <v>2119</v>
      </c>
      <c r="B5658" s="25">
        <v>41634</v>
      </c>
      <c r="C5658" s="28" t="s">
        <v>237</v>
      </c>
      <c r="D5658" s="21">
        <v>278257</v>
      </c>
      <c r="F5658" s="26">
        <v>126.14</v>
      </c>
      <c r="G5658" s="28" t="s">
        <v>323</v>
      </c>
    </row>
    <row r="5659" spans="1:9" ht="13.4" customHeight="1" x14ac:dyDescent="0.25">
      <c r="A5659" s="21" t="s">
        <v>2119</v>
      </c>
      <c r="B5659" s="25">
        <v>41634</v>
      </c>
      <c r="C5659" s="28" t="s">
        <v>6</v>
      </c>
      <c r="D5659" s="21">
        <v>388060</v>
      </c>
      <c r="F5659" s="26">
        <v>779.24</v>
      </c>
      <c r="G5659" s="28" t="s">
        <v>1014</v>
      </c>
    </row>
    <row r="5660" spans="1:9" ht="13.4" customHeight="1" x14ac:dyDescent="0.25">
      <c r="A5660" s="21" t="s">
        <v>2119</v>
      </c>
      <c r="B5660" s="25">
        <v>41634</v>
      </c>
      <c r="C5660" s="28" t="s">
        <v>6</v>
      </c>
      <c r="D5660" s="21">
        <v>388062</v>
      </c>
      <c r="F5660" s="26">
        <v>142.35</v>
      </c>
      <c r="G5660" s="28" t="s">
        <v>1011</v>
      </c>
    </row>
    <row r="5661" spans="1:9" ht="13.4" customHeight="1" x14ac:dyDescent="0.25">
      <c r="A5661" s="21" t="s">
        <v>2119</v>
      </c>
      <c r="B5661" s="25">
        <v>41634</v>
      </c>
      <c r="C5661" s="28" t="s">
        <v>6</v>
      </c>
      <c r="D5661" s="21">
        <v>284998</v>
      </c>
      <c r="F5661" s="26">
        <v>93.22</v>
      </c>
      <c r="G5661" s="28" t="s">
        <v>1021</v>
      </c>
    </row>
    <row r="5662" spans="1:9" ht="13.4" customHeight="1" x14ac:dyDescent="0.25">
      <c r="A5662" s="21" t="s">
        <v>2119</v>
      </c>
      <c r="B5662" s="25">
        <v>41634</v>
      </c>
      <c r="C5662" s="21" t="s">
        <v>6</v>
      </c>
      <c r="D5662" s="21">
        <v>404293</v>
      </c>
      <c r="F5662" s="26">
        <v>56.61</v>
      </c>
      <c r="G5662" s="28" t="s">
        <v>960</v>
      </c>
    </row>
    <row r="5663" spans="1:9" ht="13.4" customHeight="1" x14ac:dyDescent="0.25">
      <c r="A5663" s="21" t="s">
        <v>2119</v>
      </c>
      <c r="B5663" s="25">
        <v>41634</v>
      </c>
      <c r="C5663" s="28" t="s">
        <v>6</v>
      </c>
      <c r="D5663" s="21">
        <v>284415</v>
      </c>
      <c r="F5663" s="26">
        <v>37.270000000000003</v>
      </c>
      <c r="G5663" s="28" t="s">
        <v>999</v>
      </c>
    </row>
    <row r="5664" spans="1:9" ht="13.4" customHeight="1" x14ac:dyDescent="0.25">
      <c r="A5664" s="21" t="s">
        <v>2119</v>
      </c>
      <c r="B5664" s="25">
        <v>41634</v>
      </c>
      <c r="C5664" s="28" t="s">
        <v>21</v>
      </c>
      <c r="D5664" s="21" t="s">
        <v>848</v>
      </c>
      <c r="E5664" s="26">
        <v>200</v>
      </c>
      <c r="G5664" s="28" t="s">
        <v>1021</v>
      </c>
      <c r="I5664" s="21">
        <f>WEEKNUM(B5664)</f>
        <v>52</v>
      </c>
    </row>
    <row r="5665" spans="1:9" ht="13.4" customHeight="1" x14ac:dyDescent="0.25">
      <c r="A5665" s="21" t="s">
        <v>2119</v>
      </c>
      <c r="B5665" s="25">
        <v>41635</v>
      </c>
      <c r="C5665" s="28" t="s">
        <v>6</v>
      </c>
      <c r="D5665" s="21">
        <v>142844</v>
      </c>
      <c r="F5665" s="26">
        <v>244.39</v>
      </c>
      <c r="G5665" s="28" t="s">
        <v>1014</v>
      </c>
    </row>
    <row r="5666" spans="1:9" ht="13.4" customHeight="1" x14ac:dyDescent="0.25">
      <c r="A5666" s="21" t="s">
        <v>2119</v>
      </c>
      <c r="B5666" s="25">
        <v>41635</v>
      </c>
      <c r="C5666" s="28" t="s">
        <v>6</v>
      </c>
      <c r="D5666" s="21">
        <v>285080</v>
      </c>
      <c r="F5666" s="26">
        <v>796.17</v>
      </c>
      <c r="G5666" s="28" t="s">
        <v>1021</v>
      </c>
    </row>
    <row r="5667" spans="1:9" ht="13.4" customHeight="1" x14ac:dyDescent="0.25">
      <c r="A5667" s="21" t="s">
        <v>2119</v>
      </c>
      <c r="B5667" s="25">
        <v>41635</v>
      </c>
      <c r="C5667" s="28" t="s">
        <v>6</v>
      </c>
      <c r="D5667" s="21">
        <v>278390</v>
      </c>
      <c r="F5667" s="26">
        <v>864.42</v>
      </c>
      <c r="G5667" s="28" t="s">
        <v>1029</v>
      </c>
    </row>
    <row r="5668" spans="1:9" ht="13.4" customHeight="1" x14ac:dyDescent="0.25">
      <c r="A5668" s="21" t="s">
        <v>2119</v>
      </c>
      <c r="B5668" s="25">
        <v>41635</v>
      </c>
      <c r="C5668" s="28" t="s">
        <v>6</v>
      </c>
      <c r="D5668" s="21">
        <v>284457</v>
      </c>
      <c r="F5668" s="26">
        <v>72.7</v>
      </c>
      <c r="G5668" s="28" t="s">
        <v>386</v>
      </c>
    </row>
    <row r="5669" spans="1:9" ht="13.4" customHeight="1" x14ac:dyDescent="0.25">
      <c r="A5669" s="21" t="s">
        <v>2119</v>
      </c>
      <c r="B5669" s="25">
        <v>41635</v>
      </c>
      <c r="C5669" s="28" t="s">
        <v>6</v>
      </c>
      <c r="D5669" s="21">
        <v>404478</v>
      </c>
      <c r="F5669" s="26">
        <v>691.23</v>
      </c>
      <c r="G5669" s="28" t="s">
        <v>960</v>
      </c>
    </row>
    <row r="5670" spans="1:9" ht="13.4" customHeight="1" x14ac:dyDescent="0.25">
      <c r="A5670" s="21" t="s">
        <v>2119</v>
      </c>
      <c r="B5670" s="25">
        <v>41635</v>
      </c>
      <c r="C5670" s="28" t="s">
        <v>21</v>
      </c>
      <c r="D5670" s="21" t="s">
        <v>452</v>
      </c>
      <c r="E5670" s="26">
        <v>300</v>
      </c>
      <c r="G5670" s="28" t="s">
        <v>997</v>
      </c>
      <c r="I5670" s="21">
        <f>WEEKNUM(B5670)</f>
        <v>52</v>
      </c>
    </row>
    <row r="5671" spans="1:9" ht="13.4" customHeight="1" x14ac:dyDescent="0.25">
      <c r="A5671" s="21" t="s">
        <v>2119</v>
      </c>
      <c r="B5671" s="25">
        <v>41636</v>
      </c>
      <c r="C5671" s="28" t="s">
        <v>6</v>
      </c>
      <c r="D5671" s="21">
        <v>285190</v>
      </c>
      <c r="F5671" s="26">
        <v>573.84</v>
      </c>
      <c r="G5671" s="28" t="s">
        <v>1014</v>
      </c>
    </row>
    <row r="5672" spans="1:9" ht="13.4" customHeight="1" x14ac:dyDescent="0.25">
      <c r="A5672" s="21" t="s">
        <v>2119</v>
      </c>
      <c r="B5672" s="25">
        <v>41636</v>
      </c>
      <c r="C5672" s="28" t="s">
        <v>6</v>
      </c>
      <c r="D5672" s="21">
        <v>404600</v>
      </c>
      <c r="F5672" s="26">
        <v>99.93</v>
      </c>
      <c r="G5672" s="28" t="s">
        <v>960</v>
      </c>
    </row>
    <row r="5673" spans="1:9" ht="13.4" customHeight="1" x14ac:dyDescent="0.25">
      <c r="A5673" s="21" t="s">
        <v>2119</v>
      </c>
      <c r="B5673" s="25">
        <v>41638</v>
      </c>
      <c r="C5673" s="28" t="s">
        <v>21</v>
      </c>
      <c r="D5673" s="21" t="s">
        <v>46</v>
      </c>
      <c r="E5673" s="26">
        <v>2500</v>
      </c>
      <c r="G5673" s="28" t="s">
        <v>1021</v>
      </c>
      <c r="I5673" s="21">
        <f>WEEKNUM(B5673)</f>
        <v>53</v>
      </c>
    </row>
    <row r="5674" spans="1:9" ht="13.4" customHeight="1" x14ac:dyDescent="0.25">
      <c r="A5674" s="21" t="s">
        <v>2119</v>
      </c>
      <c r="B5674" s="25">
        <v>41638</v>
      </c>
      <c r="C5674" s="28" t="s">
        <v>21</v>
      </c>
      <c r="D5674" s="21" t="s">
        <v>36</v>
      </c>
      <c r="E5674" s="26">
        <v>1200</v>
      </c>
      <c r="G5674" s="28" t="s">
        <v>1011</v>
      </c>
      <c r="I5674" s="21">
        <f>WEEKNUM(B5674)</f>
        <v>53</v>
      </c>
    </row>
    <row r="5675" spans="1:9" ht="13.4" customHeight="1" x14ac:dyDescent="0.25">
      <c r="A5675" s="21" t="s">
        <v>2119</v>
      </c>
      <c r="B5675" s="25">
        <v>41638</v>
      </c>
      <c r="C5675" s="28" t="s">
        <v>21</v>
      </c>
      <c r="D5675" s="21" t="s">
        <v>36</v>
      </c>
      <c r="E5675" s="26">
        <v>1300</v>
      </c>
      <c r="G5675" s="28" t="s">
        <v>1014</v>
      </c>
      <c r="I5675" s="21">
        <f>WEEKNUM(B5675)</f>
        <v>53</v>
      </c>
    </row>
    <row r="5676" spans="1:9" ht="13.4" customHeight="1" x14ac:dyDescent="0.25">
      <c r="A5676" s="21" t="s">
        <v>2119</v>
      </c>
      <c r="B5676" s="25">
        <v>41638</v>
      </c>
      <c r="C5676" s="28" t="s">
        <v>6</v>
      </c>
      <c r="D5676" s="21">
        <v>285268</v>
      </c>
      <c r="F5676" s="26">
        <v>276.17</v>
      </c>
      <c r="G5676" s="28" t="s">
        <v>1021</v>
      </c>
    </row>
    <row r="5677" spans="1:9" ht="13.4" customHeight="1" x14ac:dyDescent="0.25">
      <c r="A5677" s="21" t="s">
        <v>2119</v>
      </c>
      <c r="B5677" s="25">
        <v>41638</v>
      </c>
      <c r="C5677" s="28" t="s">
        <v>6</v>
      </c>
      <c r="D5677" s="21">
        <v>388256</v>
      </c>
      <c r="F5677" s="26">
        <v>323.8</v>
      </c>
      <c r="G5677" s="28" t="s">
        <v>1011</v>
      </c>
    </row>
    <row r="5678" spans="1:9" ht="13.4" customHeight="1" x14ac:dyDescent="0.25">
      <c r="A5678" s="21" t="s">
        <v>2119</v>
      </c>
      <c r="B5678" s="25">
        <v>41638</v>
      </c>
      <c r="C5678" s="28" t="s">
        <v>6</v>
      </c>
      <c r="D5678" s="21">
        <v>284588</v>
      </c>
      <c r="F5678" s="26">
        <v>272.98</v>
      </c>
      <c r="G5678" s="28" t="s">
        <v>1012</v>
      </c>
    </row>
    <row r="5679" spans="1:9" ht="13.4" customHeight="1" x14ac:dyDescent="0.25">
      <c r="A5679" s="21" t="s">
        <v>2119</v>
      </c>
      <c r="B5679" s="25">
        <v>41638</v>
      </c>
      <c r="C5679" s="28" t="s">
        <v>6</v>
      </c>
      <c r="D5679" s="21">
        <v>404804</v>
      </c>
      <c r="F5679" s="26">
        <v>289.16000000000003</v>
      </c>
      <c r="G5679" s="28" t="s">
        <v>960</v>
      </c>
    </row>
    <row r="5680" spans="1:9" ht="13.4" customHeight="1" x14ac:dyDescent="0.25">
      <c r="A5680" s="21" t="s">
        <v>2119</v>
      </c>
      <c r="B5680" s="25">
        <v>41638</v>
      </c>
      <c r="C5680" s="28" t="s">
        <v>6</v>
      </c>
      <c r="D5680" s="21">
        <v>404816</v>
      </c>
      <c r="F5680" s="26">
        <v>861.76</v>
      </c>
      <c r="G5680" s="28" t="s">
        <v>1028</v>
      </c>
    </row>
    <row r="5681" spans="1:9" ht="13.4" customHeight="1" x14ac:dyDescent="0.25">
      <c r="A5681" s="21" t="s">
        <v>2119</v>
      </c>
      <c r="B5681" s="25">
        <v>41638</v>
      </c>
      <c r="C5681" s="28" t="s">
        <v>6</v>
      </c>
      <c r="D5681" s="21">
        <v>284617</v>
      </c>
      <c r="F5681" s="26">
        <v>663.37</v>
      </c>
      <c r="G5681" s="28" t="s">
        <v>1012</v>
      </c>
    </row>
    <row r="5682" spans="1:9" ht="13.4" customHeight="1" x14ac:dyDescent="0.25">
      <c r="A5682" s="21" t="s">
        <v>2119</v>
      </c>
      <c r="B5682" s="25">
        <v>41638</v>
      </c>
      <c r="C5682" s="28" t="s">
        <v>6</v>
      </c>
      <c r="D5682" s="21">
        <v>284620</v>
      </c>
      <c r="F5682" s="26">
        <v>136.74</v>
      </c>
      <c r="G5682" s="28" t="s">
        <v>323</v>
      </c>
    </row>
    <row r="5683" spans="1:9" ht="13.4" customHeight="1" x14ac:dyDescent="0.25">
      <c r="A5683" s="21" t="s">
        <v>2119</v>
      </c>
      <c r="B5683" s="25">
        <v>41638</v>
      </c>
      <c r="C5683" s="28" t="s">
        <v>6</v>
      </c>
      <c r="D5683" s="21">
        <v>92621</v>
      </c>
      <c r="F5683" s="26">
        <v>419.78</v>
      </c>
      <c r="G5683" s="28" t="s">
        <v>960</v>
      </c>
    </row>
    <row r="5684" spans="1:9" ht="13.4" customHeight="1" x14ac:dyDescent="0.25">
      <c r="A5684" s="21" t="s">
        <v>2119</v>
      </c>
      <c r="B5684" s="25">
        <v>41638</v>
      </c>
      <c r="C5684" s="28" t="s">
        <v>6</v>
      </c>
      <c r="D5684" s="21">
        <v>404883</v>
      </c>
      <c r="F5684" s="26">
        <v>392.82</v>
      </c>
      <c r="G5684" s="28" t="s">
        <v>1028</v>
      </c>
    </row>
    <row r="5685" spans="1:9" ht="13.4" customHeight="1" x14ac:dyDescent="0.25">
      <c r="A5685" s="21" t="s">
        <v>2119</v>
      </c>
      <c r="B5685" s="25">
        <v>41638</v>
      </c>
      <c r="C5685" s="28" t="s">
        <v>21</v>
      </c>
      <c r="D5685" s="21" t="s">
        <v>40</v>
      </c>
      <c r="E5685" s="26">
        <v>810</v>
      </c>
      <c r="G5685" s="28" t="s">
        <v>1030</v>
      </c>
      <c r="I5685" s="21">
        <f t="shared" ref="I5685:I5691" si="181">WEEKNUM(B5685)</f>
        <v>53</v>
      </c>
    </row>
    <row r="5686" spans="1:9" ht="13.4" customHeight="1" x14ac:dyDescent="0.25">
      <c r="A5686" s="21" t="s">
        <v>2119</v>
      </c>
      <c r="B5686" s="25">
        <v>41639</v>
      </c>
      <c r="C5686" s="28" t="s">
        <v>21</v>
      </c>
      <c r="D5686" s="21" t="s">
        <v>1018</v>
      </c>
      <c r="E5686" s="26">
        <v>150</v>
      </c>
      <c r="G5686" s="28" t="s">
        <v>323</v>
      </c>
      <c r="I5686" s="21">
        <f t="shared" si="181"/>
        <v>53</v>
      </c>
    </row>
    <row r="5687" spans="1:9" ht="13.4" customHeight="1" x14ac:dyDescent="0.25">
      <c r="A5687" s="21" t="s">
        <v>2119</v>
      </c>
      <c r="B5687" s="25">
        <v>41639</v>
      </c>
      <c r="C5687" s="28" t="s">
        <v>21</v>
      </c>
      <c r="D5687" s="21" t="s">
        <v>1018</v>
      </c>
      <c r="E5687" s="26">
        <v>150</v>
      </c>
      <c r="G5687" s="28" t="s">
        <v>323</v>
      </c>
      <c r="I5687" s="21">
        <f t="shared" si="181"/>
        <v>53</v>
      </c>
    </row>
    <row r="5688" spans="1:9" ht="13.4" customHeight="1" x14ac:dyDescent="0.25">
      <c r="A5688" s="21" t="s">
        <v>2119</v>
      </c>
      <c r="B5688" s="25">
        <v>41639</v>
      </c>
      <c r="C5688" s="28" t="s">
        <v>21</v>
      </c>
      <c r="D5688" s="21" t="s">
        <v>269</v>
      </c>
      <c r="E5688" s="26">
        <v>1100</v>
      </c>
      <c r="G5688" s="28" t="s">
        <v>1011</v>
      </c>
      <c r="I5688" s="21">
        <f t="shared" si="181"/>
        <v>53</v>
      </c>
    </row>
    <row r="5689" spans="1:9" ht="13.4" customHeight="1" x14ac:dyDescent="0.25">
      <c r="A5689" s="21" t="s">
        <v>2119</v>
      </c>
      <c r="B5689" s="25">
        <v>41639</v>
      </c>
      <c r="C5689" s="28" t="s">
        <v>21</v>
      </c>
      <c r="D5689" s="21" t="s">
        <v>269</v>
      </c>
      <c r="E5689" s="26">
        <v>500</v>
      </c>
      <c r="G5689" s="28" t="s">
        <v>1011</v>
      </c>
      <c r="I5689" s="21">
        <f t="shared" si="181"/>
        <v>53</v>
      </c>
    </row>
    <row r="5690" spans="1:9" ht="13.4" customHeight="1" x14ac:dyDescent="0.25">
      <c r="A5690" s="21" t="s">
        <v>2119</v>
      </c>
      <c r="B5690" s="25">
        <v>41639</v>
      </c>
      <c r="C5690" s="28" t="s">
        <v>21</v>
      </c>
      <c r="D5690" s="21" t="s">
        <v>295</v>
      </c>
      <c r="E5690" s="26">
        <v>650</v>
      </c>
      <c r="G5690" s="28" t="s">
        <v>1012</v>
      </c>
      <c r="I5690" s="21">
        <f t="shared" si="181"/>
        <v>53</v>
      </c>
    </row>
    <row r="5691" spans="1:9" ht="13.4" customHeight="1" x14ac:dyDescent="0.25">
      <c r="A5691" s="21" t="s">
        <v>2119</v>
      </c>
      <c r="B5691" s="25">
        <v>41639</v>
      </c>
      <c r="C5691" s="28" t="s">
        <v>21</v>
      </c>
      <c r="D5691" s="21" t="s">
        <v>295</v>
      </c>
      <c r="E5691" s="26">
        <f>3200-650</f>
        <v>2550</v>
      </c>
      <c r="G5691" s="28" t="s">
        <v>960</v>
      </c>
      <c r="I5691" s="21">
        <f t="shared" si="181"/>
        <v>53</v>
      </c>
    </row>
    <row r="5692" spans="1:9" ht="13.4" customHeight="1" x14ac:dyDescent="0.25">
      <c r="A5692" s="21" t="s">
        <v>2119</v>
      </c>
      <c r="B5692" s="25">
        <v>41639</v>
      </c>
      <c r="C5692" s="28" t="s">
        <v>6</v>
      </c>
      <c r="D5692" s="21">
        <v>285384</v>
      </c>
      <c r="F5692" s="26">
        <v>132.66999999999999</v>
      </c>
      <c r="G5692" s="28" t="s">
        <v>1021</v>
      </c>
    </row>
    <row r="5693" spans="1:9" ht="13.4" customHeight="1" x14ac:dyDescent="0.25">
      <c r="A5693" s="21" t="s">
        <v>2119</v>
      </c>
      <c r="B5693" s="25">
        <v>41639</v>
      </c>
      <c r="C5693" s="28" t="s">
        <v>6</v>
      </c>
      <c r="D5693" s="21">
        <v>388336</v>
      </c>
      <c r="F5693" s="26">
        <v>1047.4100000000001</v>
      </c>
      <c r="G5693" s="28" t="s">
        <v>1014</v>
      </c>
    </row>
    <row r="5694" spans="1:9" ht="13.4" customHeight="1" x14ac:dyDescent="0.25">
      <c r="A5694" s="21" t="s">
        <v>2119</v>
      </c>
      <c r="B5694" s="25">
        <v>41639</v>
      </c>
      <c r="C5694" s="28" t="s">
        <v>6</v>
      </c>
      <c r="D5694" s="21">
        <v>388339</v>
      </c>
      <c r="F5694" s="26">
        <v>273.33999999999997</v>
      </c>
      <c r="G5694" s="28" t="s">
        <v>1011</v>
      </c>
    </row>
    <row r="5695" spans="1:9" ht="13.4" customHeight="1" x14ac:dyDescent="0.25">
      <c r="A5695" s="21" t="s">
        <v>2119</v>
      </c>
      <c r="B5695" s="25">
        <v>41639</v>
      </c>
      <c r="C5695" s="28" t="s">
        <v>6</v>
      </c>
      <c r="D5695" s="21">
        <v>92644</v>
      </c>
      <c r="F5695" s="26">
        <v>1552.72</v>
      </c>
      <c r="G5695" s="28" t="s">
        <v>1028</v>
      </c>
    </row>
    <row r="5696" spans="1:9" ht="13.4" customHeight="1" x14ac:dyDescent="0.25">
      <c r="A5696" s="21" t="s">
        <v>2119</v>
      </c>
      <c r="B5696" s="25">
        <v>41639</v>
      </c>
      <c r="C5696" s="28" t="s">
        <v>6</v>
      </c>
      <c r="D5696" s="21">
        <v>285440</v>
      </c>
      <c r="F5696" s="26">
        <v>103.96</v>
      </c>
      <c r="G5696" s="28" t="s">
        <v>1021</v>
      </c>
    </row>
    <row r="5697" spans="1:9" ht="13.4" customHeight="1" x14ac:dyDescent="0.25">
      <c r="A5697" s="21" t="s">
        <v>2119</v>
      </c>
      <c r="B5697" s="25">
        <v>41639</v>
      </c>
      <c r="C5697" s="28" t="s">
        <v>21</v>
      </c>
      <c r="D5697" s="21" t="s">
        <v>399</v>
      </c>
      <c r="E5697" s="26">
        <v>2000</v>
      </c>
      <c r="G5697" s="28" t="s">
        <v>1029</v>
      </c>
      <c r="I5697" s="21">
        <f>WEEKNUM(B5697)</f>
        <v>53</v>
      </c>
    </row>
    <row r="5698" spans="1:9" ht="13.4" customHeight="1" x14ac:dyDescent="0.25">
      <c r="A5698" s="21" t="s">
        <v>2119</v>
      </c>
      <c r="B5698" s="25">
        <v>41641</v>
      </c>
      <c r="C5698" s="28" t="s">
        <v>21</v>
      </c>
      <c r="D5698" s="21" t="s">
        <v>715</v>
      </c>
      <c r="E5698" s="26">
        <v>36.299999999999997</v>
      </c>
      <c r="G5698" s="28" t="s">
        <v>323</v>
      </c>
      <c r="I5698" s="21">
        <f>WEEKNUM(B5698)</f>
        <v>1</v>
      </c>
    </row>
    <row r="5699" spans="1:9" ht="13.4" customHeight="1" x14ac:dyDescent="0.25">
      <c r="A5699" s="21" t="s">
        <v>2119</v>
      </c>
      <c r="B5699" s="25">
        <v>41641</v>
      </c>
      <c r="C5699" s="28" t="s">
        <v>21</v>
      </c>
      <c r="D5699" s="21" t="s">
        <v>528</v>
      </c>
      <c r="E5699" s="26">
        <v>550</v>
      </c>
      <c r="G5699" s="28" t="s">
        <v>1021</v>
      </c>
      <c r="I5699" s="21">
        <f>WEEKNUM(B5699)</f>
        <v>1</v>
      </c>
    </row>
    <row r="5700" spans="1:9" ht="13.4" customHeight="1" x14ac:dyDescent="0.25">
      <c r="A5700" s="21" t="s">
        <v>2119</v>
      </c>
      <c r="B5700" s="25">
        <v>41641</v>
      </c>
      <c r="C5700" s="28" t="s">
        <v>21</v>
      </c>
      <c r="D5700" s="21" t="s">
        <v>262</v>
      </c>
      <c r="E5700" s="26">
        <v>1500</v>
      </c>
      <c r="G5700" s="28" t="s">
        <v>1028</v>
      </c>
      <c r="I5700" s="21">
        <f>WEEKNUM(B5700)</f>
        <v>1</v>
      </c>
    </row>
    <row r="5701" spans="1:9" ht="13.4" customHeight="1" x14ac:dyDescent="0.25">
      <c r="A5701" s="21" t="s">
        <v>2119</v>
      </c>
      <c r="B5701" s="25">
        <v>41641</v>
      </c>
      <c r="C5701" s="28" t="s">
        <v>21</v>
      </c>
      <c r="D5701" s="21" t="s">
        <v>508</v>
      </c>
      <c r="E5701" s="26">
        <v>512.98</v>
      </c>
      <c r="G5701" s="28" t="s">
        <v>454</v>
      </c>
      <c r="I5701" s="21">
        <f>WEEKNUM(B5701)</f>
        <v>1</v>
      </c>
    </row>
    <row r="5702" spans="1:9" ht="13.4" customHeight="1" x14ac:dyDescent="0.25">
      <c r="A5702" s="21" t="s">
        <v>2119</v>
      </c>
      <c r="B5702" s="25">
        <v>41641</v>
      </c>
      <c r="C5702" s="28" t="s">
        <v>6</v>
      </c>
      <c r="D5702" s="21">
        <v>285505</v>
      </c>
      <c r="F5702" s="26">
        <v>667.45</v>
      </c>
      <c r="G5702" s="28" t="s">
        <v>1014</v>
      </c>
    </row>
    <row r="5703" spans="1:9" ht="13.4" customHeight="1" x14ac:dyDescent="0.25">
      <c r="A5703" s="21" t="s">
        <v>2119</v>
      </c>
      <c r="B5703" s="25">
        <v>41641</v>
      </c>
      <c r="C5703" s="28" t="s">
        <v>21</v>
      </c>
      <c r="D5703" s="21" t="s">
        <v>510</v>
      </c>
      <c r="E5703" s="26">
        <v>197.1</v>
      </c>
      <c r="G5703" s="28" t="s">
        <v>323</v>
      </c>
      <c r="I5703" s="21">
        <f>WEEKNUM(B5703)</f>
        <v>1</v>
      </c>
    </row>
    <row r="5704" spans="1:9" ht="13.4" customHeight="1" x14ac:dyDescent="0.25">
      <c r="A5704" s="21" t="s">
        <v>2119</v>
      </c>
      <c r="B5704" s="25">
        <v>41641</v>
      </c>
      <c r="C5704" s="28" t="s">
        <v>21</v>
      </c>
      <c r="D5704" s="21" t="s">
        <v>1031</v>
      </c>
      <c r="E5704" s="26">
        <v>37096.25</v>
      </c>
      <c r="G5704" s="28" t="s">
        <v>1006</v>
      </c>
      <c r="I5704" s="21">
        <f>WEEKNUM(B5704)</f>
        <v>1</v>
      </c>
    </row>
    <row r="5705" spans="1:9" x14ac:dyDescent="0.25">
      <c r="A5705" s="21" t="s">
        <v>2119</v>
      </c>
      <c r="B5705" s="25">
        <v>41642</v>
      </c>
      <c r="C5705" s="28" t="s">
        <v>6</v>
      </c>
      <c r="D5705" s="21">
        <v>285600</v>
      </c>
      <c r="F5705" s="26">
        <v>433.77</v>
      </c>
      <c r="G5705" s="28" t="s">
        <v>1014</v>
      </c>
    </row>
    <row r="5706" spans="1:9" x14ac:dyDescent="0.25">
      <c r="A5706" s="21" t="s">
        <v>2119</v>
      </c>
      <c r="B5706" s="25">
        <v>41642</v>
      </c>
      <c r="C5706" s="28" t="s">
        <v>6</v>
      </c>
      <c r="D5706" s="21">
        <v>164273</v>
      </c>
      <c r="F5706" s="26">
        <v>1499.51</v>
      </c>
      <c r="G5706" s="28" t="s">
        <v>323</v>
      </c>
    </row>
    <row r="5707" spans="1:9" x14ac:dyDescent="0.25">
      <c r="A5707" s="21" t="s">
        <v>2119</v>
      </c>
      <c r="B5707" s="25">
        <v>41642</v>
      </c>
      <c r="C5707" s="28" t="s">
        <v>6</v>
      </c>
      <c r="D5707" s="21">
        <v>285651</v>
      </c>
      <c r="F5707" s="26">
        <v>340.74</v>
      </c>
      <c r="G5707" s="28" t="s">
        <v>1021</v>
      </c>
    </row>
    <row r="5708" spans="1:9" x14ac:dyDescent="0.25">
      <c r="A5708" s="21" t="s">
        <v>2119</v>
      </c>
      <c r="B5708" s="25">
        <v>41642</v>
      </c>
      <c r="C5708" s="28" t="s">
        <v>21</v>
      </c>
      <c r="D5708" s="21" t="s">
        <v>924</v>
      </c>
      <c r="E5708" s="26">
        <v>3079</v>
      </c>
      <c r="G5708" s="28" t="s">
        <v>588</v>
      </c>
      <c r="I5708" s="21">
        <f>WEEKNUM(B5708)</f>
        <v>1</v>
      </c>
    </row>
    <row r="5709" spans="1:9" x14ac:dyDescent="0.25">
      <c r="A5709" s="21" t="s">
        <v>2119</v>
      </c>
      <c r="B5709" s="25">
        <v>41643</v>
      </c>
      <c r="C5709" s="28" t="s">
        <v>6</v>
      </c>
      <c r="D5709" s="21">
        <v>278989</v>
      </c>
      <c r="F5709" s="26">
        <v>634.36</v>
      </c>
      <c r="G5709" s="28" t="s">
        <v>1029</v>
      </c>
    </row>
    <row r="5710" spans="1:9" x14ac:dyDescent="0.25">
      <c r="A5710" s="21" t="s">
        <v>2119</v>
      </c>
      <c r="B5710" s="25">
        <v>41645</v>
      </c>
      <c r="C5710" s="28" t="s">
        <v>21</v>
      </c>
      <c r="D5710" s="21" t="s">
        <v>181</v>
      </c>
      <c r="E5710" s="26">
        <v>79.5</v>
      </c>
      <c r="G5710" s="28" t="s">
        <v>323</v>
      </c>
      <c r="I5710" s="21">
        <f t="shared" ref="I5710:I5721" si="182">WEEKNUM(B5710)</f>
        <v>2</v>
      </c>
    </row>
    <row r="5711" spans="1:9" x14ac:dyDescent="0.25">
      <c r="A5711" s="21" t="s">
        <v>2119</v>
      </c>
      <c r="B5711" s="25">
        <v>41645</v>
      </c>
      <c r="C5711" s="28" t="s">
        <v>21</v>
      </c>
      <c r="D5711" s="21" t="s">
        <v>36</v>
      </c>
      <c r="E5711" s="26">
        <f>295/2</f>
        <v>147.5</v>
      </c>
      <c r="G5711" s="28" t="s">
        <v>1032</v>
      </c>
      <c r="I5711" s="21">
        <f t="shared" si="182"/>
        <v>2</v>
      </c>
    </row>
    <row r="5712" spans="1:9" x14ac:dyDescent="0.25">
      <c r="A5712" s="21" t="s">
        <v>2119</v>
      </c>
      <c r="B5712" s="25">
        <v>41645</v>
      </c>
      <c r="C5712" s="28" t="s">
        <v>21</v>
      </c>
      <c r="D5712" s="21" t="s">
        <v>36</v>
      </c>
      <c r="E5712" s="26">
        <v>147.5</v>
      </c>
      <c r="G5712" s="28" t="s">
        <v>999</v>
      </c>
      <c r="I5712" s="21">
        <f t="shared" si="182"/>
        <v>2</v>
      </c>
    </row>
    <row r="5713" spans="1:9" x14ac:dyDescent="0.25">
      <c r="A5713" s="21" t="s">
        <v>2119</v>
      </c>
      <c r="B5713" s="25">
        <v>41645</v>
      </c>
      <c r="C5713" s="28" t="s">
        <v>21</v>
      </c>
      <c r="D5713" s="21" t="s">
        <v>46</v>
      </c>
      <c r="E5713" s="26">
        <v>2000</v>
      </c>
      <c r="G5713" s="28" t="s">
        <v>1021</v>
      </c>
      <c r="I5713" s="21">
        <f t="shared" si="182"/>
        <v>2</v>
      </c>
    </row>
    <row r="5714" spans="1:9" x14ac:dyDescent="0.25">
      <c r="A5714" s="21" t="s">
        <v>2119</v>
      </c>
      <c r="B5714" s="25">
        <v>41645</v>
      </c>
      <c r="C5714" s="28" t="s">
        <v>21</v>
      </c>
      <c r="D5714" s="21" t="s">
        <v>255</v>
      </c>
      <c r="E5714" s="26">
        <v>700</v>
      </c>
      <c r="G5714" s="28" t="s">
        <v>1014</v>
      </c>
      <c r="I5714" s="21">
        <f t="shared" si="182"/>
        <v>2</v>
      </c>
    </row>
    <row r="5715" spans="1:9" x14ac:dyDescent="0.25">
      <c r="A5715" s="21" t="s">
        <v>2119</v>
      </c>
      <c r="B5715" s="25">
        <v>41645</v>
      </c>
      <c r="C5715" s="28" t="s">
        <v>21</v>
      </c>
      <c r="D5715" s="21" t="s">
        <v>255</v>
      </c>
      <c r="E5715" s="26">
        <v>700</v>
      </c>
      <c r="G5715" s="28" t="s">
        <v>1028</v>
      </c>
      <c r="I5715" s="21">
        <f t="shared" si="182"/>
        <v>2</v>
      </c>
    </row>
    <row r="5716" spans="1:9" x14ac:dyDescent="0.25">
      <c r="A5716" s="21" t="s">
        <v>2119</v>
      </c>
      <c r="B5716" s="25">
        <v>41645</v>
      </c>
      <c r="C5716" s="28" t="s">
        <v>21</v>
      </c>
      <c r="D5716" s="21" t="s">
        <v>644</v>
      </c>
      <c r="E5716" s="26">
        <v>1500</v>
      </c>
      <c r="G5716" s="28" t="s">
        <v>1029</v>
      </c>
      <c r="I5716" s="21">
        <f t="shared" si="182"/>
        <v>2</v>
      </c>
    </row>
    <row r="5717" spans="1:9" x14ac:dyDescent="0.25">
      <c r="A5717" s="21" t="s">
        <v>2119</v>
      </c>
      <c r="B5717" s="25">
        <v>41645</v>
      </c>
      <c r="C5717" s="28" t="s">
        <v>21</v>
      </c>
      <c r="D5717" s="21" t="s">
        <v>36</v>
      </c>
      <c r="E5717" s="26">
        <v>2000</v>
      </c>
      <c r="G5717" s="28" t="s">
        <v>1028</v>
      </c>
      <c r="I5717" s="21">
        <f t="shared" si="182"/>
        <v>2</v>
      </c>
    </row>
    <row r="5718" spans="1:9" x14ac:dyDescent="0.25">
      <c r="A5718" s="21" t="s">
        <v>2119</v>
      </c>
      <c r="B5718" s="25">
        <v>41645</v>
      </c>
      <c r="C5718" s="28" t="s">
        <v>21</v>
      </c>
      <c r="D5718" s="21" t="s">
        <v>269</v>
      </c>
      <c r="E5718" s="26">
        <v>1500</v>
      </c>
      <c r="G5718" s="28" t="s">
        <v>1014</v>
      </c>
      <c r="I5718" s="21">
        <f t="shared" si="182"/>
        <v>2</v>
      </c>
    </row>
    <row r="5719" spans="1:9" x14ac:dyDescent="0.25">
      <c r="A5719" s="21" t="s">
        <v>2119</v>
      </c>
      <c r="B5719" s="25">
        <v>41645</v>
      </c>
      <c r="C5719" s="28" t="s">
        <v>21</v>
      </c>
      <c r="D5719" s="21" t="s">
        <v>269</v>
      </c>
      <c r="E5719" s="26">
        <v>1500</v>
      </c>
      <c r="G5719" s="28" t="s">
        <v>1014</v>
      </c>
      <c r="I5719" s="21">
        <f t="shared" si="182"/>
        <v>2</v>
      </c>
    </row>
    <row r="5720" spans="1:9" x14ac:dyDescent="0.25">
      <c r="A5720" s="21" t="s">
        <v>2119</v>
      </c>
      <c r="B5720" s="25">
        <v>41645</v>
      </c>
      <c r="C5720" s="28" t="s">
        <v>21</v>
      </c>
      <c r="D5720" s="21" t="s">
        <v>40</v>
      </c>
      <c r="E5720" s="26">
        <v>1000</v>
      </c>
      <c r="G5720" s="28" t="s">
        <v>1011</v>
      </c>
      <c r="I5720" s="21">
        <f t="shared" si="182"/>
        <v>2</v>
      </c>
    </row>
    <row r="5721" spans="1:9" x14ac:dyDescent="0.25">
      <c r="A5721" s="21" t="s">
        <v>2119</v>
      </c>
      <c r="B5721" s="25">
        <v>41645</v>
      </c>
      <c r="C5721" s="28" t="s">
        <v>21</v>
      </c>
      <c r="D5721" s="21" t="s">
        <v>36</v>
      </c>
      <c r="E5721" s="26">
        <v>160</v>
      </c>
      <c r="G5721" s="28" t="s">
        <v>331</v>
      </c>
      <c r="I5721" s="21">
        <f t="shared" si="182"/>
        <v>2</v>
      </c>
    </row>
    <row r="5722" spans="1:9" x14ac:dyDescent="0.25">
      <c r="A5722" s="21" t="s">
        <v>2119</v>
      </c>
      <c r="B5722" s="25">
        <v>41645</v>
      </c>
      <c r="C5722" s="28" t="s">
        <v>6</v>
      </c>
      <c r="D5722" s="21">
        <v>405708</v>
      </c>
      <c r="F5722" s="26">
        <v>119.06</v>
      </c>
      <c r="G5722" s="28" t="s">
        <v>1028</v>
      </c>
    </row>
    <row r="5723" spans="1:9" x14ac:dyDescent="0.25">
      <c r="A5723" s="21" t="s">
        <v>2119</v>
      </c>
      <c r="B5723" s="25">
        <v>41645</v>
      </c>
      <c r="C5723" s="28" t="s">
        <v>6</v>
      </c>
      <c r="D5723" s="21">
        <v>164388</v>
      </c>
      <c r="F5723" s="26">
        <v>394.88</v>
      </c>
      <c r="G5723" s="28" t="s">
        <v>1029</v>
      </c>
    </row>
    <row r="5724" spans="1:9" x14ac:dyDescent="0.25">
      <c r="A5724" s="21" t="s">
        <v>2119</v>
      </c>
      <c r="B5724" s="25">
        <v>41645</v>
      </c>
      <c r="C5724" s="28" t="s">
        <v>6</v>
      </c>
      <c r="D5724" s="21">
        <v>92844</v>
      </c>
      <c r="F5724" s="26">
        <v>55.8</v>
      </c>
      <c r="G5724" s="28" t="s">
        <v>323</v>
      </c>
    </row>
    <row r="5725" spans="1:9" x14ac:dyDescent="0.25">
      <c r="A5725" s="21" t="s">
        <v>2119</v>
      </c>
      <c r="B5725" s="25">
        <v>41645</v>
      </c>
      <c r="C5725" s="28" t="s">
        <v>21</v>
      </c>
      <c r="D5725" s="21" t="s">
        <v>36</v>
      </c>
      <c r="E5725" s="26">
        <v>40</v>
      </c>
      <c r="G5725" s="28" t="s">
        <v>266</v>
      </c>
      <c r="I5725" s="21">
        <f>WEEKNUM(B5725)</f>
        <v>2</v>
      </c>
    </row>
    <row r="5726" spans="1:9" x14ac:dyDescent="0.25">
      <c r="A5726" s="21" t="s">
        <v>2119</v>
      </c>
      <c r="B5726" s="25">
        <v>41645</v>
      </c>
      <c r="C5726" s="28" t="s">
        <v>21</v>
      </c>
      <c r="D5726" s="21" t="s">
        <v>40</v>
      </c>
      <c r="E5726" s="26">
        <v>110</v>
      </c>
      <c r="G5726" s="28" t="s">
        <v>999</v>
      </c>
      <c r="I5726" s="21">
        <f>WEEKNUM(B5726)</f>
        <v>2</v>
      </c>
    </row>
    <row r="5727" spans="1:9" x14ac:dyDescent="0.25">
      <c r="A5727" s="21" t="s">
        <v>2119</v>
      </c>
      <c r="B5727" s="25">
        <v>41645</v>
      </c>
      <c r="C5727" s="28" t="s">
        <v>1015</v>
      </c>
      <c r="D5727" s="21" t="s">
        <v>1033</v>
      </c>
      <c r="E5727" s="26">
        <v>2200</v>
      </c>
      <c r="G5727" s="28" t="s">
        <v>1034</v>
      </c>
      <c r="I5727" s="21">
        <f>WEEKNUM(B5727)</f>
        <v>2</v>
      </c>
    </row>
    <row r="5728" spans="1:9" x14ac:dyDescent="0.25">
      <c r="A5728" s="21" t="s">
        <v>2119</v>
      </c>
      <c r="B5728" s="25">
        <v>41646</v>
      </c>
      <c r="C5728" s="28" t="s">
        <v>6</v>
      </c>
      <c r="D5728" s="21">
        <v>285864</v>
      </c>
      <c r="F5728" s="26">
        <v>311.57</v>
      </c>
      <c r="G5728" s="28" t="s">
        <v>1014</v>
      </c>
    </row>
    <row r="5729" spans="1:9" x14ac:dyDescent="0.25">
      <c r="A5729" s="21" t="s">
        <v>2119</v>
      </c>
      <c r="B5729" s="25">
        <v>41646</v>
      </c>
      <c r="C5729" s="28" t="s">
        <v>6</v>
      </c>
      <c r="D5729" s="21">
        <v>92880</v>
      </c>
      <c r="F5729" s="26">
        <v>45.16</v>
      </c>
      <c r="G5729" s="28" t="s">
        <v>999</v>
      </c>
    </row>
    <row r="5730" spans="1:9" x14ac:dyDescent="0.25">
      <c r="A5730" s="21" t="s">
        <v>2119</v>
      </c>
      <c r="B5730" s="25">
        <v>41646</v>
      </c>
      <c r="C5730" s="28" t="s">
        <v>21</v>
      </c>
      <c r="D5730" s="21" t="s">
        <v>489</v>
      </c>
      <c r="E5730" s="26">
        <v>165</v>
      </c>
      <c r="G5730" s="28" t="s">
        <v>454</v>
      </c>
      <c r="I5730" s="21">
        <f>WEEKNUM(B5730)</f>
        <v>2</v>
      </c>
    </row>
    <row r="5731" spans="1:9" x14ac:dyDescent="0.25">
      <c r="A5731" s="21" t="s">
        <v>2119</v>
      </c>
      <c r="B5731" s="25">
        <v>41647</v>
      </c>
      <c r="C5731" s="28" t="s">
        <v>6</v>
      </c>
      <c r="D5731" s="21">
        <v>279356</v>
      </c>
      <c r="F5731" s="26">
        <v>435.25</v>
      </c>
      <c r="G5731" s="28" t="s">
        <v>1029</v>
      </c>
    </row>
    <row r="5732" spans="1:9" x14ac:dyDescent="0.25">
      <c r="A5732" s="21" t="s">
        <v>2119</v>
      </c>
      <c r="B5732" s="25">
        <v>41647</v>
      </c>
      <c r="C5732" s="28" t="s">
        <v>6</v>
      </c>
      <c r="D5732" s="21">
        <v>92913</v>
      </c>
      <c r="F5732" s="26">
        <v>46.96</v>
      </c>
      <c r="G5732" s="28" t="s">
        <v>1012</v>
      </c>
    </row>
    <row r="5733" spans="1:9" x14ac:dyDescent="0.25">
      <c r="A5733" s="21" t="s">
        <v>2119</v>
      </c>
      <c r="B5733" s="25">
        <v>41647</v>
      </c>
      <c r="C5733" s="28" t="s">
        <v>6</v>
      </c>
      <c r="D5733" s="21">
        <v>552512</v>
      </c>
      <c r="F5733" s="26">
        <v>380.38</v>
      </c>
      <c r="G5733" s="28" t="s">
        <v>1014</v>
      </c>
    </row>
    <row r="5734" spans="1:9" x14ac:dyDescent="0.25">
      <c r="A5734" s="21" t="s">
        <v>2119</v>
      </c>
      <c r="B5734" s="25">
        <v>41647</v>
      </c>
      <c r="C5734" s="28" t="s">
        <v>6</v>
      </c>
      <c r="D5734" s="21">
        <v>279392</v>
      </c>
      <c r="F5734" s="26">
        <v>14.57</v>
      </c>
      <c r="G5734" s="28" t="s">
        <v>19</v>
      </c>
    </row>
    <row r="5735" spans="1:9" x14ac:dyDescent="0.25">
      <c r="A5735" s="21" t="s">
        <v>2119</v>
      </c>
      <c r="B5735" s="25">
        <v>41647</v>
      </c>
      <c r="C5735" s="28" t="s">
        <v>6</v>
      </c>
      <c r="D5735" s="21">
        <v>164563</v>
      </c>
      <c r="F5735" s="26">
        <v>88.22</v>
      </c>
      <c r="G5735" s="28" t="s">
        <v>1029</v>
      </c>
    </row>
    <row r="5736" spans="1:9" x14ac:dyDescent="0.25">
      <c r="A5736" s="21" t="s">
        <v>2119</v>
      </c>
      <c r="B5736" s="25">
        <v>41648</v>
      </c>
      <c r="C5736" s="28" t="s">
        <v>6</v>
      </c>
      <c r="D5736" s="21">
        <v>406275</v>
      </c>
      <c r="F5736" s="26">
        <v>313.62</v>
      </c>
      <c r="G5736" s="28" t="s">
        <v>1028</v>
      </c>
    </row>
    <row r="5737" spans="1:9" x14ac:dyDescent="0.25">
      <c r="A5737" s="21" t="s">
        <v>2119</v>
      </c>
      <c r="B5737" s="25">
        <v>41648</v>
      </c>
      <c r="C5737" s="28" t="s">
        <v>6</v>
      </c>
      <c r="D5737" s="21">
        <v>286053</v>
      </c>
      <c r="F5737" s="26">
        <v>546.66999999999996</v>
      </c>
      <c r="G5737" s="28" t="s">
        <v>1021</v>
      </c>
    </row>
    <row r="5738" spans="1:9" x14ac:dyDescent="0.25">
      <c r="A5738" s="21" t="s">
        <v>2119</v>
      </c>
      <c r="B5738" s="25">
        <v>41648</v>
      </c>
      <c r="C5738" s="28" t="s">
        <v>6</v>
      </c>
      <c r="D5738" s="21">
        <v>286084</v>
      </c>
      <c r="F5738" s="26">
        <v>92.85</v>
      </c>
      <c r="G5738" s="28" t="s">
        <v>1021</v>
      </c>
    </row>
    <row r="5739" spans="1:9" x14ac:dyDescent="0.25">
      <c r="A5739" s="21" t="s">
        <v>2119</v>
      </c>
      <c r="B5739" s="25">
        <v>41648</v>
      </c>
      <c r="C5739" s="28" t="s">
        <v>6</v>
      </c>
      <c r="D5739" s="21">
        <v>286090</v>
      </c>
      <c r="F5739" s="26">
        <v>396.06</v>
      </c>
      <c r="G5739" s="28" t="s">
        <v>1014</v>
      </c>
    </row>
    <row r="5740" spans="1:9" x14ac:dyDescent="0.25">
      <c r="A5740" s="21" t="s">
        <v>2119</v>
      </c>
      <c r="B5740" s="25">
        <v>41649</v>
      </c>
      <c r="C5740" s="28" t="s">
        <v>21</v>
      </c>
      <c r="D5740" s="21" t="s">
        <v>1018</v>
      </c>
      <c r="E5740" s="26">
        <v>150</v>
      </c>
      <c r="G5740" s="28" t="s">
        <v>323</v>
      </c>
      <c r="I5740" s="21">
        <f>WEEKNUM(B5740)</f>
        <v>2</v>
      </c>
    </row>
    <row r="5741" spans="1:9" x14ac:dyDescent="0.25">
      <c r="A5741" s="21" t="s">
        <v>2119</v>
      </c>
      <c r="B5741" s="25">
        <v>41649</v>
      </c>
      <c r="C5741" s="28" t="s">
        <v>21</v>
      </c>
      <c r="D5741" s="21" t="s">
        <v>1035</v>
      </c>
      <c r="E5741" s="26">
        <v>19.489999999999998</v>
      </c>
      <c r="G5741" s="28" t="s">
        <v>323</v>
      </c>
      <c r="I5741" s="21">
        <f>WEEKNUM(B5741)</f>
        <v>2</v>
      </c>
    </row>
    <row r="5742" spans="1:9" x14ac:dyDescent="0.25">
      <c r="A5742" s="21" t="s">
        <v>2119</v>
      </c>
      <c r="B5742" s="25">
        <v>41649</v>
      </c>
      <c r="C5742" s="28" t="s">
        <v>6</v>
      </c>
      <c r="D5742" s="21">
        <v>279613</v>
      </c>
      <c r="F5742" s="26">
        <v>265.02</v>
      </c>
      <c r="G5742" s="28" t="s">
        <v>1029</v>
      </c>
    </row>
    <row r="5743" spans="1:9" x14ac:dyDescent="0.25">
      <c r="A5743" s="21" t="s">
        <v>2119</v>
      </c>
      <c r="B5743" s="25">
        <v>41649</v>
      </c>
      <c r="C5743" s="28" t="s">
        <v>6</v>
      </c>
      <c r="D5743" s="21">
        <v>289648</v>
      </c>
      <c r="F5743" s="26">
        <v>948.28</v>
      </c>
      <c r="G5743" s="28" t="s">
        <v>1028</v>
      </c>
    </row>
    <row r="5744" spans="1:9" x14ac:dyDescent="0.25">
      <c r="A5744" s="21" t="s">
        <v>2119</v>
      </c>
      <c r="B5744" s="25">
        <v>41649</v>
      </c>
      <c r="C5744" s="28" t="s">
        <v>21</v>
      </c>
      <c r="D5744" s="21" t="s">
        <v>924</v>
      </c>
      <c r="E5744" s="26">
        <v>2650</v>
      </c>
      <c r="G5744" s="28" t="s">
        <v>997</v>
      </c>
      <c r="I5744" s="21">
        <f>WEEKNUM(B5744)</f>
        <v>2</v>
      </c>
    </row>
    <row r="5745" spans="1:9" x14ac:dyDescent="0.25">
      <c r="A5745" s="21" t="s">
        <v>2119</v>
      </c>
      <c r="B5745" s="25">
        <v>41649</v>
      </c>
      <c r="C5745" s="28" t="s">
        <v>21</v>
      </c>
      <c r="D5745" s="21" t="s">
        <v>262</v>
      </c>
      <c r="E5745" s="26">
        <v>2250</v>
      </c>
      <c r="G5745" s="28" t="s">
        <v>1029</v>
      </c>
      <c r="I5745" s="21">
        <f>WEEKNUM(B5745)</f>
        <v>2</v>
      </c>
    </row>
    <row r="5746" spans="1:9" x14ac:dyDescent="0.25">
      <c r="A5746" s="21" t="s">
        <v>2119</v>
      </c>
      <c r="B5746" s="25">
        <v>41650</v>
      </c>
      <c r="C5746" s="28" t="s">
        <v>6</v>
      </c>
      <c r="D5746" s="21">
        <v>289736</v>
      </c>
      <c r="F5746" s="26">
        <v>195.03</v>
      </c>
      <c r="G5746" s="28" t="s">
        <v>1028</v>
      </c>
    </row>
    <row r="5747" spans="1:9" x14ac:dyDescent="0.25">
      <c r="A5747" s="21" t="s">
        <v>2119</v>
      </c>
      <c r="B5747" s="25">
        <v>41650</v>
      </c>
      <c r="C5747" s="28" t="s">
        <v>6</v>
      </c>
      <c r="D5747" s="21">
        <v>286238</v>
      </c>
      <c r="F5747" s="26">
        <v>78.37</v>
      </c>
      <c r="G5747" s="28" t="s">
        <v>1021</v>
      </c>
    </row>
    <row r="5748" spans="1:9" x14ac:dyDescent="0.25">
      <c r="A5748" s="21" t="s">
        <v>2119</v>
      </c>
      <c r="B5748" s="25">
        <v>41652</v>
      </c>
      <c r="C5748" s="28" t="s">
        <v>21</v>
      </c>
      <c r="D5748" s="21" t="s">
        <v>848</v>
      </c>
      <c r="E5748" s="26">
        <v>200</v>
      </c>
      <c r="G5748" s="28" t="s">
        <v>1029</v>
      </c>
      <c r="I5748" s="21">
        <f>WEEKNUM(B5748)</f>
        <v>3</v>
      </c>
    </row>
    <row r="5749" spans="1:9" x14ac:dyDescent="0.25">
      <c r="A5749" s="21" t="s">
        <v>2119</v>
      </c>
      <c r="B5749" s="25">
        <v>41652</v>
      </c>
      <c r="C5749" s="28" t="s">
        <v>21</v>
      </c>
      <c r="D5749" s="21" t="s">
        <v>848</v>
      </c>
      <c r="E5749" s="26">
        <v>300</v>
      </c>
      <c r="G5749" s="28" t="s">
        <v>1021</v>
      </c>
      <c r="I5749" s="21">
        <f>WEEKNUM(B5749)</f>
        <v>3</v>
      </c>
    </row>
    <row r="5750" spans="1:9" x14ac:dyDescent="0.25">
      <c r="A5750" s="21" t="s">
        <v>2119</v>
      </c>
      <c r="B5750" s="25">
        <v>41652</v>
      </c>
      <c r="C5750" s="28" t="s">
        <v>21</v>
      </c>
      <c r="D5750" s="21" t="s">
        <v>46</v>
      </c>
      <c r="E5750" s="26">
        <v>1000</v>
      </c>
      <c r="G5750" s="28" t="s">
        <v>1021</v>
      </c>
      <c r="I5750" s="21">
        <f>WEEKNUM(B5750)</f>
        <v>3</v>
      </c>
    </row>
    <row r="5751" spans="1:9" x14ac:dyDescent="0.25">
      <c r="A5751" s="21" t="s">
        <v>2119</v>
      </c>
      <c r="B5751" s="25">
        <v>41652</v>
      </c>
      <c r="C5751" s="28" t="s">
        <v>21</v>
      </c>
      <c r="D5751" s="21" t="s">
        <v>46</v>
      </c>
      <c r="E5751" s="26">
        <v>150</v>
      </c>
      <c r="G5751" s="28" t="s">
        <v>343</v>
      </c>
      <c r="I5751" s="21">
        <f>WEEKNUM(B5751)</f>
        <v>3</v>
      </c>
    </row>
    <row r="5752" spans="1:9" x14ac:dyDescent="0.25">
      <c r="A5752" s="21" t="s">
        <v>2119</v>
      </c>
      <c r="B5752" s="25">
        <v>41652</v>
      </c>
      <c r="C5752" s="28" t="s">
        <v>6</v>
      </c>
      <c r="D5752" s="21">
        <v>143261</v>
      </c>
      <c r="F5752" s="26">
        <v>74.16</v>
      </c>
      <c r="G5752" s="28" t="s">
        <v>1021</v>
      </c>
    </row>
    <row r="5753" spans="1:9" x14ac:dyDescent="0.25">
      <c r="A5753" s="21" t="s">
        <v>2119</v>
      </c>
      <c r="B5753" s="25">
        <v>41652</v>
      </c>
      <c r="C5753" s="28" t="s">
        <v>6</v>
      </c>
      <c r="D5753" s="21" t="s">
        <v>216</v>
      </c>
      <c r="F5753" s="26">
        <v>375.5</v>
      </c>
      <c r="G5753" s="28" t="s">
        <v>1021</v>
      </c>
    </row>
    <row r="5754" spans="1:9" x14ac:dyDescent="0.25">
      <c r="A5754" s="21" t="s">
        <v>2119</v>
      </c>
      <c r="B5754" s="25">
        <v>41652</v>
      </c>
      <c r="C5754" s="28" t="s">
        <v>6</v>
      </c>
      <c r="D5754" s="21">
        <v>164824</v>
      </c>
      <c r="F5754" s="26">
        <v>464.51</v>
      </c>
      <c r="G5754" s="28" t="s">
        <v>1029</v>
      </c>
    </row>
    <row r="5755" spans="1:9" x14ac:dyDescent="0.25">
      <c r="A5755" s="21" t="s">
        <v>2119</v>
      </c>
      <c r="B5755" s="25">
        <v>41652</v>
      </c>
      <c r="C5755" s="28" t="s">
        <v>6</v>
      </c>
      <c r="D5755" s="21">
        <v>164825</v>
      </c>
      <c r="F5755" s="26">
        <v>393.77</v>
      </c>
      <c r="G5755" s="28" t="s">
        <v>19</v>
      </c>
    </row>
    <row r="5756" spans="1:9" x14ac:dyDescent="0.25">
      <c r="A5756" s="21" t="s">
        <v>2119</v>
      </c>
      <c r="B5756" s="25">
        <v>41652</v>
      </c>
      <c r="C5756" s="28" t="s">
        <v>6</v>
      </c>
      <c r="D5756" s="21">
        <v>286346</v>
      </c>
      <c r="F5756" s="26">
        <v>766.22</v>
      </c>
      <c r="G5756" s="28" t="s">
        <v>1014</v>
      </c>
    </row>
    <row r="5757" spans="1:9" x14ac:dyDescent="0.25">
      <c r="A5757" s="21" t="s">
        <v>2119</v>
      </c>
      <c r="B5757" s="25">
        <v>41652</v>
      </c>
      <c r="C5757" s="28" t="s">
        <v>6</v>
      </c>
      <c r="D5757" s="21">
        <v>286367</v>
      </c>
      <c r="F5757" s="26">
        <v>1066.6500000000001</v>
      </c>
      <c r="G5757" s="28" t="s">
        <v>1011</v>
      </c>
    </row>
    <row r="5758" spans="1:9" x14ac:dyDescent="0.25">
      <c r="A5758" s="21" t="s">
        <v>2119</v>
      </c>
      <c r="B5758" s="25">
        <v>41652</v>
      </c>
      <c r="C5758" s="28" t="s">
        <v>6</v>
      </c>
      <c r="D5758" s="21">
        <v>164856</v>
      </c>
      <c r="F5758" s="26">
        <v>142.94999999999999</v>
      </c>
      <c r="G5758" s="28" t="s">
        <v>1029</v>
      </c>
    </row>
    <row r="5759" spans="1:9" x14ac:dyDescent="0.25">
      <c r="A5759" s="21" t="s">
        <v>2119</v>
      </c>
      <c r="B5759" s="25">
        <v>41652</v>
      </c>
      <c r="C5759" s="28" t="s">
        <v>21</v>
      </c>
      <c r="D5759" s="21" t="s">
        <v>46</v>
      </c>
      <c r="E5759" s="26">
        <v>150</v>
      </c>
      <c r="G5759" s="28" t="s">
        <v>504</v>
      </c>
      <c r="I5759" s="21">
        <f>WEEKNUM(B5759)</f>
        <v>3</v>
      </c>
    </row>
    <row r="5760" spans="1:9" x14ac:dyDescent="0.25">
      <c r="A5760" s="21" t="s">
        <v>2119</v>
      </c>
      <c r="B5760" s="25">
        <v>41652</v>
      </c>
      <c r="C5760" s="28" t="s">
        <v>21</v>
      </c>
      <c r="D5760" s="21" t="s">
        <v>22</v>
      </c>
      <c r="E5760" s="26">
        <v>2000</v>
      </c>
      <c r="G5760" s="28" t="s">
        <v>1029</v>
      </c>
      <c r="I5760" s="21">
        <f>WEEKNUM(B5760)</f>
        <v>3</v>
      </c>
    </row>
    <row r="5761" spans="1:9" x14ac:dyDescent="0.25">
      <c r="A5761" s="21" t="s">
        <v>2119</v>
      </c>
      <c r="B5761" s="25">
        <v>41653</v>
      </c>
      <c r="C5761" s="28" t="s">
        <v>21</v>
      </c>
      <c r="D5761" s="21" t="s">
        <v>1036</v>
      </c>
      <c r="E5761" s="26">
        <v>297.33</v>
      </c>
      <c r="G5761" s="28" t="s">
        <v>1011</v>
      </c>
      <c r="I5761" s="21">
        <f>WEEKNUM(B5761)</f>
        <v>3</v>
      </c>
    </row>
    <row r="5762" spans="1:9" x14ac:dyDescent="0.25">
      <c r="A5762" s="21" t="s">
        <v>2119</v>
      </c>
      <c r="B5762" s="25">
        <v>41653</v>
      </c>
      <c r="C5762" s="28" t="s">
        <v>6</v>
      </c>
      <c r="D5762" s="21">
        <v>280012</v>
      </c>
      <c r="F5762" s="26">
        <v>36.880000000000003</v>
      </c>
      <c r="G5762" s="28" t="s">
        <v>323</v>
      </c>
    </row>
    <row r="5763" spans="1:9" x14ac:dyDescent="0.25">
      <c r="A5763" s="21" t="s">
        <v>2119</v>
      </c>
      <c r="B5763" s="25">
        <v>41653</v>
      </c>
      <c r="C5763" s="28" t="s">
        <v>21</v>
      </c>
      <c r="D5763" s="21" t="s">
        <v>36</v>
      </c>
      <c r="E5763" s="26">
        <v>630</v>
      </c>
      <c r="G5763" s="28" t="s">
        <v>999</v>
      </c>
      <c r="I5763" s="21">
        <f>WEEKNUM(B5763)</f>
        <v>3</v>
      </c>
    </row>
    <row r="5764" spans="1:9" x14ac:dyDescent="0.25">
      <c r="A5764" s="21" t="s">
        <v>2119</v>
      </c>
      <c r="B5764" s="25">
        <v>41653</v>
      </c>
      <c r="C5764" s="28" t="s">
        <v>21</v>
      </c>
      <c r="D5764" s="21" t="s">
        <v>36</v>
      </c>
      <c r="E5764" s="26">
        <v>300</v>
      </c>
      <c r="G5764" s="28" t="s">
        <v>999</v>
      </c>
      <c r="I5764" s="21">
        <f>WEEKNUM(B5764)</f>
        <v>3</v>
      </c>
    </row>
    <row r="5765" spans="1:9" x14ac:dyDescent="0.25">
      <c r="A5765" s="21" t="s">
        <v>2119</v>
      </c>
      <c r="B5765" s="25">
        <v>41654</v>
      </c>
      <c r="C5765" s="28" t="s">
        <v>6</v>
      </c>
      <c r="D5765" s="21">
        <v>280108</v>
      </c>
      <c r="F5765" s="26">
        <v>491</v>
      </c>
      <c r="G5765" s="28" t="s">
        <v>1029</v>
      </c>
    </row>
    <row r="5766" spans="1:9" x14ac:dyDescent="0.25">
      <c r="A5766" s="21" t="s">
        <v>2119</v>
      </c>
      <c r="B5766" s="25">
        <v>41654</v>
      </c>
      <c r="C5766" s="28" t="s">
        <v>6</v>
      </c>
      <c r="D5766" s="21">
        <v>407564</v>
      </c>
      <c r="F5766" s="26">
        <v>196.98</v>
      </c>
      <c r="G5766" s="28" t="s">
        <v>1028</v>
      </c>
    </row>
    <row r="5767" spans="1:9" x14ac:dyDescent="0.25">
      <c r="A5767" s="21" t="s">
        <v>2119</v>
      </c>
      <c r="B5767" s="25">
        <v>41654</v>
      </c>
      <c r="C5767" s="28" t="s">
        <v>21</v>
      </c>
      <c r="D5767" s="21" t="s">
        <v>1036</v>
      </c>
      <c r="E5767" s="26">
        <v>191.88</v>
      </c>
      <c r="G5767" s="28" t="s">
        <v>323</v>
      </c>
      <c r="I5767" s="21">
        <f>WEEKNUM(B5767)</f>
        <v>3</v>
      </c>
    </row>
    <row r="5768" spans="1:9" x14ac:dyDescent="0.25">
      <c r="A5768" s="21" t="s">
        <v>2119</v>
      </c>
      <c r="B5768" s="25">
        <v>41655</v>
      </c>
      <c r="C5768" s="28" t="s">
        <v>6</v>
      </c>
      <c r="D5768" s="21">
        <v>553397</v>
      </c>
      <c r="F5768" s="26">
        <v>949.71</v>
      </c>
      <c r="G5768" s="28" t="s">
        <v>1014</v>
      </c>
    </row>
    <row r="5769" spans="1:9" x14ac:dyDescent="0.25">
      <c r="A5769" s="21" t="s">
        <v>2119</v>
      </c>
      <c r="B5769" s="25">
        <v>41655</v>
      </c>
      <c r="C5769" s="28" t="s">
        <v>6</v>
      </c>
      <c r="D5769" s="21">
        <v>389411</v>
      </c>
      <c r="F5769" s="26">
        <v>1194.5999999999999</v>
      </c>
      <c r="G5769" s="28" t="s">
        <v>1011</v>
      </c>
    </row>
    <row r="5770" spans="1:9" x14ac:dyDescent="0.25">
      <c r="A5770" s="21" t="s">
        <v>2119</v>
      </c>
      <c r="B5770" s="25">
        <v>41655</v>
      </c>
      <c r="C5770" s="28" t="s">
        <v>6</v>
      </c>
      <c r="D5770" s="21">
        <v>286652</v>
      </c>
      <c r="F5770" s="26">
        <v>147.69999999999999</v>
      </c>
      <c r="G5770" s="28" t="s">
        <v>1021</v>
      </c>
    </row>
    <row r="5771" spans="1:9" x14ac:dyDescent="0.25">
      <c r="A5771" s="21" t="s">
        <v>2119</v>
      </c>
      <c r="B5771" s="25">
        <v>41655</v>
      </c>
      <c r="C5771" s="28" t="s">
        <v>6</v>
      </c>
      <c r="D5771" s="21">
        <v>286697</v>
      </c>
      <c r="F5771" s="26">
        <v>59.81</v>
      </c>
      <c r="G5771" s="28" t="s">
        <v>1021</v>
      </c>
    </row>
    <row r="5772" spans="1:9" x14ac:dyDescent="0.25">
      <c r="A5772" s="21" t="s">
        <v>2119</v>
      </c>
      <c r="B5772" s="25">
        <v>41655</v>
      </c>
      <c r="C5772" s="28" t="s">
        <v>6</v>
      </c>
      <c r="D5772" s="21">
        <v>389449</v>
      </c>
      <c r="F5772" s="26">
        <v>255.54</v>
      </c>
      <c r="G5772" s="28" t="s">
        <v>1037</v>
      </c>
    </row>
    <row r="5773" spans="1:9" x14ac:dyDescent="0.25">
      <c r="A5773" s="21" t="s">
        <v>2119</v>
      </c>
      <c r="B5773" s="25">
        <v>41655</v>
      </c>
      <c r="C5773" s="28" t="s">
        <v>21</v>
      </c>
      <c r="D5773" s="21" t="s">
        <v>1038</v>
      </c>
      <c r="E5773" s="26">
        <v>253</v>
      </c>
      <c r="G5773" s="28" t="s">
        <v>323</v>
      </c>
      <c r="I5773" s="21">
        <f>WEEKNUM(B5773)</f>
        <v>3</v>
      </c>
    </row>
    <row r="5774" spans="1:9" x14ac:dyDescent="0.25">
      <c r="A5774" s="21" t="s">
        <v>2119</v>
      </c>
      <c r="B5774" s="25">
        <v>41656</v>
      </c>
      <c r="C5774" s="28" t="s">
        <v>444</v>
      </c>
      <c r="D5774" s="21">
        <v>93286</v>
      </c>
      <c r="F5774" s="26">
        <v>223.15</v>
      </c>
      <c r="G5774" s="28" t="s">
        <v>323</v>
      </c>
    </row>
    <row r="5775" spans="1:9" x14ac:dyDescent="0.25">
      <c r="A5775" s="21" t="s">
        <v>2119</v>
      </c>
      <c r="B5775" s="25">
        <v>41656</v>
      </c>
      <c r="C5775" s="28" t="s">
        <v>6</v>
      </c>
      <c r="D5775" s="21">
        <v>389493</v>
      </c>
      <c r="F5775" s="26">
        <v>591.35</v>
      </c>
      <c r="G5775" s="28" t="s">
        <v>1011</v>
      </c>
    </row>
    <row r="5776" spans="1:9" x14ac:dyDescent="0.25">
      <c r="A5776" s="21" t="s">
        <v>2119</v>
      </c>
      <c r="B5776" s="25">
        <v>41656</v>
      </c>
      <c r="C5776" s="28" t="s">
        <v>21</v>
      </c>
      <c r="D5776" s="21" t="s">
        <v>1018</v>
      </c>
      <c r="E5776" s="26">
        <v>169.8</v>
      </c>
      <c r="G5776" s="28" t="s">
        <v>323</v>
      </c>
      <c r="I5776" s="21">
        <f>WEEKNUM(B5776)</f>
        <v>3</v>
      </c>
    </row>
    <row r="5777" spans="1:9" x14ac:dyDescent="0.25">
      <c r="A5777" s="21" t="s">
        <v>2119</v>
      </c>
      <c r="B5777" s="25">
        <v>41657</v>
      </c>
      <c r="C5777" s="28" t="s">
        <v>6</v>
      </c>
      <c r="D5777" s="21">
        <v>407959</v>
      </c>
      <c r="F5777" s="26">
        <v>188.77</v>
      </c>
      <c r="G5777" s="28" t="s">
        <v>1028</v>
      </c>
    </row>
    <row r="5778" spans="1:9" x14ac:dyDescent="0.25">
      <c r="A5778" s="21" t="s">
        <v>2119</v>
      </c>
      <c r="B5778" s="25">
        <v>41657</v>
      </c>
      <c r="C5778" s="28" t="s">
        <v>6</v>
      </c>
      <c r="D5778" s="21">
        <v>389536</v>
      </c>
      <c r="F5778" s="26">
        <v>249.63</v>
      </c>
      <c r="G5778" s="28" t="s">
        <v>1014</v>
      </c>
    </row>
    <row r="5779" spans="1:9" x14ac:dyDescent="0.25">
      <c r="A5779" s="21" t="s">
        <v>2119</v>
      </c>
      <c r="B5779" s="25">
        <v>41660</v>
      </c>
      <c r="C5779" s="28" t="s">
        <v>237</v>
      </c>
      <c r="D5779" s="21">
        <v>280804</v>
      </c>
      <c r="F5779" s="26">
        <v>163.59</v>
      </c>
      <c r="G5779" s="28" t="s">
        <v>1029</v>
      </c>
    </row>
    <row r="5780" spans="1:9" x14ac:dyDescent="0.25">
      <c r="A5780" s="21" t="s">
        <v>2119</v>
      </c>
      <c r="B5780" s="25">
        <v>41660</v>
      </c>
      <c r="C5780" s="28" t="s">
        <v>6</v>
      </c>
      <c r="D5780" s="21">
        <v>408448</v>
      </c>
      <c r="F5780" s="26">
        <v>1179.02</v>
      </c>
      <c r="G5780" s="28" t="s">
        <v>1028</v>
      </c>
    </row>
    <row r="5781" spans="1:9" x14ac:dyDescent="0.25">
      <c r="A5781" s="21" t="s">
        <v>2119</v>
      </c>
      <c r="B5781" s="25">
        <v>41660</v>
      </c>
      <c r="C5781" s="28" t="s">
        <v>6</v>
      </c>
      <c r="D5781" s="21">
        <v>165313</v>
      </c>
      <c r="F5781" s="26">
        <v>68.39</v>
      </c>
      <c r="G5781" s="28" t="s">
        <v>1029</v>
      </c>
    </row>
    <row r="5782" spans="1:9" x14ac:dyDescent="0.25">
      <c r="A5782" s="21" t="s">
        <v>2119</v>
      </c>
      <c r="B5782" s="25">
        <v>41660</v>
      </c>
      <c r="C5782" s="28" t="s">
        <v>6</v>
      </c>
      <c r="D5782" s="21">
        <v>165321</v>
      </c>
      <c r="F5782" s="26">
        <v>52.64</v>
      </c>
      <c r="G5782" s="28" t="s">
        <v>1029</v>
      </c>
    </row>
    <row r="5783" spans="1:9" x14ac:dyDescent="0.25">
      <c r="A5783" s="21" t="s">
        <v>2119</v>
      </c>
      <c r="B5783" s="25">
        <v>41660</v>
      </c>
      <c r="C5783" s="28" t="s">
        <v>21</v>
      </c>
      <c r="D5783" s="21" t="s">
        <v>1039</v>
      </c>
      <c r="E5783" s="26">
        <v>642</v>
      </c>
      <c r="G5783" s="28" t="s">
        <v>323</v>
      </c>
      <c r="I5783" s="21">
        <f t="shared" ref="I5783:I5796" si="183">WEEKNUM(B5783)</f>
        <v>4</v>
      </c>
    </row>
    <row r="5784" spans="1:9" x14ac:dyDescent="0.25">
      <c r="A5784" s="21" t="s">
        <v>2119</v>
      </c>
      <c r="B5784" s="25">
        <v>41660</v>
      </c>
      <c r="C5784" s="28" t="s">
        <v>21</v>
      </c>
      <c r="D5784" s="21" t="s">
        <v>40</v>
      </c>
      <c r="E5784" s="26">
        <v>1000</v>
      </c>
      <c r="G5784" s="28" t="s">
        <v>1014</v>
      </c>
      <c r="I5784" s="21">
        <f t="shared" si="183"/>
        <v>4</v>
      </c>
    </row>
    <row r="5785" spans="1:9" x14ac:dyDescent="0.25">
      <c r="A5785" s="21" t="s">
        <v>2119</v>
      </c>
      <c r="B5785" s="25">
        <v>41660</v>
      </c>
      <c r="C5785" s="28" t="s">
        <v>21</v>
      </c>
      <c r="D5785" s="21" t="s">
        <v>36</v>
      </c>
      <c r="E5785" s="26">
        <v>1000</v>
      </c>
      <c r="G5785" s="28" t="s">
        <v>1028</v>
      </c>
      <c r="I5785" s="21">
        <f t="shared" si="183"/>
        <v>4</v>
      </c>
    </row>
    <row r="5786" spans="1:9" x14ac:dyDescent="0.25">
      <c r="A5786" s="21" t="s">
        <v>2119</v>
      </c>
      <c r="B5786" s="25">
        <v>41660</v>
      </c>
      <c r="C5786" s="28" t="s">
        <v>21</v>
      </c>
      <c r="D5786" s="21" t="s">
        <v>36</v>
      </c>
      <c r="E5786" s="26">
        <v>460</v>
      </c>
      <c r="G5786" s="28" t="s">
        <v>993</v>
      </c>
      <c r="I5786" s="21">
        <f t="shared" si="183"/>
        <v>4</v>
      </c>
    </row>
    <row r="5787" spans="1:9" x14ac:dyDescent="0.25">
      <c r="A5787" s="21" t="s">
        <v>2119</v>
      </c>
      <c r="B5787" s="25">
        <v>41660</v>
      </c>
      <c r="C5787" s="28" t="s">
        <v>21</v>
      </c>
      <c r="D5787" s="21" t="s">
        <v>36</v>
      </c>
      <c r="E5787" s="26">
        <v>50</v>
      </c>
      <c r="G5787" s="28" t="s">
        <v>355</v>
      </c>
      <c r="I5787" s="21">
        <f t="shared" si="183"/>
        <v>4</v>
      </c>
    </row>
    <row r="5788" spans="1:9" x14ac:dyDescent="0.25">
      <c r="A5788" s="21" t="s">
        <v>2119</v>
      </c>
      <c r="B5788" s="25">
        <v>41660</v>
      </c>
      <c r="C5788" s="28" t="s">
        <v>21</v>
      </c>
      <c r="D5788" s="21" t="s">
        <v>40</v>
      </c>
      <c r="E5788" s="26">
        <v>1500</v>
      </c>
      <c r="G5788" s="28" t="s">
        <v>1011</v>
      </c>
      <c r="I5788" s="21">
        <f t="shared" si="183"/>
        <v>4</v>
      </c>
    </row>
    <row r="5789" spans="1:9" x14ac:dyDescent="0.25">
      <c r="A5789" s="21" t="s">
        <v>2119</v>
      </c>
      <c r="B5789" s="25">
        <v>41660</v>
      </c>
      <c r="C5789" s="28" t="s">
        <v>21</v>
      </c>
      <c r="D5789" s="21" t="s">
        <v>269</v>
      </c>
      <c r="E5789" s="26">
        <v>1500</v>
      </c>
      <c r="G5789" s="28" t="s">
        <v>1014</v>
      </c>
      <c r="I5789" s="21">
        <f t="shared" si="183"/>
        <v>4</v>
      </c>
    </row>
    <row r="5790" spans="1:9" x14ac:dyDescent="0.25">
      <c r="A5790" s="21" t="s">
        <v>2119</v>
      </c>
      <c r="B5790" s="25">
        <v>41660</v>
      </c>
      <c r="C5790" s="28" t="s">
        <v>21</v>
      </c>
      <c r="D5790" s="21" t="s">
        <v>260</v>
      </c>
      <c r="E5790" s="26">
        <v>500</v>
      </c>
      <c r="G5790" s="28" t="s">
        <v>259</v>
      </c>
      <c r="I5790" s="21">
        <f t="shared" si="183"/>
        <v>4</v>
      </c>
    </row>
    <row r="5791" spans="1:9" x14ac:dyDescent="0.25">
      <c r="A5791" s="21" t="s">
        <v>2119</v>
      </c>
      <c r="B5791" s="25">
        <v>41660</v>
      </c>
      <c r="C5791" s="28" t="s">
        <v>21</v>
      </c>
      <c r="D5791" s="21" t="s">
        <v>260</v>
      </c>
      <c r="E5791" s="26">
        <v>2500</v>
      </c>
      <c r="G5791" s="28" t="s">
        <v>1014</v>
      </c>
      <c r="I5791" s="21">
        <f t="shared" si="183"/>
        <v>4</v>
      </c>
    </row>
    <row r="5792" spans="1:9" x14ac:dyDescent="0.25">
      <c r="A5792" s="21" t="s">
        <v>2119</v>
      </c>
      <c r="B5792" s="25">
        <v>41660</v>
      </c>
      <c r="C5792" s="28" t="s">
        <v>21</v>
      </c>
      <c r="D5792" s="21" t="s">
        <v>452</v>
      </c>
      <c r="E5792" s="26">
        <v>600</v>
      </c>
      <c r="G5792" s="28" t="s">
        <v>1014</v>
      </c>
      <c r="I5792" s="21">
        <f t="shared" si="183"/>
        <v>4</v>
      </c>
    </row>
    <row r="5793" spans="1:9" x14ac:dyDescent="0.25">
      <c r="A5793" s="21" t="s">
        <v>2119</v>
      </c>
      <c r="B5793" s="25">
        <v>41660</v>
      </c>
      <c r="C5793" s="28" t="s">
        <v>21</v>
      </c>
      <c r="D5793" s="21" t="s">
        <v>452</v>
      </c>
      <c r="E5793" s="26">
        <v>600</v>
      </c>
      <c r="G5793" s="28" t="s">
        <v>1011</v>
      </c>
      <c r="I5793" s="21">
        <f t="shared" si="183"/>
        <v>4</v>
      </c>
    </row>
    <row r="5794" spans="1:9" x14ac:dyDescent="0.25">
      <c r="A5794" s="21" t="s">
        <v>2119</v>
      </c>
      <c r="B5794" s="25">
        <v>41660</v>
      </c>
      <c r="C5794" s="28" t="s">
        <v>21</v>
      </c>
      <c r="D5794" s="21" t="s">
        <v>452</v>
      </c>
      <c r="E5794" s="26">
        <v>150</v>
      </c>
      <c r="G5794" s="21" t="s">
        <v>326</v>
      </c>
      <c r="I5794" s="21">
        <f t="shared" si="183"/>
        <v>4</v>
      </c>
    </row>
    <row r="5795" spans="1:9" x14ac:dyDescent="0.25">
      <c r="A5795" s="21" t="s">
        <v>2119</v>
      </c>
      <c r="B5795" s="25">
        <v>41660</v>
      </c>
      <c r="C5795" s="28" t="s">
        <v>21</v>
      </c>
      <c r="D5795" s="21" t="s">
        <v>452</v>
      </c>
      <c r="E5795" s="26">
        <v>150</v>
      </c>
      <c r="G5795" s="28" t="s">
        <v>960</v>
      </c>
      <c r="I5795" s="21">
        <f t="shared" si="183"/>
        <v>4</v>
      </c>
    </row>
    <row r="5796" spans="1:9" x14ac:dyDescent="0.25">
      <c r="A5796" s="21" t="s">
        <v>2119</v>
      </c>
      <c r="B5796" s="25">
        <v>41660</v>
      </c>
      <c r="C5796" s="28" t="s">
        <v>21</v>
      </c>
      <c r="D5796" s="21" t="s">
        <v>452</v>
      </c>
      <c r="E5796" s="26">
        <v>2020</v>
      </c>
      <c r="G5796" s="28" t="s">
        <v>1029</v>
      </c>
      <c r="I5796" s="21">
        <f t="shared" si="183"/>
        <v>4</v>
      </c>
    </row>
    <row r="5797" spans="1:9" x14ac:dyDescent="0.25">
      <c r="A5797" s="21" t="s">
        <v>2119</v>
      </c>
      <c r="B5797" s="25">
        <v>41661</v>
      </c>
      <c r="C5797" s="28" t="s">
        <v>6</v>
      </c>
      <c r="D5797" s="21">
        <v>285963</v>
      </c>
      <c r="F5797" s="26">
        <v>102.29</v>
      </c>
      <c r="G5797" s="28" t="s">
        <v>286</v>
      </c>
    </row>
    <row r="5798" spans="1:9" x14ac:dyDescent="0.25">
      <c r="A5798" s="21" t="s">
        <v>2119</v>
      </c>
      <c r="B5798" s="25">
        <v>41662</v>
      </c>
      <c r="C5798" s="28" t="s">
        <v>6</v>
      </c>
      <c r="D5798" s="21">
        <v>287192</v>
      </c>
      <c r="F5798" s="26">
        <v>498.62</v>
      </c>
      <c r="G5798" s="28" t="s">
        <v>1014</v>
      </c>
    </row>
    <row r="5799" spans="1:9" x14ac:dyDescent="0.25">
      <c r="A5799" s="21" t="s">
        <v>2119</v>
      </c>
      <c r="B5799" s="25">
        <v>41662</v>
      </c>
      <c r="C5799" s="28" t="s">
        <v>6</v>
      </c>
      <c r="D5799" s="21">
        <v>287216</v>
      </c>
      <c r="F5799" s="26">
        <v>177.89</v>
      </c>
      <c r="G5799" s="28" t="s">
        <v>1014</v>
      </c>
    </row>
    <row r="5800" spans="1:9" x14ac:dyDescent="0.25">
      <c r="A5800" s="21" t="s">
        <v>2119</v>
      </c>
      <c r="B5800" s="25">
        <v>41663</v>
      </c>
      <c r="C5800" s="28" t="s">
        <v>6</v>
      </c>
      <c r="D5800" s="21">
        <v>286045</v>
      </c>
      <c r="F5800" s="26">
        <v>233.23</v>
      </c>
      <c r="G5800" s="21" t="s">
        <v>1632</v>
      </c>
    </row>
    <row r="5801" spans="1:9" x14ac:dyDescent="0.25">
      <c r="A5801" s="21" t="s">
        <v>2119</v>
      </c>
      <c r="B5801" s="25">
        <v>41663</v>
      </c>
      <c r="C5801" s="28" t="s">
        <v>6</v>
      </c>
      <c r="D5801" s="21">
        <v>408974</v>
      </c>
      <c r="F5801" s="26">
        <v>773.35</v>
      </c>
      <c r="G5801" s="28" t="s">
        <v>1028</v>
      </c>
    </row>
    <row r="5802" spans="1:9" x14ac:dyDescent="0.25">
      <c r="A5802" s="21" t="s">
        <v>2119</v>
      </c>
      <c r="B5802" s="25">
        <v>41666</v>
      </c>
      <c r="C5802" s="28" t="s">
        <v>6</v>
      </c>
      <c r="D5802" s="21">
        <v>286203</v>
      </c>
      <c r="F5802" s="26">
        <v>1724.65</v>
      </c>
      <c r="G5802" s="21" t="s">
        <v>1632</v>
      </c>
    </row>
    <row r="5803" spans="1:9" x14ac:dyDescent="0.25">
      <c r="A5803" s="21" t="s">
        <v>2119</v>
      </c>
      <c r="B5803" s="25">
        <v>41666</v>
      </c>
      <c r="C5803" s="28" t="s">
        <v>21</v>
      </c>
      <c r="D5803" s="21" t="s">
        <v>1040</v>
      </c>
      <c r="E5803" s="26">
        <v>-8000</v>
      </c>
      <c r="G5803" s="28" t="s">
        <v>1040</v>
      </c>
      <c r="I5803" s="21">
        <f t="shared" ref="I5803:I5814" si="184">WEEKNUM(B5803)</f>
        <v>5</v>
      </c>
    </row>
    <row r="5804" spans="1:9" x14ac:dyDescent="0.25">
      <c r="A5804" s="21" t="s">
        <v>2119</v>
      </c>
      <c r="B5804" s="25">
        <v>41666</v>
      </c>
      <c r="C5804" s="28" t="s">
        <v>21</v>
      </c>
      <c r="D5804" s="21" t="s">
        <v>715</v>
      </c>
      <c r="E5804" s="26">
        <v>320</v>
      </c>
      <c r="G5804" s="28" t="s">
        <v>323</v>
      </c>
      <c r="I5804" s="21">
        <f t="shared" si="184"/>
        <v>5</v>
      </c>
    </row>
    <row r="5805" spans="1:9" x14ac:dyDescent="0.25">
      <c r="A5805" s="21" t="s">
        <v>2119</v>
      </c>
      <c r="B5805" s="25">
        <v>41666</v>
      </c>
      <c r="C5805" s="28" t="s">
        <v>21</v>
      </c>
      <c r="D5805" s="21" t="s">
        <v>715</v>
      </c>
      <c r="E5805" s="26">
        <v>320</v>
      </c>
      <c r="G5805" s="28" t="s">
        <v>323</v>
      </c>
      <c r="I5805" s="21">
        <f t="shared" si="184"/>
        <v>5</v>
      </c>
    </row>
    <row r="5806" spans="1:9" x14ac:dyDescent="0.25">
      <c r="A5806" s="21" t="s">
        <v>2119</v>
      </c>
      <c r="B5806" s="25">
        <v>41666</v>
      </c>
      <c r="C5806" s="28" t="s">
        <v>21</v>
      </c>
      <c r="D5806" s="21" t="s">
        <v>924</v>
      </c>
      <c r="E5806" s="26">
        <v>2850</v>
      </c>
      <c r="G5806" s="28" t="s">
        <v>1011</v>
      </c>
      <c r="I5806" s="21">
        <f t="shared" si="184"/>
        <v>5</v>
      </c>
    </row>
    <row r="5807" spans="1:9" x14ac:dyDescent="0.25">
      <c r="A5807" s="21" t="s">
        <v>2119</v>
      </c>
      <c r="B5807" s="25">
        <v>41666</v>
      </c>
      <c r="C5807" s="28" t="s">
        <v>21</v>
      </c>
      <c r="D5807" s="21" t="s">
        <v>258</v>
      </c>
      <c r="E5807" s="26">
        <v>600</v>
      </c>
      <c r="G5807" s="28" t="s">
        <v>960</v>
      </c>
      <c r="I5807" s="21">
        <f t="shared" si="184"/>
        <v>5</v>
      </c>
    </row>
    <row r="5808" spans="1:9" x14ac:dyDescent="0.25">
      <c r="A5808" s="21" t="s">
        <v>2119</v>
      </c>
      <c r="B5808" s="25">
        <v>41667</v>
      </c>
      <c r="C5808" s="28" t="s">
        <v>21</v>
      </c>
      <c r="D5808" s="21" t="s">
        <v>1041</v>
      </c>
      <c r="E5808" s="26">
        <v>-40540.49</v>
      </c>
      <c r="G5808" s="28" t="s">
        <v>1006</v>
      </c>
      <c r="I5808" s="21">
        <f t="shared" si="184"/>
        <v>5</v>
      </c>
    </row>
    <row r="5809" spans="1:9" x14ac:dyDescent="0.25">
      <c r="A5809" s="21" t="s">
        <v>2119</v>
      </c>
      <c r="B5809" s="25">
        <v>41667</v>
      </c>
      <c r="C5809" s="28" t="s">
        <v>21</v>
      </c>
      <c r="D5809" s="21" t="s">
        <v>38</v>
      </c>
      <c r="E5809" s="26">
        <v>565</v>
      </c>
      <c r="G5809" s="28" t="s">
        <v>1029</v>
      </c>
      <c r="I5809" s="21">
        <f t="shared" si="184"/>
        <v>5</v>
      </c>
    </row>
    <row r="5810" spans="1:9" x14ac:dyDescent="0.25">
      <c r="A5810" s="21" t="s">
        <v>2119</v>
      </c>
      <c r="B5810" s="25">
        <v>41668</v>
      </c>
      <c r="C5810" s="28" t="s">
        <v>21</v>
      </c>
      <c r="D5810" s="21" t="s">
        <v>22</v>
      </c>
      <c r="E5810" s="26">
        <v>1800</v>
      </c>
      <c r="G5810" s="28" t="s">
        <v>1029</v>
      </c>
      <c r="I5810" s="21">
        <f t="shared" si="184"/>
        <v>5</v>
      </c>
    </row>
    <row r="5811" spans="1:9" x14ac:dyDescent="0.25">
      <c r="A5811" s="21" t="s">
        <v>2119</v>
      </c>
      <c r="B5811" s="25">
        <v>41668</v>
      </c>
      <c r="C5811" s="28" t="s">
        <v>21</v>
      </c>
      <c r="D5811" s="21" t="s">
        <v>22</v>
      </c>
      <c r="E5811" s="26">
        <v>300</v>
      </c>
      <c r="G5811" s="28" t="s">
        <v>19</v>
      </c>
      <c r="I5811" s="21">
        <f t="shared" si="184"/>
        <v>5</v>
      </c>
    </row>
    <row r="5812" spans="1:9" x14ac:dyDescent="0.25">
      <c r="A5812" s="21" t="s">
        <v>2119</v>
      </c>
      <c r="B5812" s="25">
        <v>41668</v>
      </c>
      <c r="C5812" s="28" t="s">
        <v>21</v>
      </c>
      <c r="D5812" s="21" t="s">
        <v>22</v>
      </c>
      <c r="E5812" s="26">
        <v>75</v>
      </c>
      <c r="G5812" s="28" t="s">
        <v>503</v>
      </c>
      <c r="I5812" s="21">
        <f t="shared" si="184"/>
        <v>5</v>
      </c>
    </row>
    <row r="5813" spans="1:9" x14ac:dyDescent="0.25">
      <c r="A5813" s="21" t="s">
        <v>2119</v>
      </c>
      <c r="B5813" s="25">
        <v>41668</v>
      </c>
      <c r="C5813" s="28" t="s">
        <v>21</v>
      </c>
      <c r="D5813" s="21" t="s">
        <v>22</v>
      </c>
      <c r="E5813" s="26">
        <v>200</v>
      </c>
      <c r="G5813" s="21" t="s">
        <v>62</v>
      </c>
      <c r="I5813" s="21">
        <f t="shared" si="184"/>
        <v>5</v>
      </c>
    </row>
    <row r="5814" spans="1:9" x14ac:dyDescent="0.25">
      <c r="A5814" s="21" t="s">
        <v>2119</v>
      </c>
      <c r="B5814" s="25">
        <v>41668</v>
      </c>
      <c r="C5814" s="28" t="s">
        <v>21</v>
      </c>
      <c r="D5814" s="21" t="s">
        <v>22</v>
      </c>
      <c r="E5814" s="26">
        <v>50</v>
      </c>
      <c r="G5814" s="28" t="s">
        <v>97</v>
      </c>
      <c r="I5814" s="21">
        <f t="shared" si="184"/>
        <v>5</v>
      </c>
    </row>
    <row r="5815" spans="1:9" x14ac:dyDescent="0.25">
      <c r="A5815" s="21" t="s">
        <v>2119</v>
      </c>
      <c r="B5815" s="25">
        <v>41668</v>
      </c>
      <c r="C5815" s="28" t="s">
        <v>6</v>
      </c>
      <c r="D5815" s="21">
        <v>409747</v>
      </c>
      <c r="F5815" s="26">
        <v>392.17</v>
      </c>
      <c r="G5815" s="28" t="s">
        <v>1028</v>
      </c>
    </row>
    <row r="5816" spans="1:9" x14ac:dyDescent="0.25">
      <c r="A5816" s="21" t="s">
        <v>2119</v>
      </c>
      <c r="B5816" s="25">
        <v>41668</v>
      </c>
      <c r="C5816" s="28" t="s">
        <v>6</v>
      </c>
      <c r="D5816" s="21">
        <v>409793</v>
      </c>
      <c r="F5816" s="26">
        <v>590.94000000000005</v>
      </c>
      <c r="G5816" s="28" t="s">
        <v>960</v>
      </c>
    </row>
    <row r="5817" spans="1:9" x14ac:dyDescent="0.25">
      <c r="A5817" s="21" t="s">
        <v>2119</v>
      </c>
      <c r="B5817" s="25">
        <v>41668</v>
      </c>
      <c r="C5817" s="28" t="s">
        <v>21</v>
      </c>
      <c r="D5817" s="21" t="s">
        <v>22</v>
      </c>
      <c r="G5817" s="28" t="s">
        <v>1042</v>
      </c>
      <c r="I5817" s="21">
        <f>WEEKNUM(B5817)</f>
        <v>5</v>
      </c>
    </row>
    <row r="5818" spans="1:9" x14ac:dyDescent="0.25">
      <c r="A5818" s="21" t="s">
        <v>2119</v>
      </c>
      <c r="B5818" s="25">
        <v>41668</v>
      </c>
      <c r="C5818" s="28" t="s">
        <v>21</v>
      </c>
      <c r="D5818" s="21" t="s">
        <v>46</v>
      </c>
      <c r="E5818" s="26">
        <v>2500</v>
      </c>
      <c r="G5818" s="21" t="s">
        <v>1632</v>
      </c>
      <c r="I5818" s="21">
        <f>WEEKNUM(B5818)</f>
        <v>5</v>
      </c>
    </row>
    <row r="5819" spans="1:9" x14ac:dyDescent="0.25">
      <c r="A5819" s="21" t="s">
        <v>2119</v>
      </c>
      <c r="B5819" s="25">
        <v>41669</v>
      </c>
      <c r="C5819" s="28" t="s">
        <v>6</v>
      </c>
      <c r="D5819" s="21">
        <v>409965</v>
      </c>
      <c r="F5819" s="26">
        <v>633.47</v>
      </c>
      <c r="G5819" s="28" t="s">
        <v>960</v>
      </c>
    </row>
    <row r="5820" spans="1:9" x14ac:dyDescent="0.25">
      <c r="A5820" s="21" t="s">
        <v>2119</v>
      </c>
      <c r="B5820" s="25">
        <v>41669</v>
      </c>
      <c r="C5820" s="28" t="s">
        <v>6</v>
      </c>
      <c r="D5820" s="21">
        <v>93794</v>
      </c>
      <c r="F5820" s="26">
        <v>1389.17</v>
      </c>
      <c r="G5820" s="28" t="s">
        <v>1028</v>
      </c>
    </row>
    <row r="5821" spans="1:9" x14ac:dyDescent="0.25">
      <c r="A5821" s="21" t="s">
        <v>2119</v>
      </c>
      <c r="B5821" s="25">
        <v>41669</v>
      </c>
      <c r="C5821" s="28" t="s">
        <v>21</v>
      </c>
      <c r="D5821" s="21" t="s">
        <v>508</v>
      </c>
      <c r="E5821" s="26">
        <v>575.36</v>
      </c>
      <c r="G5821" s="28" t="s">
        <v>454</v>
      </c>
      <c r="I5821" s="21">
        <f>WEEKNUM(B5821)</f>
        <v>5</v>
      </c>
    </row>
    <row r="5822" spans="1:9" x14ac:dyDescent="0.25">
      <c r="A5822" s="21" t="s">
        <v>2119</v>
      </c>
      <c r="B5822" s="25">
        <v>41670</v>
      </c>
      <c r="C5822" s="28" t="s">
        <v>21</v>
      </c>
      <c r="D5822" s="21" t="s">
        <v>40</v>
      </c>
      <c r="E5822" s="26">
        <v>2000</v>
      </c>
      <c r="G5822" s="28" t="s">
        <v>1028</v>
      </c>
      <c r="I5822" s="21">
        <f>WEEKNUM(B5822)</f>
        <v>5</v>
      </c>
    </row>
    <row r="5823" spans="1:9" x14ac:dyDescent="0.25">
      <c r="A5823" s="21" t="s">
        <v>2119</v>
      </c>
      <c r="B5823" s="25">
        <v>41670</v>
      </c>
      <c r="C5823" s="28" t="s">
        <v>6</v>
      </c>
      <c r="D5823" s="21">
        <v>410174</v>
      </c>
      <c r="F5823" s="26">
        <v>138.07</v>
      </c>
      <c r="G5823" s="28" t="s">
        <v>960</v>
      </c>
    </row>
    <row r="5824" spans="1:9" x14ac:dyDescent="0.25">
      <c r="A5824" s="21" t="s">
        <v>2119</v>
      </c>
      <c r="B5824" s="25">
        <v>41670</v>
      </c>
      <c r="C5824" s="28" t="s">
        <v>6</v>
      </c>
      <c r="D5824" s="21">
        <v>410267</v>
      </c>
      <c r="F5824" s="26">
        <v>182.21</v>
      </c>
      <c r="G5824" s="28" t="s">
        <v>1028</v>
      </c>
    </row>
    <row r="5825" spans="1:9" x14ac:dyDescent="0.25">
      <c r="A5825" s="21" t="s">
        <v>2119</v>
      </c>
      <c r="B5825" s="25">
        <v>41670</v>
      </c>
      <c r="C5825" s="28" t="s">
        <v>6</v>
      </c>
      <c r="D5825" s="21">
        <v>410315</v>
      </c>
      <c r="F5825" s="26">
        <v>115.95</v>
      </c>
      <c r="G5825" s="28" t="s">
        <v>960</v>
      </c>
    </row>
    <row r="5826" spans="1:9" x14ac:dyDescent="0.25">
      <c r="A5826" s="21" t="s">
        <v>2119</v>
      </c>
      <c r="B5826" s="25">
        <v>41670</v>
      </c>
      <c r="C5826" s="28" t="s">
        <v>21</v>
      </c>
      <c r="D5826" s="21" t="s">
        <v>1043</v>
      </c>
      <c r="E5826" s="26">
        <v>1000</v>
      </c>
      <c r="G5826" s="28" t="s">
        <v>1044</v>
      </c>
      <c r="I5826" s="21">
        <f t="shared" ref="I5826:I5841" si="185">WEEKNUM(B5826)</f>
        <v>5</v>
      </c>
    </row>
    <row r="5827" spans="1:9" x14ac:dyDescent="0.25">
      <c r="A5827" s="21" t="s">
        <v>2119</v>
      </c>
      <c r="B5827" s="25">
        <v>41670</v>
      </c>
      <c r="C5827" s="28" t="s">
        <v>21</v>
      </c>
      <c r="D5827" s="21" t="s">
        <v>528</v>
      </c>
      <c r="E5827" s="26">
        <v>300</v>
      </c>
      <c r="G5827" s="28" t="s">
        <v>1014</v>
      </c>
      <c r="I5827" s="21">
        <f t="shared" si="185"/>
        <v>5</v>
      </c>
    </row>
    <row r="5828" spans="1:9" x14ac:dyDescent="0.25">
      <c r="A5828" s="21" t="s">
        <v>2119</v>
      </c>
      <c r="B5828" s="25">
        <v>41673</v>
      </c>
      <c r="C5828" s="28" t="s">
        <v>21</v>
      </c>
      <c r="D5828" s="21" t="s">
        <v>924</v>
      </c>
      <c r="E5828" s="26">
        <v>2775</v>
      </c>
      <c r="G5828" s="28" t="s">
        <v>1028</v>
      </c>
      <c r="I5828" s="21">
        <f t="shared" si="185"/>
        <v>6</v>
      </c>
    </row>
    <row r="5829" spans="1:9" x14ac:dyDescent="0.25">
      <c r="A5829" s="21" t="s">
        <v>2119</v>
      </c>
      <c r="B5829" s="25">
        <v>41673</v>
      </c>
      <c r="C5829" s="28" t="s">
        <v>21</v>
      </c>
      <c r="D5829" s="21" t="s">
        <v>36</v>
      </c>
      <c r="E5829" s="26">
        <v>2000</v>
      </c>
      <c r="G5829" s="28" t="s">
        <v>1028</v>
      </c>
      <c r="I5829" s="21">
        <f t="shared" si="185"/>
        <v>6</v>
      </c>
    </row>
    <row r="5830" spans="1:9" x14ac:dyDescent="0.25">
      <c r="A5830" s="21" t="s">
        <v>2119</v>
      </c>
      <c r="B5830" s="25">
        <v>41673</v>
      </c>
      <c r="C5830" s="28" t="s">
        <v>21</v>
      </c>
      <c r="D5830" s="21" t="s">
        <v>269</v>
      </c>
      <c r="E5830" s="26">
        <v>1000</v>
      </c>
      <c r="G5830" s="28" t="s">
        <v>1028</v>
      </c>
      <c r="I5830" s="21">
        <f t="shared" si="185"/>
        <v>6</v>
      </c>
    </row>
    <row r="5831" spans="1:9" x14ac:dyDescent="0.25">
      <c r="A5831" s="21" t="s">
        <v>2119</v>
      </c>
      <c r="B5831" s="25">
        <v>41673</v>
      </c>
      <c r="C5831" s="28" t="s">
        <v>21</v>
      </c>
      <c r="D5831" s="21" t="s">
        <v>36</v>
      </c>
      <c r="E5831" s="26">
        <v>370</v>
      </c>
      <c r="G5831" s="28" t="s">
        <v>960</v>
      </c>
      <c r="I5831" s="21">
        <f t="shared" si="185"/>
        <v>6</v>
      </c>
    </row>
    <row r="5832" spans="1:9" x14ac:dyDescent="0.25">
      <c r="A5832" s="21" t="s">
        <v>2119</v>
      </c>
      <c r="B5832" s="25">
        <v>41673</v>
      </c>
      <c r="C5832" s="28" t="s">
        <v>21</v>
      </c>
      <c r="D5832" s="21" t="s">
        <v>36</v>
      </c>
      <c r="E5832" s="26">
        <v>370</v>
      </c>
      <c r="G5832" s="28" t="s">
        <v>1028</v>
      </c>
      <c r="I5832" s="21">
        <f t="shared" si="185"/>
        <v>6</v>
      </c>
    </row>
    <row r="5833" spans="1:9" x14ac:dyDescent="0.25">
      <c r="A5833" s="21" t="s">
        <v>2119</v>
      </c>
      <c r="B5833" s="25">
        <v>41673</v>
      </c>
      <c r="C5833" s="28" t="s">
        <v>21</v>
      </c>
      <c r="D5833" s="21" t="s">
        <v>40</v>
      </c>
      <c r="E5833" s="26">
        <v>1500</v>
      </c>
      <c r="G5833" s="28" t="s">
        <v>1014</v>
      </c>
      <c r="I5833" s="21">
        <f t="shared" si="185"/>
        <v>6</v>
      </c>
    </row>
    <row r="5834" spans="1:9" x14ac:dyDescent="0.25">
      <c r="A5834" s="21" t="s">
        <v>2119</v>
      </c>
      <c r="B5834" s="25">
        <v>41673</v>
      </c>
      <c r="C5834" s="28" t="s">
        <v>21</v>
      </c>
      <c r="D5834" s="21" t="s">
        <v>255</v>
      </c>
      <c r="E5834" s="26">
        <v>900</v>
      </c>
      <c r="G5834" s="28" t="s">
        <v>960</v>
      </c>
      <c r="I5834" s="21">
        <f t="shared" si="185"/>
        <v>6</v>
      </c>
    </row>
    <row r="5835" spans="1:9" x14ac:dyDescent="0.25">
      <c r="A5835" s="21" t="s">
        <v>2119</v>
      </c>
      <c r="B5835" s="25">
        <v>41673</v>
      </c>
      <c r="C5835" s="28" t="s">
        <v>21</v>
      </c>
      <c r="D5835" s="21" t="s">
        <v>255</v>
      </c>
      <c r="E5835" s="26">
        <v>1000</v>
      </c>
      <c r="G5835" s="28" t="s">
        <v>1045</v>
      </c>
      <c r="I5835" s="21">
        <f t="shared" si="185"/>
        <v>6</v>
      </c>
    </row>
    <row r="5836" spans="1:9" x14ac:dyDescent="0.25">
      <c r="A5836" s="21" t="s">
        <v>2119</v>
      </c>
      <c r="B5836" s="25">
        <v>41673</v>
      </c>
      <c r="C5836" s="28" t="s">
        <v>21</v>
      </c>
      <c r="D5836" s="21" t="s">
        <v>295</v>
      </c>
      <c r="E5836" s="26">
        <v>400</v>
      </c>
      <c r="G5836" s="28" t="s">
        <v>1012</v>
      </c>
      <c r="I5836" s="21">
        <f t="shared" si="185"/>
        <v>6</v>
      </c>
    </row>
    <row r="5837" spans="1:9" x14ac:dyDescent="0.25">
      <c r="A5837" s="21" t="s">
        <v>2119</v>
      </c>
      <c r="B5837" s="25">
        <v>41673</v>
      </c>
      <c r="C5837" s="28" t="s">
        <v>21</v>
      </c>
      <c r="D5837" s="21" t="s">
        <v>295</v>
      </c>
      <c r="E5837" s="26">
        <v>400</v>
      </c>
      <c r="G5837" s="28" t="s">
        <v>1046</v>
      </c>
      <c r="I5837" s="21">
        <f t="shared" si="185"/>
        <v>6</v>
      </c>
    </row>
    <row r="5838" spans="1:9" x14ac:dyDescent="0.25">
      <c r="A5838" s="21" t="s">
        <v>2119</v>
      </c>
      <c r="B5838" s="25">
        <v>41673</v>
      </c>
      <c r="C5838" s="28" t="s">
        <v>21</v>
      </c>
      <c r="D5838" s="21" t="s">
        <v>295</v>
      </c>
      <c r="E5838" s="26">
        <v>540</v>
      </c>
      <c r="G5838" s="28" t="s">
        <v>960</v>
      </c>
      <c r="I5838" s="21">
        <f t="shared" si="185"/>
        <v>6</v>
      </c>
    </row>
    <row r="5839" spans="1:9" x14ac:dyDescent="0.25">
      <c r="A5839" s="21" t="s">
        <v>2119</v>
      </c>
      <c r="B5839" s="25">
        <v>41673</v>
      </c>
      <c r="C5839" s="28" t="s">
        <v>21</v>
      </c>
      <c r="D5839" s="21" t="s">
        <v>848</v>
      </c>
      <c r="E5839" s="26">
        <v>100</v>
      </c>
      <c r="G5839" s="28" t="s">
        <v>1029</v>
      </c>
      <c r="I5839" s="21">
        <f t="shared" si="185"/>
        <v>6</v>
      </c>
    </row>
    <row r="5840" spans="1:9" x14ac:dyDescent="0.25">
      <c r="A5840" s="21" t="s">
        <v>2119</v>
      </c>
      <c r="B5840" s="25">
        <v>41673</v>
      </c>
      <c r="C5840" s="28" t="s">
        <v>21</v>
      </c>
      <c r="D5840" s="21" t="s">
        <v>848</v>
      </c>
      <c r="E5840" s="26">
        <v>400</v>
      </c>
      <c r="G5840" s="28" t="s">
        <v>1028</v>
      </c>
      <c r="I5840" s="21">
        <f t="shared" si="185"/>
        <v>6</v>
      </c>
    </row>
    <row r="5841" spans="1:9" x14ac:dyDescent="0.25">
      <c r="A5841" s="21" t="s">
        <v>2119</v>
      </c>
      <c r="B5841" s="25">
        <v>41673</v>
      </c>
      <c r="C5841" s="28" t="s">
        <v>21</v>
      </c>
      <c r="D5841" s="21" t="s">
        <v>46</v>
      </c>
      <c r="E5841" s="26">
        <v>2000</v>
      </c>
      <c r="G5841" s="21" t="s">
        <v>1632</v>
      </c>
      <c r="I5841" s="21">
        <f t="shared" si="185"/>
        <v>6</v>
      </c>
    </row>
    <row r="5842" spans="1:9" x14ac:dyDescent="0.25">
      <c r="A5842" s="21" t="s">
        <v>2119</v>
      </c>
      <c r="B5842" s="25">
        <v>41673</v>
      </c>
      <c r="C5842" s="28" t="s">
        <v>6</v>
      </c>
      <c r="D5842" s="21">
        <v>93948</v>
      </c>
      <c r="F5842" s="26">
        <v>2575.12</v>
      </c>
      <c r="G5842" s="28" t="s">
        <v>1047</v>
      </c>
    </row>
    <row r="5843" spans="1:9" x14ac:dyDescent="0.25">
      <c r="A5843" s="21" t="s">
        <v>2119</v>
      </c>
      <c r="B5843" s="25">
        <v>41673</v>
      </c>
      <c r="C5843" s="28" t="s">
        <v>21</v>
      </c>
      <c r="D5843" s="21" t="s">
        <v>295</v>
      </c>
      <c r="E5843" s="26">
        <v>2200</v>
      </c>
      <c r="G5843" s="28" t="s">
        <v>999</v>
      </c>
      <c r="I5843" s="21">
        <f t="shared" ref="I5843:I5851" si="186">WEEKNUM(B5843)</f>
        <v>6</v>
      </c>
    </row>
    <row r="5844" spans="1:9" x14ac:dyDescent="0.25">
      <c r="A5844" s="21" t="s">
        <v>2119</v>
      </c>
      <c r="B5844" s="25">
        <v>41673</v>
      </c>
      <c r="C5844" s="28" t="s">
        <v>21</v>
      </c>
      <c r="D5844" s="21" t="s">
        <v>510</v>
      </c>
      <c r="E5844" s="26">
        <v>197.1</v>
      </c>
      <c r="G5844" s="28" t="s">
        <v>323</v>
      </c>
      <c r="I5844" s="21">
        <f t="shared" si="186"/>
        <v>6</v>
      </c>
    </row>
    <row r="5845" spans="1:9" x14ac:dyDescent="0.25">
      <c r="A5845" s="21" t="s">
        <v>2119</v>
      </c>
      <c r="B5845" s="25">
        <v>41674</v>
      </c>
      <c r="C5845" s="28" t="s">
        <v>21</v>
      </c>
      <c r="D5845" s="21" t="s">
        <v>963</v>
      </c>
      <c r="E5845" s="26">
        <v>1200</v>
      </c>
      <c r="G5845" s="28" t="s">
        <v>960</v>
      </c>
      <c r="I5845" s="21">
        <f t="shared" si="186"/>
        <v>6</v>
      </c>
    </row>
    <row r="5846" spans="1:9" x14ac:dyDescent="0.25">
      <c r="A5846" s="21" t="s">
        <v>2119</v>
      </c>
      <c r="B5846" s="25">
        <v>41674</v>
      </c>
      <c r="C5846" s="28" t="s">
        <v>21</v>
      </c>
      <c r="D5846" s="21" t="s">
        <v>528</v>
      </c>
      <c r="E5846" s="26">
        <v>800</v>
      </c>
      <c r="G5846" s="28" t="s">
        <v>1014</v>
      </c>
      <c r="I5846" s="21">
        <f t="shared" si="186"/>
        <v>6</v>
      </c>
    </row>
    <row r="5847" spans="1:9" x14ac:dyDescent="0.25">
      <c r="A5847" s="21" t="s">
        <v>2119</v>
      </c>
      <c r="B5847" s="25">
        <v>41675</v>
      </c>
      <c r="C5847" s="28" t="s">
        <v>21</v>
      </c>
      <c r="D5847" s="21" t="s">
        <v>1018</v>
      </c>
      <c r="E5847" s="26">
        <v>60</v>
      </c>
      <c r="G5847" s="28" t="s">
        <v>323</v>
      </c>
      <c r="I5847" s="21">
        <f t="shared" si="186"/>
        <v>6</v>
      </c>
    </row>
    <row r="5848" spans="1:9" x14ac:dyDescent="0.25">
      <c r="A5848" s="21" t="s">
        <v>2119</v>
      </c>
      <c r="B5848" s="25">
        <v>41675</v>
      </c>
      <c r="C5848" s="28" t="s">
        <v>21</v>
      </c>
      <c r="D5848" s="21" t="s">
        <v>1018</v>
      </c>
      <c r="E5848" s="26">
        <v>200.4</v>
      </c>
      <c r="G5848" s="28" t="s">
        <v>323</v>
      </c>
      <c r="I5848" s="21">
        <f t="shared" si="186"/>
        <v>6</v>
      </c>
    </row>
    <row r="5849" spans="1:9" x14ac:dyDescent="0.25">
      <c r="A5849" s="21" t="s">
        <v>2119</v>
      </c>
      <c r="B5849" s="25">
        <v>41675</v>
      </c>
      <c r="C5849" s="28" t="s">
        <v>21</v>
      </c>
      <c r="D5849" s="21" t="s">
        <v>1048</v>
      </c>
      <c r="E5849" s="26">
        <v>153.91999999999999</v>
      </c>
      <c r="G5849" s="28" t="s">
        <v>323</v>
      </c>
      <c r="I5849" s="21">
        <f t="shared" si="186"/>
        <v>6</v>
      </c>
    </row>
    <row r="5850" spans="1:9" x14ac:dyDescent="0.25">
      <c r="A5850" s="21" t="s">
        <v>2119</v>
      </c>
      <c r="B5850" s="25">
        <v>41675</v>
      </c>
      <c r="C5850" s="28" t="s">
        <v>21</v>
      </c>
      <c r="D5850" s="21" t="s">
        <v>1049</v>
      </c>
      <c r="E5850" s="26">
        <v>172.66</v>
      </c>
      <c r="G5850" s="28" t="s">
        <v>323</v>
      </c>
      <c r="I5850" s="21">
        <f t="shared" si="186"/>
        <v>6</v>
      </c>
    </row>
    <row r="5851" spans="1:9" x14ac:dyDescent="0.25">
      <c r="A5851" s="21" t="s">
        <v>2119</v>
      </c>
      <c r="B5851" s="25">
        <v>41675</v>
      </c>
      <c r="C5851" s="28" t="s">
        <v>21</v>
      </c>
      <c r="D5851" s="21" t="s">
        <v>961</v>
      </c>
      <c r="E5851" s="26">
        <v>1575</v>
      </c>
      <c r="G5851" s="21" t="s">
        <v>1632</v>
      </c>
      <c r="I5851" s="21">
        <f t="shared" si="186"/>
        <v>6</v>
      </c>
    </row>
    <row r="5852" spans="1:9" x14ac:dyDescent="0.25">
      <c r="A5852" s="21" t="s">
        <v>2119</v>
      </c>
      <c r="B5852" s="25">
        <v>41675</v>
      </c>
      <c r="C5852" s="28" t="s">
        <v>6</v>
      </c>
      <c r="D5852" s="21">
        <v>288242</v>
      </c>
      <c r="F5852" s="26">
        <v>49.86</v>
      </c>
      <c r="G5852" s="28" t="s">
        <v>1014</v>
      </c>
    </row>
    <row r="5853" spans="1:9" x14ac:dyDescent="0.25">
      <c r="A5853" s="21" t="s">
        <v>2119</v>
      </c>
      <c r="B5853" s="25">
        <v>41675</v>
      </c>
      <c r="C5853" s="28" t="s">
        <v>6</v>
      </c>
      <c r="D5853" s="21">
        <v>411059</v>
      </c>
      <c r="F5853" s="26">
        <v>372.69</v>
      </c>
      <c r="G5853" s="28" t="s">
        <v>1050</v>
      </c>
    </row>
    <row r="5854" spans="1:9" x14ac:dyDescent="0.25">
      <c r="A5854" s="21" t="s">
        <v>2119</v>
      </c>
      <c r="B5854" s="25">
        <v>41675</v>
      </c>
      <c r="C5854" s="28" t="s">
        <v>6</v>
      </c>
      <c r="D5854" s="21">
        <v>288274</v>
      </c>
      <c r="F5854" s="26">
        <v>42.17</v>
      </c>
      <c r="G5854" s="28" t="s">
        <v>1014</v>
      </c>
    </row>
    <row r="5855" spans="1:9" x14ac:dyDescent="0.25">
      <c r="A5855" s="21" t="s">
        <v>2119</v>
      </c>
      <c r="B5855" s="25">
        <v>41675</v>
      </c>
      <c r="C5855" s="28" t="s">
        <v>6</v>
      </c>
      <c r="D5855" s="21">
        <v>286991</v>
      </c>
      <c r="F5855" s="26">
        <v>93.48</v>
      </c>
      <c r="G5855" s="28" t="s">
        <v>306</v>
      </c>
    </row>
    <row r="5856" spans="1:9" x14ac:dyDescent="0.25">
      <c r="A5856" s="21" t="s">
        <v>2119</v>
      </c>
      <c r="B5856" s="25">
        <v>41675</v>
      </c>
      <c r="C5856" s="28" t="s">
        <v>21</v>
      </c>
      <c r="D5856" s="21" t="s">
        <v>452</v>
      </c>
      <c r="E5856" s="26">
        <v>1800</v>
      </c>
      <c r="G5856" s="21" t="s">
        <v>62</v>
      </c>
      <c r="I5856" s="21">
        <f>WEEKNUM(B5856)</f>
        <v>6</v>
      </c>
    </row>
    <row r="5857" spans="1:9" x14ac:dyDescent="0.25">
      <c r="A5857" s="21" t="s">
        <v>2119</v>
      </c>
      <c r="B5857" s="25">
        <v>41675</v>
      </c>
      <c r="C5857" s="28" t="s">
        <v>21</v>
      </c>
      <c r="D5857" s="21" t="s">
        <v>452</v>
      </c>
      <c r="E5857" s="26">
        <v>2050</v>
      </c>
      <c r="G5857" s="28" t="s">
        <v>1028</v>
      </c>
      <c r="I5857" s="21">
        <f>WEEKNUM(B5857)</f>
        <v>6</v>
      </c>
    </row>
    <row r="5858" spans="1:9" x14ac:dyDescent="0.25">
      <c r="A5858" s="21" t="s">
        <v>2119</v>
      </c>
      <c r="B5858" s="25">
        <v>41676</v>
      </c>
      <c r="C5858" s="28" t="s">
        <v>6</v>
      </c>
      <c r="D5858" s="21">
        <v>287009</v>
      </c>
      <c r="F5858" s="26">
        <v>190.9</v>
      </c>
      <c r="G5858" s="21" t="s">
        <v>1632</v>
      </c>
    </row>
    <row r="5859" spans="1:9" x14ac:dyDescent="0.25">
      <c r="A5859" s="21" t="s">
        <v>2119</v>
      </c>
      <c r="B5859" s="25">
        <v>41676</v>
      </c>
      <c r="C5859" s="28" t="s">
        <v>6</v>
      </c>
      <c r="D5859" s="21">
        <v>287067</v>
      </c>
      <c r="F5859" s="26">
        <v>95.57</v>
      </c>
      <c r="G5859" s="21" t="s">
        <v>1632</v>
      </c>
    </row>
    <row r="5860" spans="1:9" x14ac:dyDescent="0.25">
      <c r="A5860" s="21" t="s">
        <v>2119</v>
      </c>
      <c r="B5860" s="25">
        <v>41677</v>
      </c>
      <c r="C5860" s="28" t="s">
        <v>6</v>
      </c>
      <c r="D5860" s="21">
        <v>287100</v>
      </c>
      <c r="F5860" s="26">
        <v>742.52</v>
      </c>
      <c r="G5860" s="28" t="s">
        <v>1051</v>
      </c>
    </row>
    <row r="5861" spans="1:9" x14ac:dyDescent="0.25">
      <c r="A5861" s="21" t="s">
        <v>2119</v>
      </c>
      <c r="B5861" s="25">
        <v>41677</v>
      </c>
      <c r="C5861" s="28" t="s">
        <v>6</v>
      </c>
      <c r="D5861" s="21">
        <v>411386</v>
      </c>
      <c r="F5861" s="26">
        <v>372.95</v>
      </c>
      <c r="G5861" s="28" t="s">
        <v>1050</v>
      </c>
    </row>
    <row r="5862" spans="1:9" x14ac:dyDescent="0.25">
      <c r="A5862" s="21" t="s">
        <v>2119</v>
      </c>
      <c r="B5862" s="25">
        <v>41677</v>
      </c>
      <c r="C5862" s="28" t="s">
        <v>6</v>
      </c>
      <c r="D5862" s="21">
        <v>411515</v>
      </c>
      <c r="F5862" s="26">
        <v>239.8</v>
      </c>
      <c r="G5862" s="28" t="s">
        <v>960</v>
      </c>
    </row>
    <row r="5863" spans="1:9" x14ac:dyDescent="0.25">
      <c r="A5863" s="21" t="s">
        <v>2119</v>
      </c>
      <c r="B5863" s="25">
        <v>41677</v>
      </c>
      <c r="C5863" s="28" t="s">
        <v>21</v>
      </c>
      <c r="D5863" s="21" t="s">
        <v>489</v>
      </c>
      <c r="E5863" s="26">
        <v>165</v>
      </c>
      <c r="G5863" s="28" t="s">
        <v>454</v>
      </c>
      <c r="I5863" s="21">
        <f>WEEKNUM(B5863)</f>
        <v>6</v>
      </c>
    </row>
    <row r="5864" spans="1:9" x14ac:dyDescent="0.25">
      <c r="A5864" s="21" t="s">
        <v>2119</v>
      </c>
      <c r="B5864" s="25">
        <v>41677</v>
      </c>
      <c r="C5864" s="28" t="s">
        <v>21</v>
      </c>
      <c r="D5864" s="21" t="s">
        <v>489</v>
      </c>
      <c r="E5864" s="26">
        <v>165</v>
      </c>
      <c r="G5864" s="28" t="s">
        <v>454</v>
      </c>
      <c r="I5864" s="21">
        <f>WEEKNUM(B5864)</f>
        <v>6</v>
      </c>
    </row>
    <row r="5865" spans="1:9" x14ac:dyDescent="0.25">
      <c r="A5865" s="21" t="s">
        <v>2119</v>
      </c>
      <c r="B5865" s="25">
        <v>41678</v>
      </c>
      <c r="C5865" s="28" t="s">
        <v>6</v>
      </c>
      <c r="D5865" s="21">
        <v>287189</v>
      </c>
      <c r="F5865" s="26">
        <v>872.11</v>
      </c>
      <c r="G5865" s="28" t="s">
        <v>1051</v>
      </c>
    </row>
    <row r="5866" spans="1:9" x14ac:dyDescent="0.25">
      <c r="A5866" s="21" t="s">
        <v>2119</v>
      </c>
      <c r="B5866" s="25">
        <v>41678</v>
      </c>
      <c r="C5866" s="28" t="s">
        <v>6</v>
      </c>
      <c r="D5866" s="21">
        <v>411613</v>
      </c>
      <c r="F5866" s="26">
        <v>1476.44</v>
      </c>
      <c r="G5866" s="28" t="s">
        <v>1050</v>
      </c>
    </row>
    <row r="5867" spans="1:9" x14ac:dyDescent="0.25">
      <c r="A5867" s="21" t="s">
        <v>2119</v>
      </c>
      <c r="B5867" s="25">
        <v>41678</v>
      </c>
      <c r="C5867" s="28" t="s">
        <v>6</v>
      </c>
      <c r="D5867" s="21">
        <v>411622</v>
      </c>
      <c r="F5867" s="26">
        <v>263.05</v>
      </c>
      <c r="G5867" s="28" t="s">
        <v>960</v>
      </c>
    </row>
    <row r="5868" spans="1:9" x14ac:dyDescent="0.25">
      <c r="A5868" s="21" t="s">
        <v>2119</v>
      </c>
      <c r="B5868" s="25">
        <v>41680</v>
      </c>
      <c r="C5868" s="28" t="s">
        <v>21</v>
      </c>
      <c r="D5868" s="21" t="s">
        <v>1052</v>
      </c>
      <c r="E5868" s="26">
        <v>-20000</v>
      </c>
      <c r="G5868" s="28" t="s">
        <v>1053</v>
      </c>
      <c r="I5868" s="21">
        <f t="shared" ref="I5868:I5877" si="187">WEEKNUM(B5868)</f>
        <v>7</v>
      </c>
    </row>
    <row r="5869" spans="1:9" x14ac:dyDescent="0.25">
      <c r="A5869" s="21" t="s">
        <v>2119</v>
      </c>
      <c r="B5869" s="25">
        <v>41680</v>
      </c>
      <c r="C5869" s="28" t="s">
        <v>21</v>
      </c>
      <c r="D5869" s="21" t="s">
        <v>1018</v>
      </c>
      <c r="E5869" s="26">
        <v>150</v>
      </c>
      <c r="G5869" s="21" t="s">
        <v>1632</v>
      </c>
      <c r="I5869" s="21">
        <f t="shared" si="187"/>
        <v>7</v>
      </c>
    </row>
    <row r="5870" spans="1:9" x14ac:dyDescent="0.25">
      <c r="A5870" s="21" t="s">
        <v>2119</v>
      </c>
      <c r="B5870" s="25">
        <v>41680</v>
      </c>
      <c r="C5870" s="28" t="s">
        <v>21</v>
      </c>
      <c r="D5870" s="21" t="s">
        <v>1054</v>
      </c>
      <c r="E5870" s="26">
        <v>235</v>
      </c>
      <c r="G5870" s="28" t="s">
        <v>1055</v>
      </c>
      <c r="I5870" s="21">
        <f t="shared" si="187"/>
        <v>7</v>
      </c>
    </row>
    <row r="5871" spans="1:9" x14ac:dyDescent="0.25">
      <c r="A5871" s="21" t="s">
        <v>2119</v>
      </c>
      <c r="B5871" s="25">
        <v>41680</v>
      </c>
      <c r="C5871" s="28" t="s">
        <v>21</v>
      </c>
      <c r="D5871" s="21" t="s">
        <v>263</v>
      </c>
      <c r="E5871" s="26">
        <v>140</v>
      </c>
      <c r="G5871" s="28" t="s">
        <v>999</v>
      </c>
      <c r="I5871" s="21">
        <f t="shared" si="187"/>
        <v>7</v>
      </c>
    </row>
    <row r="5872" spans="1:9" x14ac:dyDescent="0.25">
      <c r="A5872" s="21" t="s">
        <v>2119</v>
      </c>
      <c r="B5872" s="25">
        <v>41680</v>
      </c>
      <c r="C5872" s="28" t="s">
        <v>21</v>
      </c>
      <c r="D5872" s="21" t="s">
        <v>263</v>
      </c>
      <c r="E5872" s="26">
        <v>160</v>
      </c>
      <c r="G5872" s="28" t="s">
        <v>929</v>
      </c>
      <c r="I5872" s="21">
        <f t="shared" si="187"/>
        <v>7</v>
      </c>
    </row>
    <row r="5873" spans="1:9" x14ac:dyDescent="0.25">
      <c r="A5873" s="21" t="s">
        <v>2119</v>
      </c>
      <c r="B5873" s="25">
        <v>41680</v>
      </c>
      <c r="C5873" s="28" t="s">
        <v>21</v>
      </c>
      <c r="D5873" s="21" t="s">
        <v>263</v>
      </c>
      <c r="E5873" s="26">
        <v>120</v>
      </c>
      <c r="G5873" s="28" t="s">
        <v>1012</v>
      </c>
      <c r="I5873" s="21">
        <f t="shared" si="187"/>
        <v>7</v>
      </c>
    </row>
    <row r="5874" spans="1:9" x14ac:dyDescent="0.25">
      <c r="A5874" s="21" t="s">
        <v>2119</v>
      </c>
      <c r="B5874" s="25">
        <v>41680</v>
      </c>
      <c r="C5874" s="28" t="s">
        <v>21</v>
      </c>
      <c r="D5874" s="21" t="s">
        <v>263</v>
      </c>
      <c r="E5874" s="26">
        <v>160</v>
      </c>
      <c r="G5874" s="28" t="s">
        <v>1056</v>
      </c>
      <c r="I5874" s="21">
        <f t="shared" si="187"/>
        <v>7</v>
      </c>
    </row>
    <row r="5875" spans="1:9" x14ac:dyDescent="0.25">
      <c r="A5875" s="21" t="s">
        <v>2119</v>
      </c>
      <c r="B5875" s="25">
        <v>41680</v>
      </c>
      <c r="C5875" s="28" t="s">
        <v>21</v>
      </c>
      <c r="D5875" s="21" t="s">
        <v>263</v>
      </c>
      <c r="E5875" s="26">
        <v>160</v>
      </c>
      <c r="G5875" s="21" t="s">
        <v>111</v>
      </c>
      <c r="I5875" s="21">
        <f t="shared" si="187"/>
        <v>7</v>
      </c>
    </row>
    <row r="5876" spans="1:9" x14ac:dyDescent="0.25">
      <c r="A5876" s="21" t="s">
        <v>2119</v>
      </c>
      <c r="B5876" s="25">
        <v>41680</v>
      </c>
      <c r="C5876" s="28" t="s">
        <v>21</v>
      </c>
      <c r="D5876" s="21" t="s">
        <v>269</v>
      </c>
      <c r="E5876" s="26">
        <v>1410</v>
      </c>
      <c r="G5876" s="28" t="s">
        <v>1014</v>
      </c>
      <c r="I5876" s="21">
        <f t="shared" si="187"/>
        <v>7</v>
      </c>
    </row>
    <row r="5877" spans="1:9" x14ac:dyDescent="0.25">
      <c r="A5877" s="21" t="s">
        <v>2119</v>
      </c>
      <c r="B5877" s="25">
        <v>41680</v>
      </c>
      <c r="C5877" s="28" t="s">
        <v>21</v>
      </c>
      <c r="D5877" s="21" t="s">
        <v>36</v>
      </c>
      <c r="E5877" s="26">
        <v>1000</v>
      </c>
      <c r="G5877" s="28" t="s">
        <v>1011</v>
      </c>
      <c r="I5877" s="21">
        <f t="shared" si="187"/>
        <v>7</v>
      </c>
    </row>
    <row r="5878" spans="1:9" x14ac:dyDescent="0.25">
      <c r="A5878" s="21" t="s">
        <v>2119</v>
      </c>
      <c r="B5878" s="25">
        <v>41680</v>
      </c>
      <c r="C5878" s="28" t="s">
        <v>6</v>
      </c>
      <c r="D5878" s="21">
        <v>287271</v>
      </c>
      <c r="F5878" s="26">
        <v>322.23</v>
      </c>
      <c r="G5878" s="28" t="s">
        <v>1051</v>
      </c>
    </row>
    <row r="5879" spans="1:9" x14ac:dyDescent="0.25">
      <c r="A5879" s="21" t="s">
        <v>2119</v>
      </c>
      <c r="B5879" s="25">
        <v>41680</v>
      </c>
      <c r="C5879" s="28" t="s">
        <v>6</v>
      </c>
      <c r="D5879" s="21">
        <v>411909</v>
      </c>
      <c r="F5879" s="26">
        <v>201.28</v>
      </c>
      <c r="G5879" s="28" t="s">
        <v>1028</v>
      </c>
    </row>
    <row r="5880" spans="1:9" x14ac:dyDescent="0.25">
      <c r="A5880" s="21" t="s">
        <v>2119</v>
      </c>
      <c r="B5880" s="25">
        <v>41680</v>
      </c>
      <c r="C5880" s="28" t="s">
        <v>6</v>
      </c>
      <c r="D5880" s="21">
        <v>287320</v>
      </c>
      <c r="F5880" s="26">
        <v>22.2</v>
      </c>
      <c r="G5880" s="28" t="s">
        <v>1051</v>
      </c>
    </row>
    <row r="5881" spans="1:9" x14ac:dyDescent="0.25">
      <c r="A5881" s="21" t="s">
        <v>2119</v>
      </c>
      <c r="B5881" s="25">
        <v>41680</v>
      </c>
      <c r="C5881" s="28" t="s">
        <v>21</v>
      </c>
      <c r="D5881" s="21" t="s">
        <v>36</v>
      </c>
      <c r="E5881" s="26">
        <v>210</v>
      </c>
      <c r="G5881" s="21" t="s">
        <v>62</v>
      </c>
      <c r="I5881" s="21">
        <f>WEEKNUM(B5881)</f>
        <v>7</v>
      </c>
    </row>
    <row r="5882" spans="1:9" x14ac:dyDescent="0.25">
      <c r="A5882" s="21" t="s">
        <v>2119</v>
      </c>
      <c r="B5882" s="25">
        <v>41680</v>
      </c>
      <c r="C5882" s="28" t="s">
        <v>21</v>
      </c>
      <c r="D5882" s="21" t="s">
        <v>36</v>
      </c>
      <c r="E5882" s="26">
        <v>200</v>
      </c>
      <c r="G5882" s="28" t="s">
        <v>1021</v>
      </c>
      <c r="I5882" s="21">
        <f>WEEKNUM(B5882)</f>
        <v>7</v>
      </c>
    </row>
    <row r="5883" spans="1:9" x14ac:dyDescent="0.25">
      <c r="A5883" s="21" t="s">
        <v>2119</v>
      </c>
      <c r="B5883" s="25">
        <v>41681</v>
      </c>
      <c r="C5883" s="28" t="s">
        <v>21</v>
      </c>
      <c r="D5883" s="21" t="s">
        <v>1018</v>
      </c>
      <c r="E5883" s="26">
        <v>150</v>
      </c>
      <c r="G5883" s="21" t="s">
        <v>1632</v>
      </c>
      <c r="I5883" s="21">
        <f>WEEKNUM(B5883)</f>
        <v>7</v>
      </c>
    </row>
    <row r="5884" spans="1:9" x14ac:dyDescent="0.25">
      <c r="A5884" s="21" t="s">
        <v>2119</v>
      </c>
      <c r="B5884" s="25">
        <v>41681</v>
      </c>
      <c r="C5884" s="28" t="s">
        <v>21</v>
      </c>
      <c r="D5884" s="21" t="s">
        <v>56</v>
      </c>
      <c r="E5884" s="26">
        <v>1400</v>
      </c>
      <c r="G5884" s="28" t="s">
        <v>960</v>
      </c>
      <c r="I5884" s="21">
        <f>WEEKNUM(B5884)</f>
        <v>7</v>
      </c>
    </row>
    <row r="5885" spans="1:9" x14ac:dyDescent="0.25">
      <c r="A5885" s="21" t="s">
        <v>2119</v>
      </c>
      <c r="B5885" s="25">
        <v>41681</v>
      </c>
      <c r="C5885" s="28" t="s">
        <v>6</v>
      </c>
      <c r="D5885" s="21">
        <v>287360</v>
      </c>
      <c r="F5885" s="26">
        <v>19.64</v>
      </c>
      <c r="G5885" s="21" t="s">
        <v>1632</v>
      </c>
    </row>
    <row r="5886" spans="1:9" x14ac:dyDescent="0.25">
      <c r="A5886" s="21" t="s">
        <v>2119</v>
      </c>
      <c r="B5886" s="25">
        <v>41681</v>
      </c>
      <c r="C5886" s="28" t="s">
        <v>6</v>
      </c>
      <c r="D5886" s="21">
        <v>292784</v>
      </c>
      <c r="F5886" s="26">
        <v>245.9</v>
      </c>
      <c r="G5886" s="28" t="s">
        <v>1028</v>
      </c>
    </row>
    <row r="5887" spans="1:9" x14ac:dyDescent="0.25">
      <c r="A5887" s="21" t="s">
        <v>2119</v>
      </c>
      <c r="B5887" s="25">
        <v>41681</v>
      </c>
      <c r="C5887" s="28" t="s">
        <v>237</v>
      </c>
      <c r="D5887" s="21">
        <v>287367</v>
      </c>
      <c r="F5887" s="26">
        <v>32.81</v>
      </c>
      <c r="G5887" s="28" t="s">
        <v>960</v>
      </c>
    </row>
    <row r="5888" spans="1:9" x14ac:dyDescent="0.25">
      <c r="A5888" s="21" t="s">
        <v>2119</v>
      </c>
      <c r="B5888" s="25">
        <v>41681</v>
      </c>
      <c r="C5888" s="28" t="s">
        <v>434</v>
      </c>
      <c r="D5888" s="21">
        <v>287368</v>
      </c>
      <c r="F5888" s="26">
        <v>131.88999999999999</v>
      </c>
      <c r="G5888" s="28" t="s">
        <v>960</v>
      </c>
    </row>
    <row r="5889" spans="1:9" x14ac:dyDescent="0.25">
      <c r="A5889" s="21" t="s">
        <v>2119</v>
      </c>
      <c r="B5889" s="25">
        <v>41681</v>
      </c>
      <c r="C5889" s="28" t="s">
        <v>6</v>
      </c>
      <c r="D5889" s="21">
        <v>412089</v>
      </c>
      <c r="F5889" s="26">
        <v>209.53</v>
      </c>
      <c r="G5889" s="28" t="s">
        <v>960</v>
      </c>
    </row>
    <row r="5890" spans="1:9" x14ac:dyDescent="0.25">
      <c r="A5890" s="21" t="s">
        <v>2119</v>
      </c>
      <c r="B5890" s="25">
        <v>41681</v>
      </c>
      <c r="C5890" s="28" t="s">
        <v>21</v>
      </c>
      <c r="D5890" s="21" t="s">
        <v>46</v>
      </c>
      <c r="E5890" s="26">
        <v>2000</v>
      </c>
      <c r="G5890" s="21" t="s">
        <v>1632</v>
      </c>
      <c r="I5890" s="21">
        <f>WEEKNUM(B5890)</f>
        <v>7</v>
      </c>
    </row>
    <row r="5891" spans="1:9" x14ac:dyDescent="0.25">
      <c r="A5891" s="21" t="s">
        <v>2119</v>
      </c>
      <c r="B5891" s="25">
        <v>41681</v>
      </c>
      <c r="C5891" s="28" t="s">
        <v>21</v>
      </c>
      <c r="D5891" s="21" t="s">
        <v>46</v>
      </c>
      <c r="E5891" s="26">
        <v>2000</v>
      </c>
      <c r="G5891" s="28" t="s">
        <v>1051</v>
      </c>
      <c r="I5891" s="21">
        <f>WEEKNUM(B5891)</f>
        <v>7</v>
      </c>
    </row>
    <row r="5892" spans="1:9" x14ac:dyDescent="0.25">
      <c r="A5892" s="21" t="s">
        <v>2119</v>
      </c>
      <c r="B5892" s="25">
        <v>41682</v>
      </c>
      <c r="C5892" s="28" t="s">
        <v>21</v>
      </c>
      <c r="D5892" s="21" t="s">
        <v>263</v>
      </c>
      <c r="E5892" s="26">
        <v>100</v>
      </c>
      <c r="G5892" s="28" t="s">
        <v>1029</v>
      </c>
      <c r="I5892" s="21">
        <f>WEEKNUM(B5892)</f>
        <v>7</v>
      </c>
    </row>
    <row r="5893" spans="1:9" x14ac:dyDescent="0.25">
      <c r="A5893" s="21" t="s">
        <v>2119</v>
      </c>
      <c r="B5893" s="25">
        <v>41682</v>
      </c>
      <c r="C5893" s="28" t="s">
        <v>21</v>
      </c>
      <c r="D5893" s="21" t="s">
        <v>263</v>
      </c>
      <c r="E5893" s="26">
        <v>90</v>
      </c>
      <c r="G5893" s="28" t="s">
        <v>1021</v>
      </c>
      <c r="I5893" s="21">
        <f>WEEKNUM(B5893)</f>
        <v>7</v>
      </c>
    </row>
    <row r="5894" spans="1:9" x14ac:dyDescent="0.25">
      <c r="A5894" s="21" t="s">
        <v>2119</v>
      </c>
      <c r="B5894" s="25">
        <v>41682</v>
      </c>
      <c r="C5894" s="28" t="s">
        <v>21</v>
      </c>
      <c r="D5894" s="21" t="s">
        <v>263</v>
      </c>
      <c r="E5894" s="26">
        <v>100</v>
      </c>
      <c r="G5894" s="28" t="s">
        <v>1011</v>
      </c>
      <c r="I5894" s="21">
        <f>WEEKNUM(B5894)</f>
        <v>7</v>
      </c>
    </row>
    <row r="5895" spans="1:9" x14ac:dyDescent="0.25">
      <c r="A5895" s="21" t="s">
        <v>2119</v>
      </c>
      <c r="B5895" s="25">
        <v>41682</v>
      </c>
      <c r="C5895" s="28" t="s">
        <v>6</v>
      </c>
      <c r="D5895" s="21">
        <v>412217</v>
      </c>
      <c r="F5895" s="26">
        <v>268.36</v>
      </c>
      <c r="G5895" s="28" t="s">
        <v>1050</v>
      </c>
    </row>
    <row r="5896" spans="1:9" x14ac:dyDescent="0.25">
      <c r="A5896" s="21" t="s">
        <v>2119</v>
      </c>
      <c r="B5896" s="25">
        <v>41682</v>
      </c>
      <c r="C5896" s="28" t="s">
        <v>6</v>
      </c>
      <c r="D5896" s="21">
        <v>287406</v>
      </c>
      <c r="F5896" s="26">
        <v>424.31</v>
      </c>
      <c r="G5896" s="28" t="s">
        <v>1051</v>
      </c>
    </row>
    <row r="5897" spans="1:9" x14ac:dyDescent="0.25">
      <c r="A5897" s="21" t="s">
        <v>2119</v>
      </c>
      <c r="B5897" s="25">
        <v>41682</v>
      </c>
      <c r="C5897" s="28" t="s">
        <v>6</v>
      </c>
      <c r="D5897" s="21">
        <v>287410</v>
      </c>
      <c r="F5897" s="26">
        <v>47.38</v>
      </c>
      <c r="G5897" s="28" t="s">
        <v>1051</v>
      </c>
    </row>
    <row r="5898" spans="1:9" x14ac:dyDescent="0.25">
      <c r="A5898" s="21" t="s">
        <v>2119</v>
      </c>
      <c r="B5898" s="25">
        <v>41682</v>
      </c>
      <c r="C5898" s="28" t="s">
        <v>6</v>
      </c>
      <c r="D5898" s="21">
        <v>287429</v>
      </c>
      <c r="F5898" s="26">
        <v>89.29</v>
      </c>
      <c r="G5898" s="28" t="s">
        <v>343</v>
      </c>
    </row>
    <row r="5899" spans="1:9" x14ac:dyDescent="0.25">
      <c r="A5899" s="21" t="s">
        <v>2119</v>
      </c>
      <c r="B5899" s="25">
        <v>41682</v>
      </c>
      <c r="C5899" s="28" t="s">
        <v>6</v>
      </c>
      <c r="D5899" s="21">
        <v>412300</v>
      </c>
      <c r="F5899" s="26">
        <v>142.29</v>
      </c>
      <c r="G5899" s="28" t="s">
        <v>960</v>
      </c>
    </row>
    <row r="5900" spans="1:9" x14ac:dyDescent="0.25">
      <c r="A5900" s="21" t="s">
        <v>2119</v>
      </c>
      <c r="B5900" s="25">
        <v>41682</v>
      </c>
      <c r="C5900" s="28" t="s">
        <v>6</v>
      </c>
      <c r="D5900" s="21">
        <v>287469</v>
      </c>
      <c r="F5900" s="26">
        <v>94.12</v>
      </c>
      <c r="G5900" s="28" t="s">
        <v>1051</v>
      </c>
    </row>
    <row r="5901" spans="1:9" x14ac:dyDescent="0.25">
      <c r="A5901" s="21" t="s">
        <v>2119</v>
      </c>
      <c r="B5901" s="25">
        <v>41682</v>
      </c>
      <c r="C5901" s="28" t="s">
        <v>6</v>
      </c>
      <c r="D5901" s="21">
        <v>292924</v>
      </c>
      <c r="F5901" s="26">
        <v>1047.71</v>
      </c>
      <c r="G5901" s="28" t="s">
        <v>1028</v>
      </c>
    </row>
    <row r="5902" spans="1:9" x14ac:dyDescent="0.25">
      <c r="A5902" s="21" t="s">
        <v>2119</v>
      </c>
      <c r="B5902" s="25">
        <v>41682</v>
      </c>
      <c r="C5902" s="28" t="s">
        <v>6</v>
      </c>
      <c r="D5902" s="21">
        <v>412385</v>
      </c>
      <c r="F5902" s="26">
        <v>960.92</v>
      </c>
      <c r="G5902" s="28" t="s">
        <v>1050</v>
      </c>
    </row>
    <row r="5903" spans="1:9" x14ac:dyDescent="0.25">
      <c r="A5903" s="21" t="s">
        <v>2119</v>
      </c>
      <c r="B5903" s="25">
        <v>41682</v>
      </c>
      <c r="C5903" s="28" t="s">
        <v>21</v>
      </c>
      <c r="D5903" s="21" t="s">
        <v>263</v>
      </c>
      <c r="E5903" s="26">
        <v>100</v>
      </c>
      <c r="G5903" s="28" t="s">
        <v>1014</v>
      </c>
      <c r="I5903" s="21">
        <f>WEEKNUM(B5903)</f>
        <v>7</v>
      </c>
    </row>
    <row r="5904" spans="1:9" x14ac:dyDescent="0.25">
      <c r="A5904" s="21" t="s">
        <v>2119</v>
      </c>
      <c r="B5904" s="25">
        <v>41682</v>
      </c>
      <c r="C5904" s="28" t="s">
        <v>21</v>
      </c>
      <c r="D5904" s="21" t="s">
        <v>263</v>
      </c>
      <c r="E5904" s="26">
        <v>160</v>
      </c>
      <c r="G5904" s="28" t="s">
        <v>960</v>
      </c>
      <c r="I5904" s="21">
        <f>WEEKNUM(B5904)</f>
        <v>7</v>
      </c>
    </row>
    <row r="5905" spans="1:9" x14ac:dyDescent="0.25">
      <c r="A5905" s="21" t="s">
        <v>2119</v>
      </c>
      <c r="B5905" s="25">
        <v>41683</v>
      </c>
      <c r="C5905" s="28" t="s">
        <v>6</v>
      </c>
      <c r="D5905" s="21">
        <v>287496</v>
      </c>
      <c r="F5905" s="26">
        <v>151.16999999999999</v>
      </c>
      <c r="G5905" s="28" t="s">
        <v>1050</v>
      </c>
    </row>
    <row r="5906" spans="1:9" x14ac:dyDescent="0.25">
      <c r="A5906" s="21" t="s">
        <v>2119</v>
      </c>
      <c r="B5906" s="25">
        <v>41683</v>
      </c>
      <c r="C5906" s="28" t="s">
        <v>21</v>
      </c>
      <c r="D5906" s="21" t="s">
        <v>424</v>
      </c>
      <c r="E5906" s="26">
        <v>125</v>
      </c>
      <c r="G5906" s="28" t="s">
        <v>993</v>
      </c>
      <c r="I5906" s="21">
        <f>WEEKNUM(B5906)</f>
        <v>7</v>
      </c>
    </row>
    <row r="5907" spans="1:9" x14ac:dyDescent="0.25">
      <c r="A5907" s="21" t="s">
        <v>2119</v>
      </c>
      <c r="B5907" s="25">
        <v>41683</v>
      </c>
      <c r="C5907" s="28" t="s">
        <v>21</v>
      </c>
      <c r="D5907" s="21" t="s">
        <v>22</v>
      </c>
      <c r="E5907" s="26">
        <v>2500</v>
      </c>
      <c r="G5907" s="28" t="s">
        <v>1050</v>
      </c>
      <c r="I5907" s="21">
        <f>WEEKNUM(B5907)</f>
        <v>7</v>
      </c>
    </row>
    <row r="5908" spans="1:9" x14ac:dyDescent="0.25">
      <c r="A5908" s="21" t="s">
        <v>2119</v>
      </c>
      <c r="B5908" s="25">
        <v>41684</v>
      </c>
      <c r="C5908" s="28" t="s">
        <v>6</v>
      </c>
      <c r="D5908" s="21">
        <v>293057</v>
      </c>
      <c r="F5908" s="26">
        <v>266.44</v>
      </c>
      <c r="G5908" s="28" t="s">
        <v>1028</v>
      </c>
    </row>
    <row r="5909" spans="1:9" x14ac:dyDescent="0.25">
      <c r="A5909" s="21" t="s">
        <v>2119</v>
      </c>
      <c r="B5909" s="25">
        <v>41684</v>
      </c>
      <c r="C5909" s="28" t="s">
        <v>21</v>
      </c>
      <c r="D5909" s="21" t="s">
        <v>528</v>
      </c>
      <c r="E5909" s="26">
        <v>125</v>
      </c>
      <c r="G5909" s="28" t="s">
        <v>960</v>
      </c>
      <c r="I5909" s="21">
        <f>WEEKNUM(B5909)</f>
        <v>7</v>
      </c>
    </row>
    <row r="5910" spans="1:9" x14ac:dyDescent="0.25">
      <c r="A5910" s="21" t="s">
        <v>2119</v>
      </c>
      <c r="B5910" s="25">
        <v>41685</v>
      </c>
      <c r="C5910" s="28" t="s">
        <v>6</v>
      </c>
      <c r="D5910" s="21">
        <v>144278</v>
      </c>
      <c r="F5910" s="26">
        <v>274.45999999999998</v>
      </c>
      <c r="G5910" s="28" t="s">
        <v>1028</v>
      </c>
    </row>
    <row r="5911" spans="1:9" x14ac:dyDescent="0.25">
      <c r="A5911" s="21" t="s">
        <v>2119</v>
      </c>
      <c r="B5911" s="25">
        <v>41685</v>
      </c>
      <c r="C5911" s="28" t="s">
        <v>6</v>
      </c>
      <c r="D5911" s="21">
        <v>412601</v>
      </c>
      <c r="F5911" s="26">
        <v>162.97999999999999</v>
      </c>
      <c r="G5911" s="28" t="s">
        <v>1050</v>
      </c>
    </row>
    <row r="5912" spans="1:9" x14ac:dyDescent="0.25">
      <c r="A5912" s="21" t="s">
        <v>2119</v>
      </c>
      <c r="B5912" s="25">
        <v>41685</v>
      </c>
      <c r="C5912" s="28" t="s">
        <v>6</v>
      </c>
      <c r="D5912" s="21">
        <v>293114</v>
      </c>
      <c r="F5912" s="26">
        <v>316.2</v>
      </c>
      <c r="G5912" s="28" t="s">
        <v>1028</v>
      </c>
    </row>
    <row r="5913" spans="1:9" x14ac:dyDescent="0.25">
      <c r="A5913" s="21" t="s">
        <v>2119</v>
      </c>
      <c r="B5913" s="25">
        <v>41687</v>
      </c>
      <c r="C5913" s="28" t="s">
        <v>6</v>
      </c>
      <c r="D5913" s="21">
        <v>287715</v>
      </c>
      <c r="F5913" s="26">
        <v>326.19</v>
      </c>
      <c r="G5913" s="28" t="s">
        <v>356</v>
      </c>
    </row>
    <row r="5914" spans="1:9" x14ac:dyDescent="0.25">
      <c r="A5914" s="21" t="s">
        <v>2119</v>
      </c>
      <c r="B5914" s="25">
        <v>41687</v>
      </c>
      <c r="C5914" s="28" t="s">
        <v>6</v>
      </c>
      <c r="D5914" s="21">
        <v>287731</v>
      </c>
      <c r="F5914" s="26">
        <v>9.34</v>
      </c>
      <c r="G5914" s="28" t="s">
        <v>356</v>
      </c>
    </row>
    <row r="5915" spans="1:9" x14ac:dyDescent="0.25">
      <c r="A5915" s="21" t="s">
        <v>2119</v>
      </c>
      <c r="B5915" s="25">
        <v>41687</v>
      </c>
      <c r="C5915" s="28" t="s">
        <v>6</v>
      </c>
      <c r="D5915" s="21">
        <v>287740</v>
      </c>
      <c r="F5915" s="26">
        <v>107.99</v>
      </c>
      <c r="G5915" s="28" t="s">
        <v>323</v>
      </c>
    </row>
    <row r="5916" spans="1:9" x14ac:dyDescent="0.25">
      <c r="A5916" s="21" t="s">
        <v>2119</v>
      </c>
      <c r="B5916" s="25">
        <v>41688</v>
      </c>
      <c r="C5916" s="28" t="s">
        <v>21</v>
      </c>
      <c r="D5916" s="21" t="s">
        <v>1057</v>
      </c>
      <c r="E5916" s="26">
        <v>-9000</v>
      </c>
      <c r="G5916" s="28" t="s">
        <v>1053</v>
      </c>
      <c r="I5916" s="21">
        <f t="shared" ref="I5916:I5921" si="188">WEEKNUM(B5916)</f>
        <v>8</v>
      </c>
    </row>
    <row r="5917" spans="1:9" x14ac:dyDescent="0.25">
      <c r="A5917" s="21" t="s">
        <v>2119</v>
      </c>
      <c r="B5917" s="25">
        <v>41688</v>
      </c>
      <c r="C5917" s="28" t="s">
        <v>21</v>
      </c>
      <c r="D5917" s="21" t="s">
        <v>1058</v>
      </c>
      <c r="E5917" s="26">
        <v>-400</v>
      </c>
      <c r="G5917" s="28" t="s">
        <v>1053</v>
      </c>
      <c r="I5917" s="21">
        <f t="shared" si="188"/>
        <v>8</v>
      </c>
    </row>
    <row r="5918" spans="1:9" x14ac:dyDescent="0.25">
      <c r="A5918" s="21" t="s">
        <v>2119</v>
      </c>
      <c r="B5918" s="25">
        <v>41688</v>
      </c>
      <c r="C5918" s="28" t="s">
        <v>21</v>
      </c>
      <c r="D5918" s="21" t="s">
        <v>961</v>
      </c>
      <c r="E5918" s="26">
        <v>650</v>
      </c>
      <c r="G5918" s="21" t="s">
        <v>326</v>
      </c>
      <c r="I5918" s="21">
        <f t="shared" si="188"/>
        <v>8</v>
      </c>
    </row>
    <row r="5919" spans="1:9" x14ac:dyDescent="0.25">
      <c r="A5919" s="21" t="s">
        <v>2119</v>
      </c>
      <c r="B5919" s="25">
        <v>41688</v>
      </c>
      <c r="C5919" s="28" t="s">
        <v>21</v>
      </c>
      <c r="D5919" s="21" t="s">
        <v>937</v>
      </c>
      <c r="E5919" s="26">
        <v>175</v>
      </c>
      <c r="G5919" s="28" t="s">
        <v>259</v>
      </c>
      <c r="I5919" s="21">
        <f t="shared" si="188"/>
        <v>8</v>
      </c>
    </row>
    <row r="5920" spans="1:9" x14ac:dyDescent="0.25">
      <c r="A5920" s="21" t="s">
        <v>2119</v>
      </c>
      <c r="B5920" s="25">
        <v>41688</v>
      </c>
      <c r="C5920" s="28" t="s">
        <v>21</v>
      </c>
      <c r="D5920" s="21" t="s">
        <v>40</v>
      </c>
      <c r="E5920" s="26">
        <v>1500</v>
      </c>
      <c r="G5920" s="28" t="s">
        <v>1028</v>
      </c>
      <c r="I5920" s="21">
        <f t="shared" si="188"/>
        <v>8</v>
      </c>
    </row>
    <row r="5921" spans="1:9" x14ac:dyDescent="0.25">
      <c r="A5921" s="21" t="s">
        <v>2119</v>
      </c>
      <c r="B5921" s="25">
        <v>41688</v>
      </c>
      <c r="C5921" s="28" t="s">
        <v>21</v>
      </c>
      <c r="D5921" s="21" t="s">
        <v>36</v>
      </c>
      <c r="E5921" s="26">
        <v>470</v>
      </c>
      <c r="G5921" s="21" t="s">
        <v>62</v>
      </c>
      <c r="I5921" s="21">
        <f t="shared" si="188"/>
        <v>8</v>
      </c>
    </row>
    <row r="5922" spans="1:9" x14ac:dyDescent="0.25">
      <c r="A5922" s="21" t="s">
        <v>2119</v>
      </c>
      <c r="B5922" s="25">
        <v>41688</v>
      </c>
      <c r="C5922" s="28" t="s">
        <v>6</v>
      </c>
      <c r="D5922" s="21">
        <v>287786</v>
      </c>
      <c r="F5922" s="26">
        <v>357.57</v>
      </c>
      <c r="G5922" s="28" t="s">
        <v>999</v>
      </c>
    </row>
    <row r="5923" spans="1:9" x14ac:dyDescent="0.25">
      <c r="A5923" s="21" t="s">
        <v>2119</v>
      </c>
      <c r="B5923" s="25">
        <v>41688</v>
      </c>
      <c r="C5923" s="28" t="s">
        <v>21</v>
      </c>
      <c r="D5923" s="21" t="s">
        <v>36</v>
      </c>
      <c r="E5923" s="26">
        <v>260</v>
      </c>
      <c r="G5923" s="21" t="s">
        <v>111</v>
      </c>
      <c r="I5923" s="21">
        <f>WEEKNUM(B5923)</f>
        <v>8</v>
      </c>
    </row>
    <row r="5924" spans="1:9" x14ac:dyDescent="0.25">
      <c r="A5924" s="21" t="s">
        <v>2119</v>
      </c>
      <c r="B5924" s="25">
        <v>41688</v>
      </c>
      <c r="C5924" s="28" t="s">
        <v>21</v>
      </c>
      <c r="D5924" s="21" t="s">
        <v>36</v>
      </c>
      <c r="E5924" s="26">
        <v>75</v>
      </c>
      <c r="G5924" s="28" t="s">
        <v>355</v>
      </c>
      <c r="I5924" s="21">
        <f>WEEKNUM(B5924)</f>
        <v>8</v>
      </c>
    </row>
    <row r="5925" spans="1:9" x14ac:dyDescent="0.25">
      <c r="A5925" s="21" t="s">
        <v>2119</v>
      </c>
      <c r="B5925" s="25">
        <v>41689</v>
      </c>
      <c r="C5925" s="28" t="s">
        <v>21</v>
      </c>
      <c r="D5925" s="21" t="s">
        <v>1059</v>
      </c>
      <c r="E5925" s="26">
        <v>53437.5</v>
      </c>
      <c r="G5925" s="28" t="s">
        <v>1006</v>
      </c>
      <c r="I5925" s="21">
        <f>WEEKNUM(B5925)</f>
        <v>8</v>
      </c>
    </row>
    <row r="5926" spans="1:9" x14ac:dyDescent="0.25">
      <c r="A5926" s="21" t="s">
        <v>2119</v>
      </c>
      <c r="B5926" s="25">
        <v>41689</v>
      </c>
      <c r="C5926" s="28" t="s">
        <v>21</v>
      </c>
      <c r="D5926" s="21" t="s">
        <v>1057</v>
      </c>
      <c r="E5926" s="26">
        <v>-9000</v>
      </c>
      <c r="G5926" s="28" t="s">
        <v>1053</v>
      </c>
      <c r="I5926" s="21">
        <f>WEEKNUM(B5926)</f>
        <v>8</v>
      </c>
    </row>
    <row r="5927" spans="1:9" x14ac:dyDescent="0.25">
      <c r="A5927" s="21" t="s">
        <v>2119</v>
      </c>
      <c r="B5927" s="25">
        <v>41689</v>
      </c>
      <c r="C5927" s="28" t="s">
        <v>6</v>
      </c>
      <c r="D5927" s="21">
        <v>287835</v>
      </c>
      <c r="F5927" s="26">
        <v>225.07</v>
      </c>
      <c r="G5927" s="21" t="s">
        <v>1632</v>
      </c>
    </row>
    <row r="5928" spans="1:9" x14ac:dyDescent="0.25">
      <c r="A5928" s="21" t="s">
        <v>2119</v>
      </c>
      <c r="B5928" s="25">
        <v>41689</v>
      </c>
      <c r="C5928" s="28" t="s">
        <v>6</v>
      </c>
      <c r="D5928" s="21">
        <v>287844</v>
      </c>
      <c r="F5928" s="26">
        <v>73.17</v>
      </c>
      <c r="G5928" s="28" t="s">
        <v>999</v>
      </c>
    </row>
    <row r="5929" spans="1:9" x14ac:dyDescent="0.25">
      <c r="A5929" s="21" t="s">
        <v>2119</v>
      </c>
      <c r="B5929" s="25">
        <v>41689</v>
      </c>
      <c r="C5929" s="28" t="s">
        <v>6</v>
      </c>
      <c r="D5929" s="21">
        <v>287865</v>
      </c>
      <c r="F5929" s="26">
        <v>24.47</v>
      </c>
      <c r="G5929" s="28" t="s">
        <v>999</v>
      </c>
    </row>
    <row r="5930" spans="1:9" x14ac:dyDescent="0.25">
      <c r="A5930" s="21" t="s">
        <v>2119</v>
      </c>
      <c r="B5930" s="25">
        <v>41689</v>
      </c>
      <c r="C5930" s="28" t="s">
        <v>21</v>
      </c>
      <c r="D5930" s="21" t="s">
        <v>1018</v>
      </c>
      <c r="E5930" s="26">
        <v>150</v>
      </c>
      <c r="G5930" s="28" t="s">
        <v>1051</v>
      </c>
      <c r="I5930" s="21">
        <f>WEEKNUM(B5930)</f>
        <v>8</v>
      </c>
    </row>
    <row r="5931" spans="1:9" x14ac:dyDescent="0.25">
      <c r="A5931" s="21" t="s">
        <v>2119</v>
      </c>
      <c r="B5931" s="25">
        <v>41689</v>
      </c>
      <c r="C5931" s="28" t="s">
        <v>21</v>
      </c>
      <c r="D5931" s="21" t="s">
        <v>253</v>
      </c>
      <c r="E5931" s="26">
        <v>1700</v>
      </c>
      <c r="G5931" s="28" t="s">
        <v>1029</v>
      </c>
      <c r="I5931" s="21">
        <f>WEEKNUM(B5931)</f>
        <v>8</v>
      </c>
    </row>
    <row r="5932" spans="1:9" x14ac:dyDescent="0.25">
      <c r="A5932" s="21" t="s">
        <v>2119</v>
      </c>
      <c r="B5932" s="25">
        <v>41690</v>
      </c>
      <c r="C5932" s="28" t="s">
        <v>21</v>
      </c>
      <c r="D5932" s="21" t="s">
        <v>1057</v>
      </c>
      <c r="E5932" s="26">
        <v>-7000</v>
      </c>
      <c r="G5932" s="28" t="s">
        <v>1053</v>
      </c>
      <c r="I5932" s="21">
        <f>WEEKNUM(B5932)</f>
        <v>8</v>
      </c>
    </row>
    <row r="5933" spans="1:9" x14ac:dyDescent="0.25">
      <c r="A5933" s="21" t="s">
        <v>2119</v>
      </c>
      <c r="B5933" s="25">
        <v>41690</v>
      </c>
      <c r="C5933" s="28" t="s">
        <v>6</v>
      </c>
      <c r="D5933" s="21">
        <v>94691</v>
      </c>
      <c r="F5933" s="26">
        <v>14.79</v>
      </c>
      <c r="G5933" s="28" t="s">
        <v>355</v>
      </c>
    </row>
    <row r="5934" spans="1:9" x14ac:dyDescent="0.25">
      <c r="A5934" s="21" t="s">
        <v>2119</v>
      </c>
      <c r="B5934" s="25">
        <v>41690</v>
      </c>
      <c r="C5934" s="28" t="s">
        <v>6</v>
      </c>
      <c r="D5934" s="21">
        <v>287917</v>
      </c>
      <c r="F5934" s="26">
        <v>70.31</v>
      </c>
      <c r="G5934" s="21" t="s">
        <v>1632</v>
      </c>
    </row>
    <row r="5935" spans="1:9" x14ac:dyDescent="0.25">
      <c r="A5935" s="21" t="s">
        <v>2119</v>
      </c>
      <c r="B5935" s="25">
        <v>41690</v>
      </c>
      <c r="C5935" s="28" t="s">
        <v>6</v>
      </c>
      <c r="D5935" s="21">
        <v>287941</v>
      </c>
      <c r="F5935" s="26">
        <v>16.53</v>
      </c>
      <c r="G5935" s="21" t="s">
        <v>1632</v>
      </c>
    </row>
    <row r="5936" spans="1:9" x14ac:dyDescent="0.25">
      <c r="A5936" s="21" t="s">
        <v>2119</v>
      </c>
      <c r="B5936" s="25">
        <v>41690</v>
      </c>
      <c r="C5936" s="28" t="s">
        <v>6</v>
      </c>
      <c r="D5936" s="21">
        <v>287939</v>
      </c>
      <c r="F5936" s="26">
        <v>621.33000000000004</v>
      </c>
      <c r="G5936" s="21" t="s">
        <v>1632</v>
      </c>
    </row>
    <row r="5937" spans="1:9" x14ac:dyDescent="0.25">
      <c r="A5937" s="21" t="s">
        <v>2119</v>
      </c>
      <c r="B5937" s="25">
        <v>41690</v>
      </c>
      <c r="C5937" s="28" t="s">
        <v>21</v>
      </c>
      <c r="D5937" s="21" t="s">
        <v>726</v>
      </c>
      <c r="E5937" s="26">
        <v>525</v>
      </c>
      <c r="G5937" s="28" t="s">
        <v>999</v>
      </c>
      <c r="I5937" s="21">
        <f>WEEKNUM(B5937)</f>
        <v>8</v>
      </c>
    </row>
    <row r="5938" spans="1:9" x14ac:dyDescent="0.25">
      <c r="A5938" s="21" t="s">
        <v>2119</v>
      </c>
      <c r="B5938" s="25">
        <v>41690</v>
      </c>
      <c r="C5938" s="28" t="s">
        <v>21</v>
      </c>
      <c r="D5938" s="21" t="s">
        <v>899</v>
      </c>
      <c r="E5938" s="26">
        <v>2755</v>
      </c>
      <c r="G5938" s="28" t="s">
        <v>1060</v>
      </c>
      <c r="I5938" s="21">
        <f>WEEKNUM(B5938)</f>
        <v>8</v>
      </c>
    </row>
    <row r="5939" spans="1:9" x14ac:dyDescent="0.25">
      <c r="A5939" s="21" t="s">
        <v>2119</v>
      </c>
      <c r="B5939" s="25">
        <v>41691</v>
      </c>
      <c r="C5939" s="28" t="s">
        <v>6</v>
      </c>
      <c r="D5939" s="21">
        <v>287986</v>
      </c>
      <c r="F5939" s="26">
        <v>52.53</v>
      </c>
      <c r="G5939" s="21" t="s">
        <v>1632</v>
      </c>
    </row>
    <row r="5940" spans="1:9" x14ac:dyDescent="0.25">
      <c r="A5940" s="21" t="s">
        <v>2119</v>
      </c>
      <c r="B5940" s="25">
        <v>41691</v>
      </c>
      <c r="C5940" s="28" t="s">
        <v>21</v>
      </c>
      <c r="D5940" s="21" t="s">
        <v>1018</v>
      </c>
      <c r="E5940" s="26">
        <v>150</v>
      </c>
      <c r="G5940" s="28" t="s">
        <v>1028</v>
      </c>
      <c r="I5940" s="21">
        <f>WEEKNUM(B5940)</f>
        <v>8</v>
      </c>
    </row>
    <row r="5941" spans="1:9" x14ac:dyDescent="0.25">
      <c r="A5941" s="21" t="s">
        <v>2119</v>
      </c>
      <c r="B5941" s="25">
        <v>41692</v>
      </c>
      <c r="C5941" s="28" t="s">
        <v>6</v>
      </c>
      <c r="D5941" s="21">
        <v>413868</v>
      </c>
      <c r="F5941" s="26">
        <v>352.48</v>
      </c>
      <c r="G5941" s="28" t="s">
        <v>960</v>
      </c>
    </row>
    <row r="5942" spans="1:9" x14ac:dyDescent="0.25">
      <c r="A5942" s="21" t="s">
        <v>2119</v>
      </c>
      <c r="B5942" s="25">
        <v>41692</v>
      </c>
      <c r="C5942" s="28" t="s">
        <v>6</v>
      </c>
      <c r="D5942" s="21">
        <v>288081</v>
      </c>
      <c r="F5942" s="26">
        <v>54.06</v>
      </c>
      <c r="G5942" s="21" t="s">
        <v>1632</v>
      </c>
    </row>
    <row r="5943" spans="1:9" x14ac:dyDescent="0.25">
      <c r="A5943" s="21" t="s">
        <v>2119</v>
      </c>
      <c r="B5943" s="25">
        <v>41694</v>
      </c>
      <c r="C5943" s="28" t="s">
        <v>21</v>
      </c>
      <c r="D5943" s="21" t="s">
        <v>1018</v>
      </c>
      <c r="E5943" s="26">
        <v>150</v>
      </c>
      <c r="G5943" s="28" t="s">
        <v>1060</v>
      </c>
      <c r="I5943" s="21">
        <f t="shared" ref="I5943:I5950" si="189">WEEKNUM(B5943)</f>
        <v>9</v>
      </c>
    </row>
    <row r="5944" spans="1:9" x14ac:dyDescent="0.25">
      <c r="A5944" s="21" t="s">
        <v>2119</v>
      </c>
      <c r="B5944" s="25">
        <v>41694</v>
      </c>
      <c r="C5944" s="28" t="s">
        <v>21</v>
      </c>
      <c r="D5944" s="21" t="s">
        <v>46</v>
      </c>
      <c r="E5944" s="26">
        <v>260</v>
      </c>
      <c r="G5944" s="28" t="s">
        <v>356</v>
      </c>
      <c r="I5944" s="21">
        <f t="shared" si="189"/>
        <v>9</v>
      </c>
    </row>
    <row r="5945" spans="1:9" x14ac:dyDescent="0.25">
      <c r="A5945" s="21" t="s">
        <v>2119</v>
      </c>
      <c r="B5945" s="25">
        <v>41694</v>
      </c>
      <c r="C5945" s="28" t="s">
        <v>21</v>
      </c>
      <c r="D5945" s="21" t="s">
        <v>46</v>
      </c>
      <c r="E5945" s="26">
        <v>260</v>
      </c>
      <c r="G5945" s="28" t="s">
        <v>306</v>
      </c>
      <c r="I5945" s="21">
        <f t="shared" si="189"/>
        <v>9</v>
      </c>
    </row>
    <row r="5946" spans="1:9" x14ac:dyDescent="0.25">
      <c r="A5946" s="21" t="s">
        <v>2119</v>
      </c>
      <c r="B5946" s="25">
        <v>41694</v>
      </c>
      <c r="C5946" s="28" t="s">
        <v>21</v>
      </c>
      <c r="D5946" s="21" t="s">
        <v>46</v>
      </c>
      <c r="E5946" s="26">
        <v>120</v>
      </c>
      <c r="G5946" s="28" t="s">
        <v>343</v>
      </c>
      <c r="I5946" s="21">
        <f t="shared" si="189"/>
        <v>9</v>
      </c>
    </row>
    <row r="5947" spans="1:9" x14ac:dyDescent="0.25">
      <c r="A5947" s="21" t="s">
        <v>2119</v>
      </c>
      <c r="B5947" s="25">
        <v>41694</v>
      </c>
      <c r="C5947" s="28" t="s">
        <v>21</v>
      </c>
      <c r="D5947" s="21" t="s">
        <v>46</v>
      </c>
      <c r="E5947" s="26">
        <v>2000</v>
      </c>
      <c r="G5947" s="28" t="s">
        <v>1051</v>
      </c>
      <c r="I5947" s="21">
        <f t="shared" si="189"/>
        <v>9</v>
      </c>
    </row>
    <row r="5948" spans="1:9" x14ac:dyDescent="0.25">
      <c r="A5948" s="21" t="s">
        <v>2119</v>
      </c>
      <c r="B5948" s="25">
        <v>41694</v>
      </c>
      <c r="C5948" s="28" t="s">
        <v>21</v>
      </c>
      <c r="D5948" s="21" t="s">
        <v>452</v>
      </c>
      <c r="E5948" s="26">
        <v>300</v>
      </c>
      <c r="G5948" s="28" t="s">
        <v>1028</v>
      </c>
      <c r="I5948" s="21">
        <f t="shared" si="189"/>
        <v>9</v>
      </c>
    </row>
    <row r="5949" spans="1:9" x14ac:dyDescent="0.25">
      <c r="A5949" s="21" t="s">
        <v>2119</v>
      </c>
      <c r="B5949" s="25">
        <v>41694</v>
      </c>
      <c r="C5949" s="28" t="s">
        <v>21</v>
      </c>
      <c r="D5949" s="21" t="s">
        <v>452</v>
      </c>
      <c r="E5949" s="26">
        <v>2600</v>
      </c>
      <c r="G5949" s="28" t="s">
        <v>1050</v>
      </c>
      <c r="I5949" s="21">
        <f t="shared" si="189"/>
        <v>9</v>
      </c>
    </row>
    <row r="5950" spans="1:9" x14ac:dyDescent="0.25">
      <c r="A5950" s="21" t="s">
        <v>2119</v>
      </c>
      <c r="B5950" s="25">
        <v>41694</v>
      </c>
      <c r="C5950" s="28" t="s">
        <v>21</v>
      </c>
      <c r="D5950" s="21" t="s">
        <v>452</v>
      </c>
      <c r="E5950" s="26">
        <v>2181</v>
      </c>
      <c r="G5950" s="21" t="s">
        <v>1632</v>
      </c>
      <c r="I5950" s="21">
        <f t="shared" si="189"/>
        <v>9</v>
      </c>
    </row>
    <row r="5951" spans="1:9" x14ac:dyDescent="0.25">
      <c r="A5951" s="21" t="s">
        <v>2119</v>
      </c>
      <c r="B5951" s="25">
        <v>41694</v>
      </c>
      <c r="C5951" s="28" t="s">
        <v>6</v>
      </c>
      <c r="D5951" s="21">
        <v>414106</v>
      </c>
      <c r="F5951" s="26">
        <v>572.85</v>
      </c>
      <c r="G5951" s="28" t="s">
        <v>1060</v>
      </c>
    </row>
    <row r="5952" spans="1:9" x14ac:dyDescent="0.25">
      <c r="A5952" s="21" t="s">
        <v>2119</v>
      </c>
      <c r="B5952" s="25">
        <v>41694</v>
      </c>
      <c r="C5952" s="28" t="s">
        <v>6</v>
      </c>
      <c r="D5952" s="21">
        <v>414189</v>
      </c>
      <c r="F5952" s="26">
        <v>471.31</v>
      </c>
      <c r="G5952" s="28" t="s">
        <v>1050</v>
      </c>
    </row>
    <row r="5953" spans="1:9" x14ac:dyDescent="0.25">
      <c r="A5953" s="21" t="s">
        <v>2119</v>
      </c>
      <c r="B5953" s="25">
        <v>41694</v>
      </c>
      <c r="C5953" s="28" t="s">
        <v>21</v>
      </c>
      <c r="D5953" s="21" t="s">
        <v>848</v>
      </c>
      <c r="E5953" s="26">
        <v>300</v>
      </c>
      <c r="G5953" s="21" t="s">
        <v>1632</v>
      </c>
      <c r="I5953" s="21">
        <f t="shared" ref="I5953:I5967" si="190">WEEKNUM(B5953)</f>
        <v>9</v>
      </c>
    </row>
    <row r="5954" spans="1:9" x14ac:dyDescent="0.25">
      <c r="A5954" s="21" t="s">
        <v>2119</v>
      </c>
      <c r="B5954" s="25">
        <v>41694</v>
      </c>
      <c r="C5954" s="28" t="s">
        <v>21</v>
      </c>
      <c r="D5954" s="21" t="s">
        <v>38</v>
      </c>
      <c r="E5954" s="26">
        <v>425</v>
      </c>
      <c r="G5954" s="21" t="s">
        <v>1632</v>
      </c>
      <c r="I5954" s="21">
        <f t="shared" si="190"/>
        <v>9</v>
      </c>
    </row>
    <row r="5955" spans="1:9" x14ac:dyDescent="0.25">
      <c r="A5955" s="21" t="s">
        <v>2119</v>
      </c>
      <c r="B5955" s="25">
        <v>41695</v>
      </c>
      <c r="C5955" s="28" t="s">
        <v>21</v>
      </c>
      <c r="D5955" s="21" t="s">
        <v>36</v>
      </c>
      <c r="E5955" s="26">
        <v>260</v>
      </c>
      <c r="G5955" s="21" t="s">
        <v>111</v>
      </c>
      <c r="I5955" s="21">
        <f t="shared" si="190"/>
        <v>9</v>
      </c>
    </row>
    <row r="5956" spans="1:9" x14ac:dyDescent="0.25">
      <c r="A5956" s="21" t="s">
        <v>2119</v>
      </c>
      <c r="B5956" s="25">
        <v>41695</v>
      </c>
      <c r="C5956" s="28" t="s">
        <v>21</v>
      </c>
      <c r="D5956" s="21" t="s">
        <v>36</v>
      </c>
      <c r="E5956" s="26">
        <v>240</v>
      </c>
      <c r="G5956" s="28" t="s">
        <v>355</v>
      </c>
      <c r="I5956" s="21">
        <f t="shared" si="190"/>
        <v>9</v>
      </c>
    </row>
    <row r="5957" spans="1:9" x14ac:dyDescent="0.25">
      <c r="A5957" s="21" t="s">
        <v>2119</v>
      </c>
      <c r="B5957" s="25">
        <v>41695</v>
      </c>
      <c r="C5957" s="28" t="s">
        <v>21</v>
      </c>
      <c r="D5957" s="21" t="s">
        <v>36</v>
      </c>
      <c r="E5957" s="26">
        <v>720</v>
      </c>
      <c r="G5957" s="28" t="s">
        <v>999</v>
      </c>
      <c r="I5957" s="21">
        <f t="shared" si="190"/>
        <v>9</v>
      </c>
    </row>
    <row r="5958" spans="1:9" x14ac:dyDescent="0.25">
      <c r="A5958" s="21" t="s">
        <v>2119</v>
      </c>
      <c r="B5958" s="25">
        <v>41695</v>
      </c>
      <c r="C5958" s="28" t="s">
        <v>21</v>
      </c>
      <c r="D5958" s="21" t="s">
        <v>292</v>
      </c>
      <c r="E5958" s="26">
        <v>5550</v>
      </c>
      <c r="G5958" s="28" t="s">
        <v>960</v>
      </c>
      <c r="I5958" s="21">
        <f t="shared" si="190"/>
        <v>9</v>
      </c>
    </row>
    <row r="5959" spans="1:9" x14ac:dyDescent="0.25">
      <c r="A5959" s="21" t="s">
        <v>2119</v>
      </c>
      <c r="B5959" s="25">
        <v>41695</v>
      </c>
      <c r="C5959" s="28" t="s">
        <v>21</v>
      </c>
      <c r="D5959" s="21" t="s">
        <v>947</v>
      </c>
      <c r="E5959" s="26">
        <v>3000</v>
      </c>
      <c r="G5959" s="28" t="s">
        <v>1028</v>
      </c>
      <c r="I5959" s="21">
        <f t="shared" si="190"/>
        <v>9</v>
      </c>
    </row>
    <row r="5960" spans="1:9" x14ac:dyDescent="0.25">
      <c r="A5960" s="21" t="s">
        <v>2119</v>
      </c>
      <c r="B5960" s="25">
        <v>41695</v>
      </c>
      <c r="C5960" s="28" t="s">
        <v>21</v>
      </c>
      <c r="D5960" s="21" t="s">
        <v>947</v>
      </c>
      <c r="E5960" s="26">
        <v>1485</v>
      </c>
      <c r="G5960" s="28" t="s">
        <v>1029</v>
      </c>
      <c r="I5960" s="21">
        <f t="shared" si="190"/>
        <v>9</v>
      </c>
    </row>
    <row r="5961" spans="1:9" x14ac:dyDescent="0.25">
      <c r="A5961" s="21" t="s">
        <v>2119</v>
      </c>
      <c r="B5961" s="25">
        <v>41695</v>
      </c>
      <c r="C5961" s="28" t="s">
        <v>21</v>
      </c>
      <c r="D5961" s="21" t="s">
        <v>947</v>
      </c>
      <c r="E5961" s="26">
        <v>985</v>
      </c>
      <c r="G5961" s="28" t="s">
        <v>1011</v>
      </c>
      <c r="I5961" s="21">
        <f t="shared" si="190"/>
        <v>9</v>
      </c>
    </row>
    <row r="5962" spans="1:9" x14ac:dyDescent="0.25">
      <c r="A5962" s="21" t="s">
        <v>2119</v>
      </c>
      <c r="B5962" s="25">
        <v>41695</v>
      </c>
      <c r="C5962" s="28" t="s">
        <v>21</v>
      </c>
      <c r="D5962" s="21" t="s">
        <v>947</v>
      </c>
      <c r="E5962" s="26">
        <v>1710</v>
      </c>
      <c r="G5962" s="28" t="s">
        <v>1012</v>
      </c>
      <c r="I5962" s="21">
        <f t="shared" si="190"/>
        <v>9</v>
      </c>
    </row>
    <row r="5963" spans="1:9" x14ac:dyDescent="0.25">
      <c r="A5963" s="21" t="s">
        <v>2119</v>
      </c>
      <c r="B5963" s="25">
        <v>41695</v>
      </c>
      <c r="C5963" s="28" t="s">
        <v>21</v>
      </c>
      <c r="D5963" s="21" t="s">
        <v>947</v>
      </c>
      <c r="E5963" s="26">
        <v>1710</v>
      </c>
      <c r="G5963" s="28" t="s">
        <v>1021</v>
      </c>
      <c r="I5963" s="21">
        <f t="shared" si="190"/>
        <v>9</v>
      </c>
    </row>
    <row r="5964" spans="1:9" x14ac:dyDescent="0.25">
      <c r="A5964" s="21" t="s">
        <v>2119</v>
      </c>
      <c r="B5964" s="25">
        <v>41695</v>
      </c>
      <c r="C5964" s="28" t="s">
        <v>21</v>
      </c>
      <c r="D5964" s="21" t="s">
        <v>947</v>
      </c>
      <c r="E5964" s="26">
        <v>1375</v>
      </c>
      <c r="G5964" s="28" t="s">
        <v>1051</v>
      </c>
      <c r="I5964" s="21">
        <f t="shared" si="190"/>
        <v>9</v>
      </c>
    </row>
    <row r="5965" spans="1:9" x14ac:dyDescent="0.25">
      <c r="A5965" s="21" t="s">
        <v>2119</v>
      </c>
      <c r="B5965" s="25">
        <v>41695</v>
      </c>
      <c r="C5965" s="28" t="s">
        <v>21</v>
      </c>
      <c r="D5965" s="21" t="s">
        <v>947</v>
      </c>
      <c r="E5965" s="26">
        <v>2450</v>
      </c>
      <c r="G5965" s="28" t="s">
        <v>1014</v>
      </c>
      <c r="I5965" s="21">
        <f t="shared" si="190"/>
        <v>9</v>
      </c>
    </row>
    <row r="5966" spans="1:9" x14ac:dyDescent="0.25">
      <c r="A5966" s="21" t="s">
        <v>2119</v>
      </c>
      <c r="B5966" s="25">
        <v>41695</v>
      </c>
      <c r="C5966" s="28" t="s">
        <v>21</v>
      </c>
      <c r="D5966" s="21" t="s">
        <v>947</v>
      </c>
      <c r="E5966" s="26">
        <v>1385</v>
      </c>
      <c r="G5966" s="21" t="s">
        <v>1632</v>
      </c>
      <c r="I5966" s="21">
        <f t="shared" si="190"/>
        <v>9</v>
      </c>
    </row>
    <row r="5967" spans="1:9" x14ac:dyDescent="0.25">
      <c r="A5967" s="21" t="s">
        <v>2119</v>
      </c>
      <c r="B5967" s="25">
        <v>41695</v>
      </c>
      <c r="C5967" s="28" t="s">
        <v>21</v>
      </c>
      <c r="D5967" s="21" t="s">
        <v>295</v>
      </c>
      <c r="E5967" s="26">
        <v>800</v>
      </c>
      <c r="G5967" s="28" t="s">
        <v>960</v>
      </c>
      <c r="I5967" s="21">
        <f t="shared" si="190"/>
        <v>9</v>
      </c>
    </row>
    <row r="5968" spans="1:9" x14ac:dyDescent="0.25">
      <c r="A5968" s="21" t="s">
        <v>2119</v>
      </c>
      <c r="B5968" s="25">
        <v>41696</v>
      </c>
      <c r="C5968" s="28" t="s">
        <v>6</v>
      </c>
      <c r="D5968" s="21">
        <v>284507</v>
      </c>
      <c r="F5968" s="26">
        <v>297.67</v>
      </c>
      <c r="G5968" s="21" t="s">
        <v>111</v>
      </c>
    </row>
    <row r="5969" spans="1:9" x14ac:dyDescent="0.25">
      <c r="A5969" s="21" t="s">
        <v>2119</v>
      </c>
      <c r="B5969" s="25">
        <v>41696</v>
      </c>
      <c r="C5969" s="28" t="s">
        <v>6</v>
      </c>
      <c r="D5969" s="21">
        <v>284531</v>
      </c>
      <c r="F5969" s="26">
        <v>255.17</v>
      </c>
      <c r="G5969" s="21" t="s">
        <v>111</v>
      </c>
    </row>
    <row r="5970" spans="1:9" x14ac:dyDescent="0.25">
      <c r="A5970" s="21" t="s">
        <v>2119</v>
      </c>
      <c r="B5970" s="25">
        <v>41696</v>
      </c>
      <c r="C5970" s="28" t="s">
        <v>21</v>
      </c>
      <c r="D5970" s="21" t="s">
        <v>1018</v>
      </c>
      <c r="E5970" s="26">
        <v>180</v>
      </c>
      <c r="G5970" s="28" t="s">
        <v>1060</v>
      </c>
      <c r="I5970" s="21">
        <f>WEEKNUM(B5970)</f>
        <v>9</v>
      </c>
    </row>
    <row r="5971" spans="1:9" x14ac:dyDescent="0.25">
      <c r="A5971" s="21" t="s">
        <v>2119</v>
      </c>
      <c r="B5971" s="25">
        <v>41696</v>
      </c>
      <c r="C5971" s="28" t="s">
        <v>21</v>
      </c>
      <c r="D5971" s="21" t="s">
        <v>924</v>
      </c>
      <c r="E5971" s="26">
        <v>2065</v>
      </c>
      <c r="G5971" s="21" t="s">
        <v>111</v>
      </c>
      <c r="I5971" s="21">
        <f>WEEKNUM(B5971)</f>
        <v>9</v>
      </c>
    </row>
    <row r="5972" spans="1:9" x14ac:dyDescent="0.25">
      <c r="A5972" s="21" t="s">
        <v>2119</v>
      </c>
      <c r="B5972" s="25">
        <v>41697</v>
      </c>
      <c r="C5972" s="28" t="s">
        <v>6</v>
      </c>
      <c r="D5972" s="21">
        <v>288423</v>
      </c>
      <c r="F5972" s="26">
        <v>829.61</v>
      </c>
      <c r="G5972" s="28" t="s">
        <v>1051</v>
      </c>
    </row>
    <row r="5973" spans="1:9" x14ac:dyDescent="0.25">
      <c r="A5973" s="21" t="s">
        <v>2119</v>
      </c>
      <c r="B5973" s="25">
        <v>41697</v>
      </c>
      <c r="C5973" s="28" t="s">
        <v>6</v>
      </c>
      <c r="D5973" s="21">
        <v>288441</v>
      </c>
      <c r="F5973" s="26">
        <v>427</v>
      </c>
      <c r="G5973" s="28" t="s">
        <v>993</v>
      </c>
    </row>
    <row r="5974" spans="1:9" x14ac:dyDescent="0.25">
      <c r="A5974" s="21" t="s">
        <v>2119</v>
      </c>
      <c r="B5974" s="25">
        <v>41697</v>
      </c>
      <c r="C5974" s="28" t="s">
        <v>434</v>
      </c>
      <c r="D5974" s="21">
        <v>288443</v>
      </c>
      <c r="F5974" s="26">
        <v>85.23</v>
      </c>
      <c r="G5974" s="28" t="s">
        <v>506</v>
      </c>
    </row>
    <row r="5975" spans="1:9" x14ac:dyDescent="0.25">
      <c r="A5975" s="21" t="s">
        <v>2119</v>
      </c>
      <c r="B5975" s="25">
        <v>41697</v>
      </c>
      <c r="C5975" s="28" t="s">
        <v>6</v>
      </c>
      <c r="D5975" s="21">
        <v>288462</v>
      </c>
      <c r="F5975" s="26">
        <v>2.12</v>
      </c>
      <c r="G5975" s="21" t="s">
        <v>1632</v>
      </c>
    </row>
    <row r="5976" spans="1:9" x14ac:dyDescent="0.25">
      <c r="A5976" s="21" t="s">
        <v>2119</v>
      </c>
      <c r="B5976" s="25">
        <v>41697</v>
      </c>
      <c r="C5976" s="28" t="s">
        <v>6</v>
      </c>
      <c r="D5976" s="21">
        <v>288464</v>
      </c>
      <c r="F5976" s="26">
        <v>354.47</v>
      </c>
      <c r="G5976" s="28" t="s">
        <v>993</v>
      </c>
    </row>
    <row r="5977" spans="1:9" x14ac:dyDescent="0.25">
      <c r="A5977" s="21" t="s">
        <v>2119</v>
      </c>
      <c r="B5977" s="25">
        <v>41697</v>
      </c>
      <c r="C5977" s="28" t="s">
        <v>6</v>
      </c>
      <c r="D5977" s="21">
        <v>95045</v>
      </c>
      <c r="F5977" s="26">
        <v>44.4</v>
      </c>
      <c r="G5977" s="28" t="s">
        <v>331</v>
      </c>
    </row>
    <row r="5978" spans="1:9" x14ac:dyDescent="0.25">
      <c r="A5978" s="21" t="s">
        <v>2119</v>
      </c>
      <c r="B5978" s="25">
        <v>41697</v>
      </c>
      <c r="C5978" s="28" t="s">
        <v>21</v>
      </c>
      <c r="D5978" s="21" t="s">
        <v>1057</v>
      </c>
      <c r="E5978" s="26">
        <v>9000</v>
      </c>
      <c r="G5978" s="28" t="s">
        <v>1053</v>
      </c>
      <c r="I5978" s="21">
        <f>WEEKNUM(B5978)</f>
        <v>9</v>
      </c>
    </row>
    <row r="5979" spans="1:9" x14ac:dyDescent="0.25">
      <c r="A5979" s="21" t="s">
        <v>2119</v>
      </c>
      <c r="B5979" s="25">
        <v>41698</v>
      </c>
      <c r="C5979" s="28" t="s">
        <v>6</v>
      </c>
      <c r="D5979" s="21" t="s">
        <v>216</v>
      </c>
      <c r="F5979" s="26">
        <v>399.7</v>
      </c>
      <c r="G5979" s="28" t="s">
        <v>1060</v>
      </c>
    </row>
    <row r="5980" spans="1:9" x14ac:dyDescent="0.25">
      <c r="A5980" s="21" t="s">
        <v>2119</v>
      </c>
      <c r="B5980" s="25">
        <v>41698</v>
      </c>
      <c r="C5980" s="28" t="s">
        <v>6</v>
      </c>
      <c r="D5980" s="21">
        <v>288549</v>
      </c>
      <c r="F5980" s="26">
        <v>319.16000000000003</v>
      </c>
      <c r="G5980" s="28" t="s">
        <v>1051</v>
      </c>
    </row>
    <row r="5981" spans="1:9" x14ac:dyDescent="0.25">
      <c r="A5981" s="21" t="s">
        <v>2119</v>
      </c>
      <c r="B5981" s="25">
        <v>41699</v>
      </c>
      <c r="C5981" s="28" t="s">
        <v>6</v>
      </c>
      <c r="D5981" s="21">
        <v>288587</v>
      </c>
      <c r="F5981" s="26">
        <v>270.72000000000003</v>
      </c>
      <c r="G5981" s="28" t="s">
        <v>1051</v>
      </c>
    </row>
    <row r="5982" spans="1:9" x14ac:dyDescent="0.25">
      <c r="A5982" s="21" t="s">
        <v>2119</v>
      </c>
      <c r="B5982" s="25">
        <v>41699</v>
      </c>
      <c r="C5982" s="28" t="s">
        <v>434</v>
      </c>
      <c r="D5982" s="21">
        <v>288606</v>
      </c>
      <c r="F5982" s="26">
        <v>79.12</v>
      </c>
      <c r="G5982" s="28" t="s">
        <v>323</v>
      </c>
    </row>
    <row r="5983" spans="1:9" x14ac:dyDescent="0.25">
      <c r="A5983" s="21" t="s">
        <v>2119</v>
      </c>
      <c r="B5983" s="25">
        <v>41701</v>
      </c>
      <c r="C5983" s="28" t="s">
        <v>21</v>
      </c>
      <c r="D5983" s="21" t="s">
        <v>1057</v>
      </c>
      <c r="E5983" s="26">
        <v>9000</v>
      </c>
      <c r="G5983" s="28" t="s">
        <v>1053</v>
      </c>
      <c r="I5983" s="21">
        <f t="shared" ref="I5983:I6000" si="191">WEEKNUM(B5983)</f>
        <v>10</v>
      </c>
    </row>
    <row r="5984" spans="1:9" x14ac:dyDescent="0.25">
      <c r="A5984" s="21" t="s">
        <v>2119</v>
      </c>
      <c r="B5984" s="25">
        <v>41701</v>
      </c>
      <c r="C5984" s="28" t="s">
        <v>21</v>
      </c>
      <c r="D5984" s="21" t="s">
        <v>1057</v>
      </c>
      <c r="E5984" s="26">
        <v>7000</v>
      </c>
      <c r="G5984" s="28" t="s">
        <v>1053</v>
      </c>
      <c r="I5984" s="21">
        <f t="shared" si="191"/>
        <v>10</v>
      </c>
    </row>
    <row r="5985" spans="1:9" x14ac:dyDescent="0.25">
      <c r="A5985" s="21" t="s">
        <v>2119</v>
      </c>
      <c r="B5985" s="25">
        <v>41701</v>
      </c>
      <c r="C5985" s="28" t="s">
        <v>21</v>
      </c>
      <c r="D5985" s="21" t="s">
        <v>956</v>
      </c>
      <c r="E5985" s="26">
        <v>30.47</v>
      </c>
      <c r="G5985" s="28" t="s">
        <v>266</v>
      </c>
      <c r="I5985" s="21">
        <f t="shared" si="191"/>
        <v>10</v>
      </c>
    </row>
    <row r="5986" spans="1:9" x14ac:dyDescent="0.25">
      <c r="A5986" s="21" t="s">
        <v>2119</v>
      </c>
      <c r="B5986" s="25">
        <v>41701</v>
      </c>
      <c r="C5986" s="28" t="s">
        <v>21</v>
      </c>
      <c r="D5986" s="21" t="s">
        <v>359</v>
      </c>
      <c r="E5986" s="26">
        <v>82.5</v>
      </c>
      <c r="G5986" s="28" t="s">
        <v>1060</v>
      </c>
      <c r="I5986" s="21">
        <f t="shared" si="191"/>
        <v>10</v>
      </c>
    </row>
    <row r="5987" spans="1:9" x14ac:dyDescent="0.25">
      <c r="A5987" s="21" t="s">
        <v>2119</v>
      </c>
      <c r="B5987" s="25">
        <v>41701</v>
      </c>
      <c r="C5987" s="28" t="s">
        <v>21</v>
      </c>
      <c r="D5987" s="21" t="s">
        <v>715</v>
      </c>
      <c r="E5987" s="26">
        <v>300</v>
      </c>
      <c r="G5987" s="28" t="s">
        <v>969</v>
      </c>
      <c r="I5987" s="21">
        <f t="shared" si="191"/>
        <v>10</v>
      </c>
    </row>
    <row r="5988" spans="1:9" x14ac:dyDescent="0.25">
      <c r="A5988" s="21" t="s">
        <v>2119</v>
      </c>
      <c r="B5988" s="25">
        <v>41701</v>
      </c>
      <c r="C5988" s="28" t="s">
        <v>21</v>
      </c>
      <c r="D5988" s="21" t="s">
        <v>22</v>
      </c>
      <c r="E5988" s="26">
        <v>1700</v>
      </c>
      <c r="G5988" s="28" t="s">
        <v>1050</v>
      </c>
      <c r="I5988" s="21">
        <f t="shared" si="191"/>
        <v>10</v>
      </c>
    </row>
    <row r="5989" spans="1:9" x14ac:dyDescent="0.25">
      <c r="A5989" s="21" t="s">
        <v>2119</v>
      </c>
      <c r="B5989" s="25">
        <v>41701</v>
      </c>
      <c r="C5989" s="28" t="s">
        <v>21</v>
      </c>
      <c r="D5989" s="21" t="s">
        <v>22</v>
      </c>
      <c r="E5989" s="26">
        <v>155</v>
      </c>
      <c r="G5989" s="28" t="s">
        <v>1029</v>
      </c>
      <c r="I5989" s="21">
        <f t="shared" si="191"/>
        <v>10</v>
      </c>
    </row>
    <row r="5990" spans="1:9" x14ac:dyDescent="0.25">
      <c r="A5990" s="21" t="s">
        <v>2119</v>
      </c>
      <c r="B5990" s="25">
        <v>41701</v>
      </c>
      <c r="C5990" s="28" t="s">
        <v>21</v>
      </c>
      <c r="D5990" s="21" t="s">
        <v>22</v>
      </c>
      <c r="E5990" s="26">
        <f>405-155</f>
        <v>250</v>
      </c>
      <c r="G5990" s="21" t="s">
        <v>111</v>
      </c>
      <c r="I5990" s="21">
        <f t="shared" si="191"/>
        <v>10</v>
      </c>
    </row>
    <row r="5991" spans="1:9" x14ac:dyDescent="0.25">
      <c r="A5991" s="21" t="s">
        <v>2119</v>
      </c>
      <c r="B5991" s="25">
        <v>41701</v>
      </c>
      <c r="C5991" s="28" t="s">
        <v>21</v>
      </c>
      <c r="D5991" s="21" t="s">
        <v>493</v>
      </c>
      <c r="E5991" s="26">
        <v>1800.71</v>
      </c>
      <c r="G5991" s="28" t="s">
        <v>960</v>
      </c>
      <c r="I5991" s="21">
        <f t="shared" si="191"/>
        <v>10</v>
      </c>
    </row>
    <row r="5992" spans="1:9" x14ac:dyDescent="0.25">
      <c r="A5992" s="21" t="s">
        <v>2119</v>
      </c>
      <c r="B5992" s="25">
        <v>41701</v>
      </c>
      <c r="C5992" s="28" t="s">
        <v>21</v>
      </c>
      <c r="D5992" s="21" t="s">
        <v>46</v>
      </c>
      <c r="E5992" s="26">
        <v>1000</v>
      </c>
      <c r="G5992" s="28" t="s">
        <v>1051</v>
      </c>
      <c r="I5992" s="21">
        <f t="shared" si="191"/>
        <v>10</v>
      </c>
    </row>
    <row r="5993" spans="1:9" x14ac:dyDescent="0.25">
      <c r="A5993" s="21" t="s">
        <v>2119</v>
      </c>
      <c r="B5993" s="25">
        <v>41701</v>
      </c>
      <c r="C5993" s="28" t="s">
        <v>21</v>
      </c>
      <c r="D5993" s="21" t="s">
        <v>36</v>
      </c>
      <c r="E5993" s="26">
        <v>1000</v>
      </c>
      <c r="G5993" s="28" t="s">
        <v>1060</v>
      </c>
      <c r="I5993" s="21">
        <f t="shared" si="191"/>
        <v>10</v>
      </c>
    </row>
    <row r="5994" spans="1:9" x14ac:dyDescent="0.25">
      <c r="A5994" s="21" t="s">
        <v>2119</v>
      </c>
      <c r="B5994" s="25">
        <v>41701</v>
      </c>
      <c r="C5994" s="28" t="s">
        <v>21</v>
      </c>
      <c r="D5994" s="21" t="s">
        <v>36</v>
      </c>
      <c r="E5994" s="26">
        <v>1000</v>
      </c>
      <c r="G5994" s="28" t="s">
        <v>1060</v>
      </c>
      <c r="I5994" s="21">
        <f t="shared" si="191"/>
        <v>10</v>
      </c>
    </row>
    <row r="5995" spans="1:9" x14ac:dyDescent="0.25">
      <c r="A5995" s="21" t="s">
        <v>2119</v>
      </c>
      <c r="B5995" s="25">
        <v>41701</v>
      </c>
      <c r="C5995" s="28" t="s">
        <v>21</v>
      </c>
      <c r="D5995" s="21" t="s">
        <v>510</v>
      </c>
      <c r="E5995" s="26">
        <v>178.03</v>
      </c>
      <c r="G5995" s="28" t="s">
        <v>299</v>
      </c>
      <c r="I5995" s="21">
        <f t="shared" si="191"/>
        <v>10</v>
      </c>
    </row>
    <row r="5996" spans="1:9" x14ac:dyDescent="0.25">
      <c r="A5996" s="21" t="s">
        <v>2119</v>
      </c>
      <c r="B5996" s="25">
        <v>41702</v>
      </c>
      <c r="C5996" s="28" t="s">
        <v>21</v>
      </c>
      <c r="D5996" s="21" t="s">
        <v>269</v>
      </c>
      <c r="E5996" s="26">
        <v>2000</v>
      </c>
      <c r="G5996" s="28" t="s">
        <v>1060</v>
      </c>
      <c r="I5996" s="21">
        <f t="shared" si="191"/>
        <v>10</v>
      </c>
    </row>
    <row r="5997" spans="1:9" x14ac:dyDescent="0.25">
      <c r="A5997" s="21" t="s">
        <v>2119</v>
      </c>
      <c r="B5997" s="25">
        <v>41702</v>
      </c>
      <c r="C5997" s="28" t="s">
        <v>21</v>
      </c>
      <c r="D5997" s="21" t="s">
        <v>40</v>
      </c>
      <c r="E5997" s="26">
        <v>1000</v>
      </c>
      <c r="G5997" s="28" t="s">
        <v>1060</v>
      </c>
      <c r="I5997" s="21">
        <f t="shared" si="191"/>
        <v>10</v>
      </c>
    </row>
    <row r="5998" spans="1:9" x14ac:dyDescent="0.25">
      <c r="A5998" s="21" t="s">
        <v>2119</v>
      </c>
      <c r="B5998" s="25">
        <v>41702</v>
      </c>
      <c r="C5998" s="28" t="s">
        <v>21</v>
      </c>
      <c r="D5998" s="21" t="s">
        <v>40</v>
      </c>
      <c r="E5998" s="26">
        <v>240</v>
      </c>
      <c r="G5998" s="28" t="s">
        <v>1050</v>
      </c>
      <c r="I5998" s="21">
        <f t="shared" si="191"/>
        <v>10</v>
      </c>
    </row>
    <row r="5999" spans="1:9" x14ac:dyDescent="0.25">
      <c r="A5999" s="21" t="s">
        <v>2119</v>
      </c>
      <c r="B5999" s="25">
        <v>41702</v>
      </c>
      <c r="C5999" s="28" t="s">
        <v>21</v>
      </c>
      <c r="D5999" s="21" t="s">
        <v>40</v>
      </c>
      <c r="E5999" s="26">
        <v>260</v>
      </c>
      <c r="G5999" s="28" t="s">
        <v>356</v>
      </c>
      <c r="I5999" s="21">
        <f t="shared" si="191"/>
        <v>10</v>
      </c>
    </row>
    <row r="6000" spans="1:9" x14ac:dyDescent="0.25">
      <c r="A6000" s="21" t="s">
        <v>2119</v>
      </c>
      <c r="B6000" s="25">
        <v>41702</v>
      </c>
      <c r="C6000" s="28" t="s">
        <v>21</v>
      </c>
      <c r="D6000" s="21" t="s">
        <v>40</v>
      </c>
      <c r="E6000" s="26">
        <v>220</v>
      </c>
      <c r="G6000" s="28" t="s">
        <v>993</v>
      </c>
      <c r="I6000" s="21">
        <f t="shared" si="191"/>
        <v>10</v>
      </c>
    </row>
    <row r="6001" spans="1:9" x14ac:dyDescent="0.25">
      <c r="A6001" s="21" t="s">
        <v>2119</v>
      </c>
      <c r="B6001" s="25">
        <v>41702</v>
      </c>
      <c r="C6001" s="28" t="s">
        <v>6</v>
      </c>
      <c r="D6001" s="21">
        <v>288678</v>
      </c>
      <c r="F6001" s="26">
        <v>251.07</v>
      </c>
      <c r="G6001" s="21" t="s">
        <v>1632</v>
      </c>
    </row>
    <row r="6002" spans="1:9" x14ac:dyDescent="0.25">
      <c r="A6002" s="21" t="s">
        <v>2119</v>
      </c>
      <c r="B6002" s="25">
        <v>41702</v>
      </c>
      <c r="C6002" s="28" t="s">
        <v>6</v>
      </c>
      <c r="D6002" s="21">
        <v>288718</v>
      </c>
      <c r="F6002" s="26">
        <v>79.12</v>
      </c>
      <c r="G6002" s="28" t="s">
        <v>1051</v>
      </c>
    </row>
    <row r="6003" spans="1:9" x14ac:dyDescent="0.25">
      <c r="A6003" s="21" t="s">
        <v>2119</v>
      </c>
      <c r="B6003" s="25">
        <v>41702</v>
      </c>
      <c r="C6003" s="28" t="s">
        <v>21</v>
      </c>
      <c r="D6003" s="21" t="s">
        <v>452</v>
      </c>
      <c r="E6003" s="26">
        <v>840</v>
      </c>
      <c r="G6003" s="28" t="s">
        <v>1051</v>
      </c>
      <c r="I6003" s="21">
        <f>WEEKNUM(B6003)</f>
        <v>10</v>
      </c>
    </row>
    <row r="6004" spans="1:9" x14ac:dyDescent="0.25">
      <c r="A6004" s="21" t="s">
        <v>2119</v>
      </c>
      <c r="B6004" s="25">
        <v>41702</v>
      </c>
      <c r="C6004" s="28" t="s">
        <v>21</v>
      </c>
      <c r="D6004" s="21" t="s">
        <v>508</v>
      </c>
      <c r="E6004" s="26">
        <v>528.91</v>
      </c>
      <c r="G6004" s="28" t="s">
        <v>454</v>
      </c>
      <c r="I6004" s="21">
        <f>WEEKNUM(B6004)</f>
        <v>10</v>
      </c>
    </row>
    <row r="6005" spans="1:9" x14ac:dyDescent="0.25">
      <c r="A6005" s="21" t="s">
        <v>2119</v>
      </c>
      <c r="B6005" s="25">
        <v>41703</v>
      </c>
      <c r="C6005" s="28" t="s">
        <v>6</v>
      </c>
      <c r="D6005" s="21">
        <v>288781</v>
      </c>
      <c r="F6005" s="26">
        <v>47.09</v>
      </c>
      <c r="G6005" s="21" t="s">
        <v>1632</v>
      </c>
    </row>
    <row r="6006" spans="1:9" x14ac:dyDescent="0.25">
      <c r="A6006" s="21" t="s">
        <v>2119</v>
      </c>
      <c r="B6006" s="25">
        <v>41703</v>
      </c>
      <c r="C6006" s="28" t="s">
        <v>6</v>
      </c>
      <c r="D6006" s="21">
        <v>288816</v>
      </c>
      <c r="F6006" s="26">
        <v>156.08000000000001</v>
      </c>
      <c r="G6006" s="21" t="s">
        <v>1632</v>
      </c>
    </row>
    <row r="6007" spans="1:9" x14ac:dyDescent="0.25">
      <c r="A6007" s="21" t="s">
        <v>2119</v>
      </c>
      <c r="B6007" s="25">
        <v>41704</v>
      </c>
      <c r="C6007" s="28" t="s">
        <v>6</v>
      </c>
      <c r="D6007" s="21" t="s">
        <v>216</v>
      </c>
      <c r="F6007" s="26">
        <v>399.7</v>
      </c>
      <c r="G6007" s="28" t="s">
        <v>1060</v>
      </c>
    </row>
    <row r="6008" spans="1:9" x14ac:dyDescent="0.25">
      <c r="A6008" s="21" t="s">
        <v>2119</v>
      </c>
      <c r="B6008" s="25">
        <v>41704</v>
      </c>
      <c r="C6008" s="28" t="s">
        <v>6</v>
      </c>
      <c r="D6008" s="21" t="s">
        <v>216</v>
      </c>
      <c r="F6008" s="26">
        <v>344</v>
      </c>
      <c r="G6008" s="28" t="s">
        <v>1060</v>
      </c>
    </row>
    <row r="6009" spans="1:9" x14ac:dyDescent="0.25">
      <c r="A6009" s="21" t="s">
        <v>2119</v>
      </c>
      <c r="B6009" s="25">
        <v>41704</v>
      </c>
      <c r="C6009" s="28" t="s">
        <v>434</v>
      </c>
      <c r="D6009" s="21">
        <v>288914</v>
      </c>
      <c r="F6009" s="26">
        <v>189.81</v>
      </c>
      <c r="G6009" s="28" t="s">
        <v>1051</v>
      </c>
    </row>
    <row r="6010" spans="1:9" x14ac:dyDescent="0.25">
      <c r="A6010" s="21" t="s">
        <v>2119</v>
      </c>
      <c r="B6010" s="25">
        <v>41705</v>
      </c>
      <c r="C6010" s="28" t="s">
        <v>237</v>
      </c>
      <c r="D6010" s="21">
        <v>95358</v>
      </c>
      <c r="F6010" s="26">
        <v>436.19</v>
      </c>
      <c r="G6010" s="28" t="s">
        <v>299</v>
      </c>
    </row>
    <row r="6011" spans="1:9" x14ac:dyDescent="0.25">
      <c r="A6011" s="21" t="s">
        <v>2119</v>
      </c>
      <c r="B6011" s="25">
        <v>41705</v>
      </c>
      <c r="C6011" s="28" t="s">
        <v>6</v>
      </c>
      <c r="D6011" s="21">
        <v>416049</v>
      </c>
      <c r="F6011" s="26">
        <v>321.75</v>
      </c>
      <c r="G6011" s="28" t="s">
        <v>1060</v>
      </c>
    </row>
    <row r="6012" spans="1:9" x14ac:dyDescent="0.25">
      <c r="A6012" s="21" t="s">
        <v>2119</v>
      </c>
      <c r="B6012" s="25">
        <v>41705</v>
      </c>
      <c r="C6012" s="28" t="s">
        <v>21</v>
      </c>
      <c r="D6012" s="21" t="s">
        <v>262</v>
      </c>
      <c r="E6012" s="26">
        <v>5000</v>
      </c>
      <c r="G6012" s="28" t="s">
        <v>1060</v>
      </c>
      <c r="I6012" s="21">
        <f>WEEKNUM(B6012)</f>
        <v>10</v>
      </c>
    </row>
    <row r="6013" spans="1:9" x14ac:dyDescent="0.25">
      <c r="A6013" s="21" t="s">
        <v>2119</v>
      </c>
      <c r="B6013" s="25">
        <v>41706</v>
      </c>
      <c r="C6013" s="28" t="s">
        <v>6</v>
      </c>
      <c r="D6013" s="21">
        <v>95326</v>
      </c>
      <c r="F6013" s="26">
        <v>2436.4</v>
      </c>
      <c r="G6013" s="28" t="s">
        <v>169</v>
      </c>
    </row>
    <row r="6014" spans="1:9" x14ac:dyDescent="0.25">
      <c r="A6014" s="21" t="s">
        <v>2119</v>
      </c>
      <c r="B6014" s="25">
        <v>41706</v>
      </c>
      <c r="C6014" s="28" t="s">
        <v>340</v>
      </c>
      <c r="D6014" s="21">
        <v>95445</v>
      </c>
      <c r="F6014" s="26">
        <v>1147.79</v>
      </c>
      <c r="G6014" s="28" t="s">
        <v>299</v>
      </c>
    </row>
    <row r="6015" spans="1:9" x14ac:dyDescent="0.25">
      <c r="A6015" s="21" t="s">
        <v>2119</v>
      </c>
      <c r="B6015" s="25">
        <v>41708</v>
      </c>
      <c r="C6015" s="28" t="s">
        <v>21</v>
      </c>
      <c r="D6015" s="21" t="s">
        <v>963</v>
      </c>
      <c r="E6015" s="26">
        <v>1894</v>
      </c>
      <c r="G6015" s="28" t="s">
        <v>1060</v>
      </c>
      <c r="I6015" s="21">
        <f>WEEKNUM(B6015)</f>
        <v>11</v>
      </c>
    </row>
    <row r="6016" spans="1:9" x14ac:dyDescent="0.25">
      <c r="A6016" s="21" t="s">
        <v>2119</v>
      </c>
      <c r="B6016" s="25">
        <v>41708</v>
      </c>
      <c r="C6016" s="28" t="s">
        <v>21</v>
      </c>
      <c r="D6016" s="21" t="s">
        <v>46</v>
      </c>
      <c r="E6016" s="26">
        <v>620</v>
      </c>
      <c r="G6016" s="21" t="s">
        <v>1632</v>
      </c>
      <c r="I6016" s="21">
        <f>WEEKNUM(B6016)</f>
        <v>11</v>
      </c>
    </row>
    <row r="6017" spans="1:9" x14ac:dyDescent="0.25">
      <c r="A6017" s="21" t="s">
        <v>2119</v>
      </c>
      <c r="B6017" s="25">
        <v>41708</v>
      </c>
      <c r="C6017" s="28" t="s">
        <v>21</v>
      </c>
      <c r="D6017" s="21" t="s">
        <v>46</v>
      </c>
      <c r="E6017" s="26">
        <v>620</v>
      </c>
      <c r="G6017" s="28" t="s">
        <v>1051</v>
      </c>
      <c r="I6017" s="21">
        <f>WEEKNUM(B6017)</f>
        <v>11</v>
      </c>
    </row>
    <row r="6018" spans="1:9" x14ac:dyDescent="0.25">
      <c r="A6018" s="21" t="s">
        <v>2119</v>
      </c>
      <c r="B6018" s="25">
        <v>41709</v>
      </c>
      <c r="C6018" s="28" t="s">
        <v>21</v>
      </c>
      <c r="D6018" s="21" t="s">
        <v>937</v>
      </c>
      <c r="E6018" s="26">
        <v>400</v>
      </c>
      <c r="G6018" s="28" t="s">
        <v>68</v>
      </c>
      <c r="I6018" s="21">
        <f>WEEKNUM(B6018)</f>
        <v>11</v>
      </c>
    </row>
    <row r="6019" spans="1:9" x14ac:dyDescent="0.25">
      <c r="A6019" s="21" t="s">
        <v>2119</v>
      </c>
      <c r="B6019" s="25">
        <v>41710</v>
      </c>
      <c r="C6019" s="28" t="s">
        <v>340</v>
      </c>
      <c r="D6019" s="21">
        <v>289305</v>
      </c>
      <c r="F6019" s="26">
        <v>593.67999999999995</v>
      </c>
      <c r="G6019" s="28" t="s">
        <v>1061</v>
      </c>
    </row>
    <row r="6020" spans="1:9" x14ac:dyDescent="0.25">
      <c r="A6020" s="21" t="s">
        <v>2119</v>
      </c>
      <c r="B6020" s="25">
        <v>41710</v>
      </c>
      <c r="C6020" s="28" t="s">
        <v>6</v>
      </c>
      <c r="D6020" s="21">
        <v>95612</v>
      </c>
      <c r="F6020" s="26">
        <v>2360.5500000000002</v>
      </c>
      <c r="G6020" s="28" t="s">
        <v>1060</v>
      </c>
    </row>
    <row r="6021" spans="1:9" x14ac:dyDescent="0.25">
      <c r="A6021" s="21" t="s">
        <v>2119</v>
      </c>
      <c r="B6021" s="25">
        <v>41710</v>
      </c>
      <c r="C6021" s="28" t="s">
        <v>6</v>
      </c>
      <c r="D6021" s="21" t="s">
        <v>216</v>
      </c>
      <c r="F6021" s="26">
        <v>340.7</v>
      </c>
      <c r="G6021" s="21" t="s">
        <v>1060</v>
      </c>
    </row>
    <row r="6022" spans="1:9" x14ac:dyDescent="0.25">
      <c r="A6022" s="21" t="s">
        <v>2119</v>
      </c>
      <c r="B6022" s="25">
        <v>41710</v>
      </c>
      <c r="C6022" s="28" t="s">
        <v>21</v>
      </c>
      <c r="D6022" s="21" t="s">
        <v>389</v>
      </c>
      <c r="E6022" s="26">
        <v>1200</v>
      </c>
      <c r="G6022" s="28" t="s">
        <v>1060</v>
      </c>
      <c r="I6022" s="21">
        <f>WEEKNUM(B6022)</f>
        <v>11</v>
      </c>
    </row>
    <row r="6023" spans="1:9" x14ac:dyDescent="0.25">
      <c r="A6023" s="21" t="s">
        <v>2119</v>
      </c>
      <c r="B6023" s="25">
        <v>41710</v>
      </c>
      <c r="C6023" s="28" t="s">
        <v>1015</v>
      </c>
      <c r="D6023" s="21" t="s">
        <v>1062</v>
      </c>
      <c r="E6023" s="26">
        <v>2500</v>
      </c>
      <c r="G6023" s="28" t="s">
        <v>1063</v>
      </c>
      <c r="I6023" s="21">
        <f>WEEKNUM(B6023)</f>
        <v>11</v>
      </c>
    </row>
    <row r="6024" spans="1:9" x14ac:dyDescent="0.25">
      <c r="A6024" s="21" t="s">
        <v>2119</v>
      </c>
      <c r="B6024" s="25">
        <v>41711</v>
      </c>
      <c r="C6024" s="28" t="s">
        <v>275</v>
      </c>
      <c r="D6024" s="21">
        <v>417112</v>
      </c>
      <c r="F6024" s="26">
        <v>75.45</v>
      </c>
      <c r="G6024" s="28" t="s">
        <v>1061</v>
      </c>
    </row>
    <row r="6025" spans="1:9" x14ac:dyDescent="0.25">
      <c r="A6025" s="21" t="s">
        <v>2119</v>
      </c>
      <c r="B6025" s="25">
        <v>41711</v>
      </c>
      <c r="C6025" s="28" t="s">
        <v>275</v>
      </c>
      <c r="D6025" s="21" t="s">
        <v>216</v>
      </c>
      <c r="F6025" s="26">
        <v>19</v>
      </c>
      <c r="G6025" s="28" t="s">
        <v>1061</v>
      </c>
    </row>
    <row r="6026" spans="1:9" x14ac:dyDescent="0.25">
      <c r="A6026" s="21" t="s">
        <v>2119</v>
      </c>
      <c r="B6026" s="25">
        <v>41711</v>
      </c>
      <c r="C6026" s="28" t="s">
        <v>434</v>
      </c>
      <c r="D6026" s="21">
        <v>289457</v>
      </c>
      <c r="F6026" s="26">
        <v>21.02</v>
      </c>
      <c r="G6026" s="28" t="s">
        <v>299</v>
      </c>
    </row>
    <row r="6027" spans="1:9" x14ac:dyDescent="0.25">
      <c r="A6027" s="21" t="s">
        <v>2119</v>
      </c>
      <c r="B6027" s="25">
        <v>41712</v>
      </c>
      <c r="C6027" s="28" t="s">
        <v>6</v>
      </c>
      <c r="D6027" s="21" t="s">
        <v>216</v>
      </c>
      <c r="F6027" s="26">
        <v>19</v>
      </c>
      <c r="G6027" s="28" t="s">
        <v>1021</v>
      </c>
    </row>
    <row r="6028" spans="1:9" x14ac:dyDescent="0.25">
      <c r="A6028" s="21" t="s">
        <v>2119</v>
      </c>
      <c r="B6028" s="25">
        <v>41712</v>
      </c>
      <c r="C6028" s="28" t="s">
        <v>340</v>
      </c>
      <c r="D6028" s="21">
        <v>153834</v>
      </c>
      <c r="F6028" s="26">
        <v>174.62</v>
      </c>
      <c r="G6028" s="28" t="s">
        <v>299</v>
      </c>
    </row>
    <row r="6029" spans="1:9" x14ac:dyDescent="0.25">
      <c r="A6029" s="21" t="s">
        <v>2119</v>
      </c>
      <c r="B6029" s="25">
        <v>41712</v>
      </c>
      <c r="C6029" s="28" t="s">
        <v>6</v>
      </c>
      <c r="D6029" s="21">
        <v>289491</v>
      </c>
      <c r="F6029" s="26">
        <v>343.71</v>
      </c>
      <c r="G6029" s="28" t="s">
        <v>582</v>
      </c>
    </row>
    <row r="6030" spans="1:9" x14ac:dyDescent="0.25">
      <c r="A6030" s="21" t="s">
        <v>2119</v>
      </c>
      <c r="B6030" s="25">
        <v>41712</v>
      </c>
      <c r="C6030" s="28" t="s">
        <v>6</v>
      </c>
      <c r="D6030" s="21">
        <v>95743</v>
      </c>
      <c r="F6030" s="26">
        <v>2132.0100000000002</v>
      </c>
      <c r="G6030" s="28" t="s">
        <v>1021</v>
      </c>
    </row>
    <row r="6031" spans="1:9" x14ac:dyDescent="0.25">
      <c r="A6031" s="21" t="s">
        <v>2119</v>
      </c>
      <c r="B6031" s="25">
        <v>41712</v>
      </c>
      <c r="C6031" s="28" t="s">
        <v>275</v>
      </c>
      <c r="D6031" s="21" t="s">
        <v>216</v>
      </c>
      <c r="F6031" s="26">
        <v>399.7</v>
      </c>
      <c r="G6031" s="28" t="s">
        <v>1061</v>
      </c>
    </row>
    <row r="6032" spans="1:9" x14ac:dyDescent="0.25">
      <c r="A6032" s="21" t="s">
        <v>2119</v>
      </c>
      <c r="B6032" s="25">
        <v>41712</v>
      </c>
      <c r="C6032" s="28" t="s">
        <v>275</v>
      </c>
      <c r="D6032" s="21">
        <v>417434</v>
      </c>
      <c r="F6032" s="26">
        <v>148.94</v>
      </c>
      <c r="G6032" s="28" t="s">
        <v>1061</v>
      </c>
    </row>
    <row r="6033" spans="1:9" x14ac:dyDescent="0.25">
      <c r="A6033" s="21" t="s">
        <v>2119</v>
      </c>
      <c r="B6033" s="25">
        <v>41712</v>
      </c>
      <c r="C6033" s="28" t="s">
        <v>21</v>
      </c>
      <c r="D6033" s="21" t="s">
        <v>257</v>
      </c>
      <c r="E6033" s="26">
        <v>320</v>
      </c>
      <c r="G6033" s="28" t="s">
        <v>23</v>
      </c>
      <c r="I6033" s="21">
        <f>WEEKNUM(B6033)</f>
        <v>11</v>
      </c>
    </row>
    <row r="6034" spans="1:9" x14ac:dyDescent="0.25">
      <c r="A6034" s="21" t="s">
        <v>2119</v>
      </c>
      <c r="B6034" s="25">
        <v>41712</v>
      </c>
      <c r="C6034" s="28" t="s">
        <v>21</v>
      </c>
      <c r="D6034" s="21" t="s">
        <v>257</v>
      </c>
      <c r="E6034" s="26">
        <v>320</v>
      </c>
      <c r="G6034" s="28" t="s">
        <v>888</v>
      </c>
      <c r="I6034" s="21">
        <f>WEEKNUM(B6034)</f>
        <v>11</v>
      </c>
    </row>
    <row r="6035" spans="1:9" x14ac:dyDescent="0.25">
      <c r="A6035" s="21" t="s">
        <v>2119</v>
      </c>
      <c r="B6035" s="25">
        <v>41713</v>
      </c>
      <c r="C6035" s="28" t="s">
        <v>6</v>
      </c>
      <c r="D6035" s="21">
        <v>286283</v>
      </c>
      <c r="F6035" s="26">
        <v>110.71</v>
      </c>
      <c r="G6035" s="28" t="s">
        <v>278</v>
      </c>
    </row>
    <row r="6036" spans="1:9" x14ac:dyDescent="0.25">
      <c r="A6036" s="21" t="s">
        <v>2119</v>
      </c>
      <c r="B6036" s="25">
        <v>41713</v>
      </c>
      <c r="C6036" s="28" t="s">
        <v>6</v>
      </c>
      <c r="D6036" s="21">
        <v>291631</v>
      </c>
      <c r="F6036" s="26">
        <v>43.31</v>
      </c>
      <c r="G6036" s="28" t="s">
        <v>1021</v>
      </c>
    </row>
    <row r="6037" spans="1:9" x14ac:dyDescent="0.25">
      <c r="A6037" s="21" t="s">
        <v>2119</v>
      </c>
      <c r="B6037" s="25">
        <v>41713</v>
      </c>
      <c r="C6037" s="28" t="s">
        <v>6</v>
      </c>
      <c r="D6037" s="21">
        <v>286312</v>
      </c>
      <c r="F6037" s="26">
        <v>175.42</v>
      </c>
      <c r="G6037" s="28" t="s">
        <v>503</v>
      </c>
    </row>
    <row r="6038" spans="1:9" x14ac:dyDescent="0.25">
      <c r="A6038" s="21" t="s">
        <v>2119</v>
      </c>
      <c r="B6038" s="25">
        <v>41715</v>
      </c>
      <c r="C6038" s="28" t="s">
        <v>21</v>
      </c>
      <c r="D6038" s="21" t="s">
        <v>40</v>
      </c>
      <c r="E6038" s="26">
        <v>1500</v>
      </c>
      <c r="G6038" s="28" t="s">
        <v>1060</v>
      </c>
      <c r="I6038" s="21">
        <f>WEEKNUM(B6038)</f>
        <v>12</v>
      </c>
    </row>
    <row r="6039" spans="1:9" x14ac:dyDescent="0.25">
      <c r="A6039" s="21" t="s">
        <v>2119</v>
      </c>
      <c r="B6039" s="25">
        <v>41715</v>
      </c>
      <c r="C6039" s="28" t="s">
        <v>21</v>
      </c>
      <c r="D6039" s="21" t="s">
        <v>899</v>
      </c>
      <c r="E6039" s="26">
        <v>1135</v>
      </c>
      <c r="G6039" s="28" t="s">
        <v>1060</v>
      </c>
      <c r="I6039" s="21">
        <f>WEEKNUM(B6039)</f>
        <v>12</v>
      </c>
    </row>
    <row r="6040" spans="1:9" x14ac:dyDescent="0.25">
      <c r="A6040" s="21" t="s">
        <v>2119</v>
      </c>
      <c r="B6040" s="25">
        <v>41715</v>
      </c>
      <c r="C6040" s="28" t="s">
        <v>21</v>
      </c>
      <c r="D6040" s="21" t="s">
        <v>22</v>
      </c>
      <c r="E6040" s="26">
        <v>200</v>
      </c>
      <c r="G6040" s="28" t="s">
        <v>1050</v>
      </c>
      <c r="I6040" s="21">
        <f>WEEKNUM(B6040)</f>
        <v>12</v>
      </c>
    </row>
    <row r="6041" spans="1:9" x14ac:dyDescent="0.25">
      <c r="A6041" s="21" t="s">
        <v>2119</v>
      </c>
      <c r="B6041" s="25">
        <v>41715</v>
      </c>
      <c r="C6041" s="28" t="s">
        <v>21</v>
      </c>
      <c r="D6041" s="21" t="s">
        <v>22</v>
      </c>
      <c r="E6041" s="26">
        <v>275</v>
      </c>
      <c r="G6041" s="28" t="s">
        <v>582</v>
      </c>
      <c r="I6041" s="21">
        <f>WEEKNUM(B6041)</f>
        <v>12</v>
      </c>
    </row>
    <row r="6042" spans="1:9" x14ac:dyDescent="0.25">
      <c r="A6042" s="21" t="s">
        <v>2119</v>
      </c>
      <c r="B6042" s="25">
        <v>41715</v>
      </c>
      <c r="C6042" s="28" t="s">
        <v>6</v>
      </c>
      <c r="D6042" s="21">
        <v>291713</v>
      </c>
      <c r="F6042" s="26">
        <v>997.48</v>
      </c>
      <c r="G6042" s="28" t="s">
        <v>1021</v>
      </c>
    </row>
    <row r="6043" spans="1:9" x14ac:dyDescent="0.25">
      <c r="A6043" s="21" t="s">
        <v>2119</v>
      </c>
      <c r="B6043" s="25">
        <v>41715</v>
      </c>
      <c r="C6043" s="28" t="s">
        <v>21</v>
      </c>
      <c r="D6043" s="21" t="s">
        <v>22</v>
      </c>
      <c r="E6043" s="26">
        <v>275</v>
      </c>
      <c r="G6043" s="28" t="s">
        <v>503</v>
      </c>
      <c r="I6043" s="21">
        <f>WEEKNUM(B6043)</f>
        <v>12</v>
      </c>
    </row>
    <row r="6044" spans="1:9" x14ac:dyDescent="0.25">
      <c r="A6044" s="21" t="s">
        <v>2119</v>
      </c>
      <c r="B6044" s="25">
        <v>41715</v>
      </c>
      <c r="C6044" s="28" t="s">
        <v>21</v>
      </c>
      <c r="D6044" s="21" t="s">
        <v>1064</v>
      </c>
      <c r="E6044" s="26">
        <v>2300</v>
      </c>
      <c r="G6044" s="21" t="s">
        <v>1021</v>
      </c>
      <c r="I6044" s="21">
        <f>WEEKNUM(B6044)</f>
        <v>12</v>
      </c>
    </row>
    <row r="6045" spans="1:9" x14ac:dyDescent="0.25">
      <c r="A6045" s="21" t="s">
        <v>2119</v>
      </c>
      <c r="B6045" s="25">
        <v>41715</v>
      </c>
      <c r="C6045" s="28" t="s">
        <v>1015</v>
      </c>
      <c r="D6045" s="21" t="s">
        <v>46</v>
      </c>
      <c r="E6045" s="26">
        <v>2500</v>
      </c>
      <c r="G6045" s="28" t="s">
        <v>1061</v>
      </c>
      <c r="I6045" s="21">
        <f>WEEKNUM(B6045)</f>
        <v>12</v>
      </c>
    </row>
    <row r="6046" spans="1:9" x14ac:dyDescent="0.25">
      <c r="A6046" s="21" t="s">
        <v>2119</v>
      </c>
      <c r="B6046" s="25">
        <v>41716</v>
      </c>
      <c r="C6046" s="28" t="s">
        <v>21</v>
      </c>
      <c r="D6046" s="21" t="s">
        <v>257</v>
      </c>
      <c r="E6046" s="26">
        <v>1169.3</v>
      </c>
      <c r="G6046" s="28" t="s">
        <v>1060</v>
      </c>
      <c r="I6046" s="21">
        <f>WEEKNUM(B6046)</f>
        <v>12</v>
      </c>
    </row>
    <row r="6047" spans="1:9" x14ac:dyDescent="0.25">
      <c r="A6047" s="21" t="s">
        <v>2119</v>
      </c>
      <c r="B6047" s="25">
        <v>41716</v>
      </c>
      <c r="C6047" s="28" t="s">
        <v>21</v>
      </c>
      <c r="D6047" s="21" t="s">
        <v>38</v>
      </c>
      <c r="E6047" s="26">
        <v>280</v>
      </c>
      <c r="G6047" s="28" t="s">
        <v>1051</v>
      </c>
      <c r="I6047" s="21">
        <f>WEEKNUM(B6047)</f>
        <v>12</v>
      </c>
    </row>
    <row r="6048" spans="1:9" x14ac:dyDescent="0.25">
      <c r="A6048" s="21" t="s">
        <v>2119</v>
      </c>
      <c r="B6048" s="25">
        <v>41716</v>
      </c>
      <c r="C6048" s="28" t="s">
        <v>6</v>
      </c>
      <c r="D6048" s="21">
        <v>291743</v>
      </c>
      <c r="F6048" s="26">
        <v>77</v>
      </c>
      <c r="G6048" s="28" t="s">
        <v>1021</v>
      </c>
    </row>
    <row r="6049" spans="1:9" x14ac:dyDescent="0.25">
      <c r="A6049" s="21" t="s">
        <v>2119</v>
      </c>
      <c r="B6049" s="25">
        <v>41716</v>
      </c>
      <c r="C6049" s="28" t="s">
        <v>444</v>
      </c>
      <c r="D6049" s="21">
        <v>95901</v>
      </c>
      <c r="F6049" s="26">
        <v>385.35</v>
      </c>
      <c r="G6049" s="28" t="s">
        <v>299</v>
      </c>
    </row>
    <row r="6050" spans="1:9" x14ac:dyDescent="0.25">
      <c r="A6050" s="21" t="s">
        <v>2119</v>
      </c>
      <c r="B6050" s="25">
        <v>41716</v>
      </c>
      <c r="C6050" s="28" t="s">
        <v>6</v>
      </c>
      <c r="D6050" s="21" t="s">
        <v>216</v>
      </c>
      <c r="F6050" s="26">
        <v>379</v>
      </c>
      <c r="G6050" s="28" t="s">
        <v>1021</v>
      </c>
    </row>
    <row r="6051" spans="1:9" x14ac:dyDescent="0.25">
      <c r="A6051" s="21" t="s">
        <v>2119</v>
      </c>
      <c r="B6051" s="25">
        <v>41716</v>
      </c>
      <c r="C6051" s="28" t="s">
        <v>434</v>
      </c>
      <c r="D6051" s="21">
        <v>291807</v>
      </c>
      <c r="F6051" s="26">
        <v>1303.76</v>
      </c>
      <c r="G6051" s="28" t="s">
        <v>1021</v>
      </c>
    </row>
    <row r="6052" spans="1:9" x14ac:dyDescent="0.25">
      <c r="A6052" s="21" t="s">
        <v>2119</v>
      </c>
      <c r="B6052" s="25">
        <v>41716</v>
      </c>
      <c r="C6052" s="28" t="s">
        <v>6</v>
      </c>
      <c r="D6052" s="21" t="s">
        <v>216</v>
      </c>
      <c r="F6052" s="26">
        <v>818.4</v>
      </c>
      <c r="G6052" s="28" t="s">
        <v>1065</v>
      </c>
    </row>
    <row r="6053" spans="1:9" x14ac:dyDescent="0.25">
      <c r="A6053" s="21" t="s">
        <v>2119</v>
      </c>
      <c r="B6053" s="25">
        <v>41716</v>
      </c>
      <c r="C6053" s="28" t="s">
        <v>21</v>
      </c>
      <c r="D6053" s="21" t="s">
        <v>1066</v>
      </c>
      <c r="E6053" s="26">
        <v>450</v>
      </c>
      <c r="G6053" s="28" t="s">
        <v>1021</v>
      </c>
      <c r="I6053" s="21">
        <f>WEEKNUM(B6053)</f>
        <v>12</v>
      </c>
    </row>
    <row r="6054" spans="1:9" x14ac:dyDescent="0.25">
      <c r="A6054" s="21" t="s">
        <v>2119</v>
      </c>
      <c r="B6054" s="25">
        <v>41716</v>
      </c>
      <c r="C6054" s="28" t="s">
        <v>21</v>
      </c>
      <c r="D6054" s="21" t="s">
        <v>255</v>
      </c>
      <c r="E6054" s="26">
        <v>125</v>
      </c>
      <c r="G6054" s="28" t="s">
        <v>164</v>
      </c>
      <c r="I6054" s="21">
        <f>WEEKNUM(B6054)</f>
        <v>12</v>
      </c>
    </row>
    <row r="6055" spans="1:9" x14ac:dyDescent="0.25">
      <c r="A6055" s="21" t="s">
        <v>2119</v>
      </c>
      <c r="B6055" s="25">
        <v>41717</v>
      </c>
      <c r="C6055" s="28" t="s">
        <v>6</v>
      </c>
      <c r="D6055" s="21">
        <v>289823</v>
      </c>
      <c r="F6055" s="26">
        <v>153.78</v>
      </c>
      <c r="G6055" s="28" t="s">
        <v>1065</v>
      </c>
    </row>
    <row r="6056" spans="1:9" x14ac:dyDescent="0.25">
      <c r="A6056" s="21" t="s">
        <v>2119</v>
      </c>
      <c r="B6056" s="25">
        <v>41717</v>
      </c>
      <c r="C6056" s="28" t="s">
        <v>275</v>
      </c>
      <c r="D6056" s="21" t="s">
        <v>216</v>
      </c>
      <c r="F6056" s="26">
        <v>799.4</v>
      </c>
      <c r="G6056" s="28" t="s">
        <v>1061</v>
      </c>
    </row>
    <row r="6057" spans="1:9" x14ac:dyDescent="0.25">
      <c r="A6057" s="21" t="s">
        <v>2119</v>
      </c>
      <c r="B6057" s="25">
        <v>41717</v>
      </c>
      <c r="C6057" s="28" t="s">
        <v>21</v>
      </c>
      <c r="D6057" s="21" t="s">
        <v>22</v>
      </c>
      <c r="E6057" s="26">
        <v>850</v>
      </c>
      <c r="G6057" s="28" t="s">
        <v>1021</v>
      </c>
      <c r="I6057" s="21">
        <f>WEEKNUM(B6057)</f>
        <v>12</v>
      </c>
    </row>
    <row r="6058" spans="1:9" x14ac:dyDescent="0.25">
      <c r="A6058" s="21" t="s">
        <v>2119</v>
      </c>
      <c r="B6058" s="25">
        <v>41717</v>
      </c>
      <c r="C6058" s="28" t="s">
        <v>21</v>
      </c>
      <c r="D6058" s="21" t="s">
        <v>1067</v>
      </c>
      <c r="E6058" s="26">
        <v>525</v>
      </c>
      <c r="G6058" s="28" t="s">
        <v>1021</v>
      </c>
      <c r="I6058" s="21">
        <f>WEEKNUM(B6058)</f>
        <v>12</v>
      </c>
    </row>
    <row r="6059" spans="1:9" x14ac:dyDescent="0.25">
      <c r="A6059" s="21" t="s">
        <v>2119</v>
      </c>
      <c r="B6059" s="25">
        <v>41718</v>
      </c>
      <c r="C6059" s="28" t="s">
        <v>21</v>
      </c>
      <c r="D6059" s="21" t="s">
        <v>730</v>
      </c>
      <c r="E6059" s="26">
        <v>1.2</v>
      </c>
      <c r="G6059" s="28" t="s">
        <v>1060</v>
      </c>
      <c r="I6059" s="21">
        <f>WEEKNUM(B6059)</f>
        <v>12</v>
      </c>
    </row>
    <row r="6060" spans="1:9" x14ac:dyDescent="0.25">
      <c r="A6060" s="21" t="s">
        <v>2119</v>
      </c>
      <c r="B6060" s="25">
        <v>41718</v>
      </c>
      <c r="C6060" s="28" t="s">
        <v>340</v>
      </c>
      <c r="D6060" s="21">
        <v>154081</v>
      </c>
      <c r="F6060" s="26">
        <v>18</v>
      </c>
      <c r="G6060" s="28" t="s">
        <v>299</v>
      </c>
    </row>
    <row r="6061" spans="1:9" x14ac:dyDescent="0.25">
      <c r="A6061" s="21" t="s">
        <v>2119</v>
      </c>
      <c r="B6061" s="25">
        <v>41718</v>
      </c>
      <c r="C6061" s="28" t="s">
        <v>444</v>
      </c>
      <c r="D6061" s="21">
        <v>96006</v>
      </c>
      <c r="F6061" s="26">
        <v>626.66</v>
      </c>
      <c r="G6061" s="28" t="s">
        <v>1068</v>
      </c>
    </row>
    <row r="6062" spans="1:9" x14ac:dyDescent="0.25">
      <c r="A6062" s="21" t="s">
        <v>2119</v>
      </c>
      <c r="B6062" s="25">
        <v>41718</v>
      </c>
      <c r="C6062" s="28" t="s">
        <v>6</v>
      </c>
      <c r="D6062" s="21" t="s">
        <v>216</v>
      </c>
      <c r="F6062" s="26">
        <v>399.7</v>
      </c>
      <c r="G6062" s="28" t="s">
        <v>1065</v>
      </c>
    </row>
    <row r="6063" spans="1:9" x14ac:dyDescent="0.25">
      <c r="A6063" s="21" t="s">
        <v>2119</v>
      </c>
      <c r="B6063" s="25">
        <v>41718</v>
      </c>
      <c r="C6063" s="28" t="s">
        <v>275</v>
      </c>
      <c r="D6063" s="21" t="s">
        <v>216</v>
      </c>
      <c r="F6063" s="26">
        <v>399.7</v>
      </c>
      <c r="G6063" s="28" t="s">
        <v>1061</v>
      </c>
    </row>
    <row r="6064" spans="1:9" x14ac:dyDescent="0.25">
      <c r="A6064" s="21" t="s">
        <v>2119</v>
      </c>
      <c r="B6064" s="25">
        <v>41718</v>
      </c>
      <c r="C6064" s="28" t="s">
        <v>6</v>
      </c>
      <c r="D6064" s="21">
        <v>418408</v>
      </c>
      <c r="F6064" s="26">
        <v>445.51</v>
      </c>
      <c r="G6064" s="28" t="s">
        <v>960</v>
      </c>
    </row>
    <row r="6065" spans="1:9" x14ac:dyDescent="0.25">
      <c r="A6065" s="21" t="s">
        <v>2119</v>
      </c>
      <c r="B6065" s="25">
        <v>41718</v>
      </c>
      <c r="C6065" s="28" t="s">
        <v>21</v>
      </c>
      <c r="D6065" s="21" t="s">
        <v>954</v>
      </c>
      <c r="E6065" s="26">
        <v>224.64</v>
      </c>
      <c r="G6065" s="28" t="s">
        <v>1021</v>
      </c>
      <c r="I6065" s="21">
        <f>WEEKNUM(B6065)</f>
        <v>12</v>
      </c>
    </row>
    <row r="6066" spans="1:9" x14ac:dyDescent="0.25">
      <c r="A6066" s="21" t="s">
        <v>2119</v>
      </c>
      <c r="B6066" s="25">
        <v>41718</v>
      </c>
      <c r="C6066" s="28" t="s">
        <v>21</v>
      </c>
      <c r="D6066" s="21" t="s">
        <v>1066</v>
      </c>
      <c r="E6066" s="26">
        <v>450</v>
      </c>
      <c r="G6066" s="28" t="s">
        <v>1012</v>
      </c>
      <c r="I6066" s="21">
        <f>WEEKNUM(B6066)</f>
        <v>12</v>
      </c>
    </row>
    <row r="6067" spans="1:9" x14ac:dyDescent="0.25">
      <c r="A6067" s="21" t="s">
        <v>2119</v>
      </c>
      <c r="B6067" s="25">
        <v>41719</v>
      </c>
      <c r="C6067" s="28" t="s">
        <v>21</v>
      </c>
      <c r="D6067" s="21" t="s">
        <v>269</v>
      </c>
      <c r="E6067" s="26">
        <v>2500</v>
      </c>
      <c r="G6067" s="28" t="s">
        <v>1060</v>
      </c>
      <c r="I6067" s="21">
        <f>WEEKNUM(B6067)</f>
        <v>12</v>
      </c>
    </row>
    <row r="6068" spans="1:9" x14ac:dyDescent="0.25">
      <c r="A6068" s="21" t="s">
        <v>2119</v>
      </c>
      <c r="B6068" s="25">
        <v>41719</v>
      </c>
      <c r="C6068" s="28" t="s">
        <v>21</v>
      </c>
      <c r="D6068" s="21" t="s">
        <v>36</v>
      </c>
      <c r="E6068" s="26">
        <v>125</v>
      </c>
      <c r="G6068" s="28" t="s">
        <v>1012</v>
      </c>
      <c r="I6068" s="21">
        <f>WEEKNUM(B6068)</f>
        <v>12</v>
      </c>
    </row>
    <row r="6069" spans="1:9" x14ac:dyDescent="0.25">
      <c r="A6069" s="21" t="s">
        <v>2119</v>
      </c>
      <c r="B6069" s="25">
        <v>41719</v>
      </c>
      <c r="C6069" s="28" t="s">
        <v>275</v>
      </c>
      <c r="D6069" s="21">
        <v>96051</v>
      </c>
      <c r="F6069" s="26">
        <v>296.18</v>
      </c>
      <c r="G6069" s="28" t="s">
        <v>1068</v>
      </c>
    </row>
    <row r="6070" spans="1:9" x14ac:dyDescent="0.25">
      <c r="A6070" s="21" t="s">
        <v>2119</v>
      </c>
      <c r="B6070" s="25">
        <v>41719</v>
      </c>
      <c r="C6070" s="28" t="s">
        <v>275</v>
      </c>
      <c r="D6070" s="21">
        <v>418517</v>
      </c>
      <c r="F6070" s="26">
        <v>27.46</v>
      </c>
      <c r="G6070" s="28" t="s">
        <v>1065</v>
      </c>
    </row>
    <row r="6071" spans="1:9" x14ac:dyDescent="0.25">
      <c r="A6071" s="21" t="s">
        <v>2119</v>
      </c>
      <c r="B6071" s="25">
        <v>41719</v>
      </c>
      <c r="C6071" s="28" t="s">
        <v>275</v>
      </c>
      <c r="D6071" s="21">
        <v>96091</v>
      </c>
      <c r="F6071" s="26">
        <v>81.99</v>
      </c>
      <c r="G6071" s="28" t="s">
        <v>1068</v>
      </c>
    </row>
    <row r="6072" spans="1:9" x14ac:dyDescent="0.25">
      <c r="A6072" s="21" t="s">
        <v>2119</v>
      </c>
      <c r="B6072" s="25">
        <v>41719</v>
      </c>
      <c r="C6072" s="28" t="s">
        <v>6</v>
      </c>
      <c r="D6072" s="21">
        <v>290098</v>
      </c>
      <c r="F6072" s="26">
        <v>372.54</v>
      </c>
      <c r="G6072" s="28" t="s">
        <v>1012</v>
      </c>
    </row>
    <row r="6073" spans="1:9" x14ac:dyDescent="0.25">
      <c r="A6073" s="21" t="s">
        <v>2119</v>
      </c>
      <c r="B6073" s="25">
        <v>41719</v>
      </c>
      <c r="C6073" s="28" t="s">
        <v>340</v>
      </c>
      <c r="D6073" s="21">
        <v>290104</v>
      </c>
      <c r="F6073" s="26">
        <v>498.08</v>
      </c>
      <c r="G6073" s="28" t="s">
        <v>299</v>
      </c>
    </row>
    <row r="6074" spans="1:9" x14ac:dyDescent="0.25">
      <c r="A6074" s="21" t="s">
        <v>2119</v>
      </c>
      <c r="B6074" s="25">
        <v>41719</v>
      </c>
      <c r="C6074" s="28" t="s">
        <v>21</v>
      </c>
      <c r="D6074" s="21" t="s">
        <v>1069</v>
      </c>
      <c r="E6074" s="26">
        <v>75</v>
      </c>
      <c r="G6074" s="21" t="s">
        <v>1632</v>
      </c>
      <c r="I6074" s="21">
        <f>WEEKNUM(B6074)</f>
        <v>12</v>
      </c>
    </row>
    <row r="6075" spans="1:9" x14ac:dyDescent="0.25">
      <c r="A6075" s="21" t="s">
        <v>2119</v>
      </c>
      <c r="B6075" s="25">
        <v>41719</v>
      </c>
      <c r="C6075" s="28" t="s">
        <v>21</v>
      </c>
      <c r="D6075" s="21" t="s">
        <v>1069</v>
      </c>
      <c r="E6075" s="26">
        <v>75</v>
      </c>
      <c r="G6075" s="21" t="s">
        <v>286</v>
      </c>
      <c r="I6075" s="21">
        <f>WEEKNUM(B6075)</f>
        <v>12</v>
      </c>
    </row>
    <row r="6076" spans="1:9" x14ac:dyDescent="0.25">
      <c r="A6076" s="21" t="s">
        <v>2119</v>
      </c>
      <c r="B6076" s="25">
        <v>41722</v>
      </c>
      <c r="C6076" s="28" t="s">
        <v>21</v>
      </c>
      <c r="D6076" s="21" t="s">
        <v>730</v>
      </c>
      <c r="E6076" s="26">
        <v>3</v>
      </c>
      <c r="G6076" s="28" t="s">
        <v>1060</v>
      </c>
      <c r="I6076" s="21">
        <f>WEEKNUM(B6076)</f>
        <v>13</v>
      </c>
    </row>
    <row r="6077" spans="1:9" x14ac:dyDescent="0.25">
      <c r="A6077" s="21" t="s">
        <v>2119</v>
      </c>
      <c r="B6077" s="25">
        <v>41722</v>
      </c>
      <c r="C6077" s="28" t="s">
        <v>6</v>
      </c>
      <c r="D6077" s="21">
        <v>96179</v>
      </c>
      <c r="F6077" s="26">
        <v>22.2</v>
      </c>
      <c r="G6077" s="28" t="s">
        <v>960</v>
      </c>
    </row>
    <row r="6078" spans="1:9" x14ac:dyDescent="0.25">
      <c r="A6078" s="21" t="s">
        <v>2119</v>
      </c>
      <c r="B6078" s="25">
        <v>41722</v>
      </c>
      <c r="C6078" s="28" t="s">
        <v>6</v>
      </c>
      <c r="D6078" s="21">
        <v>96176</v>
      </c>
      <c r="F6078" s="26">
        <v>1403.95</v>
      </c>
      <c r="G6078" s="28" t="s">
        <v>960</v>
      </c>
    </row>
    <row r="6079" spans="1:9" x14ac:dyDescent="0.25">
      <c r="A6079" s="21" t="s">
        <v>2119</v>
      </c>
      <c r="B6079" s="25">
        <v>41722</v>
      </c>
      <c r="C6079" s="28" t="s">
        <v>6</v>
      </c>
      <c r="D6079" s="21">
        <v>290249</v>
      </c>
      <c r="F6079" s="26">
        <v>31.4</v>
      </c>
      <c r="G6079" s="28" t="s">
        <v>1012</v>
      </c>
    </row>
    <row r="6080" spans="1:9" x14ac:dyDescent="0.25">
      <c r="A6080" s="21" t="s">
        <v>2119</v>
      </c>
      <c r="B6080" s="25">
        <v>41722</v>
      </c>
      <c r="C6080" s="28" t="s">
        <v>6</v>
      </c>
      <c r="D6080" s="21">
        <v>290263</v>
      </c>
      <c r="F6080" s="26">
        <v>40.700000000000003</v>
      </c>
      <c r="G6080" s="28" t="s">
        <v>1012</v>
      </c>
    </row>
    <row r="6081" spans="1:9" x14ac:dyDescent="0.25">
      <c r="A6081" s="21" t="s">
        <v>2119</v>
      </c>
      <c r="B6081" s="25">
        <v>41722</v>
      </c>
      <c r="C6081" s="28" t="s">
        <v>6</v>
      </c>
      <c r="D6081" s="21">
        <v>290282</v>
      </c>
      <c r="F6081" s="26">
        <v>58.03</v>
      </c>
      <c r="G6081" s="28" t="s">
        <v>1012</v>
      </c>
    </row>
    <row r="6082" spans="1:9" x14ac:dyDescent="0.25">
      <c r="A6082" s="21" t="s">
        <v>2119</v>
      </c>
      <c r="B6082" s="25">
        <v>41722</v>
      </c>
      <c r="C6082" s="28" t="s">
        <v>6</v>
      </c>
      <c r="D6082" s="21">
        <v>419075</v>
      </c>
      <c r="F6082" s="26">
        <v>727.59</v>
      </c>
      <c r="G6082" s="28" t="s">
        <v>1060</v>
      </c>
    </row>
    <row r="6083" spans="1:9" x14ac:dyDescent="0.25">
      <c r="A6083" s="21" t="s">
        <v>2119</v>
      </c>
      <c r="B6083" s="25">
        <v>41722</v>
      </c>
      <c r="C6083" s="28" t="s">
        <v>21</v>
      </c>
      <c r="D6083" s="21" t="s">
        <v>40</v>
      </c>
      <c r="E6083" s="26">
        <v>730</v>
      </c>
      <c r="G6083" s="28" t="s">
        <v>1021</v>
      </c>
      <c r="I6083" s="21">
        <f>WEEKNUM(B6083)</f>
        <v>13</v>
      </c>
    </row>
    <row r="6084" spans="1:9" x14ac:dyDescent="0.25">
      <c r="A6084" s="21" t="s">
        <v>2119</v>
      </c>
      <c r="B6084" s="25">
        <v>41722</v>
      </c>
      <c r="C6084" s="28" t="s">
        <v>21</v>
      </c>
      <c r="D6084" s="21" t="s">
        <v>295</v>
      </c>
      <c r="E6084" s="26">
        <v>450</v>
      </c>
      <c r="G6084" s="28" t="s">
        <v>960</v>
      </c>
      <c r="I6084" s="21">
        <f>WEEKNUM(B6084)</f>
        <v>13</v>
      </c>
    </row>
    <row r="6085" spans="1:9" x14ac:dyDescent="0.25">
      <c r="A6085" s="21" t="s">
        <v>2119</v>
      </c>
      <c r="B6085" s="25">
        <v>41722</v>
      </c>
      <c r="C6085" s="28" t="s">
        <v>1015</v>
      </c>
      <c r="D6085" s="21" t="s">
        <v>46</v>
      </c>
      <c r="E6085" s="26">
        <v>1500</v>
      </c>
      <c r="G6085" s="28" t="s">
        <v>1061</v>
      </c>
      <c r="I6085" s="21">
        <f>WEEKNUM(B6085)</f>
        <v>13</v>
      </c>
    </row>
    <row r="6086" spans="1:9" x14ac:dyDescent="0.25">
      <c r="A6086" s="21" t="s">
        <v>2119</v>
      </c>
      <c r="B6086" s="25">
        <v>41723</v>
      </c>
      <c r="C6086" s="28" t="s">
        <v>21</v>
      </c>
      <c r="D6086" s="21" t="s">
        <v>1070</v>
      </c>
      <c r="E6086" s="26">
        <v>50058.96</v>
      </c>
      <c r="G6086" s="28" t="s">
        <v>1006</v>
      </c>
      <c r="I6086" s="21">
        <f>WEEKNUM(B6086)</f>
        <v>13</v>
      </c>
    </row>
    <row r="6087" spans="1:9" x14ac:dyDescent="0.25">
      <c r="A6087" s="21" t="s">
        <v>2119</v>
      </c>
      <c r="B6087" s="25">
        <v>41723</v>
      </c>
      <c r="C6087" s="28" t="s">
        <v>6</v>
      </c>
      <c r="D6087" s="21">
        <v>96280</v>
      </c>
      <c r="F6087" s="26">
        <v>1168.0999999999999</v>
      </c>
      <c r="G6087" s="28" t="s">
        <v>1060</v>
      </c>
    </row>
    <row r="6088" spans="1:9" x14ac:dyDescent="0.25">
      <c r="A6088" s="21" t="s">
        <v>2119</v>
      </c>
      <c r="B6088" s="25">
        <v>41723</v>
      </c>
      <c r="C6088" s="28" t="s">
        <v>6</v>
      </c>
      <c r="D6088" s="21">
        <v>419277</v>
      </c>
      <c r="F6088" s="26">
        <v>565.48</v>
      </c>
      <c r="G6088" s="28" t="s">
        <v>1060</v>
      </c>
    </row>
    <row r="6089" spans="1:9" x14ac:dyDescent="0.25">
      <c r="A6089" s="21" t="s">
        <v>2119</v>
      </c>
      <c r="B6089" s="25">
        <v>41723</v>
      </c>
      <c r="C6089" s="28" t="s">
        <v>21</v>
      </c>
      <c r="D6089" s="21" t="s">
        <v>1071</v>
      </c>
      <c r="E6089" s="26">
        <v>650</v>
      </c>
      <c r="G6089" s="28" t="s">
        <v>960</v>
      </c>
      <c r="I6089" s="21">
        <f>WEEKNUM(B6089)</f>
        <v>13</v>
      </c>
    </row>
    <row r="6090" spans="1:9" x14ac:dyDescent="0.25">
      <c r="A6090" s="21" t="s">
        <v>2119</v>
      </c>
      <c r="B6090" s="25">
        <v>41723</v>
      </c>
      <c r="C6090" s="28" t="s">
        <v>21</v>
      </c>
      <c r="D6090" s="21" t="s">
        <v>726</v>
      </c>
      <c r="E6090" s="26">
        <v>750</v>
      </c>
      <c r="G6090" s="28" t="s">
        <v>1028</v>
      </c>
      <c r="I6090" s="21">
        <f>WEEKNUM(B6090)</f>
        <v>13</v>
      </c>
    </row>
    <row r="6091" spans="1:9" x14ac:dyDescent="0.25">
      <c r="A6091" s="21" t="s">
        <v>2119</v>
      </c>
      <c r="B6091" s="25">
        <v>41723</v>
      </c>
      <c r="C6091" s="28" t="s">
        <v>1015</v>
      </c>
      <c r="D6091" s="21" t="s">
        <v>269</v>
      </c>
      <c r="E6091" s="26">
        <v>1365</v>
      </c>
      <c r="G6091" s="28" t="s">
        <v>1072</v>
      </c>
      <c r="I6091" s="21">
        <f>WEEKNUM(B6091)</f>
        <v>13</v>
      </c>
    </row>
    <row r="6092" spans="1:9" x14ac:dyDescent="0.25">
      <c r="A6092" s="21" t="s">
        <v>2119</v>
      </c>
      <c r="B6092" s="25">
        <v>41724</v>
      </c>
      <c r="C6092" s="28" t="s">
        <v>6</v>
      </c>
      <c r="D6092" s="21" t="s">
        <v>216</v>
      </c>
      <c r="F6092" s="26">
        <v>40</v>
      </c>
      <c r="G6092" s="28" t="s">
        <v>1065</v>
      </c>
    </row>
    <row r="6093" spans="1:9" x14ac:dyDescent="0.25">
      <c r="A6093" s="21" t="s">
        <v>2119</v>
      </c>
      <c r="B6093" s="25">
        <v>41724</v>
      </c>
      <c r="C6093" s="28" t="s">
        <v>6</v>
      </c>
      <c r="D6093" s="21">
        <v>394463</v>
      </c>
      <c r="F6093" s="26">
        <v>1147.1500000000001</v>
      </c>
      <c r="G6093" s="28" t="s">
        <v>1011</v>
      </c>
    </row>
    <row r="6094" spans="1:9" x14ac:dyDescent="0.25">
      <c r="A6094" s="21" t="s">
        <v>2119</v>
      </c>
      <c r="B6094" s="25">
        <v>41724</v>
      </c>
      <c r="C6094" s="28" t="s">
        <v>6</v>
      </c>
      <c r="D6094" s="21">
        <v>394505</v>
      </c>
      <c r="F6094" s="26">
        <v>44.65</v>
      </c>
      <c r="G6094" s="28" t="s">
        <v>1011</v>
      </c>
    </row>
    <row r="6095" spans="1:9" x14ac:dyDescent="0.25">
      <c r="A6095" s="21" t="s">
        <v>2119</v>
      </c>
      <c r="B6095" s="25">
        <v>41724</v>
      </c>
      <c r="C6095" s="28" t="s">
        <v>21</v>
      </c>
      <c r="D6095" s="21" t="s">
        <v>181</v>
      </c>
      <c r="E6095" s="26">
        <v>15.9</v>
      </c>
      <c r="G6095" s="28" t="s">
        <v>1011</v>
      </c>
      <c r="I6095" s="21">
        <f>WEEKNUM(B6095)</f>
        <v>13</v>
      </c>
    </row>
    <row r="6096" spans="1:9" x14ac:dyDescent="0.25">
      <c r="A6096" s="21" t="s">
        <v>2119</v>
      </c>
      <c r="B6096" s="25">
        <v>41725</v>
      </c>
      <c r="C6096" s="28" t="s">
        <v>6</v>
      </c>
      <c r="D6096" s="21" t="s">
        <v>1073</v>
      </c>
      <c r="F6096" s="26">
        <v>782.23</v>
      </c>
      <c r="G6096" s="28" t="s">
        <v>17</v>
      </c>
    </row>
    <row r="6097" spans="1:9" x14ac:dyDescent="0.25">
      <c r="A6097" s="21" t="s">
        <v>2119</v>
      </c>
      <c r="B6097" s="25">
        <v>41725</v>
      </c>
      <c r="C6097" s="28" t="s">
        <v>6</v>
      </c>
      <c r="D6097" s="21" t="s">
        <v>1074</v>
      </c>
      <c r="F6097" s="26">
        <v>325</v>
      </c>
      <c r="G6097" s="28" t="s">
        <v>1011</v>
      </c>
    </row>
    <row r="6098" spans="1:9" x14ac:dyDescent="0.25">
      <c r="A6098" s="21" t="s">
        <v>2119</v>
      </c>
      <c r="B6098" s="25">
        <v>41725</v>
      </c>
      <c r="C6098" s="28" t="s">
        <v>6</v>
      </c>
      <c r="D6098" s="21">
        <v>169445</v>
      </c>
      <c r="F6098" s="26">
        <v>66.69</v>
      </c>
      <c r="G6098" s="28" t="s">
        <v>1029</v>
      </c>
    </row>
    <row r="6099" spans="1:9" x14ac:dyDescent="0.25">
      <c r="A6099" s="21" t="s">
        <v>2119</v>
      </c>
      <c r="B6099" s="25">
        <v>41725</v>
      </c>
      <c r="C6099" s="28" t="s">
        <v>6</v>
      </c>
      <c r="D6099" s="21">
        <v>394572</v>
      </c>
      <c r="F6099" s="26">
        <v>89.53</v>
      </c>
      <c r="G6099" s="28" t="s">
        <v>1011</v>
      </c>
    </row>
    <row r="6100" spans="1:9" x14ac:dyDescent="0.25">
      <c r="A6100" s="21" t="s">
        <v>2119</v>
      </c>
      <c r="B6100" s="25">
        <v>41725</v>
      </c>
      <c r="C6100" s="28" t="s">
        <v>6</v>
      </c>
      <c r="D6100" s="21">
        <v>290560</v>
      </c>
      <c r="F6100" s="26">
        <v>10.34</v>
      </c>
      <c r="G6100" s="28" t="s">
        <v>905</v>
      </c>
    </row>
    <row r="6101" spans="1:9" x14ac:dyDescent="0.25">
      <c r="A6101" s="21" t="s">
        <v>2119</v>
      </c>
      <c r="B6101" s="25">
        <v>41725</v>
      </c>
      <c r="C6101" s="28" t="s">
        <v>6</v>
      </c>
      <c r="D6101" s="21">
        <v>394599</v>
      </c>
      <c r="F6101" s="26">
        <v>23.83</v>
      </c>
      <c r="G6101" s="28" t="s">
        <v>1011</v>
      </c>
    </row>
    <row r="6102" spans="1:9" x14ac:dyDescent="0.25">
      <c r="A6102" s="21" t="s">
        <v>2119</v>
      </c>
      <c r="B6102" s="25">
        <v>41725</v>
      </c>
      <c r="C6102" s="28" t="s">
        <v>6</v>
      </c>
      <c r="D6102" s="21">
        <v>290571</v>
      </c>
      <c r="F6102" s="26">
        <v>66.150000000000006</v>
      </c>
      <c r="G6102" s="28" t="s">
        <v>905</v>
      </c>
    </row>
    <row r="6103" spans="1:9" x14ac:dyDescent="0.25">
      <c r="A6103" s="21" t="s">
        <v>2119</v>
      </c>
      <c r="B6103" s="25">
        <v>41725</v>
      </c>
      <c r="C6103" s="28" t="s">
        <v>21</v>
      </c>
      <c r="D6103" s="21" t="s">
        <v>40</v>
      </c>
      <c r="E6103" s="26">
        <v>250</v>
      </c>
      <c r="G6103" s="28" t="s">
        <v>960</v>
      </c>
      <c r="I6103" s="21">
        <f>WEEKNUM(B6103)</f>
        <v>13</v>
      </c>
    </row>
    <row r="6104" spans="1:9" x14ac:dyDescent="0.25">
      <c r="A6104" s="21" t="s">
        <v>2119</v>
      </c>
      <c r="B6104" s="25">
        <v>41725</v>
      </c>
      <c r="C6104" s="28" t="s">
        <v>21</v>
      </c>
      <c r="D6104" s="21" t="s">
        <v>1066</v>
      </c>
      <c r="E6104" s="26">
        <v>450</v>
      </c>
      <c r="G6104" s="28" t="s">
        <v>1011</v>
      </c>
      <c r="I6104" s="21">
        <f>WEEKNUM(B6104)</f>
        <v>13</v>
      </c>
    </row>
    <row r="6105" spans="1:9" x14ac:dyDescent="0.25">
      <c r="A6105" s="21" t="s">
        <v>2119</v>
      </c>
      <c r="B6105" s="25">
        <v>41726</v>
      </c>
      <c r="C6105" s="28" t="s">
        <v>6</v>
      </c>
      <c r="D6105" s="21">
        <v>290637</v>
      </c>
      <c r="F6105" s="26">
        <v>296.55</v>
      </c>
      <c r="G6105" s="28" t="s">
        <v>287</v>
      </c>
    </row>
    <row r="6106" spans="1:9" x14ac:dyDescent="0.25">
      <c r="A6106" s="21" t="s">
        <v>2119</v>
      </c>
      <c r="B6106" s="25">
        <v>41726</v>
      </c>
      <c r="C6106" s="28" t="s">
        <v>6</v>
      </c>
      <c r="D6106" s="21">
        <v>419843</v>
      </c>
      <c r="F6106" s="26">
        <v>279.95999999999998</v>
      </c>
      <c r="G6106" s="28" t="s">
        <v>1060</v>
      </c>
    </row>
    <row r="6107" spans="1:9" x14ac:dyDescent="0.25">
      <c r="A6107" s="21" t="s">
        <v>2119</v>
      </c>
      <c r="B6107" s="25">
        <v>41726</v>
      </c>
      <c r="C6107" s="28" t="s">
        <v>6</v>
      </c>
      <c r="D6107" s="21">
        <v>419855</v>
      </c>
      <c r="F6107" s="26">
        <v>265.64999999999998</v>
      </c>
      <c r="G6107" s="28" t="s">
        <v>1060</v>
      </c>
    </row>
    <row r="6108" spans="1:9" x14ac:dyDescent="0.25">
      <c r="A6108" s="21" t="s">
        <v>2119</v>
      </c>
      <c r="B6108" s="25">
        <v>41726</v>
      </c>
      <c r="C6108" s="28" t="s">
        <v>21</v>
      </c>
      <c r="D6108" s="21" t="s">
        <v>262</v>
      </c>
      <c r="E6108" s="26">
        <v>5000</v>
      </c>
      <c r="G6108" s="28" t="s">
        <v>1060</v>
      </c>
      <c r="I6108" s="21">
        <f>WEEKNUM(B6108)</f>
        <v>13</v>
      </c>
    </row>
    <row r="6109" spans="1:9" x14ac:dyDescent="0.25">
      <c r="A6109" s="21" t="s">
        <v>2119</v>
      </c>
      <c r="B6109" s="25">
        <v>41726</v>
      </c>
      <c r="C6109" s="28" t="s">
        <v>21</v>
      </c>
      <c r="D6109" s="21" t="s">
        <v>1075</v>
      </c>
      <c r="E6109" s="26">
        <v>30</v>
      </c>
      <c r="G6109" s="21" t="s">
        <v>111</v>
      </c>
      <c r="I6109" s="21">
        <f>WEEKNUM(B6109)</f>
        <v>13</v>
      </c>
    </row>
    <row r="6110" spans="1:9" x14ac:dyDescent="0.25">
      <c r="A6110" s="21" t="s">
        <v>2119</v>
      </c>
      <c r="B6110" s="25">
        <v>41727</v>
      </c>
      <c r="C6110" s="28" t="s">
        <v>6</v>
      </c>
      <c r="D6110" s="21">
        <v>290700</v>
      </c>
      <c r="F6110" s="26">
        <v>79.45</v>
      </c>
      <c r="G6110" s="28" t="s">
        <v>999</v>
      </c>
    </row>
    <row r="6111" spans="1:9" x14ac:dyDescent="0.25">
      <c r="A6111" s="21" t="s">
        <v>2119</v>
      </c>
      <c r="B6111" s="25">
        <v>41729</v>
      </c>
      <c r="C6111" s="28" t="s">
        <v>444</v>
      </c>
      <c r="D6111" s="21">
        <v>290825</v>
      </c>
      <c r="F6111" s="26">
        <v>450.87</v>
      </c>
      <c r="G6111" s="28" t="s">
        <v>342</v>
      </c>
    </row>
    <row r="6112" spans="1:9" x14ac:dyDescent="0.25">
      <c r="A6112" s="21" t="s">
        <v>2119</v>
      </c>
      <c r="B6112" s="25">
        <v>41729</v>
      </c>
      <c r="C6112" s="28" t="s">
        <v>6</v>
      </c>
      <c r="D6112" s="21">
        <v>290841</v>
      </c>
      <c r="F6112" s="26">
        <v>412.32</v>
      </c>
      <c r="G6112" s="28" t="s">
        <v>1060</v>
      </c>
    </row>
    <row r="6113" spans="1:9" x14ac:dyDescent="0.25">
      <c r="A6113" s="21" t="s">
        <v>2119</v>
      </c>
      <c r="B6113" s="25">
        <v>41729</v>
      </c>
      <c r="C6113" s="28" t="s">
        <v>21</v>
      </c>
      <c r="D6113" s="21" t="s">
        <v>40</v>
      </c>
      <c r="E6113" s="26">
        <v>2200</v>
      </c>
      <c r="G6113" s="28" t="s">
        <v>1011</v>
      </c>
      <c r="I6113" s="21">
        <f t="shared" ref="I6113:I6123" si="192">WEEKNUM(B6113)</f>
        <v>14</v>
      </c>
    </row>
    <row r="6114" spans="1:9" x14ac:dyDescent="0.25">
      <c r="A6114" s="21" t="s">
        <v>2119</v>
      </c>
      <c r="B6114" s="25">
        <v>41729</v>
      </c>
      <c r="C6114" s="28" t="s">
        <v>21</v>
      </c>
      <c r="D6114" s="21" t="s">
        <v>726</v>
      </c>
      <c r="E6114" s="26">
        <v>700</v>
      </c>
      <c r="G6114" s="28" t="s">
        <v>1028</v>
      </c>
      <c r="I6114" s="21">
        <f t="shared" si="192"/>
        <v>14</v>
      </c>
    </row>
    <row r="6115" spans="1:9" x14ac:dyDescent="0.25">
      <c r="A6115" s="21" t="s">
        <v>2119</v>
      </c>
      <c r="B6115" s="25">
        <v>41729</v>
      </c>
      <c r="C6115" s="28" t="s">
        <v>21</v>
      </c>
      <c r="D6115" s="21" t="s">
        <v>1076</v>
      </c>
      <c r="E6115" s="26">
        <v>22</v>
      </c>
      <c r="G6115" s="28" t="s">
        <v>503</v>
      </c>
      <c r="I6115" s="21">
        <f t="shared" si="192"/>
        <v>14</v>
      </c>
    </row>
    <row r="6116" spans="1:9" x14ac:dyDescent="0.25">
      <c r="A6116" s="21" t="s">
        <v>2119</v>
      </c>
      <c r="B6116" s="25">
        <v>41729</v>
      </c>
      <c r="C6116" s="28" t="s">
        <v>21</v>
      </c>
      <c r="D6116" s="21" t="s">
        <v>295</v>
      </c>
      <c r="E6116" s="26">
        <v>3500</v>
      </c>
      <c r="G6116" s="28" t="s">
        <v>1060</v>
      </c>
      <c r="I6116" s="21">
        <f t="shared" si="192"/>
        <v>14</v>
      </c>
    </row>
    <row r="6117" spans="1:9" x14ac:dyDescent="0.25">
      <c r="A6117" s="21" t="s">
        <v>2119</v>
      </c>
      <c r="B6117" s="25">
        <v>41729</v>
      </c>
      <c r="C6117" s="28" t="s">
        <v>21</v>
      </c>
      <c r="D6117" s="21" t="s">
        <v>295</v>
      </c>
      <c r="E6117" s="26">
        <v>400</v>
      </c>
      <c r="G6117" s="28" t="s">
        <v>1012</v>
      </c>
      <c r="I6117" s="21">
        <f t="shared" si="192"/>
        <v>14</v>
      </c>
    </row>
    <row r="6118" spans="1:9" x14ac:dyDescent="0.25">
      <c r="A6118" s="21" t="s">
        <v>2119</v>
      </c>
      <c r="B6118" s="25">
        <v>41729</v>
      </c>
      <c r="C6118" s="28" t="s">
        <v>21</v>
      </c>
      <c r="D6118" s="21" t="s">
        <v>295</v>
      </c>
      <c r="E6118" s="26">
        <v>400</v>
      </c>
      <c r="G6118" s="28" t="s">
        <v>960</v>
      </c>
      <c r="I6118" s="21">
        <f t="shared" si="192"/>
        <v>14</v>
      </c>
    </row>
    <row r="6119" spans="1:9" x14ac:dyDescent="0.25">
      <c r="A6119" s="21" t="s">
        <v>2119</v>
      </c>
      <c r="B6119" s="25">
        <v>41729</v>
      </c>
      <c r="C6119" s="28" t="s">
        <v>21</v>
      </c>
      <c r="D6119" s="21" t="s">
        <v>644</v>
      </c>
      <c r="E6119" s="26">
        <v>125</v>
      </c>
      <c r="G6119" s="28" t="s">
        <v>17</v>
      </c>
      <c r="I6119" s="21">
        <f t="shared" si="192"/>
        <v>14</v>
      </c>
    </row>
    <row r="6120" spans="1:9" x14ac:dyDescent="0.25">
      <c r="A6120" s="21" t="s">
        <v>2119</v>
      </c>
      <c r="B6120" s="25">
        <v>41729</v>
      </c>
      <c r="C6120" s="28" t="s">
        <v>21</v>
      </c>
      <c r="D6120" s="21" t="s">
        <v>644</v>
      </c>
      <c r="E6120" s="26">
        <v>125</v>
      </c>
      <c r="G6120" s="28" t="s">
        <v>1029</v>
      </c>
      <c r="I6120" s="21">
        <f t="shared" si="192"/>
        <v>14</v>
      </c>
    </row>
    <row r="6121" spans="1:9" x14ac:dyDescent="0.25">
      <c r="A6121" s="21" t="s">
        <v>2119</v>
      </c>
      <c r="B6121" s="25">
        <v>41729</v>
      </c>
      <c r="C6121" s="28" t="s">
        <v>21</v>
      </c>
      <c r="D6121" s="21" t="s">
        <v>1075</v>
      </c>
      <c r="E6121" s="26">
        <v>30</v>
      </c>
      <c r="G6121" s="28" t="s">
        <v>503</v>
      </c>
      <c r="I6121" s="21">
        <f t="shared" si="192"/>
        <v>14</v>
      </c>
    </row>
    <row r="6122" spans="1:9" x14ac:dyDescent="0.25">
      <c r="A6122" s="21" t="s">
        <v>2119</v>
      </c>
      <c r="B6122" s="25">
        <v>41729</v>
      </c>
      <c r="C6122" s="28" t="s">
        <v>1015</v>
      </c>
      <c r="D6122" s="21" t="s">
        <v>644</v>
      </c>
      <c r="E6122" s="26">
        <v>1000</v>
      </c>
      <c r="G6122" s="28" t="s">
        <v>1077</v>
      </c>
      <c r="I6122" s="21">
        <f t="shared" si="192"/>
        <v>14</v>
      </c>
    </row>
    <row r="6123" spans="1:9" x14ac:dyDescent="0.25">
      <c r="A6123" s="21" t="s">
        <v>2119</v>
      </c>
      <c r="B6123" s="25">
        <v>41730</v>
      </c>
      <c r="C6123" s="28" t="s">
        <v>21</v>
      </c>
      <c r="D6123" s="21" t="s">
        <v>508</v>
      </c>
      <c r="E6123" s="26">
        <v>414.98</v>
      </c>
      <c r="G6123" s="28" t="s">
        <v>454</v>
      </c>
      <c r="I6123" s="21">
        <f t="shared" si="192"/>
        <v>14</v>
      </c>
    </row>
    <row r="6124" spans="1:9" x14ac:dyDescent="0.25">
      <c r="A6124" s="21" t="s">
        <v>2119</v>
      </c>
      <c r="B6124" s="25">
        <v>41730</v>
      </c>
      <c r="C6124" s="28" t="s">
        <v>6</v>
      </c>
      <c r="D6124" s="21">
        <v>420499</v>
      </c>
      <c r="F6124" s="26">
        <v>717.53</v>
      </c>
      <c r="G6124" s="28" t="s">
        <v>1060</v>
      </c>
    </row>
    <row r="6125" spans="1:9" x14ac:dyDescent="0.25">
      <c r="A6125" s="21" t="s">
        <v>2119</v>
      </c>
      <c r="B6125" s="25">
        <v>41730</v>
      </c>
      <c r="C6125" s="28" t="s">
        <v>6</v>
      </c>
      <c r="D6125" s="21">
        <v>290924</v>
      </c>
      <c r="F6125" s="26">
        <v>84.24</v>
      </c>
      <c r="G6125" s="28" t="s">
        <v>306</v>
      </c>
    </row>
    <row r="6126" spans="1:9" x14ac:dyDescent="0.25">
      <c r="A6126" s="21" t="s">
        <v>2119</v>
      </c>
      <c r="B6126" s="25">
        <v>41730</v>
      </c>
      <c r="C6126" s="28" t="s">
        <v>275</v>
      </c>
      <c r="D6126" s="21">
        <v>290926</v>
      </c>
      <c r="F6126" s="26">
        <v>32.659999999999997</v>
      </c>
      <c r="G6126" s="28" t="s">
        <v>323</v>
      </c>
    </row>
    <row r="6127" spans="1:9" x14ac:dyDescent="0.25">
      <c r="A6127" s="21" t="s">
        <v>2119</v>
      </c>
      <c r="B6127" s="25">
        <v>41730</v>
      </c>
      <c r="C6127" s="28" t="s">
        <v>6</v>
      </c>
      <c r="D6127" s="21">
        <v>290941</v>
      </c>
      <c r="F6127" s="26">
        <v>52.97</v>
      </c>
      <c r="G6127" s="28" t="s">
        <v>1078</v>
      </c>
    </row>
    <row r="6128" spans="1:9" x14ac:dyDescent="0.25">
      <c r="A6128" s="21" t="s">
        <v>2119</v>
      </c>
      <c r="B6128" s="25">
        <v>41731</v>
      </c>
      <c r="C6128" s="28" t="s">
        <v>21</v>
      </c>
      <c r="D6128" s="21" t="s">
        <v>510</v>
      </c>
      <c r="E6128" s="26">
        <v>197.1</v>
      </c>
      <c r="G6128" s="28" t="s">
        <v>299</v>
      </c>
      <c r="I6128" s="21">
        <f>WEEKNUM(B6128)</f>
        <v>14</v>
      </c>
    </row>
    <row r="6129" spans="1:9" x14ac:dyDescent="0.25">
      <c r="A6129" s="21" t="s">
        <v>2119</v>
      </c>
      <c r="B6129" s="25">
        <v>41731</v>
      </c>
      <c r="C6129" s="28" t="s">
        <v>6</v>
      </c>
      <c r="D6129" s="21">
        <v>96682</v>
      </c>
      <c r="F6129" s="26">
        <v>1403.87</v>
      </c>
      <c r="G6129" s="28" t="s">
        <v>1060</v>
      </c>
    </row>
    <row r="6130" spans="1:9" x14ac:dyDescent="0.25">
      <c r="A6130" s="21" t="s">
        <v>2119</v>
      </c>
      <c r="B6130" s="25">
        <v>41732</v>
      </c>
      <c r="C6130" s="28" t="s">
        <v>21</v>
      </c>
      <c r="D6130" s="21" t="s">
        <v>1018</v>
      </c>
      <c r="E6130" s="26">
        <v>150</v>
      </c>
      <c r="G6130" s="28" t="s">
        <v>1060</v>
      </c>
      <c r="I6130" s="21">
        <f>WEEKNUM(B6130)</f>
        <v>14</v>
      </c>
    </row>
    <row r="6131" spans="1:9" x14ac:dyDescent="0.25">
      <c r="A6131" s="21" t="s">
        <v>2119</v>
      </c>
      <c r="B6131" s="25">
        <v>41732</v>
      </c>
      <c r="C6131" s="28" t="s">
        <v>6</v>
      </c>
      <c r="D6131" s="21">
        <v>421004</v>
      </c>
      <c r="F6131" s="26">
        <v>472.79</v>
      </c>
      <c r="G6131" s="28" t="s">
        <v>1060</v>
      </c>
    </row>
    <row r="6132" spans="1:9" x14ac:dyDescent="0.25">
      <c r="A6132" s="21" t="s">
        <v>2119</v>
      </c>
      <c r="B6132" s="25">
        <v>41732</v>
      </c>
      <c r="C6132" s="28" t="s">
        <v>275</v>
      </c>
      <c r="D6132" s="21">
        <v>421020</v>
      </c>
      <c r="F6132" s="26">
        <v>154.13999999999999</v>
      </c>
      <c r="G6132" s="28" t="s">
        <v>1061</v>
      </c>
    </row>
    <row r="6133" spans="1:9" x14ac:dyDescent="0.25">
      <c r="A6133" s="21" t="s">
        <v>2119</v>
      </c>
      <c r="B6133" s="25">
        <v>41733</v>
      </c>
      <c r="C6133" s="28" t="s">
        <v>21</v>
      </c>
      <c r="D6133" s="21" t="s">
        <v>1018</v>
      </c>
      <c r="E6133" s="26">
        <v>150</v>
      </c>
      <c r="G6133" s="28" t="s">
        <v>1060</v>
      </c>
      <c r="I6133" s="21">
        <f>WEEKNUM(B6133)</f>
        <v>14</v>
      </c>
    </row>
    <row r="6134" spans="1:9" x14ac:dyDescent="0.25">
      <c r="A6134" s="21" t="s">
        <v>2119</v>
      </c>
      <c r="B6134" s="25">
        <v>41733</v>
      </c>
      <c r="C6134" s="28" t="s">
        <v>21</v>
      </c>
      <c r="D6134" s="21" t="s">
        <v>1018</v>
      </c>
      <c r="E6134" s="26">
        <v>150</v>
      </c>
      <c r="G6134" s="28" t="s">
        <v>1060</v>
      </c>
      <c r="I6134" s="21">
        <f>WEEKNUM(B6134)</f>
        <v>14</v>
      </c>
    </row>
    <row r="6135" spans="1:9" x14ac:dyDescent="0.25">
      <c r="A6135" s="21" t="s">
        <v>2119</v>
      </c>
      <c r="B6135" s="25">
        <v>41733</v>
      </c>
      <c r="C6135" s="28" t="s">
        <v>21</v>
      </c>
      <c r="D6135" s="21" t="s">
        <v>1079</v>
      </c>
      <c r="E6135" s="26">
        <v>5</v>
      </c>
      <c r="G6135" s="28" t="s">
        <v>503</v>
      </c>
      <c r="I6135" s="21">
        <f>WEEKNUM(B6135)</f>
        <v>14</v>
      </c>
    </row>
    <row r="6136" spans="1:9" x14ac:dyDescent="0.25">
      <c r="A6136" s="21" t="s">
        <v>2119</v>
      </c>
      <c r="B6136" s="25">
        <v>41733</v>
      </c>
      <c r="C6136" s="28" t="s">
        <v>6</v>
      </c>
      <c r="D6136" s="21">
        <v>291241</v>
      </c>
      <c r="F6136" s="26">
        <v>115.76</v>
      </c>
      <c r="G6136" s="28" t="s">
        <v>286</v>
      </c>
    </row>
    <row r="6137" spans="1:9" x14ac:dyDescent="0.25">
      <c r="A6137" s="21" t="s">
        <v>2119</v>
      </c>
      <c r="B6137" s="25">
        <v>41733</v>
      </c>
      <c r="C6137" s="28" t="s">
        <v>21</v>
      </c>
      <c r="D6137" s="21" t="s">
        <v>1080</v>
      </c>
      <c r="E6137" s="26">
        <v>1412</v>
      </c>
      <c r="G6137" s="21" t="s">
        <v>111</v>
      </c>
      <c r="I6137" s="21">
        <f>WEEKNUM(B6137)</f>
        <v>14</v>
      </c>
    </row>
    <row r="6138" spans="1:9" x14ac:dyDescent="0.25">
      <c r="A6138" s="21" t="s">
        <v>2119</v>
      </c>
      <c r="B6138" s="25">
        <v>41733</v>
      </c>
      <c r="C6138" s="28" t="s">
        <v>1015</v>
      </c>
      <c r="D6138" s="21" t="s">
        <v>36</v>
      </c>
      <c r="E6138" s="26">
        <v>260</v>
      </c>
      <c r="G6138" s="28" t="s">
        <v>287</v>
      </c>
      <c r="I6138" s="21">
        <f>WEEKNUM(B6138)</f>
        <v>14</v>
      </c>
    </row>
    <row r="6139" spans="1:9" x14ac:dyDescent="0.25">
      <c r="A6139" s="21" t="s">
        <v>2119</v>
      </c>
      <c r="B6139" s="25">
        <v>41733</v>
      </c>
      <c r="C6139" s="28" t="s">
        <v>1015</v>
      </c>
      <c r="D6139" s="21" t="s">
        <v>36</v>
      </c>
      <c r="E6139" s="26">
        <v>440</v>
      </c>
      <c r="G6139" s="28" t="s">
        <v>342</v>
      </c>
      <c r="I6139" s="21">
        <f>WEEKNUM(B6139)</f>
        <v>14</v>
      </c>
    </row>
    <row r="6140" spans="1:9" x14ac:dyDescent="0.25">
      <c r="A6140" s="21" t="s">
        <v>2119</v>
      </c>
      <c r="B6140" s="25">
        <v>41733</v>
      </c>
      <c r="C6140" s="28" t="s">
        <v>1015</v>
      </c>
      <c r="D6140" s="21" t="s">
        <v>1081</v>
      </c>
      <c r="E6140" s="26">
        <v>1412</v>
      </c>
      <c r="G6140" s="28" t="s">
        <v>1082</v>
      </c>
      <c r="I6140" s="21">
        <f>WEEKNUM(B6140)</f>
        <v>14</v>
      </c>
    </row>
    <row r="6141" spans="1:9" x14ac:dyDescent="0.25">
      <c r="A6141" s="21" t="s">
        <v>2119</v>
      </c>
      <c r="B6141" s="25">
        <v>41733</v>
      </c>
      <c r="C6141" s="28" t="s">
        <v>1015</v>
      </c>
      <c r="D6141" s="21" t="s">
        <v>36</v>
      </c>
      <c r="E6141" s="26">
        <v>3500</v>
      </c>
      <c r="G6141" s="28" t="s">
        <v>1061</v>
      </c>
      <c r="I6141" s="21">
        <f>WEEKNUM(B6141)</f>
        <v>14</v>
      </c>
    </row>
    <row r="6142" spans="1:9" x14ac:dyDescent="0.25">
      <c r="A6142" s="21" t="s">
        <v>2119</v>
      </c>
      <c r="B6142" s="25">
        <v>41734</v>
      </c>
      <c r="C6142" s="28" t="s">
        <v>275</v>
      </c>
      <c r="D6142" s="21">
        <v>96797</v>
      </c>
      <c r="F6142" s="26">
        <v>1745.8</v>
      </c>
      <c r="G6142" s="28" t="s">
        <v>1061</v>
      </c>
    </row>
    <row r="6143" spans="1:9" x14ac:dyDescent="0.25">
      <c r="A6143" s="21" t="s">
        <v>2119</v>
      </c>
      <c r="B6143" s="25">
        <v>41736</v>
      </c>
      <c r="C6143" s="28" t="s">
        <v>21</v>
      </c>
      <c r="D6143" s="21" t="s">
        <v>489</v>
      </c>
      <c r="E6143" s="26">
        <v>165</v>
      </c>
      <c r="G6143" s="28" t="s">
        <v>454</v>
      </c>
      <c r="I6143" s="21">
        <f>WEEKNUM(B6143)</f>
        <v>15</v>
      </c>
    </row>
    <row r="6144" spans="1:9" x14ac:dyDescent="0.25">
      <c r="A6144" s="21" t="s">
        <v>2119</v>
      </c>
      <c r="B6144" s="25">
        <v>41736</v>
      </c>
      <c r="C6144" s="28" t="s">
        <v>6</v>
      </c>
      <c r="D6144" s="21">
        <v>421633</v>
      </c>
      <c r="F6144" s="26">
        <v>93.46</v>
      </c>
      <c r="G6144" s="28" t="s">
        <v>1060</v>
      </c>
    </row>
    <row r="6145" spans="1:9" x14ac:dyDescent="0.25">
      <c r="A6145" s="21" t="s">
        <v>2119</v>
      </c>
      <c r="B6145" s="25">
        <v>41736</v>
      </c>
      <c r="C6145" s="28" t="s">
        <v>21</v>
      </c>
      <c r="D6145" s="21" t="s">
        <v>295</v>
      </c>
      <c r="E6145" s="26">
        <v>3500</v>
      </c>
      <c r="G6145" s="28" t="s">
        <v>1060</v>
      </c>
      <c r="I6145" s="21">
        <f t="shared" ref="I6145:I6151" si="193">WEEKNUM(B6145)</f>
        <v>15</v>
      </c>
    </row>
    <row r="6146" spans="1:9" x14ac:dyDescent="0.25">
      <c r="A6146" s="21" t="s">
        <v>2119</v>
      </c>
      <c r="B6146" s="25">
        <v>41736</v>
      </c>
      <c r="C6146" s="28" t="s">
        <v>21</v>
      </c>
      <c r="D6146" s="21" t="s">
        <v>260</v>
      </c>
      <c r="E6146" s="26">
        <v>3000</v>
      </c>
      <c r="G6146" s="28" t="s">
        <v>1060</v>
      </c>
      <c r="I6146" s="21">
        <f t="shared" si="193"/>
        <v>15</v>
      </c>
    </row>
    <row r="6147" spans="1:9" x14ac:dyDescent="0.25">
      <c r="A6147" s="21" t="s">
        <v>2119</v>
      </c>
      <c r="B6147" s="25">
        <v>41736</v>
      </c>
      <c r="C6147" s="28" t="s">
        <v>1015</v>
      </c>
      <c r="D6147" s="21" t="s">
        <v>260</v>
      </c>
      <c r="E6147" s="26">
        <v>3000</v>
      </c>
      <c r="G6147" s="28" t="s">
        <v>1060</v>
      </c>
      <c r="I6147" s="21">
        <f t="shared" si="193"/>
        <v>15</v>
      </c>
    </row>
    <row r="6148" spans="1:9" x14ac:dyDescent="0.25">
      <c r="A6148" s="21" t="s">
        <v>2119</v>
      </c>
      <c r="B6148" s="25">
        <v>41736</v>
      </c>
      <c r="C6148" s="28" t="s">
        <v>1015</v>
      </c>
      <c r="D6148" s="21" t="s">
        <v>295</v>
      </c>
      <c r="E6148" s="26">
        <v>3500</v>
      </c>
      <c r="G6148" s="28" t="s">
        <v>1060</v>
      </c>
      <c r="I6148" s="21">
        <f t="shared" si="193"/>
        <v>15</v>
      </c>
    </row>
    <row r="6149" spans="1:9" x14ac:dyDescent="0.25">
      <c r="A6149" s="21" t="s">
        <v>2119</v>
      </c>
      <c r="B6149" s="25">
        <v>41736</v>
      </c>
      <c r="C6149" s="28" t="s">
        <v>1015</v>
      </c>
      <c r="D6149" s="21" t="s">
        <v>46</v>
      </c>
      <c r="E6149" s="26">
        <v>120</v>
      </c>
      <c r="G6149" s="28" t="s">
        <v>905</v>
      </c>
      <c r="I6149" s="21">
        <f t="shared" si="193"/>
        <v>15</v>
      </c>
    </row>
    <row r="6150" spans="1:9" x14ac:dyDescent="0.25">
      <c r="A6150" s="21" t="s">
        <v>2119</v>
      </c>
      <c r="B6150" s="25">
        <v>41737</v>
      </c>
      <c r="C6150" s="28" t="s">
        <v>21</v>
      </c>
      <c r="D6150" s="21" t="s">
        <v>1083</v>
      </c>
      <c r="E6150" s="26">
        <v>-105179.17</v>
      </c>
      <c r="G6150" s="28" t="s">
        <v>1006</v>
      </c>
      <c r="I6150" s="21">
        <f t="shared" si="193"/>
        <v>15</v>
      </c>
    </row>
    <row r="6151" spans="1:9" x14ac:dyDescent="0.25">
      <c r="A6151" s="21" t="s">
        <v>2119</v>
      </c>
      <c r="B6151" s="25">
        <v>41737</v>
      </c>
      <c r="C6151" s="28" t="s">
        <v>21</v>
      </c>
      <c r="D6151" s="21" t="s">
        <v>493</v>
      </c>
      <c r="E6151" s="26">
        <v>72</v>
      </c>
      <c r="G6151" s="28" t="s">
        <v>1060</v>
      </c>
      <c r="I6151" s="21">
        <f t="shared" si="193"/>
        <v>15</v>
      </c>
    </row>
    <row r="6152" spans="1:9" x14ac:dyDescent="0.25">
      <c r="A6152" s="21" t="s">
        <v>2119</v>
      </c>
      <c r="B6152" s="25">
        <v>41737</v>
      </c>
      <c r="C6152" s="28" t="s">
        <v>237</v>
      </c>
      <c r="D6152" s="21">
        <v>96988</v>
      </c>
      <c r="F6152" s="26">
        <v>488.92</v>
      </c>
      <c r="G6152" s="28" t="s">
        <v>1084</v>
      </c>
    </row>
    <row r="6153" spans="1:9" x14ac:dyDescent="0.25">
      <c r="A6153" s="21" t="s">
        <v>2119</v>
      </c>
      <c r="B6153" s="25">
        <v>41737</v>
      </c>
      <c r="C6153" s="28" t="s">
        <v>6</v>
      </c>
      <c r="D6153" s="21">
        <v>97014</v>
      </c>
      <c r="F6153" s="26">
        <v>579.6</v>
      </c>
      <c r="G6153" s="28" t="s">
        <v>1060</v>
      </c>
    </row>
    <row r="6154" spans="1:9" x14ac:dyDescent="0.25">
      <c r="A6154" s="21" t="s">
        <v>2119</v>
      </c>
      <c r="B6154" s="25">
        <v>41738</v>
      </c>
      <c r="C6154" s="28" t="s">
        <v>444</v>
      </c>
      <c r="D6154" s="21">
        <v>97072</v>
      </c>
      <c r="F6154" s="26">
        <v>811.93</v>
      </c>
      <c r="G6154" s="28" t="s">
        <v>323</v>
      </c>
    </row>
    <row r="6155" spans="1:9" x14ac:dyDescent="0.25">
      <c r="A6155" s="21" t="s">
        <v>2119</v>
      </c>
      <c r="B6155" s="25">
        <v>41739</v>
      </c>
      <c r="C6155" s="28" t="s">
        <v>21</v>
      </c>
      <c r="D6155" s="21" t="s">
        <v>1085</v>
      </c>
      <c r="E6155" s="26">
        <v>4</v>
      </c>
      <c r="G6155" s="28" t="s">
        <v>503</v>
      </c>
      <c r="I6155" s="21">
        <f>WEEKNUM(B6155)</f>
        <v>15</v>
      </c>
    </row>
    <row r="6156" spans="1:9" x14ac:dyDescent="0.25">
      <c r="A6156" s="21" t="s">
        <v>2119</v>
      </c>
      <c r="B6156" s="25">
        <v>41739</v>
      </c>
      <c r="C6156" s="28" t="s">
        <v>21</v>
      </c>
      <c r="D6156" s="21" t="s">
        <v>1086</v>
      </c>
      <c r="E6156" s="26">
        <v>60</v>
      </c>
      <c r="G6156" s="28" t="s">
        <v>1086</v>
      </c>
      <c r="I6156" s="21">
        <f>WEEKNUM(B6156)</f>
        <v>15</v>
      </c>
    </row>
    <row r="6157" spans="1:9" x14ac:dyDescent="0.25">
      <c r="A6157" s="21" t="s">
        <v>2119</v>
      </c>
      <c r="B6157" s="25">
        <v>41739</v>
      </c>
      <c r="C6157" s="28" t="s">
        <v>434</v>
      </c>
      <c r="D6157" s="21">
        <v>291733</v>
      </c>
      <c r="F6157" s="26">
        <v>930.06</v>
      </c>
      <c r="G6157" s="28" t="s">
        <v>323</v>
      </c>
    </row>
    <row r="6158" spans="1:9" x14ac:dyDescent="0.25">
      <c r="A6158" s="21" t="s">
        <v>2119</v>
      </c>
      <c r="B6158" s="25">
        <v>41739</v>
      </c>
      <c r="C6158" s="28" t="s">
        <v>6</v>
      </c>
      <c r="D6158" s="21">
        <v>97183</v>
      </c>
      <c r="F6158" s="26">
        <v>645.04999999999995</v>
      </c>
      <c r="G6158" s="28" t="s">
        <v>1060</v>
      </c>
    </row>
    <row r="6159" spans="1:9" x14ac:dyDescent="0.25">
      <c r="A6159" s="21" t="s">
        <v>2119</v>
      </c>
      <c r="B6159" s="25">
        <v>41740</v>
      </c>
      <c r="C6159" s="28" t="s">
        <v>21</v>
      </c>
      <c r="D6159" s="21" t="s">
        <v>424</v>
      </c>
      <c r="E6159" s="26">
        <v>195</v>
      </c>
      <c r="G6159" s="28" t="s">
        <v>386</v>
      </c>
      <c r="I6159" s="21">
        <f>WEEKNUM(B6159)</f>
        <v>15</v>
      </c>
    </row>
    <row r="6160" spans="1:9" x14ac:dyDescent="0.25">
      <c r="A6160" s="21" t="s">
        <v>2119</v>
      </c>
      <c r="B6160" s="25">
        <v>41740</v>
      </c>
      <c r="C6160" s="28" t="s">
        <v>21</v>
      </c>
      <c r="D6160" s="21" t="s">
        <v>424</v>
      </c>
      <c r="E6160" s="26">
        <v>85</v>
      </c>
      <c r="G6160" s="28" t="s">
        <v>386</v>
      </c>
      <c r="I6160" s="21">
        <f>WEEKNUM(B6160)</f>
        <v>15</v>
      </c>
    </row>
    <row r="6161" spans="1:9" x14ac:dyDescent="0.25">
      <c r="A6161" s="21" t="s">
        <v>2119</v>
      </c>
      <c r="B6161" s="25">
        <v>41740</v>
      </c>
      <c r="C6161" s="28" t="s">
        <v>21</v>
      </c>
      <c r="D6161" s="21" t="s">
        <v>1018</v>
      </c>
      <c r="E6161" s="26">
        <v>150</v>
      </c>
      <c r="G6161" s="28" t="s">
        <v>1060</v>
      </c>
      <c r="I6161" s="21">
        <f>WEEKNUM(B6161)</f>
        <v>15</v>
      </c>
    </row>
    <row r="6162" spans="1:9" x14ac:dyDescent="0.25">
      <c r="A6162" s="21" t="s">
        <v>2119</v>
      </c>
      <c r="B6162" s="25">
        <v>41740</v>
      </c>
      <c r="C6162" s="28" t="s">
        <v>21</v>
      </c>
      <c r="D6162" s="21" t="s">
        <v>508</v>
      </c>
      <c r="E6162" s="26">
        <v>55.9</v>
      </c>
      <c r="G6162" s="28" t="s">
        <v>454</v>
      </c>
      <c r="I6162" s="21">
        <f>WEEKNUM(B6162)</f>
        <v>15</v>
      </c>
    </row>
    <row r="6163" spans="1:9" x14ac:dyDescent="0.25">
      <c r="A6163" s="21" t="s">
        <v>2119</v>
      </c>
      <c r="B6163" s="25">
        <v>41740</v>
      </c>
      <c r="C6163" s="28" t="s">
        <v>6</v>
      </c>
      <c r="D6163" s="21">
        <v>291842</v>
      </c>
      <c r="F6163" s="26">
        <v>82.47</v>
      </c>
      <c r="G6163" s="28" t="s">
        <v>177</v>
      </c>
    </row>
    <row r="6164" spans="1:9" x14ac:dyDescent="0.25">
      <c r="A6164" s="21" t="s">
        <v>2119</v>
      </c>
      <c r="B6164" s="25">
        <v>41740</v>
      </c>
      <c r="C6164" s="28" t="s">
        <v>444</v>
      </c>
      <c r="D6164" s="21">
        <v>97195</v>
      </c>
      <c r="F6164" s="26">
        <v>688.42</v>
      </c>
      <c r="G6164" s="28" t="s">
        <v>1087</v>
      </c>
    </row>
    <row r="6165" spans="1:9" x14ac:dyDescent="0.25">
      <c r="A6165" s="21" t="s">
        <v>2119</v>
      </c>
      <c r="B6165" s="25">
        <v>41740</v>
      </c>
      <c r="C6165" s="28" t="s">
        <v>275</v>
      </c>
      <c r="D6165" s="21">
        <v>422474</v>
      </c>
      <c r="F6165" s="26">
        <v>426.35</v>
      </c>
      <c r="G6165" s="28" t="s">
        <v>1061</v>
      </c>
    </row>
    <row r="6166" spans="1:9" x14ac:dyDescent="0.25">
      <c r="A6166" s="21" t="s">
        <v>2119</v>
      </c>
      <c r="B6166" s="25">
        <v>41741</v>
      </c>
      <c r="C6166" s="28" t="s">
        <v>6</v>
      </c>
      <c r="D6166" s="21">
        <v>422631</v>
      </c>
      <c r="F6166" s="26">
        <v>304.02999999999997</v>
      </c>
      <c r="G6166" s="28" t="s">
        <v>1060</v>
      </c>
    </row>
    <row r="6167" spans="1:9" x14ac:dyDescent="0.25">
      <c r="A6167" s="21" t="s">
        <v>2119</v>
      </c>
      <c r="B6167" s="25">
        <v>41741</v>
      </c>
      <c r="C6167" s="28" t="s">
        <v>6</v>
      </c>
      <c r="D6167" s="21">
        <v>299127</v>
      </c>
      <c r="F6167" s="26">
        <v>701.18</v>
      </c>
      <c r="G6167" s="28" t="s">
        <v>1028</v>
      </c>
    </row>
    <row r="6168" spans="1:9" x14ac:dyDescent="0.25">
      <c r="A6168" s="21" t="s">
        <v>2119</v>
      </c>
      <c r="B6168" s="25">
        <v>41743</v>
      </c>
      <c r="C6168" s="28" t="s">
        <v>21</v>
      </c>
      <c r="D6168" s="21" t="s">
        <v>253</v>
      </c>
      <c r="E6168" s="26">
        <v>425</v>
      </c>
      <c r="G6168" s="28" t="s">
        <v>1011</v>
      </c>
      <c r="I6168" s="21">
        <f>WEEKNUM(B6168)</f>
        <v>16</v>
      </c>
    </row>
    <row r="6169" spans="1:9" x14ac:dyDescent="0.25">
      <c r="A6169" s="21" t="s">
        <v>2119</v>
      </c>
      <c r="B6169" s="25">
        <v>41743</v>
      </c>
      <c r="C6169" s="28" t="s">
        <v>21</v>
      </c>
      <c r="D6169" s="21" t="s">
        <v>253</v>
      </c>
      <c r="E6169" s="26">
        <v>630</v>
      </c>
      <c r="G6169" s="28" t="s">
        <v>1028</v>
      </c>
      <c r="I6169" s="21">
        <f>WEEKNUM(B6169)</f>
        <v>16</v>
      </c>
    </row>
    <row r="6170" spans="1:9" x14ac:dyDescent="0.25">
      <c r="A6170" s="21" t="s">
        <v>2119</v>
      </c>
      <c r="B6170" s="25">
        <v>41743</v>
      </c>
      <c r="C6170" s="28" t="s">
        <v>21</v>
      </c>
      <c r="D6170" s="21" t="s">
        <v>255</v>
      </c>
      <c r="E6170" s="26">
        <v>2500</v>
      </c>
      <c r="G6170" s="28" t="s">
        <v>1060</v>
      </c>
      <c r="I6170" s="21">
        <f>WEEKNUM(B6170)</f>
        <v>16</v>
      </c>
    </row>
    <row r="6171" spans="1:9" x14ac:dyDescent="0.25">
      <c r="A6171" s="21" t="s">
        <v>2119</v>
      </c>
      <c r="B6171" s="25">
        <v>41743</v>
      </c>
      <c r="C6171" s="28" t="s">
        <v>21</v>
      </c>
      <c r="D6171" s="21" t="s">
        <v>255</v>
      </c>
      <c r="E6171" s="26">
        <v>250</v>
      </c>
      <c r="G6171" s="28" t="s">
        <v>1050</v>
      </c>
      <c r="I6171" s="21">
        <f>WEEKNUM(B6171)</f>
        <v>16</v>
      </c>
    </row>
    <row r="6172" spans="1:9" x14ac:dyDescent="0.25">
      <c r="A6172" s="21" t="s">
        <v>2119</v>
      </c>
      <c r="B6172" s="25">
        <v>41743</v>
      </c>
      <c r="C6172" s="28" t="s">
        <v>434</v>
      </c>
      <c r="D6172" s="21">
        <v>292058</v>
      </c>
      <c r="F6172" s="26">
        <v>294.14999999999998</v>
      </c>
      <c r="G6172" s="28" t="s">
        <v>214</v>
      </c>
    </row>
    <row r="6173" spans="1:9" x14ac:dyDescent="0.25">
      <c r="A6173" s="21" t="s">
        <v>2119</v>
      </c>
      <c r="B6173" s="25">
        <v>41743</v>
      </c>
      <c r="C6173" s="28" t="s">
        <v>6</v>
      </c>
      <c r="D6173" s="21">
        <v>422956</v>
      </c>
      <c r="F6173" s="26">
        <v>160.26</v>
      </c>
      <c r="G6173" s="28" t="s">
        <v>1060</v>
      </c>
    </row>
    <row r="6174" spans="1:9" x14ac:dyDescent="0.25">
      <c r="A6174" s="21" t="s">
        <v>2119</v>
      </c>
      <c r="B6174" s="25">
        <v>41743</v>
      </c>
      <c r="C6174" s="28" t="s">
        <v>1015</v>
      </c>
      <c r="D6174" s="21" t="s">
        <v>46</v>
      </c>
      <c r="E6174" s="26">
        <v>600</v>
      </c>
      <c r="G6174" s="28" t="s">
        <v>1061</v>
      </c>
      <c r="I6174" s="21">
        <f t="shared" ref="I6174:I6186" si="194">WEEKNUM(B6174)</f>
        <v>16</v>
      </c>
    </row>
    <row r="6175" spans="1:9" x14ac:dyDescent="0.25">
      <c r="A6175" s="21" t="s">
        <v>2119</v>
      </c>
      <c r="B6175" s="25">
        <v>41743</v>
      </c>
      <c r="C6175" s="28" t="s">
        <v>1015</v>
      </c>
      <c r="D6175" s="21" t="s">
        <v>260</v>
      </c>
      <c r="E6175" s="26">
        <v>4500</v>
      </c>
      <c r="G6175" s="28" t="s">
        <v>1061</v>
      </c>
      <c r="I6175" s="21">
        <f t="shared" si="194"/>
        <v>16</v>
      </c>
    </row>
    <row r="6176" spans="1:9" x14ac:dyDescent="0.25">
      <c r="A6176" s="21" t="s">
        <v>2119</v>
      </c>
      <c r="B6176" s="25">
        <v>41743</v>
      </c>
      <c r="C6176" s="28" t="s">
        <v>1015</v>
      </c>
      <c r="D6176" s="21" t="s">
        <v>269</v>
      </c>
      <c r="E6176" s="26">
        <v>3500</v>
      </c>
      <c r="G6176" s="28" t="s">
        <v>1061</v>
      </c>
      <c r="I6176" s="21">
        <f t="shared" si="194"/>
        <v>16</v>
      </c>
    </row>
    <row r="6177" spans="1:9" x14ac:dyDescent="0.25">
      <c r="A6177" s="21" t="s">
        <v>2119</v>
      </c>
      <c r="B6177" s="25">
        <v>41744</v>
      </c>
      <c r="C6177" s="28" t="s">
        <v>21</v>
      </c>
      <c r="D6177" s="21" t="s">
        <v>1088</v>
      </c>
      <c r="E6177" s="26">
        <v>25000</v>
      </c>
      <c r="G6177" s="28" t="s">
        <v>1088</v>
      </c>
      <c r="I6177" s="21">
        <f t="shared" si="194"/>
        <v>16</v>
      </c>
    </row>
    <row r="6178" spans="1:9" x14ac:dyDescent="0.25">
      <c r="A6178" s="21" t="s">
        <v>2119</v>
      </c>
      <c r="B6178" s="25">
        <v>41744</v>
      </c>
      <c r="C6178" s="28" t="s">
        <v>21</v>
      </c>
      <c r="D6178" s="21" t="s">
        <v>1043</v>
      </c>
      <c r="E6178" s="26">
        <v>1000</v>
      </c>
      <c r="G6178" s="28" t="s">
        <v>969</v>
      </c>
      <c r="I6178" s="21">
        <f t="shared" si="194"/>
        <v>16</v>
      </c>
    </row>
    <row r="6179" spans="1:9" x14ac:dyDescent="0.25">
      <c r="A6179" s="21" t="s">
        <v>2119</v>
      </c>
      <c r="B6179" s="25">
        <v>41744</v>
      </c>
      <c r="C6179" s="28" t="s">
        <v>21</v>
      </c>
      <c r="D6179" s="21" t="s">
        <v>528</v>
      </c>
      <c r="E6179" s="26">
        <v>375</v>
      </c>
      <c r="G6179" s="28" t="s">
        <v>1028</v>
      </c>
      <c r="I6179" s="21">
        <f t="shared" si="194"/>
        <v>16</v>
      </c>
    </row>
    <row r="6180" spans="1:9" x14ac:dyDescent="0.25">
      <c r="A6180" s="21" t="s">
        <v>2119</v>
      </c>
      <c r="B6180" s="25">
        <v>41744</v>
      </c>
      <c r="C6180" s="28" t="s">
        <v>21</v>
      </c>
      <c r="D6180" s="21" t="s">
        <v>295</v>
      </c>
      <c r="E6180" s="26">
        <v>3100</v>
      </c>
      <c r="G6180" s="28" t="s">
        <v>1060</v>
      </c>
      <c r="I6180" s="21">
        <f t="shared" si="194"/>
        <v>16</v>
      </c>
    </row>
    <row r="6181" spans="1:9" x14ac:dyDescent="0.25">
      <c r="A6181" s="21" t="s">
        <v>2119</v>
      </c>
      <c r="B6181" s="25">
        <v>41744</v>
      </c>
      <c r="C6181" s="28" t="s">
        <v>21</v>
      </c>
      <c r="D6181" s="21" t="s">
        <v>937</v>
      </c>
      <c r="E6181" s="26">
        <v>150</v>
      </c>
      <c r="G6181" s="28" t="s">
        <v>259</v>
      </c>
      <c r="I6181" s="21">
        <f t="shared" si="194"/>
        <v>16</v>
      </c>
    </row>
    <row r="6182" spans="1:9" x14ac:dyDescent="0.25">
      <c r="A6182" s="21" t="s">
        <v>2119</v>
      </c>
      <c r="B6182" s="25">
        <v>41744</v>
      </c>
      <c r="C6182" s="28" t="s">
        <v>1015</v>
      </c>
      <c r="D6182" s="21" t="s">
        <v>937</v>
      </c>
      <c r="E6182" s="26">
        <v>150</v>
      </c>
      <c r="G6182" s="28" t="s">
        <v>342</v>
      </c>
      <c r="I6182" s="21">
        <f t="shared" si="194"/>
        <v>16</v>
      </c>
    </row>
    <row r="6183" spans="1:9" x14ac:dyDescent="0.25">
      <c r="A6183" s="21" t="s">
        <v>2119</v>
      </c>
      <c r="B6183" s="25">
        <v>41744</v>
      </c>
      <c r="C6183" s="28" t="s">
        <v>1015</v>
      </c>
      <c r="D6183" s="21" t="s">
        <v>937</v>
      </c>
      <c r="E6183" s="26">
        <v>150</v>
      </c>
      <c r="G6183" s="28" t="s">
        <v>367</v>
      </c>
      <c r="I6183" s="21">
        <f t="shared" si="194"/>
        <v>16</v>
      </c>
    </row>
    <row r="6184" spans="1:9" x14ac:dyDescent="0.25">
      <c r="A6184" s="21" t="s">
        <v>2119</v>
      </c>
      <c r="B6184" s="25">
        <v>41744</v>
      </c>
      <c r="C6184" s="28" t="s">
        <v>1015</v>
      </c>
      <c r="D6184" s="21" t="s">
        <v>937</v>
      </c>
      <c r="E6184" s="26">
        <v>150</v>
      </c>
      <c r="G6184" s="28" t="s">
        <v>877</v>
      </c>
      <c r="I6184" s="21">
        <f t="shared" si="194"/>
        <v>16</v>
      </c>
    </row>
    <row r="6185" spans="1:9" x14ac:dyDescent="0.25">
      <c r="A6185" s="21" t="s">
        <v>2119</v>
      </c>
      <c r="B6185" s="25">
        <v>41744</v>
      </c>
      <c r="C6185" s="28" t="s">
        <v>1015</v>
      </c>
      <c r="D6185" s="21" t="s">
        <v>46</v>
      </c>
      <c r="E6185" s="26">
        <v>400</v>
      </c>
      <c r="G6185" s="28" t="s">
        <v>1089</v>
      </c>
      <c r="I6185" s="21">
        <f t="shared" si="194"/>
        <v>16</v>
      </c>
    </row>
    <row r="6186" spans="1:9" x14ac:dyDescent="0.25">
      <c r="A6186" s="21" t="s">
        <v>2119</v>
      </c>
      <c r="B6186" s="25">
        <v>41745</v>
      </c>
      <c r="C6186" s="28" t="s">
        <v>21</v>
      </c>
      <c r="D6186" s="21" t="s">
        <v>1043</v>
      </c>
      <c r="E6186" s="26">
        <v>5025</v>
      </c>
      <c r="G6186" s="28" t="s">
        <v>969</v>
      </c>
      <c r="I6186" s="21">
        <f t="shared" si="194"/>
        <v>16</v>
      </c>
    </row>
    <row r="6187" spans="1:9" x14ac:dyDescent="0.25">
      <c r="A6187" s="21" t="s">
        <v>2119</v>
      </c>
      <c r="B6187" s="25">
        <v>41745</v>
      </c>
      <c r="C6187" s="28" t="s">
        <v>6</v>
      </c>
      <c r="D6187" s="21">
        <v>299465</v>
      </c>
      <c r="F6187" s="26">
        <v>245.38</v>
      </c>
      <c r="G6187" s="28" t="s">
        <v>1028</v>
      </c>
    </row>
    <row r="6188" spans="1:9" x14ac:dyDescent="0.25">
      <c r="A6188" s="21" t="s">
        <v>2119</v>
      </c>
      <c r="B6188" s="25">
        <v>41745</v>
      </c>
      <c r="C6188" s="28" t="s">
        <v>340</v>
      </c>
      <c r="D6188" s="21">
        <v>97529</v>
      </c>
      <c r="F6188" s="26">
        <v>468.98</v>
      </c>
      <c r="G6188" s="28" t="s">
        <v>1090</v>
      </c>
    </row>
    <row r="6189" spans="1:9" x14ac:dyDescent="0.25">
      <c r="A6189" s="21" t="s">
        <v>2119</v>
      </c>
      <c r="B6189" s="25">
        <v>41746</v>
      </c>
      <c r="C6189" s="28" t="s">
        <v>21</v>
      </c>
      <c r="D6189" s="21" t="s">
        <v>262</v>
      </c>
      <c r="E6189" s="26">
        <v>6000</v>
      </c>
      <c r="G6189" s="28" t="s">
        <v>1060</v>
      </c>
      <c r="I6189" s="21">
        <f>WEEKNUM(B6189)</f>
        <v>16</v>
      </c>
    </row>
    <row r="6190" spans="1:9" x14ac:dyDescent="0.25">
      <c r="A6190" s="21" t="s">
        <v>2119</v>
      </c>
      <c r="B6190" s="25">
        <v>41746</v>
      </c>
      <c r="C6190" s="28" t="s">
        <v>21</v>
      </c>
      <c r="D6190" s="21" t="s">
        <v>525</v>
      </c>
      <c r="E6190" s="26">
        <v>15</v>
      </c>
      <c r="G6190" s="28" t="s">
        <v>525</v>
      </c>
      <c r="I6190" s="21">
        <f>WEEKNUM(B6190)</f>
        <v>16</v>
      </c>
    </row>
    <row r="6191" spans="1:9" x14ac:dyDescent="0.25">
      <c r="A6191" s="21" t="s">
        <v>2119</v>
      </c>
      <c r="B6191" s="25">
        <v>41746</v>
      </c>
      <c r="C6191" s="28" t="s">
        <v>6</v>
      </c>
      <c r="D6191" s="21">
        <v>423549</v>
      </c>
      <c r="F6191" s="26">
        <v>763.55</v>
      </c>
      <c r="G6191" s="28" t="s">
        <v>1060</v>
      </c>
    </row>
    <row r="6192" spans="1:9" x14ac:dyDescent="0.25">
      <c r="A6192" s="21" t="s">
        <v>2119</v>
      </c>
      <c r="B6192" s="25">
        <v>41746</v>
      </c>
      <c r="C6192" s="28" t="s">
        <v>6</v>
      </c>
      <c r="D6192" s="21">
        <v>299692</v>
      </c>
      <c r="F6192" s="26">
        <v>159.41</v>
      </c>
      <c r="G6192" s="28" t="s">
        <v>1028</v>
      </c>
    </row>
    <row r="6193" spans="1:9" x14ac:dyDescent="0.25">
      <c r="A6193" s="21" t="s">
        <v>2119</v>
      </c>
      <c r="B6193" s="25">
        <v>41746</v>
      </c>
      <c r="C6193" s="28" t="s">
        <v>6</v>
      </c>
      <c r="D6193" s="21">
        <v>97595</v>
      </c>
      <c r="F6193" s="26">
        <v>494.7</v>
      </c>
      <c r="G6193" s="28" t="s">
        <v>1060</v>
      </c>
    </row>
    <row r="6194" spans="1:9" x14ac:dyDescent="0.25">
      <c r="A6194" s="21" t="s">
        <v>2119</v>
      </c>
      <c r="B6194" s="25">
        <v>41746</v>
      </c>
      <c r="C6194" s="28" t="s">
        <v>6</v>
      </c>
      <c r="D6194" s="21">
        <v>292410</v>
      </c>
      <c r="F6194" s="26">
        <v>21.94</v>
      </c>
      <c r="G6194" s="28" t="s">
        <v>386</v>
      </c>
    </row>
    <row r="6195" spans="1:9" x14ac:dyDescent="0.25">
      <c r="A6195" s="21" t="s">
        <v>2119</v>
      </c>
      <c r="B6195" s="25">
        <v>41747</v>
      </c>
      <c r="C6195" s="28" t="s">
        <v>21</v>
      </c>
      <c r="D6195" s="21" t="s">
        <v>528</v>
      </c>
      <c r="E6195" s="26">
        <v>250</v>
      </c>
      <c r="G6195" s="28" t="s">
        <v>1028</v>
      </c>
      <c r="I6195" s="21">
        <f>WEEKNUM(B6195)</f>
        <v>16</v>
      </c>
    </row>
    <row r="6196" spans="1:9" x14ac:dyDescent="0.25">
      <c r="A6196" s="21" t="s">
        <v>2119</v>
      </c>
      <c r="B6196" s="25">
        <v>41747</v>
      </c>
      <c r="C6196" s="28" t="s">
        <v>21</v>
      </c>
      <c r="D6196" s="21" t="s">
        <v>1076</v>
      </c>
      <c r="E6196" s="26">
        <v>10</v>
      </c>
      <c r="G6196" s="28" t="s">
        <v>503</v>
      </c>
      <c r="I6196" s="21">
        <f>WEEKNUM(B6196)</f>
        <v>16</v>
      </c>
    </row>
    <row r="6197" spans="1:9" x14ac:dyDescent="0.25">
      <c r="A6197" s="21" t="s">
        <v>2119</v>
      </c>
      <c r="B6197" s="25">
        <v>41747</v>
      </c>
      <c r="C6197" s="28" t="s">
        <v>444</v>
      </c>
      <c r="D6197" s="21">
        <v>97646</v>
      </c>
      <c r="F6197" s="26">
        <v>20.41</v>
      </c>
      <c r="G6197" s="28" t="s">
        <v>323</v>
      </c>
    </row>
    <row r="6198" spans="1:9" x14ac:dyDescent="0.25">
      <c r="A6198" s="21" t="s">
        <v>2119</v>
      </c>
      <c r="B6198" s="25">
        <v>41747</v>
      </c>
      <c r="C6198" s="28" t="s">
        <v>1015</v>
      </c>
      <c r="D6198" s="21" t="s">
        <v>260</v>
      </c>
      <c r="E6198" s="26">
        <v>500</v>
      </c>
      <c r="G6198" s="28" t="s">
        <v>1061</v>
      </c>
      <c r="I6198" s="21">
        <f>WEEKNUM(B6198)</f>
        <v>16</v>
      </c>
    </row>
    <row r="6199" spans="1:9" x14ac:dyDescent="0.25">
      <c r="A6199" s="21" t="s">
        <v>2119</v>
      </c>
      <c r="B6199" s="25">
        <v>41748</v>
      </c>
      <c r="C6199" s="28" t="s">
        <v>6</v>
      </c>
      <c r="D6199" s="21">
        <v>423949</v>
      </c>
      <c r="F6199" s="26">
        <v>143.12</v>
      </c>
      <c r="G6199" s="28" t="s">
        <v>1060</v>
      </c>
    </row>
    <row r="6200" spans="1:9" x14ac:dyDescent="0.25">
      <c r="A6200" s="21" t="s">
        <v>2119</v>
      </c>
      <c r="B6200" s="25">
        <v>41750</v>
      </c>
      <c r="C6200" s="28" t="s">
        <v>21</v>
      </c>
      <c r="D6200" s="21" t="s">
        <v>1091</v>
      </c>
      <c r="E6200" s="26">
        <v>-18075</v>
      </c>
      <c r="G6200" s="28" t="s">
        <v>1092</v>
      </c>
      <c r="I6200" s="21">
        <f>WEEKNUM(B6200)</f>
        <v>17</v>
      </c>
    </row>
    <row r="6201" spans="1:9" x14ac:dyDescent="0.25">
      <c r="A6201" s="21" t="s">
        <v>2119</v>
      </c>
      <c r="B6201" s="25">
        <v>41750</v>
      </c>
      <c r="C6201" s="28" t="s">
        <v>21</v>
      </c>
      <c r="D6201" s="21" t="s">
        <v>1093</v>
      </c>
      <c r="E6201" s="26">
        <v>5</v>
      </c>
      <c r="G6201" s="28" t="s">
        <v>503</v>
      </c>
      <c r="I6201" s="21">
        <f>WEEKNUM(B6201)</f>
        <v>17</v>
      </c>
    </row>
    <row r="6202" spans="1:9" x14ac:dyDescent="0.25">
      <c r="A6202" s="21" t="s">
        <v>2119</v>
      </c>
      <c r="B6202" s="25">
        <v>41750</v>
      </c>
      <c r="C6202" s="28" t="s">
        <v>6</v>
      </c>
      <c r="D6202" s="21">
        <v>424173</v>
      </c>
      <c r="F6202" s="26">
        <v>405.7</v>
      </c>
      <c r="G6202" s="28" t="s">
        <v>1060</v>
      </c>
    </row>
    <row r="6203" spans="1:9" x14ac:dyDescent="0.25">
      <c r="A6203" s="21" t="s">
        <v>2119</v>
      </c>
      <c r="B6203" s="25">
        <v>41750</v>
      </c>
      <c r="C6203" s="28" t="s">
        <v>275</v>
      </c>
      <c r="D6203" s="21">
        <v>424263</v>
      </c>
      <c r="F6203" s="26">
        <v>685.8</v>
      </c>
      <c r="G6203" s="28" t="s">
        <v>1061</v>
      </c>
    </row>
    <row r="6204" spans="1:9" x14ac:dyDescent="0.25">
      <c r="A6204" s="21" t="s">
        <v>2119</v>
      </c>
      <c r="B6204" s="25">
        <v>41750</v>
      </c>
      <c r="C6204" s="28" t="s">
        <v>1015</v>
      </c>
      <c r="D6204" s="21" t="s">
        <v>1094</v>
      </c>
      <c r="E6204" s="26">
        <v>25117</v>
      </c>
      <c r="G6204" s="28" t="s">
        <v>1095</v>
      </c>
      <c r="I6204" s="21">
        <f>WEEKNUM(B6204)</f>
        <v>17</v>
      </c>
    </row>
    <row r="6205" spans="1:9" x14ac:dyDescent="0.25">
      <c r="A6205" s="21" t="s">
        <v>2119</v>
      </c>
      <c r="B6205" s="25">
        <v>41751</v>
      </c>
      <c r="C6205" s="28" t="s">
        <v>21</v>
      </c>
      <c r="D6205" s="21" t="s">
        <v>36</v>
      </c>
      <c r="E6205" s="26">
        <v>2310</v>
      </c>
      <c r="G6205" s="28" t="s">
        <v>1028</v>
      </c>
      <c r="I6205" s="21">
        <f>WEEKNUM(B6205)</f>
        <v>17</v>
      </c>
    </row>
    <row r="6206" spans="1:9" x14ac:dyDescent="0.25">
      <c r="A6206" s="21" t="s">
        <v>2119</v>
      </c>
      <c r="B6206" s="25">
        <v>41751</v>
      </c>
      <c r="C6206" s="28" t="s">
        <v>21</v>
      </c>
      <c r="D6206" s="21" t="s">
        <v>269</v>
      </c>
      <c r="E6206" s="26">
        <v>135</v>
      </c>
      <c r="G6206" s="28" t="s">
        <v>1028</v>
      </c>
      <c r="I6206" s="21">
        <f>WEEKNUM(B6206)</f>
        <v>17</v>
      </c>
    </row>
    <row r="6207" spans="1:9" x14ac:dyDescent="0.25">
      <c r="A6207" s="21" t="s">
        <v>2119</v>
      </c>
      <c r="B6207" s="25">
        <v>41751</v>
      </c>
      <c r="C6207" s="28" t="s">
        <v>6</v>
      </c>
      <c r="D6207" s="21">
        <v>424407</v>
      </c>
      <c r="F6207" s="26">
        <v>347.79</v>
      </c>
      <c r="G6207" s="28" t="s">
        <v>1060</v>
      </c>
    </row>
    <row r="6208" spans="1:9" x14ac:dyDescent="0.25">
      <c r="A6208" s="21" t="s">
        <v>2119</v>
      </c>
      <c r="B6208" s="25">
        <v>41751</v>
      </c>
      <c r="C6208" s="28" t="s">
        <v>340</v>
      </c>
      <c r="D6208" s="21">
        <v>155888</v>
      </c>
      <c r="F6208" s="26">
        <v>68.239999999999995</v>
      </c>
      <c r="G6208" s="28" t="s">
        <v>1096</v>
      </c>
    </row>
    <row r="6209" spans="1:9" x14ac:dyDescent="0.25">
      <c r="A6209" s="21" t="s">
        <v>2119</v>
      </c>
      <c r="B6209" s="25">
        <v>41751</v>
      </c>
      <c r="C6209" s="28" t="s">
        <v>275</v>
      </c>
      <c r="D6209" s="21">
        <v>290574</v>
      </c>
      <c r="F6209" s="26">
        <v>387.18</v>
      </c>
      <c r="G6209" s="28" t="s">
        <v>278</v>
      </c>
    </row>
    <row r="6210" spans="1:9" x14ac:dyDescent="0.25">
      <c r="A6210" s="21" t="s">
        <v>2119</v>
      </c>
      <c r="B6210" s="25">
        <v>41751</v>
      </c>
      <c r="C6210" s="28" t="s">
        <v>1015</v>
      </c>
      <c r="D6210" s="21" t="s">
        <v>36</v>
      </c>
      <c r="E6210" s="26">
        <v>250</v>
      </c>
      <c r="G6210" s="28" t="s">
        <v>1097</v>
      </c>
      <c r="I6210" s="21">
        <f>WEEKNUM(B6210)</f>
        <v>17</v>
      </c>
    </row>
    <row r="6211" spans="1:9" x14ac:dyDescent="0.25">
      <c r="A6211" s="21" t="s">
        <v>2119</v>
      </c>
      <c r="B6211" s="25">
        <v>41751</v>
      </c>
      <c r="C6211" s="28" t="s">
        <v>1015</v>
      </c>
      <c r="D6211" s="21" t="s">
        <v>40</v>
      </c>
      <c r="E6211" s="26">
        <v>1600</v>
      </c>
      <c r="G6211" s="28" t="s">
        <v>1061</v>
      </c>
      <c r="I6211" s="21">
        <f>WEEKNUM(B6211)</f>
        <v>17</v>
      </c>
    </row>
    <row r="6212" spans="1:9" x14ac:dyDescent="0.25">
      <c r="A6212" s="21" t="s">
        <v>2119</v>
      </c>
      <c r="B6212" s="25">
        <v>41752</v>
      </c>
      <c r="C6212" s="28" t="s">
        <v>21</v>
      </c>
      <c r="D6212" s="21" t="s">
        <v>295</v>
      </c>
      <c r="E6212" s="26">
        <v>3600</v>
      </c>
      <c r="G6212" s="28" t="s">
        <v>1060</v>
      </c>
      <c r="I6212" s="21">
        <f>WEEKNUM(B6212)</f>
        <v>17</v>
      </c>
    </row>
    <row r="6213" spans="1:9" x14ac:dyDescent="0.25">
      <c r="A6213" s="21" t="s">
        <v>2119</v>
      </c>
      <c r="B6213" s="25">
        <v>41752</v>
      </c>
      <c r="C6213" s="28" t="s">
        <v>6</v>
      </c>
      <c r="D6213" s="21">
        <v>292792</v>
      </c>
      <c r="F6213" s="26">
        <v>62.88</v>
      </c>
      <c r="G6213" s="28" t="s">
        <v>1098</v>
      </c>
    </row>
    <row r="6214" spans="1:9" x14ac:dyDescent="0.25">
      <c r="A6214" s="21" t="s">
        <v>2119</v>
      </c>
      <c r="B6214" s="25">
        <v>41752</v>
      </c>
      <c r="C6214" s="28" t="s">
        <v>275</v>
      </c>
      <c r="D6214" s="21">
        <v>292804</v>
      </c>
      <c r="F6214" s="26">
        <v>55.72</v>
      </c>
      <c r="G6214" s="28" t="s">
        <v>1099</v>
      </c>
    </row>
    <row r="6215" spans="1:9" x14ac:dyDescent="0.25">
      <c r="A6215" s="21" t="s">
        <v>2119</v>
      </c>
      <c r="B6215" s="25">
        <v>41752</v>
      </c>
      <c r="C6215" s="28" t="s">
        <v>6</v>
      </c>
      <c r="D6215" s="21">
        <v>292813</v>
      </c>
      <c r="F6215" s="26">
        <v>8.23</v>
      </c>
      <c r="G6215" s="28" t="s">
        <v>905</v>
      </c>
    </row>
    <row r="6216" spans="1:9" x14ac:dyDescent="0.25">
      <c r="A6216" s="21" t="s">
        <v>2119</v>
      </c>
      <c r="B6216" s="25">
        <v>41752</v>
      </c>
      <c r="C6216" s="28" t="s">
        <v>6</v>
      </c>
      <c r="D6216" s="21">
        <v>97946</v>
      </c>
      <c r="F6216" s="26">
        <v>1333.57</v>
      </c>
      <c r="G6216" s="28" t="s">
        <v>1060</v>
      </c>
    </row>
    <row r="6217" spans="1:9" x14ac:dyDescent="0.25">
      <c r="A6217" s="21" t="s">
        <v>2119</v>
      </c>
      <c r="B6217" s="25">
        <v>41752</v>
      </c>
      <c r="C6217" s="28" t="s">
        <v>6</v>
      </c>
      <c r="D6217" s="21">
        <v>97955</v>
      </c>
      <c r="F6217" s="26">
        <v>123.29</v>
      </c>
      <c r="G6217" s="28" t="s">
        <v>1060</v>
      </c>
    </row>
    <row r="6218" spans="1:9" x14ac:dyDescent="0.25">
      <c r="A6218" s="21" t="s">
        <v>2119</v>
      </c>
      <c r="B6218" s="25">
        <v>41753</v>
      </c>
      <c r="C6218" s="28" t="s">
        <v>21</v>
      </c>
      <c r="D6218" s="21" t="s">
        <v>260</v>
      </c>
      <c r="E6218" s="26">
        <v>1500</v>
      </c>
      <c r="G6218" s="28" t="s">
        <v>1060</v>
      </c>
      <c r="I6218" s="21">
        <f>WEEKNUM(B6218)</f>
        <v>17</v>
      </c>
    </row>
    <row r="6219" spans="1:9" x14ac:dyDescent="0.25">
      <c r="A6219" s="21" t="s">
        <v>2119</v>
      </c>
      <c r="B6219" s="25">
        <v>41753</v>
      </c>
      <c r="C6219" s="28" t="s">
        <v>275</v>
      </c>
      <c r="D6219" s="21">
        <v>292895</v>
      </c>
      <c r="F6219" s="26">
        <v>710.32</v>
      </c>
      <c r="G6219" s="28" t="s">
        <v>1098</v>
      </c>
    </row>
    <row r="6220" spans="1:9" x14ac:dyDescent="0.25">
      <c r="A6220" s="21" t="s">
        <v>2119</v>
      </c>
      <c r="B6220" s="25">
        <v>41753</v>
      </c>
      <c r="C6220" s="28" t="s">
        <v>340</v>
      </c>
      <c r="D6220" s="21">
        <v>292930</v>
      </c>
      <c r="F6220" s="26">
        <v>311.23</v>
      </c>
      <c r="G6220" s="28" t="s">
        <v>1100</v>
      </c>
    </row>
    <row r="6221" spans="1:9" x14ac:dyDescent="0.25">
      <c r="A6221" s="21" t="s">
        <v>2119</v>
      </c>
      <c r="B6221" s="25">
        <v>41753</v>
      </c>
      <c r="C6221" s="28" t="s">
        <v>275</v>
      </c>
      <c r="D6221" s="21">
        <v>290808</v>
      </c>
      <c r="F6221" s="26">
        <v>389.26</v>
      </c>
      <c r="G6221" s="28" t="s">
        <v>278</v>
      </c>
    </row>
    <row r="6222" spans="1:9" x14ac:dyDescent="0.25">
      <c r="A6222" s="21" t="s">
        <v>2119</v>
      </c>
      <c r="B6222" s="25">
        <v>41753</v>
      </c>
      <c r="C6222" s="28" t="s">
        <v>275</v>
      </c>
      <c r="D6222" s="21">
        <v>424861</v>
      </c>
      <c r="F6222" s="26">
        <v>1204.0899999999999</v>
      </c>
      <c r="G6222" s="28" t="s">
        <v>1061</v>
      </c>
    </row>
    <row r="6223" spans="1:9" x14ac:dyDescent="0.25">
      <c r="A6223" s="21" t="s">
        <v>2119</v>
      </c>
      <c r="B6223" s="25">
        <v>41753</v>
      </c>
      <c r="C6223" s="28" t="s">
        <v>444</v>
      </c>
      <c r="D6223" s="21">
        <v>98050</v>
      </c>
      <c r="F6223" s="26">
        <v>90.78</v>
      </c>
      <c r="G6223" s="28" t="s">
        <v>1101</v>
      </c>
    </row>
    <row r="6224" spans="1:9" x14ac:dyDescent="0.25">
      <c r="A6224" s="21" t="s">
        <v>2119</v>
      </c>
      <c r="B6224" s="25">
        <v>41754</v>
      </c>
      <c r="C6224" s="28" t="s">
        <v>21</v>
      </c>
      <c r="D6224" s="21" t="s">
        <v>528</v>
      </c>
      <c r="E6224" s="26">
        <v>1000</v>
      </c>
      <c r="G6224" s="28" t="s">
        <v>1060</v>
      </c>
      <c r="I6224" s="21">
        <f>WEEKNUM(B6224)</f>
        <v>17</v>
      </c>
    </row>
    <row r="6225" spans="1:9" x14ac:dyDescent="0.25">
      <c r="A6225" s="21" t="s">
        <v>2119</v>
      </c>
      <c r="B6225" s="25">
        <v>41754</v>
      </c>
      <c r="C6225" s="28" t="s">
        <v>6</v>
      </c>
      <c r="D6225" s="21">
        <v>425029</v>
      </c>
      <c r="F6225" s="26">
        <v>521.54</v>
      </c>
      <c r="G6225" s="28" t="s">
        <v>1060</v>
      </c>
    </row>
    <row r="6226" spans="1:9" x14ac:dyDescent="0.25">
      <c r="A6226" s="21" t="s">
        <v>2119</v>
      </c>
      <c r="B6226" s="25">
        <v>41755</v>
      </c>
      <c r="C6226" s="28" t="s">
        <v>340</v>
      </c>
      <c r="D6226" s="21">
        <v>425243</v>
      </c>
      <c r="F6226" s="26">
        <v>472.32</v>
      </c>
      <c r="G6226" s="28" t="s">
        <v>1102</v>
      </c>
    </row>
    <row r="6227" spans="1:9" x14ac:dyDescent="0.25">
      <c r="A6227" s="21" t="s">
        <v>2119</v>
      </c>
      <c r="B6227" s="25">
        <v>41755</v>
      </c>
      <c r="C6227" s="28" t="s">
        <v>275</v>
      </c>
      <c r="D6227" s="21">
        <v>425247</v>
      </c>
      <c r="F6227" s="26">
        <v>753.34</v>
      </c>
      <c r="G6227" s="28" t="s">
        <v>1061</v>
      </c>
    </row>
    <row r="6228" spans="1:9" x14ac:dyDescent="0.25">
      <c r="A6228" s="21" t="s">
        <v>2119</v>
      </c>
      <c r="B6228" s="25">
        <v>41757</v>
      </c>
      <c r="C6228" s="28" t="s">
        <v>340</v>
      </c>
      <c r="D6228" s="21">
        <v>293214</v>
      </c>
      <c r="F6228" s="26">
        <v>1166.75</v>
      </c>
      <c r="G6228" s="28" t="s">
        <v>1096</v>
      </c>
    </row>
    <row r="6229" spans="1:9" x14ac:dyDescent="0.25">
      <c r="A6229" s="21" t="s">
        <v>2119</v>
      </c>
      <c r="B6229" s="25">
        <v>41757</v>
      </c>
      <c r="C6229" s="28" t="s">
        <v>21</v>
      </c>
      <c r="D6229" s="21" t="s">
        <v>730</v>
      </c>
      <c r="E6229" s="26">
        <v>7.4</v>
      </c>
      <c r="G6229" s="28" t="s">
        <v>1103</v>
      </c>
      <c r="I6229" s="21">
        <f>WEEKNUM(B6229)</f>
        <v>18</v>
      </c>
    </row>
    <row r="6230" spans="1:9" x14ac:dyDescent="0.25">
      <c r="A6230" s="21" t="s">
        <v>2119</v>
      </c>
      <c r="B6230" s="25">
        <v>41757</v>
      </c>
      <c r="C6230" s="28" t="s">
        <v>21</v>
      </c>
      <c r="D6230" s="21" t="s">
        <v>22</v>
      </c>
      <c r="E6230" s="26">
        <v>335</v>
      </c>
      <c r="G6230" s="21" t="s">
        <v>1632</v>
      </c>
      <c r="I6230" s="21">
        <f>WEEKNUM(B6230)</f>
        <v>18</v>
      </c>
    </row>
    <row r="6231" spans="1:9" x14ac:dyDescent="0.25">
      <c r="A6231" s="21" t="s">
        <v>2119</v>
      </c>
      <c r="B6231" s="25">
        <v>41757</v>
      </c>
      <c r="C6231" s="28" t="s">
        <v>21</v>
      </c>
      <c r="D6231" s="21" t="s">
        <v>36</v>
      </c>
      <c r="E6231" s="26">
        <v>310</v>
      </c>
      <c r="G6231" s="28" t="s">
        <v>1060</v>
      </c>
      <c r="I6231" s="21">
        <f>WEEKNUM(B6231)</f>
        <v>18</v>
      </c>
    </row>
    <row r="6232" spans="1:9" x14ac:dyDescent="0.25">
      <c r="A6232" s="21" t="s">
        <v>2119</v>
      </c>
      <c r="B6232" s="25">
        <v>41757</v>
      </c>
      <c r="C6232" s="28" t="s">
        <v>21</v>
      </c>
      <c r="D6232" s="21" t="s">
        <v>279</v>
      </c>
      <c r="E6232" s="26">
        <v>40</v>
      </c>
      <c r="G6232" s="28" t="s">
        <v>503</v>
      </c>
      <c r="I6232" s="21">
        <f>WEEKNUM(B6232)</f>
        <v>18</v>
      </c>
    </row>
    <row r="6233" spans="1:9" x14ac:dyDescent="0.25">
      <c r="A6233" s="21" t="s">
        <v>2119</v>
      </c>
      <c r="B6233" s="25">
        <v>41757</v>
      </c>
      <c r="C6233" s="28" t="s">
        <v>6</v>
      </c>
      <c r="D6233" s="21">
        <v>425525</v>
      </c>
      <c r="F6233" s="26">
        <v>1013.37</v>
      </c>
      <c r="G6233" s="28" t="s">
        <v>1060</v>
      </c>
    </row>
    <row r="6234" spans="1:9" x14ac:dyDescent="0.25">
      <c r="A6234" s="21" t="s">
        <v>2119</v>
      </c>
      <c r="B6234" s="25">
        <v>41757</v>
      </c>
      <c r="C6234" s="28" t="s">
        <v>1015</v>
      </c>
      <c r="D6234" s="21" t="s">
        <v>22</v>
      </c>
      <c r="E6234" s="26">
        <v>450</v>
      </c>
      <c r="G6234" s="28" t="s">
        <v>278</v>
      </c>
      <c r="I6234" s="21">
        <f t="shared" ref="I6234:I6242" si="195">WEEKNUM(B6234)</f>
        <v>18</v>
      </c>
    </row>
    <row r="6235" spans="1:9" x14ac:dyDescent="0.25">
      <c r="A6235" s="21" t="s">
        <v>2119</v>
      </c>
      <c r="B6235" s="25">
        <v>41757</v>
      </c>
      <c r="C6235" s="28" t="s">
        <v>1015</v>
      </c>
      <c r="D6235" s="21" t="s">
        <v>46</v>
      </c>
      <c r="E6235" s="26">
        <v>600</v>
      </c>
      <c r="G6235" s="28" t="s">
        <v>1104</v>
      </c>
      <c r="I6235" s="21">
        <f t="shared" si="195"/>
        <v>18</v>
      </c>
    </row>
    <row r="6236" spans="1:9" x14ac:dyDescent="0.25">
      <c r="A6236" s="21" t="s">
        <v>2119</v>
      </c>
      <c r="B6236" s="25">
        <v>41757</v>
      </c>
      <c r="C6236" s="28" t="s">
        <v>1015</v>
      </c>
      <c r="D6236" s="21" t="s">
        <v>46</v>
      </c>
      <c r="E6236" s="26">
        <v>650</v>
      </c>
      <c r="G6236" s="28" t="s">
        <v>1105</v>
      </c>
      <c r="I6236" s="21">
        <f t="shared" si="195"/>
        <v>18</v>
      </c>
    </row>
    <row r="6237" spans="1:9" x14ac:dyDescent="0.25">
      <c r="A6237" s="21" t="s">
        <v>2119</v>
      </c>
      <c r="B6237" s="25">
        <v>41757</v>
      </c>
      <c r="C6237" s="28" t="s">
        <v>1015</v>
      </c>
      <c r="D6237" s="21" t="s">
        <v>1106</v>
      </c>
      <c r="E6237" s="26">
        <v>1500</v>
      </c>
      <c r="G6237" s="28" t="s">
        <v>299</v>
      </c>
      <c r="I6237" s="21">
        <f t="shared" si="195"/>
        <v>18</v>
      </c>
    </row>
    <row r="6238" spans="1:9" x14ac:dyDescent="0.25">
      <c r="A6238" s="21" t="s">
        <v>2119</v>
      </c>
      <c r="B6238" s="25">
        <v>41757</v>
      </c>
      <c r="C6238" s="28" t="s">
        <v>1015</v>
      </c>
      <c r="D6238" s="21" t="s">
        <v>36</v>
      </c>
      <c r="E6238" s="26">
        <v>270</v>
      </c>
      <c r="G6238" s="28" t="s">
        <v>278</v>
      </c>
      <c r="I6238" s="21">
        <f t="shared" si="195"/>
        <v>18</v>
      </c>
    </row>
    <row r="6239" spans="1:9" x14ac:dyDescent="0.25">
      <c r="A6239" s="21" t="s">
        <v>2119</v>
      </c>
      <c r="B6239" s="25">
        <v>41757</v>
      </c>
      <c r="C6239" s="28" t="s">
        <v>1015</v>
      </c>
      <c r="D6239" s="21" t="s">
        <v>40</v>
      </c>
      <c r="E6239" s="26">
        <v>140</v>
      </c>
      <c r="G6239" s="28" t="s">
        <v>1107</v>
      </c>
      <c r="I6239" s="21">
        <f t="shared" si="195"/>
        <v>18</v>
      </c>
    </row>
    <row r="6240" spans="1:9" x14ac:dyDescent="0.25">
      <c r="A6240" s="21" t="s">
        <v>2119</v>
      </c>
      <c r="B6240" s="25">
        <v>41757</v>
      </c>
      <c r="C6240" s="28" t="s">
        <v>1015</v>
      </c>
      <c r="D6240" s="21" t="s">
        <v>40</v>
      </c>
      <c r="E6240" s="26">
        <v>3150</v>
      </c>
      <c r="G6240" s="28" t="s">
        <v>1061</v>
      </c>
      <c r="I6240" s="21">
        <f t="shared" si="195"/>
        <v>18</v>
      </c>
    </row>
    <row r="6241" spans="1:9" x14ac:dyDescent="0.25">
      <c r="A6241" s="21" t="s">
        <v>2119</v>
      </c>
      <c r="B6241" s="25">
        <v>41758</v>
      </c>
      <c r="C6241" s="28" t="s">
        <v>21</v>
      </c>
      <c r="D6241" s="21" t="s">
        <v>1071</v>
      </c>
      <c r="E6241" s="26">
        <v>200</v>
      </c>
      <c r="G6241" s="28" t="s">
        <v>1028</v>
      </c>
      <c r="I6241" s="21">
        <f t="shared" si="195"/>
        <v>18</v>
      </c>
    </row>
    <row r="6242" spans="1:9" x14ac:dyDescent="0.25">
      <c r="A6242" s="21" t="s">
        <v>2119</v>
      </c>
      <c r="B6242" s="25">
        <v>41758</v>
      </c>
      <c r="C6242" s="28" t="s">
        <v>21</v>
      </c>
      <c r="D6242" s="21" t="s">
        <v>1108</v>
      </c>
      <c r="E6242" s="26">
        <v>500</v>
      </c>
      <c r="G6242" s="28" t="s">
        <v>1060</v>
      </c>
      <c r="I6242" s="21">
        <f t="shared" si="195"/>
        <v>18</v>
      </c>
    </row>
    <row r="6243" spans="1:9" x14ac:dyDescent="0.25">
      <c r="A6243" s="21" t="s">
        <v>2119</v>
      </c>
      <c r="B6243" s="25">
        <v>41758</v>
      </c>
      <c r="C6243" s="28" t="s">
        <v>6</v>
      </c>
      <c r="D6243" s="21">
        <v>425705</v>
      </c>
      <c r="F6243" s="26">
        <v>81.42</v>
      </c>
      <c r="G6243" s="28" t="s">
        <v>1060</v>
      </c>
    </row>
    <row r="6244" spans="1:9" x14ac:dyDescent="0.25">
      <c r="A6244" s="21" t="s">
        <v>2119</v>
      </c>
      <c r="B6244" s="25">
        <v>41758</v>
      </c>
      <c r="C6244" s="28" t="s">
        <v>275</v>
      </c>
      <c r="D6244" s="21">
        <v>425701</v>
      </c>
      <c r="F6244" s="26">
        <v>324.2</v>
      </c>
      <c r="G6244" s="28" t="s">
        <v>1061</v>
      </c>
    </row>
    <row r="6245" spans="1:9" x14ac:dyDescent="0.25">
      <c r="A6245" s="21" t="s">
        <v>2119</v>
      </c>
      <c r="B6245" s="25">
        <v>41758</v>
      </c>
      <c r="C6245" s="28" t="s">
        <v>1015</v>
      </c>
      <c r="D6245" s="21" t="s">
        <v>262</v>
      </c>
      <c r="E6245" s="26">
        <v>6000</v>
      </c>
      <c r="G6245" s="28" t="s">
        <v>1061</v>
      </c>
      <c r="I6245" s="21">
        <f>WEEKNUM(B6245)</f>
        <v>18</v>
      </c>
    </row>
    <row r="6246" spans="1:9" x14ac:dyDescent="0.25">
      <c r="A6246" s="21" t="s">
        <v>2119</v>
      </c>
      <c r="B6246" s="25">
        <v>41759</v>
      </c>
      <c r="C6246" s="28" t="s">
        <v>21</v>
      </c>
      <c r="D6246" s="21" t="s">
        <v>508</v>
      </c>
      <c r="E6246" s="26">
        <v>512.24</v>
      </c>
      <c r="G6246" s="28" t="s">
        <v>454</v>
      </c>
      <c r="I6246" s="21">
        <f>WEEKNUM(B6246)</f>
        <v>18</v>
      </c>
    </row>
    <row r="6247" spans="1:9" x14ac:dyDescent="0.25">
      <c r="A6247" s="21" t="s">
        <v>2119</v>
      </c>
      <c r="B6247" s="25">
        <v>41759</v>
      </c>
      <c r="C6247" s="28" t="s">
        <v>6</v>
      </c>
      <c r="D6247" s="21">
        <v>293443</v>
      </c>
      <c r="F6247" s="26">
        <v>671.97</v>
      </c>
      <c r="G6247" s="28" t="s">
        <v>1109</v>
      </c>
    </row>
    <row r="6248" spans="1:9" x14ac:dyDescent="0.25">
      <c r="A6248" s="21" t="s">
        <v>2119</v>
      </c>
      <c r="B6248" s="25">
        <v>41759</v>
      </c>
      <c r="C6248" s="28" t="s">
        <v>6</v>
      </c>
      <c r="D6248" s="21">
        <v>425953</v>
      </c>
      <c r="F6248" s="26">
        <v>884.86</v>
      </c>
      <c r="G6248" s="28" t="s">
        <v>1060</v>
      </c>
    </row>
    <row r="6249" spans="1:9" x14ac:dyDescent="0.25">
      <c r="A6249" s="21" t="s">
        <v>2119</v>
      </c>
      <c r="B6249" s="25">
        <v>41759</v>
      </c>
      <c r="C6249" s="28" t="s">
        <v>6</v>
      </c>
      <c r="D6249" s="21">
        <v>293464</v>
      </c>
      <c r="F6249" s="26">
        <v>36.130000000000003</v>
      </c>
      <c r="G6249" s="28" t="s">
        <v>1109</v>
      </c>
    </row>
    <row r="6250" spans="1:9" x14ac:dyDescent="0.25">
      <c r="A6250" s="21" t="s">
        <v>2119</v>
      </c>
      <c r="B6250" s="25">
        <v>41759</v>
      </c>
      <c r="C6250" s="28" t="s">
        <v>444</v>
      </c>
      <c r="D6250" s="21">
        <v>98388</v>
      </c>
      <c r="F6250" s="26">
        <v>633.34</v>
      </c>
      <c r="G6250" s="28" t="s">
        <v>1110</v>
      </c>
    </row>
    <row r="6251" spans="1:9" x14ac:dyDescent="0.25">
      <c r="A6251" s="21" t="s">
        <v>2119</v>
      </c>
      <c r="B6251" s="25">
        <v>41760</v>
      </c>
      <c r="C6251" s="28" t="s">
        <v>21</v>
      </c>
      <c r="D6251" s="21" t="s">
        <v>40</v>
      </c>
      <c r="E6251" s="26">
        <v>280</v>
      </c>
      <c r="G6251" s="28" t="s">
        <v>1111</v>
      </c>
      <c r="I6251" s="21">
        <f>WEEKNUM(B6251)</f>
        <v>18</v>
      </c>
    </row>
    <row r="6252" spans="1:9" x14ac:dyDescent="0.25">
      <c r="A6252" s="21" t="s">
        <v>2119</v>
      </c>
      <c r="B6252" s="25">
        <v>41760</v>
      </c>
      <c r="C6252" s="28" t="s">
        <v>6</v>
      </c>
      <c r="D6252" s="21" t="s">
        <v>1112</v>
      </c>
      <c r="F6252" s="26">
        <v>1186.3399999999999</v>
      </c>
      <c r="G6252" s="28" t="s">
        <v>1060</v>
      </c>
    </row>
    <row r="6253" spans="1:9" x14ac:dyDescent="0.25">
      <c r="A6253" s="21" t="s">
        <v>2119</v>
      </c>
      <c r="B6253" s="25">
        <v>41760</v>
      </c>
      <c r="C6253" s="28" t="s">
        <v>6</v>
      </c>
      <c r="D6253" s="21">
        <v>293513</v>
      </c>
      <c r="F6253" s="26">
        <v>67.81</v>
      </c>
      <c r="G6253" s="28" t="s">
        <v>1109</v>
      </c>
    </row>
    <row r="6254" spans="1:9" x14ac:dyDescent="0.25">
      <c r="A6254" s="21" t="s">
        <v>2119</v>
      </c>
      <c r="B6254" s="25">
        <v>41760</v>
      </c>
      <c r="C6254" s="28" t="s">
        <v>6</v>
      </c>
      <c r="D6254" s="21">
        <v>291557</v>
      </c>
      <c r="F6254" s="26">
        <v>155.02000000000001</v>
      </c>
      <c r="G6254" s="28" t="s">
        <v>9</v>
      </c>
    </row>
    <row r="6255" spans="1:9" x14ac:dyDescent="0.25">
      <c r="A6255" s="21" t="s">
        <v>2119</v>
      </c>
      <c r="B6255" s="25">
        <v>41760</v>
      </c>
      <c r="C6255" s="28" t="s">
        <v>6</v>
      </c>
      <c r="D6255" s="21">
        <v>426121</v>
      </c>
      <c r="F6255" s="26">
        <v>360.99</v>
      </c>
      <c r="G6255" s="28" t="s">
        <v>1060</v>
      </c>
    </row>
    <row r="6256" spans="1:9" x14ac:dyDescent="0.25">
      <c r="A6256" s="21" t="s">
        <v>2119</v>
      </c>
      <c r="B6256" s="25">
        <v>41760</v>
      </c>
      <c r="C6256" s="28" t="s">
        <v>6</v>
      </c>
      <c r="D6256" s="21">
        <v>291582</v>
      </c>
      <c r="F6256" s="26">
        <v>369.62</v>
      </c>
      <c r="G6256" s="28" t="s">
        <v>97</v>
      </c>
    </row>
    <row r="6257" spans="1:9" x14ac:dyDescent="0.25">
      <c r="A6257" s="21" t="s">
        <v>2119</v>
      </c>
      <c r="B6257" s="25">
        <v>41760</v>
      </c>
      <c r="C6257" s="28" t="s">
        <v>275</v>
      </c>
      <c r="D6257" s="21">
        <v>426188</v>
      </c>
      <c r="F6257" s="26">
        <v>269.32</v>
      </c>
      <c r="G6257" s="28" t="s">
        <v>1061</v>
      </c>
    </row>
    <row r="6258" spans="1:9" x14ac:dyDescent="0.25">
      <c r="A6258" s="21" t="s">
        <v>2119</v>
      </c>
      <c r="B6258" s="25">
        <v>41760</v>
      </c>
      <c r="C6258" s="21" t="s">
        <v>6</v>
      </c>
      <c r="D6258" s="21">
        <v>98458</v>
      </c>
      <c r="F6258" s="26">
        <v>626.09</v>
      </c>
      <c r="G6258" s="28" t="s">
        <v>1060</v>
      </c>
    </row>
    <row r="6259" spans="1:9" x14ac:dyDescent="0.25">
      <c r="A6259" s="21" t="s">
        <v>2119</v>
      </c>
      <c r="B6259" s="25">
        <v>41760</v>
      </c>
      <c r="C6259" s="28" t="s">
        <v>6</v>
      </c>
      <c r="D6259" s="21">
        <v>426252</v>
      </c>
      <c r="F6259" s="26">
        <v>101.49</v>
      </c>
      <c r="G6259" s="28" t="s">
        <v>1060</v>
      </c>
    </row>
    <row r="6260" spans="1:9" x14ac:dyDescent="0.25">
      <c r="A6260" s="21" t="s">
        <v>2119</v>
      </c>
      <c r="B6260" s="25">
        <v>41760</v>
      </c>
      <c r="C6260" s="28" t="s">
        <v>1015</v>
      </c>
      <c r="D6260" s="21" t="s">
        <v>40</v>
      </c>
      <c r="E6260" s="26">
        <v>260</v>
      </c>
      <c r="G6260" s="28" t="s">
        <v>1113</v>
      </c>
      <c r="I6260" s="21">
        <f>WEEKNUM(B6260)</f>
        <v>18</v>
      </c>
    </row>
    <row r="6261" spans="1:9" x14ac:dyDescent="0.25">
      <c r="A6261" s="21" t="s">
        <v>2119</v>
      </c>
      <c r="B6261" s="25">
        <v>41760</v>
      </c>
      <c r="C6261" s="28" t="s">
        <v>1015</v>
      </c>
      <c r="D6261" s="21" t="s">
        <v>1114</v>
      </c>
      <c r="E6261" s="26">
        <v>4949</v>
      </c>
      <c r="G6261" s="28" t="s">
        <v>1115</v>
      </c>
      <c r="I6261" s="21">
        <f>WEEKNUM(B6261)</f>
        <v>18</v>
      </c>
    </row>
    <row r="6262" spans="1:9" x14ac:dyDescent="0.25">
      <c r="A6262" s="21" t="s">
        <v>2119</v>
      </c>
      <c r="B6262" s="25">
        <v>41761</v>
      </c>
      <c r="C6262" s="28" t="s">
        <v>21</v>
      </c>
      <c r="D6262" s="21" t="s">
        <v>1116</v>
      </c>
      <c r="E6262" s="26">
        <v>-100</v>
      </c>
      <c r="G6262" s="28" t="s">
        <v>1116</v>
      </c>
      <c r="I6262" s="21">
        <f>WEEKNUM(B6262)</f>
        <v>18</v>
      </c>
    </row>
    <row r="6263" spans="1:9" x14ac:dyDescent="0.25">
      <c r="A6263" s="21" t="s">
        <v>2119</v>
      </c>
      <c r="B6263" s="25">
        <v>41761</v>
      </c>
      <c r="C6263" s="28" t="s">
        <v>21</v>
      </c>
      <c r="D6263" s="21" t="s">
        <v>510</v>
      </c>
      <c r="E6263" s="26">
        <v>190.74</v>
      </c>
      <c r="G6263" s="28" t="s">
        <v>299</v>
      </c>
      <c r="I6263" s="21">
        <f>WEEKNUM(B6263)</f>
        <v>18</v>
      </c>
    </row>
    <row r="6264" spans="1:9" x14ac:dyDescent="0.25">
      <c r="A6264" s="21" t="s">
        <v>2119</v>
      </c>
      <c r="B6264" s="25">
        <v>41761</v>
      </c>
      <c r="C6264" s="28" t="s">
        <v>6</v>
      </c>
      <c r="D6264" s="21">
        <v>293633</v>
      </c>
      <c r="F6264" s="26">
        <v>219.87</v>
      </c>
      <c r="G6264" s="28" t="s">
        <v>1109</v>
      </c>
    </row>
    <row r="6265" spans="1:9" x14ac:dyDescent="0.25">
      <c r="A6265" s="21" t="s">
        <v>2119</v>
      </c>
      <c r="B6265" s="25">
        <v>41761</v>
      </c>
      <c r="C6265" s="28" t="s">
        <v>6</v>
      </c>
      <c r="D6265" s="21">
        <v>426326</v>
      </c>
      <c r="F6265" s="26">
        <v>652.78</v>
      </c>
      <c r="G6265" s="28" t="s">
        <v>1060</v>
      </c>
    </row>
    <row r="6266" spans="1:9" x14ac:dyDescent="0.25">
      <c r="A6266" s="21" t="s">
        <v>2119</v>
      </c>
      <c r="B6266" s="25">
        <v>41761</v>
      </c>
      <c r="C6266" s="28" t="s">
        <v>275</v>
      </c>
      <c r="D6266" s="21">
        <v>291712</v>
      </c>
      <c r="F6266" s="26">
        <v>222.19</v>
      </c>
      <c r="G6266" s="28" t="s">
        <v>1004</v>
      </c>
    </row>
    <row r="6267" spans="1:9" x14ac:dyDescent="0.25">
      <c r="A6267" s="21" t="s">
        <v>2119</v>
      </c>
      <c r="B6267" s="25">
        <v>41761</v>
      </c>
      <c r="C6267" s="28" t="s">
        <v>6</v>
      </c>
      <c r="D6267" s="21">
        <v>426423</v>
      </c>
      <c r="F6267" s="26">
        <v>221.57</v>
      </c>
      <c r="G6267" s="28" t="s">
        <v>1060</v>
      </c>
    </row>
    <row r="6268" spans="1:9" x14ac:dyDescent="0.25">
      <c r="A6268" s="21" t="s">
        <v>2119</v>
      </c>
      <c r="B6268" s="25">
        <v>41761</v>
      </c>
      <c r="C6268" s="28" t="s">
        <v>1015</v>
      </c>
      <c r="D6268" s="21" t="s">
        <v>255</v>
      </c>
      <c r="E6268" s="26">
        <v>2000</v>
      </c>
      <c r="G6268" s="28" t="s">
        <v>1061</v>
      </c>
      <c r="I6268" s="21">
        <f>WEEKNUM(B6268)</f>
        <v>18</v>
      </c>
    </row>
    <row r="6269" spans="1:9" x14ac:dyDescent="0.25">
      <c r="A6269" s="21" t="s">
        <v>2119</v>
      </c>
      <c r="B6269" s="25">
        <v>41761</v>
      </c>
      <c r="C6269" s="28" t="s">
        <v>1015</v>
      </c>
      <c r="D6269" s="21" t="s">
        <v>1117</v>
      </c>
      <c r="E6269" s="26">
        <v>1020</v>
      </c>
      <c r="G6269" s="28" t="s">
        <v>1118</v>
      </c>
      <c r="I6269" s="21">
        <f>WEEKNUM(B6269)</f>
        <v>18</v>
      </c>
    </row>
    <row r="6270" spans="1:9" x14ac:dyDescent="0.25">
      <c r="A6270" s="21" t="s">
        <v>2119</v>
      </c>
      <c r="B6270" s="25">
        <v>41762</v>
      </c>
      <c r="C6270" s="28" t="s">
        <v>275</v>
      </c>
      <c r="D6270" s="21">
        <v>426553</v>
      </c>
      <c r="F6270" s="26">
        <v>1374.38</v>
      </c>
      <c r="G6270" s="28" t="s">
        <v>1061</v>
      </c>
    </row>
    <row r="6271" spans="1:9" x14ac:dyDescent="0.25">
      <c r="A6271" s="21" t="s">
        <v>2119</v>
      </c>
      <c r="B6271" s="25">
        <v>41764</v>
      </c>
      <c r="C6271" s="28" t="s">
        <v>21</v>
      </c>
      <c r="D6271" s="21" t="s">
        <v>36</v>
      </c>
      <c r="E6271" s="26">
        <v>560</v>
      </c>
      <c r="G6271" s="28" t="s">
        <v>97</v>
      </c>
      <c r="I6271" s="21">
        <f>WEEKNUM(B6271)</f>
        <v>19</v>
      </c>
    </row>
    <row r="6272" spans="1:9" x14ac:dyDescent="0.25">
      <c r="A6272" s="21" t="s">
        <v>2119</v>
      </c>
      <c r="B6272" s="25">
        <v>41764</v>
      </c>
      <c r="C6272" s="28" t="s">
        <v>21</v>
      </c>
      <c r="D6272" s="21" t="s">
        <v>295</v>
      </c>
      <c r="E6272" s="26">
        <v>4500</v>
      </c>
      <c r="G6272" s="28" t="s">
        <v>1060</v>
      </c>
      <c r="I6272" s="21">
        <f>WEEKNUM(B6272)</f>
        <v>19</v>
      </c>
    </row>
    <row r="6273" spans="1:9" x14ac:dyDescent="0.25">
      <c r="A6273" s="21" t="s">
        <v>2119</v>
      </c>
      <c r="B6273" s="25">
        <v>41764</v>
      </c>
      <c r="C6273" s="28" t="s">
        <v>21</v>
      </c>
      <c r="D6273" s="21" t="s">
        <v>46</v>
      </c>
      <c r="E6273" s="26">
        <v>2000</v>
      </c>
      <c r="G6273" s="28" t="s">
        <v>1109</v>
      </c>
      <c r="I6273" s="21">
        <f>WEEKNUM(B6273)</f>
        <v>19</v>
      </c>
    </row>
    <row r="6274" spans="1:9" x14ac:dyDescent="0.25">
      <c r="A6274" s="21" t="s">
        <v>2119</v>
      </c>
      <c r="B6274" s="25">
        <v>41764</v>
      </c>
      <c r="C6274" s="28" t="s">
        <v>6</v>
      </c>
      <c r="D6274" s="21">
        <v>293812</v>
      </c>
      <c r="F6274" s="26">
        <v>230.46</v>
      </c>
      <c r="G6274" s="28" t="s">
        <v>1119</v>
      </c>
    </row>
    <row r="6275" spans="1:9" x14ac:dyDescent="0.25">
      <c r="A6275" s="21" t="s">
        <v>2119</v>
      </c>
      <c r="B6275" s="25">
        <v>41764</v>
      </c>
      <c r="C6275" s="28" t="s">
        <v>6</v>
      </c>
      <c r="D6275" s="21">
        <v>426846</v>
      </c>
      <c r="F6275" s="26">
        <v>906.68</v>
      </c>
      <c r="G6275" s="28" t="s">
        <v>1060</v>
      </c>
    </row>
    <row r="6276" spans="1:9" x14ac:dyDescent="0.25">
      <c r="A6276" s="21" t="s">
        <v>2119</v>
      </c>
      <c r="B6276" s="25">
        <v>41764</v>
      </c>
      <c r="C6276" s="28" t="s">
        <v>1015</v>
      </c>
      <c r="D6276" s="21" t="s">
        <v>40</v>
      </c>
      <c r="E6276" s="26">
        <v>2900</v>
      </c>
      <c r="G6276" s="28" t="s">
        <v>1061</v>
      </c>
      <c r="I6276" s="21">
        <f>WEEKNUM(B6276)</f>
        <v>19</v>
      </c>
    </row>
    <row r="6277" spans="1:9" x14ac:dyDescent="0.25">
      <c r="A6277" s="21" t="s">
        <v>2119</v>
      </c>
      <c r="B6277" s="25">
        <v>41765</v>
      </c>
      <c r="C6277" s="28" t="s">
        <v>21</v>
      </c>
      <c r="D6277" s="21" t="s">
        <v>1120</v>
      </c>
      <c r="E6277" s="26">
        <v>1650</v>
      </c>
      <c r="G6277" s="28" t="s">
        <v>1121</v>
      </c>
      <c r="I6277" s="21">
        <f>WEEKNUM(B6277)</f>
        <v>19</v>
      </c>
    </row>
    <row r="6278" spans="1:9" x14ac:dyDescent="0.25">
      <c r="A6278" s="21" t="s">
        <v>2119</v>
      </c>
      <c r="B6278" s="25">
        <v>41765</v>
      </c>
      <c r="C6278" s="28" t="s">
        <v>21</v>
      </c>
      <c r="D6278" s="21" t="s">
        <v>255</v>
      </c>
      <c r="E6278" s="26">
        <v>1500</v>
      </c>
      <c r="G6278" s="28" t="s">
        <v>1060</v>
      </c>
      <c r="I6278" s="21">
        <f>WEEKNUM(B6278)</f>
        <v>19</v>
      </c>
    </row>
    <row r="6279" spans="1:9" x14ac:dyDescent="0.25">
      <c r="A6279" s="21" t="s">
        <v>2119</v>
      </c>
      <c r="B6279" s="25">
        <v>41765</v>
      </c>
      <c r="C6279" s="28" t="s">
        <v>6</v>
      </c>
      <c r="D6279" s="21">
        <v>293912</v>
      </c>
      <c r="F6279" s="26">
        <v>154.29</v>
      </c>
      <c r="G6279" s="28" t="s">
        <v>1051</v>
      </c>
    </row>
    <row r="6280" spans="1:9" x14ac:dyDescent="0.25">
      <c r="A6280" s="21" t="s">
        <v>2119</v>
      </c>
      <c r="B6280" s="25">
        <v>41765</v>
      </c>
      <c r="C6280" s="28" t="s">
        <v>6</v>
      </c>
      <c r="D6280" s="21">
        <v>98655</v>
      </c>
      <c r="F6280" s="26">
        <v>4027.04</v>
      </c>
      <c r="G6280" s="28" t="s">
        <v>1060</v>
      </c>
    </row>
    <row r="6281" spans="1:9" x14ac:dyDescent="0.25">
      <c r="A6281" s="21" t="s">
        <v>2119</v>
      </c>
      <c r="B6281" s="25">
        <v>41765</v>
      </c>
      <c r="C6281" s="28" t="s">
        <v>340</v>
      </c>
      <c r="D6281" s="21">
        <v>293921</v>
      </c>
      <c r="F6281" s="26">
        <v>41.44</v>
      </c>
      <c r="G6281" s="28" t="s">
        <v>1122</v>
      </c>
    </row>
    <row r="6282" spans="1:9" x14ac:dyDescent="0.25">
      <c r="A6282" s="21" t="s">
        <v>2119</v>
      </c>
      <c r="B6282" s="25">
        <v>41765</v>
      </c>
      <c r="C6282" s="28" t="s">
        <v>6</v>
      </c>
      <c r="D6282" s="21">
        <v>293932</v>
      </c>
      <c r="F6282" s="26">
        <v>88.86</v>
      </c>
      <c r="G6282" s="28" t="s">
        <v>1051</v>
      </c>
    </row>
    <row r="6283" spans="1:9" x14ac:dyDescent="0.25">
      <c r="A6283" s="21" t="s">
        <v>2119</v>
      </c>
      <c r="B6283" s="25">
        <v>41765</v>
      </c>
      <c r="C6283" s="28" t="s">
        <v>6</v>
      </c>
      <c r="D6283" s="21">
        <v>293960</v>
      </c>
      <c r="F6283" s="26">
        <v>1172.6600000000001</v>
      </c>
      <c r="G6283" s="28" t="s">
        <v>1109</v>
      </c>
    </row>
    <row r="6284" spans="1:9" x14ac:dyDescent="0.25">
      <c r="A6284" s="21" t="s">
        <v>2119</v>
      </c>
      <c r="B6284" s="25">
        <v>41766</v>
      </c>
      <c r="C6284" s="28" t="s">
        <v>21</v>
      </c>
      <c r="D6284" s="21" t="s">
        <v>489</v>
      </c>
      <c r="E6284" s="26">
        <v>165</v>
      </c>
      <c r="G6284" s="28" t="s">
        <v>454</v>
      </c>
      <c r="I6284" s="21">
        <f>WEEKNUM(B6284)</f>
        <v>19</v>
      </c>
    </row>
    <row r="6285" spans="1:9" x14ac:dyDescent="0.25">
      <c r="A6285" s="21" t="s">
        <v>2119</v>
      </c>
      <c r="B6285" s="25">
        <v>41766</v>
      </c>
      <c r="C6285" s="28" t="s">
        <v>6</v>
      </c>
      <c r="D6285" s="21">
        <v>98762</v>
      </c>
      <c r="F6285" s="26">
        <v>44.63</v>
      </c>
      <c r="G6285" s="28" t="s">
        <v>1060</v>
      </c>
    </row>
    <row r="6286" spans="1:9" x14ac:dyDescent="0.25">
      <c r="A6286" s="21" t="s">
        <v>2119</v>
      </c>
      <c r="B6286" s="25">
        <v>41766</v>
      </c>
      <c r="C6286" s="28" t="s">
        <v>6</v>
      </c>
      <c r="D6286" s="21">
        <v>294084</v>
      </c>
      <c r="F6286" s="26">
        <v>566.14</v>
      </c>
      <c r="G6286" s="28" t="s">
        <v>1109</v>
      </c>
    </row>
    <row r="6287" spans="1:9" x14ac:dyDescent="0.25">
      <c r="A6287" s="21" t="s">
        <v>2119</v>
      </c>
      <c r="B6287" s="25">
        <v>41766</v>
      </c>
      <c r="C6287" s="28" t="s">
        <v>1015</v>
      </c>
      <c r="D6287" s="21" t="s">
        <v>1123</v>
      </c>
      <c r="E6287" s="26">
        <v>300</v>
      </c>
      <c r="G6287" s="28" t="s">
        <v>1061</v>
      </c>
      <c r="I6287" s="21">
        <f>WEEKNUM(B6287)</f>
        <v>19</v>
      </c>
    </row>
    <row r="6288" spans="1:9" x14ac:dyDescent="0.25">
      <c r="A6288" s="21" t="s">
        <v>2119</v>
      </c>
      <c r="B6288" s="25">
        <v>41767</v>
      </c>
      <c r="C6288" s="28" t="s">
        <v>21</v>
      </c>
      <c r="D6288" s="21" t="s">
        <v>181</v>
      </c>
      <c r="E6288" s="26">
        <v>180.2</v>
      </c>
      <c r="G6288" s="28" t="s">
        <v>1051</v>
      </c>
      <c r="I6288" s="21">
        <f>WEEKNUM(B6288)</f>
        <v>19</v>
      </c>
    </row>
    <row r="6289" spans="1:9" x14ac:dyDescent="0.25">
      <c r="A6289" s="21" t="s">
        <v>2119</v>
      </c>
      <c r="B6289" s="25">
        <v>41767</v>
      </c>
      <c r="C6289" s="28" t="s">
        <v>21</v>
      </c>
      <c r="D6289" s="21" t="s">
        <v>924</v>
      </c>
      <c r="E6289" s="26">
        <v>475</v>
      </c>
      <c r="G6289" s="28" t="s">
        <v>1051</v>
      </c>
      <c r="I6289" s="21">
        <f>WEEKNUM(B6289)</f>
        <v>19</v>
      </c>
    </row>
    <row r="6290" spans="1:9" x14ac:dyDescent="0.25">
      <c r="A6290" s="21" t="s">
        <v>2119</v>
      </c>
      <c r="B6290" s="25">
        <v>41767</v>
      </c>
      <c r="C6290" s="28" t="s">
        <v>6</v>
      </c>
      <c r="D6290" s="21">
        <v>292360</v>
      </c>
      <c r="F6290" s="26">
        <v>560.94000000000005</v>
      </c>
      <c r="G6290" s="28" t="s">
        <v>1124</v>
      </c>
    </row>
    <row r="6291" spans="1:9" x14ac:dyDescent="0.25">
      <c r="A6291" s="21" t="s">
        <v>2119</v>
      </c>
      <c r="B6291" s="25">
        <v>41767</v>
      </c>
      <c r="C6291" s="28" t="s">
        <v>6</v>
      </c>
      <c r="D6291" s="21">
        <v>294135</v>
      </c>
      <c r="F6291" s="26">
        <v>36.21</v>
      </c>
      <c r="G6291" s="28" t="s">
        <v>1109</v>
      </c>
    </row>
    <row r="6292" spans="1:9" x14ac:dyDescent="0.25">
      <c r="A6292" s="21" t="s">
        <v>2119</v>
      </c>
      <c r="B6292" s="25">
        <v>41767</v>
      </c>
      <c r="C6292" s="28" t="s">
        <v>6</v>
      </c>
      <c r="D6292" s="21">
        <v>427602</v>
      </c>
      <c r="F6292" s="26">
        <v>311.14999999999998</v>
      </c>
      <c r="G6292" s="28" t="s">
        <v>1060</v>
      </c>
    </row>
    <row r="6293" spans="1:9" x14ac:dyDescent="0.25">
      <c r="A6293" s="21" t="s">
        <v>2119</v>
      </c>
      <c r="B6293" s="25">
        <v>41767</v>
      </c>
      <c r="C6293" s="28" t="s">
        <v>275</v>
      </c>
      <c r="D6293" s="21">
        <v>427723</v>
      </c>
      <c r="F6293" s="26">
        <v>921.7</v>
      </c>
      <c r="G6293" s="28" t="s">
        <v>1061</v>
      </c>
    </row>
    <row r="6294" spans="1:9" x14ac:dyDescent="0.25">
      <c r="A6294" s="21" t="s">
        <v>2119</v>
      </c>
      <c r="B6294" s="25">
        <v>41767</v>
      </c>
      <c r="C6294" s="28" t="s">
        <v>1015</v>
      </c>
      <c r="D6294" s="21" t="s">
        <v>452</v>
      </c>
      <c r="E6294" s="26">
        <v>850</v>
      </c>
      <c r="G6294" s="28" t="s">
        <v>1125</v>
      </c>
      <c r="I6294" s="21">
        <f>WEEKNUM(B6294)</f>
        <v>19</v>
      </c>
    </row>
    <row r="6295" spans="1:9" x14ac:dyDescent="0.25">
      <c r="A6295" s="21" t="s">
        <v>2119</v>
      </c>
      <c r="B6295" s="25">
        <v>41768</v>
      </c>
      <c r="C6295" s="28" t="s">
        <v>21</v>
      </c>
      <c r="D6295" s="21" t="s">
        <v>1018</v>
      </c>
      <c r="E6295" s="26">
        <v>150</v>
      </c>
      <c r="G6295" s="28" t="s">
        <v>1060</v>
      </c>
      <c r="I6295" s="21">
        <f>WEEKNUM(B6295)</f>
        <v>19</v>
      </c>
    </row>
    <row r="6296" spans="1:9" x14ac:dyDescent="0.25">
      <c r="A6296" s="21" t="s">
        <v>2119</v>
      </c>
      <c r="B6296" s="25">
        <v>41768</v>
      </c>
      <c r="C6296" s="28" t="s">
        <v>21</v>
      </c>
      <c r="D6296" s="21" t="s">
        <v>924</v>
      </c>
      <c r="E6296" s="26">
        <v>2350</v>
      </c>
      <c r="G6296" s="21" t="s">
        <v>111</v>
      </c>
      <c r="I6296" s="21">
        <f>WEEKNUM(B6296)</f>
        <v>19</v>
      </c>
    </row>
    <row r="6297" spans="1:9" x14ac:dyDescent="0.25">
      <c r="A6297" s="21" t="s">
        <v>2119</v>
      </c>
      <c r="B6297" s="25">
        <v>41768</v>
      </c>
      <c r="C6297" s="28" t="s">
        <v>275</v>
      </c>
      <c r="D6297" s="21">
        <v>98883</v>
      </c>
      <c r="F6297" s="26">
        <v>1178.08</v>
      </c>
      <c r="G6297" s="28" t="s">
        <v>1061</v>
      </c>
    </row>
    <row r="6298" spans="1:9" x14ac:dyDescent="0.25">
      <c r="A6298" s="21" t="s">
        <v>2119</v>
      </c>
      <c r="B6298" s="25">
        <v>41768</v>
      </c>
      <c r="C6298" s="28" t="s">
        <v>275</v>
      </c>
      <c r="D6298" s="21">
        <v>427877</v>
      </c>
      <c r="F6298" s="26">
        <v>453.85</v>
      </c>
      <c r="G6298" s="28" t="s">
        <v>1061</v>
      </c>
    </row>
    <row r="6299" spans="1:9" x14ac:dyDescent="0.25">
      <c r="A6299" s="21" t="s">
        <v>2119</v>
      </c>
      <c r="B6299" s="25">
        <v>41768</v>
      </c>
      <c r="C6299" s="28" t="s">
        <v>6</v>
      </c>
      <c r="D6299" s="21">
        <v>98911</v>
      </c>
      <c r="F6299" s="26">
        <v>191.38</v>
      </c>
      <c r="G6299" s="28" t="s">
        <v>1103</v>
      </c>
    </row>
    <row r="6300" spans="1:9" x14ac:dyDescent="0.25">
      <c r="A6300" s="21" t="s">
        <v>2119</v>
      </c>
      <c r="B6300" s="25">
        <v>41768</v>
      </c>
      <c r="C6300" s="28" t="s">
        <v>340</v>
      </c>
      <c r="D6300" s="21">
        <v>361071</v>
      </c>
      <c r="F6300" s="26">
        <v>149.71</v>
      </c>
      <c r="G6300" s="28" t="s">
        <v>1096</v>
      </c>
    </row>
    <row r="6301" spans="1:9" x14ac:dyDescent="0.25">
      <c r="A6301" s="21" t="s">
        <v>2119</v>
      </c>
      <c r="B6301" s="25">
        <v>41768</v>
      </c>
      <c r="C6301" s="28" t="s">
        <v>6</v>
      </c>
      <c r="D6301" s="21">
        <v>427934</v>
      </c>
      <c r="F6301" s="26">
        <v>61.67</v>
      </c>
      <c r="G6301" s="28" t="s">
        <v>1060</v>
      </c>
    </row>
    <row r="6302" spans="1:9" x14ac:dyDescent="0.25">
      <c r="A6302" s="21" t="s">
        <v>2119</v>
      </c>
      <c r="B6302" s="25">
        <v>41771</v>
      </c>
      <c r="C6302" s="28" t="s">
        <v>21</v>
      </c>
      <c r="D6302" s="21" t="s">
        <v>918</v>
      </c>
      <c r="E6302" s="26">
        <v>-550</v>
      </c>
      <c r="G6302" s="28" t="s">
        <v>918</v>
      </c>
      <c r="I6302" s="21">
        <f t="shared" ref="I6302:I6310" si="196">WEEKNUM(B6302)</f>
        <v>20</v>
      </c>
    </row>
    <row r="6303" spans="1:9" x14ac:dyDescent="0.25">
      <c r="A6303" s="21" t="s">
        <v>2119</v>
      </c>
      <c r="B6303" s="25">
        <v>41771</v>
      </c>
      <c r="C6303" s="28" t="s">
        <v>21</v>
      </c>
      <c r="D6303" s="21" t="s">
        <v>1018</v>
      </c>
      <c r="E6303" s="26">
        <v>150</v>
      </c>
      <c r="G6303" s="28" t="s">
        <v>1060</v>
      </c>
      <c r="I6303" s="21">
        <f t="shared" si="196"/>
        <v>20</v>
      </c>
    </row>
    <row r="6304" spans="1:9" x14ac:dyDescent="0.25">
      <c r="A6304" s="21" t="s">
        <v>2119</v>
      </c>
      <c r="B6304" s="25">
        <v>41771</v>
      </c>
      <c r="C6304" s="28" t="s">
        <v>21</v>
      </c>
      <c r="D6304" s="21" t="s">
        <v>1018</v>
      </c>
      <c r="E6304" s="26">
        <v>75</v>
      </c>
      <c r="G6304" s="28" t="s">
        <v>1060</v>
      </c>
      <c r="I6304" s="21">
        <f t="shared" si="196"/>
        <v>20</v>
      </c>
    </row>
    <row r="6305" spans="1:9" x14ac:dyDescent="0.25">
      <c r="A6305" s="21" t="s">
        <v>2119</v>
      </c>
      <c r="B6305" s="25">
        <v>41771</v>
      </c>
      <c r="C6305" s="28" t="s">
        <v>21</v>
      </c>
      <c r="D6305" s="21" t="s">
        <v>46</v>
      </c>
      <c r="E6305" s="26">
        <v>2450</v>
      </c>
      <c r="G6305" s="28" t="s">
        <v>1109</v>
      </c>
      <c r="I6305" s="21">
        <f t="shared" si="196"/>
        <v>20</v>
      </c>
    </row>
    <row r="6306" spans="1:9" x14ac:dyDescent="0.25">
      <c r="A6306" s="21" t="s">
        <v>2119</v>
      </c>
      <c r="B6306" s="25">
        <v>41771</v>
      </c>
      <c r="C6306" s="28" t="s">
        <v>21</v>
      </c>
      <c r="D6306" s="21" t="s">
        <v>36</v>
      </c>
      <c r="E6306" s="26">
        <v>800</v>
      </c>
      <c r="G6306" s="28" t="s">
        <v>1060</v>
      </c>
      <c r="I6306" s="21">
        <f t="shared" si="196"/>
        <v>20</v>
      </c>
    </row>
    <row r="6307" spans="1:9" x14ac:dyDescent="0.25">
      <c r="A6307" s="21" t="s">
        <v>2119</v>
      </c>
      <c r="B6307" s="25">
        <v>41771</v>
      </c>
      <c r="C6307" s="28" t="s">
        <v>21</v>
      </c>
      <c r="D6307" s="21" t="s">
        <v>295</v>
      </c>
      <c r="E6307" s="26">
        <v>3400</v>
      </c>
      <c r="G6307" s="28" t="s">
        <v>1060</v>
      </c>
      <c r="I6307" s="21">
        <f t="shared" si="196"/>
        <v>20</v>
      </c>
    </row>
    <row r="6308" spans="1:9" x14ac:dyDescent="0.25">
      <c r="A6308" s="21" t="s">
        <v>2119</v>
      </c>
      <c r="B6308" s="25">
        <v>41771</v>
      </c>
      <c r="C6308" s="28" t="s">
        <v>21</v>
      </c>
      <c r="D6308" s="21" t="s">
        <v>1126</v>
      </c>
      <c r="E6308" s="26">
        <v>3760</v>
      </c>
      <c r="G6308" s="28" t="s">
        <v>1060</v>
      </c>
      <c r="I6308" s="21">
        <f t="shared" si="196"/>
        <v>20</v>
      </c>
    </row>
    <row r="6309" spans="1:9" x14ac:dyDescent="0.25">
      <c r="A6309" s="21" t="s">
        <v>2119</v>
      </c>
      <c r="B6309" s="25">
        <v>41771</v>
      </c>
      <c r="C6309" s="28" t="s">
        <v>21</v>
      </c>
      <c r="D6309" s="21" t="s">
        <v>22</v>
      </c>
      <c r="E6309" s="26">
        <v>1000</v>
      </c>
      <c r="G6309" s="28" t="s">
        <v>1103</v>
      </c>
      <c r="I6309" s="21">
        <f t="shared" si="196"/>
        <v>20</v>
      </c>
    </row>
    <row r="6310" spans="1:9" x14ac:dyDescent="0.25">
      <c r="A6310" s="21" t="s">
        <v>2119</v>
      </c>
      <c r="B6310" s="25">
        <v>41771</v>
      </c>
      <c r="C6310" s="28" t="s">
        <v>21</v>
      </c>
      <c r="D6310" s="21" t="s">
        <v>22</v>
      </c>
      <c r="E6310" s="26">
        <v>500</v>
      </c>
      <c r="G6310" s="21" t="s">
        <v>111</v>
      </c>
      <c r="I6310" s="21">
        <f t="shared" si="196"/>
        <v>20</v>
      </c>
    </row>
    <row r="6311" spans="1:9" x14ac:dyDescent="0.25">
      <c r="A6311" s="21" t="s">
        <v>2119</v>
      </c>
      <c r="B6311" s="25">
        <v>41771</v>
      </c>
      <c r="C6311" s="28" t="s">
        <v>6</v>
      </c>
      <c r="D6311" s="21">
        <v>294434</v>
      </c>
      <c r="F6311" s="26">
        <v>73.83</v>
      </c>
      <c r="G6311" s="28" t="s">
        <v>1109</v>
      </c>
    </row>
    <row r="6312" spans="1:9" x14ac:dyDescent="0.25">
      <c r="A6312" s="21" t="s">
        <v>2119</v>
      </c>
      <c r="B6312" s="25">
        <v>41771</v>
      </c>
      <c r="C6312" s="28" t="s">
        <v>275</v>
      </c>
      <c r="D6312" s="21">
        <v>428245</v>
      </c>
      <c r="F6312" s="26">
        <v>588.27</v>
      </c>
      <c r="G6312" s="28" t="s">
        <v>1061</v>
      </c>
    </row>
    <row r="6313" spans="1:9" x14ac:dyDescent="0.25">
      <c r="A6313" s="21" t="s">
        <v>2119</v>
      </c>
      <c r="B6313" s="25">
        <v>41771</v>
      </c>
      <c r="C6313" s="28" t="s">
        <v>6</v>
      </c>
      <c r="D6313" s="21">
        <v>428302</v>
      </c>
      <c r="F6313" s="26">
        <v>109.9</v>
      </c>
      <c r="G6313" s="28" t="s">
        <v>1060</v>
      </c>
    </row>
    <row r="6314" spans="1:9" x14ac:dyDescent="0.25">
      <c r="A6314" s="21" t="s">
        <v>2119</v>
      </c>
      <c r="B6314" s="25">
        <v>41771</v>
      </c>
      <c r="C6314" s="28" t="s">
        <v>6</v>
      </c>
      <c r="D6314" s="21">
        <v>99053</v>
      </c>
      <c r="F6314" s="26">
        <v>219.58</v>
      </c>
      <c r="G6314" s="28" t="s">
        <v>1103</v>
      </c>
    </row>
    <row r="6315" spans="1:9" x14ac:dyDescent="0.25">
      <c r="A6315" s="21" t="s">
        <v>2119</v>
      </c>
      <c r="B6315" s="25">
        <v>41771</v>
      </c>
      <c r="C6315" s="28" t="s">
        <v>1015</v>
      </c>
      <c r="D6315" s="21" t="s">
        <v>40</v>
      </c>
      <c r="E6315" s="26">
        <v>2150</v>
      </c>
      <c r="G6315" s="28" t="s">
        <v>1061</v>
      </c>
      <c r="I6315" s="21">
        <f>WEEKNUM(B6315)</f>
        <v>20</v>
      </c>
    </row>
    <row r="6316" spans="1:9" x14ac:dyDescent="0.25">
      <c r="A6316" s="21" t="s">
        <v>2119</v>
      </c>
      <c r="B6316" s="25">
        <v>41772</v>
      </c>
      <c r="C6316" s="28" t="s">
        <v>6</v>
      </c>
      <c r="D6316" s="21">
        <v>294502</v>
      </c>
      <c r="F6316" s="26">
        <v>587.08000000000004</v>
      </c>
      <c r="G6316" s="28" t="s">
        <v>1109</v>
      </c>
    </row>
    <row r="6317" spans="1:9" x14ac:dyDescent="0.25">
      <c r="A6317" s="21" t="s">
        <v>2119</v>
      </c>
      <c r="B6317" s="25">
        <v>41772</v>
      </c>
      <c r="C6317" s="28" t="s">
        <v>6</v>
      </c>
      <c r="D6317" s="21">
        <v>297216</v>
      </c>
      <c r="F6317" s="26">
        <v>299.14999999999998</v>
      </c>
      <c r="G6317" s="28" t="s">
        <v>1014</v>
      </c>
    </row>
    <row r="6318" spans="1:9" x14ac:dyDescent="0.25">
      <c r="A6318" s="21" t="s">
        <v>2119</v>
      </c>
      <c r="B6318" s="25">
        <v>41772</v>
      </c>
      <c r="C6318" s="28" t="s">
        <v>6</v>
      </c>
      <c r="D6318" s="21">
        <v>294590</v>
      </c>
      <c r="F6318" s="26">
        <v>59.06</v>
      </c>
      <c r="G6318" s="28" t="s">
        <v>1109</v>
      </c>
    </row>
    <row r="6319" spans="1:9" x14ac:dyDescent="0.25">
      <c r="A6319" s="21" t="s">
        <v>2119</v>
      </c>
      <c r="B6319" s="25">
        <v>41772</v>
      </c>
      <c r="C6319" s="28" t="s">
        <v>6</v>
      </c>
      <c r="D6319" s="21">
        <v>99121</v>
      </c>
      <c r="F6319" s="26">
        <v>656.04</v>
      </c>
      <c r="G6319" s="28" t="s">
        <v>1103</v>
      </c>
    </row>
    <row r="6320" spans="1:9" x14ac:dyDescent="0.25">
      <c r="A6320" s="21" t="s">
        <v>2119</v>
      </c>
      <c r="B6320" s="25">
        <v>41772</v>
      </c>
      <c r="C6320" s="28" t="s">
        <v>6</v>
      </c>
      <c r="D6320" s="21">
        <v>99106</v>
      </c>
      <c r="F6320" s="26">
        <v>2408.4699999999998</v>
      </c>
      <c r="G6320" s="21" t="s">
        <v>1109</v>
      </c>
    </row>
    <row r="6321" spans="1:9" x14ac:dyDescent="0.25">
      <c r="A6321" s="21" t="s">
        <v>2119</v>
      </c>
      <c r="B6321" s="25">
        <v>41772</v>
      </c>
      <c r="C6321" s="28" t="s">
        <v>6</v>
      </c>
      <c r="D6321" s="21">
        <v>297259</v>
      </c>
      <c r="F6321" s="26">
        <v>632.49</v>
      </c>
      <c r="G6321" s="28" t="s">
        <v>1014</v>
      </c>
    </row>
    <row r="6322" spans="1:9" x14ac:dyDescent="0.25">
      <c r="A6322" s="21" t="s">
        <v>2119</v>
      </c>
      <c r="B6322" s="25">
        <v>41772</v>
      </c>
      <c r="C6322" s="28" t="s">
        <v>1015</v>
      </c>
      <c r="D6322" s="21" t="s">
        <v>214</v>
      </c>
      <c r="E6322" s="26">
        <v>2500</v>
      </c>
      <c r="G6322" s="28" t="s">
        <v>214</v>
      </c>
      <c r="I6322" s="21">
        <f t="shared" ref="I6322:I6328" si="197">WEEKNUM(B6322)</f>
        <v>20</v>
      </c>
    </row>
    <row r="6323" spans="1:9" x14ac:dyDescent="0.25">
      <c r="A6323" s="21" t="s">
        <v>2119</v>
      </c>
      <c r="B6323" s="25">
        <v>41773</v>
      </c>
      <c r="C6323" s="28" t="s">
        <v>21</v>
      </c>
      <c r="D6323" s="21" t="s">
        <v>1127</v>
      </c>
      <c r="E6323" s="26">
        <v>-250</v>
      </c>
      <c r="G6323" s="28" t="s">
        <v>1092</v>
      </c>
      <c r="I6323" s="21">
        <f t="shared" si="197"/>
        <v>20</v>
      </c>
    </row>
    <row r="6324" spans="1:9" x14ac:dyDescent="0.25">
      <c r="A6324" s="21" t="s">
        <v>2119</v>
      </c>
      <c r="B6324" s="25">
        <v>41773</v>
      </c>
      <c r="C6324" s="28" t="s">
        <v>21</v>
      </c>
      <c r="D6324" s="21" t="s">
        <v>730</v>
      </c>
      <c r="E6324" s="26">
        <v>1</v>
      </c>
      <c r="G6324" s="28" t="s">
        <v>1103</v>
      </c>
      <c r="I6324" s="21">
        <f t="shared" si="197"/>
        <v>20</v>
      </c>
    </row>
    <row r="6325" spans="1:9" x14ac:dyDescent="0.25">
      <c r="A6325" s="21" t="s">
        <v>2119</v>
      </c>
      <c r="B6325" s="25">
        <v>41773</v>
      </c>
      <c r="C6325" s="28" t="s">
        <v>21</v>
      </c>
      <c r="D6325" s="21" t="s">
        <v>715</v>
      </c>
      <c r="E6325" s="26">
        <v>36.299999999999997</v>
      </c>
      <c r="G6325" s="28" t="s">
        <v>323</v>
      </c>
      <c r="I6325" s="21">
        <f t="shared" si="197"/>
        <v>20</v>
      </c>
    </row>
    <row r="6326" spans="1:9" x14ac:dyDescent="0.25">
      <c r="A6326" s="21" t="s">
        <v>2119</v>
      </c>
      <c r="B6326" s="25">
        <v>41773</v>
      </c>
      <c r="C6326" s="28" t="s">
        <v>21</v>
      </c>
      <c r="D6326" s="21" t="s">
        <v>359</v>
      </c>
      <c r="E6326" s="26">
        <v>82.5</v>
      </c>
      <c r="G6326" s="28" t="s">
        <v>1103</v>
      </c>
      <c r="I6326" s="21">
        <f t="shared" si="197"/>
        <v>20</v>
      </c>
    </row>
    <row r="6327" spans="1:9" x14ac:dyDescent="0.25">
      <c r="A6327" s="21" t="s">
        <v>2119</v>
      </c>
      <c r="B6327" s="25">
        <v>41773</v>
      </c>
      <c r="C6327" s="28" t="s">
        <v>21</v>
      </c>
      <c r="D6327" s="21" t="s">
        <v>1128</v>
      </c>
      <c r="E6327" s="26">
        <v>1500</v>
      </c>
      <c r="G6327" s="28" t="s">
        <v>200</v>
      </c>
      <c r="I6327" s="21">
        <f t="shared" si="197"/>
        <v>20</v>
      </c>
    </row>
    <row r="6328" spans="1:9" x14ac:dyDescent="0.25">
      <c r="A6328" s="21" t="s">
        <v>2119</v>
      </c>
      <c r="B6328" s="25">
        <v>41773</v>
      </c>
      <c r="C6328" s="28" t="s">
        <v>21</v>
      </c>
      <c r="D6328" s="21" t="s">
        <v>1128</v>
      </c>
      <c r="E6328" s="26">
        <v>250</v>
      </c>
      <c r="G6328" s="28" t="s">
        <v>1055</v>
      </c>
      <c r="I6328" s="21">
        <f t="shared" si="197"/>
        <v>20</v>
      </c>
    </row>
    <row r="6329" spans="1:9" x14ac:dyDescent="0.25">
      <c r="A6329" s="21" t="s">
        <v>2119</v>
      </c>
      <c r="B6329" s="25">
        <v>41773</v>
      </c>
      <c r="C6329" s="28" t="s">
        <v>6</v>
      </c>
      <c r="D6329" s="21">
        <v>302834</v>
      </c>
      <c r="F6329" s="26">
        <v>451.03</v>
      </c>
      <c r="G6329" s="28" t="s">
        <v>1103</v>
      </c>
    </row>
    <row r="6330" spans="1:9" x14ac:dyDescent="0.25">
      <c r="A6330" s="21" t="s">
        <v>2119</v>
      </c>
      <c r="B6330" s="25">
        <v>41773</v>
      </c>
      <c r="C6330" s="28" t="s">
        <v>6</v>
      </c>
      <c r="D6330" s="21">
        <v>294631</v>
      </c>
      <c r="F6330" s="26">
        <v>1498</v>
      </c>
      <c r="G6330" s="28" t="s">
        <v>1109</v>
      </c>
    </row>
    <row r="6331" spans="1:9" x14ac:dyDescent="0.25">
      <c r="A6331" s="21" t="s">
        <v>2119</v>
      </c>
      <c r="B6331" s="25">
        <v>41773</v>
      </c>
      <c r="C6331" s="28" t="s">
        <v>6</v>
      </c>
      <c r="D6331" s="21">
        <v>294641</v>
      </c>
      <c r="F6331" s="26">
        <v>29.09</v>
      </c>
      <c r="G6331" s="28" t="s">
        <v>1109</v>
      </c>
    </row>
    <row r="6332" spans="1:9" x14ac:dyDescent="0.25">
      <c r="A6332" s="21" t="s">
        <v>2119</v>
      </c>
      <c r="B6332" s="25">
        <v>41773</v>
      </c>
      <c r="C6332" s="28" t="s">
        <v>6</v>
      </c>
      <c r="D6332" s="21">
        <v>294654</v>
      </c>
      <c r="F6332" s="26">
        <v>48.86</v>
      </c>
      <c r="G6332" s="28" t="s">
        <v>1109</v>
      </c>
    </row>
    <row r="6333" spans="1:9" x14ac:dyDescent="0.25">
      <c r="A6333" s="21" t="s">
        <v>2119</v>
      </c>
      <c r="B6333" s="25">
        <v>41773</v>
      </c>
      <c r="C6333" s="28" t="s">
        <v>6</v>
      </c>
      <c r="D6333" s="21">
        <v>294689</v>
      </c>
      <c r="F6333" s="26">
        <v>295.14999999999998</v>
      </c>
      <c r="G6333" s="28" t="s">
        <v>1109</v>
      </c>
    </row>
    <row r="6334" spans="1:9" x14ac:dyDescent="0.25">
      <c r="A6334" s="21" t="s">
        <v>2119</v>
      </c>
      <c r="B6334" s="25">
        <v>41773</v>
      </c>
      <c r="C6334" s="28" t="s">
        <v>6</v>
      </c>
      <c r="D6334" s="21">
        <v>297359</v>
      </c>
      <c r="F6334" s="26">
        <v>453.21</v>
      </c>
      <c r="G6334" s="28" t="s">
        <v>1014</v>
      </c>
    </row>
    <row r="6335" spans="1:9" x14ac:dyDescent="0.25">
      <c r="A6335" s="21" t="s">
        <v>2119</v>
      </c>
      <c r="B6335" s="25">
        <v>41773</v>
      </c>
      <c r="C6335" s="28" t="s">
        <v>6</v>
      </c>
      <c r="D6335" s="21" t="s">
        <v>216</v>
      </c>
      <c r="F6335" s="26">
        <v>399.7</v>
      </c>
      <c r="G6335" s="28" t="s">
        <v>1103</v>
      </c>
    </row>
    <row r="6336" spans="1:9" x14ac:dyDescent="0.25">
      <c r="A6336" s="21" t="s">
        <v>2119</v>
      </c>
      <c r="B6336" s="25">
        <v>41774</v>
      </c>
      <c r="C6336" s="28" t="s">
        <v>21</v>
      </c>
      <c r="D6336" s="21" t="s">
        <v>924</v>
      </c>
      <c r="E6336" s="26">
        <v>500</v>
      </c>
      <c r="G6336" s="21" t="s">
        <v>326</v>
      </c>
      <c r="I6336" s="21">
        <f>WEEKNUM(B6336)</f>
        <v>20</v>
      </c>
    </row>
    <row r="6337" spans="1:9" x14ac:dyDescent="0.25">
      <c r="A6337" s="21" t="s">
        <v>2119</v>
      </c>
      <c r="B6337" s="25">
        <v>41774</v>
      </c>
      <c r="C6337" s="28" t="s">
        <v>21</v>
      </c>
      <c r="D6337" s="21" t="s">
        <v>260</v>
      </c>
      <c r="E6337" s="26">
        <v>200</v>
      </c>
      <c r="G6337" s="28" t="s">
        <v>1021</v>
      </c>
      <c r="I6337" s="21">
        <f>WEEKNUM(B6337)</f>
        <v>20</v>
      </c>
    </row>
    <row r="6338" spans="1:9" x14ac:dyDescent="0.25">
      <c r="A6338" s="21" t="s">
        <v>2119</v>
      </c>
      <c r="B6338" s="25">
        <v>41774</v>
      </c>
      <c r="C6338" s="28" t="s">
        <v>21</v>
      </c>
      <c r="D6338" s="21" t="s">
        <v>260</v>
      </c>
      <c r="E6338" s="26">
        <v>250</v>
      </c>
      <c r="G6338" s="28" t="s">
        <v>1109</v>
      </c>
      <c r="I6338" s="21">
        <f>WEEKNUM(B6338)</f>
        <v>20</v>
      </c>
    </row>
    <row r="6339" spans="1:9" x14ac:dyDescent="0.25">
      <c r="A6339" s="21" t="s">
        <v>2119</v>
      </c>
      <c r="B6339" s="25">
        <v>41774</v>
      </c>
      <c r="C6339" s="28" t="s">
        <v>6</v>
      </c>
      <c r="D6339" s="21">
        <v>294733</v>
      </c>
      <c r="F6339" s="26">
        <v>142.59</v>
      </c>
      <c r="G6339" s="28" t="s">
        <v>1103</v>
      </c>
    </row>
    <row r="6340" spans="1:9" x14ac:dyDescent="0.25">
      <c r="A6340" s="21" t="s">
        <v>2119</v>
      </c>
      <c r="B6340" s="25">
        <v>41774</v>
      </c>
      <c r="C6340" s="28" t="s">
        <v>6</v>
      </c>
      <c r="D6340" s="21">
        <v>294791</v>
      </c>
      <c r="F6340" s="26">
        <v>99.57</v>
      </c>
      <c r="G6340" s="28" t="s">
        <v>1109</v>
      </c>
    </row>
    <row r="6341" spans="1:9" x14ac:dyDescent="0.25">
      <c r="A6341" s="21" t="s">
        <v>2119</v>
      </c>
      <c r="B6341" s="25">
        <v>41774</v>
      </c>
      <c r="C6341" s="28" t="s">
        <v>6</v>
      </c>
      <c r="D6341" s="21">
        <v>294812</v>
      </c>
      <c r="F6341" s="26">
        <v>90.06</v>
      </c>
      <c r="G6341" s="28" t="s">
        <v>69</v>
      </c>
      <c r="H6341" s="21" t="s">
        <v>1573</v>
      </c>
    </row>
    <row r="6342" spans="1:9" x14ac:dyDescent="0.25">
      <c r="A6342" s="21" t="s">
        <v>2119</v>
      </c>
      <c r="B6342" s="25">
        <v>41775</v>
      </c>
      <c r="C6342" s="28" t="s">
        <v>6</v>
      </c>
      <c r="D6342" s="21" t="s">
        <v>216</v>
      </c>
      <c r="F6342" s="26">
        <v>399.7</v>
      </c>
      <c r="G6342" s="28" t="s">
        <v>1103</v>
      </c>
    </row>
    <row r="6343" spans="1:9" x14ac:dyDescent="0.25">
      <c r="A6343" s="21" t="s">
        <v>2119</v>
      </c>
      <c r="B6343" s="25">
        <v>41776</v>
      </c>
      <c r="C6343" s="28" t="s">
        <v>275</v>
      </c>
      <c r="D6343" s="21">
        <v>429377</v>
      </c>
      <c r="F6343" s="26">
        <v>303.89999999999998</v>
      </c>
      <c r="G6343" s="28" t="s">
        <v>1061</v>
      </c>
    </row>
    <row r="6344" spans="1:9" x14ac:dyDescent="0.25">
      <c r="A6344" s="21" t="s">
        <v>2119</v>
      </c>
      <c r="B6344" s="25">
        <v>41776</v>
      </c>
      <c r="C6344" s="28" t="s">
        <v>6</v>
      </c>
      <c r="D6344" s="21">
        <v>294915</v>
      </c>
      <c r="F6344" s="26">
        <v>204.97</v>
      </c>
      <c r="G6344" s="28" t="s">
        <v>1109</v>
      </c>
    </row>
    <row r="6345" spans="1:9" x14ac:dyDescent="0.25">
      <c r="A6345" s="21" t="s">
        <v>2119</v>
      </c>
      <c r="B6345" s="25">
        <v>41778</v>
      </c>
      <c r="C6345" s="28" t="s">
        <v>21</v>
      </c>
      <c r="D6345" s="21" t="s">
        <v>22</v>
      </c>
      <c r="E6345" s="26">
        <v>2500</v>
      </c>
      <c r="G6345" s="28" t="s">
        <v>1103</v>
      </c>
      <c r="I6345" s="21">
        <f>WEEKNUM(B6345)</f>
        <v>21</v>
      </c>
    </row>
    <row r="6346" spans="1:9" x14ac:dyDescent="0.25">
      <c r="A6346" s="21" t="s">
        <v>2119</v>
      </c>
      <c r="B6346" s="25">
        <v>41778</v>
      </c>
      <c r="C6346" s="28" t="s">
        <v>21</v>
      </c>
      <c r="D6346" s="21" t="s">
        <v>269</v>
      </c>
      <c r="E6346" s="26">
        <v>1200</v>
      </c>
      <c r="G6346" s="28" t="s">
        <v>1014</v>
      </c>
      <c r="I6346" s="21">
        <f>WEEKNUM(B6346)</f>
        <v>21</v>
      </c>
    </row>
    <row r="6347" spans="1:9" x14ac:dyDescent="0.25">
      <c r="A6347" s="21" t="s">
        <v>2119</v>
      </c>
      <c r="B6347" s="25">
        <v>41778</v>
      </c>
      <c r="C6347" s="28" t="s">
        <v>21</v>
      </c>
      <c r="D6347" s="21" t="s">
        <v>1129</v>
      </c>
      <c r="E6347" s="26">
        <v>75</v>
      </c>
      <c r="G6347" s="28" t="s">
        <v>200</v>
      </c>
      <c r="I6347" s="21">
        <f>WEEKNUM(B6347)</f>
        <v>21</v>
      </c>
    </row>
    <row r="6348" spans="1:9" x14ac:dyDescent="0.25">
      <c r="A6348" s="21" t="s">
        <v>2119</v>
      </c>
      <c r="B6348" s="25">
        <v>41778</v>
      </c>
      <c r="C6348" s="28" t="s">
        <v>21</v>
      </c>
      <c r="D6348" s="21" t="s">
        <v>452</v>
      </c>
      <c r="E6348" s="26">
        <v>1800</v>
      </c>
      <c r="G6348" s="28" t="s">
        <v>1109</v>
      </c>
      <c r="I6348" s="21">
        <f>WEEKNUM(B6348)</f>
        <v>21</v>
      </c>
    </row>
    <row r="6349" spans="1:9" x14ac:dyDescent="0.25">
      <c r="A6349" s="21" t="s">
        <v>2119</v>
      </c>
      <c r="B6349" s="25">
        <v>41778</v>
      </c>
      <c r="C6349" s="28" t="s">
        <v>6</v>
      </c>
      <c r="D6349" s="21">
        <v>294997</v>
      </c>
      <c r="F6349" s="26">
        <v>508.49</v>
      </c>
      <c r="G6349" s="28" t="s">
        <v>1109</v>
      </c>
    </row>
    <row r="6350" spans="1:9" x14ac:dyDescent="0.25">
      <c r="A6350" s="21" t="s">
        <v>2119</v>
      </c>
      <c r="B6350" s="25">
        <v>41778</v>
      </c>
      <c r="C6350" s="28" t="s">
        <v>340</v>
      </c>
      <c r="D6350" s="21">
        <v>361928</v>
      </c>
      <c r="F6350" s="26">
        <v>257.31</v>
      </c>
      <c r="G6350" s="28" t="s">
        <v>323</v>
      </c>
    </row>
    <row r="6351" spans="1:9" x14ac:dyDescent="0.25">
      <c r="A6351" s="21" t="s">
        <v>2119</v>
      </c>
      <c r="B6351" s="25">
        <v>41778</v>
      </c>
      <c r="C6351" s="28" t="s">
        <v>6</v>
      </c>
      <c r="D6351" s="21">
        <v>429646</v>
      </c>
      <c r="F6351" s="26">
        <v>1211.31</v>
      </c>
      <c r="G6351" s="28" t="s">
        <v>1060</v>
      </c>
    </row>
    <row r="6352" spans="1:9" x14ac:dyDescent="0.25">
      <c r="A6352" s="21" t="s">
        <v>2119</v>
      </c>
      <c r="B6352" s="25">
        <v>41778</v>
      </c>
      <c r="C6352" s="28" t="s">
        <v>6</v>
      </c>
      <c r="D6352" s="21">
        <v>173381</v>
      </c>
      <c r="F6352" s="26">
        <v>716.69</v>
      </c>
      <c r="G6352" s="28" t="s">
        <v>1029</v>
      </c>
    </row>
    <row r="6353" spans="1:9" x14ac:dyDescent="0.25">
      <c r="A6353" s="21" t="s">
        <v>2119</v>
      </c>
      <c r="B6353" s="25">
        <v>41778</v>
      </c>
      <c r="C6353" s="28" t="s">
        <v>6</v>
      </c>
      <c r="D6353" s="21">
        <v>173387</v>
      </c>
      <c r="F6353" s="26">
        <v>27.56</v>
      </c>
      <c r="G6353" s="28" t="s">
        <v>1029</v>
      </c>
    </row>
    <row r="6354" spans="1:9" x14ac:dyDescent="0.25">
      <c r="A6354" s="21" t="s">
        <v>2119</v>
      </c>
      <c r="B6354" s="25">
        <v>41778</v>
      </c>
      <c r="C6354" s="28" t="s">
        <v>6</v>
      </c>
      <c r="D6354" s="21">
        <v>173403</v>
      </c>
      <c r="F6354" s="26">
        <v>238.41</v>
      </c>
      <c r="G6354" s="28" t="s">
        <v>1029</v>
      </c>
    </row>
    <row r="6355" spans="1:9" x14ac:dyDescent="0.25">
      <c r="A6355" s="21" t="s">
        <v>2119</v>
      </c>
      <c r="B6355" s="25">
        <v>41778</v>
      </c>
      <c r="C6355" s="28" t="s">
        <v>1015</v>
      </c>
      <c r="D6355" s="21" t="s">
        <v>1130</v>
      </c>
      <c r="E6355" s="26">
        <v>180</v>
      </c>
      <c r="G6355" s="28" t="s">
        <v>1061</v>
      </c>
      <c r="I6355" s="21">
        <f>WEEKNUM(B6355)</f>
        <v>21</v>
      </c>
    </row>
    <row r="6356" spans="1:9" x14ac:dyDescent="0.25">
      <c r="A6356" s="21" t="s">
        <v>2119</v>
      </c>
      <c r="B6356" s="25">
        <v>41778</v>
      </c>
      <c r="C6356" s="28" t="s">
        <v>1015</v>
      </c>
      <c r="D6356" s="21" t="s">
        <v>40</v>
      </c>
      <c r="E6356" s="26">
        <v>2150</v>
      </c>
      <c r="G6356" s="28" t="s">
        <v>1061</v>
      </c>
      <c r="I6356" s="21">
        <f>WEEKNUM(B6356)</f>
        <v>21</v>
      </c>
    </row>
    <row r="6357" spans="1:9" x14ac:dyDescent="0.25">
      <c r="A6357" s="21" t="s">
        <v>2119</v>
      </c>
      <c r="B6357" s="25">
        <v>41779</v>
      </c>
      <c r="C6357" s="28" t="s">
        <v>275</v>
      </c>
      <c r="D6357" s="21">
        <v>99502</v>
      </c>
      <c r="F6357" s="26">
        <v>89.55</v>
      </c>
      <c r="G6357" s="28" t="s">
        <v>1131</v>
      </c>
    </row>
    <row r="6358" spans="1:9" x14ac:dyDescent="0.25">
      <c r="A6358" s="21" t="s">
        <v>2119</v>
      </c>
      <c r="B6358" s="25">
        <v>41779</v>
      </c>
      <c r="C6358" s="28" t="s">
        <v>6</v>
      </c>
      <c r="D6358" s="21">
        <v>99507</v>
      </c>
      <c r="F6358" s="26">
        <v>331.4</v>
      </c>
      <c r="G6358" s="28" t="s">
        <v>1109</v>
      </c>
    </row>
    <row r="6359" spans="1:9" x14ac:dyDescent="0.25">
      <c r="A6359" s="21" t="s">
        <v>2119</v>
      </c>
      <c r="B6359" s="25">
        <v>41779</v>
      </c>
      <c r="C6359" s="28" t="s">
        <v>6</v>
      </c>
      <c r="D6359" s="21">
        <v>295139</v>
      </c>
      <c r="F6359" s="26">
        <v>75.510000000000005</v>
      </c>
      <c r="G6359" s="28" t="s">
        <v>286</v>
      </c>
    </row>
    <row r="6360" spans="1:9" x14ac:dyDescent="0.25">
      <c r="A6360" s="21" t="s">
        <v>2119</v>
      </c>
      <c r="B6360" s="25">
        <v>41779</v>
      </c>
      <c r="C6360" s="28" t="s">
        <v>6</v>
      </c>
      <c r="D6360" s="21">
        <v>295138</v>
      </c>
      <c r="F6360" s="26">
        <v>25.5</v>
      </c>
      <c r="G6360" s="28" t="s">
        <v>69</v>
      </c>
      <c r="H6360" s="21" t="s">
        <v>1573</v>
      </c>
    </row>
    <row r="6361" spans="1:9" x14ac:dyDescent="0.25">
      <c r="A6361" s="21" t="s">
        <v>2119</v>
      </c>
      <c r="B6361" s="25">
        <v>41779</v>
      </c>
      <c r="C6361" s="28" t="s">
        <v>6</v>
      </c>
      <c r="D6361" s="21">
        <v>295178</v>
      </c>
      <c r="F6361" s="26">
        <v>351.99</v>
      </c>
      <c r="G6361" s="28" t="s">
        <v>286</v>
      </c>
    </row>
    <row r="6362" spans="1:9" x14ac:dyDescent="0.25">
      <c r="A6362" s="21" t="s">
        <v>2119</v>
      </c>
      <c r="B6362" s="25">
        <v>41779</v>
      </c>
      <c r="C6362" s="28" t="s">
        <v>237</v>
      </c>
      <c r="D6362" s="21">
        <v>295200</v>
      </c>
      <c r="F6362" s="26">
        <v>38.450000000000003</v>
      </c>
      <c r="G6362" s="28" t="s">
        <v>286</v>
      </c>
    </row>
    <row r="6363" spans="1:9" x14ac:dyDescent="0.25">
      <c r="A6363" s="21" t="s">
        <v>2119</v>
      </c>
      <c r="B6363" s="25">
        <v>41779</v>
      </c>
      <c r="C6363" s="28" t="s">
        <v>275</v>
      </c>
      <c r="D6363" s="21">
        <v>99556</v>
      </c>
      <c r="F6363" s="26">
        <v>196.39</v>
      </c>
      <c r="G6363" s="28" t="s">
        <v>1131</v>
      </c>
    </row>
    <row r="6364" spans="1:9" x14ac:dyDescent="0.25">
      <c r="A6364" s="21" t="s">
        <v>2119</v>
      </c>
      <c r="B6364" s="25">
        <v>41779</v>
      </c>
      <c r="C6364" s="28" t="s">
        <v>21</v>
      </c>
      <c r="D6364" s="21" t="s">
        <v>253</v>
      </c>
      <c r="E6364" s="26">
        <v>175</v>
      </c>
      <c r="G6364" s="28" t="s">
        <v>1011</v>
      </c>
      <c r="I6364" s="21">
        <f>WEEKNUM(B6364)</f>
        <v>21</v>
      </c>
    </row>
    <row r="6365" spans="1:9" x14ac:dyDescent="0.25">
      <c r="A6365" s="21" t="s">
        <v>2119</v>
      </c>
      <c r="B6365" s="25">
        <v>41779</v>
      </c>
      <c r="C6365" s="28" t="s">
        <v>21</v>
      </c>
      <c r="D6365" s="21" t="s">
        <v>46</v>
      </c>
      <c r="E6365" s="26">
        <v>1300</v>
      </c>
      <c r="G6365" s="28" t="s">
        <v>1109</v>
      </c>
      <c r="I6365" s="21">
        <f>WEEKNUM(B6365)</f>
        <v>21</v>
      </c>
    </row>
    <row r="6366" spans="1:9" x14ac:dyDescent="0.25">
      <c r="A6366" s="21" t="s">
        <v>2119</v>
      </c>
      <c r="B6366" s="25">
        <v>41779</v>
      </c>
      <c r="C6366" s="28" t="s">
        <v>21</v>
      </c>
      <c r="D6366" s="21" t="s">
        <v>46</v>
      </c>
      <c r="E6366" s="26">
        <v>1300</v>
      </c>
      <c r="G6366" s="28" t="s">
        <v>582</v>
      </c>
      <c r="I6366" s="21">
        <f>WEEKNUM(B6366)</f>
        <v>21</v>
      </c>
    </row>
    <row r="6367" spans="1:9" x14ac:dyDescent="0.25">
      <c r="A6367" s="21" t="s">
        <v>2119</v>
      </c>
      <c r="B6367" s="25">
        <v>41779</v>
      </c>
      <c r="C6367" s="28" t="s">
        <v>1015</v>
      </c>
      <c r="D6367" s="21" t="s">
        <v>924</v>
      </c>
      <c r="E6367" s="26">
        <v>600</v>
      </c>
      <c r="G6367" s="28" t="s">
        <v>1061</v>
      </c>
      <c r="I6367" s="21">
        <f>WEEKNUM(B6367)</f>
        <v>21</v>
      </c>
    </row>
    <row r="6368" spans="1:9" x14ac:dyDescent="0.25">
      <c r="A6368" s="21" t="s">
        <v>2119</v>
      </c>
      <c r="B6368" s="25">
        <v>41780</v>
      </c>
      <c r="C6368" s="28" t="s">
        <v>6</v>
      </c>
      <c r="D6368" s="21">
        <v>295251</v>
      </c>
      <c r="F6368" s="26">
        <v>174.42</v>
      </c>
      <c r="G6368" s="28" t="s">
        <v>1109</v>
      </c>
    </row>
    <row r="6369" spans="1:9" x14ac:dyDescent="0.25">
      <c r="A6369" s="21" t="s">
        <v>2119</v>
      </c>
      <c r="B6369" s="25">
        <v>41780</v>
      </c>
      <c r="C6369" s="28" t="s">
        <v>6</v>
      </c>
      <c r="D6369" s="21">
        <v>295285</v>
      </c>
      <c r="F6369" s="26">
        <v>171.92</v>
      </c>
      <c r="G6369" s="28" t="s">
        <v>1109</v>
      </c>
    </row>
    <row r="6370" spans="1:9" x14ac:dyDescent="0.25">
      <c r="A6370" s="21" t="s">
        <v>2119</v>
      </c>
      <c r="B6370" s="25">
        <v>41780</v>
      </c>
      <c r="C6370" s="28" t="s">
        <v>6</v>
      </c>
      <c r="D6370" s="21">
        <v>295298</v>
      </c>
      <c r="F6370" s="26">
        <v>355.07</v>
      </c>
      <c r="G6370" s="28" t="s">
        <v>1109</v>
      </c>
    </row>
    <row r="6371" spans="1:9" x14ac:dyDescent="0.25">
      <c r="A6371" s="21" t="s">
        <v>2119</v>
      </c>
      <c r="B6371" s="25">
        <v>41780</v>
      </c>
      <c r="C6371" s="28" t="s">
        <v>6</v>
      </c>
      <c r="D6371" s="21">
        <v>99606</v>
      </c>
      <c r="F6371" s="26">
        <v>136.35</v>
      </c>
      <c r="G6371" s="28" t="s">
        <v>1103</v>
      </c>
    </row>
    <row r="6372" spans="1:9" x14ac:dyDescent="0.25">
      <c r="A6372" s="21" t="s">
        <v>2119</v>
      </c>
      <c r="B6372" s="25">
        <v>41780</v>
      </c>
      <c r="C6372" s="28" t="s">
        <v>6</v>
      </c>
      <c r="D6372" s="21">
        <v>430251</v>
      </c>
      <c r="F6372" s="26">
        <v>125.25</v>
      </c>
      <c r="G6372" s="28" t="s">
        <v>1060</v>
      </c>
    </row>
    <row r="6373" spans="1:9" x14ac:dyDescent="0.25">
      <c r="A6373" s="21" t="s">
        <v>2119</v>
      </c>
      <c r="B6373" s="25">
        <v>41780</v>
      </c>
      <c r="C6373" s="28" t="s">
        <v>6</v>
      </c>
      <c r="D6373" s="21">
        <v>295324</v>
      </c>
      <c r="F6373" s="26">
        <v>139.47</v>
      </c>
      <c r="G6373" s="28" t="s">
        <v>1109</v>
      </c>
    </row>
    <row r="6374" spans="1:9" x14ac:dyDescent="0.25">
      <c r="A6374" s="21" t="s">
        <v>2119</v>
      </c>
      <c r="B6374" s="25">
        <v>41780</v>
      </c>
      <c r="C6374" s="28" t="s">
        <v>6</v>
      </c>
      <c r="D6374" s="21" t="s">
        <v>216</v>
      </c>
      <c r="F6374" s="26">
        <v>166.6</v>
      </c>
      <c r="G6374" s="28" t="s">
        <v>1103</v>
      </c>
    </row>
    <row r="6375" spans="1:9" x14ac:dyDescent="0.25">
      <c r="A6375" s="21" t="s">
        <v>2119</v>
      </c>
      <c r="B6375" s="25">
        <v>41781</v>
      </c>
      <c r="C6375" s="28" t="s">
        <v>275</v>
      </c>
      <c r="D6375" s="21">
        <v>430405</v>
      </c>
      <c r="F6375" s="26">
        <v>145.1</v>
      </c>
      <c r="G6375" s="28" t="s">
        <v>1061</v>
      </c>
    </row>
    <row r="6376" spans="1:9" x14ac:dyDescent="0.25">
      <c r="A6376" s="21" t="s">
        <v>2119</v>
      </c>
      <c r="B6376" s="25">
        <v>41781</v>
      </c>
      <c r="C6376" s="28" t="s">
        <v>6</v>
      </c>
      <c r="D6376" s="21">
        <v>295376</v>
      </c>
      <c r="F6376" s="26">
        <v>104.98</v>
      </c>
      <c r="G6376" s="28" t="s">
        <v>1109</v>
      </c>
    </row>
    <row r="6377" spans="1:9" x14ac:dyDescent="0.25">
      <c r="A6377" s="21" t="s">
        <v>2119</v>
      </c>
      <c r="B6377" s="25">
        <v>41781</v>
      </c>
      <c r="C6377" s="28" t="s">
        <v>6</v>
      </c>
      <c r="D6377" s="21" t="s">
        <v>216</v>
      </c>
      <c r="F6377" s="26">
        <v>399.7</v>
      </c>
      <c r="G6377" s="28" t="s">
        <v>1103</v>
      </c>
    </row>
    <row r="6378" spans="1:9" x14ac:dyDescent="0.25">
      <c r="A6378" s="21" t="s">
        <v>2119</v>
      </c>
      <c r="B6378" s="25">
        <v>41781</v>
      </c>
      <c r="C6378" s="28" t="s">
        <v>6</v>
      </c>
      <c r="D6378" s="21">
        <v>295413</v>
      </c>
      <c r="F6378" s="26">
        <v>191.66</v>
      </c>
      <c r="G6378" s="28" t="s">
        <v>1109</v>
      </c>
    </row>
    <row r="6379" spans="1:9" x14ac:dyDescent="0.25">
      <c r="A6379" s="21" t="s">
        <v>2119</v>
      </c>
      <c r="B6379" s="25">
        <v>41781</v>
      </c>
      <c r="C6379" s="28" t="s">
        <v>21</v>
      </c>
      <c r="D6379" s="21" t="s">
        <v>1132</v>
      </c>
      <c r="E6379" s="26">
        <v>250</v>
      </c>
      <c r="G6379" s="28" t="s">
        <v>1055</v>
      </c>
      <c r="I6379" s="21">
        <f>WEEKNUM(B6379)</f>
        <v>21</v>
      </c>
    </row>
    <row r="6380" spans="1:9" x14ac:dyDescent="0.25">
      <c r="A6380" s="21" t="s">
        <v>2119</v>
      </c>
      <c r="B6380" s="25">
        <v>41781</v>
      </c>
      <c r="C6380" s="28" t="s">
        <v>21</v>
      </c>
      <c r="D6380" s="21" t="s">
        <v>528</v>
      </c>
      <c r="E6380" s="26">
        <v>1500</v>
      </c>
      <c r="G6380" s="28" t="s">
        <v>1060</v>
      </c>
      <c r="I6380" s="21">
        <f>WEEKNUM(B6380)</f>
        <v>21</v>
      </c>
    </row>
    <row r="6381" spans="1:9" x14ac:dyDescent="0.25">
      <c r="A6381" s="21" t="s">
        <v>2119</v>
      </c>
      <c r="B6381" s="25">
        <v>41781</v>
      </c>
      <c r="C6381" s="28" t="s">
        <v>21</v>
      </c>
      <c r="D6381" s="21" t="s">
        <v>255</v>
      </c>
      <c r="E6381" s="26">
        <v>600</v>
      </c>
      <c r="G6381" s="28" t="s">
        <v>1109</v>
      </c>
      <c r="I6381" s="21">
        <f>WEEKNUM(B6381)</f>
        <v>21</v>
      </c>
    </row>
    <row r="6382" spans="1:9" x14ac:dyDescent="0.25">
      <c r="A6382" s="21" t="s">
        <v>2119</v>
      </c>
      <c r="B6382" s="25">
        <v>41781</v>
      </c>
      <c r="C6382" s="28" t="s">
        <v>1015</v>
      </c>
      <c r="D6382" s="21" t="s">
        <v>255</v>
      </c>
      <c r="E6382" s="26">
        <v>150</v>
      </c>
      <c r="G6382" s="28" t="s">
        <v>17</v>
      </c>
      <c r="I6382" s="21">
        <f>WEEKNUM(B6382)</f>
        <v>21</v>
      </c>
    </row>
    <row r="6383" spans="1:9" x14ac:dyDescent="0.25">
      <c r="A6383" s="21" t="s">
        <v>2119</v>
      </c>
      <c r="B6383" s="25">
        <v>41781</v>
      </c>
      <c r="C6383" s="28" t="s">
        <v>1015</v>
      </c>
      <c r="D6383" s="21" t="s">
        <v>260</v>
      </c>
      <c r="E6383" s="26">
        <v>2000</v>
      </c>
      <c r="G6383" s="28" t="s">
        <v>1061</v>
      </c>
      <c r="I6383" s="21">
        <f>WEEKNUM(B6383)</f>
        <v>21</v>
      </c>
    </row>
    <row r="6384" spans="1:9" x14ac:dyDescent="0.25">
      <c r="A6384" s="21" t="s">
        <v>2119</v>
      </c>
      <c r="B6384" s="25">
        <v>41782</v>
      </c>
      <c r="C6384" s="28" t="s">
        <v>6</v>
      </c>
      <c r="D6384" s="21">
        <v>99713</v>
      </c>
      <c r="F6384" s="26">
        <v>9.26</v>
      </c>
      <c r="G6384" s="28" t="s">
        <v>1109</v>
      </c>
    </row>
    <row r="6385" spans="1:9" x14ac:dyDescent="0.25">
      <c r="A6385" s="21" t="s">
        <v>2119</v>
      </c>
      <c r="B6385" s="25">
        <v>41782</v>
      </c>
      <c r="C6385" s="28" t="s">
        <v>434</v>
      </c>
      <c r="D6385" s="21">
        <v>295513</v>
      </c>
      <c r="F6385" s="26">
        <v>177.58</v>
      </c>
      <c r="G6385" s="28" t="s">
        <v>1109</v>
      </c>
    </row>
    <row r="6386" spans="1:9" x14ac:dyDescent="0.25">
      <c r="A6386" s="21" t="s">
        <v>2119</v>
      </c>
      <c r="B6386" s="25">
        <v>41782</v>
      </c>
      <c r="C6386" s="28" t="s">
        <v>21</v>
      </c>
      <c r="D6386" s="21" t="s">
        <v>899</v>
      </c>
      <c r="E6386" s="26">
        <v>2470</v>
      </c>
      <c r="G6386" s="28" t="s">
        <v>1103</v>
      </c>
      <c r="I6386" s="21">
        <f>WEEKNUM(B6386)</f>
        <v>21</v>
      </c>
    </row>
    <row r="6387" spans="1:9" x14ac:dyDescent="0.25">
      <c r="A6387" s="21" t="s">
        <v>2119</v>
      </c>
      <c r="B6387" s="25">
        <v>41782</v>
      </c>
      <c r="C6387" s="28" t="s">
        <v>21</v>
      </c>
      <c r="D6387" s="21" t="s">
        <v>899</v>
      </c>
      <c r="E6387" s="26">
        <v>2470</v>
      </c>
      <c r="G6387" s="28" t="s">
        <v>1103</v>
      </c>
      <c r="I6387" s="21">
        <f>WEEKNUM(B6387)</f>
        <v>21</v>
      </c>
    </row>
    <row r="6388" spans="1:9" x14ac:dyDescent="0.25">
      <c r="A6388" s="21" t="s">
        <v>2119</v>
      </c>
      <c r="B6388" s="25">
        <v>41783</v>
      </c>
      <c r="C6388" s="28" t="s">
        <v>6</v>
      </c>
      <c r="D6388" s="21">
        <v>362589</v>
      </c>
      <c r="F6388" s="26">
        <v>543.17999999999995</v>
      </c>
      <c r="G6388" s="28" t="s">
        <v>323</v>
      </c>
    </row>
    <row r="6389" spans="1:9" x14ac:dyDescent="0.25">
      <c r="A6389" s="21" t="s">
        <v>2119</v>
      </c>
      <c r="B6389" s="25">
        <v>41783</v>
      </c>
      <c r="C6389" s="28" t="s">
        <v>275</v>
      </c>
      <c r="D6389" s="21">
        <v>99776</v>
      </c>
      <c r="F6389" s="26">
        <v>359.5</v>
      </c>
      <c r="G6389" s="28" t="s">
        <v>1061</v>
      </c>
    </row>
    <row r="6390" spans="1:9" x14ac:dyDescent="0.25">
      <c r="A6390" s="21" t="s">
        <v>2119</v>
      </c>
      <c r="B6390" s="25">
        <v>41783</v>
      </c>
      <c r="C6390" s="28" t="s">
        <v>6</v>
      </c>
      <c r="D6390" s="21">
        <v>430887</v>
      </c>
      <c r="F6390" s="26">
        <v>204.46</v>
      </c>
      <c r="G6390" s="28" t="s">
        <v>1060</v>
      </c>
    </row>
    <row r="6391" spans="1:9" x14ac:dyDescent="0.25">
      <c r="A6391" s="21" t="s">
        <v>2119</v>
      </c>
      <c r="B6391" s="25">
        <v>41783</v>
      </c>
      <c r="C6391" s="28" t="s">
        <v>434</v>
      </c>
      <c r="D6391" s="21">
        <v>430895</v>
      </c>
      <c r="F6391" s="26">
        <v>31.69</v>
      </c>
      <c r="G6391" s="28" t="s">
        <v>971</v>
      </c>
    </row>
    <row r="6392" spans="1:9" x14ac:dyDescent="0.25">
      <c r="A6392" s="21" t="s">
        <v>2119</v>
      </c>
      <c r="B6392" s="25">
        <v>41786</v>
      </c>
      <c r="C6392" s="28" t="s">
        <v>6</v>
      </c>
      <c r="D6392" s="21">
        <v>395729</v>
      </c>
      <c r="F6392" s="26">
        <v>121.27</v>
      </c>
      <c r="G6392" s="28" t="s">
        <v>346</v>
      </c>
    </row>
    <row r="6393" spans="1:9" x14ac:dyDescent="0.25">
      <c r="A6393" s="21" t="s">
        <v>2119</v>
      </c>
      <c r="B6393" s="25">
        <v>41786</v>
      </c>
      <c r="C6393" s="28" t="s">
        <v>6</v>
      </c>
      <c r="D6393" s="21">
        <v>295728</v>
      </c>
      <c r="F6393" s="26">
        <v>105.35</v>
      </c>
      <c r="G6393" s="28" t="s">
        <v>356</v>
      </c>
    </row>
    <row r="6394" spans="1:9" x14ac:dyDescent="0.25">
      <c r="A6394" s="21" t="s">
        <v>2119</v>
      </c>
      <c r="B6394" s="25">
        <v>41786</v>
      </c>
      <c r="C6394" s="28" t="s">
        <v>6</v>
      </c>
      <c r="D6394" s="21">
        <v>295758</v>
      </c>
      <c r="F6394" s="26">
        <v>87.74</v>
      </c>
      <c r="G6394" s="28" t="s">
        <v>346</v>
      </c>
    </row>
    <row r="6395" spans="1:9" x14ac:dyDescent="0.25">
      <c r="A6395" s="21" t="s">
        <v>2119</v>
      </c>
      <c r="B6395" s="25">
        <v>41786</v>
      </c>
      <c r="C6395" s="28" t="s">
        <v>21</v>
      </c>
      <c r="D6395" s="21" t="s">
        <v>1018</v>
      </c>
      <c r="E6395" s="26">
        <v>150</v>
      </c>
      <c r="G6395" s="28" t="s">
        <v>1060</v>
      </c>
      <c r="I6395" s="21">
        <f t="shared" ref="I6395:I6408" si="198">WEEKNUM(B6395)</f>
        <v>22</v>
      </c>
    </row>
    <row r="6396" spans="1:9" x14ac:dyDescent="0.25">
      <c r="A6396" s="21" t="s">
        <v>2119</v>
      </c>
      <c r="B6396" s="25">
        <v>41786</v>
      </c>
      <c r="C6396" s="28" t="s">
        <v>21</v>
      </c>
      <c r="D6396" s="21" t="s">
        <v>937</v>
      </c>
      <c r="E6396" s="26">
        <v>250</v>
      </c>
      <c r="G6396" s="28" t="s">
        <v>1014</v>
      </c>
      <c r="I6396" s="21">
        <f t="shared" si="198"/>
        <v>22</v>
      </c>
    </row>
    <row r="6397" spans="1:9" x14ac:dyDescent="0.25">
      <c r="A6397" s="21" t="s">
        <v>2119</v>
      </c>
      <c r="B6397" s="25">
        <v>41786</v>
      </c>
      <c r="C6397" s="28" t="s">
        <v>21</v>
      </c>
      <c r="D6397" s="21" t="s">
        <v>937</v>
      </c>
      <c r="E6397" s="26">
        <v>150</v>
      </c>
      <c r="G6397" s="28" t="s">
        <v>343</v>
      </c>
      <c r="I6397" s="21">
        <f t="shared" si="198"/>
        <v>22</v>
      </c>
    </row>
    <row r="6398" spans="1:9" x14ac:dyDescent="0.25">
      <c r="A6398" s="21" t="s">
        <v>2119</v>
      </c>
      <c r="B6398" s="25">
        <v>41786</v>
      </c>
      <c r="C6398" s="28" t="s">
        <v>21</v>
      </c>
      <c r="D6398" s="21" t="s">
        <v>263</v>
      </c>
      <c r="E6398" s="26">
        <v>140</v>
      </c>
      <c r="G6398" s="28" t="s">
        <v>1109</v>
      </c>
      <c r="I6398" s="21">
        <f t="shared" si="198"/>
        <v>22</v>
      </c>
    </row>
    <row r="6399" spans="1:9" x14ac:dyDescent="0.25">
      <c r="A6399" s="21" t="s">
        <v>2119</v>
      </c>
      <c r="B6399" s="25">
        <v>41786</v>
      </c>
      <c r="C6399" s="28" t="s">
        <v>21</v>
      </c>
      <c r="D6399" s="21" t="s">
        <v>263</v>
      </c>
      <c r="E6399" s="26">
        <v>160</v>
      </c>
      <c r="G6399" s="28" t="s">
        <v>1028</v>
      </c>
      <c r="I6399" s="21">
        <f t="shared" si="198"/>
        <v>22</v>
      </c>
    </row>
    <row r="6400" spans="1:9" x14ac:dyDescent="0.25">
      <c r="A6400" s="21" t="s">
        <v>2119</v>
      </c>
      <c r="B6400" s="25">
        <v>41786</v>
      </c>
      <c r="C6400" s="28" t="s">
        <v>21</v>
      </c>
      <c r="D6400" s="21" t="s">
        <v>263</v>
      </c>
      <c r="E6400" s="26">
        <v>160</v>
      </c>
      <c r="G6400" s="28" t="s">
        <v>1050</v>
      </c>
      <c r="I6400" s="21">
        <f t="shared" si="198"/>
        <v>22</v>
      </c>
    </row>
    <row r="6401" spans="1:9" x14ac:dyDescent="0.25">
      <c r="A6401" s="21" t="s">
        <v>2119</v>
      </c>
      <c r="B6401" s="25">
        <v>41786</v>
      </c>
      <c r="C6401" s="28" t="s">
        <v>21</v>
      </c>
      <c r="D6401" s="21" t="s">
        <v>263</v>
      </c>
      <c r="E6401" s="26">
        <v>140</v>
      </c>
      <c r="G6401" s="28" t="s">
        <v>1012</v>
      </c>
      <c r="I6401" s="21">
        <f t="shared" si="198"/>
        <v>22</v>
      </c>
    </row>
    <row r="6402" spans="1:9" x14ac:dyDescent="0.25">
      <c r="A6402" s="21" t="s">
        <v>2119</v>
      </c>
      <c r="B6402" s="25">
        <v>41786</v>
      </c>
      <c r="C6402" s="28" t="s">
        <v>21</v>
      </c>
      <c r="D6402" s="21" t="s">
        <v>263</v>
      </c>
      <c r="E6402" s="26">
        <v>80</v>
      </c>
      <c r="G6402" s="28" t="s">
        <v>223</v>
      </c>
      <c r="I6402" s="21">
        <f t="shared" si="198"/>
        <v>22</v>
      </c>
    </row>
    <row r="6403" spans="1:9" x14ac:dyDescent="0.25">
      <c r="A6403" s="21" t="s">
        <v>2119</v>
      </c>
      <c r="B6403" s="25">
        <v>41786</v>
      </c>
      <c r="C6403" s="28" t="s">
        <v>21</v>
      </c>
      <c r="D6403" s="21" t="s">
        <v>46</v>
      </c>
      <c r="E6403" s="26">
        <v>2700</v>
      </c>
      <c r="G6403" s="28" t="s">
        <v>1109</v>
      </c>
      <c r="I6403" s="21">
        <f t="shared" si="198"/>
        <v>22</v>
      </c>
    </row>
    <row r="6404" spans="1:9" x14ac:dyDescent="0.25">
      <c r="A6404" s="21" t="s">
        <v>2119</v>
      </c>
      <c r="B6404" s="25">
        <v>41786</v>
      </c>
      <c r="C6404" s="28" t="s">
        <v>1015</v>
      </c>
      <c r="D6404" s="21" t="s">
        <v>40</v>
      </c>
      <c r="E6404" s="26">
        <v>2000</v>
      </c>
      <c r="G6404" s="28" t="s">
        <v>1061</v>
      </c>
      <c r="I6404" s="21">
        <f t="shared" si="198"/>
        <v>22</v>
      </c>
    </row>
    <row r="6405" spans="1:9" x14ac:dyDescent="0.25">
      <c r="A6405" s="21" t="s">
        <v>2119</v>
      </c>
      <c r="B6405" s="25">
        <v>41786</v>
      </c>
      <c r="C6405" s="28" t="s">
        <v>1015</v>
      </c>
      <c r="D6405" s="21" t="s">
        <v>452</v>
      </c>
      <c r="E6405" s="26">
        <v>880</v>
      </c>
      <c r="G6405" s="28" t="s">
        <v>1061</v>
      </c>
      <c r="I6405" s="21">
        <f t="shared" si="198"/>
        <v>22</v>
      </c>
    </row>
    <row r="6406" spans="1:9" x14ac:dyDescent="0.25">
      <c r="A6406" s="21" t="s">
        <v>2119</v>
      </c>
      <c r="B6406" s="25">
        <v>41786</v>
      </c>
      <c r="C6406" s="28" t="s">
        <v>1015</v>
      </c>
      <c r="D6406" s="21" t="s">
        <v>937</v>
      </c>
      <c r="E6406" s="26">
        <v>350</v>
      </c>
      <c r="G6406" s="28" t="s">
        <v>69</v>
      </c>
      <c r="H6406" s="21" t="s">
        <v>1573</v>
      </c>
      <c r="I6406" s="21">
        <f t="shared" si="198"/>
        <v>22</v>
      </c>
    </row>
    <row r="6407" spans="1:9" x14ac:dyDescent="0.25">
      <c r="A6407" s="21" t="s">
        <v>2119</v>
      </c>
      <c r="B6407" s="25">
        <v>41787</v>
      </c>
      <c r="C6407" s="28" t="s">
        <v>21</v>
      </c>
      <c r="D6407" s="21" t="s">
        <v>22</v>
      </c>
      <c r="E6407" s="26">
        <v>450</v>
      </c>
      <c r="G6407" s="28" t="s">
        <v>1103</v>
      </c>
      <c r="I6407" s="21">
        <f t="shared" si="198"/>
        <v>22</v>
      </c>
    </row>
    <row r="6408" spans="1:9" x14ac:dyDescent="0.25">
      <c r="A6408" s="21" t="s">
        <v>2119</v>
      </c>
      <c r="B6408" s="25">
        <v>41787</v>
      </c>
      <c r="C6408" s="28" t="s">
        <v>21</v>
      </c>
      <c r="D6408" s="21" t="s">
        <v>1043</v>
      </c>
      <c r="E6408" s="26">
        <v>6025</v>
      </c>
      <c r="G6408" s="28" t="s">
        <v>969</v>
      </c>
      <c r="I6408" s="21">
        <f t="shared" si="198"/>
        <v>22</v>
      </c>
    </row>
    <row r="6409" spans="1:9" x14ac:dyDescent="0.25">
      <c r="A6409" s="21" t="s">
        <v>2119</v>
      </c>
      <c r="B6409" s="25">
        <v>41787</v>
      </c>
      <c r="C6409" s="28" t="s">
        <v>6</v>
      </c>
      <c r="D6409" s="21">
        <v>294608</v>
      </c>
      <c r="F6409" s="26">
        <v>121.85</v>
      </c>
      <c r="G6409" s="28" t="s">
        <v>9</v>
      </c>
    </row>
    <row r="6410" spans="1:9" x14ac:dyDescent="0.25">
      <c r="A6410" s="21" t="s">
        <v>2119</v>
      </c>
      <c r="B6410" s="25">
        <v>41787</v>
      </c>
      <c r="C6410" s="28" t="s">
        <v>1015</v>
      </c>
      <c r="D6410" s="21" t="s">
        <v>22</v>
      </c>
      <c r="E6410" s="26">
        <v>600</v>
      </c>
      <c r="G6410" s="28" t="s">
        <v>1133</v>
      </c>
      <c r="I6410" s="21">
        <f>WEEKNUM(B6410)</f>
        <v>22</v>
      </c>
    </row>
    <row r="6411" spans="1:9" x14ac:dyDescent="0.25">
      <c r="A6411" s="21" t="s">
        <v>2119</v>
      </c>
      <c r="B6411" s="25">
        <v>41788</v>
      </c>
      <c r="C6411" s="28" t="s">
        <v>6</v>
      </c>
      <c r="D6411" s="21">
        <v>304583</v>
      </c>
      <c r="F6411" s="26">
        <v>1529.19</v>
      </c>
      <c r="G6411" s="28" t="s">
        <v>1103</v>
      </c>
    </row>
    <row r="6412" spans="1:9" x14ac:dyDescent="0.25">
      <c r="A6412" s="21" t="s">
        <v>2119</v>
      </c>
      <c r="B6412" s="25">
        <v>41788</v>
      </c>
      <c r="C6412" s="28" t="s">
        <v>6</v>
      </c>
      <c r="D6412" s="21">
        <v>100024</v>
      </c>
      <c r="F6412" s="26">
        <v>5081.9399999999996</v>
      </c>
      <c r="G6412" s="28" t="s">
        <v>1060</v>
      </c>
    </row>
    <row r="6413" spans="1:9" x14ac:dyDescent="0.25">
      <c r="A6413" s="21" t="s">
        <v>2119</v>
      </c>
      <c r="B6413" s="25">
        <v>41788</v>
      </c>
      <c r="C6413" s="28" t="s">
        <v>6</v>
      </c>
      <c r="D6413" s="21">
        <v>295932</v>
      </c>
      <c r="F6413" s="26">
        <v>197.46</v>
      </c>
      <c r="G6413" s="28" t="s">
        <v>346</v>
      </c>
    </row>
    <row r="6414" spans="1:9" x14ac:dyDescent="0.25">
      <c r="A6414" s="21" t="s">
        <v>2119</v>
      </c>
      <c r="B6414" s="25">
        <v>41788</v>
      </c>
      <c r="C6414" s="28" t="s">
        <v>6</v>
      </c>
      <c r="D6414" s="21">
        <v>431766</v>
      </c>
      <c r="F6414" s="26">
        <v>263.56</v>
      </c>
      <c r="G6414" s="28" t="s">
        <v>1060</v>
      </c>
    </row>
    <row r="6415" spans="1:9" x14ac:dyDescent="0.25">
      <c r="A6415" s="21" t="s">
        <v>2119</v>
      </c>
      <c r="B6415" s="25">
        <v>41788</v>
      </c>
      <c r="C6415" s="28" t="s">
        <v>6</v>
      </c>
      <c r="D6415" s="21">
        <v>431862</v>
      </c>
      <c r="F6415" s="26">
        <v>128.72999999999999</v>
      </c>
      <c r="G6415" s="28" t="s">
        <v>1060</v>
      </c>
    </row>
    <row r="6416" spans="1:9" x14ac:dyDescent="0.25">
      <c r="A6416" s="21" t="s">
        <v>2119</v>
      </c>
      <c r="B6416" s="25">
        <v>41788</v>
      </c>
      <c r="C6416" s="28" t="s">
        <v>6</v>
      </c>
      <c r="D6416" s="21" t="s">
        <v>216</v>
      </c>
      <c r="F6416" s="26">
        <v>145.80000000000001</v>
      </c>
      <c r="G6416" s="28" t="s">
        <v>1103</v>
      </c>
    </row>
    <row r="6417" spans="1:9" x14ac:dyDescent="0.25">
      <c r="A6417" s="21" t="s">
        <v>2119</v>
      </c>
      <c r="B6417" s="25">
        <v>41788</v>
      </c>
      <c r="C6417" s="28" t="s">
        <v>6</v>
      </c>
      <c r="D6417" s="21">
        <v>294833</v>
      </c>
      <c r="F6417" s="26">
        <v>22.37</v>
      </c>
      <c r="G6417" s="28" t="s">
        <v>1134</v>
      </c>
    </row>
    <row r="6418" spans="1:9" x14ac:dyDescent="0.25">
      <c r="A6418" s="21" t="s">
        <v>2119</v>
      </c>
      <c r="B6418" s="25">
        <v>41789</v>
      </c>
      <c r="C6418" s="28" t="s">
        <v>21</v>
      </c>
      <c r="D6418" s="21" t="s">
        <v>508</v>
      </c>
      <c r="E6418" s="26">
        <v>520.36</v>
      </c>
      <c r="G6418" s="28" t="s">
        <v>454</v>
      </c>
      <c r="I6418" s="21">
        <f>WEEKNUM(B6418)</f>
        <v>22</v>
      </c>
    </row>
    <row r="6419" spans="1:9" x14ac:dyDescent="0.25">
      <c r="A6419" s="21" t="s">
        <v>2119</v>
      </c>
      <c r="B6419" s="25">
        <v>41789</v>
      </c>
      <c r="C6419" s="28" t="s">
        <v>6</v>
      </c>
      <c r="D6419" s="21">
        <v>294904</v>
      </c>
      <c r="F6419" s="26">
        <v>483.73</v>
      </c>
      <c r="G6419" s="28" t="s">
        <v>503</v>
      </c>
    </row>
    <row r="6420" spans="1:9" x14ac:dyDescent="0.25">
      <c r="A6420" s="21" t="s">
        <v>2119</v>
      </c>
      <c r="B6420" s="25">
        <v>41789</v>
      </c>
      <c r="C6420" s="28" t="s">
        <v>6</v>
      </c>
      <c r="D6420" s="21">
        <v>432109</v>
      </c>
      <c r="F6420" s="26">
        <v>1670.89</v>
      </c>
      <c r="G6420" s="28" t="s">
        <v>1060</v>
      </c>
    </row>
    <row r="6421" spans="1:9" x14ac:dyDescent="0.25">
      <c r="A6421" s="21" t="s">
        <v>2119</v>
      </c>
      <c r="B6421" s="25">
        <v>41789</v>
      </c>
      <c r="C6421" s="28" t="s">
        <v>6</v>
      </c>
      <c r="D6421" s="21">
        <v>294926</v>
      </c>
      <c r="F6421" s="26">
        <v>79.400000000000006</v>
      </c>
      <c r="G6421" s="28" t="s">
        <v>278</v>
      </c>
    </row>
    <row r="6422" spans="1:9" x14ac:dyDescent="0.25">
      <c r="A6422" s="21" t="s">
        <v>2119</v>
      </c>
      <c r="B6422" s="25">
        <v>41790</v>
      </c>
      <c r="C6422" s="28" t="s">
        <v>6</v>
      </c>
      <c r="D6422" s="21">
        <v>294974</v>
      </c>
      <c r="F6422" s="26">
        <v>95.81</v>
      </c>
      <c r="G6422" s="28" t="s">
        <v>503</v>
      </c>
    </row>
    <row r="6423" spans="1:9" x14ac:dyDescent="0.25">
      <c r="A6423" s="21" t="s">
        <v>2119</v>
      </c>
      <c r="B6423" s="25">
        <v>41790</v>
      </c>
      <c r="C6423" s="28" t="s">
        <v>275</v>
      </c>
      <c r="D6423" s="21">
        <v>432307</v>
      </c>
      <c r="F6423" s="26">
        <v>566.67999999999995</v>
      </c>
      <c r="G6423" s="28" t="s">
        <v>1061</v>
      </c>
    </row>
    <row r="6424" spans="1:9" x14ac:dyDescent="0.25">
      <c r="A6424" s="21" t="s">
        <v>2119</v>
      </c>
      <c r="B6424" s="25">
        <v>41791</v>
      </c>
      <c r="C6424" s="28" t="s">
        <v>6</v>
      </c>
      <c r="D6424" s="21">
        <v>432434</v>
      </c>
      <c r="F6424" s="26">
        <v>411.65</v>
      </c>
      <c r="G6424" s="28" t="s">
        <v>1060</v>
      </c>
    </row>
    <row r="6425" spans="1:9" x14ac:dyDescent="0.25">
      <c r="A6425" s="21" t="s">
        <v>2119</v>
      </c>
      <c r="B6425" s="25">
        <v>41792</v>
      </c>
      <c r="C6425" s="28" t="s">
        <v>21</v>
      </c>
      <c r="D6425" s="21" t="s">
        <v>22</v>
      </c>
      <c r="E6425" s="26">
        <v>1000</v>
      </c>
      <c r="G6425" s="28" t="s">
        <v>1103</v>
      </c>
      <c r="I6425" s="21">
        <f>WEEKNUM(B6425)</f>
        <v>23</v>
      </c>
    </row>
    <row r="6426" spans="1:9" x14ac:dyDescent="0.25">
      <c r="A6426" s="21" t="s">
        <v>2119</v>
      </c>
      <c r="B6426" s="25">
        <v>41792</v>
      </c>
      <c r="C6426" s="28" t="s">
        <v>21</v>
      </c>
      <c r="D6426" s="21" t="s">
        <v>36</v>
      </c>
      <c r="E6426" s="26">
        <v>120</v>
      </c>
      <c r="G6426" s="28" t="s">
        <v>356</v>
      </c>
      <c r="I6426" s="21">
        <f>WEEKNUM(B6426)</f>
        <v>23</v>
      </c>
    </row>
    <row r="6427" spans="1:9" x14ac:dyDescent="0.25">
      <c r="A6427" s="21" t="s">
        <v>2119</v>
      </c>
      <c r="B6427" s="25">
        <v>41792</v>
      </c>
      <c r="C6427" s="28" t="s">
        <v>21</v>
      </c>
      <c r="D6427" s="21" t="s">
        <v>36</v>
      </c>
      <c r="E6427" s="26">
        <v>390</v>
      </c>
      <c r="G6427" s="28" t="s">
        <v>1060</v>
      </c>
      <c r="I6427" s="21">
        <f>WEEKNUM(B6427)</f>
        <v>23</v>
      </c>
    </row>
    <row r="6428" spans="1:9" x14ac:dyDescent="0.25">
      <c r="A6428" s="21" t="s">
        <v>2119</v>
      </c>
      <c r="B6428" s="25">
        <v>41792</v>
      </c>
      <c r="C6428" s="28" t="s">
        <v>21</v>
      </c>
      <c r="D6428" s="21" t="s">
        <v>36</v>
      </c>
      <c r="E6428" s="26">
        <v>280</v>
      </c>
      <c r="G6428" s="28" t="s">
        <v>9</v>
      </c>
      <c r="I6428" s="21">
        <f>WEEKNUM(B6428)</f>
        <v>23</v>
      </c>
    </row>
    <row r="6429" spans="1:9" x14ac:dyDescent="0.25">
      <c r="A6429" s="21" t="s">
        <v>2119</v>
      </c>
      <c r="B6429" s="25">
        <v>41792</v>
      </c>
      <c r="C6429" s="28" t="s">
        <v>21</v>
      </c>
      <c r="D6429" s="21" t="s">
        <v>510</v>
      </c>
      <c r="E6429" s="26">
        <v>197.1</v>
      </c>
      <c r="G6429" s="28" t="s">
        <v>299</v>
      </c>
      <c r="I6429" s="21">
        <f>WEEKNUM(B6429)</f>
        <v>23</v>
      </c>
    </row>
    <row r="6430" spans="1:9" x14ac:dyDescent="0.25">
      <c r="A6430" s="21" t="s">
        <v>2119</v>
      </c>
      <c r="B6430" s="25">
        <v>41792</v>
      </c>
      <c r="C6430" s="28" t="s">
        <v>6</v>
      </c>
      <c r="D6430" s="21">
        <v>295142</v>
      </c>
      <c r="F6430" s="26">
        <v>69.12</v>
      </c>
      <c r="G6430" s="28" t="s">
        <v>503</v>
      </c>
    </row>
    <row r="6431" spans="1:9" x14ac:dyDescent="0.25">
      <c r="A6431" s="21" t="s">
        <v>2119</v>
      </c>
      <c r="B6431" s="25">
        <v>41792</v>
      </c>
      <c r="C6431" s="28" t="s">
        <v>6</v>
      </c>
      <c r="D6431" s="21">
        <v>295187</v>
      </c>
      <c r="F6431" s="26">
        <v>83.83</v>
      </c>
      <c r="G6431" s="28" t="s">
        <v>503</v>
      </c>
    </row>
    <row r="6432" spans="1:9" x14ac:dyDescent="0.25">
      <c r="A6432" s="21" t="s">
        <v>2119</v>
      </c>
      <c r="B6432" s="25">
        <v>41792</v>
      </c>
      <c r="C6432" s="28" t="s">
        <v>6</v>
      </c>
      <c r="D6432" s="21" t="s">
        <v>216</v>
      </c>
      <c r="F6432" s="26">
        <v>19</v>
      </c>
      <c r="G6432" s="28" t="s">
        <v>1103</v>
      </c>
    </row>
    <row r="6433" spans="1:9" x14ac:dyDescent="0.25">
      <c r="A6433" s="21" t="s">
        <v>2119</v>
      </c>
      <c r="B6433" s="25">
        <v>41792</v>
      </c>
      <c r="C6433" s="28" t="s">
        <v>1015</v>
      </c>
      <c r="D6433" s="21" t="s">
        <v>269</v>
      </c>
      <c r="E6433" s="26">
        <v>2320</v>
      </c>
      <c r="G6433" s="28" t="s">
        <v>1061</v>
      </c>
      <c r="I6433" s="21">
        <f t="shared" ref="I6433:I6438" si="199">WEEKNUM(B6433)</f>
        <v>23</v>
      </c>
    </row>
    <row r="6434" spans="1:9" x14ac:dyDescent="0.25">
      <c r="A6434" s="21" t="s">
        <v>2119</v>
      </c>
      <c r="B6434" s="25">
        <v>41792</v>
      </c>
      <c r="C6434" s="28" t="s">
        <v>1015</v>
      </c>
      <c r="D6434" s="21" t="s">
        <v>1135</v>
      </c>
      <c r="E6434" s="26">
        <v>5800</v>
      </c>
      <c r="G6434" s="28" t="s">
        <v>299</v>
      </c>
      <c r="I6434" s="21">
        <f t="shared" si="199"/>
        <v>23</v>
      </c>
    </row>
    <row r="6435" spans="1:9" x14ac:dyDescent="0.25">
      <c r="A6435" s="21" t="s">
        <v>2119</v>
      </c>
      <c r="B6435" s="25">
        <v>41793</v>
      </c>
      <c r="C6435" s="28" t="s">
        <v>21</v>
      </c>
      <c r="D6435" s="21" t="s">
        <v>295</v>
      </c>
      <c r="E6435" s="26">
        <v>4600</v>
      </c>
      <c r="G6435" s="28" t="s">
        <v>1060</v>
      </c>
      <c r="I6435" s="21">
        <f t="shared" si="199"/>
        <v>23</v>
      </c>
    </row>
    <row r="6436" spans="1:9" x14ac:dyDescent="0.25">
      <c r="A6436" s="21" t="s">
        <v>2119</v>
      </c>
      <c r="B6436" s="25">
        <v>41793</v>
      </c>
      <c r="C6436" s="28" t="s">
        <v>21</v>
      </c>
      <c r="D6436" s="21" t="s">
        <v>452</v>
      </c>
      <c r="E6436" s="26">
        <v>1780</v>
      </c>
      <c r="G6436" s="28" t="s">
        <v>1109</v>
      </c>
      <c r="I6436" s="21">
        <f t="shared" si="199"/>
        <v>23</v>
      </c>
    </row>
    <row r="6437" spans="1:9" x14ac:dyDescent="0.25">
      <c r="A6437" s="21" t="s">
        <v>2119</v>
      </c>
      <c r="B6437" s="25">
        <v>41793</v>
      </c>
      <c r="C6437" s="28" t="s">
        <v>21</v>
      </c>
      <c r="D6437" s="21" t="s">
        <v>46</v>
      </c>
      <c r="E6437" s="26">
        <v>1390</v>
      </c>
      <c r="G6437" s="28" t="s">
        <v>346</v>
      </c>
      <c r="I6437" s="21">
        <f t="shared" si="199"/>
        <v>23</v>
      </c>
    </row>
    <row r="6438" spans="1:9" x14ac:dyDescent="0.25">
      <c r="A6438" s="21" t="s">
        <v>2119</v>
      </c>
      <c r="B6438" s="25">
        <v>41793</v>
      </c>
      <c r="C6438" s="28" t="s">
        <v>21</v>
      </c>
      <c r="D6438" s="21" t="s">
        <v>46</v>
      </c>
      <c r="E6438" s="26">
        <f>2460-1390</f>
        <v>1070</v>
      </c>
      <c r="G6438" s="28" t="s">
        <v>503</v>
      </c>
      <c r="I6438" s="21">
        <f t="shared" si="199"/>
        <v>23</v>
      </c>
    </row>
    <row r="6439" spans="1:9" x14ac:dyDescent="0.25">
      <c r="A6439" s="21" t="s">
        <v>2119</v>
      </c>
      <c r="B6439" s="25">
        <v>41793</v>
      </c>
      <c r="C6439" s="28" t="s">
        <v>6</v>
      </c>
      <c r="D6439" s="21">
        <v>305073</v>
      </c>
      <c r="F6439" s="26">
        <v>710.55</v>
      </c>
      <c r="G6439" s="28" t="s">
        <v>1103</v>
      </c>
    </row>
    <row r="6440" spans="1:9" x14ac:dyDescent="0.25">
      <c r="A6440" s="21" t="s">
        <v>2119</v>
      </c>
      <c r="B6440" s="25">
        <v>41793</v>
      </c>
      <c r="C6440" s="28" t="s">
        <v>6</v>
      </c>
      <c r="D6440" s="21">
        <v>295244</v>
      </c>
      <c r="F6440" s="26">
        <v>561.38</v>
      </c>
      <c r="G6440" s="28" t="s">
        <v>278</v>
      </c>
    </row>
    <row r="6441" spans="1:9" x14ac:dyDescent="0.25">
      <c r="A6441" s="21" t="s">
        <v>2119</v>
      </c>
      <c r="B6441" s="25">
        <v>41793</v>
      </c>
      <c r="C6441" s="28" t="s">
        <v>275</v>
      </c>
      <c r="D6441" s="21">
        <v>432829</v>
      </c>
      <c r="F6441" s="26">
        <v>214.04</v>
      </c>
      <c r="G6441" s="28" t="s">
        <v>1061</v>
      </c>
    </row>
    <row r="6442" spans="1:9" x14ac:dyDescent="0.25">
      <c r="A6442" s="21" t="s">
        <v>2119</v>
      </c>
      <c r="B6442" s="25">
        <v>41793</v>
      </c>
      <c r="C6442" s="28" t="s">
        <v>6</v>
      </c>
      <c r="D6442" s="21">
        <v>432838</v>
      </c>
      <c r="F6442" s="26">
        <v>464.95</v>
      </c>
      <c r="G6442" s="28" t="s">
        <v>1060</v>
      </c>
    </row>
    <row r="6443" spans="1:9" x14ac:dyDescent="0.25">
      <c r="A6443" s="21" t="s">
        <v>2119</v>
      </c>
      <c r="B6443" s="25">
        <v>41793</v>
      </c>
      <c r="C6443" s="28" t="s">
        <v>6</v>
      </c>
      <c r="D6443" s="21">
        <v>305133</v>
      </c>
      <c r="F6443" s="26">
        <v>37.700000000000003</v>
      </c>
      <c r="G6443" s="28" t="s">
        <v>1136</v>
      </c>
    </row>
    <row r="6444" spans="1:9" x14ac:dyDescent="0.25">
      <c r="A6444" s="21" t="s">
        <v>2119</v>
      </c>
      <c r="B6444" s="25">
        <v>41793</v>
      </c>
      <c r="C6444" s="28" t="s">
        <v>6</v>
      </c>
      <c r="D6444" s="21">
        <v>305129</v>
      </c>
      <c r="F6444" s="26">
        <v>207.74</v>
      </c>
      <c r="G6444" s="28" t="s">
        <v>1103</v>
      </c>
    </row>
    <row r="6445" spans="1:9" x14ac:dyDescent="0.25">
      <c r="A6445" s="21" t="s">
        <v>2119</v>
      </c>
      <c r="B6445" s="25">
        <v>41793</v>
      </c>
      <c r="C6445" s="28" t="s">
        <v>6</v>
      </c>
      <c r="D6445" s="21">
        <v>295304</v>
      </c>
      <c r="F6445" s="26">
        <v>185.52</v>
      </c>
      <c r="G6445" s="28" t="s">
        <v>503</v>
      </c>
    </row>
    <row r="6446" spans="1:9" x14ac:dyDescent="0.25">
      <c r="A6446" s="21" t="s">
        <v>2119</v>
      </c>
      <c r="B6446" s="25">
        <v>41794</v>
      </c>
      <c r="C6446" s="28" t="s">
        <v>21</v>
      </c>
      <c r="D6446" s="21" t="s">
        <v>1137</v>
      </c>
      <c r="E6446" s="26">
        <v>30</v>
      </c>
      <c r="G6446" s="28" t="s">
        <v>1029</v>
      </c>
      <c r="I6446" s="21">
        <f>WEEKNUM(B6446)</f>
        <v>23</v>
      </c>
    </row>
    <row r="6447" spans="1:9" x14ac:dyDescent="0.25">
      <c r="A6447" s="21" t="s">
        <v>2119</v>
      </c>
      <c r="B6447" s="25">
        <v>41794</v>
      </c>
      <c r="C6447" s="28" t="s">
        <v>21</v>
      </c>
      <c r="D6447" s="21" t="s">
        <v>1138</v>
      </c>
      <c r="E6447" s="26">
        <v>190</v>
      </c>
      <c r="G6447" s="28" t="s">
        <v>503</v>
      </c>
      <c r="I6447" s="21">
        <f>WEEKNUM(B6447)</f>
        <v>23</v>
      </c>
    </row>
    <row r="6448" spans="1:9" x14ac:dyDescent="0.25">
      <c r="A6448" s="21" t="s">
        <v>2119</v>
      </c>
      <c r="B6448" s="25">
        <v>41794</v>
      </c>
      <c r="C6448" s="28" t="s">
        <v>21</v>
      </c>
      <c r="D6448" s="21" t="s">
        <v>1139</v>
      </c>
      <c r="E6448" s="26">
        <v>1408</v>
      </c>
      <c r="G6448" s="28" t="s">
        <v>1029</v>
      </c>
      <c r="I6448" s="21">
        <f>WEEKNUM(B6448)</f>
        <v>23</v>
      </c>
    </row>
    <row r="6449" spans="1:9" x14ac:dyDescent="0.25">
      <c r="A6449" s="21" t="s">
        <v>2119</v>
      </c>
      <c r="B6449" s="25">
        <v>41794</v>
      </c>
      <c r="C6449" s="28" t="s">
        <v>6</v>
      </c>
      <c r="D6449" s="21" t="s">
        <v>216</v>
      </c>
      <c r="F6449" s="26">
        <v>688</v>
      </c>
      <c r="G6449" s="28" t="s">
        <v>969</v>
      </c>
    </row>
    <row r="6450" spans="1:9" x14ac:dyDescent="0.25">
      <c r="A6450" s="21" t="s">
        <v>2119</v>
      </c>
      <c r="B6450" s="25">
        <v>41794</v>
      </c>
      <c r="C6450" s="28" t="s">
        <v>6</v>
      </c>
      <c r="D6450" s="21">
        <v>296410</v>
      </c>
      <c r="F6450" s="26">
        <v>425.48</v>
      </c>
      <c r="G6450" s="28" t="s">
        <v>355</v>
      </c>
    </row>
    <row r="6451" spans="1:9" x14ac:dyDescent="0.25">
      <c r="A6451" s="21" t="s">
        <v>2119</v>
      </c>
      <c r="B6451" s="25">
        <v>41794</v>
      </c>
      <c r="C6451" s="28" t="s">
        <v>340</v>
      </c>
      <c r="D6451" s="21">
        <v>441951</v>
      </c>
      <c r="F6451" s="26">
        <v>84.83</v>
      </c>
      <c r="G6451" s="28" t="s">
        <v>1140</v>
      </c>
    </row>
    <row r="6452" spans="1:9" x14ac:dyDescent="0.25">
      <c r="A6452" s="21" t="s">
        <v>2119</v>
      </c>
      <c r="B6452" s="25">
        <v>41795</v>
      </c>
      <c r="C6452" s="28" t="s">
        <v>6</v>
      </c>
      <c r="D6452" s="21">
        <v>296475</v>
      </c>
      <c r="F6452" s="26">
        <v>136.83000000000001</v>
      </c>
      <c r="G6452" s="28" t="s">
        <v>355</v>
      </c>
    </row>
    <row r="6453" spans="1:9" x14ac:dyDescent="0.25">
      <c r="A6453" s="21" t="s">
        <v>2119</v>
      </c>
      <c r="B6453" s="25">
        <v>41795</v>
      </c>
      <c r="C6453" s="28" t="s">
        <v>6</v>
      </c>
      <c r="D6453" s="21">
        <v>305351</v>
      </c>
      <c r="F6453" s="26">
        <v>1455.13</v>
      </c>
      <c r="G6453" s="28" t="s">
        <v>1103</v>
      </c>
    </row>
    <row r="6454" spans="1:9" x14ac:dyDescent="0.25">
      <c r="A6454" s="21" t="s">
        <v>2119</v>
      </c>
      <c r="B6454" s="25">
        <v>41795</v>
      </c>
      <c r="C6454" s="28" t="s">
        <v>6</v>
      </c>
      <c r="D6454" s="21">
        <v>296491</v>
      </c>
      <c r="F6454" s="26">
        <v>71.7</v>
      </c>
      <c r="G6454" s="28" t="s">
        <v>355</v>
      </c>
    </row>
    <row r="6455" spans="1:9" x14ac:dyDescent="0.25">
      <c r="A6455" s="21" t="s">
        <v>2119</v>
      </c>
      <c r="B6455" s="25">
        <v>41795</v>
      </c>
      <c r="C6455" s="28" t="s">
        <v>6</v>
      </c>
      <c r="D6455" s="21">
        <v>100537</v>
      </c>
      <c r="F6455" s="26">
        <v>18.420000000000002</v>
      </c>
      <c r="G6455" s="28" t="s">
        <v>346</v>
      </c>
    </row>
    <row r="6456" spans="1:9" x14ac:dyDescent="0.25">
      <c r="A6456" s="21" t="s">
        <v>2119</v>
      </c>
      <c r="B6456" s="25">
        <v>41795</v>
      </c>
      <c r="C6456" s="28" t="s">
        <v>6</v>
      </c>
      <c r="D6456" s="21">
        <v>100563</v>
      </c>
      <c r="F6456" s="26">
        <v>49.51</v>
      </c>
      <c r="G6456" s="28" t="s">
        <v>1141</v>
      </c>
    </row>
    <row r="6457" spans="1:9" x14ac:dyDescent="0.25">
      <c r="A6457" s="21" t="s">
        <v>2119</v>
      </c>
      <c r="B6457" s="25">
        <v>41795</v>
      </c>
      <c r="C6457" s="28" t="s">
        <v>21</v>
      </c>
      <c r="D6457" s="21" t="s">
        <v>1142</v>
      </c>
      <c r="E6457" s="26">
        <v>1500</v>
      </c>
      <c r="G6457" s="28" t="s">
        <v>1103</v>
      </c>
      <c r="I6457" s="21">
        <f t="shared" ref="I6457:I6463" si="200">WEEKNUM(B6457)</f>
        <v>23</v>
      </c>
    </row>
    <row r="6458" spans="1:9" x14ac:dyDescent="0.25">
      <c r="A6458" s="21" t="s">
        <v>2119</v>
      </c>
      <c r="B6458" s="25">
        <v>41795</v>
      </c>
      <c r="C6458" s="28" t="s">
        <v>21</v>
      </c>
      <c r="D6458" s="21" t="s">
        <v>1143</v>
      </c>
      <c r="E6458" s="26">
        <v>100</v>
      </c>
      <c r="G6458" s="28" t="s">
        <v>346</v>
      </c>
      <c r="I6458" s="21">
        <f t="shared" si="200"/>
        <v>23</v>
      </c>
    </row>
    <row r="6459" spans="1:9" x14ac:dyDescent="0.25">
      <c r="A6459" s="21" t="s">
        <v>2119</v>
      </c>
      <c r="B6459" s="25">
        <v>41795</v>
      </c>
      <c r="C6459" s="28" t="s">
        <v>21</v>
      </c>
      <c r="D6459" s="21" t="s">
        <v>1143</v>
      </c>
      <c r="E6459" s="26">
        <v>110</v>
      </c>
      <c r="G6459" s="28" t="s">
        <v>355</v>
      </c>
      <c r="I6459" s="21">
        <f t="shared" si="200"/>
        <v>23</v>
      </c>
    </row>
    <row r="6460" spans="1:9" x14ac:dyDescent="0.25">
      <c r="A6460" s="21" t="s">
        <v>2119</v>
      </c>
      <c r="B6460" s="25">
        <v>41795</v>
      </c>
      <c r="C6460" s="28" t="s">
        <v>21</v>
      </c>
      <c r="D6460" s="21" t="s">
        <v>40</v>
      </c>
      <c r="E6460" s="26">
        <v>300</v>
      </c>
      <c r="G6460" s="28" t="s">
        <v>1029</v>
      </c>
      <c r="I6460" s="21">
        <f t="shared" si="200"/>
        <v>23</v>
      </c>
    </row>
    <row r="6461" spans="1:9" x14ac:dyDescent="0.25">
      <c r="A6461" s="21" t="s">
        <v>2119</v>
      </c>
      <c r="B6461" s="25">
        <v>41795</v>
      </c>
      <c r="C6461" s="28" t="s">
        <v>21</v>
      </c>
      <c r="D6461" s="21" t="s">
        <v>40</v>
      </c>
      <c r="E6461" s="26">
        <v>300</v>
      </c>
      <c r="G6461" s="28" t="s">
        <v>1109</v>
      </c>
      <c r="I6461" s="21">
        <f t="shared" si="200"/>
        <v>23</v>
      </c>
    </row>
    <row r="6462" spans="1:9" x14ac:dyDescent="0.25">
      <c r="A6462" s="21" t="s">
        <v>2119</v>
      </c>
      <c r="B6462" s="25">
        <v>41796</v>
      </c>
      <c r="C6462" s="28" t="s">
        <v>21</v>
      </c>
      <c r="D6462" s="21" t="s">
        <v>257</v>
      </c>
      <c r="E6462" s="26">
        <v>900</v>
      </c>
      <c r="G6462" s="28" t="s">
        <v>1103</v>
      </c>
      <c r="I6462" s="21">
        <f t="shared" si="200"/>
        <v>23</v>
      </c>
    </row>
    <row r="6463" spans="1:9" x14ac:dyDescent="0.25">
      <c r="A6463" s="21" t="s">
        <v>2119</v>
      </c>
      <c r="B6463" s="25">
        <v>41796</v>
      </c>
      <c r="C6463" s="28" t="s">
        <v>21</v>
      </c>
      <c r="D6463" s="21" t="s">
        <v>257</v>
      </c>
      <c r="E6463" s="26">
        <v>1379.4</v>
      </c>
      <c r="G6463" s="28" t="s">
        <v>1061</v>
      </c>
      <c r="I6463" s="21">
        <f t="shared" si="200"/>
        <v>23</v>
      </c>
    </row>
    <row r="6464" spans="1:9" x14ac:dyDescent="0.25">
      <c r="A6464" s="21" t="s">
        <v>2119</v>
      </c>
      <c r="B6464" s="25">
        <v>41796</v>
      </c>
      <c r="C6464" s="28" t="s">
        <v>6</v>
      </c>
      <c r="D6464" s="21">
        <v>305492</v>
      </c>
      <c r="F6464" s="26">
        <v>198.54</v>
      </c>
      <c r="G6464" s="28" t="s">
        <v>1103</v>
      </c>
    </row>
    <row r="6465" spans="1:9" x14ac:dyDescent="0.25">
      <c r="A6465" s="21" t="s">
        <v>2119</v>
      </c>
      <c r="B6465" s="25">
        <v>41796</v>
      </c>
      <c r="C6465" s="28" t="s">
        <v>6</v>
      </c>
      <c r="D6465" s="21">
        <v>100624</v>
      </c>
      <c r="F6465" s="26">
        <v>127.74</v>
      </c>
      <c r="G6465" s="28" t="s">
        <v>346</v>
      </c>
    </row>
    <row r="6466" spans="1:9" x14ac:dyDescent="0.25">
      <c r="A6466" s="21" t="s">
        <v>2119</v>
      </c>
      <c r="B6466" s="25">
        <v>41796</v>
      </c>
      <c r="C6466" s="28" t="s">
        <v>6</v>
      </c>
      <c r="D6466" s="21">
        <v>296600</v>
      </c>
      <c r="F6466" s="26">
        <v>37.020000000000003</v>
      </c>
      <c r="G6466" s="28" t="s">
        <v>1103</v>
      </c>
    </row>
    <row r="6467" spans="1:9" x14ac:dyDescent="0.25">
      <c r="A6467" s="21" t="s">
        <v>2119</v>
      </c>
      <c r="B6467" s="25">
        <v>41796</v>
      </c>
      <c r="C6467" s="28" t="s">
        <v>6</v>
      </c>
      <c r="D6467" s="21">
        <v>363967</v>
      </c>
      <c r="F6467" s="26">
        <v>69.34</v>
      </c>
      <c r="G6467" s="28" t="s">
        <v>346</v>
      </c>
    </row>
    <row r="6468" spans="1:9" x14ac:dyDescent="0.25">
      <c r="A6468" s="21" t="s">
        <v>2119</v>
      </c>
      <c r="B6468" s="25">
        <v>41797</v>
      </c>
      <c r="C6468" s="28" t="s">
        <v>6</v>
      </c>
      <c r="D6468" s="21">
        <v>605635</v>
      </c>
      <c r="F6468" s="26">
        <v>579.76</v>
      </c>
      <c r="G6468" s="28" t="s">
        <v>1103</v>
      </c>
    </row>
    <row r="6469" spans="1:9" x14ac:dyDescent="0.25">
      <c r="A6469" s="21" t="s">
        <v>2119</v>
      </c>
      <c r="B6469" s="25">
        <v>41797</v>
      </c>
      <c r="C6469" s="28" t="s">
        <v>6</v>
      </c>
      <c r="D6469" s="21">
        <v>433770</v>
      </c>
      <c r="F6469" s="26">
        <v>253.62</v>
      </c>
      <c r="G6469" s="28" t="s">
        <v>1060</v>
      </c>
    </row>
    <row r="6470" spans="1:9" x14ac:dyDescent="0.25">
      <c r="A6470" s="21" t="s">
        <v>2119</v>
      </c>
      <c r="B6470" s="25">
        <v>41797</v>
      </c>
      <c r="C6470" s="28" t="s">
        <v>6</v>
      </c>
      <c r="D6470" s="21">
        <v>364028</v>
      </c>
      <c r="F6470" s="26">
        <v>61.01</v>
      </c>
      <c r="G6470" s="28" t="s">
        <v>1144</v>
      </c>
    </row>
    <row r="6471" spans="1:9" x14ac:dyDescent="0.25">
      <c r="A6471" s="21" t="s">
        <v>2119</v>
      </c>
      <c r="B6471" s="25">
        <v>41797</v>
      </c>
      <c r="C6471" s="28" t="s">
        <v>6</v>
      </c>
      <c r="D6471" s="21">
        <v>364032</v>
      </c>
      <c r="F6471" s="26">
        <v>39.17</v>
      </c>
      <c r="G6471" s="28" t="s">
        <v>346</v>
      </c>
    </row>
    <row r="6472" spans="1:9" x14ac:dyDescent="0.25">
      <c r="A6472" s="21" t="s">
        <v>2119</v>
      </c>
      <c r="B6472" s="25">
        <v>41799</v>
      </c>
      <c r="C6472" s="28" t="s">
        <v>21</v>
      </c>
      <c r="D6472" s="21" t="s">
        <v>1018</v>
      </c>
      <c r="E6472" s="26">
        <v>180</v>
      </c>
      <c r="G6472" s="28" t="s">
        <v>1060</v>
      </c>
      <c r="I6472" s="21">
        <f t="shared" ref="I6472:I6480" si="201">WEEKNUM(B6472)</f>
        <v>24</v>
      </c>
    </row>
    <row r="6473" spans="1:9" x14ac:dyDescent="0.25">
      <c r="A6473" s="21" t="s">
        <v>2119</v>
      </c>
      <c r="B6473" s="25">
        <v>41799</v>
      </c>
      <c r="C6473" s="28" t="s">
        <v>21</v>
      </c>
      <c r="D6473" s="21" t="s">
        <v>489</v>
      </c>
      <c r="E6473" s="26">
        <v>165</v>
      </c>
      <c r="G6473" s="28" t="s">
        <v>454</v>
      </c>
      <c r="I6473" s="21">
        <f t="shared" si="201"/>
        <v>24</v>
      </c>
    </row>
    <row r="6474" spans="1:9" x14ac:dyDescent="0.25">
      <c r="A6474" s="21" t="s">
        <v>2119</v>
      </c>
      <c r="B6474" s="25">
        <v>41799</v>
      </c>
      <c r="C6474" s="28" t="s">
        <v>21</v>
      </c>
      <c r="D6474" s="21" t="s">
        <v>40</v>
      </c>
      <c r="E6474" s="26">
        <v>1200</v>
      </c>
      <c r="G6474" s="28" t="s">
        <v>346</v>
      </c>
      <c r="I6474" s="21">
        <f t="shared" si="201"/>
        <v>24</v>
      </c>
    </row>
    <row r="6475" spans="1:9" x14ac:dyDescent="0.25">
      <c r="A6475" s="21" t="s">
        <v>2119</v>
      </c>
      <c r="B6475" s="25">
        <v>41799</v>
      </c>
      <c r="C6475" s="28" t="s">
        <v>21</v>
      </c>
      <c r="D6475" s="21" t="s">
        <v>46</v>
      </c>
      <c r="E6475" s="26">
        <v>710</v>
      </c>
      <c r="G6475" s="28" t="s">
        <v>503</v>
      </c>
      <c r="I6475" s="21">
        <f t="shared" si="201"/>
        <v>24</v>
      </c>
    </row>
    <row r="6476" spans="1:9" x14ac:dyDescent="0.25">
      <c r="A6476" s="21" t="s">
        <v>2119</v>
      </c>
      <c r="B6476" s="25">
        <v>41799</v>
      </c>
      <c r="C6476" s="28" t="s">
        <v>21</v>
      </c>
      <c r="D6476" s="21" t="s">
        <v>46</v>
      </c>
      <c r="E6476" s="26">
        <v>710</v>
      </c>
      <c r="G6476" s="28" t="s">
        <v>355</v>
      </c>
      <c r="I6476" s="21">
        <f t="shared" si="201"/>
        <v>24</v>
      </c>
    </row>
    <row r="6477" spans="1:9" x14ac:dyDescent="0.25">
      <c r="A6477" s="21" t="s">
        <v>2119</v>
      </c>
      <c r="B6477" s="25">
        <v>41799</v>
      </c>
      <c r="C6477" s="28" t="s">
        <v>21</v>
      </c>
      <c r="D6477" s="21" t="s">
        <v>22</v>
      </c>
      <c r="E6477" s="26">
        <v>1000</v>
      </c>
      <c r="G6477" s="28" t="s">
        <v>1103</v>
      </c>
      <c r="I6477" s="21">
        <f t="shared" si="201"/>
        <v>24</v>
      </c>
    </row>
    <row r="6478" spans="1:9" x14ac:dyDescent="0.25">
      <c r="A6478" s="21" t="s">
        <v>2119</v>
      </c>
      <c r="B6478" s="25">
        <v>41799</v>
      </c>
      <c r="C6478" s="28" t="s">
        <v>21</v>
      </c>
      <c r="D6478" s="21" t="s">
        <v>22</v>
      </c>
      <c r="E6478" s="26">
        <v>1800</v>
      </c>
      <c r="G6478" s="28" t="s">
        <v>1103</v>
      </c>
      <c r="I6478" s="21">
        <f t="shared" si="201"/>
        <v>24</v>
      </c>
    </row>
    <row r="6479" spans="1:9" x14ac:dyDescent="0.25">
      <c r="A6479" s="21" t="s">
        <v>2119</v>
      </c>
      <c r="B6479" s="25">
        <v>41799</v>
      </c>
      <c r="C6479" s="28" t="s">
        <v>21</v>
      </c>
      <c r="D6479" s="21" t="s">
        <v>452</v>
      </c>
      <c r="E6479" s="26">
        <v>100</v>
      </c>
      <c r="G6479" s="28" t="s">
        <v>355</v>
      </c>
      <c r="I6479" s="21">
        <f t="shared" si="201"/>
        <v>24</v>
      </c>
    </row>
    <row r="6480" spans="1:9" x14ac:dyDescent="0.25">
      <c r="A6480" s="21" t="s">
        <v>2119</v>
      </c>
      <c r="B6480" s="25">
        <v>41799</v>
      </c>
      <c r="C6480" s="28" t="s">
        <v>21</v>
      </c>
      <c r="D6480" s="21" t="s">
        <v>452</v>
      </c>
      <c r="E6480" s="26">
        <v>1020</v>
      </c>
      <c r="G6480" s="28" t="s">
        <v>19</v>
      </c>
      <c r="I6480" s="21">
        <f t="shared" si="201"/>
        <v>24</v>
      </c>
    </row>
    <row r="6481" spans="1:9" x14ac:dyDescent="0.25">
      <c r="A6481" s="21" t="s">
        <v>2119</v>
      </c>
      <c r="B6481" s="25">
        <v>41799</v>
      </c>
      <c r="C6481" s="28" t="s">
        <v>6</v>
      </c>
      <c r="D6481" s="21">
        <v>434054</v>
      </c>
      <c r="F6481" s="26">
        <v>56.6</v>
      </c>
      <c r="G6481" s="28" t="s">
        <v>1060</v>
      </c>
    </row>
    <row r="6482" spans="1:9" x14ac:dyDescent="0.25">
      <c r="A6482" s="21" t="s">
        <v>2119</v>
      </c>
      <c r="B6482" s="25">
        <v>41799</v>
      </c>
      <c r="C6482" s="28" t="s">
        <v>6</v>
      </c>
      <c r="D6482" s="21">
        <v>296760</v>
      </c>
      <c r="F6482" s="26">
        <v>51.71</v>
      </c>
      <c r="G6482" s="28" t="s">
        <v>346</v>
      </c>
    </row>
    <row r="6483" spans="1:9" x14ac:dyDescent="0.25">
      <c r="A6483" s="21" t="s">
        <v>2119</v>
      </c>
      <c r="B6483" s="25">
        <v>41799</v>
      </c>
      <c r="C6483" s="28" t="s">
        <v>6</v>
      </c>
      <c r="D6483" s="21">
        <v>296761</v>
      </c>
      <c r="F6483" s="26">
        <v>42.06</v>
      </c>
      <c r="G6483" s="28" t="s">
        <v>1007</v>
      </c>
    </row>
    <row r="6484" spans="1:9" x14ac:dyDescent="0.25">
      <c r="A6484" s="21" t="s">
        <v>2119</v>
      </c>
      <c r="B6484" s="25">
        <v>41799</v>
      </c>
      <c r="C6484" s="28" t="s">
        <v>6</v>
      </c>
      <c r="D6484" s="21">
        <v>100784</v>
      </c>
      <c r="F6484" s="26">
        <v>84.38</v>
      </c>
      <c r="G6484" s="28" t="s">
        <v>355</v>
      </c>
    </row>
    <row r="6485" spans="1:9" x14ac:dyDescent="0.25">
      <c r="A6485" s="21" t="s">
        <v>2119</v>
      </c>
      <c r="B6485" s="25">
        <v>41799</v>
      </c>
      <c r="C6485" s="28" t="s">
        <v>1015</v>
      </c>
      <c r="D6485" s="21" t="s">
        <v>46</v>
      </c>
      <c r="E6485" s="26">
        <v>690</v>
      </c>
      <c r="G6485" s="28" t="s">
        <v>1145</v>
      </c>
      <c r="I6485" s="21">
        <f>WEEKNUM(B6485)</f>
        <v>24</v>
      </c>
    </row>
    <row r="6486" spans="1:9" x14ac:dyDescent="0.25">
      <c r="A6486" s="21" t="s">
        <v>2119</v>
      </c>
      <c r="B6486" s="25">
        <v>41799</v>
      </c>
      <c r="C6486" s="28" t="s">
        <v>1015</v>
      </c>
      <c r="D6486" s="21" t="s">
        <v>269</v>
      </c>
      <c r="E6486" s="26">
        <v>650</v>
      </c>
      <c r="G6486" s="28" t="s">
        <v>500</v>
      </c>
      <c r="I6486" s="21">
        <f>WEEKNUM(B6486)</f>
        <v>24</v>
      </c>
    </row>
    <row r="6487" spans="1:9" x14ac:dyDescent="0.25">
      <c r="A6487" s="21" t="s">
        <v>2119</v>
      </c>
      <c r="B6487" s="25">
        <v>41799</v>
      </c>
      <c r="C6487" s="28" t="s">
        <v>1015</v>
      </c>
      <c r="D6487" s="21" t="s">
        <v>269</v>
      </c>
      <c r="E6487" s="26">
        <f>2300-650</f>
        <v>1650</v>
      </c>
      <c r="G6487" s="28" t="s">
        <v>1061</v>
      </c>
      <c r="I6487" s="21">
        <f>WEEKNUM(B6487)</f>
        <v>24</v>
      </c>
    </row>
    <row r="6488" spans="1:9" x14ac:dyDescent="0.25">
      <c r="A6488" s="21" t="s">
        <v>2119</v>
      </c>
      <c r="B6488" s="25">
        <v>41800</v>
      </c>
      <c r="C6488" s="28" t="s">
        <v>21</v>
      </c>
      <c r="D6488" s="21" t="s">
        <v>38</v>
      </c>
      <c r="E6488" s="26">
        <v>150</v>
      </c>
      <c r="G6488" s="28" t="s">
        <v>19</v>
      </c>
      <c r="I6488" s="21">
        <f>WEEKNUM(B6488)</f>
        <v>24</v>
      </c>
    </row>
    <row r="6489" spans="1:9" x14ac:dyDescent="0.25">
      <c r="A6489" s="21" t="s">
        <v>2119</v>
      </c>
      <c r="B6489" s="25">
        <v>41800</v>
      </c>
      <c r="C6489" s="28" t="s">
        <v>6</v>
      </c>
      <c r="D6489" s="21">
        <v>305897</v>
      </c>
      <c r="F6489" s="26">
        <v>301.27999999999997</v>
      </c>
      <c r="G6489" s="28" t="s">
        <v>1103</v>
      </c>
    </row>
    <row r="6490" spans="1:9" x14ac:dyDescent="0.25">
      <c r="A6490" s="21" t="s">
        <v>2119</v>
      </c>
      <c r="B6490" s="25">
        <v>41800</v>
      </c>
      <c r="C6490" s="28" t="s">
        <v>6</v>
      </c>
      <c r="D6490" s="21">
        <v>100805</v>
      </c>
      <c r="F6490" s="26">
        <v>50.28</v>
      </c>
      <c r="G6490" s="28" t="s">
        <v>355</v>
      </c>
    </row>
    <row r="6491" spans="1:9" x14ac:dyDescent="0.25">
      <c r="A6491" s="21" t="s">
        <v>2119</v>
      </c>
      <c r="B6491" s="25">
        <v>41800</v>
      </c>
      <c r="C6491" s="28" t="s">
        <v>6</v>
      </c>
      <c r="D6491" s="21">
        <v>434288</v>
      </c>
      <c r="F6491" s="26">
        <v>1028</v>
      </c>
      <c r="G6491" s="28" t="s">
        <v>1060</v>
      </c>
    </row>
    <row r="6492" spans="1:9" x14ac:dyDescent="0.25">
      <c r="A6492" s="21" t="s">
        <v>2119</v>
      </c>
      <c r="B6492" s="25">
        <v>41800</v>
      </c>
      <c r="C6492" s="28" t="s">
        <v>6</v>
      </c>
      <c r="D6492" s="21">
        <v>296120</v>
      </c>
      <c r="F6492" s="26">
        <v>100.73</v>
      </c>
      <c r="G6492" s="28" t="s">
        <v>503</v>
      </c>
    </row>
    <row r="6493" spans="1:9" x14ac:dyDescent="0.25">
      <c r="A6493" s="21" t="s">
        <v>2119</v>
      </c>
      <c r="B6493" s="25">
        <v>41800</v>
      </c>
      <c r="C6493" s="28" t="s">
        <v>1015</v>
      </c>
      <c r="D6493" s="21" t="s">
        <v>255</v>
      </c>
      <c r="E6493" s="26">
        <v>2500</v>
      </c>
      <c r="G6493" s="28" t="s">
        <v>1061</v>
      </c>
      <c r="I6493" s="21">
        <f t="shared" ref="I6493:I6498" si="202">WEEKNUM(B6493)</f>
        <v>24</v>
      </c>
    </row>
    <row r="6494" spans="1:9" x14ac:dyDescent="0.25">
      <c r="A6494" s="21" t="s">
        <v>2119</v>
      </c>
      <c r="B6494" s="25">
        <v>41801</v>
      </c>
      <c r="C6494" s="28" t="s">
        <v>21</v>
      </c>
      <c r="D6494" s="21" t="s">
        <v>1018</v>
      </c>
      <c r="E6494" s="26">
        <v>85</v>
      </c>
      <c r="G6494" s="28" t="s">
        <v>1060</v>
      </c>
      <c r="I6494" s="21">
        <f t="shared" si="202"/>
        <v>24</v>
      </c>
    </row>
    <row r="6495" spans="1:9" x14ac:dyDescent="0.25">
      <c r="A6495" s="21" t="s">
        <v>2119</v>
      </c>
      <c r="B6495" s="25">
        <v>41801</v>
      </c>
      <c r="C6495" s="28" t="s">
        <v>21</v>
      </c>
      <c r="D6495" s="21" t="s">
        <v>1018</v>
      </c>
      <c r="E6495" s="26">
        <v>160</v>
      </c>
      <c r="G6495" s="28" t="s">
        <v>1060</v>
      </c>
      <c r="I6495" s="21">
        <f t="shared" si="202"/>
        <v>24</v>
      </c>
    </row>
    <row r="6496" spans="1:9" x14ac:dyDescent="0.25">
      <c r="A6496" s="21" t="s">
        <v>2119</v>
      </c>
      <c r="B6496" s="25">
        <v>41801</v>
      </c>
      <c r="C6496" s="28" t="s">
        <v>21</v>
      </c>
      <c r="D6496" s="21" t="s">
        <v>1146</v>
      </c>
      <c r="E6496" s="26">
        <v>90</v>
      </c>
      <c r="G6496" s="28" t="s">
        <v>1103</v>
      </c>
      <c r="I6496" s="21">
        <f t="shared" si="202"/>
        <v>24</v>
      </c>
    </row>
    <row r="6497" spans="1:9" x14ac:dyDescent="0.25">
      <c r="A6497" s="21" t="s">
        <v>2119</v>
      </c>
      <c r="B6497" s="25">
        <v>41801</v>
      </c>
      <c r="C6497" s="28" t="s">
        <v>21</v>
      </c>
      <c r="D6497" s="21" t="s">
        <v>1147</v>
      </c>
      <c r="E6497" s="26">
        <v>375</v>
      </c>
      <c r="G6497" s="28" t="s">
        <v>1029</v>
      </c>
      <c r="I6497" s="21">
        <f t="shared" si="202"/>
        <v>24</v>
      </c>
    </row>
    <row r="6498" spans="1:9" x14ac:dyDescent="0.25">
      <c r="A6498" s="21" t="s">
        <v>2119</v>
      </c>
      <c r="B6498" s="25">
        <v>41801</v>
      </c>
      <c r="C6498" s="28" t="s">
        <v>21</v>
      </c>
      <c r="D6498" s="21" t="s">
        <v>730</v>
      </c>
      <c r="E6498" s="26">
        <v>1.25</v>
      </c>
      <c r="G6498" s="28" t="s">
        <v>1103</v>
      </c>
      <c r="I6498" s="21">
        <f t="shared" si="202"/>
        <v>24</v>
      </c>
    </row>
    <row r="6499" spans="1:9" x14ac:dyDescent="0.25">
      <c r="A6499" s="21" t="s">
        <v>2119</v>
      </c>
      <c r="B6499" s="25">
        <v>41801</v>
      </c>
      <c r="C6499" s="28" t="s">
        <v>6</v>
      </c>
      <c r="D6499" s="21">
        <v>306015</v>
      </c>
      <c r="F6499" s="26">
        <v>771.95</v>
      </c>
      <c r="G6499" s="28" t="s">
        <v>1103</v>
      </c>
    </row>
    <row r="6500" spans="1:9" x14ac:dyDescent="0.25">
      <c r="A6500" s="21" t="s">
        <v>2119</v>
      </c>
      <c r="B6500" s="25">
        <v>41801</v>
      </c>
      <c r="C6500" s="28" t="s">
        <v>6</v>
      </c>
      <c r="D6500" s="21" t="s">
        <v>216</v>
      </c>
      <c r="F6500" s="26">
        <v>75</v>
      </c>
      <c r="G6500" s="28" t="s">
        <v>969</v>
      </c>
    </row>
    <row r="6501" spans="1:9" x14ac:dyDescent="0.25">
      <c r="A6501" s="21" t="s">
        <v>2119</v>
      </c>
      <c r="B6501" s="25">
        <v>41801</v>
      </c>
      <c r="C6501" s="28" t="s">
        <v>6</v>
      </c>
      <c r="D6501" s="21">
        <v>296226</v>
      </c>
      <c r="F6501" s="26">
        <v>24.82</v>
      </c>
      <c r="G6501" s="28" t="s">
        <v>19</v>
      </c>
    </row>
    <row r="6502" spans="1:9" x14ac:dyDescent="0.25">
      <c r="A6502" s="21" t="s">
        <v>2119</v>
      </c>
      <c r="B6502" s="25">
        <v>41801</v>
      </c>
      <c r="C6502" s="28" t="s">
        <v>6</v>
      </c>
      <c r="D6502" s="21" t="s">
        <v>216</v>
      </c>
      <c r="F6502" s="26">
        <v>399.7</v>
      </c>
      <c r="G6502" s="28" t="s">
        <v>1103</v>
      </c>
    </row>
    <row r="6503" spans="1:9" x14ac:dyDescent="0.25">
      <c r="A6503" s="21" t="s">
        <v>2119</v>
      </c>
      <c r="B6503" s="25">
        <v>41801</v>
      </c>
      <c r="C6503" s="28" t="s">
        <v>6</v>
      </c>
      <c r="D6503" s="21">
        <v>100900</v>
      </c>
      <c r="F6503" s="26">
        <v>365.05</v>
      </c>
      <c r="G6503" s="28" t="s">
        <v>1103</v>
      </c>
    </row>
    <row r="6504" spans="1:9" x14ac:dyDescent="0.25">
      <c r="A6504" s="21" t="s">
        <v>2119</v>
      </c>
      <c r="B6504" s="25">
        <v>41802</v>
      </c>
      <c r="C6504" s="28" t="s">
        <v>340</v>
      </c>
      <c r="D6504" s="21">
        <v>434764</v>
      </c>
      <c r="F6504" s="26">
        <v>745.18</v>
      </c>
      <c r="G6504" s="28" t="s">
        <v>500</v>
      </c>
    </row>
    <row r="6505" spans="1:9" x14ac:dyDescent="0.25">
      <c r="A6505" s="21" t="s">
        <v>2119</v>
      </c>
      <c r="B6505" s="25">
        <v>41802</v>
      </c>
      <c r="C6505" s="28" t="s">
        <v>6</v>
      </c>
      <c r="D6505" s="21">
        <v>434792</v>
      </c>
      <c r="F6505" s="26">
        <v>136.16999999999999</v>
      </c>
      <c r="G6505" s="28" t="s">
        <v>1060</v>
      </c>
    </row>
    <row r="6506" spans="1:9" x14ac:dyDescent="0.25">
      <c r="A6506" s="21" t="s">
        <v>2119</v>
      </c>
      <c r="B6506" s="25">
        <v>41802</v>
      </c>
      <c r="C6506" s="28" t="s">
        <v>6</v>
      </c>
      <c r="D6506" s="21">
        <v>100958</v>
      </c>
      <c r="F6506" s="26">
        <v>1227.75</v>
      </c>
      <c r="G6506" s="28" t="s">
        <v>1103</v>
      </c>
    </row>
    <row r="6507" spans="1:9" x14ac:dyDescent="0.25">
      <c r="A6507" s="21" t="s">
        <v>2119</v>
      </c>
      <c r="B6507" s="25">
        <v>41802</v>
      </c>
      <c r="C6507" s="28" t="s">
        <v>6</v>
      </c>
      <c r="D6507" s="21">
        <v>100970</v>
      </c>
      <c r="F6507" s="26">
        <v>160.79</v>
      </c>
      <c r="G6507" s="28" t="s">
        <v>997</v>
      </c>
    </row>
    <row r="6508" spans="1:9" x14ac:dyDescent="0.25">
      <c r="A6508" s="21" t="s">
        <v>2119</v>
      </c>
      <c r="B6508" s="25">
        <v>41802</v>
      </c>
      <c r="C6508" s="28" t="s">
        <v>6</v>
      </c>
      <c r="D6508" s="21">
        <v>297143</v>
      </c>
      <c r="F6508" s="26">
        <v>53.13</v>
      </c>
      <c r="G6508" s="28" t="s">
        <v>997</v>
      </c>
    </row>
    <row r="6509" spans="1:9" x14ac:dyDescent="0.25">
      <c r="A6509" s="21" t="s">
        <v>2119</v>
      </c>
      <c r="B6509" s="25">
        <v>41804</v>
      </c>
      <c r="C6509" s="28" t="s">
        <v>6</v>
      </c>
      <c r="D6509" s="21">
        <v>306415</v>
      </c>
      <c r="F6509" s="26">
        <v>413.44</v>
      </c>
      <c r="G6509" s="28" t="s">
        <v>1103</v>
      </c>
    </row>
    <row r="6510" spans="1:9" x14ac:dyDescent="0.25">
      <c r="A6510" s="21" t="s">
        <v>2119</v>
      </c>
      <c r="B6510" s="25">
        <v>41804</v>
      </c>
      <c r="C6510" s="28" t="s">
        <v>6</v>
      </c>
      <c r="D6510" s="21">
        <v>297274</v>
      </c>
      <c r="F6510" s="26">
        <v>261.62</v>
      </c>
      <c r="G6510" s="28" t="s">
        <v>190</v>
      </c>
    </row>
    <row r="6511" spans="1:9" x14ac:dyDescent="0.25">
      <c r="A6511" s="21" t="s">
        <v>2119</v>
      </c>
      <c r="B6511" s="25">
        <v>41804</v>
      </c>
      <c r="C6511" s="28" t="s">
        <v>6</v>
      </c>
      <c r="D6511" s="21">
        <v>297287</v>
      </c>
      <c r="F6511" s="26">
        <v>295.02</v>
      </c>
      <c r="G6511" s="21" t="s">
        <v>326</v>
      </c>
    </row>
    <row r="6512" spans="1:9" x14ac:dyDescent="0.25">
      <c r="A6512" s="21" t="s">
        <v>2119</v>
      </c>
      <c r="B6512" s="25">
        <v>41804</v>
      </c>
      <c r="C6512" s="28" t="s">
        <v>6</v>
      </c>
      <c r="D6512" s="21">
        <v>435174</v>
      </c>
      <c r="F6512" s="26">
        <v>1217.74</v>
      </c>
      <c r="G6512" s="28" t="s">
        <v>1060</v>
      </c>
    </row>
    <row r="6513" spans="1:9" x14ac:dyDescent="0.25">
      <c r="A6513" s="21" t="s">
        <v>2119</v>
      </c>
      <c r="B6513" s="25">
        <v>41804</v>
      </c>
      <c r="C6513" s="28" t="s">
        <v>6</v>
      </c>
      <c r="D6513" s="21">
        <v>297318</v>
      </c>
      <c r="F6513" s="26">
        <v>166.87</v>
      </c>
      <c r="G6513" s="21" t="s">
        <v>326</v>
      </c>
    </row>
    <row r="6514" spans="1:9" x14ac:dyDescent="0.25">
      <c r="A6514" s="21" t="s">
        <v>2119</v>
      </c>
      <c r="B6514" s="25">
        <v>41806</v>
      </c>
      <c r="C6514" s="28" t="s">
        <v>21</v>
      </c>
      <c r="D6514" s="21" t="s">
        <v>22</v>
      </c>
      <c r="E6514" s="26">
        <v>3200</v>
      </c>
      <c r="G6514" s="28" t="s">
        <v>1103</v>
      </c>
      <c r="I6514" s="21">
        <f>WEEKNUM(B6514)</f>
        <v>25</v>
      </c>
    </row>
    <row r="6515" spans="1:9" x14ac:dyDescent="0.25">
      <c r="A6515" s="21" t="s">
        <v>2119</v>
      </c>
      <c r="B6515" s="25">
        <v>41806</v>
      </c>
      <c r="C6515" s="28" t="s">
        <v>21</v>
      </c>
      <c r="D6515" s="21" t="s">
        <v>36</v>
      </c>
      <c r="E6515" s="26">
        <v>780</v>
      </c>
      <c r="G6515" s="28" t="s">
        <v>503</v>
      </c>
      <c r="I6515" s="21">
        <f>WEEKNUM(B6515)</f>
        <v>25</v>
      </c>
    </row>
    <row r="6516" spans="1:9" x14ac:dyDescent="0.25">
      <c r="A6516" s="21" t="s">
        <v>2119</v>
      </c>
      <c r="B6516" s="25">
        <v>41806</v>
      </c>
      <c r="C6516" s="28" t="s">
        <v>6</v>
      </c>
      <c r="D6516" s="21">
        <v>306550</v>
      </c>
      <c r="F6516" s="26">
        <v>275.51</v>
      </c>
      <c r="G6516" s="28" t="s">
        <v>1103</v>
      </c>
    </row>
    <row r="6517" spans="1:9" x14ac:dyDescent="0.25">
      <c r="A6517" s="21" t="s">
        <v>2119</v>
      </c>
      <c r="B6517" s="25">
        <v>41806</v>
      </c>
      <c r="C6517" s="28" t="s">
        <v>6</v>
      </c>
      <c r="D6517" s="21">
        <v>297369</v>
      </c>
      <c r="F6517" s="26">
        <v>162.65</v>
      </c>
      <c r="G6517" s="28" t="s">
        <v>190</v>
      </c>
    </row>
    <row r="6518" spans="1:9" x14ac:dyDescent="0.25">
      <c r="A6518" s="21" t="s">
        <v>2119</v>
      </c>
      <c r="B6518" s="25">
        <v>41806</v>
      </c>
      <c r="C6518" s="28" t="s">
        <v>6</v>
      </c>
      <c r="D6518" s="21">
        <v>435459</v>
      </c>
      <c r="F6518" s="26">
        <v>607.26</v>
      </c>
      <c r="G6518" s="28" t="s">
        <v>1060</v>
      </c>
    </row>
    <row r="6519" spans="1:9" x14ac:dyDescent="0.25">
      <c r="A6519" s="21" t="s">
        <v>2119</v>
      </c>
      <c r="B6519" s="25">
        <v>41806</v>
      </c>
      <c r="C6519" s="28" t="s">
        <v>6</v>
      </c>
      <c r="D6519" s="21">
        <v>101158</v>
      </c>
      <c r="F6519" s="26">
        <v>686.4</v>
      </c>
      <c r="G6519" s="28" t="s">
        <v>1103</v>
      </c>
    </row>
    <row r="6520" spans="1:9" x14ac:dyDescent="0.25">
      <c r="A6520" s="21" t="s">
        <v>2119</v>
      </c>
      <c r="B6520" s="25">
        <v>41806</v>
      </c>
      <c r="C6520" s="28" t="s">
        <v>6</v>
      </c>
      <c r="D6520" s="21" t="s">
        <v>1148</v>
      </c>
      <c r="F6520" s="26">
        <v>42.17</v>
      </c>
      <c r="G6520" s="28" t="s">
        <v>223</v>
      </c>
    </row>
    <row r="6521" spans="1:9" x14ac:dyDescent="0.25">
      <c r="A6521" s="21" t="s">
        <v>2119</v>
      </c>
      <c r="B6521" s="25">
        <v>41806</v>
      </c>
      <c r="C6521" s="28" t="s">
        <v>1015</v>
      </c>
      <c r="D6521" s="21" t="s">
        <v>36</v>
      </c>
      <c r="E6521" s="26">
        <v>1190</v>
      </c>
      <c r="G6521" s="28" t="s">
        <v>500</v>
      </c>
      <c r="I6521" s="21">
        <f t="shared" ref="I6521:I6527" si="203">WEEKNUM(B6521)</f>
        <v>25</v>
      </c>
    </row>
    <row r="6522" spans="1:9" x14ac:dyDescent="0.25">
      <c r="A6522" s="21" t="s">
        <v>2119</v>
      </c>
      <c r="B6522" s="25">
        <v>41807</v>
      </c>
      <c r="C6522" s="28" t="s">
        <v>21</v>
      </c>
      <c r="D6522" s="21" t="s">
        <v>1116</v>
      </c>
      <c r="E6522" s="26">
        <v>-1800</v>
      </c>
      <c r="G6522" s="28" t="s">
        <v>1116</v>
      </c>
      <c r="I6522" s="21">
        <f t="shared" si="203"/>
        <v>25</v>
      </c>
    </row>
    <row r="6523" spans="1:9" x14ac:dyDescent="0.25">
      <c r="A6523" s="21" t="s">
        <v>2119</v>
      </c>
      <c r="B6523" s="25">
        <v>41807</v>
      </c>
      <c r="C6523" s="28" t="s">
        <v>21</v>
      </c>
      <c r="D6523" s="21" t="s">
        <v>1009</v>
      </c>
      <c r="E6523" s="26">
        <v>-600</v>
      </c>
      <c r="G6523" s="28" t="s">
        <v>1009</v>
      </c>
      <c r="I6523" s="21">
        <f t="shared" si="203"/>
        <v>25</v>
      </c>
    </row>
    <row r="6524" spans="1:9" x14ac:dyDescent="0.25">
      <c r="A6524" s="21" t="s">
        <v>2119</v>
      </c>
      <c r="B6524" s="25">
        <v>41807</v>
      </c>
      <c r="C6524" s="28" t="s">
        <v>21</v>
      </c>
      <c r="D6524" s="21" t="s">
        <v>295</v>
      </c>
      <c r="E6524" s="26">
        <v>3400</v>
      </c>
      <c r="G6524" s="28" t="s">
        <v>1060</v>
      </c>
      <c r="I6524" s="21">
        <f t="shared" si="203"/>
        <v>25</v>
      </c>
    </row>
    <row r="6525" spans="1:9" x14ac:dyDescent="0.25">
      <c r="A6525" s="21" t="s">
        <v>2119</v>
      </c>
      <c r="B6525" s="25">
        <v>41807</v>
      </c>
      <c r="C6525" s="28" t="s">
        <v>21</v>
      </c>
      <c r="D6525" s="21" t="s">
        <v>36</v>
      </c>
      <c r="E6525" s="26">
        <v>500</v>
      </c>
      <c r="G6525" s="28" t="s">
        <v>346</v>
      </c>
      <c r="I6525" s="21">
        <f t="shared" si="203"/>
        <v>25</v>
      </c>
    </row>
    <row r="6526" spans="1:9" x14ac:dyDescent="0.25">
      <c r="A6526" s="21" t="s">
        <v>2119</v>
      </c>
      <c r="B6526" s="25">
        <v>41807</v>
      </c>
      <c r="C6526" s="28" t="s">
        <v>21</v>
      </c>
      <c r="D6526" s="21" t="s">
        <v>36</v>
      </c>
      <c r="E6526" s="26">
        <v>500</v>
      </c>
      <c r="G6526" s="28" t="s">
        <v>355</v>
      </c>
      <c r="I6526" s="21">
        <f t="shared" si="203"/>
        <v>25</v>
      </c>
    </row>
    <row r="6527" spans="1:9" x14ac:dyDescent="0.25">
      <c r="A6527" s="21" t="s">
        <v>2119</v>
      </c>
      <c r="B6527" s="25">
        <v>41807</v>
      </c>
      <c r="C6527" s="28" t="s">
        <v>21</v>
      </c>
      <c r="D6527" s="21" t="s">
        <v>36</v>
      </c>
      <c r="E6527" s="26">
        <v>1000</v>
      </c>
      <c r="G6527" s="28" t="s">
        <v>997</v>
      </c>
      <c r="I6527" s="21">
        <f t="shared" si="203"/>
        <v>25</v>
      </c>
    </row>
    <row r="6528" spans="1:9" x14ac:dyDescent="0.25">
      <c r="A6528" s="21" t="s">
        <v>2119</v>
      </c>
      <c r="B6528" s="25">
        <v>41807</v>
      </c>
      <c r="C6528" s="28" t="s">
        <v>6</v>
      </c>
      <c r="D6528" s="21">
        <v>297462</v>
      </c>
      <c r="F6528" s="26">
        <v>155.11000000000001</v>
      </c>
      <c r="G6528" s="28" t="s">
        <v>190</v>
      </c>
    </row>
    <row r="6529" spans="1:9" x14ac:dyDescent="0.25">
      <c r="A6529" s="21" t="s">
        <v>2119</v>
      </c>
      <c r="B6529" s="25">
        <v>41807</v>
      </c>
      <c r="C6529" s="28" t="s">
        <v>6</v>
      </c>
      <c r="D6529" s="21">
        <v>297525</v>
      </c>
      <c r="F6529" s="26">
        <v>78.33</v>
      </c>
      <c r="G6529" s="28" t="s">
        <v>190</v>
      </c>
    </row>
    <row r="6530" spans="1:9" x14ac:dyDescent="0.25">
      <c r="A6530" s="21" t="s">
        <v>2119</v>
      </c>
      <c r="B6530" s="25">
        <v>41808</v>
      </c>
      <c r="C6530" s="28" t="s">
        <v>21</v>
      </c>
      <c r="D6530" s="21" t="s">
        <v>715</v>
      </c>
      <c r="E6530" s="26">
        <v>320</v>
      </c>
      <c r="G6530" s="28" t="s">
        <v>1149</v>
      </c>
      <c r="I6530" s="21">
        <f>WEEKNUM(B6530)</f>
        <v>25</v>
      </c>
    </row>
    <row r="6531" spans="1:9" x14ac:dyDescent="0.25">
      <c r="A6531" s="21" t="s">
        <v>2119</v>
      </c>
      <c r="B6531" s="25">
        <v>41808</v>
      </c>
      <c r="C6531" s="28" t="s">
        <v>21</v>
      </c>
      <c r="D6531" s="21" t="s">
        <v>715</v>
      </c>
      <c r="E6531" s="26">
        <v>320</v>
      </c>
      <c r="G6531" s="28" t="s">
        <v>1150</v>
      </c>
      <c r="I6531" s="21">
        <f>WEEKNUM(B6531)</f>
        <v>25</v>
      </c>
    </row>
    <row r="6532" spans="1:9" x14ac:dyDescent="0.25">
      <c r="A6532" s="21" t="s">
        <v>2119</v>
      </c>
      <c r="B6532" s="25">
        <v>41808</v>
      </c>
      <c r="C6532" s="28" t="s">
        <v>21</v>
      </c>
      <c r="D6532" s="21" t="s">
        <v>715</v>
      </c>
      <c r="E6532" s="26">
        <v>320</v>
      </c>
      <c r="G6532" s="28" t="s">
        <v>200</v>
      </c>
      <c r="I6532" s="21">
        <f>WEEKNUM(B6532)</f>
        <v>25</v>
      </c>
    </row>
    <row r="6533" spans="1:9" x14ac:dyDescent="0.25">
      <c r="A6533" s="21" t="s">
        <v>2119</v>
      </c>
      <c r="B6533" s="25">
        <v>41808</v>
      </c>
      <c r="C6533" s="28" t="s">
        <v>21</v>
      </c>
      <c r="D6533" s="21" t="s">
        <v>181</v>
      </c>
      <c r="E6533" s="26">
        <v>259.7</v>
      </c>
      <c r="G6533" s="28" t="s">
        <v>1060</v>
      </c>
      <c r="I6533" s="21">
        <f>WEEKNUM(B6533)</f>
        <v>25</v>
      </c>
    </row>
    <row r="6534" spans="1:9" x14ac:dyDescent="0.25">
      <c r="A6534" s="21" t="s">
        <v>2119</v>
      </c>
      <c r="B6534" s="25">
        <v>41808</v>
      </c>
      <c r="C6534" s="28" t="s">
        <v>21</v>
      </c>
      <c r="D6534" s="21" t="s">
        <v>1055</v>
      </c>
      <c r="E6534" s="26">
        <v>551</v>
      </c>
      <c r="G6534" s="28" t="s">
        <v>1150</v>
      </c>
      <c r="I6534" s="21">
        <f>WEEKNUM(B6534)</f>
        <v>25</v>
      </c>
    </row>
    <row r="6535" spans="1:9" x14ac:dyDescent="0.25">
      <c r="A6535" s="21" t="s">
        <v>2119</v>
      </c>
      <c r="B6535" s="25">
        <v>41808</v>
      </c>
      <c r="C6535" s="28" t="s">
        <v>340</v>
      </c>
      <c r="D6535" s="21">
        <v>297604</v>
      </c>
      <c r="F6535" s="26">
        <v>479.53</v>
      </c>
      <c r="G6535" s="28" t="s">
        <v>500</v>
      </c>
    </row>
    <row r="6536" spans="1:9" x14ac:dyDescent="0.25">
      <c r="A6536" s="21" t="s">
        <v>2119</v>
      </c>
      <c r="B6536" s="25">
        <v>41808</v>
      </c>
      <c r="C6536" s="28" t="s">
        <v>6</v>
      </c>
      <c r="D6536" s="21" t="s">
        <v>216</v>
      </c>
      <c r="F6536" s="26">
        <v>308.39999999999998</v>
      </c>
      <c r="G6536" s="28" t="s">
        <v>1103</v>
      </c>
    </row>
    <row r="6537" spans="1:9" x14ac:dyDescent="0.25">
      <c r="A6537" s="21" t="s">
        <v>2119</v>
      </c>
      <c r="B6537" s="25">
        <v>41808</v>
      </c>
      <c r="C6537" s="28" t="s">
        <v>6</v>
      </c>
      <c r="D6537" s="21">
        <v>101269</v>
      </c>
      <c r="F6537" s="26">
        <v>676.13</v>
      </c>
      <c r="G6537" s="28" t="s">
        <v>1103</v>
      </c>
    </row>
    <row r="6538" spans="1:9" x14ac:dyDescent="0.25">
      <c r="A6538" s="21" t="s">
        <v>2119</v>
      </c>
      <c r="B6538" s="25">
        <v>41808</v>
      </c>
      <c r="C6538" s="28" t="s">
        <v>1015</v>
      </c>
      <c r="D6538" s="21" t="s">
        <v>46</v>
      </c>
      <c r="E6538" s="26">
        <v>1080</v>
      </c>
      <c r="G6538" s="28" t="s">
        <v>190</v>
      </c>
      <c r="I6538" s="21">
        <f>WEEKNUM(B6538)</f>
        <v>25</v>
      </c>
    </row>
    <row r="6539" spans="1:9" x14ac:dyDescent="0.25">
      <c r="A6539" s="21" t="s">
        <v>2119</v>
      </c>
      <c r="B6539" s="25">
        <v>41808</v>
      </c>
      <c r="C6539" s="28" t="s">
        <v>1015</v>
      </c>
      <c r="D6539" s="21" t="s">
        <v>937</v>
      </c>
      <c r="E6539" s="26">
        <v>175</v>
      </c>
      <c r="G6539" s="28" t="s">
        <v>1151</v>
      </c>
      <c r="I6539" s="21">
        <f>WEEKNUM(B6539)</f>
        <v>25</v>
      </c>
    </row>
    <row r="6540" spans="1:9" x14ac:dyDescent="0.25">
      <c r="A6540" s="21" t="s">
        <v>2119</v>
      </c>
      <c r="B6540" s="25">
        <v>41809</v>
      </c>
      <c r="C6540" s="28" t="s">
        <v>6</v>
      </c>
      <c r="D6540" s="21">
        <v>297685</v>
      </c>
      <c r="F6540" s="26">
        <v>40.880000000000003</v>
      </c>
      <c r="G6540" s="28" t="s">
        <v>190</v>
      </c>
    </row>
    <row r="6541" spans="1:9" x14ac:dyDescent="0.25">
      <c r="A6541" s="21" t="s">
        <v>2119</v>
      </c>
      <c r="B6541" s="25">
        <v>41809</v>
      </c>
      <c r="C6541" s="28" t="s">
        <v>6</v>
      </c>
      <c r="D6541" s="21">
        <v>436166</v>
      </c>
      <c r="F6541" s="26">
        <v>791.51</v>
      </c>
      <c r="G6541" s="21" t="s">
        <v>1060</v>
      </c>
    </row>
    <row r="6542" spans="1:9" x14ac:dyDescent="0.25">
      <c r="A6542" s="21" t="s">
        <v>2119</v>
      </c>
      <c r="B6542" s="25">
        <v>41809</v>
      </c>
      <c r="C6542" s="28" t="s">
        <v>6</v>
      </c>
      <c r="D6542" s="21">
        <v>297721</v>
      </c>
      <c r="F6542" s="26">
        <v>107.63</v>
      </c>
      <c r="G6542" s="28" t="s">
        <v>343</v>
      </c>
    </row>
    <row r="6543" spans="1:9" x14ac:dyDescent="0.25">
      <c r="A6543" s="21" t="s">
        <v>2119</v>
      </c>
      <c r="B6543" s="25">
        <v>41809</v>
      </c>
      <c r="C6543" s="28" t="s">
        <v>6</v>
      </c>
      <c r="D6543" s="21">
        <v>297731</v>
      </c>
      <c r="F6543" s="26">
        <v>216.88</v>
      </c>
      <c r="G6543" s="28" t="s">
        <v>190</v>
      </c>
    </row>
    <row r="6544" spans="1:9" x14ac:dyDescent="0.25">
      <c r="A6544" s="21" t="s">
        <v>2119</v>
      </c>
      <c r="B6544" s="25">
        <v>41809</v>
      </c>
      <c r="C6544" s="28" t="s">
        <v>1015</v>
      </c>
      <c r="D6544" s="21" t="s">
        <v>257</v>
      </c>
      <c r="E6544" s="26">
        <v>1029.5999999999999</v>
      </c>
      <c r="G6544" s="28" t="s">
        <v>969</v>
      </c>
      <c r="I6544" s="21">
        <f>WEEKNUM(B6544)</f>
        <v>25</v>
      </c>
    </row>
    <row r="6545" spans="1:9" x14ac:dyDescent="0.25">
      <c r="A6545" s="21" t="s">
        <v>2119</v>
      </c>
      <c r="B6545" s="25">
        <v>41809</v>
      </c>
      <c r="C6545" s="28" t="s">
        <v>6</v>
      </c>
      <c r="D6545" s="21">
        <v>297765</v>
      </c>
      <c r="F6545" s="26">
        <v>12.99</v>
      </c>
      <c r="G6545" s="28" t="s">
        <v>190</v>
      </c>
    </row>
    <row r="6546" spans="1:9" x14ac:dyDescent="0.25">
      <c r="A6546" s="21" t="s">
        <v>2119</v>
      </c>
      <c r="B6546" s="25">
        <v>41809</v>
      </c>
      <c r="C6546" s="28" t="s">
        <v>6</v>
      </c>
      <c r="D6546" s="21">
        <v>297781</v>
      </c>
      <c r="F6546" s="26">
        <v>256.48</v>
      </c>
      <c r="G6546" s="28" t="s">
        <v>343</v>
      </c>
    </row>
    <row r="6547" spans="1:9" x14ac:dyDescent="0.25">
      <c r="A6547" s="21" t="s">
        <v>2119</v>
      </c>
      <c r="B6547" s="25">
        <v>41810</v>
      </c>
      <c r="C6547" s="28" t="s">
        <v>21</v>
      </c>
      <c r="D6547" s="21" t="s">
        <v>730</v>
      </c>
      <c r="E6547" s="26">
        <v>1</v>
      </c>
      <c r="G6547" s="28" t="s">
        <v>323</v>
      </c>
      <c r="I6547" s="21">
        <f>WEEKNUM(B6547)</f>
        <v>25</v>
      </c>
    </row>
    <row r="6548" spans="1:9" x14ac:dyDescent="0.25">
      <c r="A6548" s="21" t="s">
        <v>2119</v>
      </c>
      <c r="B6548" s="25">
        <v>41810</v>
      </c>
      <c r="C6548" s="28" t="s">
        <v>21</v>
      </c>
      <c r="D6548" s="21" t="s">
        <v>257</v>
      </c>
      <c r="E6548" s="26">
        <v>50.6</v>
      </c>
      <c r="G6548" s="28" t="s">
        <v>969</v>
      </c>
      <c r="I6548" s="21">
        <f>WEEKNUM(B6548)</f>
        <v>25</v>
      </c>
    </row>
    <row r="6549" spans="1:9" x14ac:dyDescent="0.25">
      <c r="A6549" s="21" t="s">
        <v>2119</v>
      </c>
      <c r="B6549" s="25">
        <v>41810</v>
      </c>
      <c r="C6549" s="28" t="s">
        <v>6</v>
      </c>
      <c r="D6549" s="21">
        <v>307113</v>
      </c>
      <c r="F6549" s="26">
        <v>752.99</v>
      </c>
      <c r="G6549" s="28" t="s">
        <v>1103</v>
      </c>
    </row>
    <row r="6550" spans="1:9" x14ac:dyDescent="0.25">
      <c r="A6550" s="21" t="s">
        <v>2119</v>
      </c>
      <c r="B6550" s="25">
        <v>41810</v>
      </c>
      <c r="C6550" s="28" t="s">
        <v>6</v>
      </c>
      <c r="D6550" s="21">
        <v>297822</v>
      </c>
      <c r="F6550" s="26">
        <v>27.06</v>
      </c>
      <c r="G6550" s="28" t="s">
        <v>190</v>
      </c>
    </row>
    <row r="6551" spans="1:9" x14ac:dyDescent="0.25">
      <c r="A6551" s="21" t="s">
        <v>2119</v>
      </c>
      <c r="B6551" s="25">
        <v>41810</v>
      </c>
      <c r="C6551" s="28" t="s">
        <v>6</v>
      </c>
      <c r="D6551" s="21">
        <v>101395</v>
      </c>
      <c r="F6551" s="26">
        <v>145.59</v>
      </c>
      <c r="G6551" s="28" t="s">
        <v>500</v>
      </c>
    </row>
    <row r="6552" spans="1:9" x14ac:dyDescent="0.25">
      <c r="A6552" s="21" t="s">
        <v>2119</v>
      </c>
      <c r="B6552" s="25">
        <v>41810</v>
      </c>
      <c r="C6552" s="28" t="s">
        <v>6</v>
      </c>
      <c r="D6552" s="21">
        <v>101397</v>
      </c>
      <c r="F6552" s="26">
        <v>554.54999999999995</v>
      </c>
      <c r="G6552" s="28" t="s">
        <v>500</v>
      </c>
    </row>
    <row r="6553" spans="1:9" x14ac:dyDescent="0.25">
      <c r="A6553" s="21" t="s">
        <v>2119</v>
      </c>
      <c r="B6553" s="25">
        <v>41810</v>
      </c>
      <c r="C6553" s="28" t="s">
        <v>6</v>
      </c>
      <c r="D6553" s="21">
        <v>297899</v>
      </c>
      <c r="F6553" s="26">
        <v>63.95</v>
      </c>
      <c r="G6553" s="28" t="s">
        <v>343</v>
      </c>
    </row>
    <row r="6554" spans="1:9" x14ac:dyDescent="0.25">
      <c r="A6554" s="21" t="s">
        <v>2119</v>
      </c>
      <c r="B6554" s="25">
        <v>41810</v>
      </c>
      <c r="C6554" s="28" t="s">
        <v>6</v>
      </c>
      <c r="D6554" s="21">
        <v>101440</v>
      </c>
      <c r="F6554" s="26">
        <v>276.45</v>
      </c>
      <c r="G6554" s="28" t="s">
        <v>500</v>
      </c>
    </row>
    <row r="6555" spans="1:9" x14ac:dyDescent="0.25">
      <c r="A6555" s="21" t="s">
        <v>2119</v>
      </c>
      <c r="B6555" s="25">
        <v>41811</v>
      </c>
      <c r="C6555" s="28" t="s">
        <v>6</v>
      </c>
      <c r="D6555" s="21">
        <v>297930</v>
      </c>
      <c r="F6555" s="26">
        <v>66.83</v>
      </c>
      <c r="G6555" s="28" t="s">
        <v>343</v>
      </c>
    </row>
    <row r="6556" spans="1:9" x14ac:dyDescent="0.25">
      <c r="A6556" s="21" t="s">
        <v>2119</v>
      </c>
      <c r="B6556" s="25">
        <v>41811</v>
      </c>
      <c r="C6556" s="28" t="s">
        <v>6</v>
      </c>
      <c r="D6556" s="21">
        <v>297972</v>
      </c>
      <c r="F6556" s="26">
        <v>33.9</v>
      </c>
      <c r="G6556" s="28" t="s">
        <v>1152</v>
      </c>
    </row>
    <row r="6557" spans="1:9" x14ac:dyDescent="0.25">
      <c r="A6557" s="21" t="s">
        <v>2119</v>
      </c>
      <c r="B6557" s="25">
        <v>41813</v>
      </c>
      <c r="C6557" s="28" t="s">
        <v>1015</v>
      </c>
      <c r="D6557" s="21" t="s">
        <v>941</v>
      </c>
      <c r="E6557" s="26">
        <v>600</v>
      </c>
      <c r="G6557" s="28" t="s">
        <v>500</v>
      </c>
      <c r="I6557" s="21">
        <f t="shared" ref="I6557:I6564" si="204">WEEKNUM(B6557)</f>
        <v>26</v>
      </c>
    </row>
    <row r="6558" spans="1:9" x14ac:dyDescent="0.25">
      <c r="A6558" s="21" t="s">
        <v>2119</v>
      </c>
      <c r="B6558" s="25">
        <v>41813</v>
      </c>
      <c r="C6558" s="28" t="s">
        <v>1015</v>
      </c>
      <c r="D6558" s="21" t="s">
        <v>46</v>
      </c>
      <c r="E6558" s="26">
        <v>770</v>
      </c>
      <c r="G6558" s="28" t="s">
        <v>190</v>
      </c>
      <c r="I6558" s="21">
        <f t="shared" si="204"/>
        <v>26</v>
      </c>
    </row>
    <row r="6559" spans="1:9" x14ac:dyDescent="0.25">
      <c r="A6559" s="21" t="s">
        <v>2119</v>
      </c>
      <c r="B6559" s="25">
        <v>41813</v>
      </c>
      <c r="C6559" s="28" t="s">
        <v>1015</v>
      </c>
      <c r="D6559" s="21" t="s">
        <v>1153</v>
      </c>
      <c r="E6559" s="26">
        <v>575</v>
      </c>
      <c r="G6559" s="28" t="s">
        <v>343</v>
      </c>
      <c r="I6559" s="21">
        <f t="shared" si="204"/>
        <v>26</v>
      </c>
    </row>
    <row r="6560" spans="1:9" x14ac:dyDescent="0.25">
      <c r="A6560" s="21" t="s">
        <v>2119</v>
      </c>
      <c r="B6560" s="25">
        <v>41813</v>
      </c>
      <c r="C6560" s="28" t="s">
        <v>1015</v>
      </c>
      <c r="D6560" s="21" t="s">
        <v>1153</v>
      </c>
      <c r="E6560" s="26">
        <v>1000</v>
      </c>
      <c r="G6560" s="28" t="s">
        <v>500</v>
      </c>
      <c r="I6560" s="21">
        <f t="shared" si="204"/>
        <v>26</v>
      </c>
    </row>
    <row r="6561" spans="1:9" x14ac:dyDescent="0.25">
      <c r="A6561" s="21" t="s">
        <v>2119</v>
      </c>
      <c r="B6561" s="25">
        <v>41813</v>
      </c>
      <c r="C6561" s="28" t="s">
        <v>1015</v>
      </c>
      <c r="D6561" s="21" t="s">
        <v>40</v>
      </c>
      <c r="E6561" s="26">
        <v>1575</v>
      </c>
      <c r="G6561" s="28" t="s">
        <v>500</v>
      </c>
      <c r="I6561" s="21">
        <f t="shared" si="204"/>
        <v>26</v>
      </c>
    </row>
    <row r="6562" spans="1:9" x14ac:dyDescent="0.25">
      <c r="A6562" s="21" t="s">
        <v>2119</v>
      </c>
      <c r="B6562" s="25">
        <v>41813</v>
      </c>
      <c r="C6562" s="28" t="s">
        <v>21</v>
      </c>
      <c r="D6562" s="21" t="s">
        <v>255</v>
      </c>
      <c r="E6562" s="26">
        <v>600</v>
      </c>
      <c r="G6562" s="28" t="s">
        <v>1060</v>
      </c>
      <c r="I6562" s="21">
        <f t="shared" si="204"/>
        <v>26</v>
      </c>
    </row>
    <row r="6563" spans="1:9" x14ac:dyDescent="0.25">
      <c r="A6563" s="21" t="s">
        <v>2119</v>
      </c>
      <c r="B6563" s="25">
        <v>41813</v>
      </c>
      <c r="C6563" s="28" t="s">
        <v>21</v>
      </c>
      <c r="D6563" s="21" t="s">
        <v>46</v>
      </c>
      <c r="E6563" s="26">
        <v>275</v>
      </c>
      <c r="G6563" s="28" t="s">
        <v>1060</v>
      </c>
      <c r="I6563" s="21">
        <f t="shared" si="204"/>
        <v>26</v>
      </c>
    </row>
    <row r="6564" spans="1:9" x14ac:dyDescent="0.25">
      <c r="A6564" s="21" t="s">
        <v>2119</v>
      </c>
      <c r="B6564" s="25">
        <v>41813</v>
      </c>
      <c r="C6564" s="28" t="s">
        <v>21</v>
      </c>
      <c r="D6564" s="21" t="s">
        <v>399</v>
      </c>
      <c r="E6564" s="26">
        <v>1600</v>
      </c>
      <c r="G6564" s="28" t="s">
        <v>1103</v>
      </c>
      <c r="I6564" s="21">
        <f t="shared" si="204"/>
        <v>26</v>
      </c>
    </row>
    <row r="6565" spans="1:9" x14ac:dyDescent="0.25">
      <c r="A6565" s="21" t="s">
        <v>2119</v>
      </c>
      <c r="B6565" s="25">
        <v>41813</v>
      </c>
      <c r="C6565" s="28" t="s">
        <v>6</v>
      </c>
      <c r="D6565" s="21">
        <v>298020</v>
      </c>
      <c r="F6565" s="26">
        <v>212.86</v>
      </c>
      <c r="G6565" s="28" t="s">
        <v>500</v>
      </c>
    </row>
    <row r="6566" spans="1:9" x14ac:dyDescent="0.25">
      <c r="A6566" s="21" t="s">
        <v>2119</v>
      </c>
      <c r="B6566" s="25">
        <v>41813</v>
      </c>
      <c r="C6566" s="28" t="s">
        <v>6</v>
      </c>
      <c r="D6566" s="21">
        <v>436932</v>
      </c>
      <c r="F6566" s="26">
        <v>2317.19</v>
      </c>
      <c r="G6566" s="28" t="s">
        <v>1060</v>
      </c>
    </row>
    <row r="6567" spans="1:9" x14ac:dyDescent="0.25">
      <c r="A6567" s="21" t="s">
        <v>2119</v>
      </c>
      <c r="B6567" s="25">
        <v>41813</v>
      </c>
      <c r="C6567" s="28" t="s">
        <v>6</v>
      </c>
      <c r="D6567" s="21">
        <v>298098</v>
      </c>
      <c r="F6567" s="26">
        <v>10.76</v>
      </c>
      <c r="G6567" s="28" t="s">
        <v>343</v>
      </c>
    </row>
    <row r="6568" spans="1:9" x14ac:dyDescent="0.25">
      <c r="A6568" s="21" t="s">
        <v>2119</v>
      </c>
      <c r="B6568" s="25">
        <v>41814</v>
      </c>
      <c r="C6568" s="28" t="s">
        <v>21</v>
      </c>
      <c r="D6568" s="21" t="s">
        <v>1026</v>
      </c>
      <c r="E6568" s="26">
        <v>2560</v>
      </c>
      <c r="G6568" s="28" t="s">
        <v>1060</v>
      </c>
      <c r="I6568" s="21">
        <f>WEEKNUM(B6568)</f>
        <v>26</v>
      </c>
    </row>
    <row r="6569" spans="1:9" x14ac:dyDescent="0.25">
      <c r="A6569" s="21" t="s">
        <v>2119</v>
      </c>
      <c r="B6569" s="25">
        <v>41814</v>
      </c>
      <c r="C6569" s="28" t="s">
        <v>6</v>
      </c>
      <c r="D6569" s="21">
        <v>307536</v>
      </c>
      <c r="F6569" s="26">
        <v>190.35</v>
      </c>
      <c r="G6569" s="28" t="s">
        <v>1103</v>
      </c>
    </row>
    <row r="6570" spans="1:9" x14ac:dyDescent="0.25">
      <c r="A6570" s="21" t="s">
        <v>2119</v>
      </c>
      <c r="B6570" s="25">
        <v>41814</v>
      </c>
      <c r="C6570" s="28" t="s">
        <v>6</v>
      </c>
      <c r="D6570" s="21">
        <v>437190</v>
      </c>
      <c r="F6570" s="26">
        <v>360.06</v>
      </c>
      <c r="G6570" s="28" t="s">
        <v>1060</v>
      </c>
    </row>
    <row r="6571" spans="1:9" x14ac:dyDescent="0.25">
      <c r="A6571" s="21" t="s">
        <v>2119</v>
      </c>
      <c r="B6571" s="25">
        <v>41814</v>
      </c>
      <c r="C6571" s="28" t="s">
        <v>275</v>
      </c>
      <c r="D6571" s="21">
        <v>437197</v>
      </c>
      <c r="F6571" s="26">
        <v>126.03</v>
      </c>
      <c r="G6571" s="28" t="s">
        <v>1061</v>
      </c>
    </row>
    <row r="6572" spans="1:9" x14ac:dyDescent="0.25">
      <c r="A6572" s="21" t="s">
        <v>2119</v>
      </c>
      <c r="B6572" s="25">
        <v>41814</v>
      </c>
      <c r="C6572" s="28" t="s">
        <v>6</v>
      </c>
      <c r="D6572" s="21">
        <v>298227</v>
      </c>
      <c r="F6572" s="26">
        <v>620.14</v>
      </c>
      <c r="G6572" s="28" t="s">
        <v>1060</v>
      </c>
    </row>
    <row r="6573" spans="1:9" x14ac:dyDescent="0.25">
      <c r="A6573" s="21" t="s">
        <v>2119</v>
      </c>
      <c r="B6573" s="25">
        <v>41815</v>
      </c>
      <c r="C6573" s="28" t="s">
        <v>21</v>
      </c>
      <c r="D6573" s="21" t="s">
        <v>255</v>
      </c>
      <c r="E6573" s="26">
        <v>2000</v>
      </c>
      <c r="G6573" s="28" t="s">
        <v>1103</v>
      </c>
      <c r="I6573" s="21">
        <f>WEEKNUM(B6573)</f>
        <v>26</v>
      </c>
    </row>
    <row r="6574" spans="1:9" x14ac:dyDescent="0.25">
      <c r="A6574" s="21" t="s">
        <v>2119</v>
      </c>
      <c r="B6574" s="25">
        <v>41815</v>
      </c>
      <c r="C6574" s="28" t="s">
        <v>6</v>
      </c>
      <c r="D6574" s="21">
        <v>101659</v>
      </c>
      <c r="F6574" s="26">
        <v>211.61</v>
      </c>
      <c r="G6574" s="28" t="s">
        <v>177</v>
      </c>
    </row>
    <row r="6575" spans="1:9" x14ac:dyDescent="0.25">
      <c r="A6575" s="21" t="s">
        <v>2119</v>
      </c>
      <c r="B6575" s="25">
        <v>41815</v>
      </c>
      <c r="C6575" s="28" t="s">
        <v>6</v>
      </c>
      <c r="D6575" s="21">
        <v>437500</v>
      </c>
      <c r="F6575" s="26">
        <v>1137.71</v>
      </c>
      <c r="G6575" s="28" t="s">
        <v>1060</v>
      </c>
    </row>
    <row r="6576" spans="1:9" x14ac:dyDescent="0.25">
      <c r="A6576" s="21" t="s">
        <v>2119</v>
      </c>
      <c r="B6576" s="25">
        <v>41815</v>
      </c>
      <c r="C6576" s="28" t="s">
        <v>275</v>
      </c>
      <c r="D6576" s="21">
        <v>298306</v>
      </c>
      <c r="F6576" s="26">
        <v>504.65</v>
      </c>
      <c r="G6576" s="28" t="s">
        <v>1061</v>
      </c>
    </row>
    <row r="6577" spans="1:9" x14ac:dyDescent="0.25">
      <c r="A6577" s="21" t="s">
        <v>2119</v>
      </c>
      <c r="B6577" s="25">
        <v>41815</v>
      </c>
      <c r="C6577" s="28" t="s">
        <v>275</v>
      </c>
      <c r="D6577" s="21">
        <v>298313</v>
      </c>
      <c r="F6577" s="26">
        <v>17.84</v>
      </c>
      <c r="G6577" s="28" t="s">
        <v>1061</v>
      </c>
    </row>
    <row r="6578" spans="1:9" x14ac:dyDescent="0.25">
      <c r="A6578" s="21" t="s">
        <v>2119</v>
      </c>
      <c r="B6578" s="25">
        <v>41816</v>
      </c>
      <c r="C6578" s="28" t="s">
        <v>21</v>
      </c>
      <c r="D6578" s="21" t="s">
        <v>260</v>
      </c>
      <c r="E6578" s="26">
        <v>150</v>
      </c>
      <c r="G6578" s="28" t="s">
        <v>346</v>
      </c>
      <c r="I6578" s="21">
        <f>WEEKNUM(B6578)</f>
        <v>26</v>
      </c>
    </row>
    <row r="6579" spans="1:9" x14ac:dyDescent="0.25">
      <c r="A6579" s="21" t="s">
        <v>2119</v>
      </c>
      <c r="B6579" s="25">
        <v>41816</v>
      </c>
      <c r="C6579" s="28" t="s">
        <v>21</v>
      </c>
      <c r="D6579" s="21" t="s">
        <v>260</v>
      </c>
      <c r="E6579" s="26">
        <v>150</v>
      </c>
      <c r="G6579" s="21" t="s">
        <v>326</v>
      </c>
      <c r="I6579" s="21">
        <f>WEEKNUM(B6579)</f>
        <v>26</v>
      </c>
    </row>
    <row r="6580" spans="1:9" x14ac:dyDescent="0.25">
      <c r="A6580" s="21" t="s">
        <v>2119</v>
      </c>
      <c r="B6580" s="25">
        <v>41816</v>
      </c>
      <c r="C6580" s="28" t="s">
        <v>21</v>
      </c>
      <c r="D6580" s="21" t="s">
        <v>260</v>
      </c>
      <c r="E6580" s="26">
        <v>2000</v>
      </c>
      <c r="G6580" s="28" t="s">
        <v>1103</v>
      </c>
      <c r="I6580" s="21">
        <f>WEEKNUM(B6580)</f>
        <v>26</v>
      </c>
    </row>
    <row r="6581" spans="1:9" x14ac:dyDescent="0.25">
      <c r="A6581" s="21" t="s">
        <v>2119</v>
      </c>
      <c r="B6581" s="25">
        <v>41816</v>
      </c>
      <c r="C6581" s="28" t="s">
        <v>340</v>
      </c>
      <c r="D6581" s="21">
        <v>101752</v>
      </c>
      <c r="F6581" s="26">
        <v>445.08</v>
      </c>
      <c r="G6581" s="28" t="s">
        <v>323</v>
      </c>
    </row>
    <row r="6582" spans="1:9" x14ac:dyDescent="0.25">
      <c r="A6582" s="21" t="s">
        <v>2119</v>
      </c>
      <c r="B6582" s="25">
        <v>41816</v>
      </c>
      <c r="C6582" s="28" t="s">
        <v>6</v>
      </c>
      <c r="D6582" s="21" t="s">
        <v>1154</v>
      </c>
      <c r="F6582" s="26">
        <v>529.82000000000005</v>
      </c>
      <c r="G6582" s="28" t="s">
        <v>970</v>
      </c>
    </row>
    <row r="6583" spans="1:9" x14ac:dyDescent="0.25">
      <c r="A6583" s="21" t="s">
        <v>2119</v>
      </c>
      <c r="B6583" s="25">
        <v>41817</v>
      </c>
      <c r="C6583" s="28" t="s">
        <v>1015</v>
      </c>
      <c r="D6583" s="21" t="s">
        <v>269</v>
      </c>
      <c r="E6583" s="26">
        <v>390</v>
      </c>
      <c r="G6583" s="28" t="s">
        <v>500</v>
      </c>
      <c r="I6583" s="21">
        <f t="shared" ref="I6583:I6588" si="205">WEEKNUM(B6583)</f>
        <v>26</v>
      </c>
    </row>
    <row r="6584" spans="1:9" x14ac:dyDescent="0.25">
      <c r="A6584" s="21" t="s">
        <v>2119</v>
      </c>
      <c r="B6584" s="25">
        <v>41817</v>
      </c>
      <c r="C6584" s="28" t="s">
        <v>1015</v>
      </c>
      <c r="D6584" s="21" t="s">
        <v>269</v>
      </c>
      <c r="E6584" s="26">
        <v>1055</v>
      </c>
      <c r="G6584" s="28" t="s">
        <v>1061</v>
      </c>
      <c r="I6584" s="21">
        <f t="shared" si="205"/>
        <v>26</v>
      </c>
    </row>
    <row r="6585" spans="1:9" x14ac:dyDescent="0.25">
      <c r="A6585" s="21" t="s">
        <v>2119</v>
      </c>
      <c r="B6585" s="25">
        <v>41817</v>
      </c>
      <c r="C6585" s="28" t="s">
        <v>1015</v>
      </c>
      <c r="D6585" s="21" t="s">
        <v>269</v>
      </c>
      <c r="E6585" s="26">
        <v>1055</v>
      </c>
      <c r="G6585" s="28" t="s">
        <v>343</v>
      </c>
      <c r="I6585" s="21">
        <f t="shared" si="205"/>
        <v>26</v>
      </c>
    </row>
    <row r="6586" spans="1:9" x14ac:dyDescent="0.25">
      <c r="A6586" s="21" t="s">
        <v>2119</v>
      </c>
      <c r="B6586" s="25">
        <v>41817</v>
      </c>
      <c r="C6586" s="28" t="s">
        <v>21</v>
      </c>
      <c r="D6586" s="21" t="s">
        <v>22</v>
      </c>
      <c r="E6586" s="26">
        <v>3000</v>
      </c>
      <c r="G6586" s="28" t="s">
        <v>1103</v>
      </c>
      <c r="I6586" s="21">
        <f t="shared" si="205"/>
        <v>26</v>
      </c>
    </row>
    <row r="6587" spans="1:9" x14ac:dyDescent="0.25">
      <c r="A6587" s="21" t="s">
        <v>2119</v>
      </c>
      <c r="B6587" s="25">
        <v>41817</v>
      </c>
      <c r="C6587" s="28" t="s">
        <v>21</v>
      </c>
      <c r="D6587" s="21" t="s">
        <v>528</v>
      </c>
      <c r="E6587" s="26">
        <v>500</v>
      </c>
      <c r="G6587" s="28" t="s">
        <v>1060</v>
      </c>
      <c r="I6587" s="21">
        <f t="shared" si="205"/>
        <v>26</v>
      </c>
    </row>
    <row r="6588" spans="1:9" x14ac:dyDescent="0.25">
      <c r="A6588" s="21" t="s">
        <v>2119</v>
      </c>
      <c r="B6588" s="25">
        <v>41817</v>
      </c>
      <c r="C6588" s="28" t="s">
        <v>21</v>
      </c>
      <c r="D6588" s="21" t="s">
        <v>40</v>
      </c>
      <c r="E6588" s="26">
        <v>260</v>
      </c>
      <c r="G6588" s="28" t="s">
        <v>343</v>
      </c>
      <c r="I6588" s="21">
        <f t="shared" si="205"/>
        <v>26</v>
      </c>
    </row>
    <row r="6589" spans="1:9" x14ac:dyDescent="0.25">
      <c r="A6589" s="21" t="s">
        <v>2119</v>
      </c>
      <c r="B6589" s="25">
        <v>41817</v>
      </c>
      <c r="C6589" s="28" t="s">
        <v>275</v>
      </c>
      <c r="D6589" s="21">
        <v>298445</v>
      </c>
      <c r="F6589" s="26">
        <v>99.46</v>
      </c>
      <c r="G6589" s="28" t="s">
        <v>343</v>
      </c>
    </row>
    <row r="6590" spans="1:9" x14ac:dyDescent="0.25">
      <c r="A6590" s="21" t="s">
        <v>2119</v>
      </c>
      <c r="B6590" s="25">
        <v>41817</v>
      </c>
      <c r="C6590" s="28" t="s">
        <v>6</v>
      </c>
      <c r="D6590" s="21">
        <v>437996</v>
      </c>
      <c r="F6590" s="26">
        <v>292.64</v>
      </c>
      <c r="G6590" s="28" t="s">
        <v>1060</v>
      </c>
    </row>
    <row r="6591" spans="1:9" x14ac:dyDescent="0.25">
      <c r="A6591" s="21" t="s">
        <v>2119</v>
      </c>
      <c r="B6591" s="25">
        <v>41817</v>
      </c>
      <c r="C6591" s="28" t="s">
        <v>6</v>
      </c>
      <c r="D6591" s="21">
        <v>101842</v>
      </c>
      <c r="F6591" s="26">
        <v>1421.58</v>
      </c>
      <c r="G6591" s="28" t="s">
        <v>1103</v>
      </c>
    </row>
    <row r="6592" spans="1:9" x14ac:dyDescent="0.25">
      <c r="A6592" s="21" t="s">
        <v>2119</v>
      </c>
      <c r="B6592" s="25">
        <v>41817</v>
      </c>
      <c r="C6592" s="28" t="s">
        <v>6</v>
      </c>
      <c r="D6592" s="21">
        <v>308087</v>
      </c>
      <c r="F6592" s="26">
        <v>134.02000000000001</v>
      </c>
      <c r="G6592" s="28" t="s">
        <v>1103</v>
      </c>
    </row>
    <row r="6593" spans="1:9" x14ac:dyDescent="0.25">
      <c r="A6593" s="21" t="s">
        <v>2119</v>
      </c>
      <c r="B6593" s="25">
        <v>41818</v>
      </c>
      <c r="C6593" s="28" t="s">
        <v>6</v>
      </c>
      <c r="D6593" s="21">
        <v>298504</v>
      </c>
      <c r="F6593" s="26">
        <v>103.27</v>
      </c>
      <c r="G6593" s="28" t="s">
        <v>97</v>
      </c>
    </row>
    <row r="6594" spans="1:9" x14ac:dyDescent="0.25">
      <c r="A6594" s="21" t="s">
        <v>2119</v>
      </c>
      <c r="B6594" s="25">
        <v>41818</v>
      </c>
      <c r="C6594" s="28" t="s">
        <v>6</v>
      </c>
      <c r="D6594" s="21">
        <v>438237</v>
      </c>
      <c r="F6594" s="26">
        <v>340.02</v>
      </c>
      <c r="G6594" s="28" t="s">
        <v>1060</v>
      </c>
    </row>
    <row r="6595" spans="1:9" x14ac:dyDescent="0.25">
      <c r="A6595" s="21" t="s">
        <v>2119</v>
      </c>
      <c r="B6595" s="25">
        <v>41820</v>
      </c>
      <c r="C6595" s="28" t="s">
        <v>21</v>
      </c>
      <c r="D6595" s="21" t="s">
        <v>295</v>
      </c>
      <c r="E6595" s="26">
        <v>3500</v>
      </c>
      <c r="G6595" s="28" t="s">
        <v>1060</v>
      </c>
      <c r="I6595" s="21">
        <f>WEEKNUM(B6595)</f>
        <v>27</v>
      </c>
    </row>
    <row r="6596" spans="1:9" x14ac:dyDescent="0.25">
      <c r="A6596" s="21" t="s">
        <v>2119</v>
      </c>
      <c r="B6596" s="25">
        <v>41820</v>
      </c>
      <c r="C6596" s="28" t="s">
        <v>6</v>
      </c>
      <c r="D6596" s="21" t="s">
        <v>216</v>
      </c>
      <c r="F6596" s="26">
        <v>399.7</v>
      </c>
      <c r="G6596" s="28" t="s">
        <v>1103</v>
      </c>
    </row>
    <row r="6597" spans="1:9" x14ac:dyDescent="0.25">
      <c r="A6597" s="21" t="s">
        <v>2119</v>
      </c>
      <c r="B6597" s="25">
        <v>41820</v>
      </c>
      <c r="C6597" s="28" t="s">
        <v>6</v>
      </c>
      <c r="D6597" s="21">
        <v>438452</v>
      </c>
      <c r="F6597" s="26">
        <v>343.67</v>
      </c>
      <c r="G6597" s="28" t="s">
        <v>1060</v>
      </c>
    </row>
    <row r="6598" spans="1:9" x14ac:dyDescent="0.25">
      <c r="A6598" s="21" t="s">
        <v>2119</v>
      </c>
      <c r="B6598" s="25">
        <v>41820</v>
      </c>
      <c r="C6598" s="28" t="s">
        <v>6</v>
      </c>
      <c r="D6598" s="21">
        <v>298652</v>
      </c>
      <c r="F6598" s="26">
        <v>52.17</v>
      </c>
      <c r="G6598" s="21" t="s">
        <v>111</v>
      </c>
    </row>
    <row r="6599" spans="1:9" x14ac:dyDescent="0.25">
      <c r="A6599" s="21" t="s">
        <v>2119</v>
      </c>
      <c r="B6599" s="25">
        <v>41820</v>
      </c>
      <c r="C6599" s="28" t="s">
        <v>6</v>
      </c>
      <c r="D6599" s="21">
        <v>298670</v>
      </c>
      <c r="F6599" s="26">
        <v>154.86000000000001</v>
      </c>
      <c r="G6599" s="28" t="s">
        <v>343</v>
      </c>
    </row>
    <row r="6600" spans="1:9" x14ac:dyDescent="0.25">
      <c r="A6600" s="21" t="s">
        <v>2119</v>
      </c>
      <c r="B6600" s="25">
        <v>41820</v>
      </c>
      <c r="C6600" s="28" t="s">
        <v>1015</v>
      </c>
      <c r="D6600" s="21" t="s">
        <v>452</v>
      </c>
      <c r="E6600" s="26">
        <v>900</v>
      </c>
      <c r="G6600" s="28" t="s">
        <v>500</v>
      </c>
      <c r="I6600" s="21">
        <f>WEEKNUM(B6600)</f>
        <v>27</v>
      </c>
    </row>
    <row r="6601" spans="1:9" x14ac:dyDescent="0.25">
      <c r="A6601" s="21" t="s">
        <v>2119</v>
      </c>
      <c r="B6601" s="25">
        <v>41820</v>
      </c>
      <c r="C6601" s="28" t="s">
        <v>1015</v>
      </c>
      <c r="D6601" s="21" t="s">
        <v>452</v>
      </c>
      <c r="E6601" s="26">
        <v>1400</v>
      </c>
      <c r="G6601" s="28" t="s">
        <v>190</v>
      </c>
      <c r="I6601" s="21">
        <f>WEEKNUM(B6601)</f>
        <v>27</v>
      </c>
    </row>
    <row r="6602" spans="1:9" x14ac:dyDescent="0.25">
      <c r="A6602" s="21" t="s">
        <v>2119</v>
      </c>
      <c r="B6602" s="25">
        <v>41821</v>
      </c>
      <c r="C6602" s="28" t="s">
        <v>21</v>
      </c>
      <c r="D6602" s="21" t="s">
        <v>249</v>
      </c>
      <c r="E6602" s="26">
        <v>1500</v>
      </c>
      <c r="G6602" s="28" t="s">
        <v>1060</v>
      </c>
      <c r="I6602" s="21">
        <f>WEEKNUM(B6602)</f>
        <v>27</v>
      </c>
    </row>
    <row r="6603" spans="1:9" x14ac:dyDescent="0.25">
      <c r="A6603" s="21" t="s">
        <v>2119</v>
      </c>
      <c r="B6603" s="25">
        <v>41821</v>
      </c>
      <c r="C6603" s="28" t="s">
        <v>6</v>
      </c>
      <c r="D6603" s="21">
        <v>308433</v>
      </c>
      <c r="F6603" s="26">
        <v>470.25</v>
      </c>
      <c r="G6603" s="28" t="s">
        <v>1103</v>
      </c>
    </row>
    <row r="6604" spans="1:9" x14ac:dyDescent="0.25">
      <c r="A6604" s="21" t="s">
        <v>2119</v>
      </c>
      <c r="B6604" s="25">
        <v>41821</v>
      </c>
      <c r="C6604" s="28" t="s">
        <v>6</v>
      </c>
      <c r="D6604" s="21">
        <v>102061</v>
      </c>
      <c r="F6604" s="26">
        <v>865.47</v>
      </c>
      <c r="G6604" s="28" t="s">
        <v>1060</v>
      </c>
    </row>
    <row r="6605" spans="1:9" x14ac:dyDescent="0.25">
      <c r="A6605" s="21" t="s">
        <v>2119</v>
      </c>
      <c r="B6605" s="25">
        <v>41821</v>
      </c>
      <c r="C6605" s="28" t="s">
        <v>1015</v>
      </c>
      <c r="D6605" s="21" t="s">
        <v>1143</v>
      </c>
      <c r="E6605" s="26">
        <v>100</v>
      </c>
      <c r="G6605" s="28" t="s">
        <v>343</v>
      </c>
      <c r="I6605" s="21">
        <f>WEEKNUM(B6605)</f>
        <v>27</v>
      </c>
    </row>
    <row r="6606" spans="1:9" x14ac:dyDescent="0.25">
      <c r="A6606" s="21" t="s">
        <v>2119</v>
      </c>
      <c r="B6606" s="25">
        <v>41822</v>
      </c>
      <c r="C6606" s="28" t="s">
        <v>21</v>
      </c>
      <c r="D6606" s="21" t="s">
        <v>947</v>
      </c>
      <c r="E6606" s="26">
        <v>1440</v>
      </c>
      <c r="G6606" s="28" t="s">
        <v>1109</v>
      </c>
      <c r="I6606" s="21">
        <f>WEEKNUM(B6606)</f>
        <v>27</v>
      </c>
    </row>
    <row r="6607" spans="1:9" x14ac:dyDescent="0.25">
      <c r="A6607" s="21" t="s">
        <v>2119</v>
      </c>
      <c r="B6607" s="25">
        <v>41822</v>
      </c>
      <c r="C6607" s="28" t="s">
        <v>21</v>
      </c>
      <c r="D6607" s="21" t="s">
        <v>947</v>
      </c>
      <c r="E6607" s="26">
        <v>3965</v>
      </c>
      <c r="G6607" s="28" t="s">
        <v>1060</v>
      </c>
      <c r="I6607" s="21">
        <f>WEEKNUM(B6607)</f>
        <v>27</v>
      </c>
    </row>
    <row r="6608" spans="1:9" x14ac:dyDescent="0.25">
      <c r="A6608" s="21" t="s">
        <v>2119</v>
      </c>
      <c r="B6608" s="25">
        <v>41822</v>
      </c>
      <c r="C6608" s="28" t="s">
        <v>21</v>
      </c>
      <c r="D6608" s="21" t="s">
        <v>508</v>
      </c>
      <c r="E6608" s="26">
        <v>516.57000000000005</v>
      </c>
      <c r="G6608" s="28" t="s">
        <v>454</v>
      </c>
      <c r="I6608" s="21">
        <f>WEEKNUM(B6608)</f>
        <v>27</v>
      </c>
    </row>
    <row r="6609" spans="1:9" x14ac:dyDescent="0.25">
      <c r="A6609" s="21" t="s">
        <v>2119</v>
      </c>
      <c r="B6609" s="25">
        <v>41822</v>
      </c>
      <c r="C6609" s="28" t="s">
        <v>21</v>
      </c>
      <c r="D6609" s="21" t="s">
        <v>510</v>
      </c>
      <c r="E6609" s="26">
        <v>190.74</v>
      </c>
      <c r="G6609" s="28" t="s">
        <v>299</v>
      </c>
      <c r="I6609" s="21">
        <f>WEEKNUM(B6609)</f>
        <v>27</v>
      </c>
    </row>
    <row r="6610" spans="1:9" x14ac:dyDescent="0.25">
      <c r="A6610" s="21" t="s">
        <v>2119</v>
      </c>
      <c r="B6610" s="25">
        <v>41822</v>
      </c>
      <c r="C6610" s="28" t="s">
        <v>6</v>
      </c>
      <c r="D6610" s="21">
        <v>308546</v>
      </c>
      <c r="F6610" s="26">
        <v>377.81</v>
      </c>
      <c r="G6610" s="28" t="s">
        <v>1103</v>
      </c>
    </row>
    <row r="6611" spans="1:9" x14ac:dyDescent="0.25">
      <c r="A6611" s="21" t="s">
        <v>2119</v>
      </c>
      <c r="B6611" s="25">
        <v>41822</v>
      </c>
      <c r="C6611" s="28" t="s">
        <v>6</v>
      </c>
      <c r="D6611" s="21">
        <v>438983</v>
      </c>
      <c r="F6611" s="26">
        <v>143.85</v>
      </c>
      <c r="G6611" s="28" t="s">
        <v>1060</v>
      </c>
    </row>
    <row r="6612" spans="1:9" x14ac:dyDescent="0.25">
      <c r="A6612" s="21" t="s">
        <v>2119</v>
      </c>
      <c r="B6612" s="25">
        <v>41823</v>
      </c>
      <c r="C6612" s="28" t="s">
        <v>21</v>
      </c>
      <c r="D6612" s="21" t="s">
        <v>22</v>
      </c>
      <c r="E6612" s="26">
        <v>2000</v>
      </c>
      <c r="G6612" s="28" t="s">
        <v>1103</v>
      </c>
      <c r="I6612" s="21">
        <f>WEEKNUM(B6612)</f>
        <v>27</v>
      </c>
    </row>
    <row r="6613" spans="1:9" x14ac:dyDescent="0.25">
      <c r="A6613" s="21" t="s">
        <v>2119</v>
      </c>
      <c r="B6613" s="25">
        <v>41823</v>
      </c>
      <c r="C6613" s="28" t="s">
        <v>6</v>
      </c>
      <c r="D6613" s="21">
        <v>308691</v>
      </c>
      <c r="F6613" s="26">
        <v>73.599999999999994</v>
      </c>
      <c r="G6613" s="28" t="s">
        <v>1103</v>
      </c>
    </row>
    <row r="6614" spans="1:9" x14ac:dyDescent="0.25">
      <c r="A6614" s="21" t="s">
        <v>2119</v>
      </c>
      <c r="B6614" s="25">
        <v>41823</v>
      </c>
      <c r="C6614" s="28" t="s">
        <v>275</v>
      </c>
      <c r="D6614" s="21">
        <v>308706</v>
      </c>
      <c r="F6614" s="26">
        <v>218.56</v>
      </c>
      <c r="G6614" s="28" t="s">
        <v>1155</v>
      </c>
    </row>
    <row r="6615" spans="1:9" x14ac:dyDescent="0.25">
      <c r="A6615" s="21" t="s">
        <v>2119</v>
      </c>
      <c r="B6615" s="25">
        <v>41823</v>
      </c>
      <c r="C6615" s="28" t="s">
        <v>6</v>
      </c>
      <c r="D6615" s="21">
        <v>439225</v>
      </c>
      <c r="F6615" s="26">
        <v>789.08</v>
      </c>
      <c r="G6615" s="28" t="s">
        <v>1060</v>
      </c>
    </row>
    <row r="6616" spans="1:9" x14ac:dyDescent="0.25">
      <c r="A6616" s="21" t="s">
        <v>2119</v>
      </c>
      <c r="B6616" s="25">
        <v>41823</v>
      </c>
      <c r="C6616" s="28" t="s">
        <v>6</v>
      </c>
      <c r="D6616" s="21">
        <v>439245</v>
      </c>
      <c r="F6616" s="26">
        <v>577.89</v>
      </c>
      <c r="G6616" s="28" t="s">
        <v>1060</v>
      </c>
    </row>
    <row r="6617" spans="1:9" x14ac:dyDescent="0.25">
      <c r="A6617" s="21" t="s">
        <v>2119</v>
      </c>
      <c r="B6617" s="25">
        <v>41823</v>
      </c>
      <c r="C6617" s="28" t="s">
        <v>6</v>
      </c>
      <c r="D6617" s="21">
        <v>102193</v>
      </c>
      <c r="F6617" s="26">
        <v>1415.53</v>
      </c>
      <c r="G6617" s="28" t="s">
        <v>1156</v>
      </c>
    </row>
    <row r="6618" spans="1:9" x14ac:dyDescent="0.25">
      <c r="A6618" s="21" t="s">
        <v>2119</v>
      </c>
      <c r="B6618" s="25">
        <v>41827</v>
      </c>
      <c r="C6618" s="28" t="s">
        <v>21</v>
      </c>
      <c r="D6618" s="21" t="s">
        <v>1157</v>
      </c>
      <c r="E6618" s="26">
        <v>2</v>
      </c>
      <c r="G6618" s="28" t="s">
        <v>299</v>
      </c>
      <c r="I6618" s="21">
        <f t="shared" ref="I6618:I6624" si="206">WEEKNUM(B6618)</f>
        <v>28</v>
      </c>
    </row>
    <row r="6619" spans="1:9" x14ac:dyDescent="0.25">
      <c r="A6619" s="21" t="s">
        <v>2119</v>
      </c>
      <c r="B6619" s="25">
        <v>41827</v>
      </c>
      <c r="C6619" s="28" t="s">
        <v>21</v>
      </c>
      <c r="D6619" s="21" t="s">
        <v>489</v>
      </c>
      <c r="E6619" s="26">
        <v>165</v>
      </c>
      <c r="G6619" s="28" t="s">
        <v>454</v>
      </c>
      <c r="I6619" s="21">
        <f t="shared" si="206"/>
        <v>28</v>
      </c>
    </row>
    <row r="6620" spans="1:9" x14ac:dyDescent="0.25">
      <c r="A6620" s="21" t="s">
        <v>2119</v>
      </c>
      <c r="B6620" s="25">
        <v>41827</v>
      </c>
      <c r="C6620" s="28" t="s">
        <v>21</v>
      </c>
      <c r="D6620" s="21" t="s">
        <v>1043</v>
      </c>
      <c r="E6620" s="26">
        <v>6025</v>
      </c>
      <c r="G6620" s="28" t="s">
        <v>969</v>
      </c>
      <c r="I6620" s="21">
        <f t="shared" si="206"/>
        <v>28</v>
      </c>
    </row>
    <row r="6621" spans="1:9" x14ac:dyDescent="0.25">
      <c r="A6621" s="21" t="s">
        <v>2119</v>
      </c>
      <c r="B6621" s="25">
        <v>41827</v>
      </c>
      <c r="C6621" s="28" t="s">
        <v>21</v>
      </c>
      <c r="D6621" s="21" t="s">
        <v>260</v>
      </c>
      <c r="E6621" s="26">
        <v>1000</v>
      </c>
      <c r="G6621" s="28" t="s">
        <v>1060</v>
      </c>
      <c r="I6621" s="21">
        <f t="shared" si="206"/>
        <v>28</v>
      </c>
    </row>
    <row r="6622" spans="1:9" x14ac:dyDescent="0.25">
      <c r="A6622" s="21" t="s">
        <v>2119</v>
      </c>
      <c r="B6622" s="25">
        <v>41827</v>
      </c>
      <c r="C6622" s="28" t="s">
        <v>21</v>
      </c>
      <c r="D6622" s="21" t="s">
        <v>260</v>
      </c>
      <c r="E6622" s="26">
        <v>275</v>
      </c>
      <c r="G6622" s="28" t="s">
        <v>177</v>
      </c>
      <c r="I6622" s="21">
        <f t="shared" si="206"/>
        <v>28</v>
      </c>
    </row>
    <row r="6623" spans="1:9" x14ac:dyDescent="0.25">
      <c r="A6623" s="21" t="s">
        <v>2119</v>
      </c>
      <c r="B6623" s="25">
        <v>41827</v>
      </c>
      <c r="C6623" s="28" t="s">
        <v>21</v>
      </c>
      <c r="D6623" s="21" t="s">
        <v>40</v>
      </c>
      <c r="E6623" s="26">
        <v>260</v>
      </c>
      <c r="G6623" s="21" t="s">
        <v>111</v>
      </c>
      <c r="I6623" s="21">
        <f t="shared" si="206"/>
        <v>28</v>
      </c>
    </row>
    <row r="6624" spans="1:9" x14ac:dyDescent="0.25">
      <c r="A6624" s="21" t="s">
        <v>2119</v>
      </c>
      <c r="B6624" s="25">
        <v>41827</v>
      </c>
      <c r="C6624" s="28" t="s">
        <v>21</v>
      </c>
      <c r="D6624" s="21" t="s">
        <v>40</v>
      </c>
      <c r="E6624" s="26">
        <v>1530</v>
      </c>
      <c r="G6624" s="28" t="s">
        <v>1060</v>
      </c>
      <c r="I6624" s="21">
        <f t="shared" si="206"/>
        <v>28</v>
      </c>
    </row>
    <row r="6625" spans="1:9" x14ac:dyDescent="0.25">
      <c r="A6625" s="21" t="s">
        <v>2119</v>
      </c>
      <c r="B6625" s="25">
        <v>41827</v>
      </c>
      <c r="C6625" s="28" t="s">
        <v>6</v>
      </c>
      <c r="D6625" s="21">
        <v>439734</v>
      </c>
      <c r="F6625" s="26">
        <v>680.24</v>
      </c>
      <c r="G6625" s="28" t="s">
        <v>1060</v>
      </c>
    </row>
    <row r="6626" spans="1:9" x14ac:dyDescent="0.25">
      <c r="A6626" s="21" t="s">
        <v>2119</v>
      </c>
      <c r="B6626" s="25">
        <v>41828</v>
      </c>
      <c r="C6626" s="28" t="s">
        <v>6</v>
      </c>
      <c r="D6626" s="21">
        <v>439952</v>
      </c>
      <c r="F6626" s="26">
        <v>368.32</v>
      </c>
      <c r="G6626" s="28" t="s">
        <v>1060</v>
      </c>
    </row>
    <row r="6627" spans="1:9" x14ac:dyDescent="0.25">
      <c r="A6627" s="21" t="s">
        <v>2119</v>
      </c>
      <c r="B6627" s="25">
        <v>41828</v>
      </c>
      <c r="C6627" s="28" t="s">
        <v>6</v>
      </c>
      <c r="D6627" s="21">
        <v>439961</v>
      </c>
      <c r="F6627" s="26">
        <v>891.45</v>
      </c>
      <c r="G6627" s="28" t="s">
        <v>1149</v>
      </c>
    </row>
    <row r="6628" spans="1:9" x14ac:dyDescent="0.25">
      <c r="A6628" s="21" t="s">
        <v>2119</v>
      </c>
      <c r="B6628" s="25">
        <v>41828</v>
      </c>
      <c r="C6628" s="28" t="s">
        <v>6</v>
      </c>
      <c r="D6628" s="21">
        <v>439987</v>
      </c>
      <c r="F6628" s="26">
        <v>761.24</v>
      </c>
      <c r="G6628" s="28" t="s">
        <v>1103</v>
      </c>
    </row>
    <row r="6629" spans="1:9" x14ac:dyDescent="0.25">
      <c r="A6629" s="21" t="s">
        <v>2119</v>
      </c>
      <c r="B6629" s="25">
        <v>41828</v>
      </c>
      <c r="C6629" s="28" t="s">
        <v>6</v>
      </c>
      <c r="D6629" s="21">
        <v>440106</v>
      </c>
      <c r="F6629" s="26">
        <v>234.99</v>
      </c>
      <c r="G6629" s="28" t="s">
        <v>1060</v>
      </c>
    </row>
    <row r="6630" spans="1:9" x14ac:dyDescent="0.25">
      <c r="A6630" s="21" t="s">
        <v>2119</v>
      </c>
      <c r="B6630" s="25">
        <v>41828</v>
      </c>
      <c r="C6630" s="28" t="s">
        <v>21</v>
      </c>
      <c r="D6630" s="21" t="s">
        <v>1158</v>
      </c>
      <c r="E6630" s="26">
        <v>-218</v>
      </c>
      <c r="G6630" s="28" t="s">
        <v>1159</v>
      </c>
      <c r="I6630" s="21">
        <f>WEEKNUM(B6630)</f>
        <v>28</v>
      </c>
    </row>
    <row r="6631" spans="1:9" x14ac:dyDescent="0.25">
      <c r="A6631" s="21" t="s">
        <v>2119</v>
      </c>
      <c r="B6631" s="25">
        <v>41828</v>
      </c>
      <c r="C6631" s="28" t="s">
        <v>21</v>
      </c>
      <c r="D6631" s="21" t="s">
        <v>1160</v>
      </c>
      <c r="E6631" s="26">
        <v>-113240.1</v>
      </c>
      <c r="G6631" s="28" t="s">
        <v>1006</v>
      </c>
      <c r="I6631" s="21">
        <f>WEEKNUM(B6631)</f>
        <v>28</v>
      </c>
    </row>
    <row r="6632" spans="1:9" x14ac:dyDescent="0.25">
      <c r="A6632" s="21" t="s">
        <v>2119</v>
      </c>
      <c r="B6632" s="25">
        <v>41829</v>
      </c>
      <c r="C6632" s="28" t="s">
        <v>6</v>
      </c>
      <c r="D6632" s="21">
        <v>102492</v>
      </c>
      <c r="F6632" s="26">
        <v>321.58</v>
      </c>
      <c r="G6632" s="28" t="s">
        <v>1103</v>
      </c>
    </row>
    <row r="6633" spans="1:9" x14ac:dyDescent="0.25">
      <c r="A6633" s="21" t="s">
        <v>2119</v>
      </c>
      <c r="B6633" s="25">
        <v>41829</v>
      </c>
      <c r="C6633" s="28" t="s">
        <v>6</v>
      </c>
      <c r="D6633" s="21">
        <v>440206</v>
      </c>
      <c r="F6633" s="26">
        <v>118.69</v>
      </c>
      <c r="G6633" s="28" t="s">
        <v>1149</v>
      </c>
    </row>
    <row r="6634" spans="1:9" x14ac:dyDescent="0.25">
      <c r="A6634" s="21" t="s">
        <v>2119</v>
      </c>
      <c r="B6634" s="25">
        <v>41829</v>
      </c>
      <c r="C6634" s="28" t="s">
        <v>6</v>
      </c>
      <c r="D6634" s="21">
        <v>440304</v>
      </c>
      <c r="F6634" s="26">
        <v>408.23</v>
      </c>
      <c r="G6634" s="28" t="s">
        <v>1060</v>
      </c>
    </row>
    <row r="6635" spans="1:9" x14ac:dyDescent="0.25">
      <c r="A6635" s="21" t="s">
        <v>2119</v>
      </c>
      <c r="B6635" s="25">
        <v>41829</v>
      </c>
      <c r="C6635" s="28" t="s">
        <v>6</v>
      </c>
      <c r="D6635" s="21">
        <v>440404</v>
      </c>
      <c r="F6635" s="26">
        <v>330.3</v>
      </c>
      <c r="G6635" s="28" t="s">
        <v>1060</v>
      </c>
    </row>
    <row r="6636" spans="1:9" x14ac:dyDescent="0.25">
      <c r="A6636" s="21" t="s">
        <v>2119</v>
      </c>
      <c r="B6636" s="25">
        <v>41829</v>
      </c>
      <c r="C6636" s="28" t="s">
        <v>6</v>
      </c>
      <c r="D6636" s="21">
        <v>440420</v>
      </c>
      <c r="F6636" s="26">
        <v>138.19</v>
      </c>
      <c r="G6636" s="28" t="s">
        <v>1161</v>
      </c>
    </row>
    <row r="6637" spans="1:9" x14ac:dyDescent="0.25">
      <c r="A6637" s="21" t="s">
        <v>2119</v>
      </c>
      <c r="B6637" s="25">
        <v>41829</v>
      </c>
      <c r="C6637" s="28" t="s">
        <v>1015</v>
      </c>
      <c r="D6637" s="21" t="s">
        <v>260</v>
      </c>
      <c r="E6637" s="26">
        <v>1500</v>
      </c>
      <c r="G6637" s="28" t="s">
        <v>1103</v>
      </c>
      <c r="I6637" s="21">
        <f>WEEKNUM(B6637)</f>
        <v>28</v>
      </c>
    </row>
    <row r="6638" spans="1:9" x14ac:dyDescent="0.25">
      <c r="A6638" s="21" t="s">
        <v>2119</v>
      </c>
      <c r="B6638" s="25">
        <v>41830</v>
      </c>
      <c r="C6638" s="28" t="s">
        <v>6</v>
      </c>
      <c r="D6638" s="21">
        <v>309499</v>
      </c>
      <c r="F6638" s="26">
        <v>172.9</v>
      </c>
      <c r="G6638" s="28" t="s">
        <v>1149</v>
      </c>
    </row>
    <row r="6639" spans="1:9" x14ac:dyDescent="0.25">
      <c r="A6639" s="21" t="s">
        <v>2119</v>
      </c>
      <c r="B6639" s="25">
        <v>41830</v>
      </c>
      <c r="C6639" s="28" t="s">
        <v>6</v>
      </c>
      <c r="D6639" s="21">
        <v>299904</v>
      </c>
      <c r="F6639" s="26">
        <v>166.09</v>
      </c>
      <c r="G6639" s="28" t="s">
        <v>503</v>
      </c>
    </row>
    <row r="6640" spans="1:9" x14ac:dyDescent="0.25">
      <c r="A6640" s="21" t="s">
        <v>2119</v>
      </c>
      <c r="B6640" s="25">
        <v>41830</v>
      </c>
      <c r="C6640" s="28" t="s">
        <v>6</v>
      </c>
      <c r="D6640" s="21">
        <v>440593</v>
      </c>
      <c r="F6640" s="26">
        <v>197.87</v>
      </c>
      <c r="G6640" s="28" t="s">
        <v>1060</v>
      </c>
    </row>
    <row r="6641" spans="1:9" x14ac:dyDescent="0.25">
      <c r="A6641" s="21" t="s">
        <v>2119</v>
      </c>
      <c r="B6641" s="25">
        <v>41830</v>
      </c>
      <c r="C6641" s="28" t="s">
        <v>21</v>
      </c>
      <c r="D6641" s="21" t="s">
        <v>1162</v>
      </c>
      <c r="E6641" s="26">
        <v>75</v>
      </c>
      <c r="G6641" s="28" t="s">
        <v>355</v>
      </c>
      <c r="I6641" s="21">
        <f>WEEKNUM(B6641)</f>
        <v>28</v>
      </c>
    </row>
    <row r="6642" spans="1:9" x14ac:dyDescent="0.25">
      <c r="A6642" s="21" t="s">
        <v>2119</v>
      </c>
      <c r="B6642" s="25">
        <v>41831</v>
      </c>
      <c r="C6642" s="28" t="s">
        <v>6</v>
      </c>
      <c r="D6642" s="21">
        <v>309639</v>
      </c>
      <c r="F6642" s="26">
        <v>205.76</v>
      </c>
      <c r="G6642" s="28" t="s">
        <v>1163</v>
      </c>
    </row>
    <row r="6643" spans="1:9" x14ac:dyDescent="0.25">
      <c r="A6643" s="21" t="s">
        <v>2119</v>
      </c>
      <c r="B6643" s="25">
        <v>41831</v>
      </c>
      <c r="C6643" s="28" t="s">
        <v>6</v>
      </c>
      <c r="D6643" s="21">
        <v>102643</v>
      </c>
      <c r="F6643" s="26">
        <v>449.22</v>
      </c>
      <c r="G6643" s="28" t="s">
        <v>1164</v>
      </c>
    </row>
    <row r="6644" spans="1:9" x14ac:dyDescent="0.25">
      <c r="A6644" s="21" t="s">
        <v>2119</v>
      </c>
      <c r="B6644" s="25">
        <v>41831</v>
      </c>
      <c r="C6644" s="28" t="s">
        <v>6</v>
      </c>
      <c r="D6644" s="21">
        <v>440788</v>
      </c>
      <c r="F6644" s="26">
        <v>126.64</v>
      </c>
      <c r="G6644" s="28" t="s">
        <v>1060</v>
      </c>
    </row>
    <row r="6645" spans="1:9" x14ac:dyDescent="0.25">
      <c r="A6645" s="21" t="s">
        <v>2119</v>
      </c>
      <c r="B6645" s="25">
        <v>41831</v>
      </c>
      <c r="C6645" s="28" t="s">
        <v>6</v>
      </c>
      <c r="D6645" s="21">
        <v>440897</v>
      </c>
      <c r="F6645" s="26">
        <v>289.93</v>
      </c>
      <c r="G6645" s="28" t="s">
        <v>1060</v>
      </c>
    </row>
    <row r="6646" spans="1:9" x14ac:dyDescent="0.25">
      <c r="A6646" s="21" t="s">
        <v>2119</v>
      </c>
      <c r="B6646" s="25">
        <v>41831</v>
      </c>
      <c r="C6646" s="28" t="s">
        <v>6</v>
      </c>
      <c r="D6646" s="21">
        <v>440972</v>
      </c>
      <c r="F6646" s="26">
        <v>458.14</v>
      </c>
      <c r="G6646" s="28" t="s">
        <v>1060</v>
      </c>
    </row>
    <row r="6647" spans="1:9" x14ac:dyDescent="0.25">
      <c r="A6647" s="21" t="s">
        <v>2119</v>
      </c>
      <c r="B6647" s="25">
        <v>41831</v>
      </c>
      <c r="C6647" s="28" t="s">
        <v>21</v>
      </c>
      <c r="D6647" s="21" t="s">
        <v>22</v>
      </c>
      <c r="E6647" s="26">
        <v>3000</v>
      </c>
      <c r="G6647" s="28" t="s">
        <v>1103</v>
      </c>
      <c r="I6647" s="21">
        <f>WEEKNUM(B6647)</f>
        <v>28</v>
      </c>
    </row>
    <row r="6648" spans="1:9" x14ac:dyDescent="0.25">
      <c r="A6648" s="21" t="s">
        <v>2119</v>
      </c>
      <c r="B6648" s="25">
        <v>41832</v>
      </c>
      <c r="C6648" s="28" t="s">
        <v>6</v>
      </c>
      <c r="D6648" s="21">
        <v>440979</v>
      </c>
      <c r="F6648" s="26">
        <v>194.69</v>
      </c>
      <c r="G6648" s="28" t="s">
        <v>1149</v>
      </c>
    </row>
    <row r="6649" spans="1:9" x14ac:dyDescent="0.25">
      <c r="A6649" s="21" t="s">
        <v>2119</v>
      </c>
      <c r="B6649" s="25">
        <v>41832</v>
      </c>
      <c r="C6649" s="28" t="s">
        <v>275</v>
      </c>
      <c r="D6649" s="21">
        <v>440986</v>
      </c>
      <c r="F6649" s="26">
        <v>101.99</v>
      </c>
      <c r="G6649" s="28" t="s">
        <v>970</v>
      </c>
    </row>
    <row r="6650" spans="1:9" x14ac:dyDescent="0.25">
      <c r="A6650" s="21" t="s">
        <v>2119</v>
      </c>
      <c r="B6650" s="25">
        <v>41834</v>
      </c>
      <c r="C6650" s="28" t="s">
        <v>340</v>
      </c>
      <c r="D6650" s="21">
        <v>102771</v>
      </c>
      <c r="F6650" s="26">
        <v>1663.61</v>
      </c>
      <c r="G6650" s="28" t="s">
        <v>1165</v>
      </c>
    </row>
    <row r="6651" spans="1:9" x14ac:dyDescent="0.25">
      <c r="A6651" s="21" t="s">
        <v>2119</v>
      </c>
      <c r="B6651" s="25">
        <v>41834</v>
      </c>
      <c r="C6651" s="28" t="s">
        <v>6</v>
      </c>
      <c r="D6651" s="21" t="s">
        <v>107</v>
      </c>
      <c r="F6651" s="26">
        <v>500</v>
      </c>
      <c r="G6651" s="28" t="s">
        <v>1166</v>
      </c>
    </row>
    <row r="6652" spans="1:9" x14ac:dyDescent="0.25">
      <c r="A6652" s="21" t="s">
        <v>2119</v>
      </c>
      <c r="B6652" s="25">
        <v>41834</v>
      </c>
      <c r="C6652" s="28" t="s">
        <v>6</v>
      </c>
      <c r="D6652" s="21">
        <v>441363</v>
      </c>
      <c r="F6652" s="26">
        <v>226.44</v>
      </c>
      <c r="G6652" s="28" t="s">
        <v>1060</v>
      </c>
    </row>
    <row r="6653" spans="1:9" x14ac:dyDescent="0.25">
      <c r="A6653" s="21" t="s">
        <v>2119</v>
      </c>
      <c r="B6653" s="25">
        <v>41834</v>
      </c>
      <c r="C6653" s="28" t="s">
        <v>21</v>
      </c>
      <c r="D6653" s="21" t="s">
        <v>269</v>
      </c>
      <c r="E6653" s="26">
        <v>3100</v>
      </c>
      <c r="G6653" s="28" t="s">
        <v>1060</v>
      </c>
      <c r="I6653" s="21">
        <f t="shared" ref="I6653:I6659" si="207">WEEKNUM(B6653)</f>
        <v>29</v>
      </c>
    </row>
    <row r="6654" spans="1:9" x14ac:dyDescent="0.25">
      <c r="A6654" s="21" t="s">
        <v>2119</v>
      </c>
      <c r="B6654" s="25">
        <v>41834</v>
      </c>
      <c r="C6654" s="28" t="s">
        <v>21</v>
      </c>
      <c r="D6654" s="21" t="s">
        <v>1167</v>
      </c>
      <c r="E6654" s="26">
        <v>600</v>
      </c>
      <c r="G6654" s="28" t="s">
        <v>1060</v>
      </c>
      <c r="I6654" s="21">
        <f t="shared" si="207"/>
        <v>29</v>
      </c>
    </row>
    <row r="6655" spans="1:9" x14ac:dyDescent="0.25">
      <c r="A6655" s="21" t="s">
        <v>2119</v>
      </c>
      <c r="B6655" s="25">
        <v>41834</v>
      </c>
      <c r="C6655" s="28" t="s">
        <v>21</v>
      </c>
      <c r="D6655" s="21" t="s">
        <v>1168</v>
      </c>
      <c r="E6655" s="26">
        <v>1500</v>
      </c>
      <c r="G6655" s="49" t="s">
        <v>1169</v>
      </c>
      <c r="I6655" s="21">
        <f t="shared" si="207"/>
        <v>29</v>
      </c>
    </row>
    <row r="6656" spans="1:9" x14ac:dyDescent="0.25">
      <c r="A6656" s="21" t="s">
        <v>2119</v>
      </c>
      <c r="B6656" s="25">
        <v>41834</v>
      </c>
      <c r="C6656" s="28" t="s">
        <v>21</v>
      </c>
      <c r="D6656" s="21" t="s">
        <v>36</v>
      </c>
      <c r="E6656" s="26">
        <v>600</v>
      </c>
      <c r="G6656" s="28" t="s">
        <v>503</v>
      </c>
      <c r="I6656" s="21">
        <f t="shared" si="207"/>
        <v>29</v>
      </c>
    </row>
    <row r="6657" spans="1:9" x14ac:dyDescent="0.25">
      <c r="A6657" s="21" t="s">
        <v>2119</v>
      </c>
      <c r="B6657" s="25">
        <v>41834</v>
      </c>
      <c r="C6657" s="28" t="s">
        <v>21</v>
      </c>
      <c r="D6657" s="21" t="s">
        <v>36</v>
      </c>
      <c r="E6657" s="26">
        <v>200</v>
      </c>
      <c r="G6657" s="28" t="s">
        <v>97</v>
      </c>
      <c r="I6657" s="21">
        <f t="shared" si="207"/>
        <v>29</v>
      </c>
    </row>
    <row r="6658" spans="1:9" x14ac:dyDescent="0.25">
      <c r="A6658" s="21" t="s">
        <v>2119</v>
      </c>
      <c r="B6658" s="25">
        <v>41834</v>
      </c>
      <c r="C6658" s="28" t="s">
        <v>21</v>
      </c>
      <c r="D6658" s="21" t="s">
        <v>38</v>
      </c>
      <c r="E6658" s="26">
        <v>200</v>
      </c>
      <c r="G6658" s="28" t="s">
        <v>503</v>
      </c>
      <c r="I6658" s="21">
        <f t="shared" si="207"/>
        <v>29</v>
      </c>
    </row>
    <row r="6659" spans="1:9" x14ac:dyDescent="0.25">
      <c r="A6659" s="21" t="s">
        <v>2119</v>
      </c>
      <c r="B6659" s="25">
        <v>41834</v>
      </c>
      <c r="C6659" s="28" t="s">
        <v>1015</v>
      </c>
      <c r="D6659" s="21" t="s">
        <v>46</v>
      </c>
      <c r="E6659" s="26">
        <v>2500</v>
      </c>
      <c r="G6659" s="28" t="s">
        <v>1149</v>
      </c>
      <c r="I6659" s="21">
        <f t="shared" si="207"/>
        <v>29</v>
      </c>
    </row>
    <row r="6660" spans="1:9" x14ac:dyDescent="0.25">
      <c r="A6660" s="21" t="s">
        <v>2119</v>
      </c>
      <c r="B6660" s="25">
        <v>41835</v>
      </c>
      <c r="C6660" s="28" t="s">
        <v>6</v>
      </c>
      <c r="D6660" s="21">
        <v>310061</v>
      </c>
      <c r="F6660" s="26">
        <v>706.37</v>
      </c>
      <c r="G6660" s="28" t="s">
        <v>1103</v>
      </c>
    </row>
    <row r="6661" spans="1:9" x14ac:dyDescent="0.25">
      <c r="A6661" s="21" t="s">
        <v>2119</v>
      </c>
      <c r="B6661" s="25">
        <v>41835</v>
      </c>
      <c r="C6661" s="28" t="s">
        <v>275</v>
      </c>
      <c r="D6661" s="21">
        <v>441463</v>
      </c>
      <c r="F6661" s="26">
        <v>679.55</v>
      </c>
      <c r="G6661" s="28" t="s">
        <v>970</v>
      </c>
    </row>
    <row r="6662" spans="1:9" x14ac:dyDescent="0.25">
      <c r="A6662" s="21" t="s">
        <v>2119</v>
      </c>
      <c r="B6662" s="25">
        <v>41835</v>
      </c>
      <c r="C6662" s="28" t="s">
        <v>6</v>
      </c>
      <c r="D6662" s="21">
        <v>102837</v>
      </c>
      <c r="F6662" s="26">
        <v>284.45</v>
      </c>
      <c r="G6662" s="28" t="s">
        <v>1060</v>
      </c>
    </row>
    <row r="6663" spans="1:9" x14ac:dyDescent="0.25">
      <c r="A6663" s="21" t="s">
        <v>2119</v>
      </c>
      <c r="B6663" s="25">
        <v>41836</v>
      </c>
      <c r="C6663" s="28" t="s">
        <v>6</v>
      </c>
      <c r="D6663" s="21">
        <v>102904</v>
      </c>
      <c r="F6663" s="26">
        <v>280.77999999999997</v>
      </c>
      <c r="G6663" s="28" t="s">
        <v>1103</v>
      </c>
    </row>
    <row r="6664" spans="1:9" x14ac:dyDescent="0.25">
      <c r="A6664" s="21" t="s">
        <v>2119</v>
      </c>
      <c r="B6664" s="25">
        <v>41836</v>
      </c>
      <c r="C6664" s="28" t="s">
        <v>6</v>
      </c>
      <c r="D6664" s="21">
        <v>102917</v>
      </c>
      <c r="F6664" s="26">
        <v>411.84</v>
      </c>
      <c r="G6664" s="28" t="s">
        <v>1060</v>
      </c>
    </row>
    <row r="6665" spans="1:9" x14ac:dyDescent="0.25">
      <c r="A6665" s="21" t="s">
        <v>2119</v>
      </c>
      <c r="B6665" s="25">
        <v>41836</v>
      </c>
      <c r="C6665" s="28" t="s">
        <v>21</v>
      </c>
      <c r="D6665" s="21" t="s">
        <v>358</v>
      </c>
      <c r="E6665" s="26">
        <v>3300</v>
      </c>
      <c r="G6665" s="28" t="s">
        <v>1060</v>
      </c>
      <c r="I6665" s="21">
        <f>WEEKNUM(B6665)</f>
        <v>29</v>
      </c>
    </row>
    <row r="6666" spans="1:9" x14ac:dyDescent="0.25">
      <c r="A6666" s="21" t="s">
        <v>2119</v>
      </c>
      <c r="B6666" s="25">
        <v>41837</v>
      </c>
      <c r="C6666" s="28" t="s">
        <v>6</v>
      </c>
      <c r="D6666" s="21">
        <v>310379</v>
      </c>
      <c r="F6666" s="26">
        <v>1625.74</v>
      </c>
      <c r="G6666" s="28" t="s">
        <v>1103</v>
      </c>
    </row>
    <row r="6667" spans="1:9" x14ac:dyDescent="0.25">
      <c r="A6667" s="21" t="s">
        <v>2119</v>
      </c>
      <c r="B6667" s="25">
        <v>41837</v>
      </c>
      <c r="C6667" s="28" t="s">
        <v>6</v>
      </c>
      <c r="D6667" s="21" t="s">
        <v>1112</v>
      </c>
      <c r="F6667" s="26">
        <v>218.97</v>
      </c>
      <c r="G6667" s="28" t="s">
        <v>1103</v>
      </c>
    </row>
    <row r="6668" spans="1:9" x14ac:dyDescent="0.25">
      <c r="A6668" s="21" t="s">
        <v>2119</v>
      </c>
      <c r="B6668" s="25">
        <v>41837</v>
      </c>
      <c r="C6668" s="28" t="s">
        <v>6</v>
      </c>
      <c r="D6668" s="21">
        <v>300033</v>
      </c>
      <c r="F6668" s="26">
        <v>88.97</v>
      </c>
      <c r="G6668" s="28" t="s">
        <v>1060</v>
      </c>
    </row>
    <row r="6669" spans="1:9" x14ac:dyDescent="0.25">
      <c r="A6669" s="21" t="s">
        <v>2119</v>
      </c>
      <c r="B6669" s="25">
        <v>41837</v>
      </c>
      <c r="C6669" s="28" t="s">
        <v>6</v>
      </c>
      <c r="D6669" s="21">
        <v>310408</v>
      </c>
      <c r="F6669" s="26">
        <v>62.42</v>
      </c>
      <c r="G6669" s="28" t="s">
        <v>1103</v>
      </c>
    </row>
    <row r="6670" spans="1:9" x14ac:dyDescent="0.25">
      <c r="A6670" s="21" t="s">
        <v>2119</v>
      </c>
      <c r="B6670" s="25">
        <v>41837</v>
      </c>
      <c r="C6670" s="28" t="s">
        <v>434</v>
      </c>
      <c r="D6670" s="21">
        <v>103000</v>
      </c>
      <c r="F6670" s="26">
        <v>354.66</v>
      </c>
      <c r="G6670" s="28" t="s">
        <v>970</v>
      </c>
    </row>
    <row r="6671" spans="1:9" x14ac:dyDescent="0.25">
      <c r="A6671" s="21" t="s">
        <v>2119</v>
      </c>
      <c r="B6671" s="25">
        <v>41837</v>
      </c>
      <c r="C6671" s="28" t="s">
        <v>1015</v>
      </c>
      <c r="D6671" s="21" t="s">
        <v>1170</v>
      </c>
      <c r="E6671" s="26">
        <v>500</v>
      </c>
      <c r="G6671" s="28" t="s">
        <v>1171</v>
      </c>
      <c r="I6671" s="21">
        <f>WEEKNUM(B6671)</f>
        <v>29</v>
      </c>
    </row>
    <row r="6672" spans="1:9" x14ac:dyDescent="0.25">
      <c r="A6672" s="21" t="s">
        <v>2119</v>
      </c>
      <c r="B6672" s="25">
        <v>41838</v>
      </c>
      <c r="C6672" s="28" t="s">
        <v>6</v>
      </c>
      <c r="D6672" s="21">
        <v>103028</v>
      </c>
      <c r="F6672" s="26">
        <v>102.42</v>
      </c>
      <c r="G6672" s="28" t="s">
        <v>503</v>
      </c>
    </row>
    <row r="6673" spans="1:9" x14ac:dyDescent="0.25">
      <c r="A6673" s="21" t="s">
        <v>2119</v>
      </c>
      <c r="B6673" s="25">
        <v>41838</v>
      </c>
      <c r="C6673" s="28" t="s">
        <v>6</v>
      </c>
      <c r="D6673" s="21">
        <v>103029</v>
      </c>
      <c r="F6673" s="26">
        <v>8.43</v>
      </c>
      <c r="G6673" s="28" t="s">
        <v>503</v>
      </c>
    </row>
    <row r="6674" spans="1:9" x14ac:dyDescent="0.25">
      <c r="A6674" s="21" t="s">
        <v>2119</v>
      </c>
      <c r="B6674" s="25">
        <v>41838</v>
      </c>
      <c r="C6674" s="28" t="s">
        <v>6</v>
      </c>
      <c r="D6674" s="21">
        <v>300092</v>
      </c>
      <c r="F6674" s="26">
        <v>220.07</v>
      </c>
      <c r="G6674" s="28" t="s">
        <v>1109</v>
      </c>
    </row>
    <row r="6675" spans="1:9" x14ac:dyDescent="0.25">
      <c r="A6675" s="21" t="s">
        <v>2119</v>
      </c>
      <c r="B6675" s="25">
        <v>41838</v>
      </c>
      <c r="C6675" s="28" t="s">
        <v>6</v>
      </c>
      <c r="D6675" s="21">
        <v>103040</v>
      </c>
      <c r="F6675" s="26">
        <v>77.78</v>
      </c>
      <c r="G6675" s="28" t="s">
        <v>1103</v>
      </c>
    </row>
    <row r="6676" spans="1:9" x14ac:dyDescent="0.25">
      <c r="A6676" s="21" t="s">
        <v>2119</v>
      </c>
      <c r="B6676" s="25">
        <v>41838</v>
      </c>
      <c r="C6676" s="28" t="s">
        <v>1015</v>
      </c>
      <c r="D6676" s="21" t="s">
        <v>295</v>
      </c>
      <c r="E6676" s="26">
        <v>3000</v>
      </c>
      <c r="G6676" s="28" t="s">
        <v>1060</v>
      </c>
      <c r="I6676" s="21">
        <f>WEEKNUM(B6676)</f>
        <v>29</v>
      </c>
    </row>
    <row r="6677" spans="1:9" x14ac:dyDescent="0.25">
      <c r="A6677" s="21" t="s">
        <v>2119</v>
      </c>
      <c r="B6677" s="25">
        <v>41838</v>
      </c>
      <c r="C6677" s="28" t="s">
        <v>21</v>
      </c>
      <c r="D6677" s="21" t="s">
        <v>424</v>
      </c>
      <c r="E6677" s="26">
        <v>195</v>
      </c>
      <c r="G6677" s="28" t="s">
        <v>503</v>
      </c>
      <c r="I6677" s="21">
        <f>WEEKNUM(B6677)</f>
        <v>29</v>
      </c>
    </row>
    <row r="6678" spans="1:9" x14ac:dyDescent="0.25">
      <c r="A6678" s="21" t="s">
        <v>2119</v>
      </c>
      <c r="B6678" s="25">
        <v>41838</v>
      </c>
      <c r="C6678" s="28" t="s">
        <v>21</v>
      </c>
      <c r="D6678" s="21" t="s">
        <v>899</v>
      </c>
      <c r="E6678" s="26">
        <v>2500</v>
      </c>
      <c r="G6678" s="28" t="s">
        <v>1172</v>
      </c>
      <c r="I6678" s="21">
        <f>WEEKNUM(B6678)</f>
        <v>29</v>
      </c>
    </row>
    <row r="6679" spans="1:9" x14ac:dyDescent="0.25">
      <c r="A6679" s="21" t="s">
        <v>2119</v>
      </c>
      <c r="B6679" s="25">
        <v>41839</v>
      </c>
      <c r="C6679" s="28" t="s">
        <v>275</v>
      </c>
      <c r="D6679" s="21">
        <v>442400</v>
      </c>
      <c r="F6679" s="26">
        <v>317.56</v>
      </c>
      <c r="G6679" s="28" t="s">
        <v>970</v>
      </c>
    </row>
    <row r="6680" spans="1:9" x14ac:dyDescent="0.25">
      <c r="A6680" s="21" t="s">
        <v>2119</v>
      </c>
      <c r="B6680" s="25">
        <v>41841</v>
      </c>
      <c r="C6680" s="28" t="s">
        <v>6</v>
      </c>
      <c r="D6680" s="21">
        <v>442639</v>
      </c>
      <c r="F6680" s="26">
        <v>261.37</v>
      </c>
      <c r="G6680" s="28" t="s">
        <v>1103</v>
      </c>
    </row>
    <row r="6681" spans="1:9" x14ac:dyDescent="0.25">
      <c r="A6681" s="21" t="s">
        <v>2119</v>
      </c>
      <c r="B6681" s="25">
        <v>41841</v>
      </c>
      <c r="C6681" s="28" t="s">
        <v>583</v>
      </c>
      <c r="D6681" s="21">
        <v>103164</v>
      </c>
      <c r="F6681" s="26">
        <v>106</v>
      </c>
      <c r="G6681" s="28" t="s">
        <v>323</v>
      </c>
    </row>
    <row r="6682" spans="1:9" x14ac:dyDescent="0.25">
      <c r="A6682" s="21" t="s">
        <v>2119</v>
      </c>
      <c r="B6682" s="25">
        <v>41841</v>
      </c>
      <c r="C6682" s="28" t="s">
        <v>275</v>
      </c>
      <c r="D6682" s="21">
        <v>442729</v>
      </c>
      <c r="F6682" s="26">
        <v>419.18</v>
      </c>
      <c r="G6682" s="28" t="s">
        <v>1061</v>
      </c>
    </row>
    <row r="6683" spans="1:9" x14ac:dyDescent="0.25">
      <c r="A6683" s="21" t="s">
        <v>2119</v>
      </c>
      <c r="B6683" s="25">
        <v>41841</v>
      </c>
      <c r="C6683" s="28" t="s">
        <v>1015</v>
      </c>
      <c r="D6683" s="21" t="s">
        <v>36</v>
      </c>
      <c r="E6683" s="26">
        <v>2260</v>
      </c>
      <c r="G6683" s="28" t="s">
        <v>1061</v>
      </c>
      <c r="I6683" s="21">
        <f t="shared" ref="I6683:I6688" si="208">WEEKNUM(B6683)</f>
        <v>30</v>
      </c>
    </row>
    <row r="6684" spans="1:9" x14ac:dyDescent="0.25">
      <c r="A6684" s="21" t="s">
        <v>2119</v>
      </c>
      <c r="B6684" s="25">
        <v>41841</v>
      </c>
      <c r="C6684" s="28" t="s">
        <v>21</v>
      </c>
      <c r="D6684" s="21" t="s">
        <v>22</v>
      </c>
      <c r="E6684" s="26">
        <v>2700</v>
      </c>
      <c r="G6684" s="28" t="s">
        <v>1103</v>
      </c>
      <c r="I6684" s="21">
        <f t="shared" si="208"/>
        <v>30</v>
      </c>
    </row>
    <row r="6685" spans="1:9" x14ac:dyDescent="0.25">
      <c r="A6685" s="21" t="s">
        <v>2119</v>
      </c>
      <c r="B6685" s="25">
        <v>41841</v>
      </c>
      <c r="C6685" s="28" t="s">
        <v>21</v>
      </c>
      <c r="D6685" s="21" t="s">
        <v>295</v>
      </c>
      <c r="E6685" s="26">
        <v>2400</v>
      </c>
      <c r="G6685" s="28" t="s">
        <v>1103</v>
      </c>
      <c r="I6685" s="21">
        <f t="shared" si="208"/>
        <v>30</v>
      </c>
    </row>
    <row r="6686" spans="1:9" x14ac:dyDescent="0.25">
      <c r="A6686" s="21" t="s">
        <v>2119</v>
      </c>
      <c r="B6686" s="25">
        <v>41841</v>
      </c>
      <c r="C6686" s="28" t="s">
        <v>21</v>
      </c>
      <c r="D6686" s="21" t="s">
        <v>36</v>
      </c>
      <c r="E6686" s="26">
        <v>360</v>
      </c>
      <c r="G6686" s="28" t="s">
        <v>503</v>
      </c>
      <c r="I6686" s="21">
        <f t="shared" si="208"/>
        <v>30</v>
      </c>
    </row>
    <row r="6687" spans="1:9" x14ac:dyDescent="0.25">
      <c r="A6687" s="21" t="s">
        <v>2119</v>
      </c>
      <c r="B6687" s="25">
        <v>41841</v>
      </c>
      <c r="C6687" s="28" t="s">
        <v>21</v>
      </c>
      <c r="D6687" s="21" t="s">
        <v>40</v>
      </c>
      <c r="E6687" s="26">
        <v>180</v>
      </c>
      <c r="G6687" s="28" t="s">
        <v>386</v>
      </c>
      <c r="I6687" s="21">
        <f t="shared" si="208"/>
        <v>30</v>
      </c>
    </row>
    <row r="6688" spans="1:9" x14ac:dyDescent="0.25">
      <c r="A6688" s="21" t="s">
        <v>2119</v>
      </c>
      <c r="B6688" s="25">
        <v>41841</v>
      </c>
      <c r="C6688" s="28" t="s">
        <v>21</v>
      </c>
      <c r="D6688" s="21" t="s">
        <v>1173</v>
      </c>
      <c r="E6688" s="26">
        <v>2800</v>
      </c>
      <c r="G6688" s="28" t="s">
        <v>1103</v>
      </c>
      <c r="I6688" s="21">
        <f t="shared" si="208"/>
        <v>30</v>
      </c>
    </row>
    <row r="6689" spans="1:9" x14ac:dyDescent="0.25">
      <c r="A6689" s="21" t="s">
        <v>2119</v>
      </c>
      <c r="B6689" s="25">
        <v>41842</v>
      </c>
      <c r="C6689" s="28" t="s">
        <v>6</v>
      </c>
      <c r="D6689" s="21">
        <v>442980</v>
      </c>
      <c r="F6689" s="26">
        <v>291.91000000000003</v>
      </c>
      <c r="G6689" s="28" t="s">
        <v>1060</v>
      </c>
    </row>
    <row r="6690" spans="1:9" x14ac:dyDescent="0.25">
      <c r="A6690" s="21" t="s">
        <v>2119</v>
      </c>
      <c r="B6690" s="25">
        <v>41843</v>
      </c>
      <c r="C6690" s="28" t="s">
        <v>6</v>
      </c>
      <c r="D6690" s="21">
        <v>103263</v>
      </c>
      <c r="F6690" s="26">
        <v>147.51</v>
      </c>
      <c r="G6690" s="28" t="s">
        <v>1103</v>
      </c>
    </row>
    <row r="6691" spans="1:9" x14ac:dyDescent="0.25">
      <c r="A6691" s="21" t="s">
        <v>2119</v>
      </c>
      <c r="B6691" s="25">
        <v>41844</v>
      </c>
      <c r="C6691" s="28" t="s">
        <v>6</v>
      </c>
      <c r="D6691" s="21">
        <v>103338</v>
      </c>
      <c r="F6691" s="26">
        <v>63.92</v>
      </c>
      <c r="G6691" s="28" t="s">
        <v>1103</v>
      </c>
    </row>
    <row r="6692" spans="1:9" x14ac:dyDescent="0.25">
      <c r="A6692" s="21" t="s">
        <v>2119</v>
      </c>
      <c r="B6692" s="25">
        <v>41844</v>
      </c>
      <c r="C6692" s="28" t="s">
        <v>6</v>
      </c>
      <c r="D6692" s="21" t="s">
        <v>216</v>
      </c>
      <c r="F6692" s="26">
        <v>399.7</v>
      </c>
      <c r="G6692" s="28" t="s">
        <v>1103</v>
      </c>
    </row>
    <row r="6693" spans="1:9" x14ac:dyDescent="0.25">
      <c r="A6693" s="21" t="s">
        <v>2119</v>
      </c>
      <c r="B6693" s="25">
        <v>41844</v>
      </c>
      <c r="C6693" s="28" t="s">
        <v>275</v>
      </c>
      <c r="D6693" s="21">
        <v>103343</v>
      </c>
      <c r="F6693" s="26">
        <v>73.69</v>
      </c>
      <c r="G6693" s="28" t="s">
        <v>1061</v>
      </c>
    </row>
    <row r="6694" spans="1:9" x14ac:dyDescent="0.25">
      <c r="A6694" s="21" t="s">
        <v>2119</v>
      </c>
      <c r="B6694" s="25">
        <v>41844</v>
      </c>
      <c r="C6694" s="28" t="s">
        <v>275</v>
      </c>
      <c r="D6694" s="21">
        <v>443525</v>
      </c>
      <c r="F6694" s="26">
        <v>64</v>
      </c>
      <c r="G6694" s="28" t="s">
        <v>1061</v>
      </c>
    </row>
    <row r="6695" spans="1:9" x14ac:dyDescent="0.25">
      <c r="A6695" s="21" t="s">
        <v>2119</v>
      </c>
      <c r="B6695" s="25">
        <v>41844</v>
      </c>
      <c r="C6695" s="28" t="s">
        <v>6</v>
      </c>
      <c r="D6695" s="21">
        <v>103363</v>
      </c>
      <c r="F6695" s="26">
        <v>2374.81</v>
      </c>
      <c r="G6695" s="28" t="s">
        <v>1103</v>
      </c>
    </row>
    <row r="6696" spans="1:9" x14ac:dyDescent="0.25">
      <c r="A6696" s="21" t="s">
        <v>2119</v>
      </c>
      <c r="B6696" s="25">
        <v>41844</v>
      </c>
      <c r="C6696" s="28" t="s">
        <v>275</v>
      </c>
      <c r="D6696" s="21">
        <v>443579</v>
      </c>
      <c r="F6696" s="26">
        <v>139.13999999999999</v>
      </c>
      <c r="G6696" s="28" t="s">
        <v>970</v>
      </c>
    </row>
    <row r="6697" spans="1:9" x14ac:dyDescent="0.25">
      <c r="A6697" s="21" t="s">
        <v>2119</v>
      </c>
      <c r="B6697" s="25">
        <v>41844</v>
      </c>
      <c r="C6697" s="28" t="s">
        <v>275</v>
      </c>
      <c r="D6697" s="21">
        <v>300615</v>
      </c>
      <c r="F6697" s="26">
        <v>73.989999999999995</v>
      </c>
      <c r="G6697" s="28" t="s">
        <v>1061</v>
      </c>
    </row>
    <row r="6698" spans="1:9" x14ac:dyDescent="0.25">
      <c r="A6698" s="21" t="s">
        <v>2119</v>
      </c>
      <c r="B6698" s="25">
        <v>41844</v>
      </c>
      <c r="C6698" s="28" t="s">
        <v>1015</v>
      </c>
      <c r="D6698" s="21" t="s">
        <v>255</v>
      </c>
      <c r="E6698" s="26">
        <v>1000</v>
      </c>
      <c r="G6698" s="28" t="s">
        <v>1060</v>
      </c>
      <c r="I6698" s="21">
        <f>WEEKNUM(B6698)</f>
        <v>30</v>
      </c>
    </row>
    <row r="6699" spans="1:9" x14ac:dyDescent="0.25">
      <c r="A6699" s="21" t="s">
        <v>2119</v>
      </c>
      <c r="B6699" s="25">
        <v>41844</v>
      </c>
      <c r="C6699" s="28" t="s">
        <v>21</v>
      </c>
      <c r="D6699" s="21" t="s">
        <v>1174</v>
      </c>
      <c r="E6699" s="26">
        <v>885</v>
      </c>
      <c r="G6699" s="28" t="s">
        <v>1150</v>
      </c>
      <c r="I6699" s="21">
        <f>WEEKNUM(B6699)</f>
        <v>30</v>
      </c>
    </row>
    <row r="6700" spans="1:9" x14ac:dyDescent="0.25">
      <c r="A6700" s="21" t="s">
        <v>2119</v>
      </c>
      <c r="B6700" s="25">
        <v>41844</v>
      </c>
      <c r="C6700" s="28" t="s">
        <v>21</v>
      </c>
      <c r="D6700" s="21" t="s">
        <v>1174</v>
      </c>
      <c r="E6700" s="26">
        <v>551</v>
      </c>
      <c r="G6700" s="28" t="s">
        <v>1150</v>
      </c>
      <c r="I6700" s="21">
        <f>WEEKNUM(B6700)</f>
        <v>30</v>
      </c>
    </row>
    <row r="6701" spans="1:9" x14ac:dyDescent="0.25">
      <c r="A6701" s="21" t="s">
        <v>2119</v>
      </c>
      <c r="B6701" s="25">
        <v>41845</v>
      </c>
      <c r="C6701" s="28" t="s">
        <v>6</v>
      </c>
      <c r="D6701" s="21">
        <v>103393</v>
      </c>
      <c r="F6701" s="26">
        <v>1362.52</v>
      </c>
      <c r="G6701" s="28" t="s">
        <v>1103</v>
      </c>
    </row>
    <row r="6702" spans="1:9" x14ac:dyDescent="0.25">
      <c r="A6702" s="21" t="s">
        <v>2119</v>
      </c>
      <c r="B6702" s="25">
        <v>41845</v>
      </c>
      <c r="C6702" s="28" t="s">
        <v>275</v>
      </c>
      <c r="D6702" s="21">
        <v>443808</v>
      </c>
      <c r="F6702" s="26">
        <v>56.7</v>
      </c>
      <c r="G6702" s="28" t="s">
        <v>970</v>
      </c>
    </row>
    <row r="6703" spans="1:9" x14ac:dyDescent="0.25">
      <c r="A6703" s="21" t="s">
        <v>2119</v>
      </c>
      <c r="B6703" s="25">
        <v>41845</v>
      </c>
      <c r="C6703" s="28" t="s">
        <v>6</v>
      </c>
      <c r="D6703" s="21">
        <v>300714</v>
      </c>
      <c r="F6703" s="26">
        <v>197.11</v>
      </c>
      <c r="G6703" s="28" t="s">
        <v>1109</v>
      </c>
    </row>
    <row r="6704" spans="1:9" x14ac:dyDescent="0.25">
      <c r="A6704" s="21" t="s">
        <v>2119</v>
      </c>
      <c r="B6704" s="25">
        <v>41845</v>
      </c>
      <c r="C6704" s="28" t="s">
        <v>6</v>
      </c>
      <c r="D6704" s="21">
        <v>300721</v>
      </c>
      <c r="F6704" s="26">
        <v>135.58000000000001</v>
      </c>
      <c r="G6704" s="28" t="s">
        <v>1109</v>
      </c>
    </row>
    <row r="6705" spans="1:9" x14ac:dyDescent="0.25">
      <c r="A6705" s="21" t="s">
        <v>2119</v>
      </c>
      <c r="B6705" s="25">
        <v>41845</v>
      </c>
      <c r="C6705" s="28" t="s">
        <v>1015</v>
      </c>
      <c r="D6705" s="21" t="s">
        <v>255</v>
      </c>
      <c r="E6705" s="26">
        <v>1500</v>
      </c>
      <c r="G6705" s="28" t="s">
        <v>1061</v>
      </c>
      <c r="I6705" s="21">
        <f>WEEKNUM(B6705)</f>
        <v>30</v>
      </c>
    </row>
    <row r="6706" spans="1:9" x14ac:dyDescent="0.25">
      <c r="A6706" s="21" t="s">
        <v>2119</v>
      </c>
      <c r="B6706" s="25">
        <v>41845</v>
      </c>
      <c r="C6706" s="28" t="s">
        <v>21</v>
      </c>
      <c r="D6706" s="21" t="s">
        <v>249</v>
      </c>
      <c r="E6706" s="26">
        <v>3800</v>
      </c>
      <c r="G6706" s="28" t="s">
        <v>1103</v>
      </c>
      <c r="I6706" s="21">
        <f>WEEKNUM(B6706)</f>
        <v>30</v>
      </c>
    </row>
    <row r="6707" spans="1:9" x14ac:dyDescent="0.25">
      <c r="A6707" s="21" t="s">
        <v>2119</v>
      </c>
      <c r="B6707" s="25">
        <v>41846</v>
      </c>
      <c r="C6707" s="28" t="s">
        <v>6</v>
      </c>
      <c r="D6707" s="21">
        <v>300742</v>
      </c>
      <c r="F6707" s="26">
        <v>23.1</v>
      </c>
      <c r="G6707" s="28" t="s">
        <v>1109</v>
      </c>
    </row>
    <row r="6708" spans="1:9" x14ac:dyDescent="0.25">
      <c r="A6708" s="21" t="s">
        <v>2119</v>
      </c>
      <c r="B6708" s="25">
        <v>41846</v>
      </c>
      <c r="C6708" s="28" t="s">
        <v>6</v>
      </c>
      <c r="D6708" s="21">
        <v>300787</v>
      </c>
      <c r="F6708" s="26">
        <v>213.45</v>
      </c>
      <c r="G6708" s="28" t="s">
        <v>1109</v>
      </c>
    </row>
    <row r="6709" spans="1:9" x14ac:dyDescent="0.25">
      <c r="A6709" s="21" t="s">
        <v>2119</v>
      </c>
      <c r="B6709" s="25">
        <v>41847</v>
      </c>
      <c r="C6709" s="28" t="s">
        <v>275</v>
      </c>
      <c r="D6709" s="21">
        <v>444067</v>
      </c>
      <c r="F6709" s="26">
        <v>110.72</v>
      </c>
      <c r="G6709" s="28" t="s">
        <v>970</v>
      </c>
    </row>
    <row r="6710" spans="1:9" x14ac:dyDescent="0.25">
      <c r="A6710" s="21" t="s">
        <v>2119</v>
      </c>
      <c r="B6710" s="25">
        <v>41848</v>
      </c>
      <c r="C6710" s="28" t="s">
        <v>6</v>
      </c>
      <c r="D6710" s="21">
        <v>302019</v>
      </c>
      <c r="F6710" s="26">
        <v>103.11</v>
      </c>
      <c r="G6710" s="28" t="s">
        <v>1175</v>
      </c>
    </row>
    <row r="6711" spans="1:9" x14ac:dyDescent="0.25">
      <c r="A6711" s="21" t="s">
        <v>2119</v>
      </c>
      <c r="B6711" s="25">
        <v>41848</v>
      </c>
      <c r="C6711" s="28" t="s">
        <v>275</v>
      </c>
      <c r="D6711" s="21">
        <v>351244</v>
      </c>
      <c r="F6711" s="26">
        <v>301.82</v>
      </c>
      <c r="G6711" s="28" t="s">
        <v>1176</v>
      </c>
    </row>
    <row r="6712" spans="1:9" x14ac:dyDescent="0.25">
      <c r="A6712" s="21" t="s">
        <v>2119</v>
      </c>
      <c r="B6712" s="25">
        <v>41848</v>
      </c>
      <c r="C6712" s="28" t="s">
        <v>6</v>
      </c>
      <c r="D6712" s="21">
        <v>300899</v>
      </c>
      <c r="F6712" s="26">
        <v>247.61</v>
      </c>
      <c r="G6712" s="28" t="s">
        <v>1103</v>
      </c>
    </row>
    <row r="6713" spans="1:9" x14ac:dyDescent="0.25">
      <c r="A6713" s="21" t="s">
        <v>2119</v>
      </c>
      <c r="B6713" s="25">
        <v>41848</v>
      </c>
      <c r="C6713" s="28" t="s">
        <v>1015</v>
      </c>
      <c r="D6713" s="21" t="s">
        <v>1177</v>
      </c>
      <c r="E6713" s="26">
        <v>100</v>
      </c>
      <c r="G6713" s="28" t="s">
        <v>343</v>
      </c>
      <c r="I6713" s="21">
        <f>WEEKNUM(B6713)</f>
        <v>31</v>
      </c>
    </row>
    <row r="6714" spans="1:9" x14ac:dyDescent="0.25">
      <c r="A6714" s="21" t="s">
        <v>2119</v>
      </c>
      <c r="B6714" s="25">
        <v>41848</v>
      </c>
      <c r="C6714" s="28" t="s">
        <v>21</v>
      </c>
      <c r="D6714" s="21" t="s">
        <v>493</v>
      </c>
      <c r="E6714" s="26">
        <v>1800.71</v>
      </c>
      <c r="G6714" s="28" t="s">
        <v>1060</v>
      </c>
      <c r="I6714" s="21">
        <f>WEEKNUM(B6714)</f>
        <v>31</v>
      </c>
    </row>
    <row r="6715" spans="1:9" x14ac:dyDescent="0.25">
      <c r="A6715" s="21" t="s">
        <v>2119</v>
      </c>
      <c r="B6715" s="25">
        <v>41849</v>
      </c>
      <c r="C6715" s="28" t="s">
        <v>275</v>
      </c>
      <c r="D6715" s="21">
        <v>351307</v>
      </c>
      <c r="F6715" s="26">
        <v>258.70999999999998</v>
      </c>
      <c r="G6715" s="28" t="s">
        <v>1176</v>
      </c>
    </row>
    <row r="6716" spans="1:9" x14ac:dyDescent="0.25">
      <c r="A6716" s="21" t="s">
        <v>2119</v>
      </c>
      <c r="B6716" s="25">
        <v>41849</v>
      </c>
      <c r="C6716" s="28" t="s">
        <v>275</v>
      </c>
      <c r="D6716" s="21">
        <v>103577</v>
      </c>
      <c r="F6716" s="26">
        <v>3461.78</v>
      </c>
      <c r="G6716" s="28" t="s">
        <v>1061</v>
      </c>
    </row>
    <row r="6717" spans="1:9" x14ac:dyDescent="0.25">
      <c r="A6717" s="21" t="s">
        <v>2119</v>
      </c>
      <c r="B6717" s="25">
        <v>41849</v>
      </c>
      <c r="C6717" s="28" t="s">
        <v>6</v>
      </c>
      <c r="D6717" s="21">
        <v>300989</v>
      </c>
      <c r="F6717" s="26">
        <v>128.71</v>
      </c>
      <c r="G6717" s="21" t="s">
        <v>158</v>
      </c>
    </row>
    <row r="6718" spans="1:9" x14ac:dyDescent="0.25">
      <c r="A6718" s="21" t="s">
        <v>2119</v>
      </c>
      <c r="B6718" s="25">
        <v>41849</v>
      </c>
      <c r="C6718" s="28" t="s">
        <v>1015</v>
      </c>
      <c r="D6718" s="21" t="s">
        <v>40</v>
      </c>
      <c r="E6718" s="26">
        <v>2020</v>
      </c>
      <c r="G6718" s="28" t="s">
        <v>1061</v>
      </c>
      <c r="I6718" s="21">
        <f>WEEKNUM(B6718)</f>
        <v>31</v>
      </c>
    </row>
    <row r="6719" spans="1:9" x14ac:dyDescent="0.25">
      <c r="A6719" s="21" t="s">
        <v>2119</v>
      </c>
      <c r="B6719" s="25">
        <v>41849</v>
      </c>
      <c r="C6719" s="28" t="s">
        <v>21</v>
      </c>
      <c r="D6719" s="21" t="s">
        <v>1167</v>
      </c>
      <c r="E6719" s="26">
        <v>150</v>
      </c>
      <c r="G6719" s="28" t="s">
        <v>1109</v>
      </c>
      <c r="I6719" s="21">
        <f>WEEKNUM(B6719)</f>
        <v>31</v>
      </c>
    </row>
    <row r="6720" spans="1:9" x14ac:dyDescent="0.25">
      <c r="A6720" s="21" t="s">
        <v>2119</v>
      </c>
      <c r="B6720" s="25">
        <v>41849</v>
      </c>
      <c r="C6720" s="28" t="s">
        <v>21</v>
      </c>
      <c r="D6720" s="21" t="s">
        <v>36</v>
      </c>
      <c r="E6720" s="26">
        <v>770</v>
      </c>
      <c r="G6720" s="28" t="s">
        <v>1109</v>
      </c>
      <c r="I6720" s="21">
        <f>WEEKNUM(B6720)</f>
        <v>31</v>
      </c>
    </row>
    <row r="6721" spans="1:9" x14ac:dyDescent="0.25">
      <c r="A6721" s="21" t="s">
        <v>2119</v>
      </c>
      <c r="B6721" s="25">
        <v>41849</v>
      </c>
      <c r="C6721" s="28" t="s">
        <v>21</v>
      </c>
      <c r="D6721" s="21" t="s">
        <v>22</v>
      </c>
      <c r="E6721" s="26">
        <v>1500</v>
      </c>
      <c r="G6721" s="28" t="s">
        <v>1103</v>
      </c>
      <c r="I6721" s="21">
        <f>WEEKNUM(B6721)</f>
        <v>31</v>
      </c>
    </row>
    <row r="6722" spans="1:9" x14ac:dyDescent="0.25">
      <c r="A6722" s="21" t="s">
        <v>2119</v>
      </c>
      <c r="B6722" s="25">
        <v>41850</v>
      </c>
      <c r="C6722" s="28" t="s">
        <v>340</v>
      </c>
      <c r="D6722" s="21">
        <v>103675</v>
      </c>
      <c r="F6722" s="26">
        <v>218.75</v>
      </c>
      <c r="G6722" s="28" t="s">
        <v>1061</v>
      </c>
    </row>
    <row r="6723" spans="1:9" x14ac:dyDescent="0.25">
      <c r="A6723" s="21" t="s">
        <v>2119</v>
      </c>
      <c r="B6723" s="25">
        <v>41850</v>
      </c>
      <c r="C6723" s="28" t="s">
        <v>275</v>
      </c>
      <c r="D6723" s="21">
        <v>444723</v>
      </c>
      <c r="F6723" s="26">
        <v>59</v>
      </c>
      <c r="G6723" s="28" t="s">
        <v>970</v>
      </c>
    </row>
    <row r="6724" spans="1:9" x14ac:dyDescent="0.25">
      <c r="A6724" s="21" t="s">
        <v>2119</v>
      </c>
      <c r="B6724" s="25">
        <v>41850</v>
      </c>
      <c r="C6724" s="28" t="s">
        <v>6</v>
      </c>
      <c r="D6724" s="21">
        <v>174463</v>
      </c>
      <c r="F6724" s="26">
        <v>921.97</v>
      </c>
      <c r="G6724" s="28" t="s">
        <v>68</v>
      </c>
    </row>
    <row r="6725" spans="1:9" x14ac:dyDescent="0.25">
      <c r="A6725" s="21" t="s">
        <v>2119</v>
      </c>
      <c r="B6725" s="25">
        <v>41850</v>
      </c>
      <c r="C6725" s="28" t="s">
        <v>21</v>
      </c>
      <c r="D6725" s="21" t="s">
        <v>40</v>
      </c>
      <c r="E6725" s="26">
        <v>75</v>
      </c>
      <c r="G6725" s="28" t="s">
        <v>331</v>
      </c>
      <c r="I6725" s="21">
        <f>WEEKNUM(B6725)</f>
        <v>31</v>
      </c>
    </row>
    <row r="6726" spans="1:9" x14ac:dyDescent="0.25">
      <c r="A6726" s="21" t="s">
        <v>2119</v>
      </c>
      <c r="B6726" s="25">
        <v>41850</v>
      </c>
      <c r="C6726" s="28" t="s">
        <v>21</v>
      </c>
      <c r="D6726" s="21" t="s">
        <v>40</v>
      </c>
      <c r="E6726" s="26">
        <v>75</v>
      </c>
      <c r="G6726" s="28" t="s">
        <v>386</v>
      </c>
      <c r="I6726" s="21">
        <f>WEEKNUM(B6726)</f>
        <v>31</v>
      </c>
    </row>
    <row r="6727" spans="1:9" x14ac:dyDescent="0.25">
      <c r="A6727" s="21" t="s">
        <v>2119</v>
      </c>
      <c r="B6727" s="25">
        <v>41850</v>
      </c>
      <c r="C6727" s="28" t="s">
        <v>21</v>
      </c>
      <c r="D6727" s="21" t="s">
        <v>40</v>
      </c>
      <c r="E6727" s="26">
        <v>250</v>
      </c>
      <c r="G6727" s="28" t="s">
        <v>1109</v>
      </c>
      <c r="I6727" s="21">
        <f>WEEKNUM(B6727)</f>
        <v>31</v>
      </c>
    </row>
    <row r="6728" spans="1:9" x14ac:dyDescent="0.25">
      <c r="A6728" s="21" t="s">
        <v>2119</v>
      </c>
      <c r="B6728" s="25">
        <v>41850</v>
      </c>
      <c r="C6728" s="28" t="s">
        <v>21</v>
      </c>
      <c r="D6728" s="21" t="s">
        <v>508</v>
      </c>
      <c r="E6728" s="26">
        <v>516.57000000000005</v>
      </c>
      <c r="G6728" s="28" t="s">
        <v>454</v>
      </c>
      <c r="I6728" s="21">
        <f>WEEKNUM(B6728)</f>
        <v>31</v>
      </c>
    </row>
    <row r="6729" spans="1:9" x14ac:dyDescent="0.25">
      <c r="A6729" s="21" t="s">
        <v>2119</v>
      </c>
      <c r="B6729" s="25">
        <v>41851</v>
      </c>
      <c r="C6729" s="28" t="s">
        <v>6</v>
      </c>
      <c r="D6729" s="21">
        <v>302436</v>
      </c>
      <c r="F6729" s="26">
        <v>387.91</v>
      </c>
      <c r="G6729" s="28" t="s">
        <v>68</v>
      </c>
    </row>
    <row r="6730" spans="1:9" x14ac:dyDescent="0.25">
      <c r="A6730" s="21" t="s">
        <v>2119</v>
      </c>
      <c r="B6730" s="25">
        <v>41851</v>
      </c>
      <c r="C6730" s="28" t="s">
        <v>6</v>
      </c>
      <c r="D6730" s="21">
        <v>302551</v>
      </c>
      <c r="F6730" s="26">
        <v>198.02</v>
      </c>
      <c r="G6730" s="28" t="s">
        <v>68</v>
      </c>
    </row>
    <row r="6731" spans="1:9" x14ac:dyDescent="0.25">
      <c r="A6731" s="21" t="s">
        <v>2119</v>
      </c>
      <c r="B6731" s="25">
        <v>41852</v>
      </c>
      <c r="C6731" s="28" t="s">
        <v>275</v>
      </c>
      <c r="D6731" s="21">
        <v>103806</v>
      </c>
      <c r="F6731" s="26">
        <v>941.9</v>
      </c>
      <c r="G6731" s="28" t="s">
        <v>1178</v>
      </c>
    </row>
    <row r="6732" spans="1:9" x14ac:dyDescent="0.25">
      <c r="A6732" s="21" t="s">
        <v>2119</v>
      </c>
      <c r="B6732" s="25">
        <v>41852</v>
      </c>
      <c r="C6732" s="28" t="s">
        <v>21</v>
      </c>
      <c r="D6732" s="21" t="s">
        <v>260</v>
      </c>
      <c r="E6732" s="26">
        <v>150</v>
      </c>
      <c r="G6732" s="28" t="s">
        <v>504</v>
      </c>
      <c r="I6732" s="21">
        <f>WEEKNUM(B6732)</f>
        <v>31</v>
      </c>
    </row>
    <row r="6733" spans="1:9" x14ac:dyDescent="0.25">
      <c r="A6733" s="21" t="s">
        <v>2119</v>
      </c>
      <c r="B6733" s="25">
        <v>41852</v>
      </c>
      <c r="C6733" s="28" t="s">
        <v>21</v>
      </c>
      <c r="D6733" s="21" t="s">
        <v>260</v>
      </c>
      <c r="E6733" s="26">
        <v>500</v>
      </c>
      <c r="G6733" s="28" t="s">
        <v>68</v>
      </c>
      <c r="I6733" s="21">
        <f>WEEKNUM(B6733)</f>
        <v>31</v>
      </c>
    </row>
    <row r="6734" spans="1:9" x14ac:dyDescent="0.25">
      <c r="A6734" s="21" t="s">
        <v>2119</v>
      </c>
      <c r="B6734" s="25">
        <v>41852</v>
      </c>
      <c r="C6734" s="28" t="s">
        <v>1015</v>
      </c>
      <c r="D6734" s="21" t="s">
        <v>1179</v>
      </c>
      <c r="E6734" s="26">
        <v>2500</v>
      </c>
      <c r="G6734" s="28" t="s">
        <v>1061</v>
      </c>
      <c r="I6734" s="21">
        <f>WEEKNUM(B6734)</f>
        <v>31</v>
      </c>
    </row>
    <row r="6735" spans="1:9" x14ac:dyDescent="0.25">
      <c r="A6735" s="21" t="s">
        <v>2119</v>
      </c>
      <c r="B6735" s="25">
        <v>41855</v>
      </c>
      <c r="C6735" s="28" t="s">
        <v>6</v>
      </c>
      <c r="D6735" s="21">
        <v>103922</v>
      </c>
      <c r="F6735" s="26">
        <v>662.16</v>
      </c>
      <c r="G6735" s="28" t="s">
        <v>1103</v>
      </c>
    </row>
    <row r="6736" spans="1:9" x14ac:dyDescent="0.25">
      <c r="A6736" s="21" t="s">
        <v>2119</v>
      </c>
      <c r="B6736" s="25">
        <v>41855</v>
      </c>
      <c r="C6736" s="28" t="s">
        <v>340</v>
      </c>
      <c r="D6736" s="21">
        <v>103923</v>
      </c>
      <c r="F6736" s="26">
        <v>209.47</v>
      </c>
      <c r="G6736" s="28" t="s">
        <v>969</v>
      </c>
    </row>
    <row r="6737" spans="1:9" x14ac:dyDescent="0.25">
      <c r="A6737" s="21" t="s">
        <v>2119</v>
      </c>
      <c r="B6737" s="25">
        <v>41855</v>
      </c>
      <c r="C6737" s="28" t="s">
        <v>434</v>
      </c>
      <c r="D6737" s="21">
        <v>301457</v>
      </c>
      <c r="F6737" s="26">
        <v>96.45</v>
      </c>
      <c r="G6737" s="28" t="s">
        <v>323</v>
      </c>
    </row>
    <row r="6738" spans="1:9" x14ac:dyDescent="0.25">
      <c r="A6738" s="21" t="s">
        <v>2119</v>
      </c>
      <c r="B6738" s="25">
        <v>41855</v>
      </c>
      <c r="C6738" s="28" t="s">
        <v>21</v>
      </c>
      <c r="D6738" s="21" t="s">
        <v>269</v>
      </c>
      <c r="E6738" s="26">
        <v>350</v>
      </c>
      <c r="G6738" s="28" t="s">
        <v>1109</v>
      </c>
      <c r="I6738" s="21">
        <f t="shared" ref="I6738:I6749" si="209">WEEKNUM(B6738)</f>
        <v>32</v>
      </c>
    </row>
    <row r="6739" spans="1:9" x14ac:dyDescent="0.25">
      <c r="A6739" s="21" t="s">
        <v>2119</v>
      </c>
      <c r="B6739" s="25">
        <v>41855</v>
      </c>
      <c r="C6739" s="28" t="s">
        <v>21</v>
      </c>
      <c r="D6739" s="21" t="s">
        <v>269</v>
      </c>
      <c r="E6739" s="26">
        <v>260</v>
      </c>
      <c r="G6739" s="28" t="s">
        <v>503</v>
      </c>
      <c r="I6739" s="21">
        <f t="shared" si="209"/>
        <v>32</v>
      </c>
    </row>
    <row r="6740" spans="1:9" x14ac:dyDescent="0.25">
      <c r="A6740" s="21" t="s">
        <v>2119</v>
      </c>
      <c r="B6740" s="25">
        <v>41855</v>
      </c>
      <c r="C6740" s="28" t="s">
        <v>21</v>
      </c>
      <c r="D6740" s="21" t="s">
        <v>269</v>
      </c>
      <c r="E6740" s="26">
        <v>1190</v>
      </c>
      <c r="G6740" s="28" t="s">
        <v>68</v>
      </c>
      <c r="I6740" s="21">
        <f t="shared" si="209"/>
        <v>32</v>
      </c>
    </row>
    <row r="6741" spans="1:9" x14ac:dyDescent="0.25">
      <c r="A6741" s="21" t="s">
        <v>2119</v>
      </c>
      <c r="B6741" s="25">
        <v>41855</v>
      </c>
      <c r="C6741" s="28" t="s">
        <v>21</v>
      </c>
      <c r="D6741" s="21" t="s">
        <v>269</v>
      </c>
      <c r="E6741" s="26">
        <v>230</v>
      </c>
      <c r="G6741" s="21" t="s">
        <v>158</v>
      </c>
      <c r="I6741" s="21">
        <f t="shared" si="209"/>
        <v>32</v>
      </c>
    </row>
    <row r="6742" spans="1:9" x14ac:dyDescent="0.25">
      <c r="A6742" s="21" t="s">
        <v>2119</v>
      </c>
      <c r="B6742" s="25">
        <v>41855</v>
      </c>
      <c r="C6742" s="28" t="s">
        <v>21</v>
      </c>
      <c r="D6742" s="21" t="s">
        <v>1180</v>
      </c>
      <c r="E6742" s="26">
        <v>2000</v>
      </c>
      <c r="G6742" s="28" t="s">
        <v>200</v>
      </c>
      <c r="I6742" s="21">
        <f t="shared" si="209"/>
        <v>32</v>
      </c>
    </row>
    <row r="6743" spans="1:9" x14ac:dyDescent="0.25">
      <c r="A6743" s="21" t="s">
        <v>2119</v>
      </c>
      <c r="B6743" s="25">
        <v>41855</v>
      </c>
      <c r="C6743" s="28" t="s">
        <v>21</v>
      </c>
      <c r="D6743" s="21" t="s">
        <v>1181</v>
      </c>
      <c r="E6743" s="26">
        <v>597.70000000000005</v>
      </c>
      <c r="G6743" s="28" t="s">
        <v>1150</v>
      </c>
      <c r="I6743" s="21">
        <f t="shared" si="209"/>
        <v>32</v>
      </c>
    </row>
    <row r="6744" spans="1:9" x14ac:dyDescent="0.25">
      <c r="A6744" s="21" t="s">
        <v>2119</v>
      </c>
      <c r="B6744" s="25">
        <v>41855</v>
      </c>
      <c r="C6744" s="28" t="s">
        <v>21</v>
      </c>
      <c r="D6744" s="21" t="s">
        <v>40</v>
      </c>
      <c r="E6744" s="26">
        <v>430</v>
      </c>
      <c r="G6744" s="28" t="s">
        <v>68</v>
      </c>
      <c r="I6744" s="21">
        <f t="shared" si="209"/>
        <v>32</v>
      </c>
    </row>
    <row r="6745" spans="1:9" x14ac:dyDescent="0.25">
      <c r="A6745" s="21" t="s">
        <v>2119</v>
      </c>
      <c r="B6745" s="25">
        <v>41855</v>
      </c>
      <c r="C6745" s="28" t="s">
        <v>21</v>
      </c>
      <c r="D6745" s="21" t="s">
        <v>22</v>
      </c>
      <c r="E6745" s="26">
        <v>1450</v>
      </c>
      <c r="G6745" s="28" t="s">
        <v>1103</v>
      </c>
      <c r="I6745" s="21">
        <f t="shared" si="209"/>
        <v>32</v>
      </c>
    </row>
    <row r="6746" spans="1:9" x14ac:dyDescent="0.25">
      <c r="A6746" s="21" t="s">
        <v>2119</v>
      </c>
      <c r="B6746" s="25">
        <v>41855</v>
      </c>
      <c r="C6746" s="28" t="s">
        <v>21</v>
      </c>
      <c r="D6746" s="21" t="s">
        <v>22</v>
      </c>
      <c r="E6746" s="26">
        <v>1450</v>
      </c>
      <c r="G6746" s="28" t="s">
        <v>1103</v>
      </c>
      <c r="I6746" s="21">
        <f t="shared" si="209"/>
        <v>32</v>
      </c>
    </row>
    <row r="6747" spans="1:9" x14ac:dyDescent="0.25">
      <c r="A6747" s="21" t="s">
        <v>2119</v>
      </c>
      <c r="B6747" s="25">
        <v>41855</v>
      </c>
      <c r="C6747" s="28" t="s">
        <v>21</v>
      </c>
      <c r="D6747" s="21" t="s">
        <v>510</v>
      </c>
      <c r="E6747" s="26">
        <v>197.11</v>
      </c>
      <c r="G6747" s="28" t="s">
        <v>299</v>
      </c>
      <c r="I6747" s="21">
        <f t="shared" si="209"/>
        <v>32</v>
      </c>
    </row>
    <row r="6748" spans="1:9" x14ac:dyDescent="0.25">
      <c r="A6748" s="21" t="s">
        <v>2119</v>
      </c>
      <c r="B6748" s="25">
        <v>41855</v>
      </c>
      <c r="C6748" s="28" t="s">
        <v>1015</v>
      </c>
      <c r="D6748" s="21" t="s">
        <v>269</v>
      </c>
      <c r="E6748" s="26">
        <v>880</v>
      </c>
      <c r="G6748" s="28" t="s">
        <v>1176</v>
      </c>
      <c r="I6748" s="21">
        <f t="shared" si="209"/>
        <v>32</v>
      </c>
    </row>
    <row r="6749" spans="1:9" x14ac:dyDescent="0.25">
      <c r="A6749" s="21" t="s">
        <v>2119</v>
      </c>
      <c r="B6749" s="25">
        <v>41855</v>
      </c>
      <c r="C6749" s="28" t="s">
        <v>21</v>
      </c>
      <c r="D6749" s="21" t="s">
        <v>1153</v>
      </c>
      <c r="E6749" s="26">
        <v>230</v>
      </c>
      <c r="G6749" s="28" t="s">
        <v>1061</v>
      </c>
      <c r="I6749" s="21">
        <f t="shared" si="209"/>
        <v>32</v>
      </c>
    </row>
    <row r="6750" spans="1:9" x14ac:dyDescent="0.25">
      <c r="A6750" s="21" t="s">
        <v>2119</v>
      </c>
      <c r="B6750" s="25">
        <v>41856</v>
      </c>
      <c r="C6750" s="28" t="s">
        <v>434</v>
      </c>
      <c r="D6750" s="21">
        <v>104028</v>
      </c>
      <c r="F6750" s="26">
        <v>659</v>
      </c>
      <c r="G6750" s="28" t="s">
        <v>209</v>
      </c>
    </row>
    <row r="6751" spans="1:9" x14ac:dyDescent="0.25">
      <c r="A6751" s="21" t="s">
        <v>2119</v>
      </c>
      <c r="B6751" s="25">
        <v>41856</v>
      </c>
      <c r="C6751" s="28" t="s">
        <v>6</v>
      </c>
      <c r="D6751" s="21">
        <v>104038</v>
      </c>
      <c r="F6751" s="26">
        <v>1556.31</v>
      </c>
      <c r="G6751" s="28" t="s">
        <v>1103</v>
      </c>
    </row>
    <row r="6752" spans="1:9" x14ac:dyDescent="0.25">
      <c r="A6752" s="21" t="s">
        <v>2119</v>
      </c>
      <c r="B6752" s="25">
        <v>41857</v>
      </c>
      <c r="C6752" s="28" t="s">
        <v>6</v>
      </c>
      <c r="D6752" s="21">
        <v>303141</v>
      </c>
      <c r="F6752" s="26">
        <v>94.33</v>
      </c>
      <c r="G6752" s="28" t="s">
        <v>19</v>
      </c>
    </row>
    <row r="6753" spans="1:9" x14ac:dyDescent="0.25">
      <c r="A6753" s="21" t="s">
        <v>2119</v>
      </c>
      <c r="B6753" s="25">
        <v>41857</v>
      </c>
      <c r="C6753" s="28" t="s">
        <v>275</v>
      </c>
      <c r="D6753" s="21">
        <v>352022</v>
      </c>
      <c r="F6753" s="26">
        <v>120.42</v>
      </c>
      <c r="G6753" s="28" t="s">
        <v>1176</v>
      </c>
    </row>
    <row r="6754" spans="1:9" x14ac:dyDescent="0.25">
      <c r="A6754" s="21" t="s">
        <v>2119</v>
      </c>
      <c r="B6754" s="25">
        <v>41858</v>
      </c>
      <c r="C6754" s="28" t="s">
        <v>275</v>
      </c>
      <c r="D6754" s="21">
        <v>301765</v>
      </c>
      <c r="F6754" s="26">
        <v>99.86</v>
      </c>
      <c r="G6754" s="28" t="s">
        <v>190</v>
      </c>
    </row>
    <row r="6755" spans="1:9" x14ac:dyDescent="0.25">
      <c r="A6755" s="21" t="s">
        <v>2119</v>
      </c>
      <c r="B6755" s="25">
        <v>41858</v>
      </c>
      <c r="C6755" s="28" t="s">
        <v>6</v>
      </c>
      <c r="D6755" s="21">
        <v>303365</v>
      </c>
      <c r="F6755" s="26">
        <v>221.32</v>
      </c>
      <c r="G6755" s="28" t="s">
        <v>19</v>
      </c>
    </row>
    <row r="6756" spans="1:9" x14ac:dyDescent="0.25">
      <c r="A6756" s="21" t="s">
        <v>2119</v>
      </c>
      <c r="B6756" s="25">
        <v>41858</v>
      </c>
      <c r="C6756" s="28" t="s">
        <v>21</v>
      </c>
      <c r="D6756" s="21" t="s">
        <v>489</v>
      </c>
      <c r="E6756" s="26">
        <v>165</v>
      </c>
      <c r="G6756" s="28" t="s">
        <v>454</v>
      </c>
      <c r="I6756" s="21">
        <f>WEEKNUM(B6756)</f>
        <v>32</v>
      </c>
    </row>
    <row r="6757" spans="1:9" x14ac:dyDescent="0.25">
      <c r="A6757" s="21" t="s">
        <v>2119</v>
      </c>
      <c r="B6757" s="25">
        <v>41858</v>
      </c>
      <c r="C6757" s="28" t="s">
        <v>21</v>
      </c>
      <c r="D6757" s="21" t="s">
        <v>937</v>
      </c>
      <c r="E6757" s="26">
        <v>300</v>
      </c>
      <c r="G6757" s="28" t="s">
        <v>68</v>
      </c>
      <c r="I6757" s="21">
        <f>WEEKNUM(B6757)</f>
        <v>32</v>
      </c>
    </row>
    <row r="6758" spans="1:9" x14ac:dyDescent="0.25">
      <c r="A6758" s="21" t="s">
        <v>2119</v>
      </c>
      <c r="B6758" s="25">
        <v>41859</v>
      </c>
      <c r="C6758" s="28" t="s">
        <v>21</v>
      </c>
      <c r="D6758" s="21" t="s">
        <v>1182</v>
      </c>
      <c r="E6758" s="26">
        <v>344.5</v>
      </c>
      <c r="G6758" s="28" t="s">
        <v>19</v>
      </c>
      <c r="I6758" s="21">
        <f>WEEKNUM(B6758)</f>
        <v>32</v>
      </c>
    </row>
    <row r="6759" spans="1:9" x14ac:dyDescent="0.25">
      <c r="A6759" s="21" t="s">
        <v>2119</v>
      </c>
      <c r="B6759" s="25">
        <v>41859</v>
      </c>
      <c r="C6759" s="28" t="s">
        <v>21</v>
      </c>
      <c r="D6759" s="21" t="s">
        <v>1183</v>
      </c>
      <c r="E6759" s="26">
        <v>2313</v>
      </c>
      <c r="G6759" s="28" t="s">
        <v>1150</v>
      </c>
      <c r="I6759" s="21">
        <f>WEEKNUM(B6759)</f>
        <v>32</v>
      </c>
    </row>
    <row r="6760" spans="1:9" x14ac:dyDescent="0.25">
      <c r="A6760" s="21" t="s">
        <v>2119</v>
      </c>
      <c r="B6760" s="25">
        <v>41859</v>
      </c>
      <c r="C6760" s="28" t="s">
        <v>21</v>
      </c>
      <c r="D6760" s="21" t="s">
        <v>1081</v>
      </c>
      <c r="E6760" s="26">
        <v>937</v>
      </c>
      <c r="G6760" s="28" t="s">
        <v>503</v>
      </c>
      <c r="I6760" s="21">
        <f>WEEKNUM(B6760)</f>
        <v>32</v>
      </c>
    </row>
    <row r="6761" spans="1:9" x14ac:dyDescent="0.25">
      <c r="A6761" s="21" t="s">
        <v>2119</v>
      </c>
      <c r="B6761" s="25">
        <v>41860</v>
      </c>
      <c r="C6761" s="28" t="s">
        <v>6</v>
      </c>
      <c r="D6761" s="21">
        <v>104261</v>
      </c>
      <c r="F6761" s="26">
        <v>786.23</v>
      </c>
      <c r="G6761" s="28" t="s">
        <v>1103</v>
      </c>
    </row>
    <row r="6762" spans="1:9" x14ac:dyDescent="0.25">
      <c r="A6762" s="21" t="s">
        <v>2119</v>
      </c>
      <c r="B6762" s="25">
        <v>41860</v>
      </c>
      <c r="C6762" s="28" t="s">
        <v>275</v>
      </c>
      <c r="D6762" s="21">
        <v>301956</v>
      </c>
      <c r="F6762" s="26">
        <v>113.82</v>
      </c>
      <c r="G6762" s="28" t="s">
        <v>1184</v>
      </c>
    </row>
    <row r="6763" spans="1:9" x14ac:dyDescent="0.25">
      <c r="A6763" s="21" t="s">
        <v>2119</v>
      </c>
      <c r="B6763" s="25">
        <v>41862</v>
      </c>
      <c r="C6763" s="28" t="s">
        <v>275</v>
      </c>
      <c r="D6763" s="21">
        <v>302071</v>
      </c>
      <c r="F6763" s="26">
        <v>12.14</v>
      </c>
      <c r="G6763" s="28" t="s">
        <v>1176</v>
      </c>
    </row>
    <row r="6764" spans="1:9" x14ac:dyDescent="0.25">
      <c r="A6764" s="21" t="s">
        <v>2119</v>
      </c>
      <c r="B6764" s="25">
        <v>41862</v>
      </c>
      <c r="C6764" s="28" t="s">
        <v>275</v>
      </c>
      <c r="D6764" s="21">
        <v>447478</v>
      </c>
      <c r="F6764" s="26">
        <v>692.99</v>
      </c>
      <c r="G6764" s="28" t="s">
        <v>1061</v>
      </c>
    </row>
    <row r="6765" spans="1:9" x14ac:dyDescent="0.25">
      <c r="A6765" s="21" t="s">
        <v>2119</v>
      </c>
      <c r="B6765" s="25">
        <v>41862</v>
      </c>
      <c r="C6765" s="28" t="s">
        <v>275</v>
      </c>
      <c r="D6765" s="21">
        <v>447485</v>
      </c>
      <c r="F6765" s="26">
        <v>98.73</v>
      </c>
      <c r="G6765" s="28" t="s">
        <v>1061</v>
      </c>
    </row>
    <row r="6766" spans="1:9" x14ac:dyDescent="0.25">
      <c r="A6766" s="21" t="s">
        <v>2119</v>
      </c>
      <c r="B6766" s="25">
        <v>41862</v>
      </c>
      <c r="C6766" s="28" t="s">
        <v>275</v>
      </c>
      <c r="D6766" s="21">
        <v>104389</v>
      </c>
      <c r="F6766" s="26">
        <v>13.72</v>
      </c>
      <c r="G6766" s="28" t="s">
        <v>1176</v>
      </c>
    </row>
    <row r="6767" spans="1:9" x14ac:dyDescent="0.25">
      <c r="A6767" s="21" t="s">
        <v>2119</v>
      </c>
      <c r="B6767" s="25">
        <v>41862</v>
      </c>
      <c r="C6767" s="28" t="s">
        <v>21</v>
      </c>
      <c r="D6767" s="21" t="s">
        <v>1185</v>
      </c>
      <c r="E6767" s="26">
        <v>503.25</v>
      </c>
      <c r="G6767" s="28" t="s">
        <v>1109</v>
      </c>
      <c r="I6767" s="21">
        <f t="shared" ref="I6767:I6778" si="210">WEEKNUM(B6767)</f>
        <v>33</v>
      </c>
    </row>
    <row r="6768" spans="1:9" x14ac:dyDescent="0.25">
      <c r="A6768" s="21" t="s">
        <v>2119</v>
      </c>
      <c r="B6768" s="25">
        <v>41862</v>
      </c>
      <c r="C6768" s="28" t="s">
        <v>21</v>
      </c>
      <c r="D6768" s="21" t="s">
        <v>1185</v>
      </c>
      <c r="E6768" s="26">
        <v>2.5</v>
      </c>
      <c r="G6768" s="28" t="s">
        <v>1186</v>
      </c>
      <c r="I6768" s="21">
        <f t="shared" si="210"/>
        <v>33</v>
      </c>
    </row>
    <row r="6769" spans="1:9" x14ac:dyDescent="0.25">
      <c r="A6769" s="21" t="s">
        <v>2119</v>
      </c>
      <c r="B6769" s="25">
        <v>41862</v>
      </c>
      <c r="C6769" s="28" t="s">
        <v>1015</v>
      </c>
      <c r="D6769" s="21" t="s">
        <v>1179</v>
      </c>
      <c r="E6769" s="26">
        <v>2139.59</v>
      </c>
      <c r="G6769" s="28" t="s">
        <v>1061</v>
      </c>
      <c r="I6769" s="21">
        <f t="shared" si="210"/>
        <v>33</v>
      </c>
    </row>
    <row r="6770" spans="1:9" x14ac:dyDescent="0.25">
      <c r="A6770" s="21" t="s">
        <v>2119</v>
      </c>
      <c r="B6770" s="25">
        <v>41862</v>
      </c>
      <c r="C6770" s="28" t="s">
        <v>1015</v>
      </c>
      <c r="D6770" s="21" t="s">
        <v>22</v>
      </c>
      <c r="E6770" s="26">
        <v>2400</v>
      </c>
      <c r="G6770" s="28" t="s">
        <v>1103</v>
      </c>
      <c r="I6770" s="21">
        <f t="shared" si="210"/>
        <v>33</v>
      </c>
    </row>
    <row r="6771" spans="1:9" x14ac:dyDescent="0.25">
      <c r="A6771" s="21" t="s">
        <v>2119</v>
      </c>
      <c r="B6771" s="25">
        <v>41862</v>
      </c>
      <c r="C6771" s="28" t="s">
        <v>1015</v>
      </c>
      <c r="D6771" s="21" t="s">
        <v>22</v>
      </c>
      <c r="E6771" s="26">
        <v>240</v>
      </c>
      <c r="G6771" s="28" t="s">
        <v>1133</v>
      </c>
      <c r="I6771" s="21">
        <f t="shared" si="210"/>
        <v>33</v>
      </c>
    </row>
    <row r="6772" spans="1:9" x14ac:dyDescent="0.25">
      <c r="A6772" s="21" t="s">
        <v>2119</v>
      </c>
      <c r="B6772" s="25">
        <v>41862</v>
      </c>
      <c r="C6772" s="28" t="s">
        <v>1015</v>
      </c>
      <c r="D6772" s="21" t="s">
        <v>1153</v>
      </c>
      <c r="E6772" s="26">
        <v>260</v>
      </c>
      <c r="G6772" s="28" t="s">
        <v>1061</v>
      </c>
      <c r="I6772" s="21">
        <f t="shared" si="210"/>
        <v>33</v>
      </c>
    </row>
    <row r="6773" spans="1:9" x14ac:dyDescent="0.25">
      <c r="A6773" s="21" t="s">
        <v>2119</v>
      </c>
      <c r="B6773" s="25">
        <v>41862</v>
      </c>
      <c r="C6773" s="28" t="s">
        <v>21</v>
      </c>
      <c r="D6773" s="21" t="s">
        <v>1153</v>
      </c>
      <c r="E6773" s="26">
        <v>830</v>
      </c>
      <c r="G6773" s="28" t="s">
        <v>19</v>
      </c>
      <c r="I6773" s="21">
        <f t="shared" si="210"/>
        <v>33</v>
      </c>
    </row>
    <row r="6774" spans="1:9" x14ac:dyDescent="0.25">
      <c r="A6774" s="21" t="s">
        <v>2119</v>
      </c>
      <c r="B6774" s="25">
        <v>41862</v>
      </c>
      <c r="C6774" s="28" t="s">
        <v>1015</v>
      </c>
      <c r="D6774" s="21" t="s">
        <v>1153</v>
      </c>
      <c r="E6774" s="26">
        <v>500</v>
      </c>
      <c r="G6774" s="28" t="s">
        <v>500</v>
      </c>
      <c r="I6774" s="21">
        <f t="shared" si="210"/>
        <v>33</v>
      </c>
    </row>
    <row r="6775" spans="1:9" x14ac:dyDescent="0.25">
      <c r="A6775" s="21" t="s">
        <v>2119</v>
      </c>
      <c r="B6775" s="25">
        <v>41862</v>
      </c>
      <c r="C6775" s="28" t="s">
        <v>1015</v>
      </c>
      <c r="D6775" s="21" t="s">
        <v>941</v>
      </c>
      <c r="E6775" s="26">
        <v>930</v>
      </c>
      <c r="G6775" s="28" t="s">
        <v>1187</v>
      </c>
      <c r="I6775" s="21">
        <f t="shared" si="210"/>
        <v>33</v>
      </c>
    </row>
    <row r="6776" spans="1:9" x14ac:dyDescent="0.25">
      <c r="A6776" s="21" t="s">
        <v>2119</v>
      </c>
      <c r="B6776" s="25">
        <v>41862</v>
      </c>
      <c r="C6776" s="28" t="s">
        <v>1015</v>
      </c>
      <c r="D6776" s="21" t="s">
        <v>941</v>
      </c>
      <c r="E6776" s="26">
        <v>540</v>
      </c>
      <c r="G6776" s="28" t="s">
        <v>1150</v>
      </c>
      <c r="I6776" s="21">
        <f t="shared" si="210"/>
        <v>33</v>
      </c>
    </row>
    <row r="6777" spans="1:9" x14ac:dyDescent="0.25">
      <c r="A6777" s="21" t="s">
        <v>2119</v>
      </c>
      <c r="B6777" s="25">
        <v>41862</v>
      </c>
      <c r="C6777" s="28" t="s">
        <v>1015</v>
      </c>
      <c r="D6777" s="21" t="s">
        <v>941</v>
      </c>
      <c r="E6777" s="26">
        <v>360</v>
      </c>
      <c r="G6777" s="28" t="s">
        <v>1176</v>
      </c>
      <c r="I6777" s="21">
        <f t="shared" si="210"/>
        <v>33</v>
      </c>
    </row>
    <row r="6778" spans="1:9" x14ac:dyDescent="0.25">
      <c r="A6778" s="21" t="s">
        <v>2119</v>
      </c>
      <c r="B6778" s="25">
        <v>41862</v>
      </c>
      <c r="C6778" s="28" t="s">
        <v>1015</v>
      </c>
      <c r="D6778" s="21" t="s">
        <v>40</v>
      </c>
      <c r="E6778" s="26">
        <v>60</v>
      </c>
      <c r="G6778" s="28" t="s">
        <v>1150</v>
      </c>
      <c r="I6778" s="21">
        <f t="shared" si="210"/>
        <v>33</v>
      </c>
    </row>
    <row r="6779" spans="1:9" x14ac:dyDescent="0.25">
      <c r="A6779" s="21" t="s">
        <v>2119</v>
      </c>
      <c r="B6779" s="25">
        <v>41863</v>
      </c>
      <c r="C6779" s="28" t="s">
        <v>6</v>
      </c>
      <c r="D6779" s="21">
        <v>302171</v>
      </c>
      <c r="F6779" s="26">
        <v>273.27</v>
      </c>
      <c r="G6779" s="28" t="s">
        <v>1109</v>
      </c>
    </row>
    <row r="6780" spans="1:9" x14ac:dyDescent="0.25">
      <c r="A6780" s="21" t="s">
        <v>2119</v>
      </c>
      <c r="B6780" s="25">
        <v>41863</v>
      </c>
      <c r="C6780" s="28" t="s">
        <v>6</v>
      </c>
      <c r="D6780" s="21">
        <v>104452</v>
      </c>
      <c r="F6780" s="26">
        <v>253.32</v>
      </c>
      <c r="G6780" s="21" t="s">
        <v>158</v>
      </c>
    </row>
    <row r="6781" spans="1:9" x14ac:dyDescent="0.25">
      <c r="A6781" s="21" t="s">
        <v>2119</v>
      </c>
      <c r="B6781" s="25">
        <v>41863</v>
      </c>
      <c r="C6781" s="28" t="s">
        <v>1015</v>
      </c>
      <c r="D6781" s="21" t="s">
        <v>560</v>
      </c>
      <c r="E6781" s="26">
        <v>75</v>
      </c>
      <c r="G6781" s="28" t="s">
        <v>343</v>
      </c>
      <c r="I6781" s="21">
        <f>WEEKNUM(B6781)</f>
        <v>33</v>
      </c>
    </row>
    <row r="6782" spans="1:9" x14ac:dyDescent="0.25">
      <c r="A6782" s="21" t="s">
        <v>2119</v>
      </c>
      <c r="B6782" s="25">
        <v>41864</v>
      </c>
      <c r="C6782" s="28" t="s">
        <v>275</v>
      </c>
      <c r="D6782" s="21">
        <v>302256</v>
      </c>
      <c r="F6782" s="26">
        <v>637.22</v>
      </c>
      <c r="G6782" s="28" t="s">
        <v>1184</v>
      </c>
    </row>
    <row r="6783" spans="1:9" x14ac:dyDescent="0.25">
      <c r="A6783" s="21" t="s">
        <v>2119</v>
      </c>
      <c r="B6783" s="25">
        <v>41864</v>
      </c>
      <c r="C6783" s="28" t="s">
        <v>275</v>
      </c>
      <c r="D6783" s="21">
        <v>104478</v>
      </c>
      <c r="F6783" s="26">
        <v>80.709999999999994</v>
      </c>
      <c r="G6783" s="28" t="s">
        <v>500</v>
      </c>
    </row>
    <row r="6784" spans="1:9" x14ac:dyDescent="0.25">
      <c r="A6784" s="21" t="s">
        <v>2119</v>
      </c>
      <c r="B6784" s="25">
        <v>41864</v>
      </c>
      <c r="C6784" s="28" t="s">
        <v>275</v>
      </c>
      <c r="D6784" s="21">
        <v>448019</v>
      </c>
      <c r="F6784" s="26">
        <v>896.94</v>
      </c>
      <c r="G6784" s="28" t="s">
        <v>1061</v>
      </c>
    </row>
    <row r="6785" spans="1:9" x14ac:dyDescent="0.25">
      <c r="A6785" s="21" t="s">
        <v>2119</v>
      </c>
      <c r="B6785" s="25">
        <v>41864</v>
      </c>
      <c r="C6785" s="28" t="s">
        <v>21</v>
      </c>
      <c r="D6785" s="21" t="s">
        <v>1116</v>
      </c>
      <c r="E6785" s="26">
        <v>-76.14</v>
      </c>
      <c r="G6785" s="28" t="s">
        <v>1116</v>
      </c>
      <c r="I6785" s="21">
        <f>WEEKNUM(B6785)</f>
        <v>33</v>
      </c>
    </row>
    <row r="6786" spans="1:9" x14ac:dyDescent="0.25">
      <c r="A6786" s="21" t="s">
        <v>2119</v>
      </c>
      <c r="B6786" s="25">
        <v>41864</v>
      </c>
      <c r="C6786" s="28" t="s">
        <v>21</v>
      </c>
      <c r="D6786" s="21" t="s">
        <v>255</v>
      </c>
      <c r="E6786" s="26">
        <v>1500</v>
      </c>
      <c r="G6786" s="28" t="s">
        <v>1103</v>
      </c>
      <c r="I6786" s="21">
        <f>WEEKNUM(B6786)</f>
        <v>33</v>
      </c>
    </row>
    <row r="6787" spans="1:9" x14ac:dyDescent="0.25">
      <c r="A6787" s="21" t="s">
        <v>2119</v>
      </c>
      <c r="B6787" s="25">
        <v>41864</v>
      </c>
      <c r="C6787" s="28" t="s">
        <v>21</v>
      </c>
      <c r="D6787" s="21" t="s">
        <v>452</v>
      </c>
      <c r="E6787" s="26">
        <v>1100</v>
      </c>
      <c r="G6787" s="28" t="s">
        <v>503</v>
      </c>
      <c r="I6787" s="21">
        <f>WEEKNUM(B6787)</f>
        <v>33</v>
      </c>
    </row>
    <row r="6788" spans="1:9" x14ac:dyDescent="0.25">
      <c r="A6788" s="21" t="s">
        <v>2119</v>
      </c>
      <c r="B6788" s="25">
        <v>41864</v>
      </c>
      <c r="C6788" s="28" t="s">
        <v>1015</v>
      </c>
      <c r="D6788" s="21" t="s">
        <v>452</v>
      </c>
      <c r="E6788" s="26">
        <v>900</v>
      </c>
      <c r="G6788" s="28" t="s">
        <v>1176</v>
      </c>
      <c r="I6788" s="21">
        <f>WEEKNUM(B6788)</f>
        <v>33</v>
      </c>
    </row>
    <row r="6789" spans="1:9" x14ac:dyDescent="0.25">
      <c r="A6789" s="21" t="s">
        <v>2119</v>
      </c>
      <c r="B6789" s="25">
        <v>41866</v>
      </c>
      <c r="C6789" s="28" t="s">
        <v>6</v>
      </c>
      <c r="D6789" s="21">
        <v>302578</v>
      </c>
      <c r="F6789" s="26">
        <v>52.21</v>
      </c>
      <c r="G6789" s="28" t="s">
        <v>1109</v>
      </c>
    </row>
    <row r="6790" spans="1:9" x14ac:dyDescent="0.25">
      <c r="A6790" s="21" t="s">
        <v>2119</v>
      </c>
      <c r="B6790" s="25">
        <v>41866</v>
      </c>
      <c r="C6790" s="28" t="s">
        <v>21</v>
      </c>
      <c r="D6790" s="21" t="s">
        <v>260</v>
      </c>
      <c r="E6790" s="26">
        <v>1000</v>
      </c>
      <c r="G6790" s="28" t="s">
        <v>1103</v>
      </c>
      <c r="I6790" s="21">
        <f>WEEKNUM(B6790)</f>
        <v>33</v>
      </c>
    </row>
    <row r="6791" spans="1:9" x14ac:dyDescent="0.25">
      <c r="A6791" s="21" t="s">
        <v>2119</v>
      </c>
      <c r="B6791" s="25">
        <v>41866</v>
      </c>
      <c r="C6791" s="28" t="s">
        <v>1015</v>
      </c>
      <c r="D6791" s="21" t="s">
        <v>1167</v>
      </c>
      <c r="E6791" s="26">
        <v>175</v>
      </c>
      <c r="G6791" s="28" t="s">
        <v>969</v>
      </c>
      <c r="I6791" s="21">
        <f>WEEKNUM(B6791)</f>
        <v>33</v>
      </c>
    </row>
    <row r="6792" spans="1:9" x14ac:dyDescent="0.25">
      <c r="A6792" s="21" t="s">
        <v>2119</v>
      </c>
      <c r="B6792" s="25">
        <v>41866</v>
      </c>
      <c r="C6792" s="28" t="s">
        <v>1015</v>
      </c>
      <c r="D6792" s="21" t="s">
        <v>260</v>
      </c>
      <c r="E6792" s="26">
        <v>350</v>
      </c>
      <c r="G6792" s="28" t="s">
        <v>1187</v>
      </c>
      <c r="I6792" s="21">
        <f>WEEKNUM(B6792)</f>
        <v>33</v>
      </c>
    </row>
    <row r="6793" spans="1:9" x14ac:dyDescent="0.25">
      <c r="A6793" s="21" t="s">
        <v>2119</v>
      </c>
      <c r="B6793" s="25">
        <v>41869</v>
      </c>
      <c r="C6793" s="28" t="s">
        <v>275</v>
      </c>
      <c r="D6793" s="21">
        <v>449074</v>
      </c>
      <c r="F6793" s="26">
        <v>560.27</v>
      </c>
      <c r="G6793" s="28" t="s">
        <v>1061</v>
      </c>
    </row>
    <row r="6794" spans="1:9" x14ac:dyDescent="0.25">
      <c r="A6794" s="21" t="s">
        <v>2119</v>
      </c>
      <c r="B6794" s="25">
        <v>41869</v>
      </c>
      <c r="C6794" s="28" t="s">
        <v>1015</v>
      </c>
      <c r="D6794" s="21" t="s">
        <v>1153</v>
      </c>
      <c r="E6794" s="26">
        <v>500</v>
      </c>
      <c r="G6794" s="28" t="s">
        <v>500</v>
      </c>
      <c r="I6794" s="21">
        <f>WEEKNUM(B6794)</f>
        <v>34</v>
      </c>
    </row>
    <row r="6795" spans="1:9" x14ac:dyDescent="0.25">
      <c r="A6795" s="21" t="s">
        <v>2119</v>
      </c>
      <c r="B6795" s="25">
        <v>41869</v>
      </c>
      <c r="C6795" s="28" t="s">
        <v>1015</v>
      </c>
      <c r="D6795" s="21" t="s">
        <v>22</v>
      </c>
      <c r="E6795" s="26">
        <v>2000</v>
      </c>
      <c r="G6795" s="28" t="s">
        <v>1061</v>
      </c>
      <c r="I6795" s="21">
        <f>WEEKNUM(B6795)</f>
        <v>34</v>
      </c>
    </row>
    <row r="6796" spans="1:9" x14ac:dyDescent="0.25">
      <c r="A6796" s="21" t="s">
        <v>2119</v>
      </c>
      <c r="B6796" s="25">
        <v>41869</v>
      </c>
      <c r="C6796" s="28" t="s">
        <v>21</v>
      </c>
      <c r="D6796" s="21" t="s">
        <v>1153</v>
      </c>
      <c r="E6796" s="26">
        <v>500</v>
      </c>
      <c r="G6796" s="28" t="s">
        <v>1109</v>
      </c>
      <c r="I6796" s="21">
        <f>WEEKNUM(B6796)</f>
        <v>34</v>
      </c>
    </row>
    <row r="6797" spans="1:9" x14ac:dyDescent="0.25">
      <c r="A6797" s="21" t="s">
        <v>2119</v>
      </c>
      <c r="B6797" s="25">
        <v>41869</v>
      </c>
      <c r="C6797" s="28" t="s">
        <v>21</v>
      </c>
      <c r="D6797" s="21" t="s">
        <v>1153</v>
      </c>
      <c r="E6797" s="26">
        <v>130</v>
      </c>
      <c r="G6797" s="28" t="s">
        <v>503</v>
      </c>
      <c r="I6797" s="21">
        <f>WEEKNUM(B6797)</f>
        <v>34</v>
      </c>
    </row>
    <row r="6798" spans="1:9" x14ac:dyDescent="0.25">
      <c r="A6798" s="21" t="s">
        <v>2119</v>
      </c>
      <c r="B6798" s="25">
        <v>41869</v>
      </c>
      <c r="C6798" s="28" t="s">
        <v>21</v>
      </c>
      <c r="D6798" s="21" t="s">
        <v>1153</v>
      </c>
      <c r="E6798" s="26">
        <v>120</v>
      </c>
      <c r="G6798" s="28" t="s">
        <v>97</v>
      </c>
      <c r="I6798" s="21">
        <f>WEEKNUM(B6798)</f>
        <v>34</v>
      </c>
    </row>
    <row r="6799" spans="1:9" x14ac:dyDescent="0.25">
      <c r="A6799" s="21" t="s">
        <v>2119</v>
      </c>
      <c r="B6799" s="25">
        <v>41870</v>
      </c>
      <c r="C6799" s="28" t="s">
        <v>275</v>
      </c>
      <c r="D6799" s="21">
        <v>104836</v>
      </c>
      <c r="F6799" s="26">
        <v>1917.31</v>
      </c>
      <c r="G6799" s="28" t="s">
        <v>1061</v>
      </c>
    </row>
    <row r="6800" spans="1:9" x14ac:dyDescent="0.25">
      <c r="A6800" s="21" t="s">
        <v>2119</v>
      </c>
      <c r="B6800" s="25">
        <v>41870</v>
      </c>
      <c r="C6800" s="28" t="s">
        <v>6</v>
      </c>
      <c r="D6800" s="21" t="s">
        <v>216</v>
      </c>
      <c r="F6800" s="26">
        <v>431.43</v>
      </c>
      <c r="G6800" s="28" t="s">
        <v>1103</v>
      </c>
    </row>
    <row r="6801" spans="1:9" x14ac:dyDescent="0.25">
      <c r="A6801" s="21" t="s">
        <v>2119</v>
      </c>
      <c r="B6801" s="25">
        <v>41871</v>
      </c>
      <c r="C6801" s="28" t="s">
        <v>6</v>
      </c>
      <c r="D6801" s="21">
        <v>353468</v>
      </c>
      <c r="F6801" s="26">
        <v>171.31</v>
      </c>
      <c r="G6801" s="28" t="s">
        <v>1103</v>
      </c>
    </row>
    <row r="6802" spans="1:9" x14ac:dyDescent="0.25">
      <c r="A6802" s="21" t="s">
        <v>2119</v>
      </c>
      <c r="B6802" s="25">
        <v>41872</v>
      </c>
      <c r="C6802" s="28" t="s">
        <v>340</v>
      </c>
      <c r="D6802" s="21">
        <v>104966</v>
      </c>
      <c r="F6802" s="26">
        <v>58.19</v>
      </c>
      <c r="G6802" s="28" t="s">
        <v>500</v>
      </c>
    </row>
    <row r="6803" spans="1:9" x14ac:dyDescent="0.25">
      <c r="A6803" s="21" t="s">
        <v>2119</v>
      </c>
      <c r="B6803" s="25">
        <v>41872</v>
      </c>
      <c r="C6803" s="28" t="s">
        <v>21</v>
      </c>
      <c r="D6803" s="21" t="s">
        <v>1188</v>
      </c>
      <c r="E6803" s="26">
        <v>1463</v>
      </c>
      <c r="G6803" s="21" t="s">
        <v>337</v>
      </c>
      <c r="I6803" s="21">
        <f>WEEKNUM(B6803)</f>
        <v>34</v>
      </c>
    </row>
    <row r="6804" spans="1:9" x14ac:dyDescent="0.25">
      <c r="A6804" s="21" t="s">
        <v>2119</v>
      </c>
      <c r="B6804" s="25">
        <v>41873</v>
      </c>
      <c r="C6804" s="28" t="s">
        <v>275</v>
      </c>
      <c r="D6804" s="21">
        <v>303329</v>
      </c>
      <c r="F6804" s="26">
        <v>259.92</v>
      </c>
      <c r="G6804" s="28" t="s">
        <v>190</v>
      </c>
    </row>
    <row r="6805" spans="1:9" x14ac:dyDescent="0.25">
      <c r="A6805" s="21" t="s">
        <v>2119</v>
      </c>
      <c r="B6805" s="25">
        <v>41873</v>
      </c>
      <c r="C6805" s="28" t="s">
        <v>6</v>
      </c>
      <c r="D6805" s="21">
        <v>105090</v>
      </c>
      <c r="F6805" s="26">
        <v>965.39</v>
      </c>
      <c r="G6805" s="28" t="s">
        <v>1103</v>
      </c>
    </row>
    <row r="6806" spans="1:9" x14ac:dyDescent="0.25">
      <c r="A6806" s="21" t="s">
        <v>2119</v>
      </c>
      <c r="B6806" s="25">
        <v>41874</v>
      </c>
      <c r="C6806" s="28" t="s">
        <v>434</v>
      </c>
      <c r="D6806" s="21">
        <v>303393</v>
      </c>
      <c r="F6806" s="26">
        <v>90.12</v>
      </c>
      <c r="G6806" s="28" t="s">
        <v>1103</v>
      </c>
    </row>
    <row r="6807" spans="1:9" x14ac:dyDescent="0.25">
      <c r="A6807" s="21" t="s">
        <v>2119</v>
      </c>
      <c r="B6807" s="25">
        <v>41874</v>
      </c>
      <c r="C6807" s="28" t="s">
        <v>275</v>
      </c>
      <c r="D6807" s="21">
        <v>303413</v>
      </c>
      <c r="F6807" s="26">
        <v>1413.56</v>
      </c>
      <c r="G6807" s="28" t="s">
        <v>190</v>
      </c>
    </row>
    <row r="6808" spans="1:9" x14ac:dyDescent="0.25">
      <c r="A6808" s="21" t="s">
        <v>2119</v>
      </c>
      <c r="B6808" s="25">
        <v>41875</v>
      </c>
      <c r="C6808" s="28" t="s">
        <v>275</v>
      </c>
      <c r="D6808" s="21">
        <v>303449</v>
      </c>
      <c r="F6808" s="26">
        <v>162.06</v>
      </c>
      <c r="G6808" s="28" t="s">
        <v>190</v>
      </c>
    </row>
    <row r="6809" spans="1:9" x14ac:dyDescent="0.25">
      <c r="A6809" s="21" t="s">
        <v>2119</v>
      </c>
      <c r="B6809" s="25">
        <v>41875</v>
      </c>
      <c r="C6809" s="28" t="s">
        <v>275</v>
      </c>
      <c r="D6809" s="21">
        <v>303472</v>
      </c>
      <c r="F6809" s="26">
        <v>522.54999999999995</v>
      </c>
      <c r="G6809" s="28" t="s">
        <v>190</v>
      </c>
    </row>
    <row r="6810" spans="1:9" x14ac:dyDescent="0.25">
      <c r="A6810" s="21" t="s">
        <v>2119</v>
      </c>
      <c r="B6810" s="25">
        <v>41876</v>
      </c>
      <c r="C6810" s="28" t="s">
        <v>6</v>
      </c>
      <c r="D6810" s="21">
        <v>105195</v>
      </c>
      <c r="F6810" s="26">
        <v>76.16</v>
      </c>
      <c r="G6810" s="28" t="s">
        <v>1103</v>
      </c>
    </row>
    <row r="6811" spans="1:9" x14ac:dyDescent="0.25">
      <c r="A6811" s="21" t="s">
        <v>2119</v>
      </c>
      <c r="B6811" s="25">
        <v>41876</v>
      </c>
      <c r="C6811" s="28" t="s">
        <v>434</v>
      </c>
      <c r="D6811" s="21">
        <v>105227</v>
      </c>
      <c r="F6811" s="26">
        <v>242.79</v>
      </c>
      <c r="G6811" s="28" t="s">
        <v>1176</v>
      </c>
    </row>
    <row r="6812" spans="1:9" x14ac:dyDescent="0.25">
      <c r="A6812" s="21" t="s">
        <v>2119</v>
      </c>
      <c r="B6812" s="25">
        <v>41876</v>
      </c>
      <c r="C6812" s="28" t="s">
        <v>21</v>
      </c>
      <c r="D6812" s="21" t="s">
        <v>22</v>
      </c>
      <c r="E6812" s="26">
        <v>2600</v>
      </c>
      <c r="G6812" s="28" t="s">
        <v>1103</v>
      </c>
      <c r="I6812" s="21">
        <f t="shared" ref="I6812:I6825" si="211">WEEKNUM(B6812)</f>
        <v>35</v>
      </c>
    </row>
    <row r="6813" spans="1:9" x14ac:dyDescent="0.25">
      <c r="A6813" s="21" t="s">
        <v>2119</v>
      </c>
      <c r="B6813" s="25">
        <v>41876</v>
      </c>
      <c r="C6813" s="28" t="s">
        <v>21</v>
      </c>
      <c r="D6813" s="21" t="s">
        <v>937</v>
      </c>
      <c r="E6813" s="26">
        <v>200</v>
      </c>
      <c r="G6813" s="28" t="s">
        <v>259</v>
      </c>
      <c r="I6813" s="21">
        <f t="shared" si="211"/>
        <v>35</v>
      </c>
    </row>
    <row r="6814" spans="1:9" x14ac:dyDescent="0.25">
      <c r="A6814" s="21" t="s">
        <v>2119</v>
      </c>
      <c r="B6814" s="25">
        <v>41876</v>
      </c>
      <c r="C6814" s="28" t="s">
        <v>21</v>
      </c>
      <c r="D6814" s="21" t="s">
        <v>937</v>
      </c>
      <c r="E6814" s="26">
        <v>50</v>
      </c>
      <c r="G6814" s="28" t="s">
        <v>164</v>
      </c>
      <c r="I6814" s="21">
        <f t="shared" si="211"/>
        <v>35</v>
      </c>
    </row>
    <row r="6815" spans="1:9" x14ac:dyDescent="0.25">
      <c r="A6815" s="21" t="s">
        <v>2119</v>
      </c>
      <c r="B6815" s="25">
        <v>41876</v>
      </c>
      <c r="C6815" s="28" t="s">
        <v>21</v>
      </c>
      <c r="D6815" s="21" t="s">
        <v>937</v>
      </c>
      <c r="E6815" s="26">
        <v>150</v>
      </c>
      <c r="G6815" s="28" t="s">
        <v>355</v>
      </c>
      <c r="I6815" s="21">
        <f t="shared" si="211"/>
        <v>35</v>
      </c>
    </row>
    <row r="6816" spans="1:9" x14ac:dyDescent="0.25">
      <c r="A6816" s="21" t="s">
        <v>2119</v>
      </c>
      <c r="B6816" s="25">
        <v>41876</v>
      </c>
      <c r="C6816" s="28" t="s">
        <v>21</v>
      </c>
      <c r="D6816" s="21" t="s">
        <v>40</v>
      </c>
      <c r="E6816" s="26">
        <v>300</v>
      </c>
      <c r="G6816" s="28" t="s">
        <v>1109</v>
      </c>
      <c r="I6816" s="21">
        <f t="shared" si="211"/>
        <v>35</v>
      </c>
    </row>
    <row r="6817" spans="1:10" x14ac:dyDescent="0.25">
      <c r="A6817" s="21" t="s">
        <v>2119</v>
      </c>
      <c r="B6817" s="25">
        <v>41876</v>
      </c>
      <c r="C6817" s="28" t="s">
        <v>21</v>
      </c>
      <c r="D6817" s="21" t="s">
        <v>260</v>
      </c>
      <c r="E6817" s="26">
        <v>450</v>
      </c>
      <c r="G6817" s="28" t="s">
        <v>346</v>
      </c>
      <c r="I6817" s="21">
        <f t="shared" si="211"/>
        <v>35</v>
      </c>
    </row>
    <row r="6818" spans="1:10" x14ac:dyDescent="0.25">
      <c r="A6818" s="21" t="s">
        <v>2119</v>
      </c>
      <c r="B6818" s="25">
        <v>41876</v>
      </c>
      <c r="C6818" s="28" t="s">
        <v>21</v>
      </c>
      <c r="D6818" s="21" t="s">
        <v>924</v>
      </c>
      <c r="E6818" s="26">
        <v>129</v>
      </c>
      <c r="G6818" s="28" t="s">
        <v>503</v>
      </c>
      <c r="I6818" s="21">
        <f t="shared" si="211"/>
        <v>35</v>
      </c>
    </row>
    <row r="6819" spans="1:10" x14ac:dyDescent="0.25">
      <c r="A6819" s="21" t="s">
        <v>2119</v>
      </c>
      <c r="B6819" s="25">
        <v>41876</v>
      </c>
      <c r="C6819" s="28" t="s">
        <v>21</v>
      </c>
      <c r="D6819" s="21" t="s">
        <v>924</v>
      </c>
      <c r="E6819" s="26">
        <v>403</v>
      </c>
      <c r="G6819" s="28" t="s">
        <v>9</v>
      </c>
      <c r="I6819" s="21">
        <f t="shared" si="211"/>
        <v>35</v>
      </c>
    </row>
    <row r="6820" spans="1:10" x14ac:dyDescent="0.25">
      <c r="A6820" s="21" t="s">
        <v>2119</v>
      </c>
      <c r="B6820" s="25">
        <v>41876</v>
      </c>
      <c r="C6820" s="28" t="s">
        <v>21</v>
      </c>
      <c r="D6820" s="21" t="s">
        <v>924</v>
      </c>
      <c r="E6820" s="26">
        <v>455</v>
      </c>
      <c r="G6820" s="28" t="s">
        <v>1029</v>
      </c>
      <c r="I6820" s="21">
        <f t="shared" si="211"/>
        <v>35</v>
      </c>
    </row>
    <row r="6821" spans="1:10" x14ac:dyDescent="0.25">
      <c r="A6821" s="21" t="s">
        <v>2119</v>
      </c>
      <c r="B6821" s="25">
        <v>41876</v>
      </c>
      <c r="C6821" s="28" t="s">
        <v>1015</v>
      </c>
      <c r="D6821" s="21" t="s">
        <v>40</v>
      </c>
      <c r="E6821" s="26">
        <v>260</v>
      </c>
      <c r="G6821" s="28" t="s">
        <v>1189</v>
      </c>
      <c r="I6821" s="21">
        <f t="shared" si="211"/>
        <v>35</v>
      </c>
    </row>
    <row r="6822" spans="1:10" x14ac:dyDescent="0.25">
      <c r="A6822" s="21" t="s">
        <v>2119</v>
      </c>
      <c r="B6822" s="25">
        <v>41876</v>
      </c>
      <c r="C6822" s="28" t="s">
        <v>1015</v>
      </c>
      <c r="D6822" s="21" t="s">
        <v>40</v>
      </c>
      <c r="E6822" s="26">
        <v>260</v>
      </c>
      <c r="G6822" s="28" t="s">
        <v>1019</v>
      </c>
      <c r="I6822" s="21">
        <f t="shared" si="211"/>
        <v>35</v>
      </c>
    </row>
    <row r="6823" spans="1:10" x14ac:dyDescent="0.25">
      <c r="A6823" s="21" t="s">
        <v>2119</v>
      </c>
      <c r="B6823" s="25">
        <v>41876</v>
      </c>
      <c r="C6823" s="28" t="s">
        <v>1015</v>
      </c>
      <c r="D6823" s="21" t="s">
        <v>40</v>
      </c>
      <c r="E6823" s="26">
        <v>200</v>
      </c>
      <c r="G6823" s="28" t="s">
        <v>190</v>
      </c>
      <c r="I6823" s="21">
        <f t="shared" si="211"/>
        <v>35</v>
      </c>
    </row>
    <row r="6824" spans="1:10" x14ac:dyDescent="0.25">
      <c r="A6824" s="21" t="s">
        <v>2119</v>
      </c>
      <c r="B6824" s="25">
        <v>41876</v>
      </c>
      <c r="C6824" s="28" t="s">
        <v>1015</v>
      </c>
      <c r="D6824" s="21" t="s">
        <v>260</v>
      </c>
      <c r="E6824" s="26">
        <v>900</v>
      </c>
      <c r="G6824" s="28" t="s">
        <v>223</v>
      </c>
      <c r="I6824" s="21">
        <f t="shared" si="211"/>
        <v>35</v>
      </c>
    </row>
    <row r="6825" spans="1:10" x14ac:dyDescent="0.25">
      <c r="A6825" s="21" t="s">
        <v>2119</v>
      </c>
      <c r="B6825" s="25">
        <v>41876</v>
      </c>
      <c r="C6825" s="28" t="s">
        <v>1015</v>
      </c>
      <c r="D6825" s="21" t="s">
        <v>1153</v>
      </c>
      <c r="E6825" s="26">
        <v>1570</v>
      </c>
      <c r="G6825" s="28" t="s">
        <v>1061</v>
      </c>
      <c r="I6825" s="21">
        <f t="shared" si="211"/>
        <v>35</v>
      </c>
    </row>
    <row r="6826" spans="1:10" x14ac:dyDescent="0.25">
      <c r="A6826" s="21" t="s">
        <v>2119</v>
      </c>
      <c r="B6826" s="25">
        <v>41877</v>
      </c>
      <c r="C6826" s="28" t="s">
        <v>6</v>
      </c>
      <c r="D6826" s="21" t="s">
        <v>216</v>
      </c>
      <c r="F6826" s="26">
        <v>19</v>
      </c>
      <c r="G6826" s="28" t="s">
        <v>1190</v>
      </c>
    </row>
    <row r="6827" spans="1:10" x14ac:dyDescent="0.25">
      <c r="A6827" s="21" t="s">
        <v>2119</v>
      </c>
      <c r="B6827" s="25">
        <v>41877</v>
      </c>
      <c r="C6827" s="28" t="s">
        <v>275</v>
      </c>
      <c r="D6827" s="21">
        <v>105278</v>
      </c>
      <c r="F6827" s="26">
        <v>939.11</v>
      </c>
      <c r="G6827" s="28" t="s">
        <v>1191</v>
      </c>
    </row>
    <row r="6828" spans="1:10" x14ac:dyDescent="0.25">
      <c r="A6828" s="21" t="s">
        <v>2119</v>
      </c>
      <c r="B6828" s="25">
        <v>41877</v>
      </c>
      <c r="C6828" s="28" t="s">
        <v>1015</v>
      </c>
      <c r="D6828" s="21" t="s">
        <v>295</v>
      </c>
      <c r="E6828" s="26">
        <v>2100</v>
      </c>
      <c r="G6828" s="28" t="s">
        <v>1192</v>
      </c>
      <c r="I6828" s="21">
        <f>WEEKNUM(B6828)</f>
        <v>35</v>
      </c>
    </row>
    <row r="6829" spans="1:10" x14ac:dyDescent="0.25">
      <c r="A6829" s="21" t="s">
        <v>2119</v>
      </c>
      <c r="B6829" s="25">
        <v>41878</v>
      </c>
      <c r="C6829" s="28" t="s">
        <v>6</v>
      </c>
      <c r="D6829" s="21">
        <v>105333</v>
      </c>
      <c r="F6829" s="26">
        <v>120.71</v>
      </c>
      <c r="G6829" s="28" t="s">
        <v>1103</v>
      </c>
    </row>
    <row r="6830" spans="1:10" x14ac:dyDescent="0.25">
      <c r="A6830" s="21" t="s">
        <v>2119</v>
      </c>
      <c r="B6830" s="25">
        <v>41878</v>
      </c>
      <c r="C6830" s="28" t="s">
        <v>275</v>
      </c>
      <c r="D6830" s="21">
        <v>105354</v>
      </c>
      <c r="F6830" s="26">
        <v>230.01</v>
      </c>
      <c r="G6830" s="28" t="s">
        <v>1191</v>
      </c>
    </row>
    <row r="6831" spans="1:10" x14ac:dyDescent="0.25">
      <c r="A6831" s="21" t="s">
        <v>2119</v>
      </c>
      <c r="B6831" s="25">
        <v>41878</v>
      </c>
      <c r="C6831" s="28" t="s">
        <v>6</v>
      </c>
      <c r="D6831" s="21" t="s">
        <v>216</v>
      </c>
      <c r="F6831" s="26">
        <v>26</v>
      </c>
      <c r="G6831" s="28" t="s">
        <v>1103</v>
      </c>
    </row>
    <row r="6832" spans="1:10" x14ac:dyDescent="0.25">
      <c r="A6832" s="21" t="s">
        <v>2119</v>
      </c>
      <c r="B6832" s="25">
        <v>41879</v>
      </c>
      <c r="C6832" s="28" t="s">
        <v>6</v>
      </c>
      <c r="D6832" s="21" t="s">
        <v>216</v>
      </c>
      <c r="F6832" s="26">
        <v>1235.31</v>
      </c>
      <c r="G6832" s="28" t="s">
        <v>1149</v>
      </c>
      <c r="I6832" s="26"/>
      <c r="J6832" s="26"/>
    </row>
    <row r="6833" spans="1:10" x14ac:dyDescent="0.25">
      <c r="A6833" s="21" t="s">
        <v>2119</v>
      </c>
      <c r="B6833" s="25">
        <v>41879</v>
      </c>
      <c r="C6833" s="28" t="s">
        <v>275</v>
      </c>
      <c r="D6833" s="21">
        <v>303839</v>
      </c>
      <c r="F6833" s="26">
        <v>615.95000000000005</v>
      </c>
      <c r="G6833" s="21" t="s">
        <v>1193</v>
      </c>
      <c r="I6833" s="26"/>
      <c r="J6833" s="26"/>
    </row>
    <row r="6834" spans="1:10" x14ac:dyDescent="0.25">
      <c r="A6834" s="21" t="s">
        <v>2119</v>
      </c>
      <c r="B6834" s="25">
        <v>41879</v>
      </c>
      <c r="C6834" s="28" t="s">
        <v>275</v>
      </c>
      <c r="D6834" s="21">
        <v>105415</v>
      </c>
      <c r="F6834" s="26">
        <v>683.07</v>
      </c>
      <c r="G6834" s="28" t="s">
        <v>1191</v>
      </c>
      <c r="I6834" s="26"/>
      <c r="J6834" s="26"/>
    </row>
    <row r="6835" spans="1:10" x14ac:dyDescent="0.25">
      <c r="A6835" s="21" t="s">
        <v>2119</v>
      </c>
      <c r="B6835" s="25">
        <v>41879</v>
      </c>
      <c r="C6835" s="28" t="s">
        <v>275</v>
      </c>
      <c r="D6835" s="21">
        <v>306174</v>
      </c>
      <c r="F6835" s="26">
        <v>129.07</v>
      </c>
      <c r="G6835" s="28" t="s">
        <v>278</v>
      </c>
      <c r="I6835" s="26"/>
      <c r="J6835" s="26"/>
    </row>
    <row r="6836" spans="1:10" x14ac:dyDescent="0.25">
      <c r="A6836" s="21" t="s">
        <v>2119</v>
      </c>
      <c r="B6836" s="25">
        <v>41880</v>
      </c>
      <c r="C6836" s="28" t="s">
        <v>6</v>
      </c>
      <c r="D6836" s="21">
        <v>303982</v>
      </c>
      <c r="F6836" s="26">
        <v>92.39</v>
      </c>
      <c r="G6836" s="28" t="s">
        <v>346</v>
      </c>
      <c r="I6836" s="26"/>
      <c r="J6836" s="26"/>
    </row>
    <row r="6837" spans="1:10" x14ac:dyDescent="0.25">
      <c r="A6837" s="21" t="s">
        <v>2119</v>
      </c>
      <c r="B6837" s="25">
        <v>41880</v>
      </c>
      <c r="C6837" s="28" t="s">
        <v>275</v>
      </c>
      <c r="D6837" s="21">
        <v>452202</v>
      </c>
      <c r="F6837" s="26">
        <v>183.07</v>
      </c>
      <c r="G6837" s="28" t="s">
        <v>1061</v>
      </c>
      <c r="I6837" s="26"/>
      <c r="J6837" s="26"/>
    </row>
    <row r="6838" spans="1:10" x14ac:dyDescent="0.25">
      <c r="A6838" s="21" t="s">
        <v>2119</v>
      </c>
      <c r="B6838" s="25">
        <v>41880</v>
      </c>
      <c r="C6838" s="28" t="s">
        <v>6</v>
      </c>
      <c r="D6838" s="21">
        <v>105522</v>
      </c>
      <c r="F6838" s="26">
        <v>405.89</v>
      </c>
      <c r="G6838" s="28" t="s">
        <v>1190</v>
      </c>
      <c r="I6838" s="26"/>
      <c r="J6838" s="26"/>
    </row>
    <row r="6839" spans="1:10" x14ac:dyDescent="0.25">
      <c r="A6839" s="21" t="s">
        <v>2119</v>
      </c>
      <c r="B6839" s="25">
        <v>41880</v>
      </c>
      <c r="C6839" s="28" t="s">
        <v>6</v>
      </c>
      <c r="D6839" s="21">
        <v>105532</v>
      </c>
      <c r="F6839" s="26">
        <v>2596.59</v>
      </c>
      <c r="G6839" s="28" t="s">
        <v>1190</v>
      </c>
      <c r="I6839" s="26"/>
      <c r="J6839" s="26"/>
    </row>
    <row r="6840" spans="1:10" x14ac:dyDescent="0.25">
      <c r="A6840" s="21" t="s">
        <v>2119</v>
      </c>
      <c r="B6840" s="25">
        <v>41880</v>
      </c>
      <c r="C6840" s="28" t="s">
        <v>1015</v>
      </c>
      <c r="D6840" s="21" t="s">
        <v>255</v>
      </c>
      <c r="E6840" s="26">
        <v>500</v>
      </c>
      <c r="G6840" s="28" t="s">
        <v>1191</v>
      </c>
      <c r="I6840" s="21">
        <f>WEEKNUM(B6840)</f>
        <v>35</v>
      </c>
      <c r="J6840" s="26"/>
    </row>
    <row r="6841" spans="1:10" x14ac:dyDescent="0.25">
      <c r="A6841" s="21" t="s">
        <v>2119</v>
      </c>
      <c r="B6841" s="25">
        <v>41880</v>
      </c>
      <c r="C6841" s="28" t="s">
        <v>1015</v>
      </c>
      <c r="D6841" s="21" t="s">
        <v>255</v>
      </c>
      <c r="E6841" s="26">
        <v>2000</v>
      </c>
      <c r="G6841" s="28" t="s">
        <v>1103</v>
      </c>
      <c r="I6841" s="21">
        <f>WEEKNUM(B6841)</f>
        <v>35</v>
      </c>
      <c r="J6841" s="26"/>
    </row>
    <row r="6842" spans="1:10" x14ac:dyDescent="0.25">
      <c r="A6842" s="21" t="s">
        <v>2119</v>
      </c>
      <c r="B6842" s="25">
        <v>41881</v>
      </c>
      <c r="C6842" s="28" t="s">
        <v>275</v>
      </c>
      <c r="D6842" s="21">
        <v>304088</v>
      </c>
      <c r="F6842" s="26">
        <v>223.11</v>
      </c>
      <c r="G6842" s="28" t="s">
        <v>323</v>
      </c>
      <c r="I6842" s="26"/>
      <c r="J6842" s="26"/>
    </row>
    <row r="6843" spans="1:10" x14ac:dyDescent="0.25">
      <c r="A6843" s="21" t="s">
        <v>2119</v>
      </c>
      <c r="B6843" s="25">
        <v>41881</v>
      </c>
      <c r="C6843" s="28" t="s">
        <v>6</v>
      </c>
      <c r="D6843" s="21">
        <v>105548</v>
      </c>
      <c r="F6843" s="26">
        <v>796.91</v>
      </c>
      <c r="G6843" s="28" t="s">
        <v>1103</v>
      </c>
      <c r="I6843" s="26"/>
      <c r="J6843" s="26"/>
    </row>
    <row r="6844" spans="1:10" x14ac:dyDescent="0.25">
      <c r="A6844" s="21" t="s">
        <v>2119</v>
      </c>
      <c r="B6844" s="25">
        <v>41881</v>
      </c>
      <c r="C6844" s="28" t="s">
        <v>275</v>
      </c>
      <c r="D6844" s="21">
        <v>105552</v>
      </c>
      <c r="F6844" s="26">
        <v>476.21</v>
      </c>
      <c r="G6844" s="28" t="s">
        <v>1191</v>
      </c>
      <c r="I6844" s="26"/>
      <c r="J6844" s="26"/>
    </row>
    <row r="6845" spans="1:10" x14ac:dyDescent="0.25">
      <c r="A6845" s="21" t="s">
        <v>2119</v>
      </c>
      <c r="B6845" s="25">
        <v>41883</v>
      </c>
      <c r="C6845" s="28" t="s">
        <v>434</v>
      </c>
      <c r="D6845" s="21">
        <v>105629</v>
      </c>
      <c r="F6845" s="26">
        <v>373.85</v>
      </c>
      <c r="G6845" s="28" t="s">
        <v>1194</v>
      </c>
      <c r="I6845" s="26"/>
      <c r="J6845" s="26"/>
    </row>
    <row r="6846" spans="1:10" x14ac:dyDescent="0.25">
      <c r="A6846" s="21" t="s">
        <v>2119</v>
      </c>
      <c r="B6846" s="25">
        <v>41884</v>
      </c>
      <c r="C6846" s="28" t="s">
        <v>275</v>
      </c>
      <c r="D6846" s="21">
        <v>304299</v>
      </c>
      <c r="F6846" s="26">
        <v>52.71</v>
      </c>
      <c r="G6846" s="28" t="s">
        <v>323</v>
      </c>
      <c r="I6846" s="26"/>
      <c r="J6846" s="26"/>
    </row>
    <row r="6847" spans="1:10" x14ac:dyDescent="0.25">
      <c r="A6847" s="21" t="s">
        <v>2119</v>
      </c>
      <c r="B6847" s="25">
        <v>41884</v>
      </c>
      <c r="C6847" s="28" t="s">
        <v>21</v>
      </c>
      <c r="D6847" s="21" t="s">
        <v>40</v>
      </c>
      <c r="E6847" s="26">
        <v>665</v>
      </c>
      <c r="G6847" s="28" t="s">
        <v>1190</v>
      </c>
      <c r="I6847" s="21">
        <f t="shared" ref="I6847:I6858" si="212">WEEKNUM(B6847)</f>
        <v>36</v>
      </c>
      <c r="J6847" s="26"/>
    </row>
    <row r="6848" spans="1:10" x14ac:dyDescent="0.25">
      <c r="A6848" s="21" t="s">
        <v>2119</v>
      </c>
      <c r="B6848" s="25">
        <v>41884</v>
      </c>
      <c r="C6848" s="28" t="s">
        <v>21</v>
      </c>
      <c r="D6848" s="21" t="s">
        <v>40</v>
      </c>
      <c r="E6848" s="26">
        <v>130</v>
      </c>
      <c r="G6848" s="28" t="s">
        <v>346</v>
      </c>
      <c r="I6848" s="21">
        <f t="shared" si="212"/>
        <v>36</v>
      </c>
      <c r="J6848" s="26"/>
    </row>
    <row r="6849" spans="1:10" x14ac:dyDescent="0.25">
      <c r="A6849" s="21" t="s">
        <v>2119</v>
      </c>
      <c r="B6849" s="25">
        <v>41884</v>
      </c>
      <c r="C6849" s="28" t="s">
        <v>21</v>
      </c>
      <c r="D6849" s="21" t="s">
        <v>40</v>
      </c>
      <c r="E6849" s="26">
        <v>65</v>
      </c>
      <c r="G6849" s="28" t="s">
        <v>386</v>
      </c>
      <c r="I6849" s="21">
        <f t="shared" si="212"/>
        <v>36</v>
      </c>
      <c r="J6849" s="26"/>
    </row>
    <row r="6850" spans="1:10" x14ac:dyDescent="0.25">
      <c r="A6850" s="21" t="s">
        <v>2119</v>
      </c>
      <c r="B6850" s="25">
        <v>41884</v>
      </c>
      <c r="C6850" s="28" t="s">
        <v>21</v>
      </c>
      <c r="D6850" s="21" t="s">
        <v>22</v>
      </c>
      <c r="E6850" s="26">
        <v>800</v>
      </c>
      <c r="G6850" s="28" t="s">
        <v>1103</v>
      </c>
      <c r="I6850" s="21">
        <f t="shared" si="212"/>
        <v>36</v>
      </c>
      <c r="J6850" s="26"/>
    </row>
    <row r="6851" spans="1:10" x14ac:dyDescent="0.25">
      <c r="A6851" s="21" t="s">
        <v>2119</v>
      </c>
      <c r="B6851" s="25">
        <v>41884</v>
      </c>
      <c r="C6851" s="28" t="s">
        <v>21</v>
      </c>
      <c r="D6851" s="21" t="s">
        <v>644</v>
      </c>
      <c r="E6851" s="26">
        <v>1900</v>
      </c>
      <c r="G6851" s="28" t="s">
        <v>1103</v>
      </c>
      <c r="I6851" s="21">
        <f t="shared" si="212"/>
        <v>36</v>
      </c>
      <c r="J6851" s="26"/>
    </row>
    <row r="6852" spans="1:10" x14ac:dyDescent="0.25">
      <c r="A6852" s="21" t="s">
        <v>2119</v>
      </c>
      <c r="B6852" s="25">
        <v>41884</v>
      </c>
      <c r="C6852" s="28" t="s">
        <v>21</v>
      </c>
      <c r="D6852" s="21" t="s">
        <v>508</v>
      </c>
      <c r="E6852" s="26">
        <v>361.03</v>
      </c>
      <c r="G6852" s="28" t="s">
        <v>454</v>
      </c>
      <c r="I6852" s="21">
        <f t="shared" si="212"/>
        <v>36</v>
      </c>
      <c r="J6852" s="26"/>
    </row>
    <row r="6853" spans="1:10" x14ac:dyDescent="0.25">
      <c r="A6853" s="21" t="s">
        <v>2119</v>
      </c>
      <c r="B6853" s="25">
        <v>41884</v>
      </c>
      <c r="C6853" s="28" t="s">
        <v>21</v>
      </c>
      <c r="D6853" s="21" t="s">
        <v>510</v>
      </c>
      <c r="E6853" s="26">
        <v>197.1</v>
      </c>
      <c r="G6853" s="28" t="s">
        <v>299</v>
      </c>
      <c r="I6853" s="21">
        <f t="shared" si="212"/>
        <v>36</v>
      </c>
      <c r="J6853" s="26"/>
    </row>
    <row r="6854" spans="1:10" x14ac:dyDescent="0.25">
      <c r="A6854" s="21" t="s">
        <v>2119</v>
      </c>
      <c r="B6854" s="25">
        <v>41884</v>
      </c>
      <c r="C6854" s="28" t="s">
        <v>1015</v>
      </c>
      <c r="D6854" s="21" t="s">
        <v>258</v>
      </c>
      <c r="E6854" s="26">
        <v>1790</v>
      </c>
      <c r="G6854" s="28" t="s">
        <v>1191</v>
      </c>
      <c r="I6854" s="21">
        <f t="shared" si="212"/>
        <v>36</v>
      </c>
      <c r="J6854" s="26"/>
    </row>
    <row r="6855" spans="1:10" x14ac:dyDescent="0.25">
      <c r="A6855" s="21" t="s">
        <v>2119</v>
      </c>
      <c r="B6855" s="25">
        <v>41884</v>
      </c>
      <c r="C6855" s="28" t="s">
        <v>1015</v>
      </c>
      <c r="D6855" s="21" t="s">
        <v>258</v>
      </c>
      <c r="E6855" s="26">
        <v>130</v>
      </c>
      <c r="G6855" s="28" t="s">
        <v>278</v>
      </c>
      <c r="I6855" s="21">
        <f t="shared" si="212"/>
        <v>36</v>
      </c>
      <c r="J6855" s="26"/>
    </row>
    <row r="6856" spans="1:10" x14ac:dyDescent="0.25">
      <c r="A6856" s="21" t="s">
        <v>2119</v>
      </c>
      <c r="B6856" s="25">
        <v>41884</v>
      </c>
      <c r="C6856" s="28" t="s">
        <v>1015</v>
      </c>
      <c r="D6856" s="21" t="s">
        <v>295</v>
      </c>
      <c r="E6856" s="26">
        <v>2100</v>
      </c>
      <c r="G6856" s="28" t="s">
        <v>1195</v>
      </c>
      <c r="I6856" s="21">
        <f t="shared" si="212"/>
        <v>36</v>
      </c>
      <c r="J6856" s="26"/>
    </row>
    <row r="6857" spans="1:10" x14ac:dyDescent="0.25">
      <c r="A6857" s="21" t="s">
        <v>2119</v>
      </c>
      <c r="B6857" s="25">
        <v>41884</v>
      </c>
      <c r="C6857" s="28" t="s">
        <v>1015</v>
      </c>
      <c r="D6857" s="21" t="s">
        <v>46</v>
      </c>
      <c r="E6857" s="26">
        <v>1000</v>
      </c>
      <c r="G6857" s="28" t="s">
        <v>1196</v>
      </c>
      <c r="I6857" s="21">
        <f t="shared" si="212"/>
        <v>36</v>
      </c>
      <c r="J6857" s="26"/>
    </row>
    <row r="6858" spans="1:10" x14ac:dyDescent="0.25">
      <c r="A6858" s="21" t="s">
        <v>2119</v>
      </c>
      <c r="B6858" s="25">
        <v>41884</v>
      </c>
      <c r="C6858" s="28" t="s">
        <v>1015</v>
      </c>
      <c r="D6858" s="21" t="s">
        <v>1153</v>
      </c>
      <c r="E6858" s="26">
        <v>1340</v>
      </c>
      <c r="G6858" s="28" t="s">
        <v>1061</v>
      </c>
      <c r="I6858" s="21">
        <f t="shared" si="212"/>
        <v>36</v>
      </c>
      <c r="J6858" s="26"/>
    </row>
    <row r="6859" spans="1:10" x14ac:dyDescent="0.25">
      <c r="A6859" s="21" t="s">
        <v>2119</v>
      </c>
      <c r="B6859" s="25">
        <v>41885</v>
      </c>
      <c r="C6859" s="28" t="s">
        <v>6</v>
      </c>
      <c r="D6859" s="21">
        <v>316825</v>
      </c>
      <c r="F6859" s="26">
        <v>877.17</v>
      </c>
      <c r="G6859" s="28" t="s">
        <v>1103</v>
      </c>
      <c r="I6859" s="26"/>
      <c r="J6859" s="26"/>
    </row>
    <row r="6860" spans="1:10" x14ac:dyDescent="0.25">
      <c r="A6860" s="21" t="s">
        <v>2119</v>
      </c>
      <c r="B6860" s="25">
        <v>41885</v>
      </c>
      <c r="C6860" s="28" t="s">
        <v>6</v>
      </c>
      <c r="D6860" s="21">
        <v>304442</v>
      </c>
      <c r="F6860" s="26">
        <v>39.92</v>
      </c>
      <c r="G6860" s="21" t="s">
        <v>326</v>
      </c>
      <c r="I6860" s="26"/>
      <c r="J6860" s="26"/>
    </row>
    <row r="6861" spans="1:10" x14ac:dyDescent="0.25">
      <c r="A6861" s="21" t="s">
        <v>2119</v>
      </c>
      <c r="B6861" s="25">
        <v>41885</v>
      </c>
      <c r="C6861" s="28" t="s">
        <v>275</v>
      </c>
      <c r="D6861" s="21">
        <v>304447</v>
      </c>
      <c r="F6861" s="26">
        <v>211.14</v>
      </c>
      <c r="G6861" s="28" t="s">
        <v>1193</v>
      </c>
      <c r="I6861" s="26"/>
      <c r="J6861" s="26"/>
    </row>
    <row r="6862" spans="1:10" x14ac:dyDescent="0.25">
      <c r="A6862" s="21" t="s">
        <v>2119</v>
      </c>
      <c r="B6862" s="25">
        <v>41885</v>
      </c>
      <c r="C6862" s="28" t="s">
        <v>275</v>
      </c>
      <c r="D6862" s="21">
        <v>304521</v>
      </c>
      <c r="F6862" s="26">
        <v>19.670000000000002</v>
      </c>
      <c r="G6862" s="28" t="s">
        <v>190</v>
      </c>
      <c r="I6862" s="26"/>
      <c r="J6862" s="26"/>
    </row>
    <row r="6863" spans="1:10" x14ac:dyDescent="0.25">
      <c r="A6863" s="21" t="s">
        <v>2119</v>
      </c>
      <c r="B6863" s="25">
        <v>41885</v>
      </c>
      <c r="C6863" s="28" t="s">
        <v>21</v>
      </c>
      <c r="D6863" s="21" t="s">
        <v>1197</v>
      </c>
      <c r="E6863" s="26">
        <v>200.95</v>
      </c>
      <c r="G6863" s="28" t="s">
        <v>323</v>
      </c>
      <c r="I6863" s="21">
        <f>WEEKNUM(B6863)</f>
        <v>36</v>
      </c>
      <c r="J6863" s="26"/>
    </row>
    <row r="6864" spans="1:10" x14ac:dyDescent="0.25">
      <c r="A6864" s="21" t="s">
        <v>2119</v>
      </c>
      <c r="B6864" s="25">
        <v>41885</v>
      </c>
      <c r="C6864" s="28" t="s">
        <v>1015</v>
      </c>
      <c r="D6864" s="21" t="s">
        <v>452</v>
      </c>
      <c r="E6864" s="26">
        <v>675</v>
      </c>
      <c r="G6864" s="28" t="s">
        <v>905</v>
      </c>
      <c r="I6864" s="21">
        <f>WEEKNUM(B6864)</f>
        <v>36</v>
      </c>
      <c r="J6864" s="26"/>
    </row>
    <row r="6865" spans="1:9" x14ac:dyDescent="0.25">
      <c r="A6865" s="21" t="s">
        <v>2119</v>
      </c>
      <c r="B6865" s="25">
        <v>41886</v>
      </c>
      <c r="C6865" s="28" t="s">
        <v>6</v>
      </c>
      <c r="D6865" s="21">
        <v>105839</v>
      </c>
      <c r="F6865" s="26">
        <v>561.21</v>
      </c>
      <c r="G6865" s="28" t="s">
        <v>1103</v>
      </c>
    </row>
    <row r="6866" spans="1:9" x14ac:dyDescent="0.25">
      <c r="A6866" s="21" t="s">
        <v>2119</v>
      </c>
      <c r="B6866" s="25">
        <v>41886</v>
      </c>
      <c r="C6866" s="28" t="s">
        <v>275</v>
      </c>
      <c r="D6866" s="21">
        <v>105845</v>
      </c>
      <c r="F6866" s="26">
        <v>277.81</v>
      </c>
      <c r="G6866" s="28" t="s">
        <v>1191</v>
      </c>
    </row>
    <row r="6867" spans="1:9" x14ac:dyDescent="0.25">
      <c r="A6867" s="21" t="s">
        <v>2119</v>
      </c>
      <c r="B6867" s="25">
        <v>41886</v>
      </c>
      <c r="C6867" s="28" t="s">
        <v>6</v>
      </c>
      <c r="D6867" s="21">
        <v>105848</v>
      </c>
      <c r="F6867" s="26">
        <v>535.89</v>
      </c>
      <c r="G6867" s="28" t="s">
        <v>1190</v>
      </c>
    </row>
    <row r="6868" spans="1:9" x14ac:dyDescent="0.25">
      <c r="A6868" s="21" t="s">
        <v>2119</v>
      </c>
      <c r="B6868" s="25">
        <v>41886</v>
      </c>
      <c r="C6868" s="28" t="s">
        <v>275</v>
      </c>
      <c r="D6868" s="21">
        <v>304646</v>
      </c>
      <c r="F6868" s="26">
        <v>107.38</v>
      </c>
      <c r="G6868" s="28" t="s">
        <v>1061</v>
      </c>
    </row>
    <row r="6869" spans="1:9" x14ac:dyDescent="0.25">
      <c r="A6869" s="21" t="s">
        <v>2119</v>
      </c>
      <c r="B6869" s="25">
        <v>41886</v>
      </c>
      <c r="C6869" s="28" t="s">
        <v>275</v>
      </c>
      <c r="D6869" s="21">
        <v>105869</v>
      </c>
      <c r="F6869" s="26">
        <v>2681.72</v>
      </c>
      <c r="G6869" s="28" t="s">
        <v>1191</v>
      </c>
    </row>
    <row r="6870" spans="1:9" x14ac:dyDescent="0.25">
      <c r="A6870" s="21" t="s">
        <v>2119</v>
      </c>
      <c r="B6870" s="25">
        <v>41886</v>
      </c>
      <c r="C6870" s="28" t="s">
        <v>21</v>
      </c>
      <c r="D6870" s="21" t="s">
        <v>978</v>
      </c>
      <c r="E6870" s="26">
        <v>320</v>
      </c>
      <c r="G6870" s="28" t="s">
        <v>970</v>
      </c>
      <c r="I6870" s="21">
        <f>WEEKNUM(B6870)</f>
        <v>36</v>
      </c>
    </row>
    <row r="6871" spans="1:9" x14ac:dyDescent="0.25">
      <c r="A6871" s="21" t="s">
        <v>2119</v>
      </c>
      <c r="B6871" s="25">
        <v>41887</v>
      </c>
      <c r="C6871" s="28" t="s">
        <v>275</v>
      </c>
      <c r="D6871" s="21">
        <v>105937</v>
      </c>
      <c r="F6871" s="26">
        <v>1020.71</v>
      </c>
      <c r="G6871" s="28" t="s">
        <v>1191</v>
      </c>
    </row>
    <row r="6872" spans="1:9" x14ac:dyDescent="0.25">
      <c r="A6872" s="21" t="s">
        <v>2119</v>
      </c>
      <c r="B6872" s="25">
        <v>41887</v>
      </c>
      <c r="C6872" s="28" t="s">
        <v>21</v>
      </c>
      <c r="D6872" s="21" t="s">
        <v>1116</v>
      </c>
      <c r="E6872" s="26">
        <v>-5425</v>
      </c>
      <c r="G6872" s="28" t="s">
        <v>1116</v>
      </c>
      <c r="I6872" s="21">
        <f>WEEKNUM(B6872)</f>
        <v>36</v>
      </c>
    </row>
    <row r="6873" spans="1:9" x14ac:dyDescent="0.25">
      <c r="A6873" s="21" t="s">
        <v>2119</v>
      </c>
      <c r="B6873" s="25">
        <v>41888</v>
      </c>
      <c r="C6873" s="28" t="s">
        <v>6</v>
      </c>
      <c r="D6873" s="21">
        <v>317341</v>
      </c>
      <c r="F6873" s="26">
        <v>101.32</v>
      </c>
      <c r="G6873" s="28" t="s">
        <v>970</v>
      </c>
    </row>
    <row r="6874" spans="1:9" x14ac:dyDescent="0.25">
      <c r="A6874" s="21" t="s">
        <v>2119</v>
      </c>
      <c r="B6874" s="25">
        <v>41888</v>
      </c>
      <c r="C6874" s="28" t="s">
        <v>6</v>
      </c>
      <c r="D6874" s="21">
        <v>317377</v>
      </c>
      <c r="F6874" s="26">
        <v>474.04</v>
      </c>
      <c r="G6874" s="28" t="s">
        <v>1103</v>
      </c>
    </row>
    <row r="6875" spans="1:9" x14ac:dyDescent="0.25">
      <c r="A6875" s="21" t="s">
        <v>2119</v>
      </c>
      <c r="B6875" s="25">
        <v>41890</v>
      </c>
      <c r="C6875" s="28" t="s">
        <v>6</v>
      </c>
      <c r="D6875" s="21">
        <v>106068</v>
      </c>
      <c r="F6875" s="26">
        <v>235.51</v>
      </c>
      <c r="G6875" s="28" t="s">
        <v>1103</v>
      </c>
    </row>
    <row r="6876" spans="1:9" x14ac:dyDescent="0.25">
      <c r="A6876" s="21" t="s">
        <v>2119</v>
      </c>
      <c r="B6876" s="25">
        <v>41890</v>
      </c>
      <c r="C6876" s="28" t="s">
        <v>340</v>
      </c>
      <c r="D6876" s="21">
        <v>305017</v>
      </c>
      <c r="F6876" s="26">
        <v>430.72</v>
      </c>
      <c r="G6876" s="28" t="s">
        <v>323</v>
      </c>
    </row>
    <row r="6877" spans="1:9" x14ac:dyDescent="0.25">
      <c r="A6877" s="21" t="s">
        <v>2119</v>
      </c>
      <c r="B6877" s="25">
        <v>41890</v>
      </c>
      <c r="C6877" s="28" t="s">
        <v>340</v>
      </c>
      <c r="D6877" s="21">
        <v>454566</v>
      </c>
      <c r="F6877" s="26">
        <v>467.39</v>
      </c>
      <c r="G6877" s="28" t="s">
        <v>323</v>
      </c>
    </row>
    <row r="6878" spans="1:9" x14ac:dyDescent="0.25">
      <c r="A6878" s="21" t="s">
        <v>2119</v>
      </c>
      <c r="B6878" s="25">
        <v>41890</v>
      </c>
      <c r="C6878" s="28" t="s">
        <v>21</v>
      </c>
      <c r="D6878" s="21" t="s">
        <v>1116</v>
      </c>
      <c r="E6878" s="26">
        <v>-5425</v>
      </c>
      <c r="G6878" s="28" t="s">
        <v>1116</v>
      </c>
      <c r="I6878" s="21">
        <f t="shared" ref="I6878:I6891" si="213">WEEKNUM(B6878)</f>
        <v>37</v>
      </c>
    </row>
    <row r="6879" spans="1:9" x14ac:dyDescent="0.25">
      <c r="A6879" s="21" t="s">
        <v>2119</v>
      </c>
      <c r="B6879" s="25">
        <v>41890</v>
      </c>
      <c r="C6879" s="28" t="s">
        <v>21</v>
      </c>
      <c r="D6879" s="21" t="s">
        <v>978</v>
      </c>
      <c r="E6879" s="26">
        <v>320</v>
      </c>
      <c r="G6879" s="28" t="s">
        <v>1198</v>
      </c>
      <c r="I6879" s="21">
        <f t="shared" si="213"/>
        <v>37</v>
      </c>
    </row>
    <row r="6880" spans="1:9" x14ac:dyDescent="0.25">
      <c r="A6880" s="21" t="s">
        <v>2119</v>
      </c>
      <c r="B6880" s="25">
        <v>41890</v>
      </c>
      <c r="C6880" s="28" t="s">
        <v>21</v>
      </c>
      <c r="D6880" s="21" t="s">
        <v>489</v>
      </c>
      <c r="E6880" s="26">
        <v>165</v>
      </c>
      <c r="G6880" s="28" t="s">
        <v>454</v>
      </c>
      <c r="I6880" s="21">
        <f t="shared" si="213"/>
        <v>37</v>
      </c>
    </row>
    <row r="6881" spans="1:9" x14ac:dyDescent="0.25">
      <c r="A6881" s="21" t="s">
        <v>2119</v>
      </c>
      <c r="B6881" s="25">
        <v>41890</v>
      </c>
      <c r="C6881" s="28" t="s">
        <v>21</v>
      </c>
      <c r="D6881" s="21" t="s">
        <v>46</v>
      </c>
      <c r="E6881" s="26">
        <v>390</v>
      </c>
      <c r="G6881" s="28" t="s">
        <v>970</v>
      </c>
      <c r="I6881" s="21">
        <f t="shared" si="213"/>
        <v>37</v>
      </c>
    </row>
    <row r="6882" spans="1:9" x14ac:dyDescent="0.25">
      <c r="A6882" s="21" t="s">
        <v>2119</v>
      </c>
      <c r="B6882" s="25">
        <v>41890</v>
      </c>
      <c r="C6882" s="28" t="s">
        <v>21</v>
      </c>
      <c r="D6882" s="21" t="s">
        <v>269</v>
      </c>
      <c r="E6882" s="26">
        <v>600</v>
      </c>
      <c r="G6882" s="28" t="s">
        <v>1190</v>
      </c>
      <c r="I6882" s="21">
        <f t="shared" si="213"/>
        <v>37</v>
      </c>
    </row>
    <row r="6883" spans="1:9" x14ac:dyDescent="0.25">
      <c r="A6883" s="21" t="s">
        <v>2119</v>
      </c>
      <c r="B6883" s="25">
        <v>41890</v>
      </c>
      <c r="C6883" s="28" t="s">
        <v>21</v>
      </c>
      <c r="D6883" s="21" t="s">
        <v>269</v>
      </c>
      <c r="E6883" s="26">
        <v>400</v>
      </c>
      <c r="G6883" s="21" t="s">
        <v>326</v>
      </c>
      <c r="I6883" s="21">
        <f t="shared" si="213"/>
        <v>37</v>
      </c>
    </row>
    <row r="6884" spans="1:9" x14ac:dyDescent="0.25">
      <c r="A6884" s="21" t="s">
        <v>2119</v>
      </c>
      <c r="B6884" s="25">
        <v>41890</v>
      </c>
      <c r="C6884" s="28" t="s">
        <v>21</v>
      </c>
      <c r="D6884" s="21" t="s">
        <v>644</v>
      </c>
      <c r="E6884" s="26">
        <v>1800</v>
      </c>
      <c r="G6884" s="28" t="s">
        <v>1103</v>
      </c>
      <c r="I6884" s="21">
        <f t="shared" si="213"/>
        <v>37</v>
      </c>
    </row>
    <row r="6885" spans="1:9" x14ac:dyDescent="0.25">
      <c r="A6885" s="21" t="s">
        <v>2119</v>
      </c>
      <c r="B6885" s="25">
        <v>41890</v>
      </c>
      <c r="C6885" s="28" t="s">
        <v>21</v>
      </c>
      <c r="D6885" s="21" t="s">
        <v>22</v>
      </c>
      <c r="E6885" s="26">
        <v>700</v>
      </c>
      <c r="G6885" s="28" t="s">
        <v>1103</v>
      </c>
      <c r="I6885" s="21">
        <f t="shared" si="213"/>
        <v>37</v>
      </c>
    </row>
    <row r="6886" spans="1:9" x14ac:dyDescent="0.25">
      <c r="A6886" s="21" t="s">
        <v>2119</v>
      </c>
      <c r="B6886" s="25">
        <v>41890</v>
      </c>
      <c r="C6886" s="28" t="s">
        <v>21</v>
      </c>
      <c r="D6886" s="21" t="s">
        <v>258</v>
      </c>
      <c r="E6886" s="26">
        <v>120</v>
      </c>
      <c r="G6886" s="28" t="s">
        <v>1190</v>
      </c>
      <c r="I6886" s="21">
        <f t="shared" si="213"/>
        <v>37</v>
      </c>
    </row>
    <row r="6887" spans="1:9" x14ac:dyDescent="0.25">
      <c r="A6887" s="21" t="s">
        <v>2119</v>
      </c>
      <c r="B6887" s="25">
        <v>41890</v>
      </c>
      <c r="C6887" s="28" t="s">
        <v>1015</v>
      </c>
      <c r="D6887" s="21" t="s">
        <v>1147</v>
      </c>
      <c r="E6887" s="26">
        <v>300</v>
      </c>
      <c r="G6887" s="28" t="s">
        <v>1199</v>
      </c>
      <c r="I6887" s="21">
        <f t="shared" si="213"/>
        <v>37</v>
      </c>
    </row>
    <row r="6888" spans="1:9" x14ac:dyDescent="0.25">
      <c r="A6888" s="21" t="s">
        <v>2119</v>
      </c>
      <c r="B6888" s="25">
        <v>41890</v>
      </c>
      <c r="C6888" s="28" t="s">
        <v>1015</v>
      </c>
      <c r="D6888" s="21" t="s">
        <v>1153</v>
      </c>
      <c r="E6888" s="26">
        <v>1750</v>
      </c>
      <c r="G6888" s="28" t="s">
        <v>1061</v>
      </c>
      <c r="I6888" s="21">
        <f t="shared" si="213"/>
        <v>37</v>
      </c>
    </row>
    <row r="6889" spans="1:9" x14ac:dyDescent="0.25">
      <c r="A6889" s="21" t="s">
        <v>2119</v>
      </c>
      <c r="B6889" s="25">
        <v>41890</v>
      </c>
      <c r="C6889" s="28" t="s">
        <v>1015</v>
      </c>
      <c r="D6889" s="21" t="s">
        <v>258</v>
      </c>
      <c r="E6889" s="26">
        <v>240</v>
      </c>
      <c r="G6889" s="28" t="s">
        <v>1191</v>
      </c>
      <c r="I6889" s="21">
        <f t="shared" si="213"/>
        <v>37</v>
      </c>
    </row>
    <row r="6890" spans="1:9" x14ac:dyDescent="0.25">
      <c r="A6890" s="21" t="s">
        <v>2119</v>
      </c>
      <c r="B6890" s="25">
        <v>41890</v>
      </c>
      <c r="C6890" s="28" t="s">
        <v>1015</v>
      </c>
      <c r="D6890" s="21" t="s">
        <v>46</v>
      </c>
      <c r="E6890" s="26">
        <v>1110</v>
      </c>
      <c r="G6890" s="28" t="s">
        <v>1193</v>
      </c>
      <c r="I6890" s="21">
        <f t="shared" si="213"/>
        <v>37</v>
      </c>
    </row>
    <row r="6891" spans="1:9" x14ac:dyDescent="0.25">
      <c r="A6891" s="21" t="s">
        <v>2119</v>
      </c>
      <c r="B6891" s="25">
        <v>41890</v>
      </c>
      <c r="C6891" s="28" t="s">
        <v>1015</v>
      </c>
      <c r="D6891" s="21" t="s">
        <v>40</v>
      </c>
      <c r="E6891" s="26">
        <v>1920</v>
      </c>
      <c r="G6891" s="28" t="s">
        <v>1191</v>
      </c>
      <c r="I6891" s="21">
        <f t="shared" si="213"/>
        <v>37</v>
      </c>
    </row>
    <row r="6892" spans="1:9" x14ac:dyDescent="0.25">
      <c r="A6892" s="21" t="s">
        <v>2119</v>
      </c>
      <c r="B6892" s="25">
        <v>41891</v>
      </c>
      <c r="C6892" s="28" t="s">
        <v>6</v>
      </c>
      <c r="D6892" s="21">
        <v>317732</v>
      </c>
      <c r="F6892" s="26">
        <v>997.52</v>
      </c>
      <c r="G6892" s="28" t="s">
        <v>1103</v>
      </c>
    </row>
    <row r="6893" spans="1:9" x14ac:dyDescent="0.25">
      <c r="A6893" s="21" t="s">
        <v>2119</v>
      </c>
      <c r="B6893" s="25">
        <v>41891</v>
      </c>
      <c r="C6893" s="28" t="s">
        <v>6</v>
      </c>
      <c r="D6893" s="21" t="s">
        <v>216</v>
      </c>
      <c r="F6893" s="26">
        <v>405.5</v>
      </c>
      <c r="G6893" s="28" t="s">
        <v>1190</v>
      </c>
    </row>
    <row r="6894" spans="1:9" x14ac:dyDescent="0.25">
      <c r="A6894" s="21" t="s">
        <v>2119</v>
      </c>
      <c r="B6894" s="25">
        <v>41891</v>
      </c>
      <c r="C6894" s="28" t="s">
        <v>340</v>
      </c>
      <c r="D6894" s="21">
        <v>454891</v>
      </c>
      <c r="F6894" s="26">
        <v>141.71</v>
      </c>
      <c r="G6894" s="28" t="s">
        <v>323</v>
      </c>
    </row>
    <row r="6895" spans="1:9" x14ac:dyDescent="0.25">
      <c r="A6895" s="21" t="s">
        <v>2119</v>
      </c>
      <c r="B6895" s="25">
        <v>41892</v>
      </c>
      <c r="C6895" s="28" t="s">
        <v>6</v>
      </c>
      <c r="D6895" s="21">
        <v>106213</v>
      </c>
      <c r="F6895" s="26">
        <v>977.49</v>
      </c>
      <c r="G6895" s="28" t="s">
        <v>1190</v>
      </c>
    </row>
    <row r="6896" spans="1:9" x14ac:dyDescent="0.25">
      <c r="A6896" s="21" t="s">
        <v>2119</v>
      </c>
      <c r="B6896" s="25">
        <v>41892</v>
      </c>
      <c r="C6896" s="28" t="s">
        <v>275</v>
      </c>
      <c r="D6896" s="21">
        <v>317925</v>
      </c>
      <c r="F6896" s="26">
        <v>125</v>
      </c>
      <c r="G6896" s="28" t="s">
        <v>1191</v>
      </c>
    </row>
    <row r="6897" spans="1:9" x14ac:dyDescent="0.25">
      <c r="A6897" s="21" t="s">
        <v>2119</v>
      </c>
      <c r="B6897" s="25">
        <v>41892</v>
      </c>
      <c r="C6897" s="28" t="s">
        <v>6</v>
      </c>
      <c r="D6897" s="21">
        <v>317928</v>
      </c>
      <c r="F6897" s="26">
        <v>513.21</v>
      </c>
      <c r="G6897" s="28" t="s">
        <v>323</v>
      </c>
    </row>
    <row r="6898" spans="1:9" x14ac:dyDescent="0.25">
      <c r="A6898" s="21" t="s">
        <v>2119</v>
      </c>
      <c r="B6898" s="25">
        <v>41892</v>
      </c>
      <c r="C6898" s="28" t="s">
        <v>6</v>
      </c>
      <c r="D6898" s="21">
        <v>317943</v>
      </c>
      <c r="F6898" s="26">
        <v>123.04</v>
      </c>
      <c r="G6898" s="28" t="s">
        <v>970</v>
      </c>
    </row>
    <row r="6899" spans="1:9" x14ac:dyDescent="0.25">
      <c r="A6899" s="21" t="s">
        <v>2119</v>
      </c>
      <c r="B6899" s="25">
        <v>41892</v>
      </c>
      <c r="C6899" s="28" t="s">
        <v>275</v>
      </c>
      <c r="D6899" s="21">
        <v>106247</v>
      </c>
      <c r="F6899" s="26">
        <v>1655.43</v>
      </c>
      <c r="G6899" s="28" t="s">
        <v>1061</v>
      </c>
    </row>
    <row r="6900" spans="1:9" x14ac:dyDescent="0.25">
      <c r="A6900" s="21" t="s">
        <v>2119</v>
      </c>
      <c r="B6900" s="25">
        <v>41892</v>
      </c>
      <c r="C6900" s="28" t="s">
        <v>6</v>
      </c>
      <c r="D6900" s="21">
        <v>106262</v>
      </c>
      <c r="F6900" s="26">
        <v>1071.51</v>
      </c>
      <c r="G6900" s="28" t="s">
        <v>1103</v>
      </c>
    </row>
    <row r="6901" spans="1:9" x14ac:dyDescent="0.25">
      <c r="A6901" s="21" t="s">
        <v>2119</v>
      </c>
      <c r="B6901" s="25">
        <v>41893</v>
      </c>
      <c r="C6901" s="28" t="s">
        <v>6</v>
      </c>
      <c r="D6901" s="21">
        <v>318063</v>
      </c>
      <c r="F6901" s="26">
        <v>46.02</v>
      </c>
      <c r="G6901" s="28" t="s">
        <v>970</v>
      </c>
    </row>
    <row r="6902" spans="1:9" x14ac:dyDescent="0.25">
      <c r="A6902" s="21" t="s">
        <v>2119</v>
      </c>
      <c r="B6902" s="25">
        <v>41893</v>
      </c>
      <c r="C6902" s="28" t="s">
        <v>275</v>
      </c>
      <c r="D6902" s="21">
        <v>106295</v>
      </c>
      <c r="F6902" s="26">
        <v>831.69</v>
      </c>
      <c r="G6902" s="28" t="s">
        <v>1191</v>
      </c>
    </row>
    <row r="6903" spans="1:9" x14ac:dyDescent="0.25">
      <c r="A6903" s="21" t="s">
        <v>2119</v>
      </c>
      <c r="B6903" s="25">
        <v>41893</v>
      </c>
      <c r="C6903" s="28" t="s">
        <v>6</v>
      </c>
      <c r="D6903" s="21">
        <v>106294</v>
      </c>
      <c r="F6903" s="26">
        <v>95.38</v>
      </c>
      <c r="G6903" s="28" t="s">
        <v>1190</v>
      </c>
    </row>
    <row r="6904" spans="1:9" x14ac:dyDescent="0.25">
      <c r="A6904" s="21" t="s">
        <v>2119</v>
      </c>
      <c r="B6904" s="25">
        <v>41893</v>
      </c>
      <c r="C6904" s="28" t="s">
        <v>6</v>
      </c>
      <c r="D6904" s="21">
        <v>318118</v>
      </c>
      <c r="F6904" s="26">
        <v>1104.1099999999999</v>
      </c>
      <c r="G6904" s="28" t="s">
        <v>970</v>
      </c>
    </row>
    <row r="6905" spans="1:9" x14ac:dyDescent="0.25">
      <c r="A6905" s="21" t="s">
        <v>2119</v>
      </c>
      <c r="B6905" s="25">
        <v>41893</v>
      </c>
      <c r="C6905" s="28" t="s">
        <v>275</v>
      </c>
      <c r="D6905" s="21">
        <v>106328</v>
      </c>
      <c r="F6905" s="26">
        <v>965.62</v>
      </c>
      <c r="G6905" s="28" t="s">
        <v>1191</v>
      </c>
    </row>
    <row r="6906" spans="1:9" x14ac:dyDescent="0.25">
      <c r="A6906" s="21" t="s">
        <v>2119</v>
      </c>
      <c r="B6906" s="25">
        <v>41893</v>
      </c>
      <c r="C6906" s="28" t="s">
        <v>6</v>
      </c>
      <c r="D6906" s="21">
        <v>106335</v>
      </c>
      <c r="F6906" s="26">
        <v>149.58000000000001</v>
      </c>
      <c r="G6906" s="28" t="s">
        <v>1200</v>
      </c>
    </row>
    <row r="6907" spans="1:9" x14ac:dyDescent="0.25">
      <c r="A6907" s="21" t="s">
        <v>2119</v>
      </c>
      <c r="B6907" s="25">
        <v>41893</v>
      </c>
      <c r="C6907" s="28" t="s">
        <v>275</v>
      </c>
      <c r="D6907" s="21">
        <v>106338</v>
      </c>
      <c r="F6907" s="26">
        <v>269.97000000000003</v>
      </c>
      <c r="G6907" s="28" t="s">
        <v>1191</v>
      </c>
    </row>
    <row r="6908" spans="1:9" x14ac:dyDescent="0.25">
      <c r="A6908" s="21" t="s">
        <v>2119</v>
      </c>
      <c r="B6908" s="25">
        <v>41893</v>
      </c>
      <c r="C6908" s="28" t="s">
        <v>21</v>
      </c>
      <c r="D6908" s="21" t="s">
        <v>1201</v>
      </c>
      <c r="E6908" s="26">
        <v>400</v>
      </c>
      <c r="G6908" s="28" t="s">
        <v>970</v>
      </c>
      <c r="I6908" s="21">
        <f>WEEKNUM(B6908)</f>
        <v>37</v>
      </c>
    </row>
    <row r="6909" spans="1:9" x14ac:dyDescent="0.25">
      <c r="A6909" s="21" t="s">
        <v>2119</v>
      </c>
      <c r="B6909" s="25">
        <v>41894</v>
      </c>
      <c r="C6909" s="28" t="s">
        <v>6</v>
      </c>
      <c r="D6909" s="21">
        <v>318232</v>
      </c>
      <c r="F6909" s="26">
        <v>273.93</v>
      </c>
      <c r="G6909" s="28" t="s">
        <v>970</v>
      </c>
    </row>
    <row r="6910" spans="1:9" x14ac:dyDescent="0.25">
      <c r="A6910" s="21" t="s">
        <v>2119</v>
      </c>
      <c r="B6910" s="25">
        <v>41894</v>
      </c>
      <c r="C6910" s="28" t="s">
        <v>275</v>
      </c>
      <c r="D6910" s="21">
        <v>455795</v>
      </c>
      <c r="F6910" s="26">
        <v>478.13</v>
      </c>
      <c r="G6910" s="28" t="s">
        <v>1061</v>
      </c>
    </row>
    <row r="6911" spans="1:9" x14ac:dyDescent="0.25">
      <c r="A6911" s="21" t="s">
        <v>2119</v>
      </c>
      <c r="B6911" s="25">
        <v>41894</v>
      </c>
      <c r="C6911" s="28" t="s">
        <v>275</v>
      </c>
      <c r="D6911" s="21">
        <v>330482</v>
      </c>
      <c r="F6911" s="26">
        <v>97.97</v>
      </c>
      <c r="G6911" s="28" t="s">
        <v>1191</v>
      </c>
    </row>
    <row r="6912" spans="1:9" x14ac:dyDescent="0.25">
      <c r="A6912" s="21" t="s">
        <v>2119</v>
      </c>
      <c r="B6912" s="25">
        <v>41894</v>
      </c>
      <c r="C6912" s="28" t="s">
        <v>6</v>
      </c>
      <c r="D6912" s="21">
        <v>423196</v>
      </c>
      <c r="F6912" s="26">
        <v>349.07</v>
      </c>
      <c r="G6912" s="28" t="s">
        <v>970</v>
      </c>
    </row>
    <row r="6913" spans="1:9" x14ac:dyDescent="0.25">
      <c r="A6913" s="21" t="s">
        <v>2119</v>
      </c>
      <c r="B6913" s="25">
        <v>41894</v>
      </c>
      <c r="C6913" s="28" t="s">
        <v>275</v>
      </c>
      <c r="D6913" s="21">
        <v>330490</v>
      </c>
      <c r="F6913" s="26">
        <v>49.49</v>
      </c>
      <c r="G6913" s="28" t="s">
        <v>1191</v>
      </c>
    </row>
    <row r="6914" spans="1:9" x14ac:dyDescent="0.25">
      <c r="A6914" s="21" t="s">
        <v>2119</v>
      </c>
      <c r="B6914" s="25">
        <v>41894</v>
      </c>
      <c r="C6914" s="28" t="s">
        <v>1202</v>
      </c>
      <c r="D6914" s="21">
        <v>106379</v>
      </c>
      <c r="F6914" s="26">
        <v>216.59</v>
      </c>
      <c r="G6914" s="28" t="s">
        <v>1191</v>
      </c>
    </row>
    <row r="6915" spans="1:9" x14ac:dyDescent="0.25">
      <c r="A6915" s="21" t="s">
        <v>2119</v>
      </c>
      <c r="B6915" s="25">
        <v>41894</v>
      </c>
      <c r="C6915" s="28" t="s">
        <v>21</v>
      </c>
      <c r="D6915" s="21" t="s">
        <v>255</v>
      </c>
      <c r="E6915" s="26">
        <v>800</v>
      </c>
      <c r="G6915" s="28" t="s">
        <v>1190</v>
      </c>
      <c r="I6915" s="21">
        <f>WEEKNUM(B6915)</f>
        <v>37</v>
      </c>
    </row>
    <row r="6916" spans="1:9" x14ac:dyDescent="0.25">
      <c r="A6916" s="21" t="s">
        <v>2119</v>
      </c>
      <c r="B6916" s="25">
        <v>41894</v>
      </c>
      <c r="C6916" s="28" t="s">
        <v>21</v>
      </c>
      <c r="D6916" s="21" t="s">
        <v>1201</v>
      </c>
      <c r="E6916" s="26">
        <v>200</v>
      </c>
      <c r="G6916" s="28" t="s">
        <v>970</v>
      </c>
      <c r="I6916" s="21">
        <f>WEEKNUM(B6916)</f>
        <v>37</v>
      </c>
    </row>
    <row r="6917" spans="1:9" x14ac:dyDescent="0.25">
      <c r="A6917" s="21" t="s">
        <v>2119</v>
      </c>
      <c r="B6917" s="25">
        <v>41894</v>
      </c>
      <c r="C6917" s="28" t="s">
        <v>1015</v>
      </c>
      <c r="D6917" s="21" t="s">
        <v>255</v>
      </c>
      <c r="E6917" s="26">
        <v>1000</v>
      </c>
      <c r="G6917" s="28" t="s">
        <v>1191</v>
      </c>
      <c r="I6917" s="21">
        <f>WEEKNUM(B6917)</f>
        <v>37</v>
      </c>
    </row>
    <row r="6918" spans="1:9" x14ac:dyDescent="0.25">
      <c r="A6918" s="21" t="s">
        <v>2119</v>
      </c>
      <c r="B6918" s="25">
        <v>41894</v>
      </c>
      <c r="C6918" s="28" t="s">
        <v>1015</v>
      </c>
      <c r="D6918" s="21" t="s">
        <v>255</v>
      </c>
      <c r="E6918" s="26">
        <v>490</v>
      </c>
      <c r="G6918" s="28" t="s">
        <v>1203</v>
      </c>
      <c r="I6918" s="21">
        <f>WEEKNUM(B6918)</f>
        <v>37</v>
      </c>
    </row>
    <row r="6919" spans="1:9" x14ac:dyDescent="0.25">
      <c r="A6919" s="21" t="s">
        <v>2119</v>
      </c>
      <c r="B6919" s="25">
        <v>41895</v>
      </c>
      <c r="C6919" s="28" t="s">
        <v>6</v>
      </c>
      <c r="D6919" s="21">
        <v>456026</v>
      </c>
      <c r="F6919" s="26">
        <v>697.33</v>
      </c>
      <c r="G6919" s="28" t="s">
        <v>970</v>
      </c>
    </row>
    <row r="6920" spans="1:9" x14ac:dyDescent="0.25">
      <c r="A6920" s="21" t="s">
        <v>2119</v>
      </c>
      <c r="B6920" s="25">
        <v>41895</v>
      </c>
      <c r="C6920" s="28" t="s">
        <v>6</v>
      </c>
      <c r="D6920" s="21">
        <v>106433</v>
      </c>
      <c r="F6920" s="26">
        <v>513.5</v>
      </c>
      <c r="G6920" s="28" t="s">
        <v>1103</v>
      </c>
    </row>
    <row r="6921" spans="1:9" x14ac:dyDescent="0.25">
      <c r="A6921" s="21" t="s">
        <v>2119</v>
      </c>
      <c r="B6921" s="25">
        <v>41895</v>
      </c>
      <c r="C6921" s="28" t="s">
        <v>6</v>
      </c>
      <c r="D6921" s="21">
        <v>318394</v>
      </c>
      <c r="F6921" s="26">
        <v>308.12</v>
      </c>
      <c r="G6921" s="28" t="s">
        <v>970</v>
      </c>
    </row>
    <row r="6922" spans="1:9" x14ac:dyDescent="0.25">
      <c r="A6922" s="21" t="s">
        <v>2119</v>
      </c>
      <c r="B6922" s="25">
        <v>41897</v>
      </c>
      <c r="C6922" s="28" t="s">
        <v>6</v>
      </c>
      <c r="D6922" s="21" t="s">
        <v>216</v>
      </c>
      <c r="F6922" s="26">
        <v>405.5</v>
      </c>
      <c r="G6922" s="28" t="s">
        <v>1190</v>
      </c>
    </row>
    <row r="6923" spans="1:9" x14ac:dyDescent="0.25">
      <c r="A6923" s="21" t="s">
        <v>2119</v>
      </c>
      <c r="B6923" s="25">
        <v>41897</v>
      </c>
      <c r="C6923" s="28" t="s">
        <v>583</v>
      </c>
      <c r="D6923" s="21">
        <v>318571</v>
      </c>
      <c r="F6923" s="26">
        <v>103.59</v>
      </c>
      <c r="G6923" s="28" t="s">
        <v>970</v>
      </c>
    </row>
    <row r="6924" spans="1:9" x14ac:dyDescent="0.25">
      <c r="A6924" s="21" t="s">
        <v>2119</v>
      </c>
      <c r="B6924" s="25">
        <v>41897</v>
      </c>
      <c r="C6924" s="28" t="s">
        <v>434</v>
      </c>
      <c r="D6924" s="21">
        <v>456479</v>
      </c>
      <c r="F6924" s="26">
        <v>73.98</v>
      </c>
      <c r="G6924" s="28" t="s">
        <v>164</v>
      </c>
    </row>
    <row r="6925" spans="1:9" x14ac:dyDescent="0.25">
      <c r="A6925" s="21" t="s">
        <v>2119</v>
      </c>
      <c r="B6925" s="25">
        <v>41897</v>
      </c>
      <c r="C6925" s="28" t="s">
        <v>6</v>
      </c>
      <c r="D6925" s="21">
        <v>423398</v>
      </c>
      <c r="F6925" s="26">
        <v>215.67</v>
      </c>
      <c r="G6925" s="28" t="s">
        <v>970</v>
      </c>
    </row>
    <row r="6926" spans="1:9" x14ac:dyDescent="0.25">
      <c r="A6926" s="21" t="s">
        <v>2119</v>
      </c>
      <c r="B6926" s="25">
        <v>41897</v>
      </c>
      <c r="C6926" s="28" t="s">
        <v>21</v>
      </c>
      <c r="D6926" s="21" t="s">
        <v>955</v>
      </c>
      <c r="E6926" s="26">
        <v>-10000</v>
      </c>
      <c r="G6926" s="28" t="s">
        <v>955</v>
      </c>
      <c r="I6926" s="21">
        <f t="shared" ref="I6926:I6933" si="214">WEEKNUM(B6926)</f>
        <v>38</v>
      </c>
    </row>
    <row r="6927" spans="1:9" x14ac:dyDescent="0.25">
      <c r="A6927" s="21" t="s">
        <v>2119</v>
      </c>
      <c r="B6927" s="25">
        <v>41897</v>
      </c>
      <c r="C6927" s="28" t="s">
        <v>21</v>
      </c>
      <c r="D6927" s="21" t="s">
        <v>258</v>
      </c>
      <c r="E6927" s="26">
        <v>2015</v>
      </c>
      <c r="G6927" s="28" t="s">
        <v>1190</v>
      </c>
      <c r="I6927" s="21">
        <f t="shared" si="214"/>
        <v>38</v>
      </c>
    </row>
    <row r="6928" spans="1:9" x14ac:dyDescent="0.25">
      <c r="A6928" s="21" t="s">
        <v>2119</v>
      </c>
      <c r="B6928" s="25">
        <v>41897</v>
      </c>
      <c r="C6928" s="28" t="s">
        <v>21</v>
      </c>
      <c r="D6928" s="21" t="s">
        <v>258</v>
      </c>
      <c r="E6928" s="26">
        <v>100</v>
      </c>
      <c r="G6928" s="21" t="s">
        <v>111</v>
      </c>
      <c r="I6928" s="21">
        <f t="shared" si="214"/>
        <v>38</v>
      </c>
    </row>
    <row r="6929" spans="1:9" x14ac:dyDescent="0.25">
      <c r="A6929" s="21" t="s">
        <v>2119</v>
      </c>
      <c r="B6929" s="25">
        <v>41897</v>
      </c>
      <c r="C6929" s="28" t="s">
        <v>21</v>
      </c>
      <c r="D6929" s="21" t="s">
        <v>258</v>
      </c>
      <c r="E6929" s="26">
        <v>60</v>
      </c>
      <c r="G6929" s="28" t="s">
        <v>346</v>
      </c>
      <c r="I6929" s="21">
        <f t="shared" si="214"/>
        <v>38</v>
      </c>
    </row>
    <row r="6930" spans="1:9" x14ac:dyDescent="0.25">
      <c r="A6930" s="21" t="s">
        <v>2119</v>
      </c>
      <c r="B6930" s="25">
        <v>41897</v>
      </c>
      <c r="C6930" s="28" t="s">
        <v>21</v>
      </c>
      <c r="D6930" s="21" t="s">
        <v>46</v>
      </c>
      <c r="E6930" s="26">
        <v>1900</v>
      </c>
      <c r="G6930" s="28" t="s">
        <v>970</v>
      </c>
      <c r="I6930" s="21">
        <f t="shared" si="214"/>
        <v>38</v>
      </c>
    </row>
    <row r="6931" spans="1:9" x14ac:dyDescent="0.25">
      <c r="A6931" s="21" t="s">
        <v>2119</v>
      </c>
      <c r="B6931" s="25">
        <v>41897</v>
      </c>
      <c r="C6931" s="28" t="s">
        <v>1015</v>
      </c>
      <c r="D6931" s="21" t="s">
        <v>40</v>
      </c>
      <c r="E6931" s="26">
        <v>1475</v>
      </c>
      <c r="G6931" s="28" t="s">
        <v>1191</v>
      </c>
      <c r="I6931" s="21">
        <f t="shared" si="214"/>
        <v>38</v>
      </c>
    </row>
    <row r="6932" spans="1:9" x14ac:dyDescent="0.25">
      <c r="A6932" s="21" t="s">
        <v>2119</v>
      </c>
      <c r="B6932" s="25">
        <v>41897</v>
      </c>
      <c r="C6932" s="28" t="s">
        <v>1015</v>
      </c>
      <c r="D6932" s="21" t="s">
        <v>36</v>
      </c>
      <c r="E6932" s="26">
        <v>1050</v>
      </c>
      <c r="G6932" s="28" t="s">
        <v>1204</v>
      </c>
      <c r="I6932" s="21">
        <f t="shared" si="214"/>
        <v>38</v>
      </c>
    </row>
    <row r="6933" spans="1:9" x14ac:dyDescent="0.25">
      <c r="A6933" s="21" t="s">
        <v>2119</v>
      </c>
      <c r="B6933" s="25">
        <v>41897</v>
      </c>
      <c r="C6933" s="28" t="s">
        <v>1015</v>
      </c>
      <c r="D6933" s="21" t="s">
        <v>36</v>
      </c>
      <c r="E6933" s="26">
        <v>690</v>
      </c>
      <c r="G6933" s="28" t="s">
        <v>1061</v>
      </c>
      <c r="I6933" s="21">
        <f t="shared" si="214"/>
        <v>38</v>
      </c>
    </row>
    <row r="6934" spans="1:9" x14ac:dyDescent="0.25">
      <c r="A6934" s="21" t="s">
        <v>2119</v>
      </c>
      <c r="B6934" s="25">
        <v>41898</v>
      </c>
      <c r="C6934" s="28" t="s">
        <v>6</v>
      </c>
      <c r="D6934" s="21">
        <v>106565</v>
      </c>
      <c r="F6934" s="26">
        <v>245.48</v>
      </c>
      <c r="G6934" s="28" t="s">
        <v>1103</v>
      </c>
    </row>
    <row r="6935" spans="1:9" x14ac:dyDescent="0.25">
      <c r="A6935" s="21" t="s">
        <v>2119</v>
      </c>
      <c r="B6935" s="25">
        <v>41898</v>
      </c>
      <c r="C6935" s="28" t="s">
        <v>6</v>
      </c>
      <c r="D6935" s="21">
        <v>318735</v>
      </c>
      <c r="F6935" s="26">
        <v>525.19000000000005</v>
      </c>
      <c r="G6935" s="28" t="s">
        <v>970</v>
      </c>
    </row>
    <row r="6936" spans="1:9" x14ac:dyDescent="0.25">
      <c r="A6936" s="21" t="s">
        <v>2119</v>
      </c>
      <c r="B6936" s="25">
        <v>41898</v>
      </c>
      <c r="C6936" s="28" t="s">
        <v>6</v>
      </c>
      <c r="D6936" s="21" t="s">
        <v>216</v>
      </c>
      <c r="F6936" s="26">
        <v>405.5</v>
      </c>
      <c r="G6936" s="28" t="s">
        <v>1190</v>
      </c>
    </row>
    <row r="6937" spans="1:9" x14ac:dyDescent="0.25">
      <c r="A6937" s="21" t="s">
        <v>2119</v>
      </c>
      <c r="B6937" s="25">
        <v>41898</v>
      </c>
      <c r="C6937" s="28" t="s">
        <v>6</v>
      </c>
      <c r="D6937" s="21">
        <v>106594</v>
      </c>
      <c r="F6937" s="26">
        <v>237.03</v>
      </c>
      <c r="G6937" s="28" t="s">
        <v>1190</v>
      </c>
    </row>
    <row r="6938" spans="1:9" x14ac:dyDescent="0.25">
      <c r="A6938" s="21" t="s">
        <v>2119</v>
      </c>
      <c r="B6938" s="25">
        <v>41898</v>
      </c>
      <c r="C6938" s="28" t="s">
        <v>1202</v>
      </c>
      <c r="D6938" s="21">
        <v>106581</v>
      </c>
      <c r="F6938" s="26">
        <v>284.52999999999997</v>
      </c>
      <c r="G6938" s="28" t="s">
        <v>1061</v>
      </c>
    </row>
    <row r="6939" spans="1:9" x14ac:dyDescent="0.25">
      <c r="A6939" s="21" t="s">
        <v>2119</v>
      </c>
      <c r="B6939" s="25">
        <v>41898</v>
      </c>
      <c r="C6939" s="28" t="s">
        <v>21</v>
      </c>
      <c r="D6939" s="21" t="s">
        <v>1205</v>
      </c>
      <c r="E6939" s="26">
        <v>-51575.45</v>
      </c>
      <c r="G6939" s="28" t="s">
        <v>1006</v>
      </c>
      <c r="I6939" s="21">
        <f>WEEKNUM(B6939)</f>
        <v>38</v>
      </c>
    </row>
    <row r="6940" spans="1:9" x14ac:dyDescent="0.25">
      <c r="A6940" s="21" t="s">
        <v>2119</v>
      </c>
      <c r="B6940" s="25">
        <v>41898</v>
      </c>
      <c r="C6940" s="28" t="s">
        <v>21</v>
      </c>
      <c r="D6940" s="21" t="s">
        <v>22</v>
      </c>
      <c r="E6940" s="26">
        <v>2200</v>
      </c>
      <c r="G6940" s="28" t="s">
        <v>1103</v>
      </c>
      <c r="I6940" s="21">
        <f>WEEKNUM(B6940)</f>
        <v>38</v>
      </c>
    </row>
    <row r="6941" spans="1:9" x14ac:dyDescent="0.25">
      <c r="A6941" s="21" t="s">
        <v>2119</v>
      </c>
      <c r="B6941" s="25">
        <v>41898</v>
      </c>
      <c r="C6941" s="28" t="s">
        <v>21</v>
      </c>
      <c r="D6941" s="21" t="s">
        <v>1206</v>
      </c>
      <c r="E6941" s="26">
        <v>850</v>
      </c>
      <c r="G6941" s="28" t="s">
        <v>1103</v>
      </c>
      <c r="I6941" s="21">
        <f>WEEKNUM(B6941)</f>
        <v>38</v>
      </c>
    </row>
    <row r="6942" spans="1:9" x14ac:dyDescent="0.25">
      <c r="A6942" s="21" t="s">
        <v>2119</v>
      </c>
      <c r="B6942" s="25">
        <v>41898</v>
      </c>
      <c r="C6942" s="28" t="s">
        <v>21</v>
      </c>
      <c r="D6942" s="21" t="s">
        <v>1201</v>
      </c>
      <c r="E6942" s="26">
        <v>300</v>
      </c>
      <c r="G6942" s="28" t="s">
        <v>970</v>
      </c>
      <c r="I6942" s="21">
        <f>WEEKNUM(B6942)</f>
        <v>38</v>
      </c>
    </row>
    <row r="6943" spans="1:9" x14ac:dyDescent="0.25">
      <c r="A6943" s="21" t="s">
        <v>2119</v>
      </c>
      <c r="B6943" s="25">
        <v>41899</v>
      </c>
      <c r="C6943" s="28" t="s">
        <v>1202</v>
      </c>
      <c r="D6943" s="21">
        <v>106633</v>
      </c>
      <c r="F6943" s="26">
        <v>230.1</v>
      </c>
      <c r="G6943" s="28" t="s">
        <v>1101</v>
      </c>
    </row>
    <row r="6944" spans="1:9" x14ac:dyDescent="0.25">
      <c r="A6944" s="21" t="s">
        <v>2119</v>
      </c>
      <c r="B6944" s="25">
        <v>41899</v>
      </c>
      <c r="C6944" s="28" t="s">
        <v>6</v>
      </c>
      <c r="D6944" s="21">
        <v>154129</v>
      </c>
      <c r="F6944" s="26">
        <v>118.01</v>
      </c>
      <c r="G6944" s="28" t="s">
        <v>1103</v>
      </c>
    </row>
    <row r="6945" spans="1:9" x14ac:dyDescent="0.25">
      <c r="A6945" s="21" t="s">
        <v>2119</v>
      </c>
      <c r="B6945" s="25">
        <v>41899</v>
      </c>
      <c r="C6945" s="28" t="s">
        <v>275</v>
      </c>
      <c r="D6945" s="21">
        <v>106641</v>
      </c>
      <c r="F6945" s="26">
        <v>266.08</v>
      </c>
      <c r="G6945" s="28" t="s">
        <v>1061</v>
      </c>
    </row>
    <row r="6946" spans="1:9" x14ac:dyDescent="0.25">
      <c r="A6946" s="21" t="s">
        <v>2119</v>
      </c>
      <c r="B6946" s="25">
        <v>41899</v>
      </c>
      <c r="C6946" s="28" t="s">
        <v>6</v>
      </c>
      <c r="D6946" s="21">
        <v>106642</v>
      </c>
      <c r="F6946" s="26">
        <v>876.14</v>
      </c>
      <c r="G6946" s="28" t="s">
        <v>1103</v>
      </c>
    </row>
    <row r="6947" spans="1:9" x14ac:dyDescent="0.25">
      <c r="A6947" s="21" t="s">
        <v>2119</v>
      </c>
      <c r="B6947" s="25">
        <v>41899</v>
      </c>
      <c r="C6947" s="28" t="s">
        <v>6</v>
      </c>
      <c r="D6947" s="21">
        <v>318916</v>
      </c>
      <c r="F6947" s="26">
        <v>414.41</v>
      </c>
      <c r="G6947" s="28" t="s">
        <v>970</v>
      </c>
    </row>
    <row r="6948" spans="1:9" x14ac:dyDescent="0.25">
      <c r="A6948" s="21" t="s">
        <v>2119</v>
      </c>
      <c r="B6948" s="25">
        <v>41899</v>
      </c>
      <c r="C6948" s="28" t="s">
        <v>21</v>
      </c>
      <c r="D6948" s="21" t="s">
        <v>1207</v>
      </c>
      <c r="E6948" s="26">
        <v>513.84</v>
      </c>
      <c r="G6948" s="28" t="s">
        <v>1190</v>
      </c>
      <c r="I6948" s="21">
        <f>WEEKNUM(B6948)</f>
        <v>38</v>
      </c>
    </row>
    <row r="6949" spans="1:9" x14ac:dyDescent="0.25">
      <c r="A6949" s="21" t="s">
        <v>2119</v>
      </c>
      <c r="B6949" s="25">
        <v>41899</v>
      </c>
      <c r="C6949" s="28" t="s">
        <v>21</v>
      </c>
      <c r="D6949" s="21" t="s">
        <v>1208</v>
      </c>
      <c r="E6949" s="26">
        <v>120</v>
      </c>
      <c r="G6949" s="28" t="s">
        <v>500</v>
      </c>
      <c r="I6949" s="21">
        <f>WEEKNUM(B6949)</f>
        <v>38</v>
      </c>
    </row>
    <row r="6950" spans="1:9" x14ac:dyDescent="0.25">
      <c r="A6950" s="21" t="s">
        <v>2119</v>
      </c>
      <c r="B6950" s="25">
        <v>41899</v>
      </c>
      <c r="C6950" s="28" t="s">
        <v>1015</v>
      </c>
      <c r="D6950" s="21" t="s">
        <v>528</v>
      </c>
      <c r="E6950" s="26">
        <v>800</v>
      </c>
      <c r="G6950" s="28" t="s">
        <v>1061</v>
      </c>
      <c r="I6950" s="21">
        <f>WEEKNUM(B6950)</f>
        <v>38</v>
      </c>
    </row>
    <row r="6951" spans="1:9" x14ac:dyDescent="0.25">
      <c r="A6951" s="21" t="s">
        <v>2119</v>
      </c>
      <c r="B6951" s="25">
        <v>41899</v>
      </c>
      <c r="C6951" s="28" t="s">
        <v>1015</v>
      </c>
      <c r="D6951" s="21" t="s">
        <v>452</v>
      </c>
      <c r="E6951" s="26">
        <v>780</v>
      </c>
      <c r="G6951" s="28" t="s">
        <v>1191</v>
      </c>
      <c r="I6951" s="21">
        <f>WEEKNUM(B6951)</f>
        <v>38</v>
      </c>
    </row>
    <row r="6952" spans="1:9" x14ac:dyDescent="0.25">
      <c r="A6952" s="21" t="s">
        <v>2119</v>
      </c>
      <c r="B6952" s="25">
        <v>41899</v>
      </c>
      <c r="C6952" s="28" t="s">
        <v>1015</v>
      </c>
      <c r="D6952" s="21" t="s">
        <v>452</v>
      </c>
      <c r="E6952" s="26">
        <v>1560</v>
      </c>
      <c r="G6952" s="28" t="s">
        <v>1193</v>
      </c>
      <c r="I6952" s="21">
        <f>WEEKNUM(B6952)</f>
        <v>38</v>
      </c>
    </row>
    <row r="6953" spans="1:9" x14ac:dyDescent="0.25">
      <c r="A6953" s="21" t="s">
        <v>2119</v>
      </c>
      <c r="B6953" s="25">
        <v>41900</v>
      </c>
      <c r="C6953" s="28" t="s">
        <v>275</v>
      </c>
      <c r="D6953" s="21">
        <v>306166</v>
      </c>
      <c r="F6953" s="26">
        <v>313.7</v>
      </c>
      <c r="G6953" s="28" t="s">
        <v>1193</v>
      </c>
    </row>
    <row r="6954" spans="1:9" x14ac:dyDescent="0.25">
      <c r="A6954" s="21" t="s">
        <v>2119</v>
      </c>
      <c r="B6954" s="25">
        <v>41900</v>
      </c>
      <c r="C6954" s="28" t="s">
        <v>21</v>
      </c>
      <c r="D6954" s="21" t="s">
        <v>260</v>
      </c>
      <c r="E6954" s="26">
        <v>2000</v>
      </c>
      <c r="G6954" s="28" t="s">
        <v>970</v>
      </c>
      <c r="I6954" s="21">
        <f>WEEKNUM(B6954)</f>
        <v>38</v>
      </c>
    </row>
    <row r="6955" spans="1:9" x14ac:dyDescent="0.25">
      <c r="A6955" s="21" t="s">
        <v>2119</v>
      </c>
      <c r="B6955" s="25">
        <v>41900</v>
      </c>
      <c r="C6955" s="28" t="s">
        <v>21</v>
      </c>
      <c r="D6955" s="21" t="s">
        <v>260</v>
      </c>
      <c r="E6955" s="26">
        <v>700</v>
      </c>
      <c r="G6955" s="28" t="s">
        <v>1103</v>
      </c>
      <c r="I6955" s="21">
        <f>WEEKNUM(B6955)</f>
        <v>38</v>
      </c>
    </row>
    <row r="6956" spans="1:9" x14ac:dyDescent="0.25">
      <c r="A6956" s="21" t="s">
        <v>2119</v>
      </c>
      <c r="B6956" s="25">
        <v>41901</v>
      </c>
      <c r="C6956" s="28" t="s">
        <v>6</v>
      </c>
      <c r="D6956" s="21">
        <v>106771</v>
      </c>
      <c r="F6956" s="26">
        <v>112.51</v>
      </c>
      <c r="G6956" s="28" t="s">
        <v>1061</v>
      </c>
    </row>
    <row r="6957" spans="1:9" x14ac:dyDescent="0.25">
      <c r="A6957" s="21" t="s">
        <v>2119</v>
      </c>
      <c r="B6957" s="25">
        <v>41901</v>
      </c>
      <c r="C6957" s="28" t="s">
        <v>6</v>
      </c>
      <c r="D6957" s="21">
        <v>106772</v>
      </c>
      <c r="F6957" s="26">
        <v>852.7</v>
      </c>
      <c r="G6957" s="28" t="s">
        <v>970</v>
      </c>
    </row>
    <row r="6958" spans="1:9" x14ac:dyDescent="0.25">
      <c r="A6958" s="21" t="s">
        <v>2119</v>
      </c>
      <c r="B6958" s="25">
        <v>41901</v>
      </c>
      <c r="C6958" s="28" t="s">
        <v>21</v>
      </c>
      <c r="D6958" s="21" t="s">
        <v>46</v>
      </c>
      <c r="E6958" s="26">
        <v>2440</v>
      </c>
      <c r="G6958" s="28" t="s">
        <v>970</v>
      </c>
      <c r="I6958" s="21">
        <f>WEEKNUM(B6958)</f>
        <v>38</v>
      </c>
    </row>
    <row r="6959" spans="1:9" x14ac:dyDescent="0.25">
      <c r="A6959" s="21" t="s">
        <v>2119</v>
      </c>
      <c r="B6959" s="25">
        <v>41901</v>
      </c>
      <c r="C6959" s="28" t="s">
        <v>1015</v>
      </c>
      <c r="D6959" s="21" t="s">
        <v>36</v>
      </c>
      <c r="E6959" s="26">
        <v>2220</v>
      </c>
      <c r="G6959" s="28" t="s">
        <v>1061</v>
      </c>
      <c r="I6959" s="21">
        <f>WEEKNUM(B6959)</f>
        <v>38</v>
      </c>
    </row>
    <row r="6960" spans="1:9" x14ac:dyDescent="0.25">
      <c r="A6960" s="21" t="s">
        <v>2119</v>
      </c>
      <c r="B6960" s="25">
        <v>41904</v>
      </c>
      <c r="C6960" s="28" t="s">
        <v>21</v>
      </c>
      <c r="D6960" s="21" t="s">
        <v>40</v>
      </c>
      <c r="E6960" s="26">
        <v>3430</v>
      </c>
      <c r="G6960" s="28" t="s">
        <v>1190</v>
      </c>
      <c r="I6960" s="21">
        <f>WEEKNUM(B6960)</f>
        <v>39</v>
      </c>
    </row>
    <row r="6961" spans="1:9" x14ac:dyDescent="0.25">
      <c r="A6961" s="21" t="s">
        <v>2119</v>
      </c>
      <c r="B6961" s="25">
        <v>41904</v>
      </c>
      <c r="C6961" s="28" t="s">
        <v>21</v>
      </c>
      <c r="D6961" s="21" t="s">
        <v>22</v>
      </c>
      <c r="E6961" s="26">
        <v>1200</v>
      </c>
      <c r="G6961" s="28" t="s">
        <v>1103</v>
      </c>
      <c r="I6961" s="21">
        <f>WEEKNUM(B6961)</f>
        <v>39</v>
      </c>
    </row>
    <row r="6962" spans="1:9" x14ac:dyDescent="0.25">
      <c r="A6962" s="21" t="s">
        <v>2119</v>
      </c>
      <c r="B6962" s="25">
        <v>41905</v>
      </c>
      <c r="C6962" s="28" t="s">
        <v>6</v>
      </c>
      <c r="D6962" s="21">
        <v>494495</v>
      </c>
      <c r="F6962" s="26">
        <v>349.96</v>
      </c>
      <c r="G6962" s="28" t="s">
        <v>302</v>
      </c>
    </row>
    <row r="6963" spans="1:9" x14ac:dyDescent="0.25">
      <c r="A6963" s="21" t="s">
        <v>2119</v>
      </c>
      <c r="B6963" s="25">
        <v>41905</v>
      </c>
      <c r="C6963" s="28" t="s">
        <v>6</v>
      </c>
      <c r="D6963" s="21" t="s">
        <v>216</v>
      </c>
      <c r="F6963" s="26">
        <v>427.93</v>
      </c>
      <c r="G6963" s="28" t="s">
        <v>1103</v>
      </c>
    </row>
    <row r="6964" spans="1:9" x14ac:dyDescent="0.25">
      <c r="A6964" s="21" t="s">
        <v>2119</v>
      </c>
      <c r="B6964" s="25">
        <v>41905</v>
      </c>
      <c r="C6964" s="28" t="s">
        <v>1015</v>
      </c>
      <c r="D6964" s="21" t="s">
        <v>493</v>
      </c>
      <c r="E6964" s="26">
        <v>1800.71</v>
      </c>
      <c r="G6964" s="28" t="s">
        <v>1061</v>
      </c>
      <c r="I6964" s="21">
        <f>WEEKNUM(B6964)</f>
        <v>39</v>
      </c>
    </row>
    <row r="6965" spans="1:9" x14ac:dyDescent="0.25">
      <c r="A6965" s="21" t="s">
        <v>2119</v>
      </c>
      <c r="B6965" s="25">
        <v>41906</v>
      </c>
      <c r="C6965" s="28" t="s">
        <v>6</v>
      </c>
      <c r="D6965" s="21" t="s">
        <v>181</v>
      </c>
      <c r="F6965" s="26">
        <v>496.38</v>
      </c>
      <c r="G6965" s="28" t="s">
        <v>1190</v>
      </c>
    </row>
    <row r="6966" spans="1:9" x14ac:dyDescent="0.25">
      <c r="A6966" s="21" t="s">
        <v>2119</v>
      </c>
      <c r="B6966" s="25">
        <v>41906</v>
      </c>
      <c r="C6966" s="28" t="s">
        <v>21</v>
      </c>
      <c r="D6966" s="21" t="s">
        <v>257</v>
      </c>
      <c r="E6966" s="26">
        <v>1152.8</v>
      </c>
      <c r="G6966" s="28" t="s">
        <v>1149</v>
      </c>
      <c r="I6966" s="21">
        <f>WEEKNUM(B6966)</f>
        <v>39</v>
      </c>
    </row>
    <row r="6967" spans="1:9" x14ac:dyDescent="0.25">
      <c r="A6967" s="21" t="s">
        <v>2119</v>
      </c>
      <c r="B6967" s="25">
        <v>41906</v>
      </c>
      <c r="C6967" s="28" t="s">
        <v>1015</v>
      </c>
      <c r="D6967" s="21" t="s">
        <v>269</v>
      </c>
      <c r="E6967" s="26">
        <v>230</v>
      </c>
      <c r="G6967" s="28" t="s">
        <v>1176</v>
      </c>
      <c r="I6967" s="21">
        <f>WEEKNUM(B6967)</f>
        <v>39</v>
      </c>
    </row>
    <row r="6968" spans="1:9" x14ac:dyDescent="0.25">
      <c r="A6968" s="21" t="s">
        <v>2119</v>
      </c>
      <c r="B6968" s="25">
        <v>41906</v>
      </c>
      <c r="C6968" s="28" t="s">
        <v>6</v>
      </c>
      <c r="D6968" s="21" t="s">
        <v>1209</v>
      </c>
      <c r="F6968" s="26">
        <v>3264.86</v>
      </c>
      <c r="G6968" s="28" t="s">
        <v>1190</v>
      </c>
    </row>
    <row r="6969" spans="1:9" x14ac:dyDescent="0.25">
      <c r="A6969" s="21" t="s">
        <v>2119</v>
      </c>
      <c r="B6969" s="25">
        <v>41907</v>
      </c>
      <c r="C6969" s="28" t="s">
        <v>6</v>
      </c>
      <c r="D6969" s="21" t="s">
        <v>216</v>
      </c>
      <c r="F6969" s="26">
        <v>421</v>
      </c>
      <c r="G6969" s="28" t="s">
        <v>1190</v>
      </c>
    </row>
    <row r="6970" spans="1:9" x14ac:dyDescent="0.25">
      <c r="A6970" s="21" t="s">
        <v>2119</v>
      </c>
      <c r="B6970" s="25">
        <v>41907</v>
      </c>
      <c r="C6970" s="28" t="s">
        <v>21</v>
      </c>
      <c r="D6970" s="21" t="s">
        <v>255</v>
      </c>
      <c r="E6970" s="26">
        <v>1500</v>
      </c>
      <c r="G6970" s="28" t="s">
        <v>1103</v>
      </c>
      <c r="I6970" s="21">
        <f>WEEKNUM(B6970)</f>
        <v>39</v>
      </c>
    </row>
    <row r="6971" spans="1:9" x14ac:dyDescent="0.25">
      <c r="A6971" s="21" t="s">
        <v>2119</v>
      </c>
      <c r="B6971" s="25">
        <v>41907</v>
      </c>
      <c r="C6971" s="28" t="s">
        <v>21</v>
      </c>
      <c r="D6971" s="21" t="s">
        <v>260</v>
      </c>
      <c r="E6971" s="26">
        <v>1900</v>
      </c>
      <c r="G6971" s="28" t="s">
        <v>970</v>
      </c>
      <c r="I6971" s="21">
        <f>WEEKNUM(B6971)</f>
        <v>39</v>
      </c>
    </row>
    <row r="6972" spans="1:9" x14ac:dyDescent="0.25">
      <c r="A6972" s="21" t="s">
        <v>2119</v>
      </c>
      <c r="B6972" s="25">
        <v>41907</v>
      </c>
      <c r="C6972" s="28" t="s">
        <v>21</v>
      </c>
      <c r="D6972" s="21" t="s">
        <v>1201</v>
      </c>
      <c r="E6972" s="26">
        <v>300</v>
      </c>
      <c r="G6972" s="28" t="s">
        <v>970</v>
      </c>
      <c r="I6972" s="21">
        <f>WEEKNUM(B6972)</f>
        <v>39</v>
      </c>
    </row>
    <row r="6973" spans="1:9" x14ac:dyDescent="0.25">
      <c r="A6973" s="21" t="s">
        <v>2119</v>
      </c>
      <c r="B6973" s="25">
        <v>41907</v>
      </c>
      <c r="C6973" s="28" t="s">
        <v>21</v>
      </c>
      <c r="D6973" s="21" t="s">
        <v>541</v>
      </c>
      <c r="E6973" s="26">
        <v>400</v>
      </c>
      <c r="G6973" s="28" t="s">
        <v>970</v>
      </c>
      <c r="I6973" s="21">
        <f>WEEKNUM(B6973)</f>
        <v>39</v>
      </c>
    </row>
    <row r="6974" spans="1:9" x14ac:dyDescent="0.25">
      <c r="A6974" s="21" t="s">
        <v>2119</v>
      </c>
      <c r="B6974" s="25">
        <v>41908</v>
      </c>
      <c r="C6974" s="28" t="s">
        <v>6</v>
      </c>
      <c r="D6974" s="21">
        <v>320345</v>
      </c>
      <c r="F6974" s="26">
        <v>136.56</v>
      </c>
      <c r="G6974" s="28" t="s">
        <v>970</v>
      </c>
    </row>
    <row r="6975" spans="1:9" x14ac:dyDescent="0.25">
      <c r="A6975" s="21" t="s">
        <v>2119</v>
      </c>
      <c r="B6975" s="25">
        <v>41908</v>
      </c>
      <c r="C6975" s="28" t="s">
        <v>6</v>
      </c>
      <c r="D6975" s="21">
        <v>331487</v>
      </c>
      <c r="F6975" s="26">
        <v>624.49</v>
      </c>
      <c r="G6975" s="28" t="s">
        <v>1190</v>
      </c>
    </row>
    <row r="6976" spans="1:9" x14ac:dyDescent="0.25">
      <c r="A6976" s="21" t="s">
        <v>2119</v>
      </c>
      <c r="B6976" s="25">
        <v>41908</v>
      </c>
      <c r="C6976" s="28" t="s">
        <v>21</v>
      </c>
      <c r="D6976" s="21" t="s">
        <v>22</v>
      </c>
      <c r="E6976" s="26">
        <v>1800</v>
      </c>
      <c r="G6976" s="28" t="s">
        <v>1103</v>
      </c>
      <c r="I6976" s="21">
        <f>WEEKNUM(B6976)</f>
        <v>39</v>
      </c>
    </row>
    <row r="6977" spans="1:9" x14ac:dyDescent="0.25">
      <c r="A6977" s="21" t="s">
        <v>2119</v>
      </c>
      <c r="B6977" s="25">
        <v>41908</v>
      </c>
      <c r="C6977" s="28" t="s">
        <v>21</v>
      </c>
      <c r="D6977" s="21" t="s">
        <v>1201</v>
      </c>
      <c r="E6977" s="26">
        <v>300</v>
      </c>
      <c r="G6977" s="21" t="s">
        <v>1190</v>
      </c>
      <c r="I6977" s="21">
        <f>WEEKNUM(B6977)</f>
        <v>39</v>
      </c>
    </row>
    <row r="6978" spans="1:9" x14ac:dyDescent="0.25">
      <c r="A6978" s="21" t="s">
        <v>2119</v>
      </c>
      <c r="B6978" s="25">
        <v>41908</v>
      </c>
      <c r="C6978" s="28" t="s">
        <v>275</v>
      </c>
      <c r="D6978" s="21">
        <v>307013</v>
      </c>
      <c r="F6978" s="26">
        <v>180.28</v>
      </c>
      <c r="G6978" s="28" t="s">
        <v>190</v>
      </c>
    </row>
    <row r="6979" spans="1:9" x14ac:dyDescent="0.25">
      <c r="A6979" s="21" t="s">
        <v>2119</v>
      </c>
      <c r="B6979" s="25">
        <v>41909</v>
      </c>
      <c r="C6979" s="28" t="s">
        <v>6</v>
      </c>
      <c r="D6979" s="21">
        <v>459525</v>
      </c>
      <c r="F6979" s="26">
        <v>458.23</v>
      </c>
      <c r="G6979" s="28" t="s">
        <v>1103</v>
      </c>
    </row>
    <row r="6980" spans="1:9" x14ac:dyDescent="0.25">
      <c r="A6980" s="21" t="s">
        <v>2119</v>
      </c>
      <c r="B6980" s="25">
        <v>41909</v>
      </c>
      <c r="C6980" s="28" t="s">
        <v>6</v>
      </c>
      <c r="D6980" s="21" t="s">
        <v>1210</v>
      </c>
      <c r="F6980" s="26">
        <v>2560.21</v>
      </c>
      <c r="G6980" s="28" t="s">
        <v>1190</v>
      </c>
    </row>
    <row r="6981" spans="1:9" x14ac:dyDescent="0.25">
      <c r="A6981" s="21" t="s">
        <v>2119</v>
      </c>
      <c r="B6981" s="25">
        <v>41911</v>
      </c>
      <c r="C6981" s="28" t="s">
        <v>21</v>
      </c>
      <c r="D6981" s="21" t="s">
        <v>978</v>
      </c>
      <c r="E6981" s="26">
        <v>320</v>
      </c>
      <c r="G6981" s="28" t="s">
        <v>1211</v>
      </c>
      <c r="I6981" s="21">
        <f t="shared" ref="I6981:I6988" si="215">WEEKNUM(B6981)</f>
        <v>40</v>
      </c>
    </row>
    <row r="6982" spans="1:9" x14ac:dyDescent="0.25">
      <c r="A6982" s="21" t="s">
        <v>2119</v>
      </c>
      <c r="B6982" s="25">
        <v>41911</v>
      </c>
      <c r="C6982" s="28" t="s">
        <v>21</v>
      </c>
      <c r="D6982" s="21" t="s">
        <v>40</v>
      </c>
      <c r="E6982" s="26">
        <v>3300</v>
      </c>
      <c r="G6982" s="28" t="s">
        <v>1190</v>
      </c>
      <c r="I6982" s="21">
        <f t="shared" si="215"/>
        <v>40</v>
      </c>
    </row>
    <row r="6983" spans="1:9" x14ac:dyDescent="0.25">
      <c r="A6983" s="21" t="s">
        <v>2119</v>
      </c>
      <c r="B6983" s="25">
        <v>41911</v>
      </c>
      <c r="C6983" s="28" t="s">
        <v>21</v>
      </c>
      <c r="D6983" s="21" t="s">
        <v>1212</v>
      </c>
      <c r="E6983" s="26">
        <v>400</v>
      </c>
      <c r="G6983" s="28" t="s">
        <v>68</v>
      </c>
      <c r="I6983" s="21">
        <f t="shared" si="215"/>
        <v>40</v>
      </c>
    </row>
    <row r="6984" spans="1:9" x14ac:dyDescent="0.25">
      <c r="A6984" s="21" t="s">
        <v>2119</v>
      </c>
      <c r="B6984" s="25">
        <v>41911</v>
      </c>
      <c r="C6984" s="28" t="s">
        <v>21</v>
      </c>
      <c r="D6984" s="21" t="s">
        <v>46</v>
      </c>
      <c r="E6984" s="26">
        <v>3640</v>
      </c>
      <c r="G6984" s="28" t="s">
        <v>970</v>
      </c>
      <c r="I6984" s="21">
        <f t="shared" si="215"/>
        <v>40</v>
      </c>
    </row>
    <row r="6985" spans="1:9" x14ac:dyDescent="0.25">
      <c r="A6985" s="21" t="s">
        <v>2119</v>
      </c>
      <c r="B6985" s="25">
        <v>41911</v>
      </c>
      <c r="C6985" s="28" t="s">
        <v>21</v>
      </c>
      <c r="D6985" s="21" t="s">
        <v>1153</v>
      </c>
      <c r="E6985" s="26">
        <v>520</v>
      </c>
      <c r="G6985" s="28" t="s">
        <v>1213</v>
      </c>
      <c r="I6985" s="21">
        <f t="shared" si="215"/>
        <v>40</v>
      </c>
    </row>
    <row r="6986" spans="1:9" x14ac:dyDescent="0.25">
      <c r="A6986" s="21" t="s">
        <v>2119</v>
      </c>
      <c r="B6986" s="25">
        <v>41911</v>
      </c>
      <c r="C6986" s="28" t="s">
        <v>21</v>
      </c>
      <c r="D6986" s="21" t="s">
        <v>1153</v>
      </c>
      <c r="E6986" s="26">
        <v>164</v>
      </c>
      <c r="G6986" s="28" t="s">
        <v>331</v>
      </c>
      <c r="I6986" s="21">
        <f t="shared" si="215"/>
        <v>40</v>
      </c>
    </row>
    <row r="6987" spans="1:9" x14ac:dyDescent="0.25">
      <c r="A6987" s="21" t="s">
        <v>2119</v>
      </c>
      <c r="B6987" s="25">
        <v>41911</v>
      </c>
      <c r="C6987" s="28" t="s">
        <v>21</v>
      </c>
      <c r="D6987" s="21" t="s">
        <v>1153</v>
      </c>
      <c r="E6987" s="26">
        <v>242</v>
      </c>
      <c r="G6987" s="28" t="s">
        <v>164</v>
      </c>
      <c r="I6987" s="21">
        <f t="shared" si="215"/>
        <v>40</v>
      </c>
    </row>
    <row r="6988" spans="1:9" x14ac:dyDescent="0.25">
      <c r="A6988" s="21" t="s">
        <v>2119</v>
      </c>
      <c r="B6988" s="25">
        <v>41911</v>
      </c>
      <c r="C6988" s="28" t="s">
        <v>21</v>
      </c>
      <c r="D6988" s="21" t="s">
        <v>1153</v>
      </c>
      <c r="E6988" s="26">
        <v>550</v>
      </c>
      <c r="G6988" s="28" t="s">
        <v>1214</v>
      </c>
      <c r="I6988" s="21">
        <f t="shared" si="215"/>
        <v>40</v>
      </c>
    </row>
    <row r="6989" spans="1:9" x14ac:dyDescent="0.25">
      <c r="A6989" s="21" t="s">
        <v>2119</v>
      </c>
      <c r="B6989" s="25">
        <v>41911</v>
      </c>
      <c r="C6989" s="28" t="s">
        <v>6</v>
      </c>
      <c r="D6989" s="21">
        <v>320705</v>
      </c>
      <c r="F6989" s="26">
        <v>426.39</v>
      </c>
      <c r="G6989" s="28" t="s">
        <v>970</v>
      </c>
    </row>
    <row r="6990" spans="1:9" x14ac:dyDescent="0.25">
      <c r="A6990" s="21" t="s">
        <v>2119</v>
      </c>
      <c r="B6990" s="25">
        <v>41911</v>
      </c>
      <c r="C6990" s="28" t="s">
        <v>6</v>
      </c>
      <c r="D6990" s="21">
        <v>107320</v>
      </c>
      <c r="F6990" s="26">
        <v>463.65</v>
      </c>
      <c r="G6990" s="28" t="s">
        <v>323</v>
      </c>
    </row>
    <row r="6991" spans="1:9" x14ac:dyDescent="0.25">
      <c r="A6991" s="21" t="s">
        <v>2119</v>
      </c>
      <c r="B6991" s="25">
        <v>41912</v>
      </c>
      <c r="C6991" s="28" t="s">
        <v>21</v>
      </c>
      <c r="D6991" s="21" t="s">
        <v>452</v>
      </c>
      <c r="E6991" s="26">
        <v>1560</v>
      </c>
      <c r="G6991" s="28" t="s">
        <v>1190</v>
      </c>
      <c r="I6991" s="21">
        <f>WEEKNUM(B6991)</f>
        <v>40</v>
      </c>
    </row>
    <row r="6992" spans="1:9" x14ac:dyDescent="0.25">
      <c r="A6992" s="21" t="s">
        <v>2119</v>
      </c>
      <c r="B6992" s="25">
        <v>41912</v>
      </c>
      <c r="C6992" s="28" t="s">
        <v>1015</v>
      </c>
      <c r="D6992" s="21" t="s">
        <v>452</v>
      </c>
      <c r="E6992" s="26">
        <v>720</v>
      </c>
      <c r="G6992" s="28" t="s">
        <v>69</v>
      </c>
      <c r="H6992" s="21" t="s">
        <v>1573</v>
      </c>
      <c r="I6992" s="21">
        <f>WEEKNUM(B6992)</f>
        <v>40</v>
      </c>
    </row>
    <row r="6993" spans="1:9" x14ac:dyDescent="0.25">
      <c r="A6993" s="21" t="s">
        <v>2119</v>
      </c>
      <c r="B6993" s="25">
        <v>41912</v>
      </c>
      <c r="C6993" s="28" t="s">
        <v>1015</v>
      </c>
      <c r="D6993" s="21" t="s">
        <v>1153</v>
      </c>
      <c r="E6993" s="26">
        <v>1880</v>
      </c>
      <c r="G6993" s="28" t="s">
        <v>1061</v>
      </c>
      <c r="I6993" s="21">
        <f>WEEKNUM(B6993)</f>
        <v>40</v>
      </c>
    </row>
    <row r="6994" spans="1:9" x14ac:dyDescent="0.25">
      <c r="A6994" s="21" t="s">
        <v>2119</v>
      </c>
      <c r="B6994" s="25">
        <v>41912</v>
      </c>
      <c r="C6994" s="28" t="s">
        <v>6</v>
      </c>
      <c r="D6994" s="21">
        <v>107425</v>
      </c>
      <c r="F6994" s="26">
        <v>448.41</v>
      </c>
      <c r="G6994" s="28" t="s">
        <v>1103</v>
      </c>
    </row>
    <row r="6995" spans="1:9" x14ac:dyDescent="0.25">
      <c r="A6995" s="21" t="s">
        <v>2119</v>
      </c>
      <c r="B6995" s="25">
        <v>41913</v>
      </c>
      <c r="C6995" s="28" t="s">
        <v>21</v>
      </c>
      <c r="D6995" s="21" t="s">
        <v>1207</v>
      </c>
      <c r="E6995" s="26">
        <v>23.32</v>
      </c>
      <c r="G6995" s="28" t="s">
        <v>1190</v>
      </c>
      <c r="I6995" s="21">
        <f>WEEKNUM(B6995)</f>
        <v>40</v>
      </c>
    </row>
    <row r="6996" spans="1:9" x14ac:dyDescent="0.25">
      <c r="A6996" s="21" t="s">
        <v>2119</v>
      </c>
      <c r="B6996" s="25">
        <v>41913</v>
      </c>
      <c r="C6996" s="28" t="s">
        <v>21</v>
      </c>
      <c r="D6996" s="21" t="s">
        <v>1207</v>
      </c>
      <c r="E6996" s="26">
        <v>114.48</v>
      </c>
      <c r="G6996" s="28" t="s">
        <v>1190</v>
      </c>
      <c r="I6996" s="21">
        <f>WEEKNUM(B6996)</f>
        <v>40</v>
      </c>
    </row>
    <row r="6997" spans="1:9" x14ac:dyDescent="0.25">
      <c r="A6997" s="21" t="s">
        <v>2119</v>
      </c>
      <c r="B6997" s="25">
        <v>41913</v>
      </c>
      <c r="C6997" s="28" t="s">
        <v>21</v>
      </c>
      <c r="D6997" s="21" t="s">
        <v>424</v>
      </c>
      <c r="E6997" s="26">
        <v>255</v>
      </c>
      <c r="G6997" s="28" t="s">
        <v>17</v>
      </c>
      <c r="I6997" s="21">
        <f>WEEKNUM(B6997)</f>
        <v>40</v>
      </c>
    </row>
    <row r="6998" spans="1:9" x14ac:dyDescent="0.25">
      <c r="A6998" s="21" t="s">
        <v>2119</v>
      </c>
      <c r="B6998" s="25">
        <v>41913</v>
      </c>
      <c r="C6998" s="28" t="s">
        <v>21</v>
      </c>
      <c r="D6998" s="21" t="s">
        <v>1018</v>
      </c>
      <c r="E6998" s="26">
        <v>95</v>
      </c>
      <c r="G6998" s="28" t="s">
        <v>970</v>
      </c>
      <c r="I6998" s="21">
        <f>WEEKNUM(B6998)</f>
        <v>40</v>
      </c>
    </row>
    <row r="6999" spans="1:9" x14ac:dyDescent="0.25">
      <c r="A6999" s="21" t="s">
        <v>2119</v>
      </c>
      <c r="B6999" s="25">
        <v>41913</v>
      </c>
      <c r="C6999" s="28" t="s">
        <v>21</v>
      </c>
      <c r="D6999" s="21" t="s">
        <v>508</v>
      </c>
      <c r="E6999" s="26">
        <v>458.4</v>
      </c>
      <c r="G6999" s="28" t="s">
        <v>454</v>
      </c>
      <c r="I6999" s="21">
        <f>WEEKNUM(B6999)</f>
        <v>40</v>
      </c>
    </row>
    <row r="7000" spans="1:9" x14ac:dyDescent="0.25">
      <c r="A7000" s="21" t="s">
        <v>2119</v>
      </c>
      <c r="B7000" s="25">
        <v>41913</v>
      </c>
      <c r="C7000" s="28" t="s">
        <v>6</v>
      </c>
      <c r="D7000" s="21">
        <v>107484</v>
      </c>
      <c r="F7000" s="26">
        <v>668.55</v>
      </c>
      <c r="G7000" s="28" t="s">
        <v>1190</v>
      </c>
    </row>
    <row r="7001" spans="1:9" x14ac:dyDescent="0.25">
      <c r="A7001" s="21" t="s">
        <v>2119</v>
      </c>
      <c r="B7001" s="25">
        <v>41913</v>
      </c>
      <c r="C7001" s="28" t="s">
        <v>6</v>
      </c>
      <c r="D7001" s="21" t="s">
        <v>1209</v>
      </c>
      <c r="F7001" s="26">
        <v>655.66</v>
      </c>
      <c r="G7001" s="28" t="s">
        <v>1190</v>
      </c>
    </row>
    <row r="7002" spans="1:9" x14ac:dyDescent="0.25">
      <c r="A7002" s="21" t="s">
        <v>2119</v>
      </c>
      <c r="B7002" s="25">
        <v>41914</v>
      </c>
      <c r="C7002" s="28" t="s">
        <v>21</v>
      </c>
      <c r="D7002" s="21" t="s">
        <v>510</v>
      </c>
      <c r="E7002" s="26">
        <v>190.74</v>
      </c>
      <c r="G7002" s="28" t="s">
        <v>299</v>
      </c>
      <c r="I7002" s="21">
        <f>WEEKNUM(B7002)</f>
        <v>40</v>
      </c>
    </row>
    <row r="7003" spans="1:9" x14ac:dyDescent="0.25">
      <c r="A7003" s="21" t="s">
        <v>2119</v>
      </c>
      <c r="B7003" s="25">
        <v>41914</v>
      </c>
      <c r="C7003" s="28" t="s">
        <v>1015</v>
      </c>
      <c r="D7003" s="21" t="s">
        <v>249</v>
      </c>
      <c r="E7003" s="26">
        <v>1050</v>
      </c>
      <c r="G7003" s="28" t="s">
        <v>1061</v>
      </c>
      <c r="I7003" s="21">
        <f>WEEKNUM(B7003)</f>
        <v>40</v>
      </c>
    </row>
    <row r="7004" spans="1:9" x14ac:dyDescent="0.25">
      <c r="A7004" s="21" t="s">
        <v>2119</v>
      </c>
      <c r="B7004" s="25">
        <v>41914</v>
      </c>
      <c r="C7004" s="28" t="s">
        <v>6</v>
      </c>
      <c r="D7004" s="21">
        <v>331884</v>
      </c>
      <c r="F7004" s="26">
        <v>110.3</v>
      </c>
      <c r="G7004" s="28" t="s">
        <v>1190</v>
      </c>
    </row>
    <row r="7005" spans="1:9" x14ac:dyDescent="0.25">
      <c r="A7005" s="21" t="s">
        <v>2119</v>
      </c>
      <c r="B7005" s="25">
        <v>41914</v>
      </c>
      <c r="C7005" s="28" t="s">
        <v>6</v>
      </c>
      <c r="D7005" s="21" t="s">
        <v>1215</v>
      </c>
      <c r="F7005" s="26">
        <v>895.64</v>
      </c>
      <c r="G7005" s="28" t="s">
        <v>1190</v>
      </c>
    </row>
    <row r="7006" spans="1:9" x14ac:dyDescent="0.25">
      <c r="A7006" s="21" t="s">
        <v>2119</v>
      </c>
      <c r="B7006" s="25">
        <v>41915</v>
      </c>
      <c r="C7006" s="28" t="s">
        <v>21</v>
      </c>
      <c r="D7006" s="21" t="s">
        <v>1216</v>
      </c>
      <c r="E7006" s="26">
        <v>200</v>
      </c>
      <c r="G7006" s="28" t="s">
        <v>1190</v>
      </c>
      <c r="I7006" s="21">
        <f>WEEKNUM(B7006)</f>
        <v>40</v>
      </c>
    </row>
    <row r="7007" spans="1:9" x14ac:dyDescent="0.25">
      <c r="A7007" s="21" t="s">
        <v>2119</v>
      </c>
      <c r="B7007" s="25">
        <v>41915</v>
      </c>
      <c r="C7007" s="28" t="s">
        <v>21</v>
      </c>
      <c r="D7007" s="21" t="s">
        <v>1216</v>
      </c>
      <c r="E7007" s="26">
        <v>200</v>
      </c>
      <c r="G7007" s="28" t="s">
        <v>1103</v>
      </c>
      <c r="I7007" s="21">
        <f>WEEKNUM(B7007)</f>
        <v>40</v>
      </c>
    </row>
    <row r="7008" spans="1:9" x14ac:dyDescent="0.25">
      <c r="A7008" s="21" t="s">
        <v>2119</v>
      </c>
      <c r="B7008" s="25">
        <v>41915</v>
      </c>
      <c r="C7008" s="28" t="s">
        <v>21</v>
      </c>
      <c r="D7008" s="21" t="s">
        <v>1153</v>
      </c>
      <c r="E7008" s="26">
        <v>253</v>
      </c>
      <c r="G7008" s="28" t="s">
        <v>1213</v>
      </c>
      <c r="I7008" s="21">
        <f>WEEKNUM(B7008)</f>
        <v>40</v>
      </c>
    </row>
    <row r="7009" spans="1:9" x14ac:dyDescent="0.25">
      <c r="A7009" s="21" t="s">
        <v>2119</v>
      </c>
      <c r="B7009" s="25">
        <v>41915</v>
      </c>
      <c r="C7009" s="28" t="s">
        <v>1015</v>
      </c>
      <c r="D7009" s="21" t="s">
        <v>1153</v>
      </c>
      <c r="E7009" s="26">
        <v>2340</v>
      </c>
      <c r="G7009" s="28" t="s">
        <v>1061</v>
      </c>
      <c r="I7009" s="21">
        <f>WEEKNUM(B7009)</f>
        <v>40</v>
      </c>
    </row>
    <row r="7010" spans="1:9" x14ac:dyDescent="0.25">
      <c r="A7010" s="21" t="s">
        <v>2119</v>
      </c>
      <c r="B7010" s="25">
        <v>41915</v>
      </c>
      <c r="C7010" s="28" t="s">
        <v>6</v>
      </c>
      <c r="D7010" s="21" t="s">
        <v>216</v>
      </c>
      <c r="F7010" s="26">
        <v>78</v>
      </c>
      <c r="G7010" s="28" t="s">
        <v>1103</v>
      </c>
    </row>
    <row r="7011" spans="1:9" x14ac:dyDescent="0.25">
      <c r="A7011" s="21" t="s">
        <v>2119</v>
      </c>
      <c r="B7011" s="25">
        <v>41915</v>
      </c>
      <c r="C7011" s="28" t="s">
        <v>6</v>
      </c>
      <c r="D7011" s="21">
        <v>321482</v>
      </c>
      <c r="F7011" s="26">
        <v>1175.58</v>
      </c>
      <c r="G7011" s="28" t="s">
        <v>970</v>
      </c>
    </row>
    <row r="7012" spans="1:9" x14ac:dyDescent="0.25">
      <c r="A7012" s="21" t="s">
        <v>2119</v>
      </c>
      <c r="B7012" s="25">
        <v>41915</v>
      </c>
      <c r="C7012" s="28" t="s">
        <v>6</v>
      </c>
      <c r="D7012" s="21">
        <v>331932</v>
      </c>
      <c r="F7012" s="26">
        <v>140.25</v>
      </c>
      <c r="G7012" s="28" t="s">
        <v>1190</v>
      </c>
    </row>
    <row r="7013" spans="1:9" x14ac:dyDescent="0.25">
      <c r="A7013" s="21" t="s">
        <v>2119</v>
      </c>
      <c r="B7013" s="25">
        <v>41915</v>
      </c>
      <c r="C7013" s="28" t="s">
        <v>434</v>
      </c>
      <c r="D7013" s="21">
        <v>107671</v>
      </c>
      <c r="F7013" s="26">
        <v>17.920000000000002</v>
      </c>
      <c r="G7013" s="28" t="s">
        <v>1103</v>
      </c>
    </row>
    <row r="7014" spans="1:9" x14ac:dyDescent="0.25">
      <c r="A7014" s="21" t="s">
        <v>2119</v>
      </c>
      <c r="B7014" s="25">
        <v>41916</v>
      </c>
      <c r="C7014" s="28" t="s">
        <v>6</v>
      </c>
      <c r="D7014" s="21">
        <v>321626</v>
      </c>
      <c r="F7014" s="26">
        <v>279.35000000000002</v>
      </c>
      <c r="G7014" s="28" t="s">
        <v>970</v>
      </c>
    </row>
    <row r="7015" spans="1:9" x14ac:dyDescent="0.25">
      <c r="A7015" s="21" t="s">
        <v>2119</v>
      </c>
      <c r="B7015" s="25">
        <v>41918</v>
      </c>
      <c r="C7015" s="28" t="s">
        <v>21</v>
      </c>
      <c r="D7015" s="21" t="s">
        <v>1018</v>
      </c>
      <c r="E7015" s="26">
        <v>95</v>
      </c>
      <c r="G7015" s="28" t="s">
        <v>970</v>
      </c>
      <c r="I7015" s="21">
        <f t="shared" ref="I7015:I7023" si="216">WEEKNUM(B7015)</f>
        <v>41</v>
      </c>
    </row>
    <row r="7016" spans="1:9" x14ac:dyDescent="0.25">
      <c r="A7016" s="21" t="s">
        <v>2119</v>
      </c>
      <c r="B7016" s="25">
        <v>41918</v>
      </c>
      <c r="C7016" s="28" t="s">
        <v>21</v>
      </c>
      <c r="D7016" s="21" t="s">
        <v>1018</v>
      </c>
      <c r="E7016" s="26">
        <v>102</v>
      </c>
      <c r="G7016" s="28" t="s">
        <v>970</v>
      </c>
      <c r="I7016" s="21">
        <f t="shared" si="216"/>
        <v>41</v>
      </c>
    </row>
    <row r="7017" spans="1:9" x14ac:dyDescent="0.25">
      <c r="A7017" s="21" t="s">
        <v>2119</v>
      </c>
      <c r="B7017" s="25">
        <v>41918</v>
      </c>
      <c r="C7017" s="28" t="s">
        <v>21</v>
      </c>
      <c r="D7017" s="21" t="s">
        <v>40</v>
      </c>
      <c r="E7017" s="26">
        <v>2400</v>
      </c>
      <c r="G7017" s="28" t="s">
        <v>1217</v>
      </c>
      <c r="I7017" s="21">
        <f t="shared" si="216"/>
        <v>41</v>
      </c>
    </row>
    <row r="7018" spans="1:9" x14ac:dyDescent="0.25">
      <c r="A7018" s="21" t="s">
        <v>2119</v>
      </c>
      <c r="B7018" s="25">
        <v>41918</v>
      </c>
      <c r="C7018" s="28" t="s">
        <v>21</v>
      </c>
      <c r="D7018" s="21" t="s">
        <v>255</v>
      </c>
      <c r="E7018" s="26">
        <v>1500</v>
      </c>
      <c r="G7018" s="28" t="s">
        <v>1190</v>
      </c>
      <c r="I7018" s="21">
        <f t="shared" si="216"/>
        <v>41</v>
      </c>
    </row>
    <row r="7019" spans="1:9" x14ac:dyDescent="0.25">
      <c r="A7019" s="21" t="s">
        <v>2119</v>
      </c>
      <c r="B7019" s="25">
        <v>41918</v>
      </c>
      <c r="C7019" s="28" t="s">
        <v>21</v>
      </c>
      <c r="D7019" s="21" t="s">
        <v>1026</v>
      </c>
      <c r="E7019" s="26">
        <v>1360</v>
      </c>
      <c r="G7019" s="28" t="s">
        <v>1103</v>
      </c>
      <c r="I7019" s="21">
        <f t="shared" si="216"/>
        <v>41</v>
      </c>
    </row>
    <row r="7020" spans="1:9" x14ac:dyDescent="0.25">
      <c r="A7020" s="21" t="s">
        <v>2119</v>
      </c>
      <c r="B7020" s="25">
        <v>41918</v>
      </c>
      <c r="C7020" s="28" t="s">
        <v>21</v>
      </c>
      <c r="D7020" s="21" t="s">
        <v>46</v>
      </c>
      <c r="E7020" s="26">
        <v>3640</v>
      </c>
      <c r="G7020" s="28" t="s">
        <v>970</v>
      </c>
      <c r="I7020" s="21">
        <f t="shared" si="216"/>
        <v>41</v>
      </c>
    </row>
    <row r="7021" spans="1:9" x14ac:dyDescent="0.25">
      <c r="A7021" s="21" t="s">
        <v>2119</v>
      </c>
      <c r="B7021" s="25">
        <v>41918</v>
      </c>
      <c r="C7021" s="28" t="s">
        <v>21</v>
      </c>
      <c r="D7021" s="21" t="s">
        <v>22</v>
      </c>
      <c r="E7021" s="26">
        <v>2000</v>
      </c>
      <c r="G7021" s="28" t="s">
        <v>1103</v>
      </c>
      <c r="I7021" s="21">
        <f t="shared" si="216"/>
        <v>41</v>
      </c>
    </row>
    <row r="7022" spans="1:9" x14ac:dyDescent="0.25">
      <c r="A7022" s="21" t="s">
        <v>2119</v>
      </c>
      <c r="B7022" s="25">
        <v>41918</v>
      </c>
      <c r="C7022" s="28" t="s">
        <v>1015</v>
      </c>
      <c r="D7022" s="21" t="s">
        <v>528</v>
      </c>
      <c r="E7022" s="26">
        <v>1500</v>
      </c>
      <c r="G7022" s="28" t="s">
        <v>1061</v>
      </c>
      <c r="I7022" s="21">
        <f t="shared" si="216"/>
        <v>41</v>
      </c>
    </row>
    <row r="7023" spans="1:9" x14ac:dyDescent="0.25">
      <c r="A7023" s="21" t="s">
        <v>2119</v>
      </c>
      <c r="B7023" s="25">
        <v>41918</v>
      </c>
      <c r="C7023" s="28" t="s">
        <v>1015</v>
      </c>
      <c r="D7023" s="21" t="s">
        <v>255</v>
      </c>
      <c r="E7023" s="26">
        <v>2000</v>
      </c>
      <c r="G7023" s="28" t="s">
        <v>1061</v>
      </c>
      <c r="I7023" s="21">
        <f t="shared" si="216"/>
        <v>41</v>
      </c>
    </row>
    <row r="7024" spans="1:9" x14ac:dyDescent="0.25">
      <c r="A7024" s="21" t="s">
        <v>2119</v>
      </c>
      <c r="B7024" s="25">
        <v>41918</v>
      </c>
      <c r="C7024" s="28" t="s">
        <v>275</v>
      </c>
      <c r="D7024" s="21">
        <v>461426</v>
      </c>
      <c r="F7024" s="26">
        <v>1649.59</v>
      </c>
      <c r="G7024" s="28" t="s">
        <v>1061</v>
      </c>
    </row>
    <row r="7025" spans="1:9" x14ac:dyDescent="0.25">
      <c r="A7025" s="21" t="s">
        <v>2119</v>
      </c>
      <c r="B7025" s="25">
        <v>41919</v>
      </c>
      <c r="C7025" s="28" t="s">
        <v>21</v>
      </c>
      <c r="D7025" s="21" t="s">
        <v>489</v>
      </c>
      <c r="E7025" s="26">
        <v>165</v>
      </c>
      <c r="G7025" s="28" t="s">
        <v>454</v>
      </c>
      <c r="I7025" s="21">
        <f>WEEKNUM(B7025)</f>
        <v>41</v>
      </c>
    </row>
    <row r="7026" spans="1:9" x14ac:dyDescent="0.25">
      <c r="A7026" s="21" t="s">
        <v>2119</v>
      </c>
      <c r="B7026" s="25">
        <v>41919</v>
      </c>
      <c r="C7026" s="28" t="s">
        <v>6</v>
      </c>
      <c r="D7026" s="21">
        <v>461897</v>
      </c>
      <c r="F7026" s="26">
        <v>217.01</v>
      </c>
      <c r="G7026" s="28" t="s">
        <v>970</v>
      </c>
    </row>
    <row r="7027" spans="1:9" x14ac:dyDescent="0.25">
      <c r="A7027" s="21" t="s">
        <v>2119</v>
      </c>
      <c r="B7027" s="25">
        <v>41919</v>
      </c>
      <c r="C7027" s="28" t="s">
        <v>275</v>
      </c>
      <c r="D7027" s="21">
        <v>358741</v>
      </c>
      <c r="F7027" s="26">
        <v>51.5</v>
      </c>
      <c r="G7027" s="28" t="s">
        <v>1218</v>
      </c>
    </row>
    <row r="7028" spans="1:9" x14ac:dyDescent="0.25">
      <c r="A7028" s="21" t="s">
        <v>2119</v>
      </c>
      <c r="B7028" s="25">
        <v>41920</v>
      </c>
      <c r="C7028" s="28" t="s">
        <v>21</v>
      </c>
      <c r="D7028" s="21" t="s">
        <v>1219</v>
      </c>
      <c r="E7028" s="26">
        <v>283</v>
      </c>
      <c r="G7028" s="28" t="s">
        <v>969</v>
      </c>
      <c r="I7028" s="21">
        <f>WEEKNUM(B7028)</f>
        <v>41</v>
      </c>
    </row>
    <row r="7029" spans="1:9" x14ac:dyDescent="0.25">
      <c r="A7029" s="21" t="s">
        <v>2119</v>
      </c>
      <c r="B7029" s="25">
        <v>41920</v>
      </c>
      <c r="C7029" s="28" t="s">
        <v>21</v>
      </c>
      <c r="D7029" s="21" t="s">
        <v>1018</v>
      </c>
      <c r="E7029" s="26">
        <v>95</v>
      </c>
      <c r="G7029" s="28" t="s">
        <v>970</v>
      </c>
      <c r="I7029" s="21">
        <f>WEEKNUM(B7029)</f>
        <v>41</v>
      </c>
    </row>
    <row r="7030" spans="1:9" x14ac:dyDescent="0.25">
      <c r="A7030" s="21" t="s">
        <v>2119</v>
      </c>
      <c r="B7030" s="25">
        <v>41920</v>
      </c>
      <c r="C7030" s="28" t="s">
        <v>434</v>
      </c>
      <c r="D7030" s="21">
        <v>107965</v>
      </c>
      <c r="F7030" s="26">
        <v>711.05</v>
      </c>
      <c r="G7030" s="28" t="s">
        <v>1061</v>
      </c>
    </row>
    <row r="7031" spans="1:9" x14ac:dyDescent="0.25">
      <c r="A7031" s="21" t="s">
        <v>2119</v>
      </c>
      <c r="B7031" s="25">
        <v>41920</v>
      </c>
      <c r="C7031" s="28" t="s">
        <v>6</v>
      </c>
      <c r="D7031" s="21">
        <v>107969</v>
      </c>
      <c r="F7031" s="26">
        <v>566.94000000000005</v>
      </c>
      <c r="G7031" s="28" t="s">
        <v>970</v>
      </c>
    </row>
    <row r="7032" spans="1:9" x14ac:dyDescent="0.25">
      <c r="A7032" s="21" t="s">
        <v>2119</v>
      </c>
      <c r="B7032" s="25">
        <v>41921</v>
      </c>
      <c r="C7032" s="28" t="s">
        <v>275</v>
      </c>
      <c r="D7032" s="21">
        <v>462583</v>
      </c>
      <c r="F7032" s="26">
        <v>1959.91</v>
      </c>
      <c r="G7032" s="28" t="s">
        <v>1061</v>
      </c>
    </row>
    <row r="7033" spans="1:9" x14ac:dyDescent="0.25">
      <c r="A7033" s="21" t="s">
        <v>2119</v>
      </c>
      <c r="B7033" s="25">
        <v>41922</v>
      </c>
      <c r="C7033" s="28" t="s">
        <v>21</v>
      </c>
      <c r="D7033" s="21" t="s">
        <v>389</v>
      </c>
      <c r="E7033" s="26">
        <v>300</v>
      </c>
      <c r="G7033" s="28" t="s">
        <v>1220</v>
      </c>
      <c r="I7033" s="21">
        <f t="shared" ref="I7033:I7041" si="217">WEEKNUM(B7033)</f>
        <v>41</v>
      </c>
    </row>
    <row r="7034" spans="1:9" x14ac:dyDescent="0.25">
      <c r="A7034" s="21" t="s">
        <v>2119</v>
      </c>
      <c r="B7034" s="25">
        <v>41922</v>
      </c>
      <c r="C7034" s="28" t="s">
        <v>21</v>
      </c>
      <c r="D7034" s="21" t="s">
        <v>1216</v>
      </c>
      <c r="E7034" s="26">
        <v>100</v>
      </c>
      <c r="G7034" s="28" t="s">
        <v>970</v>
      </c>
      <c r="I7034" s="21">
        <f t="shared" si="217"/>
        <v>41</v>
      </c>
    </row>
    <row r="7035" spans="1:9" x14ac:dyDescent="0.25">
      <c r="A7035" s="21" t="s">
        <v>2119</v>
      </c>
      <c r="B7035" s="25">
        <v>41922</v>
      </c>
      <c r="C7035" s="28" t="s">
        <v>21</v>
      </c>
      <c r="D7035" s="21" t="s">
        <v>1216</v>
      </c>
      <c r="E7035" s="26">
        <v>240</v>
      </c>
      <c r="G7035" s="28" t="s">
        <v>969</v>
      </c>
      <c r="I7035" s="21">
        <f t="shared" si="217"/>
        <v>41</v>
      </c>
    </row>
    <row r="7036" spans="1:9" x14ac:dyDescent="0.25">
      <c r="A7036" s="21" t="s">
        <v>2119</v>
      </c>
      <c r="B7036" s="25">
        <v>41922</v>
      </c>
      <c r="C7036" s="28" t="s">
        <v>21</v>
      </c>
      <c r="D7036" s="21" t="s">
        <v>937</v>
      </c>
      <c r="E7036" s="26">
        <v>200</v>
      </c>
      <c r="G7036" s="28" t="s">
        <v>259</v>
      </c>
      <c r="I7036" s="21">
        <f t="shared" si="217"/>
        <v>41</v>
      </c>
    </row>
    <row r="7037" spans="1:9" x14ac:dyDescent="0.25">
      <c r="A7037" s="21" t="s">
        <v>2119</v>
      </c>
      <c r="B7037" s="25">
        <v>41922</v>
      </c>
      <c r="C7037" s="28" t="s">
        <v>21</v>
      </c>
      <c r="D7037" s="21" t="s">
        <v>937</v>
      </c>
      <c r="E7037" s="26">
        <v>150</v>
      </c>
      <c r="G7037" s="28" t="s">
        <v>386</v>
      </c>
      <c r="I7037" s="21">
        <f t="shared" si="217"/>
        <v>41</v>
      </c>
    </row>
    <row r="7038" spans="1:9" x14ac:dyDescent="0.25">
      <c r="A7038" s="21" t="s">
        <v>2119</v>
      </c>
      <c r="B7038" s="25">
        <v>41922</v>
      </c>
      <c r="C7038" s="28" t="s">
        <v>21</v>
      </c>
      <c r="D7038" s="21" t="s">
        <v>1221</v>
      </c>
      <c r="E7038" s="26">
        <v>2950</v>
      </c>
      <c r="G7038" s="28" t="s">
        <v>970</v>
      </c>
      <c r="I7038" s="21">
        <f t="shared" si="217"/>
        <v>41</v>
      </c>
    </row>
    <row r="7039" spans="1:9" x14ac:dyDescent="0.25">
      <c r="A7039" s="21" t="s">
        <v>2119</v>
      </c>
      <c r="B7039" s="25">
        <v>41922</v>
      </c>
      <c r="C7039" s="28" t="s">
        <v>21</v>
      </c>
      <c r="D7039" s="21" t="s">
        <v>1222</v>
      </c>
      <c r="E7039" s="26">
        <v>1000</v>
      </c>
      <c r="G7039" s="28" t="s">
        <v>970</v>
      </c>
      <c r="I7039" s="21">
        <f t="shared" si="217"/>
        <v>41</v>
      </c>
    </row>
    <row r="7040" spans="1:9" x14ac:dyDescent="0.25">
      <c r="A7040" s="21" t="s">
        <v>2119</v>
      </c>
      <c r="B7040" s="25">
        <v>41922</v>
      </c>
      <c r="C7040" s="28" t="s">
        <v>1015</v>
      </c>
      <c r="D7040" s="21" t="s">
        <v>1153</v>
      </c>
      <c r="E7040" s="26">
        <v>3090</v>
      </c>
      <c r="G7040" s="28" t="s">
        <v>1061</v>
      </c>
      <c r="I7040" s="21">
        <f t="shared" si="217"/>
        <v>41</v>
      </c>
    </row>
    <row r="7041" spans="1:9" x14ac:dyDescent="0.25">
      <c r="A7041" s="21" t="s">
        <v>2119</v>
      </c>
      <c r="B7041" s="25">
        <v>41922</v>
      </c>
      <c r="C7041" s="28" t="s">
        <v>1015</v>
      </c>
      <c r="D7041" s="21" t="s">
        <v>1216</v>
      </c>
      <c r="E7041" s="26">
        <v>100</v>
      </c>
      <c r="G7041" s="28" t="s">
        <v>1061</v>
      </c>
      <c r="I7041" s="21">
        <f t="shared" si="217"/>
        <v>41</v>
      </c>
    </row>
    <row r="7042" spans="1:9" x14ac:dyDescent="0.25">
      <c r="A7042" s="21" t="s">
        <v>2119</v>
      </c>
      <c r="B7042" s="25">
        <v>41923</v>
      </c>
      <c r="C7042" s="28" t="s">
        <v>434</v>
      </c>
      <c r="D7042" s="21">
        <v>463016</v>
      </c>
      <c r="F7042" s="26">
        <v>89.74</v>
      </c>
      <c r="G7042" s="28" t="s">
        <v>1220</v>
      </c>
    </row>
    <row r="7043" spans="1:9" x14ac:dyDescent="0.25">
      <c r="A7043" s="21" t="s">
        <v>2119</v>
      </c>
      <c r="B7043" s="25">
        <v>41925</v>
      </c>
      <c r="C7043" s="28" t="s">
        <v>6</v>
      </c>
      <c r="D7043" s="21">
        <v>108248</v>
      </c>
      <c r="F7043" s="26">
        <v>118.33</v>
      </c>
      <c r="G7043" s="28" t="s">
        <v>164</v>
      </c>
    </row>
    <row r="7044" spans="1:9" x14ac:dyDescent="0.25">
      <c r="A7044" s="21" t="s">
        <v>2119</v>
      </c>
      <c r="B7044" s="25">
        <v>41926</v>
      </c>
      <c r="C7044" s="28" t="s">
        <v>21</v>
      </c>
      <c r="D7044" s="21" t="s">
        <v>978</v>
      </c>
      <c r="E7044" s="26">
        <v>36.299999999999997</v>
      </c>
      <c r="G7044" s="28" t="s">
        <v>1220</v>
      </c>
      <c r="I7044" s="21">
        <f t="shared" ref="I7044:I7051" si="218">WEEKNUM(B7044)</f>
        <v>42</v>
      </c>
    </row>
    <row r="7045" spans="1:9" x14ac:dyDescent="0.25">
      <c r="A7045" s="21" t="s">
        <v>2119</v>
      </c>
      <c r="B7045" s="25">
        <v>41926</v>
      </c>
      <c r="C7045" s="28" t="s">
        <v>21</v>
      </c>
      <c r="D7045" s="21" t="s">
        <v>1223</v>
      </c>
      <c r="E7045" s="26">
        <v>600</v>
      </c>
      <c r="G7045" s="28" t="s">
        <v>323</v>
      </c>
      <c r="I7045" s="21">
        <f t="shared" si="218"/>
        <v>42</v>
      </c>
    </row>
    <row r="7046" spans="1:9" x14ac:dyDescent="0.25">
      <c r="A7046" s="21" t="s">
        <v>2119</v>
      </c>
      <c r="B7046" s="25">
        <v>41926</v>
      </c>
      <c r="C7046" s="28" t="s">
        <v>21</v>
      </c>
      <c r="D7046" s="21" t="s">
        <v>46</v>
      </c>
      <c r="E7046" s="26">
        <v>2000</v>
      </c>
      <c r="G7046" s="28" t="s">
        <v>1220</v>
      </c>
      <c r="I7046" s="21">
        <f t="shared" si="218"/>
        <v>42</v>
      </c>
    </row>
    <row r="7047" spans="1:9" x14ac:dyDescent="0.25">
      <c r="A7047" s="21" t="s">
        <v>2119</v>
      </c>
      <c r="B7047" s="25">
        <v>41926</v>
      </c>
      <c r="C7047" s="28" t="s">
        <v>21</v>
      </c>
      <c r="D7047" s="21" t="s">
        <v>46</v>
      </c>
      <c r="E7047" s="26">
        <v>1140</v>
      </c>
      <c r="G7047" s="28" t="s">
        <v>970</v>
      </c>
      <c r="I7047" s="21">
        <f t="shared" si="218"/>
        <v>42</v>
      </c>
    </row>
    <row r="7048" spans="1:9" x14ac:dyDescent="0.25">
      <c r="A7048" s="21" t="s">
        <v>2119</v>
      </c>
      <c r="B7048" s="25">
        <v>41926</v>
      </c>
      <c r="C7048" s="28" t="s">
        <v>21</v>
      </c>
      <c r="D7048" s="21" t="s">
        <v>40</v>
      </c>
      <c r="E7048" s="26">
        <v>965</v>
      </c>
      <c r="G7048" s="28" t="s">
        <v>969</v>
      </c>
      <c r="I7048" s="21">
        <f t="shared" si="218"/>
        <v>42</v>
      </c>
    </row>
    <row r="7049" spans="1:9" x14ac:dyDescent="0.25">
      <c r="A7049" s="21" t="s">
        <v>2119</v>
      </c>
      <c r="B7049" s="25">
        <v>41926</v>
      </c>
      <c r="C7049" s="28" t="s">
        <v>21</v>
      </c>
      <c r="D7049" s="21" t="s">
        <v>452</v>
      </c>
      <c r="E7049" s="26">
        <v>2200</v>
      </c>
      <c r="G7049" s="28" t="s">
        <v>970</v>
      </c>
      <c r="I7049" s="21">
        <f t="shared" si="218"/>
        <v>42</v>
      </c>
    </row>
    <row r="7050" spans="1:9" x14ac:dyDescent="0.25">
      <c r="A7050" s="21" t="s">
        <v>2119</v>
      </c>
      <c r="B7050" s="25">
        <v>41926</v>
      </c>
      <c r="C7050" s="28" t="s">
        <v>21</v>
      </c>
      <c r="D7050" s="21" t="s">
        <v>452</v>
      </c>
      <c r="E7050" s="26">
        <v>500</v>
      </c>
      <c r="G7050" s="28" t="s">
        <v>970</v>
      </c>
      <c r="I7050" s="21">
        <f t="shared" si="218"/>
        <v>42</v>
      </c>
    </row>
    <row r="7051" spans="1:9" x14ac:dyDescent="0.25">
      <c r="A7051" s="21" t="s">
        <v>2119</v>
      </c>
      <c r="B7051" s="25">
        <v>41926</v>
      </c>
      <c r="C7051" s="28" t="s">
        <v>1015</v>
      </c>
      <c r="D7051" s="21" t="s">
        <v>40</v>
      </c>
      <c r="E7051" s="26">
        <v>260</v>
      </c>
      <c r="G7051" s="28" t="s">
        <v>1176</v>
      </c>
      <c r="I7051" s="21">
        <f t="shared" si="218"/>
        <v>42</v>
      </c>
    </row>
    <row r="7052" spans="1:9" x14ac:dyDescent="0.25">
      <c r="A7052" s="21" t="s">
        <v>2119</v>
      </c>
      <c r="B7052" s="25">
        <v>41926</v>
      </c>
      <c r="C7052" s="28" t="s">
        <v>6</v>
      </c>
      <c r="D7052" s="21">
        <v>308831</v>
      </c>
      <c r="F7052" s="26">
        <v>186.9</v>
      </c>
      <c r="G7052" s="28" t="s">
        <v>999</v>
      </c>
    </row>
    <row r="7053" spans="1:9" x14ac:dyDescent="0.25">
      <c r="A7053" s="21" t="s">
        <v>2119</v>
      </c>
      <c r="B7053" s="25">
        <v>41927</v>
      </c>
      <c r="C7053" s="28" t="s">
        <v>1015</v>
      </c>
      <c r="D7053" s="21" t="s">
        <v>1173</v>
      </c>
      <c r="E7053" s="26">
        <v>1200</v>
      </c>
      <c r="G7053" s="28" t="s">
        <v>1061</v>
      </c>
      <c r="I7053" s="21">
        <f>WEEKNUM(B7053)</f>
        <v>42</v>
      </c>
    </row>
    <row r="7054" spans="1:9" x14ac:dyDescent="0.25">
      <c r="A7054" s="21" t="s">
        <v>2119</v>
      </c>
      <c r="B7054" s="25">
        <v>41927</v>
      </c>
      <c r="C7054" s="28" t="s">
        <v>6</v>
      </c>
      <c r="D7054" s="21">
        <v>323414</v>
      </c>
      <c r="F7054" s="26">
        <v>255.89</v>
      </c>
      <c r="G7054" s="28" t="s">
        <v>970</v>
      </c>
    </row>
    <row r="7055" spans="1:9" x14ac:dyDescent="0.25">
      <c r="A7055" s="21" t="s">
        <v>2119</v>
      </c>
      <c r="B7055" s="25">
        <v>41927</v>
      </c>
      <c r="C7055" s="28" t="s">
        <v>6</v>
      </c>
      <c r="D7055" s="21" t="s">
        <v>913</v>
      </c>
      <c r="F7055" s="26">
        <v>2960.24</v>
      </c>
      <c r="G7055" s="28" t="s">
        <v>1190</v>
      </c>
    </row>
    <row r="7056" spans="1:9" x14ac:dyDescent="0.25">
      <c r="A7056" s="21" t="s">
        <v>2119</v>
      </c>
      <c r="B7056" s="25">
        <v>41928</v>
      </c>
      <c r="C7056" s="28" t="s">
        <v>21</v>
      </c>
      <c r="D7056" s="21" t="s">
        <v>260</v>
      </c>
      <c r="E7056" s="26">
        <v>500</v>
      </c>
      <c r="G7056" s="28" t="s">
        <v>1190</v>
      </c>
      <c r="I7056" s="21">
        <f>WEEKNUM(B7056)</f>
        <v>42</v>
      </c>
    </row>
    <row r="7057" spans="1:9" x14ac:dyDescent="0.25">
      <c r="A7057" s="21" t="s">
        <v>2119</v>
      </c>
      <c r="B7057" s="25">
        <v>41928</v>
      </c>
      <c r="C7057" s="28" t="s">
        <v>21</v>
      </c>
      <c r="D7057" s="21" t="s">
        <v>1201</v>
      </c>
      <c r="E7057" s="26">
        <v>150</v>
      </c>
      <c r="G7057" s="28" t="s">
        <v>970</v>
      </c>
      <c r="I7057" s="21">
        <f>WEEKNUM(B7057)</f>
        <v>42</v>
      </c>
    </row>
    <row r="7058" spans="1:9" x14ac:dyDescent="0.25">
      <c r="A7058" s="21" t="s">
        <v>2119</v>
      </c>
      <c r="B7058" s="25">
        <v>41928</v>
      </c>
      <c r="C7058" s="28" t="s">
        <v>1015</v>
      </c>
      <c r="D7058" s="21" t="s">
        <v>260</v>
      </c>
      <c r="E7058" s="26">
        <v>2250</v>
      </c>
      <c r="G7058" s="28" t="s">
        <v>1061</v>
      </c>
      <c r="I7058" s="21">
        <f>WEEKNUM(B7058)</f>
        <v>42</v>
      </c>
    </row>
    <row r="7059" spans="1:9" x14ac:dyDescent="0.25">
      <c r="A7059" s="21" t="s">
        <v>2119</v>
      </c>
      <c r="B7059" s="25">
        <v>41928</v>
      </c>
      <c r="C7059" s="28" t="s">
        <v>1015</v>
      </c>
      <c r="D7059" s="21" t="s">
        <v>260</v>
      </c>
      <c r="E7059" s="26">
        <v>250</v>
      </c>
      <c r="G7059" s="28" t="s">
        <v>69</v>
      </c>
      <c r="H7059" s="21" t="s">
        <v>1573</v>
      </c>
      <c r="I7059" s="21">
        <f>WEEKNUM(B7059)</f>
        <v>42</v>
      </c>
    </row>
    <row r="7060" spans="1:9" x14ac:dyDescent="0.25">
      <c r="A7060" s="21" t="s">
        <v>2119</v>
      </c>
      <c r="B7060" s="25">
        <v>41928</v>
      </c>
      <c r="C7060" s="28" t="s">
        <v>1015</v>
      </c>
      <c r="D7060" s="21" t="s">
        <v>1201</v>
      </c>
      <c r="E7060" s="26">
        <v>1650</v>
      </c>
      <c r="G7060" s="28" t="s">
        <v>1061</v>
      </c>
      <c r="I7060" s="21">
        <f>WEEKNUM(B7060)</f>
        <v>42</v>
      </c>
    </row>
    <row r="7061" spans="1:9" x14ac:dyDescent="0.25">
      <c r="A7061" s="21" t="s">
        <v>2119</v>
      </c>
      <c r="B7061" s="25">
        <v>41928</v>
      </c>
      <c r="C7061" s="28" t="s">
        <v>275</v>
      </c>
      <c r="D7061" s="21">
        <v>464380</v>
      </c>
      <c r="F7061" s="26">
        <v>999.55</v>
      </c>
      <c r="G7061" s="3" t="s">
        <v>4849</v>
      </c>
    </row>
    <row r="7062" spans="1:9" x14ac:dyDescent="0.25">
      <c r="A7062" s="21" t="s">
        <v>2119</v>
      </c>
      <c r="B7062" s="25">
        <v>41928</v>
      </c>
      <c r="C7062" s="28" t="s">
        <v>6</v>
      </c>
      <c r="D7062" s="21">
        <v>309082</v>
      </c>
      <c r="F7062" s="26">
        <v>39.14</v>
      </c>
      <c r="G7062" s="28" t="s">
        <v>259</v>
      </c>
    </row>
    <row r="7063" spans="1:9" x14ac:dyDescent="0.25">
      <c r="A7063" s="21" t="s">
        <v>2119</v>
      </c>
      <c r="B7063" s="25">
        <v>41929</v>
      </c>
      <c r="C7063" s="28" t="s">
        <v>21</v>
      </c>
      <c r="D7063" s="21" t="s">
        <v>978</v>
      </c>
      <c r="E7063" s="26">
        <v>320</v>
      </c>
      <c r="G7063" s="28" t="s">
        <v>1224</v>
      </c>
      <c r="I7063" s="21">
        <f t="shared" ref="I7063:I7071" si="219">WEEKNUM(B7063)</f>
        <v>42</v>
      </c>
    </row>
    <row r="7064" spans="1:9" x14ac:dyDescent="0.25">
      <c r="A7064" s="21" t="s">
        <v>2119</v>
      </c>
      <c r="B7064" s="25">
        <v>41929</v>
      </c>
      <c r="C7064" s="28" t="s">
        <v>21</v>
      </c>
      <c r="D7064" s="21" t="s">
        <v>978</v>
      </c>
      <c r="E7064" s="26">
        <v>300</v>
      </c>
      <c r="G7064" s="28" t="s">
        <v>1211</v>
      </c>
      <c r="I7064" s="21">
        <f t="shared" si="219"/>
        <v>42</v>
      </c>
    </row>
    <row r="7065" spans="1:9" x14ac:dyDescent="0.25">
      <c r="A7065" s="21" t="s">
        <v>2119</v>
      </c>
      <c r="B7065" s="25">
        <v>41929</v>
      </c>
      <c r="C7065" s="28" t="s">
        <v>1015</v>
      </c>
      <c r="D7065" s="21" t="s">
        <v>1225</v>
      </c>
      <c r="E7065" s="26">
        <v>800</v>
      </c>
      <c r="G7065" s="28" t="s">
        <v>1226</v>
      </c>
      <c r="I7065" s="21">
        <f t="shared" si="219"/>
        <v>42</v>
      </c>
    </row>
    <row r="7066" spans="1:9" x14ac:dyDescent="0.25">
      <c r="A7066" s="21" t="s">
        <v>2119</v>
      </c>
      <c r="B7066" s="25">
        <v>41929</v>
      </c>
      <c r="C7066" s="28" t="s">
        <v>1015</v>
      </c>
      <c r="D7066" s="21" t="s">
        <v>292</v>
      </c>
      <c r="E7066" s="26">
        <v>700</v>
      </c>
      <c r="G7066" s="28" t="s">
        <v>1176</v>
      </c>
      <c r="I7066" s="21">
        <f t="shared" si="219"/>
        <v>42</v>
      </c>
    </row>
    <row r="7067" spans="1:9" x14ac:dyDescent="0.25">
      <c r="A7067" s="21" t="s">
        <v>2119</v>
      </c>
      <c r="B7067" s="25">
        <v>41932</v>
      </c>
      <c r="C7067" s="28" t="s">
        <v>21</v>
      </c>
      <c r="D7067" s="21" t="s">
        <v>1153</v>
      </c>
      <c r="E7067" s="26">
        <v>380</v>
      </c>
      <c r="G7067" s="28" t="s">
        <v>999</v>
      </c>
      <c r="I7067" s="21">
        <f t="shared" si="219"/>
        <v>43</v>
      </c>
    </row>
    <row r="7068" spans="1:9" x14ac:dyDescent="0.25">
      <c r="A7068" s="21" t="s">
        <v>2119</v>
      </c>
      <c r="B7068" s="25">
        <v>41932</v>
      </c>
      <c r="C7068" s="28" t="s">
        <v>21</v>
      </c>
      <c r="D7068" s="21" t="s">
        <v>46</v>
      </c>
      <c r="E7068" s="26">
        <v>2500</v>
      </c>
      <c r="G7068" s="28" t="s">
        <v>970</v>
      </c>
      <c r="I7068" s="21">
        <f t="shared" si="219"/>
        <v>43</v>
      </c>
    </row>
    <row r="7069" spans="1:9" x14ac:dyDescent="0.25">
      <c r="A7069" s="21" t="s">
        <v>2119</v>
      </c>
      <c r="B7069" s="25">
        <v>41932</v>
      </c>
      <c r="C7069" s="28" t="s">
        <v>21</v>
      </c>
      <c r="D7069" s="21" t="s">
        <v>46</v>
      </c>
      <c r="E7069" s="26">
        <v>2000</v>
      </c>
      <c r="G7069" s="28" t="s">
        <v>1220</v>
      </c>
      <c r="I7069" s="21">
        <f t="shared" si="219"/>
        <v>43</v>
      </c>
    </row>
    <row r="7070" spans="1:9" x14ac:dyDescent="0.25">
      <c r="A7070" s="21" t="s">
        <v>2119</v>
      </c>
      <c r="B7070" s="25">
        <v>41932</v>
      </c>
      <c r="C7070" s="28" t="s">
        <v>1015</v>
      </c>
      <c r="D7070" s="21" t="s">
        <v>1227</v>
      </c>
      <c r="E7070" s="26">
        <v>1560</v>
      </c>
      <c r="G7070" s="28" t="s">
        <v>1228</v>
      </c>
      <c r="I7070" s="21">
        <f t="shared" si="219"/>
        <v>43</v>
      </c>
    </row>
    <row r="7071" spans="1:9" x14ac:dyDescent="0.25">
      <c r="A7071" s="21" t="s">
        <v>2119</v>
      </c>
      <c r="B7071" s="25">
        <v>41932</v>
      </c>
      <c r="C7071" s="28" t="s">
        <v>1015</v>
      </c>
      <c r="D7071" s="21" t="s">
        <v>1153</v>
      </c>
      <c r="E7071" s="26">
        <v>3270</v>
      </c>
      <c r="G7071" s="28" t="s">
        <v>1061</v>
      </c>
      <c r="I7071" s="21">
        <f t="shared" si="219"/>
        <v>43</v>
      </c>
    </row>
    <row r="7072" spans="1:9" x14ac:dyDescent="0.25">
      <c r="A7072" s="21" t="s">
        <v>2119</v>
      </c>
      <c r="B7072" s="25">
        <v>41932</v>
      </c>
      <c r="C7072" s="28" t="s">
        <v>6</v>
      </c>
      <c r="D7072" s="21">
        <v>309362</v>
      </c>
      <c r="F7072" s="26">
        <v>11.64</v>
      </c>
      <c r="G7072" s="28" t="s">
        <v>356</v>
      </c>
    </row>
    <row r="7073" spans="1:9" x14ac:dyDescent="0.25">
      <c r="A7073" s="21" t="s">
        <v>2119</v>
      </c>
      <c r="B7073" s="25">
        <v>41932</v>
      </c>
      <c r="C7073" s="28" t="s">
        <v>1202</v>
      </c>
      <c r="D7073" s="21">
        <v>313188</v>
      </c>
      <c r="F7073" s="26">
        <v>75.739999999999995</v>
      </c>
      <c r="G7073" s="28" t="s">
        <v>68</v>
      </c>
    </row>
    <row r="7074" spans="1:9" x14ac:dyDescent="0.25">
      <c r="A7074" s="21" t="s">
        <v>2119</v>
      </c>
      <c r="B7074" s="25">
        <v>41932</v>
      </c>
      <c r="C7074" s="21" t="s">
        <v>340</v>
      </c>
      <c r="D7074" s="21" t="s">
        <v>1229</v>
      </c>
      <c r="E7074" s="26">
        <v>979</v>
      </c>
      <c r="F7074" s="50"/>
      <c r="G7074" s="28" t="s">
        <v>1211</v>
      </c>
    </row>
    <row r="7075" spans="1:9" x14ac:dyDescent="0.25">
      <c r="A7075" s="21" t="s">
        <v>2119</v>
      </c>
      <c r="B7075" s="25">
        <v>41933</v>
      </c>
      <c r="C7075" s="28" t="s">
        <v>275</v>
      </c>
      <c r="D7075" s="21">
        <v>313302</v>
      </c>
      <c r="F7075" s="26">
        <v>108.08</v>
      </c>
      <c r="G7075" s="28" t="s">
        <v>17</v>
      </c>
    </row>
    <row r="7076" spans="1:9" x14ac:dyDescent="0.25">
      <c r="A7076" s="21" t="s">
        <v>2119</v>
      </c>
      <c r="B7076" s="25">
        <v>41935</v>
      </c>
      <c r="C7076" s="28" t="s">
        <v>1015</v>
      </c>
      <c r="D7076" s="21" t="s">
        <v>1201</v>
      </c>
      <c r="E7076" s="26">
        <v>1500.1</v>
      </c>
      <c r="G7076" s="28" t="s">
        <v>1061</v>
      </c>
      <c r="I7076" s="21">
        <f>WEEKNUM(B7076)</f>
        <v>43</v>
      </c>
    </row>
    <row r="7077" spans="1:9" x14ac:dyDescent="0.25">
      <c r="A7077" s="21" t="s">
        <v>2119</v>
      </c>
      <c r="B7077" s="25">
        <v>41936</v>
      </c>
      <c r="C7077" s="28" t="s">
        <v>21</v>
      </c>
      <c r="D7077" s="21" t="s">
        <v>1167</v>
      </c>
      <c r="E7077" s="26">
        <v>300</v>
      </c>
      <c r="G7077" s="28" t="s">
        <v>970</v>
      </c>
      <c r="I7077" s="21">
        <f>WEEKNUM(B7077)</f>
        <v>43</v>
      </c>
    </row>
    <row r="7078" spans="1:9" x14ac:dyDescent="0.25">
      <c r="A7078" s="21" t="s">
        <v>2119</v>
      </c>
      <c r="B7078" s="25">
        <v>41936</v>
      </c>
      <c r="C7078" s="28" t="s">
        <v>1230</v>
      </c>
      <c r="D7078" s="21" t="s">
        <v>216</v>
      </c>
      <c r="F7078" s="26">
        <v>15.5</v>
      </c>
      <c r="G7078" s="28" t="s">
        <v>1211</v>
      </c>
    </row>
    <row r="7079" spans="1:9" x14ac:dyDescent="0.25">
      <c r="A7079" s="21" t="s">
        <v>2119</v>
      </c>
      <c r="B7079" s="25">
        <v>41939</v>
      </c>
      <c r="C7079" s="28" t="s">
        <v>21</v>
      </c>
      <c r="D7079" s="21" t="s">
        <v>295</v>
      </c>
      <c r="E7079" s="26">
        <v>800</v>
      </c>
      <c r="G7079" s="28" t="s">
        <v>970</v>
      </c>
      <c r="I7079" s="21">
        <f t="shared" ref="I7079:I7086" si="220">WEEKNUM(B7079)</f>
        <v>44</v>
      </c>
    </row>
    <row r="7080" spans="1:9" x14ac:dyDescent="0.25">
      <c r="A7080" s="21" t="s">
        <v>2119</v>
      </c>
      <c r="B7080" s="25">
        <v>41939</v>
      </c>
      <c r="C7080" s="28" t="s">
        <v>21</v>
      </c>
      <c r="D7080" s="21" t="s">
        <v>46</v>
      </c>
      <c r="E7080" s="26">
        <v>250</v>
      </c>
      <c r="G7080" s="28" t="s">
        <v>970</v>
      </c>
      <c r="I7080" s="21">
        <f t="shared" si="220"/>
        <v>44</v>
      </c>
    </row>
    <row r="7081" spans="1:9" x14ac:dyDescent="0.25">
      <c r="A7081" s="21" t="s">
        <v>2119</v>
      </c>
      <c r="B7081" s="25">
        <v>41939</v>
      </c>
      <c r="C7081" s="28" t="s">
        <v>21</v>
      </c>
      <c r="D7081" s="21" t="s">
        <v>1153</v>
      </c>
      <c r="E7081" s="26">
        <v>750</v>
      </c>
      <c r="G7081" s="28" t="s">
        <v>970</v>
      </c>
      <c r="I7081" s="21">
        <f t="shared" si="220"/>
        <v>44</v>
      </c>
    </row>
    <row r="7082" spans="1:9" x14ac:dyDescent="0.25">
      <c r="A7082" s="21" t="s">
        <v>2119</v>
      </c>
      <c r="B7082" s="25">
        <v>41939</v>
      </c>
      <c r="C7082" s="28" t="s">
        <v>21</v>
      </c>
      <c r="D7082" s="21" t="s">
        <v>1153</v>
      </c>
      <c r="E7082" s="26">
        <v>430</v>
      </c>
      <c r="G7082" s="28" t="s">
        <v>68</v>
      </c>
      <c r="I7082" s="21">
        <f t="shared" si="220"/>
        <v>44</v>
      </c>
    </row>
    <row r="7083" spans="1:9" x14ac:dyDescent="0.25">
      <c r="A7083" s="21" t="s">
        <v>2119</v>
      </c>
      <c r="B7083" s="25">
        <v>41939</v>
      </c>
      <c r="C7083" s="28" t="s">
        <v>21</v>
      </c>
      <c r="D7083" s="21" t="s">
        <v>899</v>
      </c>
      <c r="E7083" s="26">
        <v>2638</v>
      </c>
      <c r="G7083" s="28" t="s">
        <v>1220</v>
      </c>
      <c r="I7083" s="21">
        <f t="shared" si="220"/>
        <v>44</v>
      </c>
    </row>
    <row r="7084" spans="1:9" x14ac:dyDescent="0.25">
      <c r="A7084" s="21" t="s">
        <v>2119</v>
      </c>
      <c r="B7084" s="25">
        <v>41939</v>
      </c>
      <c r="C7084" s="28" t="s">
        <v>1015</v>
      </c>
      <c r="D7084" s="21" t="s">
        <v>40</v>
      </c>
      <c r="E7084" s="26">
        <v>230</v>
      </c>
      <c r="G7084" s="28" t="s">
        <v>17</v>
      </c>
      <c r="I7084" s="21">
        <f t="shared" si="220"/>
        <v>44</v>
      </c>
    </row>
    <row r="7085" spans="1:9" x14ac:dyDescent="0.25">
      <c r="A7085" s="21" t="s">
        <v>2119</v>
      </c>
      <c r="B7085" s="25">
        <v>41939</v>
      </c>
      <c r="C7085" s="28" t="s">
        <v>1015</v>
      </c>
      <c r="D7085" s="21" t="s">
        <v>1153</v>
      </c>
      <c r="E7085" s="26">
        <v>260</v>
      </c>
      <c r="G7085" s="28" t="s">
        <v>17</v>
      </c>
      <c r="I7085" s="21">
        <f t="shared" si="220"/>
        <v>44</v>
      </c>
    </row>
    <row r="7086" spans="1:9" x14ac:dyDescent="0.25">
      <c r="A7086" s="21" t="s">
        <v>2119</v>
      </c>
      <c r="B7086" s="25">
        <v>41939</v>
      </c>
      <c r="C7086" s="28" t="s">
        <v>21</v>
      </c>
      <c r="D7086" s="21" t="s">
        <v>46</v>
      </c>
      <c r="E7086" s="26">
        <v>2000</v>
      </c>
      <c r="G7086" s="28" t="s">
        <v>1211</v>
      </c>
      <c r="I7086" s="21">
        <f t="shared" si="220"/>
        <v>44</v>
      </c>
    </row>
    <row r="7087" spans="1:9" x14ac:dyDescent="0.25">
      <c r="A7087" s="21" t="s">
        <v>2119</v>
      </c>
      <c r="B7087" s="25">
        <v>41939</v>
      </c>
      <c r="C7087" s="28" t="s">
        <v>1230</v>
      </c>
      <c r="D7087" s="21" t="s">
        <v>216</v>
      </c>
      <c r="F7087" s="26">
        <v>433.21</v>
      </c>
      <c r="G7087" s="28" t="s">
        <v>1211</v>
      </c>
    </row>
    <row r="7088" spans="1:9" x14ac:dyDescent="0.25">
      <c r="A7088" s="21" t="s">
        <v>2119</v>
      </c>
      <c r="B7088" s="25">
        <v>41940</v>
      </c>
      <c r="C7088" s="28" t="s">
        <v>21</v>
      </c>
      <c r="D7088" s="21" t="s">
        <v>1231</v>
      </c>
      <c r="E7088" s="26">
        <v>83.94</v>
      </c>
      <c r="G7088" s="28" t="s">
        <v>1190</v>
      </c>
      <c r="I7088" s="21">
        <f>WEEKNUM(B7088)</f>
        <v>44</v>
      </c>
    </row>
    <row r="7089" spans="1:9" x14ac:dyDescent="0.25">
      <c r="A7089" s="21" t="s">
        <v>2119</v>
      </c>
      <c r="B7089" s="25">
        <v>41940</v>
      </c>
      <c r="C7089" s="28" t="s">
        <v>275</v>
      </c>
      <c r="D7089" s="21">
        <v>467361</v>
      </c>
      <c r="F7089" s="26">
        <v>548.34</v>
      </c>
      <c r="G7089" s="28" t="s">
        <v>1061</v>
      </c>
    </row>
    <row r="7090" spans="1:9" x14ac:dyDescent="0.25">
      <c r="A7090" s="21" t="s">
        <v>2119</v>
      </c>
      <c r="B7090" s="25">
        <v>41941</v>
      </c>
      <c r="C7090" s="28" t="s">
        <v>340</v>
      </c>
      <c r="D7090" s="21">
        <v>500818</v>
      </c>
      <c r="F7090" s="26">
        <v>270.11</v>
      </c>
      <c r="G7090" s="28" t="s">
        <v>1232</v>
      </c>
    </row>
    <row r="7091" spans="1:9" x14ac:dyDescent="0.25">
      <c r="A7091" s="21" t="s">
        <v>2119</v>
      </c>
      <c r="B7091" s="25">
        <v>41941</v>
      </c>
      <c r="C7091" s="28" t="s">
        <v>21</v>
      </c>
      <c r="D7091" s="21" t="s">
        <v>918</v>
      </c>
      <c r="E7091" s="26">
        <v>1000</v>
      </c>
      <c r="G7091" s="28" t="s">
        <v>918</v>
      </c>
      <c r="I7091" s="21">
        <f>WEEKNUM(B7091)</f>
        <v>44</v>
      </c>
    </row>
    <row r="7092" spans="1:9" x14ac:dyDescent="0.25">
      <c r="A7092" s="21" t="s">
        <v>2119</v>
      </c>
      <c r="B7092" s="25">
        <v>41942</v>
      </c>
      <c r="C7092" s="28" t="s">
        <v>6</v>
      </c>
      <c r="D7092" s="21">
        <v>109307</v>
      </c>
      <c r="F7092" s="26">
        <v>594.34</v>
      </c>
      <c r="G7092" s="28" t="s">
        <v>1220</v>
      </c>
    </row>
    <row r="7093" spans="1:9" x14ac:dyDescent="0.25">
      <c r="A7093" s="21" t="s">
        <v>2119</v>
      </c>
      <c r="B7093" s="25">
        <v>41942</v>
      </c>
      <c r="C7093" s="28" t="s">
        <v>21</v>
      </c>
      <c r="D7093" s="21" t="s">
        <v>937</v>
      </c>
      <c r="E7093" s="26">
        <v>300</v>
      </c>
      <c r="G7093" s="28" t="s">
        <v>970</v>
      </c>
      <c r="I7093" s="21">
        <f>WEEKNUM(B7093)</f>
        <v>44</v>
      </c>
    </row>
    <row r="7094" spans="1:9" x14ac:dyDescent="0.25">
      <c r="A7094" s="21" t="s">
        <v>2119</v>
      </c>
      <c r="B7094" s="25">
        <v>41942</v>
      </c>
      <c r="C7094" s="28" t="s">
        <v>21</v>
      </c>
      <c r="D7094" s="21" t="s">
        <v>937</v>
      </c>
      <c r="E7094" s="26">
        <v>300</v>
      </c>
      <c r="G7094" s="28" t="s">
        <v>504</v>
      </c>
      <c r="I7094" s="21">
        <f>WEEKNUM(B7094)</f>
        <v>44</v>
      </c>
    </row>
    <row r="7095" spans="1:9" x14ac:dyDescent="0.25">
      <c r="A7095" s="21" t="s">
        <v>2119</v>
      </c>
      <c r="B7095" s="25">
        <v>41942</v>
      </c>
      <c r="C7095" s="28" t="s">
        <v>21</v>
      </c>
      <c r="D7095" s="21" t="s">
        <v>508</v>
      </c>
      <c r="E7095" s="26">
        <v>458.4</v>
      </c>
      <c r="G7095" s="28" t="s">
        <v>454</v>
      </c>
      <c r="I7095" s="21">
        <f>WEEKNUM(B7095)</f>
        <v>44</v>
      </c>
    </row>
    <row r="7096" spans="1:9" x14ac:dyDescent="0.25">
      <c r="A7096" s="21" t="s">
        <v>2119</v>
      </c>
      <c r="B7096" s="25">
        <v>41942</v>
      </c>
      <c r="C7096" s="21" t="s">
        <v>1233</v>
      </c>
      <c r="D7096" s="21" t="s">
        <v>1234</v>
      </c>
      <c r="E7096" s="26">
        <v>-20000</v>
      </c>
      <c r="G7096" s="28" t="s">
        <v>1211</v>
      </c>
    </row>
    <row r="7097" spans="1:9" x14ac:dyDescent="0.25">
      <c r="A7097" s="21" t="s">
        <v>2119</v>
      </c>
      <c r="B7097" s="25">
        <v>41943</v>
      </c>
      <c r="C7097" s="28" t="s">
        <v>21</v>
      </c>
      <c r="D7097" s="21" t="s">
        <v>918</v>
      </c>
      <c r="E7097" s="26">
        <v>1000</v>
      </c>
      <c r="G7097" s="28" t="s">
        <v>918</v>
      </c>
      <c r="I7097" s="21">
        <f t="shared" ref="I7097:I7110" si="221">WEEKNUM(B7097)</f>
        <v>44</v>
      </c>
    </row>
    <row r="7098" spans="1:9" x14ac:dyDescent="0.25">
      <c r="A7098" s="21" t="s">
        <v>2119</v>
      </c>
      <c r="B7098" s="25">
        <v>41943</v>
      </c>
      <c r="C7098" s="28" t="s">
        <v>21</v>
      </c>
      <c r="D7098" s="21" t="s">
        <v>262</v>
      </c>
      <c r="E7098" s="26">
        <v>5000</v>
      </c>
      <c r="G7098" s="28" t="s">
        <v>1220</v>
      </c>
      <c r="I7098" s="21">
        <f t="shared" si="221"/>
        <v>44</v>
      </c>
    </row>
    <row r="7099" spans="1:9" x14ac:dyDescent="0.25">
      <c r="A7099" s="21" t="s">
        <v>2119</v>
      </c>
      <c r="B7099" s="25">
        <v>41943</v>
      </c>
      <c r="C7099" s="28" t="s">
        <v>21</v>
      </c>
      <c r="D7099" s="21" t="s">
        <v>508</v>
      </c>
      <c r="E7099" s="26">
        <v>57.05</v>
      </c>
      <c r="G7099" s="28" t="s">
        <v>454</v>
      </c>
      <c r="I7099" s="21">
        <f t="shared" si="221"/>
        <v>44</v>
      </c>
    </row>
    <row r="7100" spans="1:9" x14ac:dyDescent="0.25">
      <c r="A7100" s="21" t="s">
        <v>2119</v>
      </c>
      <c r="B7100" s="25">
        <v>41943</v>
      </c>
      <c r="C7100" s="21" t="s">
        <v>1015</v>
      </c>
      <c r="D7100" s="21" t="s">
        <v>1234</v>
      </c>
      <c r="E7100" s="26">
        <v>20000</v>
      </c>
      <c r="G7100" s="28" t="s">
        <v>1211</v>
      </c>
      <c r="I7100" s="21">
        <f t="shared" si="221"/>
        <v>44</v>
      </c>
    </row>
    <row r="7101" spans="1:9" x14ac:dyDescent="0.25">
      <c r="A7101" s="21" t="s">
        <v>2119</v>
      </c>
      <c r="B7101" s="25">
        <v>41946</v>
      </c>
      <c r="C7101" s="28" t="s">
        <v>21</v>
      </c>
      <c r="D7101" s="21" t="s">
        <v>452</v>
      </c>
      <c r="E7101" s="26">
        <v>2970</v>
      </c>
      <c r="G7101" s="28" t="s">
        <v>1235</v>
      </c>
      <c r="I7101" s="21">
        <f t="shared" si="221"/>
        <v>45</v>
      </c>
    </row>
    <row r="7102" spans="1:9" x14ac:dyDescent="0.25">
      <c r="A7102" s="21" t="s">
        <v>2119</v>
      </c>
      <c r="B7102" s="25">
        <v>41946</v>
      </c>
      <c r="C7102" s="28" t="s">
        <v>21</v>
      </c>
      <c r="D7102" s="21" t="s">
        <v>1173</v>
      </c>
      <c r="E7102" s="26">
        <v>1500</v>
      </c>
      <c r="G7102" s="28" t="s">
        <v>970</v>
      </c>
      <c r="I7102" s="21">
        <f t="shared" si="221"/>
        <v>45</v>
      </c>
    </row>
    <row r="7103" spans="1:9" x14ac:dyDescent="0.25">
      <c r="A7103" s="21" t="s">
        <v>2119</v>
      </c>
      <c r="B7103" s="25">
        <v>41946</v>
      </c>
      <c r="C7103" s="28" t="s">
        <v>21</v>
      </c>
      <c r="D7103" s="21" t="s">
        <v>40</v>
      </c>
      <c r="E7103" s="26">
        <v>2211</v>
      </c>
      <c r="G7103" s="28" t="s">
        <v>1235</v>
      </c>
      <c r="I7103" s="21">
        <f t="shared" si="221"/>
        <v>45</v>
      </c>
    </row>
    <row r="7104" spans="1:9" x14ac:dyDescent="0.25">
      <c r="A7104" s="21" t="s">
        <v>2119</v>
      </c>
      <c r="B7104" s="25">
        <v>41946</v>
      </c>
      <c r="C7104" s="28" t="s">
        <v>21</v>
      </c>
      <c r="D7104" s="21" t="s">
        <v>255</v>
      </c>
      <c r="E7104" s="26">
        <v>200</v>
      </c>
      <c r="G7104" s="28" t="s">
        <v>386</v>
      </c>
      <c r="I7104" s="21">
        <f t="shared" si="221"/>
        <v>45</v>
      </c>
    </row>
    <row r="7105" spans="1:9" x14ac:dyDescent="0.25">
      <c r="A7105" s="21" t="s">
        <v>2119</v>
      </c>
      <c r="B7105" s="25">
        <v>41946</v>
      </c>
      <c r="C7105" s="28" t="s">
        <v>21</v>
      </c>
      <c r="D7105" s="21" t="s">
        <v>255</v>
      </c>
      <c r="E7105" s="26">
        <v>150</v>
      </c>
      <c r="G7105" s="28" t="s">
        <v>970</v>
      </c>
      <c r="I7105" s="21">
        <f t="shared" si="221"/>
        <v>45</v>
      </c>
    </row>
    <row r="7106" spans="1:9" x14ac:dyDescent="0.25">
      <c r="A7106" s="21" t="s">
        <v>2119</v>
      </c>
      <c r="B7106" s="25">
        <v>41946</v>
      </c>
      <c r="C7106" s="28" t="s">
        <v>21</v>
      </c>
      <c r="D7106" s="21" t="s">
        <v>38</v>
      </c>
      <c r="E7106" s="26">
        <v>997</v>
      </c>
      <c r="G7106" s="28" t="s">
        <v>970</v>
      </c>
      <c r="I7106" s="21">
        <f t="shared" si="221"/>
        <v>45</v>
      </c>
    </row>
    <row r="7107" spans="1:9" x14ac:dyDescent="0.25">
      <c r="A7107" s="21" t="s">
        <v>2119</v>
      </c>
      <c r="B7107" s="25">
        <v>41946</v>
      </c>
      <c r="C7107" s="28" t="s">
        <v>21</v>
      </c>
      <c r="D7107" s="21" t="s">
        <v>38</v>
      </c>
      <c r="E7107" s="26">
        <v>70</v>
      </c>
      <c r="G7107" s="28" t="s">
        <v>306</v>
      </c>
      <c r="I7107" s="21">
        <f t="shared" si="221"/>
        <v>45</v>
      </c>
    </row>
    <row r="7108" spans="1:9" x14ac:dyDescent="0.25">
      <c r="A7108" s="21" t="s">
        <v>2119</v>
      </c>
      <c r="B7108" s="25">
        <v>41946</v>
      </c>
      <c r="C7108" s="28" t="s">
        <v>21</v>
      </c>
      <c r="D7108" s="21" t="s">
        <v>510</v>
      </c>
      <c r="E7108" s="26">
        <v>197.1</v>
      </c>
      <c r="G7108" s="28" t="s">
        <v>299</v>
      </c>
      <c r="I7108" s="21">
        <f t="shared" si="221"/>
        <v>45</v>
      </c>
    </row>
    <row r="7109" spans="1:9" x14ac:dyDescent="0.25">
      <c r="A7109" s="21" t="s">
        <v>2119</v>
      </c>
      <c r="B7109" s="25">
        <v>41946</v>
      </c>
      <c r="C7109" s="28" t="s">
        <v>1015</v>
      </c>
      <c r="D7109" s="21" t="s">
        <v>1216</v>
      </c>
      <c r="E7109" s="26">
        <v>475</v>
      </c>
      <c r="G7109" s="28" t="s">
        <v>1061</v>
      </c>
      <c r="I7109" s="21">
        <f t="shared" si="221"/>
        <v>45</v>
      </c>
    </row>
    <row r="7110" spans="1:9" x14ac:dyDescent="0.25">
      <c r="A7110" s="21" t="s">
        <v>2119</v>
      </c>
      <c r="B7110" s="25">
        <v>41946</v>
      </c>
      <c r="C7110" s="28" t="s">
        <v>1015</v>
      </c>
      <c r="D7110" s="21" t="s">
        <v>452</v>
      </c>
      <c r="E7110" s="26">
        <v>120</v>
      </c>
      <c r="G7110" s="28" t="s">
        <v>69</v>
      </c>
      <c r="H7110" s="21" t="s">
        <v>1573</v>
      </c>
      <c r="I7110" s="21">
        <f t="shared" si="221"/>
        <v>45</v>
      </c>
    </row>
    <row r="7111" spans="1:9" x14ac:dyDescent="0.25">
      <c r="A7111" s="21" t="s">
        <v>2119</v>
      </c>
      <c r="B7111" s="25">
        <v>41946</v>
      </c>
      <c r="C7111" s="28" t="s">
        <v>1230</v>
      </c>
      <c r="D7111" s="21" t="s">
        <v>216</v>
      </c>
      <c r="F7111" s="26">
        <v>433.21</v>
      </c>
      <c r="G7111" s="28" t="s">
        <v>1211</v>
      </c>
    </row>
    <row r="7112" spans="1:9" x14ac:dyDescent="0.25">
      <c r="A7112" s="21" t="s">
        <v>2119</v>
      </c>
      <c r="B7112" s="25">
        <v>41947</v>
      </c>
      <c r="C7112" s="28" t="s">
        <v>6</v>
      </c>
      <c r="D7112" s="21">
        <v>310859</v>
      </c>
      <c r="F7112" s="26">
        <v>408.73</v>
      </c>
      <c r="G7112" s="28" t="s">
        <v>568</v>
      </c>
    </row>
    <row r="7113" spans="1:9" x14ac:dyDescent="0.25">
      <c r="A7113" s="21" t="s">
        <v>2119</v>
      </c>
      <c r="B7113" s="25">
        <v>41947</v>
      </c>
      <c r="C7113" s="28" t="s">
        <v>21</v>
      </c>
      <c r="D7113" s="21" t="s">
        <v>1236</v>
      </c>
      <c r="E7113" s="26">
        <v>-20000</v>
      </c>
      <c r="G7113" s="28" t="s">
        <v>1061</v>
      </c>
      <c r="I7113" s="21">
        <f>WEEKNUM(B7113)</f>
        <v>45</v>
      </c>
    </row>
    <row r="7114" spans="1:9" x14ac:dyDescent="0.25">
      <c r="A7114" s="21" t="s">
        <v>2119</v>
      </c>
      <c r="B7114" s="25">
        <v>41947</v>
      </c>
      <c r="C7114" s="28" t="s">
        <v>1015</v>
      </c>
      <c r="D7114" s="21" t="s">
        <v>1153</v>
      </c>
      <c r="E7114" s="26">
        <v>2110</v>
      </c>
      <c r="G7114" s="28" t="s">
        <v>1061</v>
      </c>
      <c r="I7114" s="21">
        <f>WEEKNUM(B7114)</f>
        <v>45</v>
      </c>
    </row>
    <row r="7115" spans="1:9" x14ac:dyDescent="0.25">
      <c r="A7115" s="21" t="s">
        <v>2119</v>
      </c>
      <c r="B7115" s="25">
        <v>41947</v>
      </c>
      <c r="C7115" s="28" t="s">
        <v>1015</v>
      </c>
      <c r="D7115" s="21" t="s">
        <v>1153</v>
      </c>
      <c r="E7115" s="26">
        <v>450</v>
      </c>
      <c r="G7115" s="28" t="s">
        <v>1061</v>
      </c>
      <c r="I7115" s="21">
        <f>WEEKNUM(B7115)</f>
        <v>45</v>
      </c>
    </row>
    <row r="7116" spans="1:9" x14ac:dyDescent="0.25">
      <c r="A7116" s="21" t="s">
        <v>2119</v>
      </c>
      <c r="B7116" s="25">
        <v>41947</v>
      </c>
      <c r="C7116" s="28" t="s">
        <v>6</v>
      </c>
      <c r="D7116" s="21">
        <v>311188</v>
      </c>
      <c r="F7116" s="26">
        <v>1503.64</v>
      </c>
      <c r="G7116" s="28" t="s">
        <v>1220</v>
      </c>
    </row>
    <row r="7117" spans="1:9" x14ac:dyDescent="0.25">
      <c r="A7117" s="21" t="s">
        <v>2119</v>
      </c>
      <c r="B7117" s="25">
        <v>41947</v>
      </c>
      <c r="C7117" s="28" t="s">
        <v>1015</v>
      </c>
      <c r="D7117" s="21" t="s">
        <v>262</v>
      </c>
      <c r="E7117" s="26">
        <v>5000</v>
      </c>
      <c r="G7117" s="28" t="s">
        <v>1211</v>
      </c>
      <c r="I7117" s="21">
        <f>WEEKNUM(B7117)</f>
        <v>45</v>
      </c>
    </row>
    <row r="7118" spans="1:9" x14ac:dyDescent="0.25">
      <c r="A7118" s="21" t="s">
        <v>2119</v>
      </c>
      <c r="B7118" s="25">
        <v>41948</v>
      </c>
      <c r="C7118" s="28" t="s">
        <v>6</v>
      </c>
      <c r="D7118" s="21">
        <v>311014</v>
      </c>
      <c r="F7118" s="26">
        <v>155.62</v>
      </c>
      <c r="G7118" s="28" t="s">
        <v>259</v>
      </c>
    </row>
    <row r="7119" spans="1:9" x14ac:dyDescent="0.25">
      <c r="A7119" s="21" t="s">
        <v>2119</v>
      </c>
      <c r="B7119" s="25">
        <v>41948</v>
      </c>
      <c r="C7119" s="28" t="s">
        <v>21</v>
      </c>
      <c r="D7119" s="21" t="s">
        <v>40</v>
      </c>
      <c r="E7119" s="26">
        <v>380</v>
      </c>
      <c r="G7119" s="28" t="s">
        <v>1220</v>
      </c>
      <c r="I7119" s="21">
        <f>WEEKNUM(B7119)</f>
        <v>45</v>
      </c>
    </row>
    <row r="7120" spans="1:9" x14ac:dyDescent="0.25">
      <c r="A7120" s="21" t="s">
        <v>2119</v>
      </c>
      <c r="B7120" s="25">
        <v>41948</v>
      </c>
      <c r="C7120" s="28" t="s">
        <v>21</v>
      </c>
      <c r="D7120" s="21" t="s">
        <v>255</v>
      </c>
      <c r="E7120" s="26">
        <v>75</v>
      </c>
      <c r="G7120" s="28" t="s">
        <v>568</v>
      </c>
      <c r="I7120" s="21">
        <f>WEEKNUM(B7120)</f>
        <v>45</v>
      </c>
    </row>
    <row r="7121" spans="1:9" x14ac:dyDescent="0.25">
      <c r="A7121" s="21" t="s">
        <v>2119</v>
      </c>
      <c r="B7121" s="25">
        <v>41948</v>
      </c>
      <c r="C7121" s="28" t="s">
        <v>1015</v>
      </c>
      <c r="D7121" s="21" t="s">
        <v>1026</v>
      </c>
      <c r="E7121" s="26">
        <v>1360</v>
      </c>
      <c r="G7121" s="28" t="s">
        <v>1061</v>
      </c>
      <c r="I7121" s="21">
        <f>WEEKNUM(B7121)</f>
        <v>45</v>
      </c>
    </row>
    <row r="7122" spans="1:9" x14ac:dyDescent="0.25">
      <c r="A7122" s="21" t="s">
        <v>2119</v>
      </c>
      <c r="B7122" s="25">
        <v>41948</v>
      </c>
      <c r="C7122" s="28" t="s">
        <v>1015</v>
      </c>
      <c r="D7122" s="21" t="s">
        <v>255</v>
      </c>
      <c r="E7122" s="26">
        <v>1500</v>
      </c>
      <c r="G7122" s="28" t="s">
        <v>1061</v>
      </c>
      <c r="I7122" s="21">
        <f>WEEKNUM(B7122)</f>
        <v>45</v>
      </c>
    </row>
    <row r="7123" spans="1:9" x14ac:dyDescent="0.25">
      <c r="A7123" s="21" t="s">
        <v>2119</v>
      </c>
      <c r="B7123" s="25">
        <v>41948</v>
      </c>
      <c r="C7123" s="28" t="s">
        <v>6</v>
      </c>
      <c r="D7123" s="21">
        <v>311014</v>
      </c>
      <c r="F7123" s="26">
        <v>155.62</v>
      </c>
      <c r="G7123" s="28" t="s">
        <v>259</v>
      </c>
    </row>
    <row r="7124" spans="1:9" x14ac:dyDescent="0.25">
      <c r="A7124" s="21" t="s">
        <v>2119</v>
      </c>
      <c r="B7124" s="25">
        <v>41948</v>
      </c>
      <c r="C7124" s="28" t="s">
        <v>1015</v>
      </c>
      <c r="D7124" s="21" t="s">
        <v>46</v>
      </c>
      <c r="E7124" s="26">
        <v>2000</v>
      </c>
      <c r="G7124" s="28" t="s">
        <v>1211</v>
      </c>
      <c r="I7124" s="21">
        <f>WEEKNUM(B7124)</f>
        <v>45</v>
      </c>
    </row>
    <row r="7125" spans="1:9" x14ac:dyDescent="0.25">
      <c r="A7125" s="21" t="s">
        <v>2119</v>
      </c>
      <c r="B7125" s="25">
        <v>41950</v>
      </c>
      <c r="C7125" s="28" t="s">
        <v>21</v>
      </c>
      <c r="D7125" s="21" t="s">
        <v>489</v>
      </c>
      <c r="E7125" s="26">
        <v>165</v>
      </c>
      <c r="G7125" s="28" t="s">
        <v>454</v>
      </c>
      <c r="I7125" s="21">
        <f>WEEKNUM(B7125)</f>
        <v>45</v>
      </c>
    </row>
    <row r="7126" spans="1:9" x14ac:dyDescent="0.25">
      <c r="A7126" s="21" t="s">
        <v>2119</v>
      </c>
      <c r="B7126" s="25">
        <v>41951</v>
      </c>
      <c r="C7126" s="28" t="s">
        <v>275</v>
      </c>
      <c r="D7126" s="21">
        <v>470311</v>
      </c>
      <c r="F7126" s="26">
        <v>94.75</v>
      </c>
      <c r="G7126" s="28" t="s">
        <v>1061</v>
      </c>
    </row>
    <row r="7127" spans="1:9" x14ac:dyDescent="0.25">
      <c r="A7127" s="21" t="s">
        <v>2119</v>
      </c>
      <c r="B7127" s="25">
        <v>41951</v>
      </c>
      <c r="C7127" s="28" t="s">
        <v>6</v>
      </c>
      <c r="D7127" s="21">
        <v>327196</v>
      </c>
      <c r="F7127" s="26">
        <v>285.27999999999997</v>
      </c>
      <c r="G7127" s="28" t="s">
        <v>1220</v>
      </c>
    </row>
    <row r="7128" spans="1:9" x14ac:dyDescent="0.25">
      <c r="A7128" s="21" t="s">
        <v>2119</v>
      </c>
      <c r="B7128" s="25">
        <v>41953</v>
      </c>
      <c r="C7128" s="28" t="s">
        <v>1015</v>
      </c>
      <c r="D7128" s="21" t="s">
        <v>1216</v>
      </c>
      <c r="E7128" s="26">
        <v>350</v>
      </c>
      <c r="G7128" s="28" t="s">
        <v>1061</v>
      </c>
      <c r="I7128" s="21">
        <f>WEEKNUM(B7128)</f>
        <v>46</v>
      </c>
    </row>
    <row r="7129" spans="1:9" x14ac:dyDescent="0.25">
      <c r="A7129" s="21" t="s">
        <v>2119</v>
      </c>
      <c r="B7129" s="25">
        <v>41953</v>
      </c>
      <c r="C7129" s="28" t="s">
        <v>6</v>
      </c>
      <c r="D7129" s="21">
        <v>327332</v>
      </c>
      <c r="F7129" s="26">
        <v>96.51</v>
      </c>
      <c r="G7129" s="28" t="s">
        <v>1220</v>
      </c>
    </row>
    <row r="7130" spans="1:9" x14ac:dyDescent="0.25">
      <c r="A7130" s="21" t="s">
        <v>2119</v>
      </c>
      <c r="B7130" s="25">
        <v>41953</v>
      </c>
      <c r="C7130" s="28" t="s">
        <v>6</v>
      </c>
      <c r="D7130" s="21">
        <v>327386</v>
      </c>
      <c r="F7130" s="26">
        <v>298.79000000000002</v>
      </c>
      <c r="G7130" s="28" t="s">
        <v>1220</v>
      </c>
    </row>
    <row r="7131" spans="1:9" x14ac:dyDescent="0.25">
      <c r="A7131" s="21" t="s">
        <v>2119</v>
      </c>
      <c r="B7131" s="25">
        <v>41954</v>
      </c>
      <c r="C7131" s="28" t="s">
        <v>6</v>
      </c>
      <c r="D7131" s="21">
        <v>327540</v>
      </c>
      <c r="F7131" s="26">
        <v>218.82</v>
      </c>
      <c r="G7131" s="28" t="s">
        <v>1220</v>
      </c>
    </row>
    <row r="7132" spans="1:9" x14ac:dyDescent="0.25">
      <c r="A7132" s="21" t="s">
        <v>2119</v>
      </c>
      <c r="B7132" s="25">
        <v>41954</v>
      </c>
      <c r="C7132" s="28" t="s">
        <v>1230</v>
      </c>
      <c r="D7132" s="21" t="s">
        <v>216</v>
      </c>
      <c r="F7132" s="26">
        <v>52</v>
      </c>
      <c r="G7132" s="28" t="s">
        <v>1211</v>
      </c>
    </row>
    <row r="7133" spans="1:9" x14ac:dyDescent="0.25">
      <c r="A7133" s="21" t="s">
        <v>2119</v>
      </c>
      <c r="B7133" s="25">
        <v>41954</v>
      </c>
      <c r="C7133" s="28" t="s">
        <v>1230</v>
      </c>
      <c r="D7133" s="21" t="s">
        <v>216</v>
      </c>
      <c r="F7133" s="26">
        <v>133.26</v>
      </c>
      <c r="G7133" s="28" t="s">
        <v>1211</v>
      </c>
    </row>
    <row r="7134" spans="1:9" x14ac:dyDescent="0.25">
      <c r="A7134" s="21" t="s">
        <v>2119</v>
      </c>
      <c r="B7134" s="25">
        <v>41955</v>
      </c>
      <c r="C7134" s="28" t="s">
        <v>1015</v>
      </c>
      <c r="D7134" s="21" t="s">
        <v>1153</v>
      </c>
      <c r="E7134" s="26">
        <v>1080</v>
      </c>
      <c r="G7134" s="28" t="s">
        <v>1061</v>
      </c>
      <c r="I7134" s="21">
        <f>WEEKNUM(B7134)</f>
        <v>46</v>
      </c>
    </row>
    <row r="7135" spans="1:9" x14ac:dyDescent="0.25">
      <c r="A7135" s="21" t="s">
        <v>2119</v>
      </c>
      <c r="B7135" s="25">
        <v>41955</v>
      </c>
      <c r="C7135" s="28" t="s">
        <v>21</v>
      </c>
      <c r="D7135" s="21" t="s">
        <v>46</v>
      </c>
      <c r="E7135" s="26">
        <v>2100</v>
      </c>
      <c r="G7135" s="28" t="s">
        <v>1220</v>
      </c>
      <c r="I7135" s="21">
        <f>WEEKNUM(B7135)</f>
        <v>46</v>
      </c>
    </row>
    <row r="7136" spans="1:9" x14ac:dyDescent="0.25">
      <c r="A7136" s="21" t="s">
        <v>2119</v>
      </c>
      <c r="B7136" s="25">
        <v>41955</v>
      </c>
      <c r="C7136" s="28" t="s">
        <v>21</v>
      </c>
      <c r="D7136" s="21" t="s">
        <v>40</v>
      </c>
      <c r="E7136" s="26">
        <v>470</v>
      </c>
      <c r="G7136" s="28" t="s">
        <v>568</v>
      </c>
      <c r="I7136" s="21">
        <f>WEEKNUM(B7136)</f>
        <v>46</v>
      </c>
    </row>
    <row r="7137" spans="1:9" x14ac:dyDescent="0.25">
      <c r="A7137" s="21" t="s">
        <v>2119</v>
      </c>
      <c r="B7137" s="25">
        <v>41955</v>
      </c>
      <c r="C7137" s="28" t="s">
        <v>21</v>
      </c>
      <c r="D7137" s="21" t="s">
        <v>40</v>
      </c>
      <c r="E7137" s="26">
        <v>350</v>
      </c>
      <c r="G7137" s="28" t="s">
        <v>970</v>
      </c>
      <c r="I7137" s="21">
        <f>WEEKNUM(B7137)</f>
        <v>46</v>
      </c>
    </row>
    <row r="7138" spans="1:9" x14ac:dyDescent="0.25">
      <c r="A7138" s="21" t="s">
        <v>2119</v>
      </c>
      <c r="B7138" s="25">
        <v>41955</v>
      </c>
      <c r="C7138" s="28" t="s">
        <v>6</v>
      </c>
      <c r="D7138" s="21">
        <v>110060</v>
      </c>
      <c r="F7138" s="26">
        <v>203.6</v>
      </c>
      <c r="G7138" s="28" t="s">
        <v>1103</v>
      </c>
    </row>
    <row r="7139" spans="1:9" x14ac:dyDescent="0.25">
      <c r="A7139" s="21" t="s">
        <v>2119</v>
      </c>
      <c r="B7139" s="25">
        <v>41955</v>
      </c>
      <c r="C7139" s="28" t="s">
        <v>6</v>
      </c>
      <c r="D7139" s="21">
        <v>327718</v>
      </c>
      <c r="F7139" s="26">
        <v>886.23</v>
      </c>
      <c r="G7139" s="28" t="s">
        <v>1220</v>
      </c>
    </row>
    <row r="7140" spans="1:9" x14ac:dyDescent="0.25">
      <c r="A7140" s="21" t="s">
        <v>2119</v>
      </c>
      <c r="B7140" s="25">
        <v>41956</v>
      </c>
      <c r="C7140" s="28" t="s">
        <v>21</v>
      </c>
      <c r="D7140" s="21" t="s">
        <v>1066</v>
      </c>
      <c r="E7140" s="26">
        <v>350</v>
      </c>
      <c r="G7140" s="28" t="s">
        <v>1103</v>
      </c>
      <c r="I7140" s="21">
        <f>WEEKNUM(B7140)</f>
        <v>46</v>
      </c>
    </row>
    <row r="7141" spans="1:9" x14ac:dyDescent="0.25">
      <c r="A7141" s="21" t="s">
        <v>2119</v>
      </c>
      <c r="B7141" s="25">
        <v>41956</v>
      </c>
      <c r="C7141" s="28" t="s">
        <v>21</v>
      </c>
      <c r="D7141" s="21" t="s">
        <v>978</v>
      </c>
      <c r="E7141" s="26">
        <v>320</v>
      </c>
      <c r="G7141" s="28" t="s">
        <v>1237</v>
      </c>
      <c r="I7141" s="21">
        <f>WEEKNUM(B7141)</f>
        <v>46</v>
      </c>
    </row>
    <row r="7142" spans="1:9" x14ac:dyDescent="0.25">
      <c r="A7142" s="21" t="s">
        <v>2119</v>
      </c>
      <c r="B7142" s="25">
        <v>41956</v>
      </c>
      <c r="C7142" s="28" t="s">
        <v>6</v>
      </c>
      <c r="D7142" s="21">
        <v>311874</v>
      </c>
      <c r="F7142" s="26">
        <v>48.16</v>
      </c>
      <c r="G7142" s="28" t="s">
        <v>223</v>
      </c>
    </row>
    <row r="7143" spans="1:9" x14ac:dyDescent="0.25">
      <c r="A7143" s="21" t="s">
        <v>2119</v>
      </c>
      <c r="B7143" s="25">
        <v>41957</v>
      </c>
      <c r="C7143" s="28" t="s">
        <v>275</v>
      </c>
      <c r="D7143" s="21">
        <v>110244</v>
      </c>
      <c r="F7143" s="26">
        <v>289.33</v>
      </c>
      <c r="G7143" s="28" t="s">
        <v>969</v>
      </c>
    </row>
    <row r="7144" spans="1:9" x14ac:dyDescent="0.25">
      <c r="A7144" s="21" t="s">
        <v>2119</v>
      </c>
      <c r="B7144" s="25">
        <v>41957</v>
      </c>
      <c r="C7144" s="28" t="s">
        <v>6</v>
      </c>
      <c r="D7144" s="21">
        <v>110259</v>
      </c>
      <c r="F7144" s="26">
        <v>62.12</v>
      </c>
      <c r="G7144" s="28" t="s">
        <v>522</v>
      </c>
    </row>
    <row r="7145" spans="1:9" x14ac:dyDescent="0.25">
      <c r="A7145" s="21" t="s">
        <v>2119</v>
      </c>
      <c r="B7145" s="25">
        <v>41957</v>
      </c>
      <c r="C7145" s="28" t="s">
        <v>275</v>
      </c>
      <c r="D7145" s="21">
        <v>311970</v>
      </c>
      <c r="F7145" s="26">
        <v>56.84</v>
      </c>
      <c r="G7145" s="28" t="s">
        <v>69</v>
      </c>
      <c r="H7145" s="21" t="s">
        <v>1573</v>
      </c>
    </row>
    <row r="7146" spans="1:9" x14ac:dyDescent="0.25">
      <c r="A7146" s="21" t="s">
        <v>2119</v>
      </c>
      <c r="B7146" s="25">
        <v>41957</v>
      </c>
      <c r="C7146" s="28" t="s">
        <v>275</v>
      </c>
      <c r="D7146" s="21">
        <v>316769</v>
      </c>
      <c r="F7146" s="26">
        <v>31.3</v>
      </c>
      <c r="G7146" s="28" t="s">
        <v>278</v>
      </c>
    </row>
    <row r="7147" spans="1:9" x14ac:dyDescent="0.25">
      <c r="A7147" s="21" t="s">
        <v>2119</v>
      </c>
      <c r="B7147" s="25">
        <v>41957</v>
      </c>
      <c r="C7147" s="28" t="s">
        <v>275</v>
      </c>
      <c r="D7147" s="21">
        <v>311983</v>
      </c>
      <c r="F7147" s="26">
        <v>34.42</v>
      </c>
      <c r="G7147" s="28" t="s">
        <v>69</v>
      </c>
      <c r="H7147" s="21" t="s">
        <v>1573</v>
      </c>
    </row>
    <row r="7148" spans="1:9" x14ac:dyDescent="0.25">
      <c r="A7148" s="21" t="s">
        <v>2119</v>
      </c>
      <c r="B7148" s="25">
        <v>41958</v>
      </c>
      <c r="C7148" s="28" t="s">
        <v>6</v>
      </c>
      <c r="D7148" s="21">
        <v>312026</v>
      </c>
      <c r="F7148" s="26">
        <v>99.05</v>
      </c>
      <c r="G7148" s="28" t="s">
        <v>343</v>
      </c>
    </row>
    <row r="7149" spans="1:9" x14ac:dyDescent="0.25">
      <c r="A7149" s="21" t="s">
        <v>2119</v>
      </c>
      <c r="B7149" s="25">
        <v>41960</v>
      </c>
      <c r="C7149" s="28" t="s">
        <v>1015</v>
      </c>
      <c r="D7149" s="21" t="s">
        <v>40</v>
      </c>
      <c r="E7149" s="26">
        <v>760</v>
      </c>
      <c r="G7149" s="28" t="s">
        <v>1193</v>
      </c>
      <c r="I7149" s="21">
        <f t="shared" ref="I7149:I7158" si="222">WEEKNUM(B7149)</f>
        <v>47</v>
      </c>
    </row>
    <row r="7150" spans="1:9" x14ac:dyDescent="0.25">
      <c r="A7150" s="21" t="s">
        <v>2119</v>
      </c>
      <c r="B7150" s="25">
        <v>41960</v>
      </c>
      <c r="C7150" s="28" t="s">
        <v>21</v>
      </c>
      <c r="D7150" s="21" t="s">
        <v>1018</v>
      </c>
      <c r="E7150" s="26">
        <v>95</v>
      </c>
      <c r="G7150" s="28" t="s">
        <v>1220</v>
      </c>
      <c r="I7150" s="21">
        <f t="shared" si="222"/>
        <v>47</v>
      </c>
    </row>
    <row r="7151" spans="1:9" x14ac:dyDescent="0.25">
      <c r="A7151" s="21" t="s">
        <v>2119</v>
      </c>
      <c r="B7151" s="25">
        <v>41960</v>
      </c>
      <c r="C7151" s="28" t="s">
        <v>21</v>
      </c>
      <c r="D7151" s="21" t="s">
        <v>389</v>
      </c>
      <c r="E7151" s="26">
        <v>600</v>
      </c>
      <c r="G7151" s="28" t="s">
        <v>1220</v>
      </c>
      <c r="I7151" s="21">
        <f t="shared" si="222"/>
        <v>47</v>
      </c>
    </row>
    <row r="7152" spans="1:9" x14ac:dyDescent="0.25">
      <c r="A7152" s="21" t="s">
        <v>2119</v>
      </c>
      <c r="B7152" s="25">
        <v>41960</v>
      </c>
      <c r="C7152" s="28" t="s">
        <v>21</v>
      </c>
      <c r="D7152" s="21" t="s">
        <v>924</v>
      </c>
      <c r="E7152" s="26">
        <v>1375</v>
      </c>
      <c r="G7152" s="28" t="s">
        <v>999</v>
      </c>
      <c r="I7152" s="21">
        <f t="shared" si="222"/>
        <v>47</v>
      </c>
    </row>
    <row r="7153" spans="1:9" x14ac:dyDescent="0.25">
      <c r="A7153" s="21" t="s">
        <v>2119</v>
      </c>
      <c r="B7153" s="25">
        <v>41960</v>
      </c>
      <c r="C7153" s="28" t="s">
        <v>21</v>
      </c>
      <c r="D7153" s="21" t="s">
        <v>46</v>
      </c>
      <c r="E7153" s="26">
        <v>2430</v>
      </c>
      <c r="G7153" s="28" t="s">
        <v>1220</v>
      </c>
      <c r="I7153" s="21">
        <f t="shared" si="222"/>
        <v>47</v>
      </c>
    </row>
    <row r="7154" spans="1:9" x14ac:dyDescent="0.25">
      <c r="A7154" s="21" t="s">
        <v>2119</v>
      </c>
      <c r="B7154" s="25">
        <v>41960</v>
      </c>
      <c r="C7154" s="28" t="s">
        <v>21</v>
      </c>
      <c r="D7154" s="21" t="s">
        <v>40</v>
      </c>
      <c r="E7154" s="26">
        <v>1080</v>
      </c>
      <c r="G7154" s="28" t="s">
        <v>1103</v>
      </c>
      <c r="I7154" s="21">
        <f t="shared" si="222"/>
        <v>47</v>
      </c>
    </row>
    <row r="7155" spans="1:9" x14ac:dyDescent="0.25">
      <c r="A7155" s="21" t="s">
        <v>2119</v>
      </c>
      <c r="B7155" s="25">
        <v>41960</v>
      </c>
      <c r="C7155" s="28" t="s">
        <v>21</v>
      </c>
      <c r="D7155" s="21" t="s">
        <v>36</v>
      </c>
      <c r="E7155" s="26">
        <v>250</v>
      </c>
      <c r="G7155" s="28" t="s">
        <v>1238</v>
      </c>
      <c r="I7155" s="21">
        <f t="shared" si="222"/>
        <v>47</v>
      </c>
    </row>
    <row r="7156" spans="1:9" x14ac:dyDescent="0.25">
      <c r="A7156" s="21" t="s">
        <v>2119</v>
      </c>
      <c r="B7156" s="25">
        <v>41960</v>
      </c>
      <c r="C7156" s="28" t="s">
        <v>21</v>
      </c>
      <c r="D7156" s="21" t="s">
        <v>36</v>
      </c>
      <c r="E7156" s="26">
        <v>250</v>
      </c>
      <c r="G7156" s="28" t="s">
        <v>343</v>
      </c>
      <c r="I7156" s="21">
        <f t="shared" si="222"/>
        <v>47</v>
      </c>
    </row>
    <row r="7157" spans="1:9" x14ac:dyDescent="0.25">
      <c r="A7157" s="21" t="s">
        <v>2119</v>
      </c>
      <c r="B7157" s="25">
        <v>41960</v>
      </c>
      <c r="C7157" s="28" t="s">
        <v>21</v>
      </c>
      <c r="D7157" s="21" t="s">
        <v>36</v>
      </c>
      <c r="E7157" s="26">
        <v>370</v>
      </c>
      <c r="G7157" s="28" t="s">
        <v>1103</v>
      </c>
      <c r="I7157" s="21">
        <f t="shared" si="222"/>
        <v>47</v>
      </c>
    </row>
    <row r="7158" spans="1:9" x14ac:dyDescent="0.25">
      <c r="A7158" s="21" t="s">
        <v>2119</v>
      </c>
      <c r="B7158" s="25">
        <v>41960</v>
      </c>
      <c r="C7158" s="28" t="s">
        <v>21</v>
      </c>
      <c r="D7158" s="21" t="s">
        <v>1173</v>
      </c>
      <c r="E7158" s="26">
        <v>400</v>
      </c>
      <c r="G7158" s="28" t="s">
        <v>1220</v>
      </c>
      <c r="I7158" s="21">
        <f t="shared" si="222"/>
        <v>47</v>
      </c>
    </row>
    <row r="7159" spans="1:9" x14ac:dyDescent="0.25">
      <c r="A7159" s="21" t="s">
        <v>2119</v>
      </c>
      <c r="B7159" s="25">
        <v>41960</v>
      </c>
      <c r="C7159" s="28" t="s">
        <v>6</v>
      </c>
      <c r="D7159" s="21">
        <v>328412</v>
      </c>
      <c r="F7159" s="26">
        <v>2659.76</v>
      </c>
      <c r="G7159" s="28" t="s">
        <v>1220</v>
      </c>
    </row>
    <row r="7160" spans="1:9" x14ac:dyDescent="0.25">
      <c r="A7160" s="21" t="s">
        <v>2119</v>
      </c>
      <c r="B7160" s="25">
        <v>41960</v>
      </c>
      <c r="C7160" s="28" t="s">
        <v>1015</v>
      </c>
      <c r="D7160" s="21" t="s">
        <v>46</v>
      </c>
      <c r="E7160" s="26">
        <v>500</v>
      </c>
      <c r="G7160" s="28" t="s">
        <v>1211</v>
      </c>
      <c r="I7160" s="21">
        <f>WEEKNUM(B7160)</f>
        <v>47</v>
      </c>
    </row>
    <row r="7161" spans="1:9" x14ac:dyDescent="0.25">
      <c r="A7161" s="21" t="s">
        <v>2119</v>
      </c>
      <c r="B7161" s="25">
        <v>41960</v>
      </c>
      <c r="C7161" s="28" t="s">
        <v>1015</v>
      </c>
      <c r="D7161" s="21" t="s">
        <v>40</v>
      </c>
      <c r="E7161" s="26">
        <v>1080</v>
      </c>
      <c r="G7161" s="28" t="s">
        <v>1211</v>
      </c>
      <c r="I7161" s="21">
        <f>WEEKNUM(B7161)</f>
        <v>47</v>
      </c>
    </row>
    <row r="7162" spans="1:9" x14ac:dyDescent="0.25">
      <c r="A7162" s="21" t="s">
        <v>2119</v>
      </c>
      <c r="B7162" s="25">
        <v>41961</v>
      </c>
      <c r="C7162" s="28" t="s">
        <v>6</v>
      </c>
      <c r="D7162" s="21">
        <v>328602</v>
      </c>
      <c r="F7162" s="26">
        <v>240.08</v>
      </c>
      <c r="G7162" s="28" t="s">
        <v>1220</v>
      </c>
    </row>
    <row r="7163" spans="1:9" x14ac:dyDescent="0.25">
      <c r="A7163" s="21" t="s">
        <v>2119</v>
      </c>
      <c r="B7163" s="25">
        <v>41961</v>
      </c>
      <c r="C7163" s="28" t="s">
        <v>1230</v>
      </c>
      <c r="D7163" s="21" t="s">
        <v>216</v>
      </c>
      <c r="F7163" s="26">
        <v>54.6</v>
      </c>
      <c r="G7163" s="28" t="s">
        <v>1211</v>
      </c>
    </row>
    <row r="7164" spans="1:9" x14ac:dyDescent="0.25">
      <c r="A7164" s="21" t="s">
        <v>2119</v>
      </c>
      <c r="B7164" s="25">
        <v>41962</v>
      </c>
      <c r="C7164" s="28" t="s">
        <v>21</v>
      </c>
      <c r="D7164" s="21" t="s">
        <v>255</v>
      </c>
      <c r="E7164" s="26">
        <v>1000</v>
      </c>
      <c r="G7164" s="28" t="s">
        <v>1220</v>
      </c>
      <c r="I7164" s="21">
        <f>WEEKNUM(B7164)</f>
        <v>47</v>
      </c>
    </row>
    <row r="7165" spans="1:9" x14ac:dyDescent="0.25">
      <c r="A7165" s="21" t="s">
        <v>2119</v>
      </c>
      <c r="B7165" s="25">
        <v>41962</v>
      </c>
      <c r="C7165" s="28" t="s">
        <v>275</v>
      </c>
      <c r="D7165" s="21">
        <v>473408</v>
      </c>
      <c r="F7165" s="26">
        <v>398.57</v>
      </c>
      <c r="G7165" s="28" t="s">
        <v>1061</v>
      </c>
    </row>
    <row r="7166" spans="1:9" x14ac:dyDescent="0.25">
      <c r="A7166" s="21" t="s">
        <v>2119</v>
      </c>
      <c r="B7166" s="25">
        <v>41962</v>
      </c>
      <c r="C7166" s="28" t="s">
        <v>275</v>
      </c>
      <c r="D7166" s="21">
        <v>473235</v>
      </c>
      <c r="F7166" s="26">
        <v>450.29</v>
      </c>
      <c r="G7166" s="28" t="s">
        <v>1211</v>
      </c>
    </row>
    <row r="7167" spans="1:9" x14ac:dyDescent="0.25">
      <c r="A7167" s="21" t="s">
        <v>2119</v>
      </c>
      <c r="B7167" s="25">
        <v>41963</v>
      </c>
      <c r="C7167" s="28" t="s">
        <v>6</v>
      </c>
      <c r="D7167" s="21">
        <v>110669</v>
      </c>
      <c r="F7167" s="26">
        <v>350.63</v>
      </c>
      <c r="G7167" s="28" t="s">
        <v>1103</v>
      </c>
    </row>
    <row r="7168" spans="1:9" x14ac:dyDescent="0.25">
      <c r="A7168" s="21" t="s">
        <v>2119</v>
      </c>
      <c r="B7168" s="25">
        <v>41963</v>
      </c>
      <c r="C7168" s="28" t="s">
        <v>6</v>
      </c>
      <c r="D7168" s="21">
        <v>328915</v>
      </c>
      <c r="F7168" s="26">
        <v>871.58</v>
      </c>
      <c r="G7168" s="28" t="s">
        <v>1220</v>
      </c>
    </row>
    <row r="7169" spans="1:9" x14ac:dyDescent="0.25">
      <c r="A7169" s="21" t="s">
        <v>2119</v>
      </c>
      <c r="B7169" s="25">
        <v>41963</v>
      </c>
      <c r="C7169" s="28" t="s">
        <v>6</v>
      </c>
      <c r="D7169" s="21">
        <v>473735</v>
      </c>
      <c r="F7169" s="26">
        <v>337.15</v>
      </c>
      <c r="G7169" s="28" t="s">
        <v>1060</v>
      </c>
    </row>
    <row r="7170" spans="1:9" x14ac:dyDescent="0.25">
      <c r="A7170" s="21" t="s">
        <v>2119</v>
      </c>
      <c r="B7170" s="25">
        <v>41964</v>
      </c>
      <c r="C7170" s="28" t="s">
        <v>1015</v>
      </c>
      <c r="D7170" s="21" t="s">
        <v>260</v>
      </c>
      <c r="E7170" s="26">
        <v>1300</v>
      </c>
      <c r="G7170" s="28" t="s">
        <v>1061</v>
      </c>
      <c r="I7170" s="21">
        <f>WEEKNUM(B7170)</f>
        <v>47</v>
      </c>
    </row>
    <row r="7171" spans="1:9" x14ac:dyDescent="0.25">
      <c r="A7171" s="21" t="s">
        <v>2119</v>
      </c>
      <c r="B7171" s="25">
        <v>41964</v>
      </c>
      <c r="C7171" s="28" t="s">
        <v>21</v>
      </c>
      <c r="D7171" s="21" t="s">
        <v>46</v>
      </c>
      <c r="E7171" s="26">
        <v>480</v>
      </c>
      <c r="G7171" s="28" t="s">
        <v>1220</v>
      </c>
      <c r="I7171" s="21">
        <f>WEEKNUM(B7171)</f>
        <v>47</v>
      </c>
    </row>
    <row r="7172" spans="1:9" x14ac:dyDescent="0.25">
      <c r="A7172" s="21" t="s">
        <v>2119</v>
      </c>
      <c r="B7172" s="25">
        <v>41964</v>
      </c>
      <c r="C7172" s="28" t="s">
        <v>6</v>
      </c>
      <c r="D7172" s="21">
        <v>312588</v>
      </c>
      <c r="F7172" s="26">
        <v>100.2</v>
      </c>
      <c r="G7172" s="28" t="s">
        <v>286</v>
      </c>
    </row>
    <row r="7173" spans="1:9" x14ac:dyDescent="0.25">
      <c r="A7173" s="21" t="s">
        <v>2119</v>
      </c>
      <c r="B7173" s="25">
        <v>41964</v>
      </c>
      <c r="C7173" s="28" t="s">
        <v>6</v>
      </c>
      <c r="D7173" s="21">
        <v>474003</v>
      </c>
      <c r="F7173" s="26">
        <v>26.13</v>
      </c>
      <c r="G7173" s="28" t="s">
        <v>1060</v>
      </c>
    </row>
    <row r="7174" spans="1:9" x14ac:dyDescent="0.25">
      <c r="A7174" s="21" t="s">
        <v>2119</v>
      </c>
      <c r="B7174" s="25">
        <v>41964</v>
      </c>
      <c r="C7174" s="28" t="s">
        <v>6</v>
      </c>
      <c r="D7174" s="21">
        <v>312616</v>
      </c>
      <c r="F7174" s="26">
        <v>72.099999999999994</v>
      </c>
      <c r="G7174" s="21" t="s">
        <v>286</v>
      </c>
    </row>
    <row r="7175" spans="1:9" x14ac:dyDescent="0.25">
      <c r="A7175" s="21" t="s">
        <v>2119</v>
      </c>
      <c r="B7175" s="25">
        <v>41964</v>
      </c>
      <c r="C7175" s="28" t="s">
        <v>6</v>
      </c>
      <c r="D7175" s="21">
        <v>383175</v>
      </c>
      <c r="F7175" s="26">
        <v>347.89</v>
      </c>
      <c r="G7175" s="28" t="s">
        <v>346</v>
      </c>
    </row>
    <row r="7176" spans="1:9" x14ac:dyDescent="0.25">
      <c r="A7176" s="21" t="s">
        <v>2119</v>
      </c>
      <c r="B7176" s="25">
        <v>41965</v>
      </c>
      <c r="C7176" s="28" t="s">
        <v>6</v>
      </c>
      <c r="D7176" s="21">
        <v>312702</v>
      </c>
      <c r="F7176" s="26">
        <v>44.19</v>
      </c>
      <c r="G7176" s="28" t="s">
        <v>177</v>
      </c>
    </row>
    <row r="7177" spans="1:9" x14ac:dyDescent="0.25">
      <c r="A7177" s="21" t="s">
        <v>2119</v>
      </c>
      <c r="B7177" s="25">
        <v>41967</v>
      </c>
      <c r="C7177" s="28" t="s">
        <v>21</v>
      </c>
      <c r="D7177" s="21" t="s">
        <v>46</v>
      </c>
      <c r="E7177" s="26">
        <v>2235</v>
      </c>
      <c r="G7177" s="28" t="s">
        <v>1220</v>
      </c>
      <c r="I7177" s="21">
        <f t="shared" ref="I7177:I7183" si="223">WEEKNUM(B7177)</f>
        <v>48</v>
      </c>
    </row>
    <row r="7178" spans="1:9" x14ac:dyDescent="0.25">
      <c r="A7178" s="21" t="s">
        <v>2119</v>
      </c>
      <c r="B7178" s="25">
        <v>41967</v>
      </c>
      <c r="C7178" s="28" t="s">
        <v>21</v>
      </c>
      <c r="D7178" s="21" t="s">
        <v>40</v>
      </c>
      <c r="E7178" s="26">
        <v>470</v>
      </c>
      <c r="G7178" s="28" t="s">
        <v>1103</v>
      </c>
      <c r="I7178" s="21">
        <f t="shared" si="223"/>
        <v>48</v>
      </c>
    </row>
    <row r="7179" spans="1:9" x14ac:dyDescent="0.25">
      <c r="A7179" s="21" t="s">
        <v>2119</v>
      </c>
      <c r="B7179" s="25">
        <v>41967</v>
      </c>
      <c r="C7179" s="28" t="s">
        <v>21</v>
      </c>
      <c r="D7179" s="21" t="s">
        <v>40</v>
      </c>
      <c r="E7179" s="26">
        <v>736</v>
      </c>
      <c r="G7179" s="28" t="s">
        <v>1060</v>
      </c>
      <c r="I7179" s="21">
        <f t="shared" si="223"/>
        <v>48</v>
      </c>
    </row>
    <row r="7180" spans="1:9" x14ac:dyDescent="0.25">
      <c r="A7180" s="21" t="s">
        <v>2119</v>
      </c>
      <c r="B7180" s="25">
        <v>41967</v>
      </c>
      <c r="C7180" s="28" t="s">
        <v>21</v>
      </c>
      <c r="D7180" s="21" t="s">
        <v>40</v>
      </c>
      <c r="E7180" s="26">
        <v>500</v>
      </c>
      <c r="G7180" s="28" t="s">
        <v>286</v>
      </c>
      <c r="I7180" s="21">
        <f t="shared" si="223"/>
        <v>48</v>
      </c>
    </row>
    <row r="7181" spans="1:9" x14ac:dyDescent="0.25">
      <c r="A7181" s="21" t="s">
        <v>2119</v>
      </c>
      <c r="B7181" s="25">
        <v>41967</v>
      </c>
      <c r="C7181" s="28" t="s">
        <v>21</v>
      </c>
      <c r="D7181" s="21" t="s">
        <v>40</v>
      </c>
      <c r="E7181" s="26">
        <v>494</v>
      </c>
      <c r="G7181" s="28" t="s">
        <v>346</v>
      </c>
      <c r="I7181" s="21">
        <f t="shared" si="223"/>
        <v>48</v>
      </c>
    </row>
    <row r="7182" spans="1:9" x14ac:dyDescent="0.25">
      <c r="A7182" s="21" t="s">
        <v>2119</v>
      </c>
      <c r="B7182" s="25">
        <v>41967</v>
      </c>
      <c r="C7182" s="28" t="s">
        <v>21</v>
      </c>
      <c r="D7182" s="21" t="s">
        <v>40</v>
      </c>
      <c r="E7182" s="26">
        <v>350</v>
      </c>
      <c r="G7182" s="28" t="s">
        <v>290</v>
      </c>
      <c r="I7182" s="21">
        <f t="shared" si="223"/>
        <v>48</v>
      </c>
    </row>
    <row r="7183" spans="1:9" x14ac:dyDescent="0.25">
      <c r="A7183" s="21" t="s">
        <v>2119</v>
      </c>
      <c r="B7183" s="25">
        <v>41967</v>
      </c>
      <c r="C7183" s="28" t="s">
        <v>21</v>
      </c>
      <c r="D7183" s="21" t="s">
        <v>40</v>
      </c>
      <c r="E7183" s="26">
        <v>134</v>
      </c>
      <c r="G7183" s="28" t="s">
        <v>1213</v>
      </c>
      <c r="I7183" s="21">
        <f t="shared" si="223"/>
        <v>48</v>
      </c>
    </row>
    <row r="7184" spans="1:9" x14ac:dyDescent="0.25">
      <c r="A7184" s="21" t="s">
        <v>2119</v>
      </c>
      <c r="B7184" s="25">
        <v>41967</v>
      </c>
      <c r="C7184" s="28" t="s">
        <v>6</v>
      </c>
      <c r="D7184" s="21">
        <v>474496</v>
      </c>
      <c r="F7184" s="26">
        <v>96.9</v>
      </c>
      <c r="G7184" s="28" t="s">
        <v>1060</v>
      </c>
    </row>
    <row r="7185" spans="1:9" x14ac:dyDescent="0.25">
      <c r="A7185" s="21" t="s">
        <v>2119</v>
      </c>
      <c r="B7185" s="25">
        <v>41967</v>
      </c>
      <c r="C7185" s="28" t="s">
        <v>6</v>
      </c>
      <c r="D7185" s="21">
        <v>383455</v>
      </c>
      <c r="F7185" s="26">
        <v>92.63</v>
      </c>
      <c r="G7185" s="28" t="s">
        <v>346</v>
      </c>
    </row>
    <row r="7186" spans="1:9" x14ac:dyDescent="0.25">
      <c r="A7186" s="21" t="s">
        <v>2119</v>
      </c>
      <c r="B7186" s="25">
        <v>41967</v>
      </c>
      <c r="C7186" s="28" t="s">
        <v>1015</v>
      </c>
      <c r="D7186" s="21" t="s">
        <v>1153</v>
      </c>
      <c r="E7186" s="26">
        <v>1330</v>
      </c>
      <c r="G7186" s="28" t="s">
        <v>1211</v>
      </c>
      <c r="I7186" s="21">
        <f>WEEKNUM(B7186)</f>
        <v>48</v>
      </c>
    </row>
    <row r="7187" spans="1:9" x14ac:dyDescent="0.25">
      <c r="A7187" s="21" t="s">
        <v>2119</v>
      </c>
      <c r="B7187" s="25">
        <v>41968</v>
      </c>
      <c r="C7187" s="28" t="s">
        <v>21</v>
      </c>
      <c r="D7187" s="21" t="s">
        <v>924</v>
      </c>
      <c r="E7187" s="26">
        <v>149</v>
      </c>
      <c r="G7187" s="28" t="s">
        <v>17</v>
      </c>
      <c r="I7187" s="21">
        <f>WEEKNUM(B7187)</f>
        <v>48</v>
      </c>
    </row>
    <row r="7188" spans="1:9" x14ac:dyDescent="0.25">
      <c r="A7188" s="21" t="s">
        <v>2119</v>
      </c>
      <c r="B7188" s="25">
        <v>41968</v>
      </c>
      <c r="C7188" s="28" t="s">
        <v>21</v>
      </c>
      <c r="D7188" s="21" t="s">
        <v>255</v>
      </c>
      <c r="E7188" s="26">
        <v>1000</v>
      </c>
      <c r="G7188" s="28" t="s">
        <v>346</v>
      </c>
      <c r="I7188" s="21">
        <f>WEEKNUM(B7188)</f>
        <v>48</v>
      </c>
    </row>
    <row r="7189" spans="1:9" x14ac:dyDescent="0.25">
      <c r="A7189" s="21" t="s">
        <v>2119</v>
      </c>
      <c r="B7189" s="25">
        <v>41968</v>
      </c>
      <c r="C7189" s="28" t="s">
        <v>21</v>
      </c>
      <c r="D7189" s="21" t="s">
        <v>508</v>
      </c>
      <c r="E7189" s="26">
        <v>35.840000000000003</v>
      </c>
      <c r="G7189" s="28" t="s">
        <v>454</v>
      </c>
      <c r="I7189" s="21">
        <f>WEEKNUM(B7189)</f>
        <v>48</v>
      </c>
    </row>
    <row r="7190" spans="1:9" x14ac:dyDescent="0.25">
      <c r="A7190" s="21" t="s">
        <v>2119</v>
      </c>
      <c r="B7190" s="25">
        <v>41968</v>
      </c>
      <c r="C7190" s="28" t="s">
        <v>6</v>
      </c>
      <c r="D7190" s="21">
        <v>383610</v>
      </c>
      <c r="F7190" s="26">
        <v>159.69</v>
      </c>
      <c r="G7190" s="28" t="s">
        <v>346</v>
      </c>
    </row>
    <row r="7191" spans="1:9" x14ac:dyDescent="0.25">
      <c r="A7191" s="21" t="s">
        <v>2119</v>
      </c>
      <c r="B7191" s="25">
        <v>41968</v>
      </c>
      <c r="C7191" s="28" t="s">
        <v>275</v>
      </c>
      <c r="D7191" s="21">
        <v>312941</v>
      </c>
      <c r="F7191" s="26">
        <v>168.31</v>
      </c>
      <c r="G7191" s="28" t="s">
        <v>1061</v>
      </c>
    </row>
    <row r="7192" spans="1:9" x14ac:dyDescent="0.25">
      <c r="A7192" s="21" t="s">
        <v>2119</v>
      </c>
      <c r="B7192" s="25">
        <v>41969</v>
      </c>
      <c r="C7192" s="28" t="s">
        <v>21</v>
      </c>
      <c r="D7192" s="21" t="s">
        <v>978</v>
      </c>
      <c r="E7192" s="26">
        <v>400</v>
      </c>
      <c r="G7192" s="28" t="s">
        <v>1060</v>
      </c>
      <c r="I7192" s="21">
        <f t="shared" ref="I7192:I7199" si="224">WEEKNUM(B7192)</f>
        <v>48</v>
      </c>
    </row>
    <row r="7193" spans="1:9" x14ac:dyDescent="0.25">
      <c r="A7193" s="21" t="s">
        <v>2119</v>
      </c>
      <c r="B7193" s="25">
        <v>41969</v>
      </c>
      <c r="C7193" s="28" t="s">
        <v>21</v>
      </c>
      <c r="D7193" s="21" t="s">
        <v>978</v>
      </c>
      <c r="E7193" s="26">
        <v>400</v>
      </c>
      <c r="G7193" s="28" t="s">
        <v>1060</v>
      </c>
      <c r="I7193" s="21">
        <f t="shared" si="224"/>
        <v>48</v>
      </c>
    </row>
    <row r="7194" spans="1:9" x14ac:dyDescent="0.25">
      <c r="A7194" s="21" t="s">
        <v>2119</v>
      </c>
      <c r="B7194" s="25">
        <v>41969</v>
      </c>
      <c r="C7194" s="28" t="s">
        <v>21</v>
      </c>
      <c r="D7194" s="21" t="s">
        <v>1018</v>
      </c>
      <c r="E7194" s="26">
        <v>95</v>
      </c>
      <c r="G7194" s="28" t="s">
        <v>1220</v>
      </c>
      <c r="I7194" s="21">
        <f t="shared" si="224"/>
        <v>48</v>
      </c>
    </row>
    <row r="7195" spans="1:9" x14ac:dyDescent="0.25">
      <c r="A7195" s="21" t="s">
        <v>2119</v>
      </c>
      <c r="B7195" s="25">
        <v>41969</v>
      </c>
      <c r="C7195" s="28" t="s">
        <v>21</v>
      </c>
      <c r="D7195" s="21" t="s">
        <v>924</v>
      </c>
      <c r="E7195" s="26">
        <v>1970</v>
      </c>
      <c r="G7195" s="28" t="s">
        <v>346</v>
      </c>
      <c r="I7195" s="21">
        <f t="shared" si="224"/>
        <v>48</v>
      </c>
    </row>
    <row r="7196" spans="1:9" x14ac:dyDescent="0.25">
      <c r="A7196" s="21" t="s">
        <v>2119</v>
      </c>
      <c r="B7196" s="25">
        <v>41969</v>
      </c>
      <c r="C7196" s="28" t="s">
        <v>21</v>
      </c>
      <c r="D7196" s="21" t="s">
        <v>1216</v>
      </c>
      <c r="E7196" s="26">
        <v>200</v>
      </c>
      <c r="G7196" s="28" t="s">
        <v>346</v>
      </c>
      <c r="I7196" s="21">
        <f t="shared" si="224"/>
        <v>48</v>
      </c>
    </row>
    <row r="7197" spans="1:9" x14ac:dyDescent="0.25">
      <c r="A7197" s="21" t="s">
        <v>2119</v>
      </c>
      <c r="B7197" s="25">
        <v>41969</v>
      </c>
      <c r="C7197" s="28" t="s">
        <v>21</v>
      </c>
      <c r="D7197" s="21" t="s">
        <v>1216</v>
      </c>
      <c r="E7197" s="26">
        <v>150</v>
      </c>
      <c r="G7197" s="28" t="s">
        <v>1103</v>
      </c>
      <c r="I7197" s="21">
        <f t="shared" si="224"/>
        <v>48</v>
      </c>
    </row>
    <row r="7198" spans="1:9" x14ac:dyDescent="0.25">
      <c r="A7198" s="21" t="s">
        <v>2119</v>
      </c>
      <c r="B7198" s="25">
        <v>41969</v>
      </c>
      <c r="C7198" s="28" t="s">
        <v>21</v>
      </c>
      <c r="D7198" s="21" t="s">
        <v>1216</v>
      </c>
      <c r="E7198" s="26">
        <v>400</v>
      </c>
      <c r="G7198" s="28" t="s">
        <v>1220</v>
      </c>
      <c r="I7198" s="21">
        <f t="shared" si="224"/>
        <v>48</v>
      </c>
    </row>
    <row r="7199" spans="1:9" x14ac:dyDescent="0.25">
      <c r="A7199" s="21" t="s">
        <v>2119</v>
      </c>
      <c r="B7199" s="25">
        <v>41969</v>
      </c>
      <c r="C7199" s="28" t="s">
        <v>21</v>
      </c>
      <c r="D7199" s="21" t="s">
        <v>255</v>
      </c>
      <c r="E7199" s="26">
        <v>1800</v>
      </c>
      <c r="G7199" s="28" t="s">
        <v>1220</v>
      </c>
      <c r="I7199" s="21">
        <f t="shared" si="224"/>
        <v>48</v>
      </c>
    </row>
    <row r="7200" spans="1:9" x14ac:dyDescent="0.25">
      <c r="A7200" s="21" t="s">
        <v>2119</v>
      </c>
      <c r="B7200" s="25">
        <v>41970</v>
      </c>
      <c r="C7200" s="28" t="s">
        <v>6</v>
      </c>
      <c r="D7200" s="21" t="s">
        <v>1239</v>
      </c>
      <c r="F7200" s="26">
        <v>1600</v>
      </c>
      <c r="G7200" s="28" t="s">
        <v>346</v>
      </c>
    </row>
    <row r="7201" spans="1:9" x14ac:dyDescent="0.25">
      <c r="A7201" s="21" t="s">
        <v>2119</v>
      </c>
      <c r="B7201" s="25">
        <v>41971</v>
      </c>
      <c r="C7201" s="28" t="s">
        <v>21</v>
      </c>
      <c r="D7201" s="21" t="s">
        <v>978</v>
      </c>
      <c r="E7201" s="26">
        <v>320</v>
      </c>
      <c r="G7201" s="28" t="s">
        <v>1240</v>
      </c>
      <c r="I7201" s="21">
        <f>WEEKNUM(B7201)</f>
        <v>48</v>
      </c>
    </row>
    <row r="7202" spans="1:9" x14ac:dyDescent="0.25">
      <c r="A7202" s="21" t="s">
        <v>2119</v>
      </c>
      <c r="B7202" s="25">
        <v>41971</v>
      </c>
      <c r="C7202" s="28" t="s">
        <v>1015</v>
      </c>
      <c r="D7202" s="21" t="s">
        <v>262</v>
      </c>
      <c r="E7202" s="26">
        <v>10000</v>
      </c>
      <c r="G7202" s="28" t="s">
        <v>1211</v>
      </c>
      <c r="I7202" s="21">
        <f>WEEKNUM(B7202)</f>
        <v>48</v>
      </c>
    </row>
    <row r="7203" spans="1:9" x14ac:dyDescent="0.25">
      <c r="A7203" s="21" t="s">
        <v>2119</v>
      </c>
      <c r="B7203" s="25">
        <v>41972</v>
      </c>
      <c r="C7203" s="28" t="s">
        <v>6</v>
      </c>
      <c r="D7203" s="21">
        <v>336272</v>
      </c>
      <c r="F7203" s="26">
        <v>52.57</v>
      </c>
      <c r="G7203" s="28" t="s">
        <v>1190</v>
      </c>
    </row>
    <row r="7204" spans="1:9" x14ac:dyDescent="0.25">
      <c r="A7204" s="21" t="s">
        <v>2119</v>
      </c>
      <c r="B7204" s="25">
        <v>41974</v>
      </c>
      <c r="C7204" s="28" t="s">
        <v>21</v>
      </c>
      <c r="D7204" s="21" t="s">
        <v>918</v>
      </c>
      <c r="E7204" s="26">
        <v>-250</v>
      </c>
      <c r="G7204" s="28" t="s">
        <v>918</v>
      </c>
      <c r="I7204" s="21">
        <f t="shared" ref="I7204:I7215" si="225">WEEKNUM(B7204)</f>
        <v>49</v>
      </c>
    </row>
    <row r="7205" spans="1:9" x14ac:dyDescent="0.25">
      <c r="A7205" s="21" t="s">
        <v>2119</v>
      </c>
      <c r="B7205" s="25">
        <v>41974</v>
      </c>
      <c r="C7205" s="28" t="s">
        <v>21</v>
      </c>
      <c r="D7205" s="21" t="s">
        <v>489</v>
      </c>
      <c r="E7205" s="26">
        <v>199</v>
      </c>
      <c r="G7205" s="28" t="s">
        <v>454</v>
      </c>
      <c r="I7205" s="21">
        <f t="shared" si="225"/>
        <v>49</v>
      </c>
    </row>
    <row r="7206" spans="1:9" x14ac:dyDescent="0.25">
      <c r="A7206" s="21" t="s">
        <v>2119</v>
      </c>
      <c r="B7206" s="25">
        <v>41974</v>
      </c>
      <c r="C7206" s="28" t="s">
        <v>21</v>
      </c>
      <c r="D7206" s="21" t="s">
        <v>22</v>
      </c>
      <c r="E7206" s="26">
        <v>200</v>
      </c>
      <c r="G7206" s="28" t="s">
        <v>302</v>
      </c>
      <c r="I7206" s="21">
        <f t="shared" si="225"/>
        <v>49</v>
      </c>
    </row>
    <row r="7207" spans="1:9" x14ac:dyDescent="0.25">
      <c r="A7207" s="21" t="s">
        <v>2119</v>
      </c>
      <c r="B7207" s="25">
        <v>41974</v>
      </c>
      <c r="C7207" s="28" t="s">
        <v>21</v>
      </c>
      <c r="D7207" s="21" t="s">
        <v>22</v>
      </c>
      <c r="E7207" s="26">
        <v>150</v>
      </c>
      <c r="G7207" s="28" t="s">
        <v>17</v>
      </c>
      <c r="I7207" s="21">
        <f t="shared" si="225"/>
        <v>49</v>
      </c>
    </row>
    <row r="7208" spans="1:9" x14ac:dyDescent="0.25">
      <c r="A7208" s="21" t="s">
        <v>2119</v>
      </c>
      <c r="B7208" s="25">
        <v>41974</v>
      </c>
      <c r="C7208" s="28" t="s">
        <v>21</v>
      </c>
      <c r="D7208" s="21" t="s">
        <v>22</v>
      </c>
      <c r="E7208" s="26">
        <v>200</v>
      </c>
      <c r="G7208" s="28" t="s">
        <v>1029</v>
      </c>
      <c r="I7208" s="21">
        <f t="shared" si="225"/>
        <v>49</v>
      </c>
    </row>
    <row r="7209" spans="1:9" x14ac:dyDescent="0.25">
      <c r="A7209" s="21" t="s">
        <v>2119</v>
      </c>
      <c r="B7209" s="25">
        <v>41974</v>
      </c>
      <c r="C7209" s="28" t="s">
        <v>21</v>
      </c>
      <c r="D7209" s="21" t="s">
        <v>937</v>
      </c>
      <c r="E7209" s="26">
        <v>200</v>
      </c>
      <c r="G7209" s="28" t="s">
        <v>355</v>
      </c>
      <c r="I7209" s="21">
        <f t="shared" si="225"/>
        <v>49</v>
      </c>
    </row>
    <row r="7210" spans="1:9" x14ac:dyDescent="0.25">
      <c r="A7210" s="21" t="s">
        <v>2119</v>
      </c>
      <c r="B7210" s="25">
        <v>41974</v>
      </c>
      <c r="C7210" s="28" t="s">
        <v>21</v>
      </c>
      <c r="D7210" s="21" t="s">
        <v>937</v>
      </c>
      <c r="E7210" s="26">
        <v>25</v>
      </c>
      <c r="G7210" s="28" t="s">
        <v>970</v>
      </c>
      <c r="I7210" s="21">
        <f t="shared" si="225"/>
        <v>49</v>
      </c>
    </row>
    <row r="7211" spans="1:9" x14ac:dyDescent="0.25">
      <c r="A7211" s="21" t="s">
        <v>2119</v>
      </c>
      <c r="B7211" s="25">
        <v>41974</v>
      </c>
      <c r="C7211" s="28" t="s">
        <v>21</v>
      </c>
      <c r="D7211" s="21" t="s">
        <v>40</v>
      </c>
      <c r="E7211" s="26">
        <v>430</v>
      </c>
      <c r="G7211" s="28" t="s">
        <v>346</v>
      </c>
      <c r="I7211" s="21">
        <f t="shared" si="225"/>
        <v>49</v>
      </c>
    </row>
    <row r="7212" spans="1:9" x14ac:dyDescent="0.25">
      <c r="A7212" s="21" t="s">
        <v>2119</v>
      </c>
      <c r="B7212" s="25">
        <v>41974</v>
      </c>
      <c r="C7212" s="28" t="s">
        <v>21</v>
      </c>
      <c r="D7212" s="21" t="s">
        <v>40</v>
      </c>
      <c r="E7212" s="26">
        <v>380</v>
      </c>
      <c r="G7212" s="28" t="s">
        <v>1190</v>
      </c>
      <c r="I7212" s="21">
        <f t="shared" si="225"/>
        <v>49</v>
      </c>
    </row>
    <row r="7213" spans="1:9" x14ac:dyDescent="0.25">
      <c r="A7213" s="21" t="s">
        <v>2119</v>
      </c>
      <c r="B7213" s="25">
        <v>41974</v>
      </c>
      <c r="C7213" s="28" t="s">
        <v>21</v>
      </c>
      <c r="D7213" s="21" t="s">
        <v>40</v>
      </c>
      <c r="E7213" s="26">
        <v>385</v>
      </c>
      <c r="G7213" s="28" t="s">
        <v>1060</v>
      </c>
      <c r="I7213" s="21">
        <f t="shared" si="225"/>
        <v>49</v>
      </c>
    </row>
    <row r="7214" spans="1:9" x14ac:dyDescent="0.25">
      <c r="A7214" s="21" t="s">
        <v>2119</v>
      </c>
      <c r="B7214" s="25">
        <v>41974</v>
      </c>
      <c r="C7214" s="28" t="s">
        <v>21</v>
      </c>
      <c r="D7214" s="21" t="s">
        <v>46</v>
      </c>
      <c r="E7214" s="26">
        <v>1900</v>
      </c>
      <c r="G7214" s="28" t="s">
        <v>1220</v>
      </c>
      <c r="I7214" s="21">
        <f t="shared" si="225"/>
        <v>49</v>
      </c>
    </row>
    <row r="7215" spans="1:9" x14ac:dyDescent="0.25">
      <c r="A7215" s="21" t="s">
        <v>2119</v>
      </c>
      <c r="B7215" s="25">
        <v>41974</v>
      </c>
      <c r="C7215" s="28" t="s">
        <v>21</v>
      </c>
      <c r="D7215" s="21" t="s">
        <v>260</v>
      </c>
      <c r="E7215" s="26">
        <v>1000</v>
      </c>
      <c r="G7215" s="28" t="s">
        <v>1220</v>
      </c>
      <c r="I7215" s="21">
        <f t="shared" si="225"/>
        <v>49</v>
      </c>
    </row>
    <row r="7216" spans="1:9" x14ac:dyDescent="0.25">
      <c r="A7216" s="21" t="s">
        <v>2119</v>
      </c>
      <c r="B7216" s="25">
        <v>41974</v>
      </c>
      <c r="C7216" s="28" t="s">
        <v>6</v>
      </c>
      <c r="D7216" s="21">
        <v>476477</v>
      </c>
      <c r="F7216" s="26">
        <v>1112.69</v>
      </c>
      <c r="G7216" s="28" t="s">
        <v>1224</v>
      </c>
    </row>
    <row r="7217" spans="1:9" x14ac:dyDescent="0.25">
      <c r="A7217" s="21" t="s">
        <v>2119</v>
      </c>
      <c r="B7217" s="25">
        <v>41974</v>
      </c>
      <c r="C7217" s="28" t="s">
        <v>1015</v>
      </c>
      <c r="D7217" s="21" t="s">
        <v>1153</v>
      </c>
      <c r="E7217" s="26">
        <v>1470</v>
      </c>
      <c r="G7217" s="28" t="s">
        <v>1211</v>
      </c>
      <c r="I7217" s="21">
        <f>WEEKNUM(B7217)</f>
        <v>49</v>
      </c>
    </row>
    <row r="7218" spans="1:9" x14ac:dyDescent="0.25">
      <c r="A7218" s="21" t="s">
        <v>2119</v>
      </c>
      <c r="B7218" s="25">
        <v>41975</v>
      </c>
      <c r="C7218" s="28" t="s">
        <v>340</v>
      </c>
      <c r="D7218" s="21" t="s">
        <v>1241</v>
      </c>
      <c r="F7218" s="26">
        <v>265</v>
      </c>
      <c r="G7218" s="28" t="s">
        <v>68</v>
      </c>
    </row>
    <row r="7219" spans="1:9" x14ac:dyDescent="0.25">
      <c r="A7219" s="21" t="s">
        <v>2119</v>
      </c>
      <c r="B7219" s="25">
        <v>41975</v>
      </c>
      <c r="C7219" s="28" t="s">
        <v>1015</v>
      </c>
      <c r="D7219" s="21" t="s">
        <v>257</v>
      </c>
      <c r="E7219" s="26">
        <v>1156.0999999999999</v>
      </c>
      <c r="G7219" s="28" t="s">
        <v>1220</v>
      </c>
      <c r="I7219" s="21">
        <f>WEEKNUM(B7219)</f>
        <v>49</v>
      </c>
    </row>
    <row r="7220" spans="1:9" x14ac:dyDescent="0.25">
      <c r="A7220" s="21" t="s">
        <v>2119</v>
      </c>
      <c r="B7220" s="25">
        <v>41975</v>
      </c>
      <c r="C7220" s="28" t="s">
        <v>21</v>
      </c>
      <c r="D7220" s="21" t="s">
        <v>1242</v>
      </c>
      <c r="E7220" s="26">
        <v>-122105.42</v>
      </c>
      <c r="G7220" s="28" t="s">
        <v>1006</v>
      </c>
      <c r="I7220" s="21">
        <f>WEEKNUM(B7220)</f>
        <v>49</v>
      </c>
    </row>
    <row r="7221" spans="1:9" x14ac:dyDescent="0.25">
      <c r="A7221" s="21" t="s">
        <v>2119</v>
      </c>
      <c r="B7221" s="25">
        <v>41975</v>
      </c>
      <c r="C7221" s="28" t="s">
        <v>21</v>
      </c>
      <c r="D7221" s="21" t="s">
        <v>1018</v>
      </c>
      <c r="E7221" s="26">
        <v>95</v>
      </c>
      <c r="G7221" s="28" t="s">
        <v>1224</v>
      </c>
      <c r="I7221" s="21">
        <f>WEEKNUM(B7221)</f>
        <v>49</v>
      </c>
    </row>
    <row r="7222" spans="1:9" x14ac:dyDescent="0.25">
      <c r="A7222" s="21" t="s">
        <v>2119</v>
      </c>
      <c r="B7222" s="25">
        <v>41975</v>
      </c>
      <c r="C7222" s="28" t="s">
        <v>21</v>
      </c>
      <c r="D7222" s="21" t="s">
        <v>510</v>
      </c>
      <c r="E7222" s="26">
        <v>190.74</v>
      </c>
      <c r="G7222" s="28" t="s">
        <v>299</v>
      </c>
      <c r="I7222" s="21">
        <f>WEEKNUM(B7222)</f>
        <v>49</v>
      </c>
    </row>
    <row r="7223" spans="1:9" x14ac:dyDescent="0.25">
      <c r="A7223" s="21" t="s">
        <v>2119</v>
      </c>
      <c r="B7223" s="25">
        <v>41975</v>
      </c>
      <c r="C7223" s="28" t="s">
        <v>1015</v>
      </c>
      <c r="D7223" s="21" t="s">
        <v>257</v>
      </c>
      <c r="E7223" s="26">
        <v>1346.4</v>
      </c>
      <c r="G7223" s="28" t="s">
        <v>1211</v>
      </c>
      <c r="I7223" s="21">
        <f>WEEKNUM(B7223)</f>
        <v>49</v>
      </c>
    </row>
    <row r="7224" spans="1:9" x14ac:dyDescent="0.25">
      <c r="A7224" s="21" t="s">
        <v>2119</v>
      </c>
      <c r="B7224" s="25">
        <v>41975</v>
      </c>
      <c r="C7224" s="28" t="s">
        <v>275</v>
      </c>
      <c r="D7224" s="21">
        <v>111562</v>
      </c>
      <c r="F7224" s="26">
        <v>353.23</v>
      </c>
      <c r="G7224" s="28" t="s">
        <v>1211</v>
      </c>
    </row>
    <row r="7225" spans="1:9" x14ac:dyDescent="0.25">
      <c r="A7225" s="21" t="s">
        <v>2119</v>
      </c>
      <c r="B7225" s="25">
        <v>41976</v>
      </c>
      <c r="C7225" s="28" t="s">
        <v>21</v>
      </c>
      <c r="D7225" s="21" t="s">
        <v>40</v>
      </c>
      <c r="E7225" s="26">
        <v>200</v>
      </c>
      <c r="G7225" s="28" t="s">
        <v>346</v>
      </c>
      <c r="I7225" s="21">
        <f>WEEKNUM(B7225)</f>
        <v>49</v>
      </c>
    </row>
    <row r="7226" spans="1:9" x14ac:dyDescent="0.25">
      <c r="A7226" s="21" t="s">
        <v>2119</v>
      </c>
      <c r="B7226" s="25">
        <v>41976</v>
      </c>
      <c r="C7226" s="28" t="s">
        <v>21</v>
      </c>
      <c r="D7226" s="21" t="s">
        <v>508</v>
      </c>
      <c r="E7226" s="26">
        <v>523.09</v>
      </c>
      <c r="G7226" s="28" t="s">
        <v>454</v>
      </c>
      <c r="I7226" s="21">
        <f>WEEKNUM(B7226)</f>
        <v>49</v>
      </c>
    </row>
    <row r="7227" spans="1:9" x14ac:dyDescent="0.25">
      <c r="A7227" s="21" t="s">
        <v>2119</v>
      </c>
      <c r="B7227" s="25">
        <v>41976</v>
      </c>
      <c r="C7227" s="28" t="s">
        <v>275</v>
      </c>
      <c r="D7227" s="21">
        <v>111618</v>
      </c>
      <c r="F7227" s="26">
        <v>137.51</v>
      </c>
      <c r="G7227" s="28" t="s">
        <v>323</v>
      </c>
    </row>
    <row r="7228" spans="1:9" x14ac:dyDescent="0.25">
      <c r="A7228" s="21" t="s">
        <v>2119</v>
      </c>
      <c r="B7228" s="25">
        <v>41976</v>
      </c>
      <c r="C7228" s="28" t="s">
        <v>6</v>
      </c>
      <c r="D7228" s="21">
        <v>330935</v>
      </c>
      <c r="F7228" s="26">
        <v>336.44</v>
      </c>
      <c r="G7228" s="28" t="s">
        <v>1220</v>
      </c>
    </row>
    <row r="7229" spans="1:9" x14ac:dyDescent="0.25">
      <c r="A7229" s="21" t="s">
        <v>2119</v>
      </c>
      <c r="B7229" s="25">
        <v>41976</v>
      </c>
      <c r="C7229" s="28" t="s">
        <v>275</v>
      </c>
      <c r="D7229" s="21">
        <v>111617</v>
      </c>
      <c r="F7229" s="26">
        <v>362.48</v>
      </c>
      <c r="G7229" s="28" t="s">
        <v>1211</v>
      </c>
    </row>
    <row r="7230" spans="1:9" x14ac:dyDescent="0.25">
      <c r="A7230" s="21" t="s">
        <v>2119</v>
      </c>
      <c r="B7230" s="25">
        <v>41976</v>
      </c>
      <c r="C7230" s="28" t="s">
        <v>1230</v>
      </c>
      <c r="D7230" s="21" t="s">
        <v>216</v>
      </c>
      <c r="F7230" s="26">
        <v>15.5</v>
      </c>
      <c r="G7230" s="28" t="s">
        <v>1211</v>
      </c>
    </row>
    <row r="7231" spans="1:9" x14ac:dyDescent="0.25">
      <c r="A7231" s="21" t="s">
        <v>2119</v>
      </c>
      <c r="B7231" s="25">
        <v>41976</v>
      </c>
      <c r="C7231" s="21" t="s">
        <v>1233</v>
      </c>
      <c r="D7231" s="21" t="s">
        <v>1234</v>
      </c>
      <c r="E7231" s="26">
        <v>-40000</v>
      </c>
      <c r="G7231" s="28" t="s">
        <v>1211</v>
      </c>
    </row>
    <row r="7232" spans="1:9" x14ac:dyDescent="0.25">
      <c r="A7232" s="21" t="s">
        <v>2119</v>
      </c>
      <c r="B7232" s="25">
        <v>41976</v>
      </c>
      <c r="C7232" s="21" t="s">
        <v>1015</v>
      </c>
      <c r="D7232" s="21" t="s">
        <v>1234</v>
      </c>
      <c r="E7232" s="26">
        <v>40000</v>
      </c>
      <c r="G7232" s="28" t="s">
        <v>1211</v>
      </c>
      <c r="I7232" s="21">
        <f>WEEKNUM(B7232)</f>
        <v>49</v>
      </c>
    </row>
    <row r="7233" spans="1:9" x14ac:dyDescent="0.25">
      <c r="A7233" s="21" t="s">
        <v>2119</v>
      </c>
      <c r="B7233" s="25">
        <v>41977</v>
      </c>
      <c r="C7233" s="28" t="s">
        <v>21</v>
      </c>
      <c r="D7233" s="21" t="s">
        <v>130</v>
      </c>
      <c r="E7233" s="26">
        <v>1300</v>
      </c>
      <c r="G7233" s="28" t="s">
        <v>1190</v>
      </c>
      <c r="I7233" s="21">
        <f>WEEKNUM(B7233)</f>
        <v>49</v>
      </c>
    </row>
    <row r="7234" spans="1:9" x14ac:dyDescent="0.25">
      <c r="A7234" s="21" t="s">
        <v>2119</v>
      </c>
      <c r="B7234" s="25">
        <v>41977</v>
      </c>
      <c r="C7234" s="28" t="s">
        <v>275</v>
      </c>
      <c r="D7234" s="21">
        <v>313722</v>
      </c>
      <c r="F7234" s="26">
        <v>406.92</v>
      </c>
      <c r="G7234" s="28" t="s">
        <v>69</v>
      </c>
      <c r="H7234" s="21" t="s">
        <v>1573</v>
      </c>
    </row>
    <row r="7235" spans="1:9" x14ac:dyDescent="0.25">
      <c r="A7235" s="21" t="s">
        <v>2119</v>
      </c>
      <c r="B7235" s="25">
        <v>41977</v>
      </c>
      <c r="C7235" s="28" t="s">
        <v>6</v>
      </c>
      <c r="D7235" s="21">
        <v>331084</v>
      </c>
      <c r="F7235" s="26">
        <v>294.05</v>
      </c>
      <c r="G7235" s="28" t="s">
        <v>1220</v>
      </c>
    </row>
    <row r="7236" spans="1:9" x14ac:dyDescent="0.25">
      <c r="A7236" s="21" t="s">
        <v>2119</v>
      </c>
      <c r="B7236" s="25">
        <v>41977</v>
      </c>
      <c r="C7236" s="28" t="s">
        <v>6</v>
      </c>
      <c r="D7236" s="21">
        <v>313783</v>
      </c>
      <c r="F7236" s="26">
        <v>48.71</v>
      </c>
      <c r="G7236" s="28" t="s">
        <v>69</v>
      </c>
      <c r="H7236" s="21" t="s">
        <v>1573</v>
      </c>
    </row>
    <row r="7237" spans="1:9" x14ac:dyDescent="0.25">
      <c r="A7237" s="21" t="s">
        <v>2119</v>
      </c>
      <c r="B7237" s="25">
        <v>41977</v>
      </c>
      <c r="C7237" s="28" t="s">
        <v>1015</v>
      </c>
      <c r="D7237" s="21" t="s">
        <v>899</v>
      </c>
      <c r="E7237" s="26">
        <v>3140</v>
      </c>
      <c r="G7237" s="28" t="s">
        <v>1211</v>
      </c>
      <c r="I7237" s="21">
        <f>WEEKNUM(B7237)</f>
        <v>49</v>
      </c>
    </row>
    <row r="7238" spans="1:9" x14ac:dyDescent="0.25">
      <c r="A7238" s="21" t="s">
        <v>2119</v>
      </c>
      <c r="B7238" s="25">
        <v>41977</v>
      </c>
      <c r="C7238" s="28" t="s">
        <v>275</v>
      </c>
      <c r="D7238" s="21">
        <v>477330</v>
      </c>
      <c r="F7238" s="26">
        <v>139.44</v>
      </c>
      <c r="G7238" s="28" t="s">
        <v>1211</v>
      </c>
    </row>
    <row r="7239" spans="1:9" x14ac:dyDescent="0.25">
      <c r="A7239" s="21" t="s">
        <v>2119</v>
      </c>
      <c r="B7239" s="25">
        <v>41977</v>
      </c>
      <c r="C7239" s="28" t="s">
        <v>1230</v>
      </c>
      <c r="D7239" s="21">
        <v>477548</v>
      </c>
      <c r="F7239" s="26">
        <v>916.23</v>
      </c>
      <c r="G7239" s="28" t="s">
        <v>1211</v>
      </c>
    </row>
    <row r="7240" spans="1:9" x14ac:dyDescent="0.25">
      <c r="A7240" s="21" t="s">
        <v>2119</v>
      </c>
      <c r="B7240" s="25">
        <v>41978</v>
      </c>
      <c r="C7240" s="28" t="s">
        <v>21</v>
      </c>
      <c r="D7240" s="21" t="s">
        <v>262</v>
      </c>
      <c r="E7240" s="26">
        <v>5000</v>
      </c>
      <c r="G7240" s="28" t="s">
        <v>1220</v>
      </c>
      <c r="I7240" s="21">
        <f>WEEKNUM(B7240)</f>
        <v>49</v>
      </c>
    </row>
    <row r="7241" spans="1:9" x14ac:dyDescent="0.25">
      <c r="A7241" s="21" t="s">
        <v>2119</v>
      </c>
      <c r="B7241" s="25">
        <v>41978</v>
      </c>
      <c r="C7241" s="28" t="s">
        <v>6</v>
      </c>
      <c r="D7241" s="21">
        <v>313865</v>
      </c>
      <c r="F7241" s="26">
        <v>351.63</v>
      </c>
      <c r="G7241" s="28" t="s">
        <v>1224</v>
      </c>
    </row>
    <row r="7242" spans="1:9" x14ac:dyDescent="0.25">
      <c r="A7242" s="21" t="s">
        <v>2119</v>
      </c>
      <c r="B7242" s="25">
        <v>41978</v>
      </c>
      <c r="C7242" s="28" t="s">
        <v>1230</v>
      </c>
      <c r="D7242" s="21" t="s">
        <v>3709</v>
      </c>
      <c r="F7242" s="26">
        <v>1001.16</v>
      </c>
      <c r="G7242" s="28" t="s">
        <v>1211</v>
      </c>
    </row>
    <row r="7243" spans="1:9" x14ac:dyDescent="0.25">
      <c r="A7243" s="21" t="s">
        <v>2119</v>
      </c>
      <c r="B7243" s="25">
        <v>41979</v>
      </c>
      <c r="C7243" s="28" t="s">
        <v>275</v>
      </c>
      <c r="D7243" s="21">
        <v>477970</v>
      </c>
      <c r="F7243" s="26">
        <v>45.01</v>
      </c>
      <c r="G7243" s="28" t="s">
        <v>1061</v>
      </c>
    </row>
    <row r="7244" spans="1:9" x14ac:dyDescent="0.25">
      <c r="A7244" s="21" t="s">
        <v>2119</v>
      </c>
      <c r="B7244" s="25">
        <v>41981</v>
      </c>
      <c r="C7244" s="28" t="s">
        <v>21</v>
      </c>
      <c r="D7244" s="21" t="s">
        <v>292</v>
      </c>
      <c r="E7244" s="26">
        <v>1900</v>
      </c>
      <c r="G7244" s="28" t="s">
        <v>970</v>
      </c>
      <c r="I7244" s="21">
        <f t="shared" ref="I7244:I7252" si="226">WEEKNUM(B7244)</f>
        <v>50</v>
      </c>
    </row>
    <row r="7245" spans="1:9" x14ac:dyDescent="0.25">
      <c r="A7245" s="21" t="s">
        <v>2119</v>
      </c>
      <c r="B7245" s="25">
        <v>41981</v>
      </c>
      <c r="C7245" s="28" t="s">
        <v>21</v>
      </c>
      <c r="D7245" s="21" t="s">
        <v>947</v>
      </c>
      <c r="E7245" s="26">
        <v>2790</v>
      </c>
      <c r="G7245" s="28" t="s">
        <v>1103</v>
      </c>
      <c r="I7245" s="21">
        <f t="shared" si="226"/>
        <v>50</v>
      </c>
    </row>
    <row r="7246" spans="1:9" x14ac:dyDescent="0.25">
      <c r="A7246" s="21" t="s">
        <v>2119</v>
      </c>
      <c r="B7246" s="25">
        <v>41981</v>
      </c>
      <c r="C7246" s="28" t="s">
        <v>21</v>
      </c>
      <c r="D7246" s="21" t="s">
        <v>46</v>
      </c>
      <c r="E7246" s="26">
        <v>2600</v>
      </c>
      <c r="G7246" s="28" t="s">
        <v>1220</v>
      </c>
      <c r="I7246" s="21">
        <f t="shared" si="226"/>
        <v>50</v>
      </c>
    </row>
    <row r="7247" spans="1:9" x14ac:dyDescent="0.25">
      <c r="A7247" s="21" t="s">
        <v>2119</v>
      </c>
      <c r="B7247" s="25">
        <v>41981</v>
      </c>
      <c r="C7247" s="28" t="s">
        <v>21</v>
      </c>
      <c r="D7247" s="21" t="s">
        <v>40</v>
      </c>
      <c r="E7247" s="26">
        <v>3320</v>
      </c>
      <c r="G7247" s="28" t="s">
        <v>1224</v>
      </c>
      <c r="I7247" s="21">
        <f t="shared" si="226"/>
        <v>50</v>
      </c>
    </row>
    <row r="7248" spans="1:9" x14ac:dyDescent="0.25">
      <c r="A7248" s="21" t="s">
        <v>2119</v>
      </c>
      <c r="B7248" s="25">
        <v>41981</v>
      </c>
      <c r="C7248" s="28" t="s">
        <v>21</v>
      </c>
      <c r="D7248" s="21" t="s">
        <v>22</v>
      </c>
      <c r="E7248" s="26">
        <v>400</v>
      </c>
      <c r="G7248" s="28" t="s">
        <v>259</v>
      </c>
      <c r="I7248" s="21">
        <f t="shared" si="226"/>
        <v>50</v>
      </c>
    </row>
    <row r="7249" spans="1:9" x14ac:dyDescent="0.25">
      <c r="A7249" s="21" t="s">
        <v>2119</v>
      </c>
      <c r="B7249" s="25">
        <v>41981</v>
      </c>
      <c r="C7249" s="28" t="s">
        <v>21</v>
      </c>
      <c r="D7249" s="21" t="s">
        <v>22</v>
      </c>
      <c r="E7249" s="26">
        <v>500</v>
      </c>
      <c r="G7249" s="28" t="s">
        <v>582</v>
      </c>
      <c r="I7249" s="21">
        <f t="shared" si="226"/>
        <v>50</v>
      </c>
    </row>
    <row r="7250" spans="1:9" x14ac:dyDescent="0.25">
      <c r="A7250" s="21" t="s">
        <v>2119</v>
      </c>
      <c r="B7250" s="25">
        <v>41981</v>
      </c>
      <c r="C7250" s="28" t="s">
        <v>1015</v>
      </c>
      <c r="D7250" s="21" t="s">
        <v>947</v>
      </c>
      <c r="E7250" s="26">
        <v>4675</v>
      </c>
      <c r="G7250" s="28" t="s">
        <v>1061</v>
      </c>
      <c r="I7250" s="21">
        <f t="shared" si="226"/>
        <v>50</v>
      </c>
    </row>
    <row r="7251" spans="1:9" x14ac:dyDescent="0.25">
      <c r="A7251" s="21" t="s">
        <v>2119</v>
      </c>
      <c r="B7251" s="25">
        <v>41981</v>
      </c>
      <c r="C7251" s="28" t="s">
        <v>1015</v>
      </c>
      <c r="D7251" s="21" t="s">
        <v>947</v>
      </c>
      <c r="E7251" s="26">
        <v>3620</v>
      </c>
      <c r="G7251" s="28" t="s">
        <v>1191</v>
      </c>
      <c r="I7251" s="21">
        <f t="shared" si="226"/>
        <v>50</v>
      </c>
    </row>
    <row r="7252" spans="1:9" x14ac:dyDescent="0.25">
      <c r="A7252" s="21" t="s">
        <v>2119</v>
      </c>
      <c r="B7252" s="25">
        <v>41981</v>
      </c>
      <c r="C7252" s="28" t="s">
        <v>1015</v>
      </c>
      <c r="D7252" s="21" t="s">
        <v>258</v>
      </c>
      <c r="E7252" s="26">
        <v>870</v>
      </c>
      <c r="G7252" s="28" t="s">
        <v>1061</v>
      </c>
      <c r="I7252" s="21">
        <f t="shared" si="226"/>
        <v>50</v>
      </c>
    </row>
    <row r="7253" spans="1:9" x14ac:dyDescent="0.25">
      <c r="A7253" s="21" t="s">
        <v>2119</v>
      </c>
      <c r="B7253" s="25">
        <v>41981</v>
      </c>
      <c r="C7253" s="28" t="s">
        <v>6</v>
      </c>
      <c r="D7253" s="21">
        <v>331679</v>
      </c>
      <c r="F7253" s="26">
        <v>41.22</v>
      </c>
      <c r="G7253" s="28" t="s">
        <v>1220</v>
      </c>
    </row>
    <row r="7254" spans="1:9" x14ac:dyDescent="0.25">
      <c r="A7254" s="21" t="s">
        <v>2119</v>
      </c>
      <c r="B7254" s="25">
        <v>41981</v>
      </c>
      <c r="C7254" s="28" t="s">
        <v>21</v>
      </c>
      <c r="D7254" s="21" t="s">
        <v>22</v>
      </c>
      <c r="E7254" s="26">
        <v>1000</v>
      </c>
      <c r="G7254" s="28" t="s">
        <v>1211</v>
      </c>
      <c r="I7254" s="21">
        <f>WEEKNUM(B7254)</f>
        <v>50</v>
      </c>
    </row>
    <row r="7255" spans="1:9" x14ac:dyDescent="0.25">
      <c r="A7255" s="21" t="s">
        <v>2119</v>
      </c>
      <c r="B7255" s="25">
        <v>41981</v>
      </c>
      <c r="C7255" s="28" t="s">
        <v>1015</v>
      </c>
      <c r="D7255" s="21" t="s">
        <v>258</v>
      </c>
      <c r="E7255" s="26">
        <v>750</v>
      </c>
      <c r="G7255" s="28" t="s">
        <v>1211</v>
      </c>
      <c r="I7255" s="21">
        <f>WEEKNUM(B7255)</f>
        <v>50</v>
      </c>
    </row>
    <row r="7256" spans="1:9" x14ac:dyDescent="0.25">
      <c r="A7256" s="21" t="s">
        <v>2119</v>
      </c>
      <c r="B7256" s="25">
        <v>41981</v>
      </c>
      <c r="C7256" s="28" t="s">
        <v>1230</v>
      </c>
      <c r="D7256" s="21" t="s">
        <v>216</v>
      </c>
      <c r="F7256" s="26">
        <v>433.21</v>
      </c>
      <c r="G7256" s="28" t="s">
        <v>1211</v>
      </c>
    </row>
    <row r="7257" spans="1:9" x14ac:dyDescent="0.25">
      <c r="A7257" s="21" t="s">
        <v>2119</v>
      </c>
      <c r="B7257" s="25">
        <v>41982</v>
      </c>
      <c r="C7257" s="28" t="s">
        <v>6</v>
      </c>
      <c r="D7257" s="21">
        <v>112074</v>
      </c>
      <c r="F7257" s="26">
        <v>128.65</v>
      </c>
      <c r="G7257" s="28" t="s">
        <v>969</v>
      </c>
    </row>
    <row r="7258" spans="1:9" x14ac:dyDescent="0.25">
      <c r="A7258" s="21" t="s">
        <v>2119</v>
      </c>
      <c r="B7258" s="25">
        <v>41983</v>
      </c>
      <c r="C7258" s="28" t="s">
        <v>6</v>
      </c>
      <c r="D7258" s="21">
        <v>479049</v>
      </c>
      <c r="F7258" s="26">
        <v>459.06</v>
      </c>
      <c r="G7258" s="28" t="s">
        <v>1224</v>
      </c>
    </row>
    <row r="7259" spans="1:9" x14ac:dyDescent="0.25">
      <c r="A7259" s="21" t="s">
        <v>2119</v>
      </c>
      <c r="B7259" s="25">
        <v>41984</v>
      </c>
      <c r="C7259" s="28" t="s">
        <v>6</v>
      </c>
      <c r="D7259" s="21">
        <v>332187</v>
      </c>
      <c r="F7259" s="26">
        <v>174.54</v>
      </c>
      <c r="G7259" s="28" t="s">
        <v>1220</v>
      </c>
    </row>
    <row r="7260" spans="1:9" x14ac:dyDescent="0.25">
      <c r="A7260" s="21" t="s">
        <v>2119</v>
      </c>
      <c r="B7260" s="25">
        <v>41985</v>
      </c>
      <c r="C7260" s="28" t="s">
        <v>21</v>
      </c>
      <c r="D7260" s="21" t="s">
        <v>1216</v>
      </c>
      <c r="E7260" s="26">
        <v>200</v>
      </c>
      <c r="G7260" s="28" t="s">
        <v>1220</v>
      </c>
      <c r="I7260" s="21">
        <f>WEEKNUM(B7260)</f>
        <v>50</v>
      </c>
    </row>
    <row r="7261" spans="1:9" x14ac:dyDescent="0.25">
      <c r="A7261" s="21" t="s">
        <v>2119</v>
      </c>
      <c r="B7261" s="25">
        <v>41985</v>
      </c>
      <c r="C7261" s="28" t="s">
        <v>21</v>
      </c>
      <c r="D7261" s="21" t="s">
        <v>1216</v>
      </c>
      <c r="E7261" s="26">
        <v>200</v>
      </c>
      <c r="G7261" s="28" t="s">
        <v>1224</v>
      </c>
      <c r="I7261" s="21">
        <f>WEEKNUM(B7261)</f>
        <v>50</v>
      </c>
    </row>
    <row r="7262" spans="1:9" x14ac:dyDescent="0.25">
      <c r="A7262" s="21" t="s">
        <v>2119</v>
      </c>
      <c r="B7262" s="25">
        <v>41985</v>
      </c>
      <c r="C7262" s="28" t="s">
        <v>6</v>
      </c>
      <c r="D7262" s="21">
        <v>112254</v>
      </c>
      <c r="F7262" s="26">
        <v>118.28</v>
      </c>
      <c r="G7262" s="28" t="s">
        <v>1103</v>
      </c>
    </row>
    <row r="7263" spans="1:9" x14ac:dyDescent="0.25">
      <c r="A7263" s="21" t="s">
        <v>2119</v>
      </c>
      <c r="B7263" s="25">
        <v>41985</v>
      </c>
      <c r="C7263" s="28" t="s">
        <v>6</v>
      </c>
      <c r="D7263" s="21">
        <v>332423</v>
      </c>
      <c r="F7263" s="26">
        <v>88.38</v>
      </c>
      <c r="G7263" s="28" t="s">
        <v>1220</v>
      </c>
    </row>
    <row r="7264" spans="1:9" x14ac:dyDescent="0.25">
      <c r="A7264" s="21" t="s">
        <v>2119</v>
      </c>
      <c r="B7264" s="25">
        <v>41985</v>
      </c>
      <c r="C7264" s="28" t="s">
        <v>6</v>
      </c>
      <c r="D7264" s="21">
        <v>112307</v>
      </c>
      <c r="F7264" s="26">
        <v>52.77</v>
      </c>
      <c r="G7264" s="28" t="s">
        <v>1103</v>
      </c>
    </row>
    <row r="7265" spans="1:9" x14ac:dyDescent="0.25">
      <c r="A7265" s="21" t="s">
        <v>2119</v>
      </c>
      <c r="B7265" s="25">
        <v>41985</v>
      </c>
      <c r="C7265" s="28" t="s">
        <v>21</v>
      </c>
      <c r="D7265" s="21" t="s">
        <v>1216</v>
      </c>
      <c r="E7265" s="26">
        <v>200</v>
      </c>
      <c r="G7265" s="28" t="s">
        <v>1220</v>
      </c>
      <c r="I7265" s="21">
        <f t="shared" ref="I7265:I7274" si="227">WEEKNUM(B7265)</f>
        <v>50</v>
      </c>
    </row>
    <row r="7266" spans="1:9" x14ac:dyDescent="0.25">
      <c r="A7266" s="21" t="s">
        <v>2119</v>
      </c>
      <c r="B7266" s="25">
        <v>41985</v>
      </c>
      <c r="C7266" s="28" t="s">
        <v>21</v>
      </c>
      <c r="D7266" s="21" t="s">
        <v>1216</v>
      </c>
      <c r="E7266" s="26">
        <v>200</v>
      </c>
      <c r="G7266" s="28" t="s">
        <v>1224</v>
      </c>
      <c r="I7266" s="21">
        <f t="shared" si="227"/>
        <v>50</v>
      </c>
    </row>
    <row r="7267" spans="1:9" x14ac:dyDescent="0.25">
      <c r="A7267" s="21" t="s">
        <v>2119</v>
      </c>
      <c r="B7267" s="25">
        <v>41985</v>
      </c>
      <c r="C7267" s="28" t="s">
        <v>1015</v>
      </c>
      <c r="D7267" s="21" t="s">
        <v>22</v>
      </c>
      <c r="E7267" s="26">
        <v>2100</v>
      </c>
      <c r="G7267" s="28" t="s">
        <v>1211</v>
      </c>
      <c r="I7267" s="21">
        <f t="shared" si="227"/>
        <v>50</v>
      </c>
    </row>
    <row r="7268" spans="1:9" x14ac:dyDescent="0.25">
      <c r="A7268" s="21" t="s">
        <v>2119</v>
      </c>
      <c r="B7268" s="25">
        <v>41988</v>
      </c>
      <c r="C7268" s="28" t="s">
        <v>1015</v>
      </c>
      <c r="D7268" s="21" t="s">
        <v>65</v>
      </c>
      <c r="E7268" s="26">
        <v>250</v>
      </c>
      <c r="G7268" s="28" t="s">
        <v>190</v>
      </c>
      <c r="I7268" s="21">
        <f t="shared" si="227"/>
        <v>51</v>
      </c>
    </row>
    <row r="7269" spans="1:9" x14ac:dyDescent="0.25">
      <c r="A7269" s="21" t="s">
        <v>2119</v>
      </c>
      <c r="B7269" s="25">
        <v>41988</v>
      </c>
      <c r="C7269" s="28" t="s">
        <v>21</v>
      </c>
      <c r="D7269" s="21" t="s">
        <v>292</v>
      </c>
      <c r="E7269" s="26">
        <v>2500</v>
      </c>
      <c r="G7269" s="28" t="s">
        <v>1190</v>
      </c>
      <c r="I7269" s="21">
        <f t="shared" si="227"/>
        <v>51</v>
      </c>
    </row>
    <row r="7270" spans="1:9" x14ac:dyDescent="0.25">
      <c r="A7270" s="21" t="s">
        <v>2119</v>
      </c>
      <c r="B7270" s="25">
        <v>41988</v>
      </c>
      <c r="C7270" s="28" t="s">
        <v>21</v>
      </c>
      <c r="D7270" s="21" t="s">
        <v>40</v>
      </c>
      <c r="E7270" s="26">
        <v>1650</v>
      </c>
      <c r="G7270" s="28" t="s">
        <v>1190</v>
      </c>
      <c r="I7270" s="21">
        <f t="shared" si="227"/>
        <v>51</v>
      </c>
    </row>
    <row r="7271" spans="1:9" x14ac:dyDescent="0.25">
      <c r="A7271" s="21" t="s">
        <v>2119</v>
      </c>
      <c r="B7271" s="25">
        <v>41988</v>
      </c>
      <c r="C7271" s="28" t="s">
        <v>21</v>
      </c>
      <c r="D7271" s="21" t="s">
        <v>46</v>
      </c>
      <c r="E7271" s="26">
        <v>2045</v>
      </c>
      <c r="G7271" s="28" t="s">
        <v>1220</v>
      </c>
      <c r="I7271" s="21">
        <f t="shared" si="227"/>
        <v>51</v>
      </c>
    </row>
    <row r="7272" spans="1:9" x14ac:dyDescent="0.25">
      <c r="A7272" s="21" t="s">
        <v>2119</v>
      </c>
      <c r="B7272" s="25">
        <v>41988</v>
      </c>
      <c r="C7272" s="28" t="s">
        <v>21</v>
      </c>
      <c r="D7272" s="21" t="s">
        <v>40</v>
      </c>
      <c r="E7272" s="26">
        <v>750</v>
      </c>
      <c r="G7272" s="28" t="s">
        <v>969</v>
      </c>
      <c r="I7272" s="21">
        <f t="shared" si="227"/>
        <v>51</v>
      </c>
    </row>
    <row r="7273" spans="1:9" x14ac:dyDescent="0.25">
      <c r="A7273" s="21" t="s">
        <v>2119</v>
      </c>
      <c r="B7273" s="25">
        <v>41988</v>
      </c>
      <c r="C7273" s="28" t="s">
        <v>21</v>
      </c>
      <c r="D7273" s="21" t="s">
        <v>452</v>
      </c>
      <c r="E7273" s="26">
        <v>2000</v>
      </c>
      <c r="G7273" s="28" t="s">
        <v>1224</v>
      </c>
      <c r="I7273" s="21">
        <f t="shared" si="227"/>
        <v>51</v>
      </c>
    </row>
    <row r="7274" spans="1:9" x14ac:dyDescent="0.25">
      <c r="A7274" s="21" t="s">
        <v>2119</v>
      </c>
      <c r="B7274" s="25">
        <v>41988</v>
      </c>
      <c r="C7274" s="28" t="s">
        <v>1015</v>
      </c>
      <c r="D7274" s="21" t="s">
        <v>1153</v>
      </c>
      <c r="E7274" s="26">
        <v>2550</v>
      </c>
      <c r="G7274" s="28" t="s">
        <v>1211</v>
      </c>
      <c r="I7274" s="21">
        <f t="shared" si="227"/>
        <v>51</v>
      </c>
    </row>
    <row r="7275" spans="1:9" x14ac:dyDescent="0.25">
      <c r="A7275" s="21" t="s">
        <v>2119</v>
      </c>
      <c r="B7275" s="25">
        <v>41988</v>
      </c>
      <c r="C7275" s="28" t="s">
        <v>275</v>
      </c>
      <c r="D7275" s="21">
        <v>112456</v>
      </c>
      <c r="F7275" s="26">
        <v>1298.3900000000001</v>
      </c>
      <c r="G7275" s="28" t="s">
        <v>1211</v>
      </c>
    </row>
    <row r="7276" spans="1:9" x14ac:dyDescent="0.25">
      <c r="A7276" s="21" t="s">
        <v>2119</v>
      </c>
      <c r="B7276" s="25">
        <v>41989</v>
      </c>
      <c r="C7276" s="28" t="s">
        <v>21</v>
      </c>
      <c r="D7276" s="21" t="s">
        <v>1009</v>
      </c>
      <c r="E7276" s="26">
        <v>-275</v>
      </c>
      <c r="G7276" s="28" t="s">
        <v>1009</v>
      </c>
      <c r="I7276" s="21">
        <f>WEEKNUM(B7276)</f>
        <v>51</v>
      </c>
    </row>
    <row r="7277" spans="1:9" x14ac:dyDescent="0.25">
      <c r="A7277" s="21" t="s">
        <v>2119</v>
      </c>
      <c r="B7277" s="25">
        <v>41989</v>
      </c>
      <c r="C7277" s="28" t="s">
        <v>21</v>
      </c>
      <c r="D7277" s="21" t="s">
        <v>22</v>
      </c>
      <c r="E7277" s="26">
        <v>800</v>
      </c>
      <c r="G7277" s="28" t="s">
        <v>1103</v>
      </c>
      <c r="I7277" s="21">
        <f>WEEKNUM(B7277)</f>
        <v>51</v>
      </c>
    </row>
    <row r="7278" spans="1:9" x14ac:dyDescent="0.25">
      <c r="A7278" s="21" t="s">
        <v>2119</v>
      </c>
      <c r="B7278" s="25">
        <v>41989</v>
      </c>
      <c r="C7278" s="28" t="s">
        <v>21</v>
      </c>
      <c r="D7278" s="21" t="s">
        <v>937</v>
      </c>
      <c r="E7278" s="26">
        <v>200</v>
      </c>
      <c r="G7278" s="28" t="s">
        <v>504</v>
      </c>
      <c r="I7278" s="21">
        <f>WEEKNUM(B7278)</f>
        <v>51</v>
      </c>
    </row>
    <row r="7279" spans="1:9" x14ac:dyDescent="0.25">
      <c r="A7279" s="21" t="s">
        <v>2119</v>
      </c>
      <c r="B7279" s="25">
        <v>41989</v>
      </c>
      <c r="C7279" s="28" t="s">
        <v>21</v>
      </c>
      <c r="D7279" s="21" t="s">
        <v>937</v>
      </c>
      <c r="E7279" s="26">
        <v>400</v>
      </c>
      <c r="G7279" s="28" t="s">
        <v>1103</v>
      </c>
      <c r="I7279" s="21">
        <f>WEEKNUM(B7279)</f>
        <v>51</v>
      </c>
    </row>
    <row r="7280" spans="1:9" x14ac:dyDescent="0.25">
      <c r="A7280" s="21" t="s">
        <v>2119</v>
      </c>
      <c r="B7280" s="25">
        <v>41989</v>
      </c>
      <c r="C7280" s="28" t="s">
        <v>275</v>
      </c>
      <c r="D7280" s="21">
        <v>112537</v>
      </c>
      <c r="F7280" s="26">
        <v>444.53</v>
      </c>
      <c r="G7280" s="28" t="s">
        <v>1211</v>
      </c>
    </row>
    <row r="7281" spans="1:9" x14ac:dyDescent="0.25">
      <c r="A7281" s="21" t="s">
        <v>2119</v>
      </c>
      <c r="B7281" s="25">
        <v>41991</v>
      </c>
      <c r="C7281" s="28" t="s">
        <v>21</v>
      </c>
      <c r="D7281" s="21" t="s">
        <v>726</v>
      </c>
      <c r="E7281" s="26">
        <v>1000</v>
      </c>
      <c r="G7281" s="28" t="s">
        <v>970</v>
      </c>
      <c r="I7281" s="21">
        <f>WEEKNUM(B7281)</f>
        <v>51</v>
      </c>
    </row>
    <row r="7282" spans="1:9" x14ac:dyDescent="0.25">
      <c r="A7282" s="21" t="s">
        <v>2119</v>
      </c>
      <c r="B7282" s="25">
        <v>41991</v>
      </c>
      <c r="C7282" s="28" t="s">
        <v>6</v>
      </c>
      <c r="D7282" s="21">
        <v>333311</v>
      </c>
      <c r="F7282" s="26">
        <v>138.22999999999999</v>
      </c>
      <c r="G7282" s="28" t="s">
        <v>1220</v>
      </c>
    </row>
    <row r="7283" spans="1:9" x14ac:dyDescent="0.25">
      <c r="A7283" s="21" t="s">
        <v>2119</v>
      </c>
      <c r="B7283" s="25">
        <v>41991</v>
      </c>
      <c r="C7283" s="28" t="s">
        <v>275</v>
      </c>
      <c r="D7283" s="21">
        <v>315213</v>
      </c>
      <c r="F7283" s="26">
        <v>81.03</v>
      </c>
      <c r="G7283" s="28" t="s">
        <v>337</v>
      </c>
    </row>
    <row r="7284" spans="1:9" x14ac:dyDescent="0.25">
      <c r="A7284" s="21" t="s">
        <v>2119</v>
      </c>
      <c r="B7284" s="25">
        <v>41991</v>
      </c>
      <c r="C7284" s="28" t="s">
        <v>6</v>
      </c>
      <c r="D7284" s="21" t="s">
        <v>1209</v>
      </c>
      <c r="F7284" s="26">
        <v>581.58000000000004</v>
      </c>
      <c r="G7284" s="28" t="s">
        <v>970</v>
      </c>
    </row>
    <row r="7285" spans="1:9" x14ac:dyDescent="0.25">
      <c r="A7285" s="21" t="s">
        <v>2119</v>
      </c>
      <c r="B7285" s="25">
        <v>41991</v>
      </c>
      <c r="C7285" s="28" t="s">
        <v>1015</v>
      </c>
      <c r="D7285" s="21" t="s">
        <v>255</v>
      </c>
      <c r="E7285" s="26">
        <v>2000</v>
      </c>
      <c r="G7285" s="28" t="s">
        <v>1211</v>
      </c>
      <c r="I7285" s="21">
        <f>WEEKNUM(B7285)</f>
        <v>51</v>
      </c>
    </row>
    <row r="7286" spans="1:9" x14ac:dyDescent="0.25">
      <c r="A7286" s="21" t="s">
        <v>2119</v>
      </c>
      <c r="B7286" s="25">
        <v>41991</v>
      </c>
      <c r="C7286" s="28" t="s">
        <v>275</v>
      </c>
      <c r="D7286" s="21">
        <v>112668</v>
      </c>
      <c r="F7286" s="26">
        <v>309.23</v>
      </c>
      <c r="G7286" s="28" t="s">
        <v>1211</v>
      </c>
    </row>
    <row r="7287" spans="1:9" x14ac:dyDescent="0.25">
      <c r="A7287" s="21" t="s">
        <v>2119</v>
      </c>
      <c r="B7287" s="25">
        <v>41991</v>
      </c>
      <c r="C7287" s="28" t="s">
        <v>275</v>
      </c>
      <c r="D7287" s="21">
        <v>112711</v>
      </c>
      <c r="F7287" s="26">
        <v>1094.19</v>
      </c>
      <c r="G7287" s="28" t="s">
        <v>1211</v>
      </c>
    </row>
    <row r="7288" spans="1:9" x14ac:dyDescent="0.25">
      <c r="A7288" s="21" t="s">
        <v>2119</v>
      </c>
      <c r="B7288" s="25">
        <v>41993</v>
      </c>
      <c r="C7288" s="28" t="s">
        <v>6</v>
      </c>
      <c r="D7288" s="21" t="s">
        <v>1243</v>
      </c>
      <c r="F7288" s="26">
        <v>2564</v>
      </c>
      <c r="G7288" s="28" t="s">
        <v>970</v>
      </c>
    </row>
    <row r="7289" spans="1:9" x14ac:dyDescent="0.25">
      <c r="A7289" s="21" t="s">
        <v>2119</v>
      </c>
      <c r="B7289" s="25">
        <v>41995</v>
      </c>
      <c r="C7289" s="28" t="s">
        <v>21</v>
      </c>
      <c r="D7289" s="21" t="s">
        <v>1244</v>
      </c>
      <c r="E7289" s="26">
        <v>147.9</v>
      </c>
      <c r="G7289" s="28" t="s">
        <v>323</v>
      </c>
      <c r="I7289" s="21">
        <f t="shared" ref="I7289:I7295" si="228">WEEKNUM(B7289)</f>
        <v>52</v>
      </c>
    </row>
    <row r="7290" spans="1:9" x14ac:dyDescent="0.25">
      <c r="A7290" s="21" t="s">
        <v>2119</v>
      </c>
      <c r="B7290" s="25">
        <v>41995</v>
      </c>
      <c r="C7290" s="28" t="s">
        <v>21</v>
      </c>
      <c r="D7290" s="21" t="s">
        <v>1153</v>
      </c>
      <c r="E7290" s="26">
        <v>500</v>
      </c>
      <c r="G7290" s="28" t="s">
        <v>1224</v>
      </c>
      <c r="I7290" s="21">
        <f t="shared" si="228"/>
        <v>52</v>
      </c>
    </row>
    <row r="7291" spans="1:9" x14ac:dyDescent="0.25">
      <c r="A7291" s="21" t="s">
        <v>2119</v>
      </c>
      <c r="B7291" s="25">
        <v>41995</v>
      </c>
      <c r="C7291" s="28" t="s">
        <v>21</v>
      </c>
      <c r="D7291" s="21" t="s">
        <v>295</v>
      </c>
      <c r="E7291" s="26">
        <v>1600</v>
      </c>
      <c r="G7291" s="28" t="s">
        <v>1220</v>
      </c>
      <c r="I7291" s="21">
        <f t="shared" si="228"/>
        <v>52</v>
      </c>
    </row>
    <row r="7292" spans="1:9" x14ac:dyDescent="0.25">
      <c r="A7292" s="21" t="s">
        <v>2119</v>
      </c>
      <c r="B7292" s="25">
        <v>41995</v>
      </c>
      <c r="C7292" s="28" t="s">
        <v>1015</v>
      </c>
      <c r="D7292" s="21" t="s">
        <v>1173</v>
      </c>
      <c r="E7292" s="26">
        <v>500</v>
      </c>
      <c r="G7292" s="28" t="s">
        <v>1211</v>
      </c>
      <c r="I7292" s="21">
        <f t="shared" si="228"/>
        <v>52</v>
      </c>
    </row>
    <row r="7293" spans="1:9" x14ac:dyDescent="0.25">
      <c r="A7293" s="21" t="s">
        <v>2119</v>
      </c>
      <c r="B7293" s="25">
        <v>41995</v>
      </c>
      <c r="C7293" s="28" t="s">
        <v>1015</v>
      </c>
      <c r="D7293" s="21" t="s">
        <v>1153</v>
      </c>
      <c r="E7293" s="26">
        <v>1750</v>
      </c>
      <c r="G7293" s="28" t="s">
        <v>1211</v>
      </c>
      <c r="I7293" s="21">
        <f t="shared" si="228"/>
        <v>52</v>
      </c>
    </row>
    <row r="7294" spans="1:9" x14ac:dyDescent="0.25">
      <c r="A7294" s="21" t="s">
        <v>2119</v>
      </c>
      <c r="B7294" s="25">
        <v>41995</v>
      </c>
      <c r="C7294" s="28" t="s">
        <v>1015</v>
      </c>
      <c r="D7294" s="21" t="s">
        <v>40</v>
      </c>
      <c r="E7294" s="26">
        <v>1500</v>
      </c>
      <c r="G7294" s="28" t="s">
        <v>1211</v>
      </c>
      <c r="I7294" s="21">
        <f t="shared" si="228"/>
        <v>52</v>
      </c>
    </row>
    <row r="7295" spans="1:9" x14ac:dyDescent="0.25">
      <c r="A7295" s="21" t="s">
        <v>2119</v>
      </c>
      <c r="B7295" s="25">
        <v>41996</v>
      </c>
      <c r="C7295" s="28" t="s">
        <v>21</v>
      </c>
      <c r="D7295" s="21" t="s">
        <v>1245</v>
      </c>
      <c r="E7295" s="26">
        <v>3500</v>
      </c>
      <c r="G7295" s="28" t="s">
        <v>323</v>
      </c>
      <c r="I7295" s="21">
        <f t="shared" si="228"/>
        <v>52</v>
      </c>
    </row>
    <row r="7296" spans="1:9" x14ac:dyDescent="0.25">
      <c r="A7296" s="21" t="s">
        <v>2119</v>
      </c>
      <c r="B7296" s="25">
        <v>41996</v>
      </c>
      <c r="C7296" s="28" t="s">
        <v>6</v>
      </c>
      <c r="D7296" s="21">
        <v>322025</v>
      </c>
      <c r="F7296" s="26">
        <v>69.599999999999994</v>
      </c>
      <c r="G7296" s="28" t="s">
        <v>19</v>
      </c>
    </row>
    <row r="7297" spans="1:9" x14ac:dyDescent="0.25">
      <c r="A7297" s="21" t="s">
        <v>2119</v>
      </c>
      <c r="B7297" s="25">
        <v>41996</v>
      </c>
      <c r="C7297" s="28" t="s">
        <v>6</v>
      </c>
      <c r="D7297" s="21" t="s">
        <v>1246</v>
      </c>
      <c r="F7297" s="26">
        <v>201.27</v>
      </c>
      <c r="G7297" s="28" t="s">
        <v>323</v>
      </c>
    </row>
    <row r="7298" spans="1:9" x14ac:dyDescent="0.25">
      <c r="A7298" s="21" t="s">
        <v>2119</v>
      </c>
      <c r="B7298" s="25">
        <v>41996</v>
      </c>
      <c r="C7298" s="28" t="s">
        <v>1015</v>
      </c>
      <c r="D7298" s="21" t="s">
        <v>528</v>
      </c>
      <c r="E7298" s="26">
        <v>1600</v>
      </c>
      <c r="G7298" s="28" t="s">
        <v>1211</v>
      </c>
      <c r="I7298" s="21">
        <f>WEEKNUM(B7298)</f>
        <v>52</v>
      </c>
    </row>
    <row r="7299" spans="1:9" x14ac:dyDescent="0.25">
      <c r="A7299" s="21" t="s">
        <v>2119</v>
      </c>
      <c r="B7299" s="25">
        <v>41997</v>
      </c>
      <c r="C7299" s="28" t="s">
        <v>6</v>
      </c>
      <c r="D7299" s="21">
        <v>113035</v>
      </c>
      <c r="F7299" s="26">
        <v>25.58</v>
      </c>
      <c r="G7299" s="21" t="s">
        <v>1191</v>
      </c>
    </row>
    <row r="7300" spans="1:9" x14ac:dyDescent="0.25">
      <c r="A7300" s="21" t="s">
        <v>2119</v>
      </c>
      <c r="B7300" s="25">
        <v>41997</v>
      </c>
      <c r="C7300" s="28" t="s">
        <v>21</v>
      </c>
      <c r="D7300" s="21" t="s">
        <v>726</v>
      </c>
      <c r="E7300" s="26">
        <v>850</v>
      </c>
      <c r="G7300" s="28" t="s">
        <v>970</v>
      </c>
      <c r="I7300" s="21">
        <f>WEEKNUM(B7300)</f>
        <v>52</v>
      </c>
    </row>
    <row r="7301" spans="1:9" x14ac:dyDescent="0.25">
      <c r="A7301" s="21" t="s">
        <v>2119</v>
      </c>
      <c r="B7301" s="25">
        <v>41999</v>
      </c>
      <c r="C7301" s="28" t="s">
        <v>21</v>
      </c>
      <c r="D7301" s="21" t="s">
        <v>1247</v>
      </c>
      <c r="E7301" s="26">
        <v>550</v>
      </c>
      <c r="G7301" s="28" t="s">
        <v>1191</v>
      </c>
      <c r="I7301" s="21">
        <f>WEEKNUM(B7301)</f>
        <v>52</v>
      </c>
    </row>
    <row r="7302" spans="1:9" x14ac:dyDescent="0.25">
      <c r="A7302" s="21" t="s">
        <v>2119</v>
      </c>
      <c r="B7302" s="25">
        <v>41999</v>
      </c>
      <c r="C7302" s="28" t="s">
        <v>6</v>
      </c>
      <c r="D7302" s="21">
        <v>334191</v>
      </c>
      <c r="F7302" s="26">
        <v>107.94</v>
      </c>
      <c r="G7302" s="28" t="s">
        <v>970</v>
      </c>
    </row>
    <row r="7303" spans="1:9" x14ac:dyDescent="0.25">
      <c r="A7303" s="21" t="s">
        <v>2119</v>
      </c>
      <c r="B7303" s="25">
        <v>41999</v>
      </c>
      <c r="C7303" s="28" t="s">
        <v>6</v>
      </c>
      <c r="D7303" s="21">
        <v>334243</v>
      </c>
      <c r="F7303" s="26">
        <v>295.51</v>
      </c>
      <c r="G7303" s="28" t="s">
        <v>970</v>
      </c>
    </row>
    <row r="7304" spans="1:9" x14ac:dyDescent="0.25">
      <c r="A7304" s="21" t="s">
        <v>2119</v>
      </c>
      <c r="B7304" s="25">
        <v>42003</v>
      </c>
      <c r="C7304" s="28" t="s">
        <v>21</v>
      </c>
      <c r="D7304" s="21" t="s">
        <v>40</v>
      </c>
      <c r="E7304" s="26">
        <v>380</v>
      </c>
      <c r="G7304" s="28" t="s">
        <v>346</v>
      </c>
      <c r="I7304" s="21">
        <f t="shared" ref="I7304:I7309" si="229">WEEKNUM(B7304)</f>
        <v>53</v>
      </c>
    </row>
    <row r="7305" spans="1:9" x14ac:dyDescent="0.25">
      <c r="A7305" s="21" t="s">
        <v>2119</v>
      </c>
      <c r="B7305" s="25">
        <v>42003</v>
      </c>
      <c r="C7305" s="28" t="s">
        <v>21</v>
      </c>
      <c r="D7305" s="21" t="s">
        <v>40</v>
      </c>
      <c r="E7305" s="26">
        <v>190</v>
      </c>
      <c r="G7305" s="28" t="s">
        <v>306</v>
      </c>
      <c r="I7305" s="21">
        <f t="shared" si="229"/>
        <v>53</v>
      </c>
    </row>
    <row r="7306" spans="1:9" x14ac:dyDescent="0.25">
      <c r="A7306" s="21" t="s">
        <v>2119</v>
      </c>
      <c r="B7306" s="25">
        <v>42003</v>
      </c>
      <c r="C7306" s="28" t="s">
        <v>21</v>
      </c>
      <c r="D7306" s="21" t="s">
        <v>40</v>
      </c>
      <c r="E7306" s="26">
        <v>140</v>
      </c>
      <c r="G7306" s="28" t="s">
        <v>1220</v>
      </c>
      <c r="I7306" s="21">
        <f t="shared" si="229"/>
        <v>53</v>
      </c>
    </row>
    <row r="7307" spans="1:9" x14ac:dyDescent="0.25">
      <c r="A7307" s="21" t="s">
        <v>2119</v>
      </c>
      <c r="B7307" s="25">
        <v>42003</v>
      </c>
      <c r="C7307" s="28" t="s">
        <v>21</v>
      </c>
      <c r="D7307" s="21" t="s">
        <v>40</v>
      </c>
      <c r="E7307" s="26">
        <v>260</v>
      </c>
      <c r="G7307" s="28" t="s">
        <v>19</v>
      </c>
      <c r="I7307" s="21">
        <f t="shared" si="229"/>
        <v>53</v>
      </c>
    </row>
    <row r="7308" spans="1:9" x14ac:dyDescent="0.25">
      <c r="A7308" s="21" t="s">
        <v>2119</v>
      </c>
      <c r="B7308" s="25">
        <v>42003</v>
      </c>
      <c r="C7308" s="28" t="s">
        <v>21</v>
      </c>
      <c r="D7308" s="21" t="s">
        <v>40</v>
      </c>
      <c r="E7308" s="26">
        <v>980</v>
      </c>
      <c r="G7308" s="28" t="s">
        <v>970</v>
      </c>
      <c r="I7308" s="21">
        <f t="shared" si="229"/>
        <v>53</v>
      </c>
    </row>
    <row r="7309" spans="1:9" x14ac:dyDescent="0.25">
      <c r="A7309" s="21" t="s">
        <v>2119</v>
      </c>
      <c r="B7309" s="25">
        <v>42003</v>
      </c>
      <c r="C7309" s="28" t="s">
        <v>1015</v>
      </c>
      <c r="D7309" s="21" t="s">
        <v>40</v>
      </c>
      <c r="E7309" s="26">
        <v>570</v>
      </c>
      <c r="G7309" s="28" t="s">
        <v>1191</v>
      </c>
      <c r="I7309" s="21">
        <f t="shared" si="229"/>
        <v>53</v>
      </c>
    </row>
    <row r="7310" spans="1:9" x14ac:dyDescent="0.25">
      <c r="A7310" s="21" t="s">
        <v>2119</v>
      </c>
      <c r="B7310" s="25">
        <v>42003</v>
      </c>
      <c r="C7310" s="28" t="s">
        <v>6</v>
      </c>
      <c r="D7310" s="21">
        <v>387630</v>
      </c>
      <c r="F7310" s="26">
        <v>263.11</v>
      </c>
      <c r="G7310" s="28" t="s">
        <v>346</v>
      </c>
    </row>
    <row r="7311" spans="1:9" x14ac:dyDescent="0.25">
      <c r="A7311" s="21" t="s">
        <v>2119</v>
      </c>
      <c r="B7311" s="25">
        <v>42003</v>
      </c>
      <c r="C7311" s="28" t="s">
        <v>6</v>
      </c>
      <c r="D7311" s="21" t="s">
        <v>1209</v>
      </c>
      <c r="F7311" s="26">
        <v>3264.86</v>
      </c>
      <c r="G7311" s="28" t="s">
        <v>970</v>
      </c>
    </row>
    <row r="7312" spans="1:9" x14ac:dyDescent="0.25">
      <c r="A7312" s="21" t="s">
        <v>2119</v>
      </c>
      <c r="B7312" s="25">
        <v>42003</v>
      </c>
      <c r="C7312" s="28" t="s">
        <v>21</v>
      </c>
      <c r="D7312" s="21" t="s">
        <v>1167</v>
      </c>
      <c r="E7312" s="26">
        <v>180</v>
      </c>
      <c r="G7312" s="28" t="s">
        <v>1211</v>
      </c>
      <c r="I7312" s="21">
        <f>WEEKNUM(B7312)</f>
        <v>53</v>
      </c>
    </row>
    <row r="7313" spans="1:16" x14ac:dyDescent="0.25">
      <c r="A7313" s="21" t="s">
        <v>2119</v>
      </c>
      <c r="B7313" s="25">
        <v>42003</v>
      </c>
      <c r="C7313" s="28" t="s">
        <v>1015</v>
      </c>
      <c r="D7313" s="21" t="s">
        <v>40</v>
      </c>
      <c r="E7313" s="26">
        <v>700</v>
      </c>
      <c r="G7313" s="28" t="s">
        <v>1211</v>
      </c>
      <c r="I7313" s="21">
        <f>WEEKNUM(B7313)</f>
        <v>53</v>
      </c>
    </row>
    <row r="7314" spans="1:16" x14ac:dyDescent="0.25">
      <c r="A7314" s="21" t="s">
        <v>2119</v>
      </c>
      <c r="B7314" s="25">
        <v>42004</v>
      </c>
      <c r="C7314" s="28" t="s">
        <v>21</v>
      </c>
      <c r="D7314" s="21" t="s">
        <v>508</v>
      </c>
      <c r="E7314" s="26">
        <v>479.62</v>
      </c>
      <c r="G7314" s="28" t="s">
        <v>454</v>
      </c>
      <c r="I7314" s="21">
        <f>WEEKNUM(B7314)</f>
        <v>53</v>
      </c>
    </row>
    <row r="7315" spans="1:16" x14ac:dyDescent="0.25">
      <c r="A7315" s="21" t="s">
        <v>2119</v>
      </c>
      <c r="B7315" s="25">
        <v>42006</v>
      </c>
      <c r="C7315" s="28" t="s">
        <v>21</v>
      </c>
      <c r="D7315" s="21" t="s">
        <v>262</v>
      </c>
      <c r="E7315" s="26">
        <v>10000</v>
      </c>
      <c r="G7315" s="28" t="s">
        <v>1220</v>
      </c>
      <c r="I7315" s="21">
        <f>WEEKNUM(B7315)</f>
        <v>1</v>
      </c>
      <c r="P7315" s="21" t="e">
        <f ca="1">sheetexists("budgets", G7315)</f>
        <v>#NAME?</v>
      </c>
    </row>
    <row r="7316" spans="1:16" x14ac:dyDescent="0.25">
      <c r="A7316" s="21" t="s">
        <v>2119</v>
      </c>
      <c r="B7316" s="25">
        <v>42006</v>
      </c>
      <c r="C7316" s="28" t="s">
        <v>21</v>
      </c>
      <c r="D7316" s="21" t="s">
        <v>510</v>
      </c>
      <c r="E7316" s="26">
        <v>197.1</v>
      </c>
      <c r="G7316" s="28" t="s">
        <v>299</v>
      </c>
      <c r="I7316" s="21">
        <f>WEEKNUM(B7316)</f>
        <v>1</v>
      </c>
      <c r="P7316" s="21" t="e">
        <f t="shared" ref="P7316:P7379" ca="1" si="230">sheetexists("budgets", G7316)</f>
        <v>#NAME?</v>
      </c>
    </row>
    <row r="7317" spans="1:16" x14ac:dyDescent="0.25">
      <c r="A7317" s="21" t="s">
        <v>2119</v>
      </c>
      <c r="B7317" s="25">
        <v>42006</v>
      </c>
      <c r="C7317" s="28" t="s">
        <v>6</v>
      </c>
      <c r="D7317" s="21">
        <v>316290</v>
      </c>
      <c r="F7317" s="26">
        <v>55.33</v>
      </c>
      <c r="G7317" s="28" t="s">
        <v>346</v>
      </c>
      <c r="P7317" s="21" t="e">
        <f t="shared" ca="1" si="230"/>
        <v>#NAME?</v>
      </c>
    </row>
    <row r="7318" spans="1:16" x14ac:dyDescent="0.25">
      <c r="A7318" s="21" t="s">
        <v>2119</v>
      </c>
      <c r="B7318" s="25">
        <v>42006</v>
      </c>
      <c r="C7318" s="28" t="s">
        <v>6</v>
      </c>
      <c r="D7318" s="21">
        <v>335013</v>
      </c>
      <c r="F7318" s="26">
        <v>87.95</v>
      </c>
      <c r="G7318" s="28" t="s">
        <v>1220</v>
      </c>
      <c r="P7318" s="21" t="e">
        <f t="shared" ca="1" si="230"/>
        <v>#NAME?</v>
      </c>
    </row>
    <row r="7319" spans="1:16" x14ac:dyDescent="0.25">
      <c r="A7319" s="21" t="s">
        <v>2119</v>
      </c>
      <c r="B7319" s="25">
        <v>42006</v>
      </c>
      <c r="C7319" s="28" t="s">
        <v>275</v>
      </c>
      <c r="D7319" s="21">
        <v>113466</v>
      </c>
      <c r="F7319" s="26">
        <v>607.04</v>
      </c>
      <c r="G7319" s="28" t="s">
        <v>500</v>
      </c>
      <c r="P7319" s="21" t="e">
        <f t="shared" ca="1" si="230"/>
        <v>#NAME?</v>
      </c>
    </row>
    <row r="7320" spans="1:16" x14ac:dyDescent="0.25">
      <c r="A7320" s="21" t="s">
        <v>2119</v>
      </c>
      <c r="B7320" s="51">
        <v>42006</v>
      </c>
      <c r="C7320" s="52" t="s">
        <v>6</v>
      </c>
      <c r="D7320" s="53" t="s">
        <v>1248</v>
      </c>
      <c r="E7320" s="53"/>
      <c r="F7320" s="54">
        <v>87.95</v>
      </c>
      <c r="G7320" s="28" t="s">
        <v>1220</v>
      </c>
      <c r="P7320" s="21" t="e">
        <f t="shared" ca="1" si="230"/>
        <v>#NAME?</v>
      </c>
    </row>
    <row r="7321" spans="1:16" x14ac:dyDescent="0.25">
      <c r="A7321" s="21" t="s">
        <v>2119</v>
      </c>
      <c r="B7321" s="51">
        <v>42006</v>
      </c>
      <c r="C7321" s="52" t="s">
        <v>6</v>
      </c>
      <c r="D7321" s="53" t="s">
        <v>1249</v>
      </c>
      <c r="E7321" s="53"/>
      <c r="F7321" s="54">
        <v>586.20000000000005</v>
      </c>
      <c r="G7321" s="28" t="s">
        <v>1220</v>
      </c>
      <c r="P7321" s="21" t="e">
        <f t="shared" ca="1" si="230"/>
        <v>#NAME?</v>
      </c>
    </row>
    <row r="7322" spans="1:16" x14ac:dyDescent="0.25">
      <c r="A7322" s="21" t="s">
        <v>2119</v>
      </c>
      <c r="B7322" s="25">
        <v>42007</v>
      </c>
      <c r="C7322" s="28" t="s">
        <v>6</v>
      </c>
      <c r="D7322" s="21">
        <v>113497</v>
      </c>
      <c r="F7322" s="26">
        <v>270.79000000000002</v>
      </c>
      <c r="G7322" s="28" t="s">
        <v>331</v>
      </c>
      <c r="P7322" s="21" t="e">
        <f t="shared" ca="1" si="230"/>
        <v>#NAME?</v>
      </c>
    </row>
    <row r="7323" spans="1:16" x14ac:dyDescent="0.25">
      <c r="A7323" s="21" t="s">
        <v>2119</v>
      </c>
      <c r="B7323" s="25">
        <v>42007</v>
      </c>
      <c r="C7323" s="28" t="s">
        <v>6</v>
      </c>
      <c r="D7323" s="21">
        <v>113514</v>
      </c>
      <c r="F7323" s="26">
        <v>51.58</v>
      </c>
      <c r="G7323" s="28" t="s">
        <v>331</v>
      </c>
      <c r="P7323" s="21" t="e">
        <f t="shared" ca="1" si="230"/>
        <v>#NAME?</v>
      </c>
    </row>
    <row r="7324" spans="1:16" x14ac:dyDescent="0.25">
      <c r="A7324" s="21" t="s">
        <v>2119</v>
      </c>
      <c r="B7324" s="51">
        <v>42007</v>
      </c>
      <c r="C7324" s="52" t="s">
        <v>6</v>
      </c>
      <c r="D7324" s="53" t="s">
        <v>1250</v>
      </c>
      <c r="E7324" s="53"/>
      <c r="F7324" s="54">
        <v>270.79000000000002</v>
      </c>
      <c r="G7324" s="28" t="s">
        <v>331</v>
      </c>
      <c r="P7324" s="21" t="e">
        <f t="shared" ca="1" si="230"/>
        <v>#NAME?</v>
      </c>
    </row>
    <row r="7325" spans="1:16" x14ac:dyDescent="0.25">
      <c r="A7325" s="21" t="s">
        <v>2119</v>
      </c>
      <c r="B7325" s="51">
        <v>42007</v>
      </c>
      <c r="C7325" s="52" t="s">
        <v>6</v>
      </c>
      <c r="D7325" s="53" t="s">
        <v>1251</v>
      </c>
      <c r="E7325" s="53"/>
      <c r="F7325" s="54">
        <v>51.58</v>
      </c>
      <c r="G7325" s="28" t="s">
        <v>331</v>
      </c>
      <c r="P7325" s="21" t="e">
        <f t="shared" ca="1" si="230"/>
        <v>#NAME?</v>
      </c>
    </row>
    <row r="7326" spans="1:16" x14ac:dyDescent="0.25">
      <c r="A7326" s="21" t="s">
        <v>2119</v>
      </c>
      <c r="B7326" s="25">
        <v>42010</v>
      </c>
      <c r="C7326" s="28" t="s">
        <v>1015</v>
      </c>
      <c r="D7326" s="21" t="s">
        <v>36</v>
      </c>
      <c r="E7326" s="26">
        <v>750</v>
      </c>
      <c r="G7326" s="28" t="s">
        <v>1220</v>
      </c>
      <c r="I7326" s="21">
        <f>WEEKNUM(B7326)</f>
        <v>2</v>
      </c>
      <c r="P7326" s="21" t="e">
        <f t="shared" ca="1" si="230"/>
        <v>#NAME?</v>
      </c>
    </row>
    <row r="7327" spans="1:16" x14ac:dyDescent="0.25">
      <c r="A7327" s="21" t="s">
        <v>2119</v>
      </c>
      <c r="B7327" s="25">
        <v>42010</v>
      </c>
      <c r="C7327" s="28" t="s">
        <v>1015</v>
      </c>
      <c r="D7327" s="21" t="s">
        <v>36</v>
      </c>
      <c r="E7327" s="26">
        <v>545</v>
      </c>
      <c r="G7327" s="28" t="s">
        <v>331</v>
      </c>
      <c r="I7327" s="21">
        <f>WEEKNUM(B7327)</f>
        <v>2</v>
      </c>
      <c r="P7327" s="21" t="e">
        <f t="shared" ca="1" si="230"/>
        <v>#NAME?</v>
      </c>
    </row>
    <row r="7328" spans="1:16" x14ac:dyDescent="0.25">
      <c r="A7328" s="21" t="s">
        <v>2119</v>
      </c>
      <c r="B7328" s="25">
        <v>42010</v>
      </c>
      <c r="C7328" s="28" t="s">
        <v>21</v>
      </c>
      <c r="D7328" s="21" t="s">
        <v>1116</v>
      </c>
      <c r="E7328" s="26">
        <v>-707</v>
      </c>
      <c r="G7328" s="28" t="s">
        <v>1116</v>
      </c>
      <c r="I7328" s="21">
        <f>WEEKNUM(B7328)</f>
        <v>2</v>
      </c>
      <c r="P7328" s="21" t="e">
        <f t="shared" ca="1" si="230"/>
        <v>#NAME?</v>
      </c>
    </row>
    <row r="7329" spans="1:16" x14ac:dyDescent="0.25">
      <c r="A7329" s="21" t="s">
        <v>2119</v>
      </c>
      <c r="B7329" s="25">
        <v>42010</v>
      </c>
      <c r="C7329" s="28" t="s">
        <v>1202</v>
      </c>
      <c r="D7329" s="21">
        <v>316624</v>
      </c>
      <c r="F7329" s="26">
        <v>144.12</v>
      </c>
      <c r="G7329" s="28" t="s">
        <v>323</v>
      </c>
      <c r="P7329" s="21" t="e">
        <f t="shared" ca="1" si="230"/>
        <v>#NAME?</v>
      </c>
    </row>
    <row r="7330" spans="1:16" x14ac:dyDescent="0.25">
      <c r="A7330" s="21" t="s">
        <v>2119</v>
      </c>
      <c r="B7330" s="51">
        <v>42010</v>
      </c>
      <c r="C7330" s="52" t="s">
        <v>6</v>
      </c>
      <c r="D7330" s="53" t="s">
        <v>1252</v>
      </c>
      <c r="E7330" s="53"/>
      <c r="F7330" s="54">
        <v>658.31</v>
      </c>
      <c r="G7330" s="28" t="s">
        <v>970</v>
      </c>
      <c r="P7330" s="21" t="e">
        <f t="shared" ca="1" si="230"/>
        <v>#NAME?</v>
      </c>
    </row>
    <row r="7331" spans="1:16" x14ac:dyDescent="0.25">
      <c r="A7331" s="21" t="s">
        <v>2119</v>
      </c>
      <c r="B7331" s="51">
        <v>42010</v>
      </c>
      <c r="C7331" s="52" t="s">
        <v>6</v>
      </c>
      <c r="D7331" s="53" t="s">
        <v>1253</v>
      </c>
      <c r="E7331" s="53"/>
      <c r="F7331" s="54">
        <v>-3.66</v>
      </c>
      <c r="G7331" s="28" t="s">
        <v>997</v>
      </c>
      <c r="P7331" s="21" t="e">
        <f t="shared" ca="1" si="230"/>
        <v>#NAME?</v>
      </c>
    </row>
    <row r="7332" spans="1:16" x14ac:dyDescent="0.25">
      <c r="A7332" s="21" t="s">
        <v>2119</v>
      </c>
      <c r="B7332" s="51">
        <v>42010</v>
      </c>
      <c r="C7332" s="52" t="s">
        <v>6</v>
      </c>
      <c r="D7332" s="53" t="s">
        <v>1254</v>
      </c>
      <c r="E7332" s="53"/>
      <c r="F7332" s="54">
        <v>71.13</v>
      </c>
      <c r="G7332" s="28" t="s">
        <v>997</v>
      </c>
      <c r="P7332" s="21" t="e">
        <f t="shared" ca="1" si="230"/>
        <v>#NAME?</v>
      </c>
    </row>
    <row r="7333" spans="1:16" x14ac:dyDescent="0.25">
      <c r="A7333" s="21" t="s">
        <v>2119</v>
      </c>
      <c r="B7333" s="25">
        <v>42011</v>
      </c>
      <c r="C7333" s="28" t="s">
        <v>6</v>
      </c>
      <c r="D7333" s="21">
        <v>335632</v>
      </c>
      <c r="F7333" s="26">
        <v>345.15</v>
      </c>
      <c r="G7333" s="28" t="s">
        <v>970</v>
      </c>
      <c r="P7333" s="21" t="e">
        <f t="shared" ca="1" si="230"/>
        <v>#NAME?</v>
      </c>
    </row>
    <row r="7334" spans="1:16" x14ac:dyDescent="0.25">
      <c r="A7334" s="21" t="s">
        <v>2119</v>
      </c>
      <c r="B7334" s="51">
        <v>42011</v>
      </c>
      <c r="C7334" s="52" t="s">
        <v>6</v>
      </c>
      <c r="D7334" s="53" t="s">
        <v>1255</v>
      </c>
      <c r="E7334" s="53"/>
      <c r="F7334" s="54">
        <v>345.15</v>
      </c>
      <c r="G7334" s="28" t="s">
        <v>970</v>
      </c>
      <c r="P7334" s="21" t="e">
        <f t="shared" ca="1" si="230"/>
        <v>#NAME?</v>
      </c>
    </row>
    <row r="7335" spans="1:16" x14ac:dyDescent="0.25">
      <c r="A7335" s="21" t="s">
        <v>2119</v>
      </c>
      <c r="B7335" s="51">
        <v>42011</v>
      </c>
      <c r="C7335" s="52" t="s">
        <v>6</v>
      </c>
      <c r="D7335" s="53" t="s">
        <v>1256</v>
      </c>
      <c r="E7335" s="53"/>
      <c r="F7335" s="54">
        <v>55.24</v>
      </c>
      <c r="G7335" s="28" t="s">
        <v>1257</v>
      </c>
      <c r="P7335" s="21" t="e">
        <f t="shared" ca="1" si="230"/>
        <v>#NAME?</v>
      </c>
    </row>
    <row r="7336" spans="1:16" x14ac:dyDescent="0.25">
      <c r="A7336" s="21" t="s">
        <v>2119</v>
      </c>
      <c r="B7336" s="51">
        <v>42011</v>
      </c>
      <c r="C7336" s="52" t="s">
        <v>6</v>
      </c>
      <c r="D7336" s="53" t="s">
        <v>1258</v>
      </c>
      <c r="E7336" s="53"/>
      <c r="F7336" s="54">
        <v>868.69</v>
      </c>
      <c r="G7336" s="28" t="s">
        <v>1220</v>
      </c>
      <c r="P7336" s="21" t="e">
        <f t="shared" ca="1" si="230"/>
        <v>#NAME?</v>
      </c>
    </row>
    <row r="7337" spans="1:16" x14ac:dyDescent="0.25">
      <c r="A7337" s="21" t="s">
        <v>2119</v>
      </c>
      <c r="B7337" s="25">
        <v>42012</v>
      </c>
      <c r="C7337" s="28" t="s">
        <v>21</v>
      </c>
      <c r="D7337" s="21" t="s">
        <v>918</v>
      </c>
      <c r="E7337" s="26">
        <v>-200</v>
      </c>
      <c r="G7337" s="28" t="s">
        <v>918</v>
      </c>
      <c r="I7337" s="21">
        <f>WEEKNUM(B7337)</f>
        <v>2</v>
      </c>
      <c r="P7337" s="21" t="e">
        <f t="shared" ca="1" si="230"/>
        <v>#NAME?</v>
      </c>
    </row>
    <row r="7338" spans="1:16" x14ac:dyDescent="0.25">
      <c r="A7338" s="21" t="s">
        <v>2119</v>
      </c>
      <c r="B7338" s="25">
        <v>42012</v>
      </c>
      <c r="C7338" s="28" t="s">
        <v>21</v>
      </c>
      <c r="D7338" s="21" t="s">
        <v>489</v>
      </c>
      <c r="E7338" s="26">
        <v>226.29</v>
      </c>
      <c r="G7338" s="28" t="s">
        <v>454</v>
      </c>
      <c r="I7338" s="21">
        <f>WEEKNUM(B7338)</f>
        <v>2</v>
      </c>
      <c r="P7338" s="21" t="e">
        <f t="shared" ca="1" si="230"/>
        <v>#NAME?</v>
      </c>
    </row>
    <row r="7339" spans="1:16" x14ac:dyDescent="0.25">
      <c r="A7339" s="21" t="s">
        <v>2119</v>
      </c>
      <c r="B7339" s="51">
        <v>42012</v>
      </c>
      <c r="C7339" s="52" t="s">
        <v>6</v>
      </c>
      <c r="D7339" s="53" t="s">
        <v>1259</v>
      </c>
      <c r="E7339" s="53"/>
      <c r="F7339" s="54">
        <v>586.52</v>
      </c>
      <c r="G7339" s="28" t="s">
        <v>1220</v>
      </c>
      <c r="P7339" s="21" t="e">
        <f t="shared" ca="1" si="230"/>
        <v>#NAME?</v>
      </c>
    </row>
    <row r="7340" spans="1:16" x14ac:dyDescent="0.25">
      <c r="A7340" s="21" t="s">
        <v>2119</v>
      </c>
      <c r="B7340" s="25">
        <v>42013</v>
      </c>
      <c r="C7340" s="28" t="s">
        <v>21</v>
      </c>
      <c r="D7340" s="21" t="s">
        <v>255</v>
      </c>
      <c r="E7340" s="26">
        <v>230</v>
      </c>
      <c r="G7340" s="28" t="s">
        <v>970</v>
      </c>
      <c r="I7340" s="21">
        <f>WEEKNUM(B7340)</f>
        <v>2</v>
      </c>
      <c r="P7340" s="21" t="e">
        <f t="shared" ca="1" si="230"/>
        <v>#NAME?</v>
      </c>
    </row>
    <row r="7341" spans="1:16" x14ac:dyDescent="0.25">
      <c r="A7341" s="21" t="s">
        <v>2119</v>
      </c>
      <c r="B7341" s="25">
        <v>42013</v>
      </c>
      <c r="C7341" s="28" t="s">
        <v>21</v>
      </c>
      <c r="D7341" s="21" t="s">
        <v>255</v>
      </c>
      <c r="E7341" s="26">
        <v>900</v>
      </c>
      <c r="G7341" s="28" t="s">
        <v>346</v>
      </c>
      <c r="I7341" s="21">
        <f>WEEKNUM(B7341)</f>
        <v>2</v>
      </c>
      <c r="P7341" s="21" t="e">
        <f t="shared" ca="1" si="230"/>
        <v>#NAME?</v>
      </c>
    </row>
    <row r="7342" spans="1:16" x14ac:dyDescent="0.25">
      <c r="A7342" s="21" t="s">
        <v>2119</v>
      </c>
      <c r="B7342" s="25">
        <v>42013</v>
      </c>
      <c r="C7342" s="28" t="s">
        <v>21</v>
      </c>
      <c r="D7342" s="21" t="s">
        <v>255</v>
      </c>
      <c r="E7342" s="26">
        <v>205</v>
      </c>
      <c r="G7342" s="28" t="s">
        <v>1224</v>
      </c>
      <c r="I7342" s="21">
        <f>WEEKNUM(B7342)</f>
        <v>2</v>
      </c>
      <c r="P7342" s="21" t="e">
        <f t="shared" ca="1" si="230"/>
        <v>#NAME?</v>
      </c>
    </row>
    <row r="7343" spans="1:16" x14ac:dyDescent="0.25">
      <c r="A7343" s="21" t="s">
        <v>2119</v>
      </c>
      <c r="B7343" s="25">
        <v>42013</v>
      </c>
      <c r="C7343" s="28" t="s">
        <v>6</v>
      </c>
      <c r="D7343" s="21">
        <v>335933</v>
      </c>
      <c r="F7343" s="26">
        <v>509.36</v>
      </c>
      <c r="G7343" s="28" t="s">
        <v>1220</v>
      </c>
      <c r="P7343" s="21" t="e">
        <f t="shared" ca="1" si="230"/>
        <v>#NAME?</v>
      </c>
    </row>
    <row r="7344" spans="1:16" x14ac:dyDescent="0.25">
      <c r="A7344" s="21" t="s">
        <v>2119</v>
      </c>
      <c r="B7344" s="25">
        <v>42013</v>
      </c>
      <c r="C7344" s="28" t="s">
        <v>6</v>
      </c>
      <c r="D7344" s="21">
        <v>388552</v>
      </c>
      <c r="F7344" s="26">
        <v>685.38</v>
      </c>
      <c r="G7344" s="28" t="s">
        <v>346</v>
      </c>
      <c r="P7344" s="21" t="e">
        <f t="shared" ca="1" si="230"/>
        <v>#NAME?</v>
      </c>
    </row>
    <row r="7345" spans="1:16" x14ac:dyDescent="0.25">
      <c r="A7345" s="21" t="s">
        <v>2119</v>
      </c>
      <c r="B7345" s="25">
        <v>42013</v>
      </c>
      <c r="C7345" s="28" t="s">
        <v>275</v>
      </c>
      <c r="D7345" s="21">
        <v>113847</v>
      </c>
      <c r="F7345" s="26">
        <v>199.72</v>
      </c>
      <c r="G7345" s="28" t="s">
        <v>1260</v>
      </c>
      <c r="P7345" s="21" t="e">
        <f t="shared" ca="1" si="230"/>
        <v>#NAME?</v>
      </c>
    </row>
    <row r="7346" spans="1:16" x14ac:dyDescent="0.25">
      <c r="A7346" s="21" t="s">
        <v>2119</v>
      </c>
      <c r="B7346" s="51">
        <v>42013</v>
      </c>
      <c r="C7346" s="52" t="s">
        <v>6</v>
      </c>
      <c r="D7346" s="53" t="s">
        <v>1261</v>
      </c>
      <c r="E7346" s="53"/>
      <c r="F7346" s="54">
        <v>509.36</v>
      </c>
      <c r="G7346" s="28" t="s">
        <v>1220</v>
      </c>
      <c r="P7346" s="21" t="e">
        <f t="shared" ca="1" si="230"/>
        <v>#NAME?</v>
      </c>
    </row>
    <row r="7347" spans="1:16" x14ac:dyDescent="0.25">
      <c r="A7347" s="21" t="s">
        <v>2119</v>
      </c>
      <c r="B7347" s="25">
        <v>42014</v>
      </c>
      <c r="C7347" s="28" t="s">
        <v>6</v>
      </c>
      <c r="D7347" s="21">
        <v>336147</v>
      </c>
      <c r="F7347" s="26">
        <v>385.74</v>
      </c>
      <c r="G7347" s="28" t="s">
        <v>1220</v>
      </c>
      <c r="P7347" s="21" t="e">
        <f t="shared" ca="1" si="230"/>
        <v>#NAME?</v>
      </c>
    </row>
    <row r="7348" spans="1:16" x14ac:dyDescent="0.25">
      <c r="A7348" s="21" t="s">
        <v>2119</v>
      </c>
      <c r="B7348" s="25">
        <v>42014</v>
      </c>
      <c r="C7348" s="28" t="s">
        <v>6</v>
      </c>
      <c r="D7348" s="21">
        <v>388667</v>
      </c>
      <c r="F7348" s="26">
        <v>75.38</v>
      </c>
      <c r="G7348" s="28" t="s">
        <v>346</v>
      </c>
      <c r="P7348" s="21" t="e">
        <f t="shared" ca="1" si="230"/>
        <v>#NAME?</v>
      </c>
    </row>
    <row r="7349" spans="1:16" x14ac:dyDescent="0.25">
      <c r="A7349" s="21" t="s">
        <v>2119</v>
      </c>
      <c r="B7349" s="51">
        <v>42014</v>
      </c>
      <c r="C7349" s="52" t="s">
        <v>6</v>
      </c>
      <c r="D7349" s="53" t="s">
        <v>1262</v>
      </c>
      <c r="E7349" s="53"/>
      <c r="F7349" s="54">
        <v>385.74</v>
      </c>
      <c r="G7349" s="28" t="s">
        <v>1220</v>
      </c>
      <c r="P7349" s="21" t="e">
        <f t="shared" ca="1" si="230"/>
        <v>#NAME?</v>
      </c>
    </row>
    <row r="7350" spans="1:16" x14ac:dyDescent="0.25">
      <c r="A7350" s="21" t="s">
        <v>2119</v>
      </c>
      <c r="B7350" s="25">
        <v>42016</v>
      </c>
      <c r="C7350" s="28" t="s">
        <v>21</v>
      </c>
      <c r="D7350" s="21" t="s">
        <v>22</v>
      </c>
      <c r="E7350" s="26">
        <v>2500</v>
      </c>
      <c r="G7350" s="28" t="s">
        <v>1220</v>
      </c>
      <c r="I7350" s="21">
        <f t="shared" ref="I7350:I7356" si="231">WEEKNUM(B7350)</f>
        <v>3</v>
      </c>
      <c r="P7350" s="21" t="e">
        <f t="shared" ca="1" si="230"/>
        <v>#NAME?</v>
      </c>
    </row>
    <row r="7351" spans="1:16" x14ac:dyDescent="0.25">
      <c r="A7351" s="21" t="s">
        <v>2119</v>
      </c>
      <c r="B7351" s="25">
        <v>42016</v>
      </c>
      <c r="C7351" s="28" t="s">
        <v>21</v>
      </c>
      <c r="D7351" s="21" t="s">
        <v>260</v>
      </c>
      <c r="E7351" s="26">
        <v>275</v>
      </c>
      <c r="G7351" s="21" t="s">
        <v>326</v>
      </c>
      <c r="I7351" s="21">
        <f t="shared" si="231"/>
        <v>3</v>
      </c>
      <c r="P7351" s="21" t="e">
        <f t="shared" ca="1" si="230"/>
        <v>#NAME?</v>
      </c>
    </row>
    <row r="7352" spans="1:16" x14ac:dyDescent="0.25">
      <c r="A7352" s="21" t="s">
        <v>2119</v>
      </c>
      <c r="B7352" s="25">
        <v>42016</v>
      </c>
      <c r="C7352" s="28" t="s">
        <v>21</v>
      </c>
      <c r="D7352" s="21" t="s">
        <v>260</v>
      </c>
      <c r="E7352" s="26">
        <v>1000</v>
      </c>
      <c r="G7352" s="28" t="s">
        <v>1220</v>
      </c>
      <c r="I7352" s="21">
        <f t="shared" si="231"/>
        <v>3</v>
      </c>
      <c r="P7352" s="21" t="e">
        <f t="shared" ca="1" si="230"/>
        <v>#NAME?</v>
      </c>
    </row>
    <row r="7353" spans="1:16" x14ac:dyDescent="0.25">
      <c r="A7353" s="21" t="s">
        <v>2119</v>
      </c>
      <c r="B7353" s="25">
        <v>42016</v>
      </c>
      <c r="C7353" s="28" t="s">
        <v>21</v>
      </c>
      <c r="D7353" s="21" t="s">
        <v>260</v>
      </c>
      <c r="E7353" s="26">
        <v>1500</v>
      </c>
      <c r="G7353" s="28" t="s">
        <v>970</v>
      </c>
      <c r="I7353" s="21">
        <f t="shared" si="231"/>
        <v>3</v>
      </c>
      <c r="P7353" s="21" t="e">
        <f t="shared" ca="1" si="230"/>
        <v>#NAME?</v>
      </c>
    </row>
    <row r="7354" spans="1:16" x14ac:dyDescent="0.25">
      <c r="A7354" s="21" t="s">
        <v>2119</v>
      </c>
      <c r="B7354" s="25">
        <v>42016</v>
      </c>
      <c r="C7354" s="28" t="s">
        <v>21</v>
      </c>
      <c r="D7354" s="21" t="s">
        <v>40</v>
      </c>
      <c r="E7354" s="26">
        <v>1130</v>
      </c>
      <c r="G7354" s="28" t="s">
        <v>970</v>
      </c>
      <c r="I7354" s="21">
        <f t="shared" si="231"/>
        <v>3</v>
      </c>
      <c r="P7354" s="21" t="e">
        <f t="shared" ca="1" si="230"/>
        <v>#NAME?</v>
      </c>
    </row>
    <row r="7355" spans="1:16" x14ac:dyDescent="0.25">
      <c r="A7355" s="21" t="s">
        <v>2119</v>
      </c>
      <c r="B7355" s="25">
        <v>42016</v>
      </c>
      <c r="C7355" s="28" t="s">
        <v>21</v>
      </c>
      <c r="D7355" s="21" t="s">
        <v>36</v>
      </c>
      <c r="E7355" s="26">
        <v>750</v>
      </c>
      <c r="G7355" s="28" t="s">
        <v>346</v>
      </c>
      <c r="I7355" s="21">
        <f t="shared" si="231"/>
        <v>3</v>
      </c>
      <c r="P7355" s="21" t="e">
        <f t="shared" ca="1" si="230"/>
        <v>#NAME?</v>
      </c>
    </row>
    <row r="7356" spans="1:16" x14ac:dyDescent="0.25">
      <c r="A7356" s="21" t="s">
        <v>2119</v>
      </c>
      <c r="B7356" s="25">
        <v>42016</v>
      </c>
      <c r="C7356" s="28" t="s">
        <v>21</v>
      </c>
      <c r="D7356" s="21" t="s">
        <v>36</v>
      </c>
      <c r="E7356" s="26">
        <v>500</v>
      </c>
      <c r="G7356" s="28" t="s">
        <v>997</v>
      </c>
      <c r="I7356" s="21">
        <f t="shared" si="231"/>
        <v>3</v>
      </c>
      <c r="P7356" s="21" t="e">
        <f t="shared" ca="1" si="230"/>
        <v>#NAME?</v>
      </c>
    </row>
    <row r="7357" spans="1:16" x14ac:dyDescent="0.25">
      <c r="A7357" s="21" t="s">
        <v>2119</v>
      </c>
      <c r="B7357" s="51">
        <v>42016</v>
      </c>
      <c r="C7357" s="52" t="s">
        <v>6</v>
      </c>
      <c r="D7357" s="53" t="s">
        <v>1263</v>
      </c>
      <c r="E7357" s="53"/>
      <c r="F7357" s="54">
        <v>915.17</v>
      </c>
      <c r="G7357" s="28" t="s">
        <v>1220</v>
      </c>
      <c r="P7357" s="21" t="e">
        <f t="shared" ca="1" si="230"/>
        <v>#NAME?</v>
      </c>
    </row>
    <row r="7358" spans="1:16" x14ac:dyDescent="0.25">
      <c r="A7358" s="21" t="s">
        <v>2119</v>
      </c>
      <c r="B7358" s="25">
        <v>42016</v>
      </c>
      <c r="C7358" s="28" t="s">
        <v>1015</v>
      </c>
      <c r="D7358" s="21" t="s">
        <v>36</v>
      </c>
      <c r="E7358" s="26">
        <v>2655</v>
      </c>
      <c r="G7358" s="28" t="s">
        <v>1211</v>
      </c>
      <c r="I7358" s="21">
        <f>WEEKNUM(B7358)</f>
        <v>3</v>
      </c>
      <c r="P7358" s="21" t="e">
        <f t="shared" ca="1" si="230"/>
        <v>#NAME?</v>
      </c>
    </row>
    <row r="7359" spans="1:16" x14ac:dyDescent="0.25">
      <c r="A7359" s="21" t="s">
        <v>2119</v>
      </c>
      <c r="B7359" s="25">
        <v>42017</v>
      </c>
      <c r="C7359" s="28" t="s">
        <v>21</v>
      </c>
      <c r="D7359" s="21" t="s">
        <v>1167</v>
      </c>
      <c r="E7359" s="26">
        <v>275</v>
      </c>
      <c r="G7359" s="28" t="s">
        <v>970</v>
      </c>
      <c r="I7359" s="21">
        <f>WEEKNUM(B7359)</f>
        <v>3</v>
      </c>
      <c r="P7359" s="21" t="e">
        <f t="shared" ca="1" si="230"/>
        <v>#NAME?</v>
      </c>
    </row>
    <row r="7360" spans="1:16" x14ac:dyDescent="0.25">
      <c r="A7360" s="21" t="s">
        <v>2119</v>
      </c>
      <c r="B7360" s="25">
        <v>42017</v>
      </c>
      <c r="C7360" s="28" t="s">
        <v>6</v>
      </c>
      <c r="D7360" s="21">
        <v>653883</v>
      </c>
      <c r="F7360" s="26">
        <v>1110.82</v>
      </c>
      <c r="G7360" s="28" t="s">
        <v>1264</v>
      </c>
      <c r="P7360" s="21" t="e">
        <f t="shared" ca="1" si="230"/>
        <v>#NAME?</v>
      </c>
    </row>
    <row r="7361" spans="1:16" x14ac:dyDescent="0.25">
      <c r="A7361" s="21" t="s">
        <v>2119</v>
      </c>
      <c r="B7361" s="25">
        <v>42017</v>
      </c>
      <c r="C7361" s="28" t="s">
        <v>6</v>
      </c>
      <c r="D7361" s="21">
        <v>324168</v>
      </c>
      <c r="F7361" s="26">
        <v>100.81</v>
      </c>
      <c r="G7361" s="28" t="s">
        <v>97</v>
      </c>
      <c r="P7361" s="21" t="e">
        <f t="shared" ca="1" si="230"/>
        <v>#NAME?</v>
      </c>
    </row>
    <row r="7362" spans="1:16" x14ac:dyDescent="0.25">
      <c r="A7362" s="21" t="s">
        <v>2119</v>
      </c>
      <c r="B7362" s="51">
        <v>42017</v>
      </c>
      <c r="C7362" s="52" t="s">
        <v>6</v>
      </c>
      <c r="D7362" s="53" t="s">
        <v>1265</v>
      </c>
      <c r="E7362" s="53"/>
      <c r="F7362" s="54">
        <v>100.81</v>
      </c>
      <c r="G7362" s="28" t="s">
        <v>97</v>
      </c>
      <c r="P7362" s="21" t="e">
        <f t="shared" ca="1" si="230"/>
        <v>#NAME?</v>
      </c>
    </row>
    <row r="7363" spans="1:16" x14ac:dyDescent="0.25">
      <c r="A7363" s="21" t="s">
        <v>2119</v>
      </c>
      <c r="B7363" s="25">
        <v>42017</v>
      </c>
      <c r="C7363" s="28" t="s">
        <v>1230</v>
      </c>
      <c r="D7363" s="21" t="s">
        <v>216</v>
      </c>
      <c r="F7363" s="26">
        <v>429.71</v>
      </c>
      <c r="G7363" s="28" t="s">
        <v>1211</v>
      </c>
      <c r="P7363" s="21" t="e">
        <f t="shared" ca="1" si="230"/>
        <v>#NAME?</v>
      </c>
    </row>
    <row r="7364" spans="1:16" x14ac:dyDescent="0.25">
      <c r="A7364" s="21" t="s">
        <v>2119</v>
      </c>
      <c r="B7364" s="25">
        <v>42017</v>
      </c>
      <c r="C7364" s="28" t="s">
        <v>275</v>
      </c>
      <c r="D7364" s="21">
        <v>114115</v>
      </c>
      <c r="F7364" s="26">
        <v>541.94000000000005</v>
      </c>
      <c r="G7364" s="28" t="s">
        <v>1211</v>
      </c>
      <c r="P7364" s="21" t="e">
        <f t="shared" ca="1" si="230"/>
        <v>#NAME?</v>
      </c>
    </row>
    <row r="7365" spans="1:16" x14ac:dyDescent="0.25">
      <c r="A7365" s="21" t="s">
        <v>2119</v>
      </c>
      <c r="B7365" s="25">
        <v>42018</v>
      </c>
      <c r="C7365" s="28" t="s">
        <v>6</v>
      </c>
      <c r="D7365" s="21">
        <v>654197</v>
      </c>
      <c r="F7365" s="26">
        <v>134.47</v>
      </c>
      <c r="G7365" s="28" t="s">
        <v>1264</v>
      </c>
      <c r="P7365" s="21" t="e">
        <f t="shared" ca="1" si="230"/>
        <v>#NAME?</v>
      </c>
    </row>
    <row r="7366" spans="1:16" x14ac:dyDescent="0.25">
      <c r="A7366" s="21" t="s">
        <v>2119</v>
      </c>
      <c r="B7366" s="25">
        <v>42018</v>
      </c>
      <c r="C7366" s="28" t="s">
        <v>6</v>
      </c>
      <c r="D7366" s="21">
        <v>336805</v>
      </c>
      <c r="F7366" s="26">
        <v>160.55000000000001</v>
      </c>
      <c r="G7366" s="28" t="s">
        <v>970</v>
      </c>
      <c r="P7366" s="21" t="e">
        <f t="shared" ca="1" si="230"/>
        <v>#NAME?</v>
      </c>
    </row>
    <row r="7367" spans="1:16" x14ac:dyDescent="0.25">
      <c r="A7367" s="21" t="s">
        <v>2119</v>
      </c>
      <c r="B7367" s="51">
        <v>42018</v>
      </c>
      <c r="C7367" s="52" t="s">
        <v>6</v>
      </c>
      <c r="D7367" s="53" t="s">
        <v>1266</v>
      </c>
      <c r="E7367" s="53"/>
      <c r="F7367" s="54">
        <v>132.22999999999999</v>
      </c>
      <c r="G7367" s="28" t="s">
        <v>1264</v>
      </c>
      <c r="P7367" s="21" t="e">
        <f t="shared" ca="1" si="230"/>
        <v>#NAME?</v>
      </c>
    </row>
    <row r="7368" spans="1:16" x14ac:dyDescent="0.25">
      <c r="A7368" s="21" t="s">
        <v>2119</v>
      </c>
      <c r="B7368" s="51">
        <v>42018</v>
      </c>
      <c r="C7368" s="52" t="s">
        <v>6</v>
      </c>
      <c r="D7368" s="53" t="s">
        <v>1267</v>
      </c>
      <c r="E7368" s="53"/>
      <c r="F7368" s="54">
        <v>160.55000000000001</v>
      </c>
      <c r="G7368" s="28" t="s">
        <v>970</v>
      </c>
      <c r="P7368" s="21" t="e">
        <f t="shared" ca="1" si="230"/>
        <v>#NAME?</v>
      </c>
    </row>
    <row r="7369" spans="1:16" x14ac:dyDescent="0.25">
      <c r="A7369" s="21" t="s">
        <v>2119</v>
      </c>
      <c r="B7369" s="51">
        <v>42018</v>
      </c>
      <c r="C7369" s="52" t="s">
        <v>6</v>
      </c>
      <c r="D7369" s="53" t="s">
        <v>1268</v>
      </c>
      <c r="E7369" s="53"/>
      <c r="F7369" s="54">
        <v>280.41000000000003</v>
      </c>
      <c r="G7369" s="28" t="s">
        <v>1220</v>
      </c>
      <c r="P7369" s="21" t="e">
        <f t="shared" ca="1" si="230"/>
        <v>#NAME?</v>
      </c>
    </row>
    <row r="7370" spans="1:16" x14ac:dyDescent="0.25">
      <c r="A7370" s="21" t="s">
        <v>2119</v>
      </c>
      <c r="B7370" s="25">
        <v>42018</v>
      </c>
      <c r="C7370" s="28" t="s">
        <v>1015</v>
      </c>
      <c r="D7370" s="21" t="s">
        <v>528</v>
      </c>
      <c r="E7370" s="26">
        <v>1200</v>
      </c>
      <c r="G7370" s="28" t="s">
        <v>1211</v>
      </c>
      <c r="I7370" s="21">
        <f>WEEKNUM(B7370)</f>
        <v>3</v>
      </c>
      <c r="P7370" s="21" t="e">
        <f t="shared" ca="1" si="230"/>
        <v>#NAME?</v>
      </c>
    </row>
    <row r="7371" spans="1:16" x14ac:dyDescent="0.25">
      <c r="A7371" s="21" t="s">
        <v>2119</v>
      </c>
      <c r="B7371" s="25">
        <v>42018</v>
      </c>
      <c r="C7371" s="28" t="s">
        <v>275</v>
      </c>
      <c r="D7371" s="21">
        <v>336811</v>
      </c>
      <c r="F7371" s="26">
        <v>307.91000000000003</v>
      </c>
      <c r="G7371" s="28" t="s">
        <v>1211</v>
      </c>
      <c r="P7371" s="21" t="e">
        <f t="shared" ca="1" si="230"/>
        <v>#NAME?</v>
      </c>
    </row>
    <row r="7372" spans="1:16" x14ac:dyDescent="0.25">
      <c r="A7372" s="21" t="s">
        <v>2119</v>
      </c>
      <c r="B7372" s="25">
        <v>42019</v>
      </c>
      <c r="C7372" s="28" t="s">
        <v>21</v>
      </c>
      <c r="D7372" s="21" t="s">
        <v>1269</v>
      </c>
      <c r="E7372" s="26">
        <v>17500</v>
      </c>
      <c r="G7372" s="28" t="s">
        <v>1270</v>
      </c>
      <c r="I7372" s="21">
        <f>WEEKNUM(B7372)</f>
        <v>3</v>
      </c>
      <c r="P7372" s="21" t="e">
        <f t="shared" ca="1" si="230"/>
        <v>#NAME?</v>
      </c>
    </row>
    <row r="7373" spans="1:16" x14ac:dyDescent="0.25">
      <c r="A7373" s="21" t="s">
        <v>2119</v>
      </c>
      <c r="B7373" s="51">
        <v>42019</v>
      </c>
      <c r="C7373" s="52" t="s">
        <v>6</v>
      </c>
      <c r="D7373" s="53" t="s">
        <v>1271</v>
      </c>
      <c r="E7373" s="53"/>
      <c r="F7373" s="54">
        <v>43.86</v>
      </c>
      <c r="G7373" s="28" t="s">
        <v>970</v>
      </c>
      <c r="P7373" s="21" t="e">
        <f t="shared" ca="1" si="230"/>
        <v>#NAME?</v>
      </c>
    </row>
    <row r="7374" spans="1:16" x14ac:dyDescent="0.25">
      <c r="A7374" s="21" t="s">
        <v>2119</v>
      </c>
      <c r="B7374" s="25">
        <v>42020</v>
      </c>
      <c r="C7374" s="28" t="s">
        <v>6</v>
      </c>
      <c r="D7374" s="21">
        <v>337067</v>
      </c>
      <c r="F7374" s="26">
        <v>512.26</v>
      </c>
      <c r="G7374" s="28" t="s">
        <v>1220</v>
      </c>
      <c r="P7374" s="21" t="e">
        <f t="shared" ca="1" si="230"/>
        <v>#NAME?</v>
      </c>
    </row>
    <row r="7375" spans="1:16" x14ac:dyDescent="0.25">
      <c r="A7375" s="21" t="s">
        <v>2119</v>
      </c>
      <c r="B7375" s="25">
        <v>42020</v>
      </c>
      <c r="C7375" s="28" t="s">
        <v>21</v>
      </c>
      <c r="D7375" s="21" t="s">
        <v>258</v>
      </c>
      <c r="E7375" s="26">
        <v>420</v>
      </c>
      <c r="G7375" s="28" t="s">
        <v>970</v>
      </c>
      <c r="I7375" s="21">
        <f>WEEKNUM(B7375)</f>
        <v>3</v>
      </c>
      <c r="P7375" s="21" t="e">
        <f t="shared" ca="1" si="230"/>
        <v>#NAME?</v>
      </c>
    </row>
    <row r="7376" spans="1:16" x14ac:dyDescent="0.25">
      <c r="A7376" s="21" t="s">
        <v>2119</v>
      </c>
      <c r="B7376" s="25">
        <v>42020</v>
      </c>
      <c r="C7376" s="28" t="s">
        <v>21</v>
      </c>
      <c r="D7376" s="21" t="s">
        <v>258</v>
      </c>
      <c r="E7376" s="26">
        <v>270</v>
      </c>
      <c r="G7376" s="28" t="s">
        <v>97</v>
      </c>
      <c r="I7376" s="21">
        <f>WEEKNUM(B7376)</f>
        <v>3</v>
      </c>
      <c r="P7376" s="21" t="e">
        <f t="shared" ca="1" si="230"/>
        <v>#NAME?</v>
      </c>
    </row>
    <row r="7377" spans="1:16" x14ac:dyDescent="0.25">
      <c r="A7377" s="21" t="s">
        <v>2119</v>
      </c>
      <c r="B7377" s="51">
        <v>42020</v>
      </c>
      <c r="C7377" s="52" t="s">
        <v>6</v>
      </c>
      <c r="D7377" s="53" t="s">
        <v>1272</v>
      </c>
      <c r="E7377" s="53"/>
      <c r="F7377" s="54">
        <v>512.26</v>
      </c>
      <c r="G7377" s="28" t="s">
        <v>1220</v>
      </c>
      <c r="P7377" s="21" t="e">
        <f t="shared" ca="1" si="230"/>
        <v>#NAME?</v>
      </c>
    </row>
    <row r="7378" spans="1:16" x14ac:dyDescent="0.25">
      <c r="A7378" s="21" t="s">
        <v>2119</v>
      </c>
      <c r="B7378" s="51">
        <v>42020</v>
      </c>
      <c r="C7378" s="52" t="s">
        <v>6</v>
      </c>
      <c r="D7378" s="53" t="s">
        <v>1273</v>
      </c>
      <c r="E7378" s="53"/>
      <c r="F7378" s="54">
        <v>292.06</v>
      </c>
      <c r="G7378" s="28" t="s">
        <v>1264</v>
      </c>
      <c r="P7378" s="21" t="e">
        <f t="shared" ca="1" si="230"/>
        <v>#NAME?</v>
      </c>
    </row>
    <row r="7379" spans="1:16" x14ac:dyDescent="0.25">
      <c r="A7379" s="21" t="s">
        <v>2119</v>
      </c>
      <c r="B7379" s="51">
        <v>42020</v>
      </c>
      <c r="C7379" s="52" t="s">
        <v>6</v>
      </c>
      <c r="D7379" s="53" t="s">
        <v>1274</v>
      </c>
      <c r="E7379" s="53"/>
      <c r="F7379" s="54">
        <v>360.4</v>
      </c>
      <c r="G7379" s="28" t="s">
        <v>1264</v>
      </c>
      <c r="P7379" s="21" t="e">
        <f t="shared" ca="1" si="230"/>
        <v>#NAME?</v>
      </c>
    </row>
    <row r="7380" spans="1:16" x14ac:dyDescent="0.25">
      <c r="A7380" s="21" t="s">
        <v>2119</v>
      </c>
      <c r="B7380" s="51">
        <v>42020</v>
      </c>
      <c r="C7380" s="52" t="s">
        <v>6</v>
      </c>
      <c r="D7380" s="53" t="s">
        <v>1275</v>
      </c>
      <c r="E7380" s="53"/>
      <c r="F7380" s="54">
        <v>2820.16</v>
      </c>
      <c r="G7380" s="28" t="s">
        <v>1264</v>
      </c>
      <c r="P7380" s="21" t="e">
        <f t="shared" ref="P7380:P7443" ca="1" si="232">sheetexists("budgets", G7380)</f>
        <v>#NAME?</v>
      </c>
    </row>
    <row r="7381" spans="1:16" x14ac:dyDescent="0.25">
      <c r="A7381" s="21" t="s">
        <v>2119</v>
      </c>
      <c r="B7381" s="25">
        <v>42021</v>
      </c>
      <c r="C7381" s="28" t="s">
        <v>6</v>
      </c>
      <c r="D7381" s="21">
        <v>654693</v>
      </c>
      <c r="F7381" s="26">
        <v>243.48</v>
      </c>
      <c r="G7381" s="28" t="s">
        <v>1264</v>
      </c>
      <c r="P7381" s="21" t="e">
        <f t="shared" ca="1" si="232"/>
        <v>#NAME?</v>
      </c>
    </row>
    <row r="7382" spans="1:16" x14ac:dyDescent="0.25">
      <c r="A7382" s="21" t="s">
        <v>2119</v>
      </c>
      <c r="B7382" s="25">
        <v>42021</v>
      </c>
      <c r="C7382" s="28" t="s">
        <v>275</v>
      </c>
      <c r="D7382" s="21">
        <v>114344</v>
      </c>
      <c r="F7382" s="26">
        <v>462.8</v>
      </c>
      <c r="G7382" s="28" t="s">
        <v>1211</v>
      </c>
      <c r="P7382" s="21" t="e">
        <f t="shared" ca="1" si="232"/>
        <v>#NAME?</v>
      </c>
    </row>
    <row r="7383" spans="1:16" x14ac:dyDescent="0.25">
      <c r="A7383" s="21" t="s">
        <v>2119</v>
      </c>
      <c r="B7383" s="25">
        <v>42024</v>
      </c>
      <c r="C7383" s="28" t="s">
        <v>21</v>
      </c>
      <c r="D7383" s="21" t="s">
        <v>978</v>
      </c>
      <c r="E7383" s="26">
        <v>50</v>
      </c>
      <c r="G7383" s="28" t="s">
        <v>970</v>
      </c>
      <c r="I7383" s="21">
        <f t="shared" ref="I7383:I7388" si="233">WEEKNUM(B7383)</f>
        <v>4</v>
      </c>
      <c r="P7383" s="21" t="e">
        <f t="shared" ca="1" si="232"/>
        <v>#NAME?</v>
      </c>
    </row>
    <row r="7384" spans="1:16" x14ac:dyDescent="0.25">
      <c r="A7384" s="21" t="s">
        <v>2119</v>
      </c>
      <c r="B7384" s="25">
        <v>42024</v>
      </c>
      <c r="C7384" s="28" t="s">
        <v>21</v>
      </c>
      <c r="D7384" s="21" t="s">
        <v>255</v>
      </c>
      <c r="E7384" s="26">
        <v>2000</v>
      </c>
      <c r="G7384" s="28" t="s">
        <v>1220</v>
      </c>
      <c r="I7384" s="21">
        <f t="shared" si="233"/>
        <v>4</v>
      </c>
      <c r="P7384" s="21" t="e">
        <f t="shared" ca="1" si="232"/>
        <v>#NAME?</v>
      </c>
    </row>
    <row r="7385" spans="1:16" x14ac:dyDescent="0.25">
      <c r="A7385" s="21" t="s">
        <v>2119</v>
      </c>
      <c r="B7385" s="25">
        <v>42024</v>
      </c>
      <c r="C7385" s="28" t="s">
        <v>21</v>
      </c>
      <c r="D7385" s="21" t="s">
        <v>1216</v>
      </c>
      <c r="E7385" s="26">
        <v>150</v>
      </c>
      <c r="G7385" s="28" t="s">
        <v>17</v>
      </c>
      <c r="I7385" s="21">
        <f t="shared" si="233"/>
        <v>4</v>
      </c>
      <c r="P7385" s="21" t="e">
        <f t="shared" ca="1" si="232"/>
        <v>#NAME?</v>
      </c>
    </row>
    <row r="7386" spans="1:16" x14ac:dyDescent="0.25">
      <c r="A7386" s="21" t="s">
        <v>2119</v>
      </c>
      <c r="B7386" s="25">
        <v>42024</v>
      </c>
      <c r="C7386" s="28" t="s">
        <v>21</v>
      </c>
      <c r="D7386" s="21" t="s">
        <v>1216</v>
      </c>
      <c r="E7386" s="26">
        <v>150</v>
      </c>
      <c r="G7386" s="28" t="s">
        <v>1264</v>
      </c>
      <c r="I7386" s="21">
        <f t="shared" si="233"/>
        <v>4</v>
      </c>
      <c r="P7386" s="21" t="e">
        <f t="shared" ca="1" si="232"/>
        <v>#NAME?</v>
      </c>
    </row>
    <row r="7387" spans="1:16" x14ac:dyDescent="0.25">
      <c r="A7387" s="21" t="s">
        <v>2119</v>
      </c>
      <c r="B7387" s="25">
        <v>42024</v>
      </c>
      <c r="C7387" s="28" t="s">
        <v>21</v>
      </c>
      <c r="D7387" s="21" t="s">
        <v>452</v>
      </c>
      <c r="E7387" s="26">
        <v>300</v>
      </c>
      <c r="G7387" s="28" t="s">
        <v>346</v>
      </c>
      <c r="I7387" s="21">
        <f t="shared" si="233"/>
        <v>4</v>
      </c>
      <c r="P7387" s="21" t="e">
        <f t="shared" ca="1" si="232"/>
        <v>#NAME?</v>
      </c>
    </row>
    <row r="7388" spans="1:16" x14ac:dyDescent="0.25">
      <c r="A7388" s="21" t="s">
        <v>2119</v>
      </c>
      <c r="B7388" s="25">
        <v>42024</v>
      </c>
      <c r="C7388" s="28" t="s">
        <v>21</v>
      </c>
      <c r="D7388" s="21" t="s">
        <v>46</v>
      </c>
      <c r="E7388" s="26">
        <v>1900</v>
      </c>
      <c r="G7388" s="28" t="s">
        <v>1264</v>
      </c>
      <c r="I7388" s="21">
        <f t="shared" si="233"/>
        <v>4</v>
      </c>
      <c r="P7388" s="21" t="e">
        <f t="shared" ca="1" si="232"/>
        <v>#NAME?</v>
      </c>
    </row>
    <row r="7389" spans="1:16" x14ac:dyDescent="0.25">
      <c r="A7389" s="21" t="s">
        <v>2119</v>
      </c>
      <c r="B7389" s="25">
        <v>42024</v>
      </c>
      <c r="C7389" s="28" t="s">
        <v>275</v>
      </c>
      <c r="D7389" s="21">
        <v>317961</v>
      </c>
      <c r="F7389" s="26">
        <v>391.51</v>
      </c>
      <c r="G7389" s="28" t="s">
        <v>1276</v>
      </c>
      <c r="P7389" s="21" t="e">
        <f t="shared" ca="1" si="232"/>
        <v>#NAME?</v>
      </c>
    </row>
    <row r="7390" spans="1:16" x14ac:dyDescent="0.25">
      <c r="A7390" s="21" t="s">
        <v>2119</v>
      </c>
      <c r="B7390" s="51">
        <v>42024</v>
      </c>
      <c r="C7390" s="52" t="s">
        <v>6</v>
      </c>
      <c r="D7390" s="53" t="s">
        <v>1277</v>
      </c>
      <c r="E7390" s="53"/>
      <c r="F7390" s="54">
        <v>66.7</v>
      </c>
      <c r="G7390" s="28" t="s">
        <v>1220</v>
      </c>
      <c r="P7390" s="21" t="e">
        <f t="shared" ca="1" si="232"/>
        <v>#NAME?</v>
      </c>
    </row>
    <row r="7391" spans="1:16" x14ac:dyDescent="0.25">
      <c r="A7391" s="21" t="s">
        <v>2119</v>
      </c>
      <c r="B7391" s="51">
        <v>42024</v>
      </c>
      <c r="C7391" s="52" t="s">
        <v>6</v>
      </c>
      <c r="D7391" s="53" t="s">
        <v>1278</v>
      </c>
      <c r="E7391" s="53"/>
      <c r="F7391" s="54">
        <v>156.25</v>
      </c>
      <c r="G7391" s="28" t="s">
        <v>1220</v>
      </c>
      <c r="P7391" s="21" t="e">
        <f t="shared" ca="1" si="232"/>
        <v>#NAME?</v>
      </c>
    </row>
    <row r="7392" spans="1:16" x14ac:dyDescent="0.25">
      <c r="A7392" s="21" t="s">
        <v>2119</v>
      </c>
      <c r="B7392" s="25">
        <v>42024</v>
      </c>
      <c r="C7392" s="28" t="s">
        <v>1015</v>
      </c>
      <c r="D7392" s="21" t="s">
        <v>36</v>
      </c>
      <c r="E7392" s="26">
        <v>3910</v>
      </c>
      <c r="G7392" s="28" t="s">
        <v>1211</v>
      </c>
      <c r="I7392" s="21">
        <f>WEEKNUM(B7392)</f>
        <v>4</v>
      </c>
      <c r="P7392" s="21" t="e">
        <f t="shared" ca="1" si="232"/>
        <v>#NAME?</v>
      </c>
    </row>
    <row r="7393" spans="1:16" x14ac:dyDescent="0.25">
      <c r="A7393" s="21" t="s">
        <v>2119</v>
      </c>
      <c r="B7393" s="25">
        <v>42024</v>
      </c>
      <c r="C7393" s="28" t="s">
        <v>1015</v>
      </c>
      <c r="D7393" s="21" t="s">
        <v>260</v>
      </c>
      <c r="E7393" s="26">
        <v>3400</v>
      </c>
      <c r="G7393" s="28" t="s">
        <v>1211</v>
      </c>
      <c r="I7393" s="21">
        <f>WEEKNUM(B7393)</f>
        <v>4</v>
      </c>
      <c r="P7393" s="21" t="e">
        <f t="shared" ca="1" si="232"/>
        <v>#NAME?</v>
      </c>
    </row>
    <row r="7394" spans="1:16" x14ac:dyDescent="0.25">
      <c r="A7394" s="21" t="s">
        <v>2119</v>
      </c>
      <c r="B7394" s="25">
        <v>42024</v>
      </c>
      <c r="C7394" s="28" t="s">
        <v>1230</v>
      </c>
      <c r="D7394" s="21" t="s">
        <v>216</v>
      </c>
      <c r="F7394" s="26">
        <v>29.25</v>
      </c>
      <c r="G7394" s="28" t="s">
        <v>1211</v>
      </c>
      <c r="P7394" s="21" t="e">
        <f t="shared" ca="1" si="232"/>
        <v>#NAME?</v>
      </c>
    </row>
    <row r="7395" spans="1:16" x14ac:dyDescent="0.25">
      <c r="A7395" s="21" t="s">
        <v>2119</v>
      </c>
      <c r="B7395" s="25">
        <v>42025</v>
      </c>
      <c r="C7395" s="28" t="s">
        <v>21</v>
      </c>
      <c r="D7395" s="21" t="s">
        <v>22</v>
      </c>
      <c r="E7395" s="26">
        <v>2200</v>
      </c>
      <c r="G7395" s="28" t="s">
        <v>1220</v>
      </c>
      <c r="I7395" s="21">
        <f>WEEKNUM(B7395)</f>
        <v>4</v>
      </c>
      <c r="P7395" s="21" t="e">
        <f t="shared" ca="1" si="232"/>
        <v>#NAME?</v>
      </c>
    </row>
    <row r="7396" spans="1:16" x14ac:dyDescent="0.25">
      <c r="A7396" s="21" t="s">
        <v>2119</v>
      </c>
      <c r="B7396" s="25">
        <v>42025</v>
      </c>
      <c r="C7396" s="28" t="s">
        <v>6</v>
      </c>
      <c r="D7396" s="21" t="s">
        <v>1279</v>
      </c>
      <c r="F7396" s="26">
        <v>923</v>
      </c>
      <c r="G7396" s="28" t="s">
        <v>1220</v>
      </c>
      <c r="P7396" s="21" t="e">
        <f t="shared" ca="1" si="232"/>
        <v>#NAME?</v>
      </c>
    </row>
    <row r="7397" spans="1:16" x14ac:dyDescent="0.25">
      <c r="A7397" s="21" t="s">
        <v>2119</v>
      </c>
      <c r="B7397" s="51">
        <v>42025</v>
      </c>
      <c r="C7397" s="52" t="s">
        <v>6</v>
      </c>
      <c r="D7397" s="53" t="s">
        <v>1280</v>
      </c>
      <c r="E7397" s="53"/>
      <c r="F7397" s="54">
        <v>335.48</v>
      </c>
      <c r="G7397" s="28" t="s">
        <v>1264</v>
      </c>
      <c r="P7397" s="21" t="e">
        <f t="shared" ca="1" si="232"/>
        <v>#NAME?</v>
      </c>
    </row>
    <row r="7398" spans="1:16" x14ac:dyDescent="0.25">
      <c r="A7398" s="21" t="s">
        <v>2119</v>
      </c>
      <c r="B7398" s="25">
        <v>42025</v>
      </c>
      <c r="C7398" s="28" t="s">
        <v>275</v>
      </c>
      <c r="D7398" s="21">
        <v>114595</v>
      </c>
      <c r="F7398" s="26">
        <v>576.91999999999996</v>
      </c>
      <c r="G7398" s="28" t="s">
        <v>1211</v>
      </c>
      <c r="P7398" s="21" t="e">
        <f t="shared" ca="1" si="232"/>
        <v>#NAME?</v>
      </c>
    </row>
    <row r="7399" spans="1:16" x14ac:dyDescent="0.25">
      <c r="A7399" s="21" t="s">
        <v>2119</v>
      </c>
      <c r="B7399" s="25">
        <v>42026</v>
      </c>
      <c r="C7399" s="28" t="s">
        <v>21</v>
      </c>
      <c r="D7399" s="21" t="s">
        <v>1281</v>
      </c>
      <c r="F7399" s="26">
        <v>265</v>
      </c>
      <c r="G7399" s="28" t="s">
        <v>17</v>
      </c>
      <c r="I7399" s="21">
        <f>WEEKNUM(B7399)</f>
        <v>4</v>
      </c>
      <c r="P7399" s="21" t="e">
        <f t="shared" ca="1" si="232"/>
        <v>#NAME?</v>
      </c>
    </row>
    <row r="7400" spans="1:16" x14ac:dyDescent="0.25">
      <c r="A7400" s="21" t="s">
        <v>2119</v>
      </c>
      <c r="B7400" s="25">
        <v>42026</v>
      </c>
      <c r="C7400" s="28" t="s">
        <v>21</v>
      </c>
      <c r="D7400" s="21" t="s">
        <v>1282</v>
      </c>
      <c r="E7400" s="26">
        <v>540</v>
      </c>
      <c r="G7400" s="28" t="s">
        <v>1283</v>
      </c>
      <c r="I7400" s="21">
        <f>WEEKNUM(B7400)</f>
        <v>4</v>
      </c>
      <c r="P7400" s="21" t="e">
        <f t="shared" ca="1" si="232"/>
        <v>#NAME?</v>
      </c>
    </row>
    <row r="7401" spans="1:16" x14ac:dyDescent="0.25">
      <c r="A7401" s="21" t="s">
        <v>2119</v>
      </c>
      <c r="B7401" s="25">
        <v>42026</v>
      </c>
      <c r="C7401" s="28" t="s">
        <v>6</v>
      </c>
      <c r="D7401" s="21">
        <v>325392</v>
      </c>
      <c r="F7401" s="26">
        <v>97.39</v>
      </c>
      <c r="G7401" s="28" t="s">
        <v>19</v>
      </c>
      <c r="P7401" s="21" t="e">
        <f t="shared" ca="1" si="232"/>
        <v>#NAME?</v>
      </c>
    </row>
    <row r="7402" spans="1:16" x14ac:dyDescent="0.25">
      <c r="A7402" s="21" t="s">
        <v>2119</v>
      </c>
      <c r="B7402" s="51">
        <v>42026</v>
      </c>
      <c r="C7402" s="52" t="s">
        <v>6</v>
      </c>
      <c r="D7402" s="53" t="s">
        <v>1284</v>
      </c>
      <c r="E7402" s="53"/>
      <c r="F7402" s="54">
        <v>97.39</v>
      </c>
      <c r="G7402" s="28" t="s">
        <v>19</v>
      </c>
      <c r="P7402" s="21" t="e">
        <f t="shared" ca="1" si="232"/>
        <v>#NAME?</v>
      </c>
    </row>
    <row r="7403" spans="1:16" x14ac:dyDescent="0.25">
      <c r="A7403" s="21" t="s">
        <v>2119</v>
      </c>
      <c r="B7403" s="51">
        <v>42026</v>
      </c>
      <c r="C7403" s="52" t="s">
        <v>6</v>
      </c>
      <c r="D7403" s="53" t="s">
        <v>1285</v>
      </c>
      <c r="E7403" s="53"/>
      <c r="F7403" s="54">
        <v>410.62</v>
      </c>
      <c r="G7403" s="28" t="s">
        <v>1264</v>
      </c>
      <c r="P7403" s="21" t="e">
        <f t="shared" ca="1" si="232"/>
        <v>#NAME?</v>
      </c>
    </row>
    <row r="7404" spans="1:16" x14ac:dyDescent="0.25">
      <c r="A7404" s="21" t="s">
        <v>2119</v>
      </c>
      <c r="B7404" s="25">
        <v>42027</v>
      </c>
      <c r="C7404" s="28" t="s">
        <v>6</v>
      </c>
      <c r="D7404" s="21">
        <v>655783</v>
      </c>
      <c r="F7404" s="26">
        <v>353.63</v>
      </c>
      <c r="G7404" s="28" t="s">
        <v>1264</v>
      </c>
      <c r="P7404" s="21" t="e">
        <f t="shared" ca="1" si="232"/>
        <v>#NAME?</v>
      </c>
    </row>
    <row r="7405" spans="1:16" x14ac:dyDescent="0.25">
      <c r="A7405" s="21" t="s">
        <v>2119</v>
      </c>
      <c r="B7405" s="51">
        <v>42027</v>
      </c>
      <c r="C7405" s="52" t="s">
        <v>6</v>
      </c>
      <c r="D7405" s="53" t="s">
        <v>1286</v>
      </c>
      <c r="E7405" s="53"/>
      <c r="F7405" s="54">
        <v>31.74</v>
      </c>
      <c r="G7405" s="28" t="s">
        <v>1287</v>
      </c>
      <c r="P7405" s="21" t="e">
        <f t="shared" ca="1" si="232"/>
        <v>#NAME?</v>
      </c>
    </row>
    <row r="7406" spans="1:16" x14ac:dyDescent="0.25">
      <c r="A7406" s="21" t="s">
        <v>2119</v>
      </c>
      <c r="B7406" s="51">
        <v>42028</v>
      </c>
      <c r="C7406" s="52" t="s">
        <v>6</v>
      </c>
      <c r="D7406" s="53" t="s">
        <v>1288</v>
      </c>
      <c r="E7406" s="53"/>
      <c r="F7406" s="54">
        <v>266.08</v>
      </c>
      <c r="G7406" s="28" t="s">
        <v>1264</v>
      </c>
      <c r="P7406" s="21" t="e">
        <f t="shared" ca="1" si="232"/>
        <v>#NAME?</v>
      </c>
    </row>
    <row r="7407" spans="1:16" x14ac:dyDescent="0.25">
      <c r="A7407" s="21" t="s">
        <v>2119</v>
      </c>
      <c r="B7407" s="25">
        <v>42030</v>
      </c>
      <c r="C7407" s="28" t="s">
        <v>21</v>
      </c>
      <c r="D7407" s="21" t="s">
        <v>40</v>
      </c>
      <c r="E7407" s="26">
        <v>500</v>
      </c>
      <c r="G7407" s="28" t="s">
        <v>1276</v>
      </c>
      <c r="I7407" s="21">
        <f>WEEKNUM(B7407)</f>
        <v>5</v>
      </c>
      <c r="P7407" s="21" t="e">
        <f t="shared" ca="1" si="232"/>
        <v>#NAME?</v>
      </c>
    </row>
    <row r="7408" spans="1:16" x14ac:dyDescent="0.25">
      <c r="A7408" s="21" t="s">
        <v>2119</v>
      </c>
      <c r="B7408" s="25">
        <v>42030</v>
      </c>
      <c r="C7408" s="28" t="s">
        <v>21</v>
      </c>
      <c r="D7408" s="21" t="s">
        <v>40</v>
      </c>
      <c r="E7408" s="26">
        <v>250</v>
      </c>
      <c r="G7408" s="28" t="s">
        <v>19</v>
      </c>
      <c r="I7408" s="21">
        <f>WEEKNUM(B7408)</f>
        <v>5</v>
      </c>
      <c r="P7408" s="21" t="e">
        <f t="shared" ca="1" si="232"/>
        <v>#NAME?</v>
      </c>
    </row>
    <row r="7409" spans="1:16" x14ac:dyDescent="0.25">
      <c r="A7409" s="21" t="s">
        <v>2119</v>
      </c>
      <c r="B7409" s="25">
        <v>42030</v>
      </c>
      <c r="C7409" s="28" t="s">
        <v>21</v>
      </c>
      <c r="D7409" s="21" t="s">
        <v>452</v>
      </c>
      <c r="E7409" s="26">
        <v>3200</v>
      </c>
      <c r="G7409" s="28" t="s">
        <v>1264</v>
      </c>
      <c r="I7409" s="21">
        <f>WEEKNUM(B7409)</f>
        <v>5</v>
      </c>
      <c r="P7409" s="21" t="e">
        <f t="shared" ca="1" si="232"/>
        <v>#NAME?</v>
      </c>
    </row>
    <row r="7410" spans="1:16" x14ac:dyDescent="0.25">
      <c r="A7410" s="21" t="s">
        <v>2119</v>
      </c>
      <c r="B7410" s="25">
        <v>42030</v>
      </c>
      <c r="C7410" s="28" t="s">
        <v>21</v>
      </c>
      <c r="D7410" s="21" t="s">
        <v>46</v>
      </c>
      <c r="E7410" s="26">
        <v>2280</v>
      </c>
      <c r="G7410" s="28" t="s">
        <v>1264</v>
      </c>
      <c r="I7410" s="21">
        <f>WEEKNUM(B7410)</f>
        <v>5</v>
      </c>
      <c r="P7410" s="21" t="e">
        <f t="shared" ca="1" si="232"/>
        <v>#NAME?</v>
      </c>
    </row>
    <row r="7411" spans="1:16" x14ac:dyDescent="0.25">
      <c r="A7411" s="21" t="s">
        <v>2119</v>
      </c>
      <c r="B7411" s="25">
        <v>42030</v>
      </c>
      <c r="C7411" s="28" t="s">
        <v>6</v>
      </c>
      <c r="D7411" s="21">
        <v>390547</v>
      </c>
      <c r="F7411" s="26">
        <v>47.64</v>
      </c>
      <c r="G7411" s="28" t="s">
        <v>346</v>
      </c>
      <c r="P7411" s="21" t="e">
        <f t="shared" ca="1" si="232"/>
        <v>#NAME?</v>
      </c>
    </row>
    <row r="7412" spans="1:16" x14ac:dyDescent="0.25">
      <c r="A7412" s="21" t="s">
        <v>2119</v>
      </c>
      <c r="B7412" s="51">
        <v>42030</v>
      </c>
      <c r="C7412" s="52" t="s">
        <v>6</v>
      </c>
      <c r="D7412" s="53" t="s">
        <v>1289</v>
      </c>
      <c r="E7412" s="53"/>
      <c r="F7412" s="54">
        <v>148.62</v>
      </c>
      <c r="G7412" s="28" t="s">
        <v>1220</v>
      </c>
      <c r="P7412" s="21" t="e">
        <f t="shared" ca="1" si="232"/>
        <v>#NAME?</v>
      </c>
    </row>
    <row r="7413" spans="1:16" x14ac:dyDescent="0.25">
      <c r="A7413" s="21" t="s">
        <v>2119</v>
      </c>
      <c r="B7413" s="51">
        <v>42030</v>
      </c>
      <c r="C7413" s="52" t="s">
        <v>6</v>
      </c>
      <c r="D7413" s="53" t="s">
        <v>1290</v>
      </c>
      <c r="E7413" s="53"/>
      <c r="F7413" s="54">
        <v>171.35</v>
      </c>
      <c r="G7413" s="28" t="s">
        <v>1264</v>
      </c>
      <c r="P7413" s="21" t="e">
        <f t="shared" ca="1" si="232"/>
        <v>#NAME?</v>
      </c>
    </row>
    <row r="7414" spans="1:16" x14ac:dyDescent="0.25">
      <c r="A7414" s="21" t="s">
        <v>2119</v>
      </c>
      <c r="B7414" s="25">
        <v>42030</v>
      </c>
      <c r="C7414" s="28" t="s">
        <v>21</v>
      </c>
      <c r="D7414" s="21" t="s">
        <v>40</v>
      </c>
      <c r="E7414" s="26">
        <v>1280</v>
      </c>
      <c r="G7414" s="28" t="s">
        <v>1211</v>
      </c>
      <c r="I7414" s="21">
        <f>WEEKNUM(B7414)</f>
        <v>5</v>
      </c>
      <c r="P7414" s="21" t="e">
        <f t="shared" ca="1" si="232"/>
        <v>#NAME?</v>
      </c>
    </row>
    <row r="7415" spans="1:16" x14ac:dyDescent="0.25">
      <c r="A7415" s="21" t="s">
        <v>2119</v>
      </c>
      <c r="B7415" s="25">
        <v>42031</v>
      </c>
      <c r="C7415" s="28" t="s">
        <v>275</v>
      </c>
      <c r="D7415" s="21">
        <v>318739</v>
      </c>
      <c r="F7415" s="26">
        <v>54.93</v>
      </c>
      <c r="G7415" s="28" t="s">
        <v>1211</v>
      </c>
      <c r="P7415" s="21" t="e">
        <f t="shared" ca="1" si="232"/>
        <v>#NAME?</v>
      </c>
    </row>
    <row r="7416" spans="1:16" x14ac:dyDescent="0.25">
      <c r="A7416" s="21" t="s">
        <v>2119</v>
      </c>
      <c r="B7416" s="25">
        <v>42032</v>
      </c>
      <c r="C7416" s="28" t="s">
        <v>21</v>
      </c>
      <c r="D7416" s="21" t="s">
        <v>1173</v>
      </c>
      <c r="E7416" s="26">
        <v>400</v>
      </c>
      <c r="G7416" s="28" t="s">
        <v>1264</v>
      </c>
      <c r="I7416" s="21">
        <f>WEEKNUM(B7416)</f>
        <v>5</v>
      </c>
      <c r="P7416" s="21" t="e">
        <f t="shared" ca="1" si="232"/>
        <v>#NAME?</v>
      </c>
    </row>
    <row r="7417" spans="1:16" x14ac:dyDescent="0.25">
      <c r="A7417" s="21" t="s">
        <v>2119</v>
      </c>
      <c r="B7417" s="25">
        <v>42032</v>
      </c>
      <c r="C7417" s="28" t="s">
        <v>21</v>
      </c>
      <c r="D7417" s="21" t="s">
        <v>1173</v>
      </c>
      <c r="E7417" s="26">
        <v>350</v>
      </c>
      <c r="G7417" s="28" t="s">
        <v>1220</v>
      </c>
      <c r="I7417" s="21">
        <f>WEEKNUM(B7417)</f>
        <v>5</v>
      </c>
      <c r="P7417" s="21" t="e">
        <f t="shared" ca="1" si="232"/>
        <v>#NAME?</v>
      </c>
    </row>
    <row r="7418" spans="1:16" x14ac:dyDescent="0.25">
      <c r="A7418" s="21" t="s">
        <v>2119</v>
      </c>
      <c r="B7418" s="25">
        <v>42032</v>
      </c>
      <c r="C7418" s="28" t="s">
        <v>6</v>
      </c>
      <c r="D7418" s="21" t="s">
        <v>1291</v>
      </c>
      <c r="F7418" s="26">
        <v>500</v>
      </c>
      <c r="G7418" s="28" t="s">
        <v>1220</v>
      </c>
      <c r="P7418" s="21" t="e">
        <f t="shared" ca="1" si="232"/>
        <v>#NAME?</v>
      </c>
    </row>
    <row r="7419" spans="1:16" x14ac:dyDescent="0.25">
      <c r="A7419" s="21" t="s">
        <v>2119</v>
      </c>
      <c r="B7419" s="25">
        <v>42032</v>
      </c>
      <c r="C7419" s="28" t="s">
        <v>6</v>
      </c>
      <c r="D7419" s="21">
        <v>115115</v>
      </c>
      <c r="F7419" s="26">
        <v>4267.71</v>
      </c>
      <c r="G7419" s="28" t="s">
        <v>1292</v>
      </c>
      <c r="P7419" s="21" t="e">
        <f t="shared" ca="1" si="232"/>
        <v>#NAME?</v>
      </c>
    </row>
    <row r="7420" spans="1:16" x14ac:dyDescent="0.25">
      <c r="A7420" s="21" t="s">
        <v>2119</v>
      </c>
      <c r="B7420" s="25">
        <v>42032</v>
      </c>
      <c r="C7420" s="28" t="s">
        <v>6</v>
      </c>
      <c r="D7420" s="21">
        <v>656648</v>
      </c>
      <c r="F7420" s="26">
        <v>96.36</v>
      </c>
      <c r="G7420" s="28" t="s">
        <v>1264</v>
      </c>
      <c r="P7420" s="21" t="e">
        <f t="shared" ca="1" si="232"/>
        <v>#NAME?</v>
      </c>
    </row>
    <row r="7421" spans="1:16" x14ac:dyDescent="0.25">
      <c r="A7421" s="21" t="s">
        <v>2119</v>
      </c>
      <c r="B7421" s="51">
        <v>42032</v>
      </c>
      <c r="C7421" s="52" t="s">
        <v>6</v>
      </c>
      <c r="D7421" s="53" t="s">
        <v>1293</v>
      </c>
      <c r="E7421" s="53"/>
      <c r="F7421" s="54">
        <v>355.3</v>
      </c>
      <c r="G7421" s="28" t="s">
        <v>1264</v>
      </c>
      <c r="P7421" s="21" t="e">
        <f t="shared" ca="1" si="232"/>
        <v>#NAME?</v>
      </c>
    </row>
    <row r="7422" spans="1:16" x14ac:dyDescent="0.25">
      <c r="A7422" s="21" t="s">
        <v>2119</v>
      </c>
      <c r="B7422" s="51">
        <v>42032</v>
      </c>
      <c r="C7422" s="52" t="s">
        <v>6</v>
      </c>
      <c r="D7422" s="53" t="s">
        <v>1294</v>
      </c>
      <c r="E7422" s="53"/>
      <c r="F7422" s="54">
        <v>-76.33</v>
      </c>
      <c r="G7422" s="28" t="s">
        <v>170</v>
      </c>
      <c r="P7422" s="21" t="e">
        <f t="shared" ca="1" si="232"/>
        <v>#NAME?</v>
      </c>
    </row>
    <row r="7423" spans="1:16" x14ac:dyDescent="0.25">
      <c r="A7423" s="21" t="s">
        <v>2119</v>
      </c>
      <c r="B7423" s="51">
        <v>42032</v>
      </c>
      <c r="C7423" s="52" t="s">
        <v>6</v>
      </c>
      <c r="D7423" s="53" t="s">
        <v>1295</v>
      </c>
      <c r="E7423" s="53"/>
      <c r="F7423" s="54">
        <v>4267.71</v>
      </c>
      <c r="G7423" s="28" t="s">
        <v>1292</v>
      </c>
      <c r="P7423" s="21" t="e">
        <f t="shared" ca="1" si="232"/>
        <v>#NAME?</v>
      </c>
    </row>
    <row r="7424" spans="1:16" x14ac:dyDescent="0.25">
      <c r="A7424" s="21" t="s">
        <v>2119</v>
      </c>
      <c r="B7424" s="25">
        <v>42033</v>
      </c>
      <c r="C7424" s="28" t="s">
        <v>21</v>
      </c>
      <c r="D7424" s="21" t="s">
        <v>1018</v>
      </c>
      <c r="E7424" s="26">
        <v>95</v>
      </c>
      <c r="G7424" s="28" t="s">
        <v>1292</v>
      </c>
      <c r="I7424" s="21">
        <f>WEEKNUM(B7424)</f>
        <v>5</v>
      </c>
      <c r="P7424" s="21" t="e">
        <f t="shared" ca="1" si="232"/>
        <v>#NAME?</v>
      </c>
    </row>
    <row r="7425" spans="1:16" x14ac:dyDescent="0.25">
      <c r="A7425" s="21" t="s">
        <v>2119</v>
      </c>
      <c r="B7425" s="25">
        <v>42033</v>
      </c>
      <c r="C7425" s="28" t="s">
        <v>21</v>
      </c>
      <c r="D7425" s="21" t="s">
        <v>1018</v>
      </c>
      <c r="E7425" s="26">
        <v>95</v>
      </c>
      <c r="G7425" s="28" t="s">
        <v>1292</v>
      </c>
      <c r="I7425" s="21">
        <f>WEEKNUM(B7425)</f>
        <v>5</v>
      </c>
      <c r="P7425" s="21" t="e">
        <f t="shared" ca="1" si="232"/>
        <v>#NAME?</v>
      </c>
    </row>
    <row r="7426" spans="1:16" x14ac:dyDescent="0.25">
      <c r="A7426" s="21" t="s">
        <v>2119</v>
      </c>
      <c r="B7426" s="25">
        <v>42033</v>
      </c>
      <c r="C7426" s="28" t="s">
        <v>6</v>
      </c>
      <c r="D7426" s="21">
        <v>318915</v>
      </c>
      <c r="F7426" s="26">
        <v>689.92</v>
      </c>
      <c r="G7426" s="21" t="s">
        <v>326</v>
      </c>
      <c r="P7426" s="21" t="e">
        <f t="shared" ca="1" si="232"/>
        <v>#NAME?</v>
      </c>
    </row>
    <row r="7427" spans="1:16" x14ac:dyDescent="0.25">
      <c r="A7427" s="21" t="s">
        <v>2119</v>
      </c>
      <c r="B7427" s="25">
        <v>42033</v>
      </c>
      <c r="C7427" s="28" t="s">
        <v>6</v>
      </c>
      <c r="D7427" s="21">
        <v>115211</v>
      </c>
      <c r="F7427" s="26">
        <v>2649.77</v>
      </c>
      <c r="G7427" s="28" t="s">
        <v>1220</v>
      </c>
      <c r="P7427" s="21" t="e">
        <f t="shared" ca="1" si="232"/>
        <v>#NAME?</v>
      </c>
    </row>
    <row r="7428" spans="1:16" x14ac:dyDescent="0.25">
      <c r="A7428" s="21" t="s">
        <v>2119</v>
      </c>
      <c r="B7428" s="25">
        <v>42033</v>
      </c>
      <c r="C7428" s="28" t="s">
        <v>6</v>
      </c>
      <c r="D7428" s="21">
        <v>339194</v>
      </c>
      <c r="F7428" s="26">
        <v>53.77</v>
      </c>
      <c r="G7428" s="28" t="s">
        <v>1220</v>
      </c>
      <c r="P7428" s="21" t="e">
        <f t="shared" ca="1" si="232"/>
        <v>#NAME?</v>
      </c>
    </row>
    <row r="7429" spans="1:16" x14ac:dyDescent="0.25">
      <c r="A7429" s="21" t="s">
        <v>2119</v>
      </c>
      <c r="B7429" s="51">
        <v>42033</v>
      </c>
      <c r="C7429" s="52" t="s">
        <v>6</v>
      </c>
      <c r="D7429" s="53" t="s">
        <v>1296</v>
      </c>
      <c r="E7429" s="53"/>
      <c r="F7429" s="54">
        <v>53.77</v>
      </c>
      <c r="G7429" s="28" t="s">
        <v>1220</v>
      </c>
      <c r="P7429" s="21" t="e">
        <f t="shared" ca="1" si="232"/>
        <v>#NAME?</v>
      </c>
    </row>
    <row r="7430" spans="1:16" x14ac:dyDescent="0.25">
      <c r="A7430" s="21" t="s">
        <v>2119</v>
      </c>
      <c r="B7430" s="51">
        <v>42033</v>
      </c>
      <c r="C7430" s="52" t="s">
        <v>6</v>
      </c>
      <c r="D7430" s="53" t="s">
        <v>1297</v>
      </c>
      <c r="E7430" s="53"/>
      <c r="F7430" s="54">
        <v>432.78</v>
      </c>
      <c r="G7430" s="28" t="s">
        <v>1292</v>
      </c>
      <c r="P7430" s="21" t="e">
        <f t="shared" ca="1" si="232"/>
        <v>#NAME?</v>
      </c>
    </row>
    <row r="7431" spans="1:16" x14ac:dyDescent="0.25">
      <c r="A7431" s="21" t="s">
        <v>2119</v>
      </c>
      <c r="B7431" s="51">
        <v>42033</v>
      </c>
      <c r="C7431" s="52" t="s">
        <v>6</v>
      </c>
      <c r="D7431" s="53" t="s">
        <v>1298</v>
      </c>
      <c r="E7431" s="53"/>
      <c r="F7431" s="54">
        <v>689.92</v>
      </c>
      <c r="G7431" s="21" t="s">
        <v>326</v>
      </c>
      <c r="P7431" s="21" t="e">
        <f t="shared" ca="1" si="232"/>
        <v>#NAME?</v>
      </c>
    </row>
    <row r="7432" spans="1:16" x14ac:dyDescent="0.25">
      <c r="A7432" s="21" t="s">
        <v>2119</v>
      </c>
      <c r="B7432" s="51">
        <v>42033</v>
      </c>
      <c r="C7432" s="52" t="s">
        <v>6</v>
      </c>
      <c r="D7432" s="53" t="s">
        <v>1299</v>
      </c>
      <c r="E7432" s="53"/>
      <c r="F7432" s="54">
        <v>2649.77</v>
      </c>
      <c r="G7432" s="28" t="s">
        <v>1220</v>
      </c>
      <c r="P7432" s="21" t="e">
        <f t="shared" ca="1" si="232"/>
        <v>#NAME?</v>
      </c>
    </row>
    <row r="7433" spans="1:16" x14ac:dyDescent="0.25">
      <c r="A7433" s="21" t="s">
        <v>2119</v>
      </c>
      <c r="B7433" s="25">
        <v>42034</v>
      </c>
      <c r="C7433" s="28" t="s">
        <v>21</v>
      </c>
      <c r="D7433" s="21" t="s">
        <v>1116</v>
      </c>
      <c r="E7433" s="26">
        <v>-1000</v>
      </c>
      <c r="G7433" s="28" t="s">
        <v>1116</v>
      </c>
      <c r="I7433" s="21">
        <f t="shared" ref="I7433:I7439" si="234">WEEKNUM(B7433)</f>
        <v>5</v>
      </c>
      <c r="P7433" s="21" t="e">
        <f t="shared" ca="1" si="232"/>
        <v>#NAME?</v>
      </c>
    </row>
    <row r="7434" spans="1:16" x14ac:dyDescent="0.25">
      <c r="A7434" s="21" t="s">
        <v>2119</v>
      </c>
      <c r="B7434" s="25">
        <v>42034</v>
      </c>
      <c r="C7434" s="28" t="s">
        <v>21</v>
      </c>
      <c r="D7434" s="21" t="s">
        <v>1300</v>
      </c>
      <c r="E7434" s="26">
        <v>150</v>
      </c>
      <c r="G7434" s="28" t="s">
        <v>346</v>
      </c>
      <c r="I7434" s="21">
        <f t="shared" si="234"/>
        <v>5</v>
      </c>
      <c r="P7434" s="21" t="e">
        <f t="shared" ca="1" si="232"/>
        <v>#NAME?</v>
      </c>
    </row>
    <row r="7435" spans="1:16" x14ac:dyDescent="0.25">
      <c r="A7435" s="21" t="s">
        <v>2119</v>
      </c>
      <c r="B7435" s="25">
        <v>42034</v>
      </c>
      <c r="C7435" s="28" t="s">
        <v>21</v>
      </c>
      <c r="D7435" s="21" t="s">
        <v>1018</v>
      </c>
      <c r="E7435" s="26">
        <v>95</v>
      </c>
      <c r="G7435" s="28" t="s">
        <v>1292</v>
      </c>
      <c r="I7435" s="21">
        <f t="shared" si="234"/>
        <v>5</v>
      </c>
      <c r="P7435" s="21" t="e">
        <f t="shared" ca="1" si="232"/>
        <v>#NAME?</v>
      </c>
    </row>
    <row r="7436" spans="1:16" x14ac:dyDescent="0.25">
      <c r="A7436" s="21" t="s">
        <v>2119</v>
      </c>
      <c r="B7436" s="25">
        <v>42034</v>
      </c>
      <c r="C7436" s="28" t="s">
        <v>21</v>
      </c>
      <c r="D7436" s="21" t="s">
        <v>1018</v>
      </c>
      <c r="E7436" s="26">
        <v>95</v>
      </c>
      <c r="G7436" s="28" t="s">
        <v>1292</v>
      </c>
      <c r="I7436" s="21">
        <f t="shared" si="234"/>
        <v>5</v>
      </c>
      <c r="P7436" s="21" t="e">
        <f t="shared" ca="1" si="232"/>
        <v>#NAME?</v>
      </c>
    </row>
    <row r="7437" spans="1:16" x14ac:dyDescent="0.25">
      <c r="A7437" s="21" t="s">
        <v>2119</v>
      </c>
      <c r="B7437" s="25">
        <v>42034</v>
      </c>
      <c r="C7437" s="28" t="s">
        <v>21</v>
      </c>
      <c r="D7437" s="21" t="s">
        <v>1018</v>
      </c>
      <c r="E7437" s="26">
        <v>95</v>
      </c>
      <c r="G7437" s="28" t="s">
        <v>1292</v>
      </c>
      <c r="I7437" s="21">
        <f t="shared" si="234"/>
        <v>5</v>
      </c>
      <c r="P7437" s="21" t="e">
        <f t="shared" ca="1" si="232"/>
        <v>#NAME?</v>
      </c>
    </row>
    <row r="7438" spans="1:16" x14ac:dyDescent="0.25">
      <c r="A7438" s="21" t="s">
        <v>2119</v>
      </c>
      <c r="B7438" s="25">
        <v>42034</v>
      </c>
      <c r="C7438" s="28" t="s">
        <v>21</v>
      </c>
      <c r="D7438" s="21" t="s">
        <v>508</v>
      </c>
      <c r="E7438" s="26">
        <v>449.97</v>
      </c>
      <c r="G7438" s="28" t="s">
        <v>454</v>
      </c>
      <c r="I7438" s="21">
        <f t="shared" si="234"/>
        <v>5</v>
      </c>
      <c r="P7438" s="21" t="e">
        <f t="shared" ca="1" si="232"/>
        <v>#NAME?</v>
      </c>
    </row>
    <row r="7439" spans="1:16" x14ac:dyDescent="0.25">
      <c r="A7439" s="21" t="s">
        <v>2119</v>
      </c>
      <c r="B7439" s="25">
        <v>42034</v>
      </c>
      <c r="C7439" s="28" t="s">
        <v>21</v>
      </c>
      <c r="D7439" s="21" t="s">
        <v>1301</v>
      </c>
      <c r="E7439" s="26">
        <v>324.48</v>
      </c>
      <c r="G7439" s="28" t="s">
        <v>970</v>
      </c>
      <c r="I7439" s="21">
        <f t="shared" si="234"/>
        <v>5</v>
      </c>
      <c r="P7439" s="21" t="e">
        <f t="shared" ca="1" si="232"/>
        <v>#NAME?</v>
      </c>
    </row>
    <row r="7440" spans="1:16" x14ac:dyDescent="0.25">
      <c r="A7440" s="21" t="s">
        <v>2119</v>
      </c>
      <c r="B7440" s="51">
        <v>42034</v>
      </c>
      <c r="C7440" s="52" t="s">
        <v>6</v>
      </c>
      <c r="D7440" s="53" t="s">
        <v>1302</v>
      </c>
      <c r="E7440" s="53"/>
      <c r="F7440" s="54">
        <v>450.6</v>
      </c>
      <c r="G7440" s="28" t="s">
        <v>1264</v>
      </c>
      <c r="P7440" s="21" t="e">
        <f t="shared" ca="1" si="232"/>
        <v>#NAME?</v>
      </c>
    </row>
    <row r="7441" spans="1:16" x14ac:dyDescent="0.25">
      <c r="A7441" s="21" t="s">
        <v>2119</v>
      </c>
      <c r="B7441" s="51">
        <v>42034</v>
      </c>
      <c r="C7441" s="52" t="s">
        <v>6</v>
      </c>
      <c r="D7441" s="53" t="s">
        <v>1303</v>
      </c>
      <c r="E7441" s="53"/>
      <c r="F7441" s="54">
        <v>135.54</v>
      </c>
      <c r="G7441" s="28" t="s">
        <v>1238</v>
      </c>
      <c r="P7441" s="21" t="e">
        <f t="shared" ca="1" si="232"/>
        <v>#NAME?</v>
      </c>
    </row>
    <row r="7442" spans="1:16" x14ac:dyDescent="0.25">
      <c r="A7442" s="21" t="s">
        <v>2119</v>
      </c>
      <c r="B7442" s="51">
        <v>42034</v>
      </c>
      <c r="C7442" s="52" t="s">
        <v>1230</v>
      </c>
      <c r="D7442" s="53" t="s">
        <v>1304</v>
      </c>
      <c r="E7442" s="53"/>
      <c r="F7442" s="54">
        <v>253.23</v>
      </c>
      <c r="G7442" s="28" t="s">
        <v>1211</v>
      </c>
      <c r="P7442" s="21" t="e">
        <f t="shared" ca="1" si="232"/>
        <v>#NAME?</v>
      </c>
    </row>
    <row r="7443" spans="1:16" x14ac:dyDescent="0.25">
      <c r="A7443" s="21" t="s">
        <v>2119</v>
      </c>
      <c r="B7443" s="25">
        <v>42035</v>
      </c>
      <c r="C7443" s="28" t="s">
        <v>6</v>
      </c>
      <c r="D7443" s="21">
        <v>657083</v>
      </c>
      <c r="F7443" s="26">
        <v>368.42</v>
      </c>
      <c r="G7443" s="28" t="s">
        <v>1264</v>
      </c>
      <c r="P7443" s="21" t="e">
        <f t="shared" ca="1" si="232"/>
        <v>#NAME?</v>
      </c>
    </row>
    <row r="7444" spans="1:16" x14ac:dyDescent="0.25">
      <c r="A7444" s="21" t="s">
        <v>2119</v>
      </c>
      <c r="B7444" s="25">
        <v>42035</v>
      </c>
      <c r="C7444" s="28" t="s">
        <v>583</v>
      </c>
      <c r="D7444" s="21">
        <v>115346</v>
      </c>
      <c r="F7444" s="26">
        <v>609.1</v>
      </c>
      <c r="G7444" s="28" t="s">
        <v>1305</v>
      </c>
      <c r="P7444" s="21" t="e">
        <f t="shared" ref="P7444:P7507" ca="1" si="235">sheetexists("budgets", G7444)</f>
        <v>#NAME?</v>
      </c>
    </row>
    <row r="7445" spans="1:16" x14ac:dyDescent="0.25">
      <c r="A7445" s="21" t="s">
        <v>2119</v>
      </c>
      <c r="B7445" s="25">
        <v>42037</v>
      </c>
      <c r="C7445" s="28" t="s">
        <v>21</v>
      </c>
      <c r="D7445" s="21" t="s">
        <v>40</v>
      </c>
      <c r="E7445" s="26">
        <v>320</v>
      </c>
      <c r="G7445" s="28" t="s">
        <v>346</v>
      </c>
      <c r="I7445" s="21">
        <f>WEEKNUM(B7445)</f>
        <v>6</v>
      </c>
      <c r="P7445" s="21" t="e">
        <f t="shared" ca="1" si="235"/>
        <v>#NAME?</v>
      </c>
    </row>
    <row r="7446" spans="1:16" x14ac:dyDescent="0.25">
      <c r="A7446" s="21" t="s">
        <v>2119</v>
      </c>
      <c r="B7446" s="25">
        <v>42037</v>
      </c>
      <c r="C7446" s="28" t="s">
        <v>21</v>
      </c>
      <c r="D7446" s="21" t="s">
        <v>40</v>
      </c>
      <c r="E7446" s="26">
        <v>3465</v>
      </c>
      <c r="G7446" s="28" t="s">
        <v>1292</v>
      </c>
      <c r="I7446" s="21">
        <f>WEEKNUM(B7446)</f>
        <v>6</v>
      </c>
      <c r="P7446" s="21" t="e">
        <f t="shared" ca="1" si="235"/>
        <v>#NAME?</v>
      </c>
    </row>
    <row r="7447" spans="1:16" x14ac:dyDescent="0.25">
      <c r="A7447" s="21" t="s">
        <v>2119</v>
      </c>
      <c r="B7447" s="25">
        <v>42037</v>
      </c>
      <c r="C7447" s="28" t="s">
        <v>21</v>
      </c>
      <c r="D7447" s="21" t="s">
        <v>22</v>
      </c>
      <c r="E7447" s="26">
        <v>1800</v>
      </c>
      <c r="G7447" s="28" t="s">
        <v>1220</v>
      </c>
      <c r="I7447" s="21">
        <f>WEEKNUM(B7447)</f>
        <v>6</v>
      </c>
      <c r="P7447" s="21" t="e">
        <f t="shared" ca="1" si="235"/>
        <v>#NAME?</v>
      </c>
    </row>
    <row r="7448" spans="1:16" x14ac:dyDescent="0.25">
      <c r="A7448" s="21" t="s">
        <v>2119</v>
      </c>
      <c r="B7448" s="25">
        <v>42037</v>
      </c>
      <c r="C7448" s="28" t="s">
        <v>21</v>
      </c>
      <c r="D7448" s="21" t="s">
        <v>46</v>
      </c>
      <c r="E7448" s="26">
        <v>1950</v>
      </c>
      <c r="G7448" s="28" t="s">
        <v>1264</v>
      </c>
      <c r="I7448" s="21">
        <f>WEEKNUM(B7448)</f>
        <v>6</v>
      </c>
      <c r="P7448" s="21" t="e">
        <f t="shared" ca="1" si="235"/>
        <v>#NAME?</v>
      </c>
    </row>
    <row r="7449" spans="1:16" x14ac:dyDescent="0.25">
      <c r="A7449" s="21" t="s">
        <v>2119</v>
      </c>
      <c r="B7449" s="25">
        <v>42037</v>
      </c>
      <c r="C7449" s="28" t="s">
        <v>21</v>
      </c>
      <c r="D7449" s="21" t="s">
        <v>510</v>
      </c>
      <c r="E7449" s="26">
        <v>197.1</v>
      </c>
      <c r="G7449" s="28" t="s">
        <v>299</v>
      </c>
      <c r="I7449" s="21">
        <f>WEEKNUM(B7449)</f>
        <v>6</v>
      </c>
      <c r="P7449" s="21" t="e">
        <f t="shared" ca="1" si="235"/>
        <v>#NAME?</v>
      </c>
    </row>
    <row r="7450" spans="1:16" x14ac:dyDescent="0.25">
      <c r="A7450" s="21" t="s">
        <v>2119</v>
      </c>
      <c r="B7450" s="25">
        <v>42037</v>
      </c>
      <c r="C7450" s="28" t="s">
        <v>6</v>
      </c>
      <c r="D7450" s="21">
        <v>326789</v>
      </c>
      <c r="F7450" s="26">
        <v>352.89</v>
      </c>
      <c r="G7450" s="28" t="s">
        <v>17</v>
      </c>
      <c r="P7450" s="21" t="e">
        <f t="shared" ca="1" si="235"/>
        <v>#NAME?</v>
      </c>
    </row>
    <row r="7451" spans="1:16" x14ac:dyDescent="0.25">
      <c r="A7451" s="21" t="s">
        <v>2119</v>
      </c>
      <c r="B7451" s="51">
        <v>42037</v>
      </c>
      <c r="C7451" s="52" t="s">
        <v>6</v>
      </c>
      <c r="D7451" s="53" t="s">
        <v>1306</v>
      </c>
      <c r="E7451" s="53"/>
      <c r="F7451" s="54">
        <v>352.89</v>
      </c>
      <c r="G7451" s="28" t="s">
        <v>17</v>
      </c>
      <c r="P7451" s="21" t="e">
        <f t="shared" ca="1" si="235"/>
        <v>#NAME?</v>
      </c>
    </row>
    <row r="7452" spans="1:16" x14ac:dyDescent="0.25">
      <c r="A7452" s="21" t="s">
        <v>2119</v>
      </c>
      <c r="B7452" s="51">
        <v>42037</v>
      </c>
      <c r="C7452" s="52" t="s">
        <v>6</v>
      </c>
      <c r="D7452" s="53" t="s">
        <v>1307</v>
      </c>
      <c r="E7452" s="53"/>
      <c r="F7452" s="54">
        <v>208.44</v>
      </c>
      <c r="G7452" s="28" t="s">
        <v>62</v>
      </c>
      <c r="P7452" s="21" t="e">
        <f t="shared" ca="1" si="235"/>
        <v>#NAME?</v>
      </c>
    </row>
    <row r="7453" spans="1:16" x14ac:dyDescent="0.25">
      <c r="A7453" s="21" t="s">
        <v>2119</v>
      </c>
      <c r="B7453" s="51">
        <v>42037</v>
      </c>
      <c r="C7453" s="52" t="s">
        <v>6</v>
      </c>
      <c r="D7453" s="53" t="s">
        <v>1308</v>
      </c>
      <c r="E7453" s="53"/>
      <c r="F7453" s="54">
        <v>250.51</v>
      </c>
      <c r="G7453" s="28" t="s">
        <v>1220</v>
      </c>
      <c r="P7453" s="21" t="e">
        <f t="shared" ca="1" si="235"/>
        <v>#NAME?</v>
      </c>
    </row>
    <row r="7454" spans="1:16" x14ac:dyDescent="0.25">
      <c r="A7454" s="21" t="s">
        <v>2119</v>
      </c>
      <c r="B7454" s="51">
        <v>42037</v>
      </c>
      <c r="C7454" s="52" t="s">
        <v>6</v>
      </c>
      <c r="D7454" s="53" t="s">
        <v>1309</v>
      </c>
      <c r="E7454" s="53"/>
      <c r="F7454" s="54">
        <v>872.15</v>
      </c>
      <c r="G7454" s="28" t="s">
        <v>1292</v>
      </c>
      <c r="P7454" s="21" t="e">
        <f t="shared" ca="1" si="235"/>
        <v>#NAME?</v>
      </c>
    </row>
    <row r="7455" spans="1:16" x14ac:dyDescent="0.25">
      <c r="A7455" s="21" t="s">
        <v>2119</v>
      </c>
      <c r="B7455" s="51">
        <v>42037</v>
      </c>
      <c r="C7455" s="52" t="s">
        <v>6</v>
      </c>
      <c r="D7455" s="53" t="s">
        <v>1310</v>
      </c>
      <c r="E7455" s="53"/>
      <c r="F7455" s="54">
        <v>75.010000000000005</v>
      </c>
      <c r="G7455" s="28" t="s">
        <v>223</v>
      </c>
      <c r="P7455" s="21" t="e">
        <f t="shared" ca="1" si="235"/>
        <v>#NAME?</v>
      </c>
    </row>
    <row r="7456" spans="1:16" x14ac:dyDescent="0.25">
      <c r="A7456" s="21" t="s">
        <v>2119</v>
      </c>
      <c r="B7456" s="25">
        <v>42037</v>
      </c>
      <c r="C7456" s="28" t="s">
        <v>21</v>
      </c>
      <c r="D7456" s="21" t="s">
        <v>40</v>
      </c>
      <c r="E7456" s="26">
        <v>530</v>
      </c>
      <c r="G7456" s="28" t="s">
        <v>1211</v>
      </c>
      <c r="I7456" s="21">
        <f>WEEKNUM(B7456)</f>
        <v>6</v>
      </c>
      <c r="P7456" s="21" t="e">
        <f t="shared" ca="1" si="235"/>
        <v>#NAME?</v>
      </c>
    </row>
    <row r="7457" spans="1:16" x14ac:dyDescent="0.25">
      <c r="A7457" s="21" t="s">
        <v>2119</v>
      </c>
      <c r="B7457" s="25">
        <v>42038</v>
      </c>
      <c r="C7457" s="28" t="s">
        <v>6</v>
      </c>
      <c r="D7457" s="21">
        <v>115490</v>
      </c>
      <c r="F7457" s="26">
        <v>76.36</v>
      </c>
      <c r="G7457" s="28" t="s">
        <v>1264</v>
      </c>
      <c r="P7457" s="21" t="e">
        <f t="shared" ca="1" si="235"/>
        <v>#NAME?</v>
      </c>
    </row>
    <row r="7458" spans="1:16" x14ac:dyDescent="0.25">
      <c r="A7458" s="21" t="s">
        <v>2119</v>
      </c>
      <c r="B7458" s="25">
        <v>42038</v>
      </c>
      <c r="C7458" s="28" t="s">
        <v>6</v>
      </c>
      <c r="D7458" s="21">
        <v>339822</v>
      </c>
      <c r="F7458" s="26">
        <v>854.07</v>
      </c>
      <c r="G7458" s="28" t="s">
        <v>1220</v>
      </c>
      <c r="P7458" s="21" t="e">
        <f t="shared" ca="1" si="235"/>
        <v>#NAME?</v>
      </c>
    </row>
    <row r="7459" spans="1:16" x14ac:dyDescent="0.25">
      <c r="A7459" s="21" t="s">
        <v>2119</v>
      </c>
      <c r="B7459" s="25">
        <v>42038</v>
      </c>
      <c r="C7459" s="28" t="s">
        <v>6</v>
      </c>
      <c r="D7459" s="21">
        <v>391442</v>
      </c>
      <c r="F7459" s="26">
        <v>101.08</v>
      </c>
      <c r="G7459" s="28" t="s">
        <v>346</v>
      </c>
      <c r="P7459" s="21" t="e">
        <f t="shared" ca="1" si="235"/>
        <v>#NAME?</v>
      </c>
    </row>
    <row r="7460" spans="1:16" x14ac:dyDescent="0.25">
      <c r="A7460" s="21" t="s">
        <v>2119</v>
      </c>
      <c r="B7460" s="25">
        <v>42038</v>
      </c>
      <c r="C7460" s="28" t="s">
        <v>6</v>
      </c>
      <c r="D7460" s="21">
        <v>657589</v>
      </c>
      <c r="F7460" s="26">
        <v>22.22</v>
      </c>
      <c r="G7460" s="28" t="s">
        <v>1264</v>
      </c>
      <c r="P7460" s="21" t="e">
        <f t="shared" ca="1" si="235"/>
        <v>#NAME?</v>
      </c>
    </row>
    <row r="7461" spans="1:16" x14ac:dyDescent="0.25">
      <c r="A7461" s="21" t="s">
        <v>2119</v>
      </c>
      <c r="B7461" s="51">
        <v>42038</v>
      </c>
      <c r="C7461" s="52" t="s">
        <v>6</v>
      </c>
      <c r="D7461" s="53" t="s">
        <v>1311</v>
      </c>
      <c r="E7461" s="53"/>
      <c r="F7461" s="54">
        <v>854.07</v>
      </c>
      <c r="G7461" s="28" t="s">
        <v>1220</v>
      </c>
      <c r="P7461" s="21" t="e">
        <f t="shared" ca="1" si="235"/>
        <v>#NAME?</v>
      </c>
    </row>
    <row r="7462" spans="1:16" x14ac:dyDescent="0.25">
      <c r="A7462" s="21" t="s">
        <v>2119</v>
      </c>
      <c r="B7462" s="51">
        <v>42038</v>
      </c>
      <c r="C7462" s="52" t="s">
        <v>6</v>
      </c>
      <c r="D7462" s="53" t="s">
        <v>1312</v>
      </c>
      <c r="E7462" s="53"/>
      <c r="F7462" s="54">
        <v>117.98</v>
      </c>
      <c r="G7462" s="28" t="s">
        <v>1264</v>
      </c>
      <c r="P7462" s="21" t="e">
        <f t="shared" ca="1" si="235"/>
        <v>#NAME?</v>
      </c>
    </row>
    <row r="7463" spans="1:16" x14ac:dyDescent="0.25">
      <c r="A7463" s="21" t="s">
        <v>2119</v>
      </c>
      <c r="B7463" s="51">
        <v>42038</v>
      </c>
      <c r="C7463" s="52" t="s">
        <v>6</v>
      </c>
      <c r="D7463" s="53" t="s">
        <v>1313</v>
      </c>
      <c r="E7463" s="53"/>
      <c r="F7463" s="54">
        <v>607.02</v>
      </c>
      <c r="G7463" s="28" t="s">
        <v>1292</v>
      </c>
      <c r="P7463" s="21" t="e">
        <f t="shared" ca="1" si="235"/>
        <v>#NAME?</v>
      </c>
    </row>
    <row r="7464" spans="1:16" x14ac:dyDescent="0.25">
      <c r="A7464" s="21" t="s">
        <v>2119</v>
      </c>
      <c r="B7464" s="51">
        <v>42038</v>
      </c>
      <c r="C7464" s="52" t="s">
        <v>6</v>
      </c>
      <c r="D7464" s="53" t="s">
        <v>1314</v>
      </c>
      <c r="E7464" s="53"/>
      <c r="F7464" s="54">
        <v>76.36</v>
      </c>
      <c r="G7464" s="28" t="s">
        <v>1264</v>
      </c>
      <c r="P7464" s="21" t="e">
        <f t="shared" ca="1" si="235"/>
        <v>#NAME?</v>
      </c>
    </row>
    <row r="7465" spans="1:16" x14ac:dyDescent="0.25">
      <c r="A7465" s="21" t="s">
        <v>2119</v>
      </c>
      <c r="B7465" s="51">
        <v>42038</v>
      </c>
      <c r="C7465" s="52" t="s">
        <v>6</v>
      </c>
      <c r="D7465" s="53" t="s">
        <v>1315</v>
      </c>
      <c r="E7465" s="53"/>
      <c r="F7465" s="54">
        <v>130.34</v>
      </c>
      <c r="G7465" s="28" t="s">
        <v>1220</v>
      </c>
      <c r="P7465" s="21" t="e">
        <f t="shared" ca="1" si="235"/>
        <v>#NAME?</v>
      </c>
    </row>
    <row r="7466" spans="1:16" x14ac:dyDescent="0.25">
      <c r="A7466" s="21" t="s">
        <v>2119</v>
      </c>
      <c r="B7466" s="25">
        <v>42039</v>
      </c>
      <c r="C7466" s="28" t="s">
        <v>21</v>
      </c>
      <c r="D7466" s="21" t="s">
        <v>918</v>
      </c>
      <c r="E7466" s="26">
        <v>-250</v>
      </c>
      <c r="G7466" s="28" t="s">
        <v>918</v>
      </c>
      <c r="I7466" s="21">
        <f>WEEKNUM(B7466)</f>
        <v>6</v>
      </c>
      <c r="P7466" s="21" t="e">
        <f t="shared" ca="1" si="235"/>
        <v>#NAME?</v>
      </c>
    </row>
    <row r="7467" spans="1:16" x14ac:dyDescent="0.25">
      <c r="A7467" s="21" t="s">
        <v>2119</v>
      </c>
      <c r="B7467" s="25">
        <v>42039</v>
      </c>
      <c r="C7467" s="28" t="s">
        <v>21</v>
      </c>
      <c r="D7467" s="21" t="s">
        <v>260</v>
      </c>
      <c r="E7467" s="26">
        <v>250</v>
      </c>
      <c r="G7467" s="28" t="s">
        <v>346</v>
      </c>
      <c r="I7467" s="21">
        <f>WEEKNUM(B7467)</f>
        <v>6</v>
      </c>
      <c r="P7467" s="21" t="e">
        <f t="shared" ca="1" si="235"/>
        <v>#NAME?</v>
      </c>
    </row>
    <row r="7468" spans="1:16" x14ac:dyDescent="0.25">
      <c r="A7468" s="21" t="s">
        <v>2119</v>
      </c>
      <c r="B7468" s="25">
        <v>42039</v>
      </c>
      <c r="C7468" s="28" t="s">
        <v>21</v>
      </c>
      <c r="D7468" s="21" t="s">
        <v>260</v>
      </c>
      <c r="E7468" s="26">
        <v>2000</v>
      </c>
      <c r="G7468" s="28" t="s">
        <v>1220</v>
      </c>
      <c r="I7468" s="21">
        <f>WEEKNUM(B7468)</f>
        <v>6</v>
      </c>
      <c r="P7468" s="21" t="e">
        <f t="shared" ca="1" si="235"/>
        <v>#NAME?</v>
      </c>
    </row>
    <row r="7469" spans="1:16" x14ac:dyDescent="0.25">
      <c r="A7469" s="21" t="s">
        <v>2119</v>
      </c>
      <c r="B7469" s="25">
        <v>42039</v>
      </c>
      <c r="C7469" s="28" t="s">
        <v>21</v>
      </c>
      <c r="D7469" s="21" t="s">
        <v>255</v>
      </c>
      <c r="E7469" s="26">
        <v>2300</v>
      </c>
      <c r="G7469" s="28" t="s">
        <v>1220</v>
      </c>
      <c r="I7469" s="21">
        <f>WEEKNUM(B7469)</f>
        <v>6</v>
      </c>
      <c r="P7469" s="21" t="e">
        <f t="shared" ca="1" si="235"/>
        <v>#NAME?</v>
      </c>
    </row>
    <row r="7470" spans="1:16" x14ac:dyDescent="0.25">
      <c r="A7470" s="21" t="s">
        <v>2119</v>
      </c>
      <c r="B7470" s="25">
        <v>42039</v>
      </c>
      <c r="C7470" s="28" t="s">
        <v>6</v>
      </c>
      <c r="D7470" s="21">
        <v>339949</v>
      </c>
      <c r="F7470" s="26">
        <v>1144.1600000000001</v>
      </c>
      <c r="G7470" s="28" t="s">
        <v>1220</v>
      </c>
      <c r="P7470" s="21" t="e">
        <f t="shared" ca="1" si="235"/>
        <v>#NAME?</v>
      </c>
    </row>
    <row r="7471" spans="1:16" x14ac:dyDescent="0.25">
      <c r="A7471" s="21" t="s">
        <v>2119</v>
      </c>
      <c r="B7471" s="25">
        <v>42039</v>
      </c>
      <c r="C7471" s="28" t="s">
        <v>6</v>
      </c>
      <c r="D7471" s="21">
        <v>115562</v>
      </c>
      <c r="F7471" s="26">
        <v>79.31</v>
      </c>
      <c r="G7471" s="28" t="s">
        <v>1264</v>
      </c>
      <c r="P7471" s="21" t="e">
        <f t="shared" ca="1" si="235"/>
        <v>#NAME?</v>
      </c>
    </row>
    <row r="7472" spans="1:16" x14ac:dyDescent="0.25">
      <c r="A7472" s="21" t="s">
        <v>2119</v>
      </c>
      <c r="B7472" s="25">
        <v>42039</v>
      </c>
      <c r="C7472" s="28" t="s">
        <v>6</v>
      </c>
      <c r="D7472" s="21">
        <v>340078</v>
      </c>
      <c r="F7472" s="26">
        <v>606.26</v>
      </c>
      <c r="G7472" s="28" t="s">
        <v>1264</v>
      </c>
      <c r="P7472" s="21" t="e">
        <f t="shared" ca="1" si="235"/>
        <v>#NAME?</v>
      </c>
    </row>
    <row r="7473" spans="1:16" x14ac:dyDescent="0.25">
      <c r="A7473" s="21" t="s">
        <v>2119</v>
      </c>
      <c r="B7473" s="25">
        <v>42039</v>
      </c>
      <c r="C7473" s="28" t="s">
        <v>6</v>
      </c>
      <c r="D7473" s="21">
        <v>319548</v>
      </c>
      <c r="F7473" s="26">
        <v>74.040000000000006</v>
      </c>
      <c r="G7473" s="28" t="s">
        <v>386</v>
      </c>
      <c r="P7473" s="21" t="e">
        <f t="shared" ca="1" si="235"/>
        <v>#NAME?</v>
      </c>
    </row>
    <row r="7474" spans="1:16" x14ac:dyDescent="0.25">
      <c r="A7474" s="21" t="s">
        <v>2119</v>
      </c>
      <c r="B7474" s="51">
        <v>42039</v>
      </c>
      <c r="C7474" s="52" t="s">
        <v>6</v>
      </c>
      <c r="D7474" s="53" t="s">
        <v>1316</v>
      </c>
      <c r="E7474" s="53"/>
      <c r="F7474" s="54">
        <v>1144.1600000000001</v>
      </c>
      <c r="G7474" s="28" t="s">
        <v>1220</v>
      </c>
      <c r="P7474" s="21" t="e">
        <f t="shared" ca="1" si="235"/>
        <v>#NAME?</v>
      </c>
    </row>
    <row r="7475" spans="1:16" x14ac:dyDescent="0.25">
      <c r="A7475" s="21" t="s">
        <v>2119</v>
      </c>
      <c r="B7475" s="51">
        <v>42039</v>
      </c>
      <c r="C7475" s="52" t="s">
        <v>6</v>
      </c>
      <c r="D7475" s="53" t="s">
        <v>1317</v>
      </c>
      <c r="E7475" s="53"/>
      <c r="F7475" s="54">
        <v>518.91999999999996</v>
      </c>
      <c r="G7475" s="28" t="s">
        <v>1220</v>
      </c>
      <c r="P7475" s="21" t="e">
        <f t="shared" ca="1" si="235"/>
        <v>#NAME?</v>
      </c>
    </row>
    <row r="7476" spans="1:16" x14ac:dyDescent="0.25">
      <c r="A7476" s="21" t="s">
        <v>2119</v>
      </c>
      <c r="B7476" s="51">
        <v>42039</v>
      </c>
      <c r="C7476" s="52" t="s">
        <v>6</v>
      </c>
      <c r="D7476" s="53" t="s">
        <v>1318</v>
      </c>
      <c r="E7476" s="53"/>
      <c r="F7476" s="54">
        <v>143.97999999999999</v>
      </c>
      <c r="G7476" s="28" t="s">
        <v>1264</v>
      </c>
      <c r="P7476" s="21" t="e">
        <f t="shared" ca="1" si="235"/>
        <v>#NAME?</v>
      </c>
    </row>
    <row r="7477" spans="1:16" x14ac:dyDescent="0.25">
      <c r="A7477" s="21" t="s">
        <v>2119</v>
      </c>
      <c r="B7477" s="51">
        <v>42039</v>
      </c>
      <c r="C7477" s="52" t="s">
        <v>6</v>
      </c>
      <c r="D7477" s="53" t="s">
        <v>1319</v>
      </c>
      <c r="E7477" s="53"/>
      <c r="F7477" s="54">
        <v>74.040000000000006</v>
      </c>
      <c r="G7477" s="28" t="s">
        <v>386</v>
      </c>
      <c r="P7477" s="21" t="e">
        <f t="shared" ca="1" si="235"/>
        <v>#NAME?</v>
      </c>
    </row>
    <row r="7478" spans="1:16" x14ac:dyDescent="0.25">
      <c r="A7478" s="21" t="s">
        <v>2119</v>
      </c>
      <c r="B7478" s="51">
        <v>42039</v>
      </c>
      <c r="C7478" s="52" t="s">
        <v>6</v>
      </c>
      <c r="D7478" s="53" t="s">
        <v>1320</v>
      </c>
      <c r="E7478" s="53"/>
      <c r="F7478" s="54">
        <v>79.31</v>
      </c>
      <c r="G7478" s="28" t="s">
        <v>1264</v>
      </c>
      <c r="P7478" s="21" t="e">
        <f t="shared" ca="1" si="235"/>
        <v>#NAME?</v>
      </c>
    </row>
    <row r="7479" spans="1:16" x14ac:dyDescent="0.25">
      <c r="A7479" s="21" t="s">
        <v>2119</v>
      </c>
      <c r="B7479" s="25">
        <v>42039</v>
      </c>
      <c r="C7479" s="28" t="s">
        <v>21</v>
      </c>
      <c r="D7479" s="21" t="s">
        <v>255</v>
      </c>
      <c r="E7479" s="26">
        <v>1000</v>
      </c>
      <c r="G7479" s="28" t="s">
        <v>1211</v>
      </c>
      <c r="I7479" s="21">
        <f>WEEKNUM(B7479)</f>
        <v>6</v>
      </c>
      <c r="P7479" s="21" t="e">
        <f t="shared" ca="1" si="235"/>
        <v>#NAME?</v>
      </c>
    </row>
    <row r="7480" spans="1:16" x14ac:dyDescent="0.25">
      <c r="A7480" s="21" t="s">
        <v>2119</v>
      </c>
      <c r="B7480" s="25">
        <v>42039</v>
      </c>
      <c r="C7480" s="28" t="s">
        <v>21</v>
      </c>
      <c r="D7480" s="21" t="s">
        <v>260</v>
      </c>
      <c r="E7480" s="26">
        <v>3400</v>
      </c>
      <c r="G7480" s="28" t="s">
        <v>1211</v>
      </c>
      <c r="I7480" s="21">
        <f>WEEKNUM(B7480)</f>
        <v>6</v>
      </c>
      <c r="P7480" s="21" t="e">
        <f t="shared" ca="1" si="235"/>
        <v>#NAME?</v>
      </c>
    </row>
    <row r="7481" spans="1:16" x14ac:dyDescent="0.25">
      <c r="A7481" s="21" t="s">
        <v>2119</v>
      </c>
      <c r="B7481" s="25">
        <v>42040</v>
      </c>
      <c r="C7481" s="28" t="s">
        <v>21</v>
      </c>
      <c r="D7481" s="21" t="s">
        <v>1018</v>
      </c>
      <c r="E7481" s="26">
        <v>95</v>
      </c>
      <c r="G7481" s="28" t="s">
        <v>1292</v>
      </c>
      <c r="I7481" s="21">
        <f>WEEKNUM(B7481)</f>
        <v>6</v>
      </c>
      <c r="P7481" s="21" t="e">
        <f t="shared" ca="1" si="235"/>
        <v>#NAME?</v>
      </c>
    </row>
    <row r="7482" spans="1:16" x14ac:dyDescent="0.25">
      <c r="A7482" s="21" t="s">
        <v>2119</v>
      </c>
      <c r="B7482" s="25">
        <v>42040</v>
      </c>
      <c r="C7482" s="28" t="s">
        <v>21</v>
      </c>
      <c r="D7482" s="21" t="s">
        <v>528</v>
      </c>
      <c r="E7482" s="26">
        <v>600</v>
      </c>
      <c r="G7482" s="28" t="s">
        <v>1292</v>
      </c>
      <c r="I7482" s="21">
        <f>WEEKNUM(B7482)</f>
        <v>6</v>
      </c>
      <c r="P7482" s="21" t="e">
        <f t="shared" ca="1" si="235"/>
        <v>#NAME?</v>
      </c>
    </row>
    <row r="7483" spans="1:16" x14ac:dyDescent="0.25">
      <c r="A7483" s="21" t="s">
        <v>2119</v>
      </c>
      <c r="B7483" s="51">
        <v>42040</v>
      </c>
      <c r="C7483" s="52" t="s">
        <v>6</v>
      </c>
      <c r="D7483" s="53" t="s">
        <v>1321</v>
      </c>
      <c r="E7483" s="53"/>
      <c r="F7483" s="54">
        <v>491.58</v>
      </c>
      <c r="G7483" s="28" t="s">
        <v>1220</v>
      </c>
      <c r="P7483" s="21" t="e">
        <f t="shared" ca="1" si="235"/>
        <v>#NAME?</v>
      </c>
    </row>
    <row r="7484" spans="1:16" x14ac:dyDescent="0.25">
      <c r="A7484" s="21" t="s">
        <v>2119</v>
      </c>
      <c r="B7484" s="51">
        <v>42040</v>
      </c>
      <c r="C7484" s="52" t="s">
        <v>6</v>
      </c>
      <c r="D7484" s="53" t="s">
        <v>1322</v>
      </c>
      <c r="E7484" s="53"/>
      <c r="F7484" s="54">
        <v>738.4</v>
      </c>
      <c r="G7484" s="28" t="s">
        <v>170</v>
      </c>
      <c r="P7484" s="21" t="e">
        <f t="shared" ca="1" si="235"/>
        <v>#NAME?</v>
      </c>
    </row>
    <row r="7485" spans="1:16" x14ac:dyDescent="0.25">
      <c r="A7485" s="21" t="s">
        <v>2119</v>
      </c>
      <c r="B7485" s="25">
        <v>42041</v>
      </c>
      <c r="C7485" s="28" t="s">
        <v>21</v>
      </c>
      <c r="D7485" s="21" t="s">
        <v>978</v>
      </c>
      <c r="E7485" s="26">
        <v>320</v>
      </c>
      <c r="G7485" s="28" t="s">
        <v>1323</v>
      </c>
      <c r="I7485" s="21">
        <f>WEEKNUM(B7485)</f>
        <v>6</v>
      </c>
      <c r="P7485" s="21" t="e">
        <f t="shared" ca="1" si="235"/>
        <v>#NAME?</v>
      </c>
    </row>
    <row r="7486" spans="1:16" x14ac:dyDescent="0.25">
      <c r="A7486" s="21" t="s">
        <v>2119</v>
      </c>
      <c r="B7486" s="25">
        <v>42041</v>
      </c>
      <c r="C7486" s="28" t="s">
        <v>21</v>
      </c>
      <c r="D7486" s="21" t="s">
        <v>924</v>
      </c>
      <c r="E7486" s="26">
        <v>2450</v>
      </c>
      <c r="G7486" s="28" t="s">
        <v>1292</v>
      </c>
      <c r="I7486" s="21">
        <f>WEEKNUM(B7486)</f>
        <v>6</v>
      </c>
      <c r="P7486" s="21" t="e">
        <f t="shared" ca="1" si="235"/>
        <v>#NAME?</v>
      </c>
    </row>
    <row r="7487" spans="1:16" x14ac:dyDescent="0.25">
      <c r="A7487" s="21" t="s">
        <v>2119</v>
      </c>
      <c r="B7487" s="25">
        <v>42041</v>
      </c>
      <c r="C7487" s="28" t="s">
        <v>6</v>
      </c>
      <c r="D7487" s="21">
        <v>340402</v>
      </c>
      <c r="F7487" s="26">
        <v>347.48</v>
      </c>
      <c r="G7487" s="28" t="s">
        <v>1264</v>
      </c>
      <c r="P7487" s="21" t="e">
        <f t="shared" ca="1" si="235"/>
        <v>#NAME?</v>
      </c>
    </row>
    <row r="7488" spans="1:16" x14ac:dyDescent="0.25">
      <c r="A7488" s="21" t="s">
        <v>2119</v>
      </c>
      <c r="B7488" s="25">
        <v>42041</v>
      </c>
      <c r="C7488" s="28" t="s">
        <v>6</v>
      </c>
      <c r="D7488" s="21">
        <v>319731</v>
      </c>
      <c r="F7488" s="26">
        <v>35.18</v>
      </c>
      <c r="G7488" s="28" t="s">
        <v>287</v>
      </c>
      <c r="P7488" s="21" t="e">
        <f t="shared" ca="1" si="235"/>
        <v>#NAME?</v>
      </c>
    </row>
    <row r="7489" spans="1:16" x14ac:dyDescent="0.25">
      <c r="A7489" s="21" t="s">
        <v>2119</v>
      </c>
      <c r="B7489" s="51">
        <v>42041</v>
      </c>
      <c r="C7489" s="52" t="s">
        <v>6</v>
      </c>
      <c r="D7489" s="53" t="s">
        <v>1324</v>
      </c>
      <c r="E7489" s="53"/>
      <c r="F7489" s="54">
        <v>337.01</v>
      </c>
      <c r="G7489" s="28" t="s">
        <v>1264</v>
      </c>
      <c r="P7489" s="21" t="e">
        <f t="shared" ca="1" si="235"/>
        <v>#NAME?</v>
      </c>
    </row>
    <row r="7490" spans="1:16" x14ac:dyDescent="0.25">
      <c r="A7490" s="21" t="s">
        <v>2119</v>
      </c>
      <c r="B7490" s="25">
        <v>42041</v>
      </c>
      <c r="C7490" s="28" t="s">
        <v>275</v>
      </c>
      <c r="D7490" s="21">
        <v>115712</v>
      </c>
      <c r="F7490" s="26">
        <v>206.73</v>
      </c>
      <c r="G7490" s="28" t="s">
        <v>1211</v>
      </c>
      <c r="P7490" s="21" t="e">
        <f t="shared" ca="1" si="235"/>
        <v>#NAME?</v>
      </c>
    </row>
    <row r="7491" spans="1:16" x14ac:dyDescent="0.25">
      <c r="A7491" s="21" t="s">
        <v>2119</v>
      </c>
      <c r="B7491" s="25">
        <v>42042</v>
      </c>
      <c r="C7491" s="28" t="s">
        <v>6</v>
      </c>
      <c r="D7491" s="21">
        <v>340523</v>
      </c>
      <c r="F7491" s="26">
        <v>90.25</v>
      </c>
      <c r="G7491" s="28" t="s">
        <v>1220</v>
      </c>
      <c r="P7491" s="21" t="e">
        <f t="shared" ca="1" si="235"/>
        <v>#NAME?</v>
      </c>
    </row>
    <row r="7492" spans="1:16" x14ac:dyDescent="0.25">
      <c r="A7492" s="21" t="s">
        <v>2119</v>
      </c>
      <c r="B7492" s="51">
        <v>42042</v>
      </c>
      <c r="C7492" s="52" t="s">
        <v>6</v>
      </c>
      <c r="D7492" s="53" t="s">
        <v>1325</v>
      </c>
      <c r="E7492" s="53"/>
      <c r="F7492" s="54">
        <v>90.25</v>
      </c>
      <c r="G7492" s="28" t="s">
        <v>1220</v>
      </c>
      <c r="P7492" s="21" t="e">
        <f t="shared" ca="1" si="235"/>
        <v>#NAME?</v>
      </c>
    </row>
    <row r="7493" spans="1:16" x14ac:dyDescent="0.25">
      <c r="A7493" s="21" t="s">
        <v>2119</v>
      </c>
      <c r="B7493" s="25">
        <v>42044</v>
      </c>
      <c r="C7493" s="28" t="s">
        <v>21</v>
      </c>
      <c r="D7493" s="21" t="s">
        <v>489</v>
      </c>
      <c r="E7493" s="26">
        <v>226.29</v>
      </c>
      <c r="G7493" s="28" t="s">
        <v>454</v>
      </c>
      <c r="I7493" s="21">
        <f t="shared" ref="I7493:I7501" si="236">WEEKNUM(B7493)</f>
        <v>7</v>
      </c>
      <c r="P7493" s="21" t="e">
        <f t="shared" ca="1" si="235"/>
        <v>#NAME?</v>
      </c>
    </row>
    <row r="7494" spans="1:16" x14ac:dyDescent="0.25">
      <c r="A7494" s="21" t="s">
        <v>2119</v>
      </c>
      <c r="B7494" s="25">
        <v>42044</v>
      </c>
      <c r="C7494" s="28" t="s">
        <v>21</v>
      </c>
      <c r="D7494" s="21" t="s">
        <v>22</v>
      </c>
      <c r="E7494" s="26">
        <v>2800</v>
      </c>
      <c r="G7494" s="28" t="s">
        <v>1220</v>
      </c>
      <c r="I7494" s="21">
        <f t="shared" si="236"/>
        <v>7</v>
      </c>
      <c r="P7494" s="21" t="e">
        <f t="shared" ca="1" si="235"/>
        <v>#NAME?</v>
      </c>
    </row>
    <row r="7495" spans="1:16" x14ac:dyDescent="0.25">
      <c r="A7495" s="21" t="s">
        <v>2119</v>
      </c>
      <c r="B7495" s="25">
        <v>42044</v>
      </c>
      <c r="C7495" s="28" t="s">
        <v>21</v>
      </c>
      <c r="D7495" s="21" t="s">
        <v>22</v>
      </c>
      <c r="E7495" s="26">
        <v>500</v>
      </c>
      <c r="G7495" s="28" t="s">
        <v>1220</v>
      </c>
      <c r="I7495" s="21">
        <f t="shared" si="236"/>
        <v>7</v>
      </c>
      <c r="P7495" s="21" t="e">
        <f t="shared" ca="1" si="235"/>
        <v>#NAME?</v>
      </c>
    </row>
    <row r="7496" spans="1:16" x14ac:dyDescent="0.25">
      <c r="A7496" s="21" t="s">
        <v>2119</v>
      </c>
      <c r="B7496" s="25">
        <v>42044</v>
      </c>
      <c r="C7496" s="28" t="s">
        <v>21</v>
      </c>
      <c r="D7496" s="21" t="s">
        <v>46</v>
      </c>
      <c r="E7496" s="26">
        <v>1520</v>
      </c>
      <c r="G7496" s="28" t="s">
        <v>1264</v>
      </c>
      <c r="I7496" s="21">
        <f t="shared" si="236"/>
        <v>7</v>
      </c>
      <c r="P7496" s="21" t="e">
        <f t="shared" ca="1" si="235"/>
        <v>#NAME?</v>
      </c>
    </row>
    <row r="7497" spans="1:16" x14ac:dyDescent="0.25">
      <c r="A7497" s="21" t="s">
        <v>2119</v>
      </c>
      <c r="B7497" s="25">
        <v>42044</v>
      </c>
      <c r="C7497" s="28" t="s">
        <v>21</v>
      </c>
      <c r="D7497" s="21" t="s">
        <v>1153</v>
      </c>
      <c r="E7497" s="26">
        <v>265</v>
      </c>
      <c r="G7497" s="28" t="s">
        <v>287</v>
      </c>
      <c r="I7497" s="21">
        <f t="shared" si="236"/>
        <v>7</v>
      </c>
      <c r="P7497" s="21" t="e">
        <f t="shared" ca="1" si="235"/>
        <v>#NAME?</v>
      </c>
    </row>
    <row r="7498" spans="1:16" x14ac:dyDescent="0.25">
      <c r="A7498" s="21" t="s">
        <v>2119</v>
      </c>
      <c r="B7498" s="25">
        <v>42044</v>
      </c>
      <c r="C7498" s="28" t="s">
        <v>21</v>
      </c>
      <c r="D7498" s="21" t="s">
        <v>1153</v>
      </c>
      <c r="E7498" s="26">
        <v>265</v>
      </c>
      <c r="G7498" s="28" t="s">
        <v>356</v>
      </c>
      <c r="I7498" s="21">
        <f t="shared" si="236"/>
        <v>7</v>
      </c>
      <c r="P7498" s="21" t="e">
        <f t="shared" ca="1" si="235"/>
        <v>#NAME?</v>
      </c>
    </row>
    <row r="7499" spans="1:16" x14ac:dyDescent="0.25">
      <c r="A7499" s="21" t="s">
        <v>2119</v>
      </c>
      <c r="B7499" s="25">
        <v>42044</v>
      </c>
      <c r="C7499" s="28" t="s">
        <v>21</v>
      </c>
      <c r="D7499" s="21" t="s">
        <v>1153</v>
      </c>
      <c r="E7499" s="26">
        <v>265</v>
      </c>
      <c r="G7499" s="28" t="s">
        <v>17</v>
      </c>
      <c r="I7499" s="21">
        <f t="shared" si="236"/>
        <v>7</v>
      </c>
      <c r="P7499" s="21" t="e">
        <f t="shared" ca="1" si="235"/>
        <v>#NAME?</v>
      </c>
    </row>
    <row r="7500" spans="1:16" x14ac:dyDescent="0.25">
      <c r="A7500" s="21" t="s">
        <v>2119</v>
      </c>
      <c r="B7500" s="25">
        <v>42044</v>
      </c>
      <c r="C7500" s="28" t="s">
        <v>21</v>
      </c>
      <c r="D7500" s="21" t="s">
        <v>1153</v>
      </c>
      <c r="E7500" s="26">
        <v>265</v>
      </c>
      <c r="G7500" s="21" t="s">
        <v>62</v>
      </c>
      <c r="I7500" s="21">
        <f t="shared" si="236"/>
        <v>7</v>
      </c>
      <c r="P7500" s="21" t="e">
        <f t="shared" ca="1" si="235"/>
        <v>#NAME?</v>
      </c>
    </row>
    <row r="7501" spans="1:16" x14ac:dyDescent="0.25">
      <c r="A7501" s="21" t="s">
        <v>2119</v>
      </c>
      <c r="B7501" s="25">
        <v>42044</v>
      </c>
      <c r="C7501" s="28" t="s">
        <v>21</v>
      </c>
      <c r="D7501" s="21" t="s">
        <v>40</v>
      </c>
      <c r="E7501" s="26">
        <v>3800</v>
      </c>
      <c r="G7501" s="28" t="s">
        <v>1292</v>
      </c>
      <c r="I7501" s="21">
        <f t="shared" si="236"/>
        <v>7</v>
      </c>
      <c r="P7501" s="21" t="e">
        <f t="shared" ca="1" si="235"/>
        <v>#NAME?</v>
      </c>
    </row>
    <row r="7502" spans="1:16" x14ac:dyDescent="0.25">
      <c r="A7502" s="21" t="s">
        <v>2119</v>
      </c>
      <c r="B7502" s="25">
        <v>42044</v>
      </c>
      <c r="C7502" s="28" t="s">
        <v>275</v>
      </c>
      <c r="D7502" s="21">
        <v>319939</v>
      </c>
      <c r="F7502" s="26">
        <v>25.4</v>
      </c>
      <c r="G7502" s="28" t="s">
        <v>1326</v>
      </c>
      <c r="P7502" s="21" t="e">
        <f t="shared" ca="1" si="235"/>
        <v>#NAME?</v>
      </c>
    </row>
    <row r="7503" spans="1:16" x14ac:dyDescent="0.25">
      <c r="A7503" s="21" t="s">
        <v>2119</v>
      </c>
      <c r="B7503" s="25">
        <v>42044</v>
      </c>
      <c r="C7503" s="28" t="s">
        <v>6</v>
      </c>
      <c r="D7503" s="21">
        <v>115918</v>
      </c>
      <c r="F7503" s="26">
        <v>471.76</v>
      </c>
      <c r="G7503" s="28" t="s">
        <v>1292</v>
      </c>
      <c r="P7503" s="21" t="e">
        <f t="shared" ca="1" si="235"/>
        <v>#NAME?</v>
      </c>
    </row>
    <row r="7504" spans="1:16" x14ac:dyDescent="0.25">
      <c r="A7504" s="21" t="s">
        <v>2119</v>
      </c>
      <c r="B7504" s="51">
        <v>42044</v>
      </c>
      <c r="C7504" s="52" t="s">
        <v>6</v>
      </c>
      <c r="D7504" s="53" t="s">
        <v>1327</v>
      </c>
      <c r="E7504" s="53"/>
      <c r="F7504" s="54">
        <v>401.11</v>
      </c>
      <c r="G7504" s="28" t="s">
        <v>62</v>
      </c>
      <c r="P7504" s="21" t="e">
        <f t="shared" ca="1" si="235"/>
        <v>#NAME?</v>
      </c>
    </row>
    <row r="7505" spans="1:16" x14ac:dyDescent="0.25">
      <c r="A7505" s="21" t="s">
        <v>2119</v>
      </c>
      <c r="B7505" s="51">
        <v>42044</v>
      </c>
      <c r="C7505" s="52" t="s">
        <v>6</v>
      </c>
      <c r="D7505" s="53" t="s">
        <v>1328</v>
      </c>
      <c r="E7505" s="53"/>
      <c r="F7505" s="54">
        <v>354.55</v>
      </c>
      <c r="G7505" s="28" t="s">
        <v>1220</v>
      </c>
      <c r="P7505" s="21" t="e">
        <f t="shared" ca="1" si="235"/>
        <v>#NAME?</v>
      </c>
    </row>
    <row r="7506" spans="1:16" x14ac:dyDescent="0.25">
      <c r="A7506" s="21" t="s">
        <v>2119</v>
      </c>
      <c r="B7506" s="51">
        <v>42044</v>
      </c>
      <c r="C7506" s="52" t="s">
        <v>6</v>
      </c>
      <c r="D7506" s="53" t="s">
        <v>1329</v>
      </c>
      <c r="E7506" s="53"/>
      <c r="F7506" s="54">
        <v>471.76</v>
      </c>
      <c r="G7506" s="28" t="s">
        <v>1292</v>
      </c>
      <c r="P7506" s="21" t="e">
        <f t="shared" ca="1" si="235"/>
        <v>#NAME?</v>
      </c>
    </row>
    <row r="7507" spans="1:16" x14ac:dyDescent="0.25">
      <c r="A7507" s="21" t="s">
        <v>2119</v>
      </c>
      <c r="B7507" s="25">
        <v>42044</v>
      </c>
      <c r="C7507" s="28" t="s">
        <v>21</v>
      </c>
      <c r="D7507" s="21" t="s">
        <v>1153</v>
      </c>
      <c r="E7507" s="26">
        <v>850</v>
      </c>
      <c r="G7507" s="28" t="s">
        <v>1211</v>
      </c>
      <c r="I7507" s="21">
        <f>WEEKNUM(B7507)</f>
        <v>7</v>
      </c>
      <c r="P7507" s="21" t="e">
        <f t="shared" ca="1" si="235"/>
        <v>#NAME?</v>
      </c>
    </row>
    <row r="7508" spans="1:16" x14ac:dyDescent="0.25">
      <c r="A7508" s="21" t="s">
        <v>2119</v>
      </c>
      <c r="B7508" s="51">
        <v>42045</v>
      </c>
      <c r="C7508" s="52" t="s">
        <v>6</v>
      </c>
      <c r="D7508" s="53" t="s">
        <v>1330</v>
      </c>
      <c r="E7508" s="53"/>
      <c r="F7508" s="54">
        <v>167.75</v>
      </c>
      <c r="G7508" s="28" t="s">
        <v>1220</v>
      </c>
      <c r="P7508" s="21" t="e">
        <f t="shared" ref="P7508:P7571" ca="1" si="237">sheetexists("budgets", G7508)</f>
        <v>#NAME?</v>
      </c>
    </row>
    <row r="7509" spans="1:16" x14ac:dyDescent="0.25">
      <c r="A7509" s="21" t="s">
        <v>2119</v>
      </c>
      <c r="B7509" s="25">
        <v>42045</v>
      </c>
      <c r="C7509" s="28" t="s">
        <v>275</v>
      </c>
      <c r="D7509" s="21">
        <v>115985</v>
      </c>
      <c r="F7509" s="26">
        <v>1331.67</v>
      </c>
      <c r="G7509" s="28" t="s">
        <v>1211</v>
      </c>
      <c r="P7509" s="21" t="e">
        <f t="shared" ca="1" si="237"/>
        <v>#NAME?</v>
      </c>
    </row>
    <row r="7510" spans="1:16" x14ac:dyDescent="0.25">
      <c r="A7510" s="21" t="s">
        <v>2119</v>
      </c>
      <c r="B7510" s="25">
        <v>42046</v>
      </c>
      <c r="C7510" s="28" t="s">
        <v>21</v>
      </c>
      <c r="D7510" s="21" t="s">
        <v>255</v>
      </c>
      <c r="E7510" s="26">
        <v>1500</v>
      </c>
      <c r="G7510" s="28" t="s">
        <v>1292</v>
      </c>
      <c r="I7510" s="21">
        <f>WEEKNUM(B7510)</f>
        <v>7</v>
      </c>
      <c r="P7510" s="21" t="e">
        <f t="shared" ca="1" si="237"/>
        <v>#NAME?</v>
      </c>
    </row>
    <row r="7511" spans="1:16" x14ac:dyDescent="0.25">
      <c r="A7511" s="21" t="s">
        <v>2119</v>
      </c>
      <c r="B7511" s="25">
        <v>42046</v>
      </c>
      <c r="C7511" s="28" t="s">
        <v>21</v>
      </c>
      <c r="D7511" s="21" t="s">
        <v>1076</v>
      </c>
      <c r="E7511" s="26">
        <v>22</v>
      </c>
      <c r="G7511" s="21" t="s">
        <v>62</v>
      </c>
      <c r="I7511" s="21">
        <f>WEEKNUM(B7511)</f>
        <v>7</v>
      </c>
      <c r="P7511" s="21" t="e">
        <f t="shared" ca="1" si="237"/>
        <v>#NAME?</v>
      </c>
    </row>
    <row r="7512" spans="1:16" x14ac:dyDescent="0.25">
      <c r="A7512" s="21" t="s">
        <v>2119</v>
      </c>
      <c r="B7512" s="25">
        <v>42046</v>
      </c>
      <c r="C7512" s="28" t="s">
        <v>6</v>
      </c>
      <c r="D7512" s="21">
        <v>116070</v>
      </c>
      <c r="F7512" s="26">
        <v>706.68</v>
      </c>
      <c r="G7512" s="28" t="s">
        <v>1292</v>
      </c>
      <c r="P7512" s="21" t="e">
        <f t="shared" ca="1" si="237"/>
        <v>#NAME?</v>
      </c>
    </row>
    <row r="7513" spans="1:16" x14ac:dyDescent="0.25">
      <c r="A7513" s="21" t="s">
        <v>2119</v>
      </c>
      <c r="B7513" s="25">
        <v>42046</v>
      </c>
      <c r="C7513" s="28" t="s">
        <v>275</v>
      </c>
      <c r="D7513" s="21">
        <v>319838</v>
      </c>
      <c r="F7513" s="26">
        <v>90.8</v>
      </c>
      <c r="G7513" s="28" t="s">
        <v>1326</v>
      </c>
      <c r="P7513" s="21" t="e">
        <f t="shared" ca="1" si="237"/>
        <v>#NAME?</v>
      </c>
    </row>
    <row r="7514" spans="1:16" x14ac:dyDescent="0.25">
      <c r="A7514" s="21" t="s">
        <v>2119</v>
      </c>
      <c r="B7514" s="25">
        <v>42046</v>
      </c>
      <c r="C7514" s="28" t="s">
        <v>275</v>
      </c>
      <c r="D7514" s="21">
        <v>319803</v>
      </c>
      <c r="F7514" s="26">
        <v>780.91</v>
      </c>
      <c r="G7514" s="28" t="s">
        <v>1326</v>
      </c>
      <c r="P7514" s="21" t="e">
        <f t="shared" ca="1" si="237"/>
        <v>#NAME?</v>
      </c>
    </row>
    <row r="7515" spans="1:16" x14ac:dyDescent="0.25">
      <c r="A7515" s="21" t="s">
        <v>2119</v>
      </c>
      <c r="B7515" s="51">
        <v>42046</v>
      </c>
      <c r="C7515" s="52" t="s">
        <v>6</v>
      </c>
      <c r="D7515" s="53" t="s">
        <v>1331</v>
      </c>
      <c r="E7515" s="53"/>
      <c r="F7515" s="54">
        <v>706.68</v>
      </c>
      <c r="G7515" s="28" t="s">
        <v>1292</v>
      </c>
      <c r="P7515" s="21" t="e">
        <f t="shared" ca="1" si="237"/>
        <v>#NAME?</v>
      </c>
    </row>
    <row r="7516" spans="1:16" x14ac:dyDescent="0.25">
      <c r="A7516" s="21" t="s">
        <v>2119</v>
      </c>
      <c r="B7516" s="25">
        <v>42046</v>
      </c>
      <c r="C7516" s="21" t="s">
        <v>340</v>
      </c>
      <c r="D7516" s="21" t="s">
        <v>1332</v>
      </c>
      <c r="F7516" s="26">
        <v>5369.82</v>
      </c>
      <c r="G7516" s="28" t="s">
        <v>1211</v>
      </c>
      <c r="P7516" s="21" t="e">
        <f t="shared" ca="1" si="237"/>
        <v>#NAME?</v>
      </c>
    </row>
    <row r="7517" spans="1:16" x14ac:dyDescent="0.25">
      <c r="A7517" s="21" t="s">
        <v>2119</v>
      </c>
      <c r="B7517" s="25">
        <v>42046</v>
      </c>
      <c r="C7517" s="21" t="s">
        <v>1233</v>
      </c>
      <c r="D7517" s="21" t="s">
        <v>1234</v>
      </c>
      <c r="E7517" s="26">
        <v>-40000</v>
      </c>
      <c r="G7517" s="28" t="s">
        <v>1211</v>
      </c>
      <c r="P7517" s="21" t="e">
        <f t="shared" ca="1" si="237"/>
        <v>#NAME?</v>
      </c>
    </row>
    <row r="7518" spans="1:16" x14ac:dyDescent="0.25">
      <c r="A7518" s="21" t="s">
        <v>2119</v>
      </c>
      <c r="B7518" s="25">
        <v>42046</v>
      </c>
      <c r="C7518" s="21" t="s">
        <v>1015</v>
      </c>
      <c r="D7518" s="21" t="s">
        <v>1234</v>
      </c>
      <c r="E7518" s="26">
        <v>40000</v>
      </c>
      <c r="G7518" s="28" t="s">
        <v>1211</v>
      </c>
      <c r="I7518" s="21">
        <f>WEEKNUM(B7518)</f>
        <v>7</v>
      </c>
      <c r="P7518" s="21" t="e">
        <f t="shared" ca="1" si="237"/>
        <v>#NAME?</v>
      </c>
    </row>
    <row r="7519" spans="1:16" x14ac:dyDescent="0.25">
      <c r="A7519" s="21" t="s">
        <v>2119</v>
      </c>
      <c r="B7519" s="25">
        <v>42047</v>
      </c>
      <c r="C7519" s="28" t="s">
        <v>6</v>
      </c>
      <c r="D7519" s="21">
        <v>116165</v>
      </c>
      <c r="F7519" s="26">
        <v>2154.94</v>
      </c>
      <c r="G7519" s="28" t="s">
        <v>1220</v>
      </c>
      <c r="P7519" s="21" t="e">
        <f t="shared" ca="1" si="237"/>
        <v>#NAME?</v>
      </c>
    </row>
    <row r="7520" spans="1:16" x14ac:dyDescent="0.25">
      <c r="A7520" s="21" t="s">
        <v>2119</v>
      </c>
      <c r="B7520" s="51">
        <v>42047</v>
      </c>
      <c r="C7520" s="52" t="s">
        <v>6</v>
      </c>
      <c r="D7520" s="53" t="s">
        <v>1333</v>
      </c>
      <c r="E7520" s="53"/>
      <c r="F7520" s="54">
        <v>60.33</v>
      </c>
      <c r="G7520" s="28" t="s">
        <v>1220</v>
      </c>
      <c r="P7520" s="21" t="e">
        <f t="shared" ca="1" si="237"/>
        <v>#NAME?</v>
      </c>
    </row>
    <row r="7521" spans="1:16" x14ac:dyDescent="0.25">
      <c r="A7521" s="21" t="s">
        <v>2119</v>
      </c>
      <c r="B7521" s="51">
        <v>42047</v>
      </c>
      <c r="C7521" s="52" t="s">
        <v>6</v>
      </c>
      <c r="D7521" s="53" t="s">
        <v>1334</v>
      </c>
      <c r="E7521" s="53"/>
      <c r="F7521" s="54">
        <v>2154.94</v>
      </c>
      <c r="G7521" s="28" t="s">
        <v>1220</v>
      </c>
      <c r="P7521" s="21" t="e">
        <f t="shared" ca="1" si="237"/>
        <v>#NAME?</v>
      </c>
    </row>
    <row r="7522" spans="1:16" x14ac:dyDescent="0.25">
      <c r="A7522" s="21" t="s">
        <v>2119</v>
      </c>
      <c r="B7522" s="25">
        <v>42047</v>
      </c>
      <c r="C7522" s="28" t="s">
        <v>275</v>
      </c>
      <c r="D7522" s="21" t="s">
        <v>216</v>
      </c>
      <c r="F7522" s="26">
        <v>429.71</v>
      </c>
      <c r="G7522" s="28" t="s">
        <v>1211</v>
      </c>
      <c r="P7522" s="21" t="e">
        <f t="shared" ca="1" si="237"/>
        <v>#NAME?</v>
      </c>
    </row>
    <row r="7523" spans="1:16" x14ac:dyDescent="0.25">
      <c r="A7523" s="21" t="s">
        <v>2119</v>
      </c>
      <c r="B7523" s="25">
        <v>42047</v>
      </c>
      <c r="C7523" s="21" t="s">
        <v>340</v>
      </c>
      <c r="D7523" s="21" t="s">
        <v>1335</v>
      </c>
      <c r="F7523" s="26">
        <v>2093.1</v>
      </c>
      <c r="G7523" s="28" t="s">
        <v>1211</v>
      </c>
      <c r="P7523" s="21" t="e">
        <f t="shared" ca="1" si="237"/>
        <v>#NAME?</v>
      </c>
    </row>
    <row r="7524" spans="1:16" x14ac:dyDescent="0.25">
      <c r="A7524" s="21" t="s">
        <v>2119</v>
      </c>
      <c r="B7524" s="25">
        <v>42048</v>
      </c>
      <c r="C7524" s="28" t="s">
        <v>21</v>
      </c>
      <c r="D7524" s="21" t="s">
        <v>1300</v>
      </c>
      <c r="E7524" s="26">
        <v>245</v>
      </c>
      <c r="G7524" s="28" t="s">
        <v>1631</v>
      </c>
      <c r="I7524" s="21">
        <f>WEEKNUM(B7524)</f>
        <v>7</v>
      </c>
      <c r="P7524" s="21" t="e">
        <f t="shared" ca="1" si="237"/>
        <v>#NAME?</v>
      </c>
    </row>
    <row r="7525" spans="1:16" x14ac:dyDescent="0.25">
      <c r="A7525" s="21" t="s">
        <v>2119</v>
      </c>
      <c r="B7525" s="25">
        <v>42048</v>
      </c>
      <c r="C7525" s="28" t="s">
        <v>21</v>
      </c>
      <c r="D7525" s="21" t="s">
        <v>528</v>
      </c>
      <c r="E7525" s="26">
        <v>450</v>
      </c>
      <c r="G7525" s="28" t="s">
        <v>1292</v>
      </c>
      <c r="I7525" s="21">
        <f>WEEKNUM(B7525)</f>
        <v>7</v>
      </c>
      <c r="P7525" s="21" t="e">
        <f t="shared" ca="1" si="237"/>
        <v>#NAME?</v>
      </c>
    </row>
    <row r="7526" spans="1:16" x14ac:dyDescent="0.25">
      <c r="A7526" s="21" t="s">
        <v>2119</v>
      </c>
      <c r="B7526" s="25">
        <v>42048</v>
      </c>
      <c r="C7526" s="28" t="s">
        <v>21</v>
      </c>
      <c r="D7526" s="21" t="s">
        <v>1216</v>
      </c>
      <c r="E7526" s="26">
        <v>400</v>
      </c>
      <c r="G7526" s="28" t="s">
        <v>1292</v>
      </c>
      <c r="I7526" s="21">
        <f>WEEKNUM(B7526)</f>
        <v>7</v>
      </c>
      <c r="P7526" s="21" t="e">
        <f t="shared" ca="1" si="237"/>
        <v>#NAME?</v>
      </c>
    </row>
    <row r="7527" spans="1:16" x14ac:dyDescent="0.25">
      <c r="A7527" s="21" t="s">
        <v>2119</v>
      </c>
      <c r="B7527" s="25">
        <v>42048</v>
      </c>
      <c r="C7527" s="28" t="s">
        <v>21</v>
      </c>
      <c r="D7527" s="21" t="s">
        <v>1216</v>
      </c>
      <c r="E7527" s="26">
        <v>400</v>
      </c>
      <c r="G7527" s="28" t="s">
        <v>1264</v>
      </c>
      <c r="I7527" s="21">
        <f>WEEKNUM(B7527)</f>
        <v>7</v>
      </c>
      <c r="P7527" s="21" t="e">
        <f t="shared" ca="1" si="237"/>
        <v>#NAME?</v>
      </c>
    </row>
    <row r="7528" spans="1:16" x14ac:dyDescent="0.25">
      <c r="A7528" s="21" t="s">
        <v>2119</v>
      </c>
      <c r="B7528" s="25">
        <v>42048</v>
      </c>
      <c r="C7528" s="28" t="s">
        <v>6</v>
      </c>
      <c r="D7528" s="21">
        <v>116232</v>
      </c>
      <c r="F7528" s="26">
        <v>216.35</v>
      </c>
      <c r="G7528" s="28" t="s">
        <v>1220</v>
      </c>
      <c r="P7528" s="21" t="e">
        <f t="shared" ca="1" si="237"/>
        <v>#NAME?</v>
      </c>
    </row>
    <row r="7529" spans="1:16" x14ac:dyDescent="0.25">
      <c r="A7529" s="21" t="s">
        <v>2119</v>
      </c>
      <c r="B7529" s="25">
        <v>42048</v>
      </c>
      <c r="C7529" s="28" t="s">
        <v>6</v>
      </c>
      <c r="D7529" s="21">
        <v>320478</v>
      </c>
      <c r="F7529" s="26">
        <v>348.95</v>
      </c>
      <c r="G7529" s="28" t="s">
        <v>1292</v>
      </c>
      <c r="P7529" s="21" t="e">
        <f t="shared" ca="1" si="237"/>
        <v>#NAME?</v>
      </c>
    </row>
    <row r="7530" spans="1:16" x14ac:dyDescent="0.25">
      <c r="A7530" s="21" t="s">
        <v>2119</v>
      </c>
      <c r="B7530" s="51">
        <v>42048</v>
      </c>
      <c r="C7530" s="52" t="s">
        <v>6</v>
      </c>
      <c r="D7530" s="53" t="s">
        <v>1336</v>
      </c>
      <c r="E7530" s="53"/>
      <c r="F7530" s="54">
        <v>348.95</v>
      </c>
      <c r="G7530" s="28" t="s">
        <v>1292</v>
      </c>
      <c r="P7530" s="21" t="e">
        <f t="shared" ca="1" si="237"/>
        <v>#NAME?</v>
      </c>
    </row>
    <row r="7531" spans="1:16" x14ac:dyDescent="0.25">
      <c r="A7531" s="21" t="s">
        <v>2119</v>
      </c>
      <c r="B7531" s="51">
        <v>42048</v>
      </c>
      <c r="C7531" s="52" t="s">
        <v>6</v>
      </c>
      <c r="D7531" s="53" t="s">
        <v>1337</v>
      </c>
      <c r="E7531" s="53"/>
      <c r="F7531" s="54">
        <v>216.35</v>
      </c>
      <c r="G7531" s="28" t="s">
        <v>1220</v>
      </c>
      <c r="P7531" s="21" t="e">
        <f t="shared" ca="1" si="237"/>
        <v>#NAME?</v>
      </c>
    </row>
    <row r="7532" spans="1:16" x14ac:dyDescent="0.25">
      <c r="A7532" s="21" t="s">
        <v>2119</v>
      </c>
      <c r="B7532" s="25">
        <v>42049</v>
      </c>
      <c r="C7532" s="28" t="s">
        <v>6</v>
      </c>
      <c r="D7532" s="21">
        <v>116278</v>
      </c>
      <c r="F7532" s="26">
        <v>229.75</v>
      </c>
      <c r="G7532" s="28" t="s">
        <v>1292</v>
      </c>
      <c r="P7532" s="21" t="e">
        <f t="shared" ca="1" si="237"/>
        <v>#NAME?</v>
      </c>
    </row>
    <row r="7533" spans="1:16" x14ac:dyDescent="0.25">
      <c r="A7533" s="21" t="s">
        <v>2119</v>
      </c>
      <c r="B7533" s="51">
        <v>42049</v>
      </c>
      <c r="C7533" s="52" t="s">
        <v>6</v>
      </c>
      <c r="D7533" s="53" t="s">
        <v>1338</v>
      </c>
      <c r="E7533" s="53"/>
      <c r="F7533" s="54">
        <v>399.17</v>
      </c>
      <c r="G7533" s="28" t="s">
        <v>1220</v>
      </c>
      <c r="P7533" s="21" t="e">
        <f t="shared" ca="1" si="237"/>
        <v>#NAME?</v>
      </c>
    </row>
    <row r="7534" spans="1:16" x14ac:dyDescent="0.25">
      <c r="A7534" s="21" t="s">
        <v>2119</v>
      </c>
      <c r="B7534" s="51">
        <v>42049</v>
      </c>
      <c r="C7534" s="52" t="s">
        <v>6</v>
      </c>
      <c r="D7534" s="53" t="s">
        <v>1339</v>
      </c>
      <c r="E7534" s="53"/>
      <c r="F7534" s="54">
        <v>229.75</v>
      </c>
      <c r="G7534" s="28" t="s">
        <v>1292</v>
      </c>
      <c r="P7534" s="21" t="e">
        <f t="shared" ca="1" si="237"/>
        <v>#NAME?</v>
      </c>
    </row>
    <row r="7535" spans="1:16" x14ac:dyDescent="0.25">
      <c r="A7535" s="21" t="s">
        <v>2119</v>
      </c>
      <c r="B7535" s="25">
        <v>42051</v>
      </c>
      <c r="C7535" s="28" t="s">
        <v>6</v>
      </c>
      <c r="D7535" s="21">
        <v>116366</v>
      </c>
      <c r="F7535" s="26">
        <v>905.03</v>
      </c>
      <c r="G7535" s="28" t="s">
        <v>1292</v>
      </c>
      <c r="P7535" s="21" t="e">
        <f t="shared" ca="1" si="237"/>
        <v>#NAME?</v>
      </c>
    </row>
    <row r="7536" spans="1:16" x14ac:dyDescent="0.25">
      <c r="A7536" s="21" t="s">
        <v>2119</v>
      </c>
      <c r="B7536" s="51">
        <v>42051</v>
      </c>
      <c r="C7536" s="52" t="s">
        <v>6</v>
      </c>
      <c r="D7536" s="53" t="s">
        <v>1340</v>
      </c>
      <c r="E7536" s="53"/>
      <c r="F7536" s="54">
        <v>905.03</v>
      </c>
      <c r="G7536" s="28" t="s">
        <v>1292</v>
      </c>
      <c r="P7536" s="21" t="e">
        <f t="shared" ca="1" si="237"/>
        <v>#NAME?</v>
      </c>
    </row>
    <row r="7537" spans="1:16" x14ac:dyDescent="0.25">
      <c r="A7537" s="21" t="s">
        <v>2119</v>
      </c>
      <c r="B7537" s="25">
        <v>42052</v>
      </c>
      <c r="C7537" s="28" t="s">
        <v>21</v>
      </c>
      <c r="D7537" s="21" t="s">
        <v>1341</v>
      </c>
      <c r="E7537" s="26">
        <v>61892.22</v>
      </c>
      <c r="G7537" s="28" t="s">
        <v>1006</v>
      </c>
      <c r="I7537" s="21">
        <f t="shared" ref="I7537:I7543" si="238">WEEKNUM(B7537)</f>
        <v>8</v>
      </c>
      <c r="P7537" s="21" t="e">
        <f t="shared" ca="1" si="237"/>
        <v>#NAME?</v>
      </c>
    </row>
    <row r="7538" spans="1:16" x14ac:dyDescent="0.25">
      <c r="A7538" s="21" t="s">
        <v>2119</v>
      </c>
      <c r="B7538" s="25">
        <v>42052</v>
      </c>
      <c r="C7538" s="28" t="s">
        <v>21</v>
      </c>
      <c r="D7538" s="21" t="s">
        <v>22</v>
      </c>
      <c r="E7538" s="26">
        <v>3000</v>
      </c>
      <c r="G7538" s="28" t="s">
        <v>1220</v>
      </c>
      <c r="I7538" s="21">
        <f t="shared" si="238"/>
        <v>8</v>
      </c>
      <c r="P7538" s="21" t="e">
        <f t="shared" ca="1" si="237"/>
        <v>#NAME?</v>
      </c>
    </row>
    <row r="7539" spans="1:16" x14ac:dyDescent="0.25">
      <c r="A7539" s="21" t="s">
        <v>2119</v>
      </c>
      <c r="B7539" s="25">
        <v>42052</v>
      </c>
      <c r="C7539" s="28" t="s">
        <v>21</v>
      </c>
      <c r="D7539" s="21" t="s">
        <v>48</v>
      </c>
      <c r="E7539" s="26">
        <v>1200</v>
      </c>
      <c r="G7539" s="28" t="s">
        <v>1220</v>
      </c>
      <c r="I7539" s="21">
        <f t="shared" si="238"/>
        <v>8</v>
      </c>
      <c r="P7539" s="21" t="e">
        <f t="shared" ca="1" si="237"/>
        <v>#NAME?</v>
      </c>
    </row>
    <row r="7540" spans="1:16" x14ac:dyDescent="0.25">
      <c r="A7540" s="21" t="s">
        <v>2119</v>
      </c>
      <c r="B7540" s="25">
        <v>42052</v>
      </c>
      <c r="C7540" s="28" t="s">
        <v>21</v>
      </c>
      <c r="D7540" s="21" t="s">
        <v>36</v>
      </c>
      <c r="E7540" s="26">
        <v>400</v>
      </c>
      <c r="G7540" s="21" t="s">
        <v>62</v>
      </c>
      <c r="I7540" s="21">
        <f t="shared" si="238"/>
        <v>8</v>
      </c>
      <c r="P7540" s="21" t="e">
        <f t="shared" ca="1" si="237"/>
        <v>#NAME?</v>
      </c>
    </row>
    <row r="7541" spans="1:16" x14ac:dyDescent="0.25">
      <c r="A7541" s="21" t="s">
        <v>2119</v>
      </c>
      <c r="B7541" s="25">
        <v>42052</v>
      </c>
      <c r="C7541" s="28" t="s">
        <v>21</v>
      </c>
      <c r="D7541" s="21" t="s">
        <v>36</v>
      </c>
      <c r="E7541" s="26">
        <v>150</v>
      </c>
      <c r="G7541" s="21" t="s">
        <v>9</v>
      </c>
      <c r="I7541" s="21">
        <f t="shared" si="238"/>
        <v>8</v>
      </c>
      <c r="P7541" s="21" t="e">
        <f t="shared" ca="1" si="237"/>
        <v>#NAME?</v>
      </c>
    </row>
    <row r="7542" spans="1:16" x14ac:dyDescent="0.25">
      <c r="A7542" s="21" t="s">
        <v>2119</v>
      </c>
      <c r="B7542" s="25">
        <v>42052</v>
      </c>
      <c r="C7542" s="28" t="s">
        <v>21</v>
      </c>
      <c r="D7542" s="21" t="s">
        <v>258</v>
      </c>
      <c r="E7542" s="26">
        <v>1760</v>
      </c>
      <c r="G7542" s="28" t="s">
        <v>1292</v>
      </c>
      <c r="I7542" s="21">
        <f t="shared" si="238"/>
        <v>8</v>
      </c>
      <c r="P7542" s="21" t="e">
        <f t="shared" ca="1" si="237"/>
        <v>#NAME?</v>
      </c>
    </row>
    <row r="7543" spans="1:16" x14ac:dyDescent="0.25">
      <c r="A7543" s="21" t="s">
        <v>2119</v>
      </c>
      <c r="B7543" s="25">
        <v>42052</v>
      </c>
      <c r="C7543" s="28" t="s">
        <v>21</v>
      </c>
      <c r="D7543" s="21" t="s">
        <v>258</v>
      </c>
      <c r="E7543" s="26">
        <v>120</v>
      </c>
      <c r="G7543" s="28" t="s">
        <v>1342</v>
      </c>
      <c r="I7543" s="21">
        <f t="shared" si="238"/>
        <v>8</v>
      </c>
      <c r="P7543" s="21" t="e">
        <f t="shared" ca="1" si="237"/>
        <v>#NAME?</v>
      </c>
    </row>
    <row r="7544" spans="1:16" x14ac:dyDescent="0.25">
      <c r="A7544" s="21" t="s">
        <v>2119</v>
      </c>
      <c r="B7544" s="51">
        <v>42052</v>
      </c>
      <c r="C7544" s="52" t="s">
        <v>6</v>
      </c>
      <c r="D7544" s="53" t="s">
        <v>1343</v>
      </c>
      <c r="E7544" s="53"/>
      <c r="F7544" s="54">
        <v>789.07</v>
      </c>
      <c r="G7544" s="28" t="s">
        <v>1292</v>
      </c>
      <c r="P7544" s="21" t="e">
        <f t="shared" ca="1" si="237"/>
        <v>#NAME?</v>
      </c>
    </row>
    <row r="7545" spans="1:16" x14ac:dyDescent="0.25">
      <c r="A7545" s="21" t="s">
        <v>2119</v>
      </c>
      <c r="B7545" s="25">
        <v>42052</v>
      </c>
      <c r="C7545" s="28" t="s">
        <v>21</v>
      </c>
      <c r="D7545" s="21" t="s">
        <v>36</v>
      </c>
      <c r="E7545" s="26">
        <v>2050</v>
      </c>
      <c r="G7545" s="28" t="s">
        <v>1211</v>
      </c>
      <c r="I7545" s="21">
        <f>WEEKNUM(B7545)</f>
        <v>8</v>
      </c>
      <c r="P7545" s="21" t="e">
        <f t="shared" ca="1" si="237"/>
        <v>#NAME?</v>
      </c>
    </row>
    <row r="7546" spans="1:16" x14ac:dyDescent="0.25">
      <c r="A7546" s="21" t="s">
        <v>2119</v>
      </c>
      <c r="B7546" s="25">
        <v>42052</v>
      </c>
      <c r="C7546" s="28" t="s">
        <v>21</v>
      </c>
      <c r="D7546" s="21" t="s">
        <v>1179</v>
      </c>
      <c r="E7546" s="26">
        <v>2060</v>
      </c>
      <c r="G7546" s="28" t="s">
        <v>1211</v>
      </c>
      <c r="I7546" s="21">
        <f>WEEKNUM(B7546)</f>
        <v>8</v>
      </c>
      <c r="P7546" s="21" t="e">
        <f t="shared" ca="1" si="237"/>
        <v>#NAME?</v>
      </c>
    </row>
    <row r="7547" spans="1:16" x14ac:dyDescent="0.25">
      <c r="A7547" s="21" t="s">
        <v>2119</v>
      </c>
      <c r="B7547" s="25">
        <v>42053</v>
      </c>
      <c r="C7547" s="28" t="s">
        <v>6</v>
      </c>
      <c r="D7547" s="21">
        <v>116496</v>
      </c>
      <c r="F7547" s="26">
        <v>296.58</v>
      </c>
      <c r="G7547" s="28" t="s">
        <v>1344</v>
      </c>
      <c r="P7547" s="21" t="e">
        <f t="shared" ca="1" si="237"/>
        <v>#NAME?</v>
      </c>
    </row>
    <row r="7548" spans="1:16" x14ac:dyDescent="0.25">
      <c r="A7548" s="21" t="s">
        <v>2119</v>
      </c>
      <c r="B7548" s="51">
        <v>42053</v>
      </c>
      <c r="C7548" s="52" t="s">
        <v>6</v>
      </c>
      <c r="D7548" s="53" t="s">
        <v>1345</v>
      </c>
      <c r="E7548" s="53"/>
      <c r="F7548" s="54">
        <v>59.08</v>
      </c>
      <c r="G7548" s="28" t="s">
        <v>1220</v>
      </c>
      <c r="P7548" s="21" t="e">
        <f t="shared" ca="1" si="237"/>
        <v>#NAME?</v>
      </c>
    </row>
    <row r="7549" spans="1:16" x14ac:dyDescent="0.25">
      <c r="A7549" s="21" t="s">
        <v>2119</v>
      </c>
      <c r="B7549" s="51">
        <v>42053</v>
      </c>
      <c r="C7549" s="52" t="s">
        <v>6</v>
      </c>
      <c r="D7549" s="53" t="s">
        <v>1346</v>
      </c>
      <c r="E7549" s="53"/>
      <c r="F7549" s="54">
        <v>86.25</v>
      </c>
      <c r="G7549" s="28" t="s">
        <v>1292</v>
      </c>
      <c r="P7549" s="21" t="e">
        <f t="shared" ca="1" si="237"/>
        <v>#NAME?</v>
      </c>
    </row>
    <row r="7550" spans="1:16" x14ac:dyDescent="0.25">
      <c r="A7550" s="21" t="s">
        <v>2119</v>
      </c>
      <c r="B7550" s="51">
        <v>42053</v>
      </c>
      <c r="C7550" s="52" t="s">
        <v>6</v>
      </c>
      <c r="D7550" s="53" t="s">
        <v>1347</v>
      </c>
      <c r="E7550" s="53"/>
      <c r="F7550" s="54">
        <v>2595.58</v>
      </c>
      <c r="G7550" s="28" t="s">
        <v>170</v>
      </c>
      <c r="P7550" s="21" t="e">
        <f t="shared" ca="1" si="237"/>
        <v>#NAME?</v>
      </c>
    </row>
    <row r="7551" spans="1:16" x14ac:dyDescent="0.25">
      <c r="A7551" s="21" t="s">
        <v>2119</v>
      </c>
      <c r="B7551" s="51">
        <v>42053</v>
      </c>
      <c r="C7551" s="52" t="s">
        <v>6</v>
      </c>
      <c r="D7551" s="53" t="s">
        <v>1348</v>
      </c>
      <c r="E7551" s="53"/>
      <c r="F7551" s="54">
        <v>296.58</v>
      </c>
      <c r="G7551" s="28" t="s">
        <v>1349</v>
      </c>
      <c r="P7551" s="21" t="e">
        <f t="shared" ca="1" si="237"/>
        <v>#NAME?</v>
      </c>
    </row>
    <row r="7552" spans="1:16" x14ac:dyDescent="0.25">
      <c r="A7552" s="21" t="s">
        <v>2119</v>
      </c>
      <c r="B7552" s="51">
        <v>42053</v>
      </c>
      <c r="C7552" s="52" t="s">
        <v>6</v>
      </c>
      <c r="D7552" s="53" t="s">
        <v>1350</v>
      </c>
      <c r="E7552" s="53"/>
      <c r="F7552" s="54">
        <v>92.62</v>
      </c>
      <c r="G7552" s="28" t="s">
        <v>1220</v>
      </c>
      <c r="P7552" s="21" t="e">
        <f t="shared" ca="1" si="237"/>
        <v>#NAME?</v>
      </c>
    </row>
    <row r="7553" spans="1:16" x14ac:dyDescent="0.25">
      <c r="A7553" s="21" t="s">
        <v>2119</v>
      </c>
      <c r="B7553" s="25">
        <v>42053</v>
      </c>
      <c r="C7553" s="28" t="s">
        <v>21</v>
      </c>
      <c r="D7553" s="21" t="s">
        <v>1018</v>
      </c>
      <c r="E7553" s="26">
        <v>95</v>
      </c>
      <c r="G7553" s="28" t="s">
        <v>1211</v>
      </c>
      <c r="I7553" s="21">
        <f>WEEKNUM(B7553)</f>
        <v>8</v>
      </c>
      <c r="P7553" s="21" t="e">
        <f t="shared" ca="1" si="237"/>
        <v>#NAME?</v>
      </c>
    </row>
    <row r="7554" spans="1:16" x14ac:dyDescent="0.25">
      <c r="A7554" s="21" t="s">
        <v>2119</v>
      </c>
      <c r="B7554" s="51">
        <v>42054</v>
      </c>
      <c r="C7554" s="52" t="s">
        <v>6</v>
      </c>
      <c r="D7554" s="53" t="s">
        <v>1351</v>
      </c>
      <c r="E7554" s="53"/>
      <c r="F7554" s="54">
        <v>292.16000000000003</v>
      </c>
      <c r="G7554" s="28" t="s">
        <v>1220</v>
      </c>
      <c r="P7554" s="21" t="e">
        <f t="shared" ca="1" si="237"/>
        <v>#NAME?</v>
      </c>
    </row>
    <row r="7555" spans="1:16" x14ac:dyDescent="0.25">
      <c r="A7555" s="21" t="s">
        <v>2119</v>
      </c>
      <c r="B7555" s="51">
        <v>42054</v>
      </c>
      <c r="C7555" s="52" t="s">
        <v>6</v>
      </c>
      <c r="D7555" s="53" t="s">
        <v>1352</v>
      </c>
      <c r="E7555" s="53"/>
      <c r="F7555" s="54">
        <v>14.27</v>
      </c>
      <c r="G7555" s="28" t="s">
        <v>1220</v>
      </c>
      <c r="P7555" s="21" t="e">
        <f t="shared" ca="1" si="237"/>
        <v>#NAME?</v>
      </c>
    </row>
    <row r="7556" spans="1:16" x14ac:dyDescent="0.25">
      <c r="A7556" s="21" t="s">
        <v>2119</v>
      </c>
      <c r="B7556" s="25">
        <v>42055</v>
      </c>
      <c r="C7556" s="28" t="s">
        <v>21</v>
      </c>
      <c r="D7556" s="21" t="s">
        <v>528</v>
      </c>
      <c r="E7556" s="26">
        <v>600</v>
      </c>
      <c r="G7556" s="28" t="s">
        <v>1220</v>
      </c>
      <c r="I7556" s="21">
        <f>WEEKNUM(B7556)</f>
        <v>8</v>
      </c>
      <c r="P7556" s="21" t="e">
        <f t="shared" ca="1" si="237"/>
        <v>#NAME?</v>
      </c>
    </row>
    <row r="7557" spans="1:16" x14ac:dyDescent="0.25">
      <c r="A7557" s="21" t="s">
        <v>2119</v>
      </c>
      <c r="B7557" s="25">
        <v>42055</v>
      </c>
      <c r="C7557" s="28" t="s">
        <v>21</v>
      </c>
      <c r="D7557" s="21" t="s">
        <v>279</v>
      </c>
      <c r="E7557" s="26">
        <v>5</v>
      </c>
      <c r="G7557" s="21" t="s">
        <v>62</v>
      </c>
      <c r="I7557" s="21">
        <f>WEEKNUM(B7557)</f>
        <v>8</v>
      </c>
      <c r="P7557" s="21" t="e">
        <f t="shared" ca="1" si="237"/>
        <v>#NAME?</v>
      </c>
    </row>
    <row r="7558" spans="1:16" x14ac:dyDescent="0.25">
      <c r="A7558" s="21" t="s">
        <v>2119</v>
      </c>
      <c r="B7558" s="25">
        <v>42055</v>
      </c>
      <c r="C7558" s="28" t="s">
        <v>434</v>
      </c>
      <c r="D7558" s="21">
        <v>342496</v>
      </c>
      <c r="F7558" s="26">
        <v>67.72</v>
      </c>
      <c r="G7558" s="28" t="s">
        <v>1220</v>
      </c>
      <c r="P7558" s="21" t="e">
        <f t="shared" ca="1" si="237"/>
        <v>#NAME?</v>
      </c>
    </row>
    <row r="7559" spans="1:16" x14ac:dyDescent="0.25">
      <c r="A7559" s="21" t="s">
        <v>2119</v>
      </c>
      <c r="B7559" s="25">
        <v>42055</v>
      </c>
      <c r="C7559" s="28" t="s">
        <v>6</v>
      </c>
      <c r="D7559" s="21">
        <v>342633</v>
      </c>
      <c r="F7559" s="26">
        <v>151.12</v>
      </c>
      <c r="G7559" s="28" t="s">
        <v>1220</v>
      </c>
      <c r="P7559" s="21" t="e">
        <f t="shared" ca="1" si="237"/>
        <v>#NAME?</v>
      </c>
    </row>
    <row r="7560" spans="1:16" x14ac:dyDescent="0.25">
      <c r="A7560" s="21" t="s">
        <v>2119</v>
      </c>
      <c r="B7560" s="25">
        <v>42055</v>
      </c>
      <c r="C7560" s="28" t="s">
        <v>6</v>
      </c>
      <c r="D7560" s="21">
        <v>321228</v>
      </c>
      <c r="F7560" s="26">
        <v>259.87</v>
      </c>
      <c r="G7560" s="28" t="s">
        <v>1292</v>
      </c>
      <c r="P7560" s="21" t="e">
        <f t="shared" ca="1" si="237"/>
        <v>#NAME?</v>
      </c>
    </row>
    <row r="7561" spans="1:16" x14ac:dyDescent="0.25">
      <c r="A7561" s="21" t="s">
        <v>2119</v>
      </c>
      <c r="B7561" s="51">
        <v>42055</v>
      </c>
      <c r="C7561" s="52" t="s">
        <v>6</v>
      </c>
      <c r="D7561" s="53" t="s">
        <v>1353</v>
      </c>
      <c r="E7561" s="53"/>
      <c r="F7561" s="54">
        <v>711.85</v>
      </c>
      <c r="G7561" s="28" t="s">
        <v>1292</v>
      </c>
      <c r="P7561" s="21" t="e">
        <f t="shared" ca="1" si="237"/>
        <v>#NAME?</v>
      </c>
    </row>
    <row r="7562" spans="1:16" x14ac:dyDescent="0.25">
      <c r="A7562" s="21" t="s">
        <v>2119</v>
      </c>
      <c r="B7562" s="25">
        <v>42058</v>
      </c>
      <c r="C7562" s="52" t="s">
        <v>21</v>
      </c>
      <c r="D7562" s="53" t="s">
        <v>22</v>
      </c>
      <c r="E7562" s="26">
        <v>3000</v>
      </c>
      <c r="G7562" s="28" t="s">
        <v>1220</v>
      </c>
      <c r="I7562" s="21">
        <f>WEEKNUM(B7562)</f>
        <v>9</v>
      </c>
      <c r="P7562" s="21" t="e">
        <f t="shared" ca="1" si="237"/>
        <v>#NAME?</v>
      </c>
    </row>
    <row r="7563" spans="1:16" x14ac:dyDescent="0.25">
      <c r="A7563" s="21" t="s">
        <v>2119</v>
      </c>
      <c r="B7563" s="25">
        <v>42058</v>
      </c>
      <c r="C7563" s="52" t="s">
        <v>21</v>
      </c>
      <c r="D7563" s="53" t="s">
        <v>1153</v>
      </c>
      <c r="E7563" s="26">
        <v>2640</v>
      </c>
      <c r="G7563" s="28" t="s">
        <v>1292</v>
      </c>
      <c r="I7563" s="21">
        <f>WEEKNUM(B7563)</f>
        <v>9</v>
      </c>
      <c r="P7563" s="21" t="e">
        <f t="shared" ca="1" si="237"/>
        <v>#NAME?</v>
      </c>
    </row>
    <row r="7564" spans="1:16" x14ac:dyDescent="0.25">
      <c r="A7564" s="21" t="s">
        <v>2119</v>
      </c>
      <c r="B7564" s="25">
        <v>42058</v>
      </c>
      <c r="C7564" s="52" t="s">
        <v>21</v>
      </c>
      <c r="D7564" s="53" t="s">
        <v>40</v>
      </c>
      <c r="E7564" s="26">
        <v>2640</v>
      </c>
      <c r="G7564" s="28" t="s">
        <v>1292</v>
      </c>
      <c r="I7564" s="21">
        <f>WEEKNUM(B7564)</f>
        <v>9</v>
      </c>
      <c r="P7564" s="21" t="e">
        <f t="shared" ca="1" si="237"/>
        <v>#NAME?</v>
      </c>
    </row>
    <row r="7565" spans="1:16" x14ac:dyDescent="0.25">
      <c r="A7565" s="21" t="s">
        <v>2119</v>
      </c>
      <c r="B7565" s="25">
        <v>42058</v>
      </c>
      <c r="C7565" s="52" t="s">
        <v>275</v>
      </c>
      <c r="D7565" s="21">
        <v>116830</v>
      </c>
      <c r="F7565" s="26">
        <v>187.14</v>
      </c>
      <c r="G7565" s="28" t="s">
        <v>1211</v>
      </c>
      <c r="P7565" s="21" t="e">
        <f t="shared" ca="1" si="237"/>
        <v>#NAME?</v>
      </c>
    </row>
    <row r="7566" spans="1:16" x14ac:dyDescent="0.25">
      <c r="A7566" s="21" t="s">
        <v>2119</v>
      </c>
      <c r="B7566" s="25">
        <v>42059</v>
      </c>
      <c r="C7566" s="52" t="s">
        <v>6</v>
      </c>
      <c r="D7566" s="21">
        <v>116864</v>
      </c>
      <c r="F7566" s="26">
        <v>158.27000000000001</v>
      </c>
      <c r="G7566" s="28" t="s">
        <v>1292</v>
      </c>
      <c r="P7566" s="21" t="e">
        <f t="shared" ca="1" si="237"/>
        <v>#NAME?</v>
      </c>
    </row>
    <row r="7567" spans="1:16" x14ac:dyDescent="0.25">
      <c r="A7567" s="21" t="s">
        <v>2119</v>
      </c>
      <c r="B7567" s="25">
        <v>42059</v>
      </c>
      <c r="C7567" s="52" t="s">
        <v>6</v>
      </c>
      <c r="D7567" s="21">
        <v>498905</v>
      </c>
      <c r="F7567" s="26">
        <v>201.81</v>
      </c>
      <c r="G7567" s="28" t="s">
        <v>1220</v>
      </c>
      <c r="P7567" s="21" t="e">
        <f t="shared" ca="1" si="237"/>
        <v>#NAME?</v>
      </c>
    </row>
    <row r="7568" spans="1:16" x14ac:dyDescent="0.25">
      <c r="A7568" s="21" t="s">
        <v>2119</v>
      </c>
      <c r="B7568" s="25">
        <v>42060</v>
      </c>
      <c r="C7568" s="52" t="s">
        <v>6</v>
      </c>
      <c r="D7568" s="21">
        <v>321718</v>
      </c>
      <c r="F7568" s="26">
        <v>572.54999999999995</v>
      </c>
      <c r="G7568" s="28" t="s">
        <v>1292</v>
      </c>
      <c r="P7568" s="21" t="e">
        <f t="shared" ca="1" si="237"/>
        <v>#NAME?</v>
      </c>
    </row>
    <row r="7569" spans="1:16" x14ac:dyDescent="0.25">
      <c r="A7569" s="21" t="s">
        <v>2119</v>
      </c>
      <c r="B7569" s="25">
        <v>42060</v>
      </c>
      <c r="C7569" s="52" t="s">
        <v>275</v>
      </c>
      <c r="D7569" s="21">
        <v>498816</v>
      </c>
      <c r="F7569" s="26">
        <v>116.35</v>
      </c>
      <c r="G7569" s="28" t="s">
        <v>1211</v>
      </c>
      <c r="P7569" s="21" t="e">
        <f t="shared" ca="1" si="237"/>
        <v>#NAME?</v>
      </c>
    </row>
    <row r="7570" spans="1:16" x14ac:dyDescent="0.25">
      <c r="A7570" s="21" t="s">
        <v>2119</v>
      </c>
      <c r="B7570" s="25">
        <v>42060</v>
      </c>
      <c r="C7570" s="52" t="s">
        <v>275</v>
      </c>
      <c r="D7570" s="21">
        <v>499158</v>
      </c>
      <c r="F7570" s="26">
        <v>246.27</v>
      </c>
      <c r="G7570" s="28" t="s">
        <v>1211</v>
      </c>
      <c r="P7570" s="21" t="e">
        <f t="shared" ca="1" si="237"/>
        <v>#NAME?</v>
      </c>
    </row>
    <row r="7571" spans="1:16" x14ac:dyDescent="0.25">
      <c r="A7571" s="21" t="s">
        <v>2119</v>
      </c>
      <c r="B7571" s="25">
        <v>42061</v>
      </c>
      <c r="C7571" s="52" t="s">
        <v>21</v>
      </c>
      <c r="D7571" s="53" t="s">
        <v>181</v>
      </c>
      <c r="E7571" s="26">
        <v>1421.46</v>
      </c>
      <c r="G7571" s="28" t="s">
        <v>1220</v>
      </c>
      <c r="I7571" s="21">
        <f>WEEKNUM(B7571)</f>
        <v>9</v>
      </c>
      <c r="P7571" s="21" t="e">
        <f t="shared" ca="1" si="237"/>
        <v>#NAME?</v>
      </c>
    </row>
    <row r="7572" spans="1:16" x14ac:dyDescent="0.25">
      <c r="A7572" s="21" t="s">
        <v>2119</v>
      </c>
      <c r="B7572" s="25">
        <v>42061</v>
      </c>
      <c r="C7572" s="52" t="s">
        <v>6</v>
      </c>
      <c r="D7572" s="21">
        <v>163973</v>
      </c>
      <c r="F7572" s="26">
        <v>247.53</v>
      </c>
      <c r="G7572" s="28" t="s">
        <v>1292</v>
      </c>
      <c r="P7572" s="21" t="e">
        <f t="shared" ref="P7572:P7635" ca="1" si="239">sheetexists("budgets", G7572)</f>
        <v>#NAME?</v>
      </c>
    </row>
    <row r="7573" spans="1:16" x14ac:dyDescent="0.25">
      <c r="A7573" s="21" t="s">
        <v>2119</v>
      </c>
      <c r="B7573" s="25">
        <v>42061</v>
      </c>
      <c r="C7573" s="52" t="s">
        <v>21</v>
      </c>
      <c r="D7573" s="53" t="s">
        <v>1179</v>
      </c>
      <c r="E7573" s="26">
        <v>1000</v>
      </c>
      <c r="G7573" s="28" t="s">
        <v>1211</v>
      </c>
      <c r="I7573" s="21">
        <f>WEEKNUM(B7573)</f>
        <v>9</v>
      </c>
      <c r="P7573" s="21" t="e">
        <f t="shared" ca="1" si="239"/>
        <v>#NAME?</v>
      </c>
    </row>
    <row r="7574" spans="1:16" x14ac:dyDescent="0.25">
      <c r="A7574" s="21" t="s">
        <v>2119</v>
      </c>
      <c r="B7574" s="25">
        <v>42062</v>
      </c>
      <c r="C7574" s="52" t="s">
        <v>21</v>
      </c>
      <c r="D7574" s="53" t="s">
        <v>978</v>
      </c>
      <c r="E7574" s="26">
        <v>320</v>
      </c>
      <c r="G7574" s="28" t="s">
        <v>1354</v>
      </c>
      <c r="I7574" s="21">
        <f>WEEKNUM(B7574)</f>
        <v>9</v>
      </c>
      <c r="P7574" s="21" t="e">
        <f t="shared" ca="1" si="239"/>
        <v>#NAME?</v>
      </c>
    </row>
    <row r="7575" spans="1:16" x14ac:dyDescent="0.25">
      <c r="A7575" s="21" t="s">
        <v>2119</v>
      </c>
      <c r="B7575" s="25">
        <v>42062</v>
      </c>
      <c r="C7575" s="52" t="s">
        <v>275</v>
      </c>
      <c r="D7575" s="21">
        <v>500195</v>
      </c>
      <c r="F7575" s="26">
        <v>188.41</v>
      </c>
      <c r="G7575" s="28" t="s">
        <v>1061</v>
      </c>
      <c r="P7575" s="21" t="e">
        <f t="shared" ca="1" si="239"/>
        <v>#NAME?</v>
      </c>
    </row>
    <row r="7576" spans="1:16" x14ac:dyDescent="0.25">
      <c r="A7576" s="21" t="s">
        <v>2119</v>
      </c>
      <c r="B7576" s="25">
        <v>42062</v>
      </c>
      <c r="C7576" s="52" t="s">
        <v>275</v>
      </c>
      <c r="D7576" s="21">
        <v>499983</v>
      </c>
      <c r="F7576" s="26">
        <v>179.36</v>
      </c>
      <c r="G7576" s="28" t="s">
        <v>1211</v>
      </c>
      <c r="P7576" s="21" t="e">
        <f t="shared" ca="1" si="239"/>
        <v>#NAME?</v>
      </c>
    </row>
    <row r="7577" spans="1:16" x14ac:dyDescent="0.25">
      <c r="A7577" s="21" t="s">
        <v>2119</v>
      </c>
      <c r="B7577" s="25">
        <v>42063</v>
      </c>
      <c r="C7577" s="52" t="s">
        <v>6</v>
      </c>
      <c r="D7577" s="21">
        <v>344019</v>
      </c>
      <c r="F7577" s="26">
        <v>123.98</v>
      </c>
      <c r="G7577" s="28" t="s">
        <v>1220</v>
      </c>
      <c r="P7577" s="21" t="e">
        <f t="shared" ca="1" si="239"/>
        <v>#NAME?</v>
      </c>
    </row>
    <row r="7578" spans="1:16" x14ac:dyDescent="0.25">
      <c r="A7578" s="21" t="s">
        <v>2119</v>
      </c>
      <c r="B7578" s="25">
        <v>42063</v>
      </c>
      <c r="C7578" s="52" t="s">
        <v>275</v>
      </c>
      <c r="D7578" s="21">
        <v>330450</v>
      </c>
      <c r="F7578" s="26">
        <v>58.54</v>
      </c>
      <c r="G7578" s="28" t="s">
        <v>1004</v>
      </c>
      <c r="P7578" s="21" t="e">
        <f t="shared" ca="1" si="239"/>
        <v>#NAME?</v>
      </c>
    </row>
    <row r="7579" spans="1:16" x14ac:dyDescent="0.25">
      <c r="A7579" s="21" t="s">
        <v>2119</v>
      </c>
      <c r="B7579" s="25">
        <v>42064</v>
      </c>
      <c r="C7579" s="21">
        <v>8523</v>
      </c>
      <c r="D7579" s="21">
        <v>7292</v>
      </c>
      <c r="F7579" s="26">
        <v>20.77</v>
      </c>
      <c r="G7579" s="28" t="s">
        <v>323</v>
      </c>
      <c r="P7579" s="21" t="e">
        <f t="shared" ca="1" si="239"/>
        <v>#NAME?</v>
      </c>
    </row>
    <row r="7580" spans="1:16" x14ac:dyDescent="0.25">
      <c r="A7580" s="21" t="s">
        <v>2119</v>
      </c>
      <c r="B7580" s="25">
        <v>42065</v>
      </c>
      <c r="C7580" s="52" t="s">
        <v>21</v>
      </c>
      <c r="D7580" s="53" t="s">
        <v>1018</v>
      </c>
      <c r="E7580" s="26">
        <v>110</v>
      </c>
      <c r="G7580" s="28" t="s">
        <v>1292</v>
      </c>
      <c r="I7580" s="21">
        <f t="shared" ref="I7580:I7586" si="240">WEEKNUM(B7580)</f>
        <v>10</v>
      </c>
      <c r="P7580" s="21" t="e">
        <f t="shared" ca="1" si="239"/>
        <v>#NAME?</v>
      </c>
    </row>
    <row r="7581" spans="1:16" x14ac:dyDescent="0.25">
      <c r="A7581" s="21" t="s">
        <v>2119</v>
      </c>
      <c r="B7581" s="25">
        <v>42065</v>
      </c>
      <c r="C7581" s="52" t="s">
        <v>21</v>
      </c>
      <c r="D7581" s="53" t="s">
        <v>1153</v>
      </c>
      <c r="E7581" s="26">
        <v>2190</v>
      </c>
      <c r="G7581" s="28" t="s">
        <v>1292</v>
      </c>
      <c r="I7581" s="21">
        <f t="shared" si="240"/>
        <v>10</v>
      </c>
      <c r="P7581" s="21" t="e">
        <f t="shared" ca="1" si="239"/>
        <v>#NAME?</v>
      </c>
    </row>
    <row r="7582" spans="1:16" x14ac:dyDescent="0.25">
      <c r="A7582" s="21" t="s">
        <v>2119</v>
      </c>
      <c r="B7582" s="25">
        <v>42065</v>
      </c>
      <c r="C7582" s="52" t="s">
        <v>21</v>
      </c>
      <c r="D7582" s="53" t="s">
        <v>40</v>
      </c>
      <c r="E7582" s="26">
        <v>620</v>
      </c>
      <c r="G7582" s="28" t="s">
        <v>1061</v>
      </c>
      <c r="I7582" s="21">
        <f t="shared" si="240"/>
        <v>10</v>
      </c>
      <c r="P7582" s="21" t="e">
        <f t="shared" ca="1" si="239"/>
        <v>#NAME?</v>
      </c>
    </row>
    <row r="7583" spans="1:16" x14ac:dyDescent="0.25">
      <c r="A7583" s="21" t="s">
        <v>2119</v>
      </c>
      <c r="B7583" s="25">
        <v>42065</v>
      </c>
      <c r="C7583" s="52" t="s">
        <v>21</v>
      </c>
      <c r="D7583" s="53" t="s">
        <v>40</v>
      </c>
      <c r="E7583" s="26">
        <v>430</v>
      </c>
      <c r="G7583" s="28" t="s">
        <v>17</v>
      </c>
      <c r="I7583" s="21">
        <f t="shared" si="240"/>
        <v>10</v>
      </c>
      <c r="P7583" s="21" t="e">
        <f t="shared" ca="1" si="239"/>
        <v>#NAME?</v>
      </c>
    </row>
    <row r="7584" spans="1:16" x14ac:dyDescent="0.25">
      <c r="A7584" s="21" t="s">
        <v>2119</v>
      </c>
      <c r="B7584" s="25">
        <v>42065</v>
      </c>
      <c r="C7584" s="52" t="s">
        <v>21</v>
      </c>
      <c r="D7584" s="53" t="s">
        <v>528</v>
      </c>
      <c r="E7584" s="26">
        <v>950</v>
      </c>
      <c r="G7584" s="28" t="s">
        <v>1220</v>
      </c>
      <c r="I7584" s="21">
        <f t="shared" si="240"/>
        <v>10</v>
      </c>
      <c r="P7584" s="21" t="e">
        <f t="shared" ca="1" si="239"/>
        <v>#NAME?</v>
      </c>
    </row>
    <row r="7585" spans="1:16" x14ac:dyDescent="0.25">
      <c r="A7585" s="21" t="s">
        <v>2119</v>
      </c>
      <c r="B7585" s="25">
        <v>42065</v>
      </c>
      <c r="C7585" s="52" t="s">
        <v>21</v>
      </c>
      <c r="D7585" s="53" t="s">
        <v>22</v>
      </c>
      <c r="E7585" s="26">
        <v>1600</v>
      </c>
      <c r="G7585" s="28" t="s">
        <v>1220</v>
      </c>
      <c r="I7585" s="21">
        <f t="shared" si="240"/>
        <v>10</v>
      </c>
      <c r="P7585" s="21" t="e">
        <f t="shared" ca="1" si="239"/>
        <v>#NAME?</v>
      </c>
    </row>
    <row r="7586" spans="1:16" x14ac:dyDescent="0.25">
      <c r="A7586" s="21" t="s">
        <v>2119</v>
      </c>
      <c r="B7586" s="25">
        <v>42065</v>
      </c>
      <c r="C7586" s="52" t="s">
        <v>21</v>
      </c>
      <c r="D7586" s="53" t="s">
        <v>510</v>
      </c>
      <c r="E7586" s="26">
        <v>178.03</v>
      </c>
      <c r="G7586" s="28" t="s">
        <v>299</v>
      </c>
      <c r="I7586" s="21">
        <f t="shared" si="240"/>
        <v>10</v>
      </c>
      <c r="P7586" s="21" t="e">
        <f t="shared" ca="1" si="239"/>
        <v>#NAME?</v>
      </c>
    </row>
    <row r="7587" spans="1:16" x14ac:dyDescent="0.25">
      <c r="A7587" s="21" t="s">
        <v>2119</v>
      </c>
      <c r="B7587" s="25">
        <v>42065</v>
      </c>
      <c r="C7587" s="52" t="s">
        <v>6</v>
      </c>
      <c r="D7587" s="21">
        <v>344230</v>
      </c>
      <c r="F7587" s="26">
        <v>287.33</v>
      </c>
      <c r="G7587" s="28" t="s">
        <v>1220</v>
      </c>
      <c r="P7587" s="21" t="e">
        <f t="shared" ca="1" si="239"/>
        <v>#NAME?</v>
      </c>
    </row>
    <row r="7588" spans="1:16" x14ac:dyDescent="0.25">
      <c r="A7588" s="21" t="s">
        <v>2119</v>
      </c>
      <c r="B7588" s="25">
        <v>42065</v>
      </c>
      <c r="C7588" s="21">
        <v>8523</v>
      </c>
      <c r="D7588" s="21">
        <v>3409</v>
      </c>
      <c r="F7588" s="26">
        <v>229.86</v>
      </c>
      <c r="G7588" s="28" t="s">
        <v>323</v>
      </c>
      <c r="P7588" s="21" t="e">
        <f t="shared" ca="1" si="239"/>
        <v>#NAME?</v>
      </c>
    </row>
    <row r="7589" spans="1:16" x14ac:dyDescent="0.25">
      <c r="A7589" s="21" t="s">
        <v>2119</v>
      </c>
      <c r="B7589" s="25">
        <v>42065</v>
      </c>
      <c r="C7589" s="52" t="s">
        <v>275</v>
      </c>
      <c r="D7589" s="21">
        <v>500818</v>
      </c>
      <c r="F7589" s="26">
        <v>168.97</v>
      </c>
      <c r="G7589" s="28" t="s">
        <v>1061</v>
      </c>
      <c r="P7589" s="21" t="e">
        <f t="shared" ca="1" si="239"/>
        <v>#NAME?</v>
      </c>
    </row>
    <row r="7590" spans="1:16" x14ac:dyDescent="0.25">
      <c r="A7590" s="21" t="s">
        <v>2119</v>
      </c>
      <c r="B7590" s="25">
        <v>42065</v>
      </c>
      <c r="C7590" s="21" t="s">
        <v>6</v>
      </c>
      <c r="D7590" s="21">
        <v>117444</v>
      </c>
      <c r="F7590" s="26">
        <v>598.67999999999995</v>
      </c>
      <c r="G7590" s="28" t="s">
        <v>1292</v>
      </c>
      <c r="P7590" s="21" t="e">
        <f t="shared" ca="1" si="239"/>
        <v>#NAME?</v>
      </c>
    </row>
    <row r="7591" spans="1:16" x14ac:dyDescent="0.25">
      <c r="A7591" s="21" t="s">
        <v>2119</v>
      </c>
      <c r="B7591" s="25">
        <v>42065</v>
      </c>
      <c r="C7591" s="52" t="s">
        <v>21</v>
      </c>
      <c r="D7591" s="53" t="s">
        <v>295</v>
      </c>
      <c r="E7591" s="26">
        <v>2800</v>
      </c>
      <c r="G7591" s="28" t="s">
        <v>1211</v>
      </c>
      <c r="I7591" s="21">
        <f>WEEKNUM(B7591)</f>
        <v>10</v>
      </c>
      <c r="P7591" s="21" t="e">
        <f t="shared" ca="1" si="239"/>
        <v>#NAME?</v>
      </c>
    </row>
    <row r="7592" spans="1:16" x14ac:dyDescent="0.25">
      <c r="A7592" s="21" t="s">
        <v>2119</v>
      </c>
      <c r="B7592" s="25">
        <v>42065</v>
      </c>
      <c r="C7592" s="21" t="s">
        <v>275</v>
      </c>
      <c r="D7592" s="21">
        <v>117398</v>
      </c>
      <c r="F7592" s="26">
        <v>138.06</v>
      </c>
      <c r="G7592" s="28" t="s">
        <v>1211</v>
      </c>
      <c r="P7592" s="21" t="e">
        <f t="shared" ca="1" si="239"/>
        <v>#NAME?</v>
      </c>
    </row>
    <row r="7593" spans="1:16" x14ac:dyDescent="0.25">
      <c r="A7593" s="21" t="s">
        <v>2119</v>
      </c>
      <c r="B7593" s="25">
        <v>42065</v>
      </c>
      <c r="C7593" s="52" t="s">
        <v>275</v>
      </c>
      <c r="D7593" s="21">
        <v>115985</v>
      </c>
      <c r="F7593" s="26">
        <v>-142.12</v>
      </c>
      <c r="G7593" s="28" t="s">
        <v>1211</v>
      </c>
      <c r="P7593" s="21" t="e">
        <f t="shared" ca="1" si="239"/>
        <v>#NAME?</v>
      </c>
    </row>
    <row r="7594" spans="1:16" x14ac:dyDescent="0.25">
      <c r="A7594" s="21" t="s">
        <v>2119</v>
      </c>
      <c r="B7594" s="25">
        <v>42065</v>
      </c>
      <c r="C7594" s="52" t="s">
        <v>1230</v>
      </c>
      <c r="D7594" s="21">
        <v>117446</v>
      </c>
      <c r="F7594" s="26">
        <v>135.97999999999999</v>
      </c>
      <c r="G7594" s="28" t="s">
        <v>1211</v>
      </c>
      <c r="P7594" s="21" t="e">
        <f t="shared" ca="1" si="239"/>
        <v>#NAME?</v>
      </c>
    </row>
    <row r="7595" spans="1:16" x14ac:dyDescent="0.25">
      <c r="A7595" s="21" t="s">
        <v>2119</v>
      </c>
      <c r="B7595" s="25">
        <v>42065</v>
      </c>
      <c r="C7595" s="21" t="s">
        <v>1230</v>
      </c>
      <c r="D7595" s="21">
        <v>117441</v>
      </c>
      <c r="F7595" s="26">
        <v>5077.16</v>
      </c>
      <c r="G7595" s="28" t="s">
        <v>1211</v>
      </c>
      <c r="P7595" s="21" t="e">
        <f t="shared" ca="1" si="239"/>
        <v>#NAME?</v>
      </c>
    </row>
    <row r="7596" spans="1:16" x14ac:dyDescent="0.25">
      <c r="A7596" s="21" t="s">
        <v>2119</v>
      </c>
      <c r="B7596" s="25">
        <v>42065</v>
      </c>
      <c r="C7596" s="21" t="s">
        <v>340</v>
      </c>
      <c r="D7596" s="21" t="s">
        <v>1332</v>
      </c>
      <c r="F7596" s="26">
        <v>4939.97</v>
      </c>
      <c r="G7596" s="28" t="s">
        <v>1211</v>
      </c>
      <c r="P7596" s="21" t="e">
        <f t="shared" ca="1" si="239"/>
        <v>#NAME?</v>
      </c>
    </row>
    <row r="7597" spans="1:16" x14ac:dyDescent="0.25">
      <c r="A7597" s="21" t="s">
        <v>2119</v>
      </c>
      <c r="B7597" s="25">
        <v>42066</v>
      </c>
      <c r="C7597" s="52" t="s">
        <v>275</v>
      </c>
      <c r="D7597" s="21">
        <v>322446</v>
      </c>
      <c r="F7597" s="26">
        <v>1304.4100000000001</v>
      </c>
      <c r="G7597" s="28" t="s">
        <v>1355</v>
      </c>
      <c r="P7597" s="21" t="e">
        <f t="shared" ca="1" si="239"/>
        <v>#NAME?</v>
      </c>
    </row>
    <row r="7598" spans="1:16" x14ac:dyDescent="0.25">
      <c r="A7598" s="21" t="s">
        <v>2119</v>
      </c>
      <c r="B7598" s="25">
        <v>42066</v>
      </c>
      <c r="C7598" s="21" t="s">
        <v>275</v>
      </c>
      <c r="D7598" s="21">
        <v>322446</v>
      </c>
      <c r="F7598" s="26">
        <v>-449.54</v>
      </c>
      <c r="G7598" s="28" t="s">
        <v>1355</v>
      </c>
      <c r="P7598" s="21" t="e">
        <f t="shared" ca="1" si="239"/>
        <v>#NAME?</v>
      </c>
    </row>
    <row r="7599" spans="1:16" x14ac:dyDescent="0.25">
      <c r="A7599" s="21" t="s">
        <v>2119</v>
      </c>
      <c r="B7599" s="25">
        <v>42066</v>
      </c>
      <c r="C7599" s="52" t="s">
        <v>275</v>
      </c>
      <c r="D7599" s="21">
        <v>322446</v>
      </c>
      <c r="F7599" s="26">
        <v>748.79</v>
      </c>
      <c r="G7599" s="28" t="s">
        <v>1355</v>
      </c>
      <c r="P7599" s="21" t="e">
        <f t="shared" ca="1" si="239"/>
        <v>#NAME?</v>
      </c>
    </row>
    <row r="7600" spans="1:16" x14ac:dyDescent="0.25">
      <c r="A7600" s="21" t="s">
        <v>2119</v>
      </c>
      <c r="B7600" s="25">
        <v>42067</v>
      </c>
      <c r="C7600" s="52" t="s">
        <v>21</v>
      </c>
      <c r="D7600" s="53" t="s">
        <v>508</v>
      </c>
      <c r="E7600" s="26">
        <v>455</v>
      </c>
      <c r="G7600" s="28" t="s">
        <v>454</v>
      </c>
      <c r="I7600" s="21">
        <f>WEEKNUM(B7600)</f>
        <v>10</v>
      </c>
      <c r="P7600" s="21" t="e">
        <f t="shared" ca="1" si="239"/>
        <v>#NAME?</v>
      </c>
    </row>
    <row r="7601" spans="1:16" x14ac:dyDescent="0.25">
      <c r="A7601" s="21" t="s">
        <v>2119</v>
      </c>
      <c r="B7601" s="25">
        <v>42067</v>
      </c>
      <c r="C7601" s="21">
        <v>8523</v>
      </c>
      <c r="D7601" s="21" t="s">
        <v>299</v>
      </c>
      <c r="F7601" s="26">
        <v>17.079999999999998</v>
      </c>
      <c r="G7601" s="28" t="s">
        <v>323</v>
      </c>
      <c r="P7601" s="21" t="e">
        <f t="shared" ca="1" si="239"/>
        <v>#NAME?</v>
      </c>
    </row>
    <row r="7602" spans="1:16" x14ac:dyDescent="0.25">
      <c r="A7602" s="21" t="s">
        <v>2119</v>
      </c>
      <c r="B7602" s="25">
        <v>42067</v>
      </c>
      <c r="C7602" s="52" t="s">
        <v>6</v>
      </c>
      <c r="D7602" s="21" t="s">
        <v>299</v>
      </c>
      <c r="F7602" s="26">
        <v>11.99</v>
      </c>
      <c r="G7602" s="28" t="s">
        <v>323</v>
      </c>
      <c r="P7602" s="21" t="e">
        <f t="shared" ca="1" si="239"/>
        <v>#NAME?</v>
      </c>
    </row>
    <row r="7603" spans="1:16" x14ac:dyDescent="0.25">
      <c r="A7603" s="21" t="s">
        <v>2119</v>
      </c>
      <c r="B7603" s="25">
        <v>42068</v>
      </c>
      <c r="C7603" s="52" t="s">
        <v>21</v>
      </c>
      <c r="D7603" s="53" t="s">
        <v>181</v>
      </c>
      <c r="E7603" s="26">
        <v>358.28</v>
      </c>
      <c r="G7603" s="28" t="s">
        <v>1220</v>
      </c>
      <c r="I7603" s="21">
        <f>WEEKNUM(B7603)</f>
        <v>10</v>
      </c>
      <c r="P7603" s="21" t="e">
        <f t="shared" ca="1" si="239"/>
        <v>#NAME?</v>
      </c>
    </row>
    <row r="7604" spans="1:16" x14ac:dyDescent="0.25">
      <c r="A7604" s="21" t="s">
        <v>2119</v>
      </c>
      <c r="B7604" s="25">
        <v>42068</v>
      </c>
      <c r="C7604" s="21" t="s">
        <v>6</v>
      </c>
      <c r="D7604" s="21">
        <v>344790</v>
      </c>
      <c r="F7604" s="26">
        <v>789.23</v>
      </c>
      <c r="G7604" s="28" t="s">
        <v>1220</v>
      </c>
      <c r="P7604" s="21" t="e">
        <f t="shared" ca="1" si="239"/>
        <v>#NAME?</v>
      </c>
    </row>
    <row r="7605" spans="1:16" x14ac:dyDescent="0.25">
      <c r="A7605" s="21" t="s">
        <v>2119</v>
      </c>
      <c r="B7605" s="25">
        <v>42069</v>
      </c>
      <c r="C7605" s="52" t="s">
        <v>275</v>
      </c>
      <c r="D7605" s="21">
        <v>317961</v>
      </c>
      <c r="F7605" s="26">
        <v>-252.48</v>
      </c>
      <c r="G7605" s="28" t="s">
        <v>1356</v>
      </c>
      <c r="P7605" s="21" t="e">
        <f t="shared" ca="1" si="239"/>
        <v>#NAME?</v>
      </c>
    </row>
    <row r="7606" spans="1:16" x14ac:dyDescent="0.25">
      <c r="A7606" s="21" t="s">
        <v>2119</v>
      </c>
      <c r="B7606" s="25">
        <v>42069</v>
      </c>
      <c r="C7606" s="21" t="s">
        <v>6</v>
      </c>
      <c r="D7606" s="21">
        <v>344897</v>
      </c>
      <c r="F7606" s="26">
        <v>505.42</v>
      </c>
      <c r="G7606" s="28" t="s">
        <v>1220</v>
      </c>
      <c r="P7606" s="21" t="e">
        <f t="shared" ca="1" si="239"/>
        <v>#NAME?</v>
      </c>
    </row>
    <row r="7607" spans="1:16" x14ac:dyDescent="0.25">
      <c r="A7607" s="21" t="s">
        <v>2119</v>
      </c>
      <c r="B7607" s="25">
        <v>42070</v>
      </c>
      <c r="C7607" s="21">
        <v>8523</v>
      </c>
      <c r="D7607" s="21" t="s">
        <v>299</v>
      </c>
      <c r="F7607" s="26">
        <v>26.11</v>
      </c>
      <c r="G7607" s="28" t="s">
        <v>323</v>
      </c>
      <c r="P7607" s="21" t="e">
        <f t="shared" ca="1" si="239"/>
        <v>#NAME?</v>
      </c>
    </row>
    <row r="7608" spans="1:16" x14ac:dyDescent="0.25">
      <c r="A7608" s="21" t="s">
        <v>2119</v>
      </c>
      <c r="B7608" s="25">
        <v>42070</v>
      </c>
      <c r="C7608" s="21" t="s">
        <v>6</v>
      </c>
      <c r="D7608" s="21">
        <v>345145</v>
      </c>
      <c r="F7608" s="26">
        <v>1062.43</v>
      </c>
      <c r="G7608" s="28" t="s">
        <v>1220</v>
      </c>
      <c r="P7608" s="21" t="e">
        <f t="shared" ca="1" si="239"/>
        <v>#NAME?</v>
      </c>
    </row>
    <row r="7609" spans="1:16" x14ac:dyDescent="0.25">
      <c r="A7609" s="21" t="s">
        <v>2119</v>
      </c>
      <c r="B7609" s="25">
        <v>42072</v>
      </c>
      <c r="C7609" s="52" t="s">
        <v>21</v>
      </c>
      <c r="D7609" s="53" t="s">
        <v>489</v>
      </c>
      <c r="E7609" s="26">
        <v>226.29</v>
      </c>
      <c r="G7609" s="28" t="s">
        <v>454</v>
      </c>
      <c r="I7609" s="21">
        <f t="shared" ref="I7609:I7616" si="241">WEEKNUM(B7609)</f>
        <v>11</v>
      </c>
      <c r="P7609" s="21" t="e">
        <f t="shared" ca="1" si="239"/>
        <v>#NAME?</v>
      </c>
    </row>
    <row r="7610" spans="1:16" x14ac:dyDescent="0.25">
      <c r="A7610" s="21" t="s">
        <v>2119</v>
      </c>
      <c r="B7610" s="25">
        <v>42072</v>
      </c>
      <c r="C7610" s="52" t="s">
        <v>21</v>
      </c>
      <c r="D7610" s="53" t="s">
        <v>22</v>
      </c>
      <c r="E7610" s="26">
        <v>2800</v>
      </c>
      <c r="G7610" s="28" t="s">
        <v>1220</v>
      </c>
      <c r="I7610" s="21">
        <f t="shared" si="241"/>
        <v>11</v>
      </c>
      <c r="P7610" s="21" t="e">
        <f t="shared" ca="1" si="239"/>
        <v>#NAME?</v>
      </c>
    </row>
    <row r="7611" spans="1:16" x14ac:dyDescent="0.25">
      <c r="A7611" s="21" t="s">
        <v>2119</v>
      </c>
      <c r="B7611" s="25">
        <v>42072</v>
      </c>
      <c r="C7611" s="52" t="s">
        <v>21</v>
      </c>
      <c r="D7611" s="53" t="s">
        <v>1055</v>
      </c>
      <c r="E7611" s="26">
        <v>1000</v>
      </c>
      <c r="G7611" s="28"/>
      <c r="I7611" s="21">
        <f t="shared" si="241"/>
        <v>11</v>
      </c>
      <c r="P7611" s="21" t="e">
        <f t="shared" ca="1" si="239"/>
        <v>#NAME?</v>
      </c>
    </row>
    <row r="7612" spans="1:16" x14ac:dyDescent="0.25">
      <c r="A7612" s="21" t="s">
        <v>2119</v>
      </c>
      <c r="B7612" s="25">
        <v>42072</v>
      </c>
      <c r="C7612" s="52" t="s">
        <v>21</v>
      </c>
      <c r="D7612" s="53" t="s">
        <v>1357</v>
      </c>
      <c r="E7612" s="26">
        <v>10</v>
      </c>
      <c r="G7612" s="28" t="s">
        <v>62</v>
      </c>
      <c r="I7612" s="21">
        <f t="shared" si="241"/>
        <v>11</v>
      </c>
      <c r="P7612" s="21" t="e">
        <f t="shared" ca="1" si="239"/>
        <v>#NAME?</v>
      </c>
    </row>
    <row r="7613" spans="1:16" x14ac:dyDescent="0.25">
      <c r="A7613" s="21" t="s">
        <v>2119</v>
      </c>
      <c r="B7613" s="25">
        <v>42072</v>
      </c>
      <c r="C7613" s="52" t="s">
        <v>21</v>
      </c>
      <c r="D7613" s="53" t="s">
        <v>452</v>
      </c>
      <c r="E7613" s="26">
        <v>940</v>
      </c>
      <c r="G7613" s="21" t="s">
        <v>1292</v>
      </c>
      <c r="I7613" s="21">
        <f t="shared" si="241"/>
        <v>11</v>
      </c>
      <c r="P7613" s="21" t="e">
        <f t="shared" ca="1" si="239"/>
        <v>#NAME?</v>
      </c>
    </row>
    <row r="7614" spans="1:16" x14ac:dyDescent="0.25">
      <c r="A7614" s="21" t="s">
        <v>2119</v>
      </c>
      <c r="B7614" s="25">
        <v>42072</v>
      </c>
      <c r="C7614" s="52" t="s">
        <v>21</v>
      </c>
      <c r="D7614" s="53" t="s">
        <v>40</v>
      </c>
      <c r="E7614" s="26">
        <v>650</v>
      </c>
      <c r="G7614" s="28" t="s">
        <v>1292</v>
      </c>
      <c r="I7614" s="21">
        <f t="shared" si="241"/>
        <v>11</v>
      </c>
      <c r="P7614" s="21" t="e">
        <f t="shared" ca="1" si="239"/>
        <v>#NAME?</v>
      </c>
    </row>
    <row r="7615" spans="1:16" x14ac:dyDescent="0.25">
      <c r="A7615" s="21" t="s">
        <v>2119</v>
      </c>
      <c r="B7615" s="25">
        <v>42072</v>
      </c>
      <c r="C7615" s="52" t="s">
        <v>21</v>
      </c>
      <c r="D7615" s="53" t="s">
        <v>40</v>
      </c>
      <c r="E7615" s="26">
        <v>650</v>
      </c>
      <c r="G7615" s="28" t="s">
        <v>223</v>
      </c>
      <c r="I7615" s="21">
        <f t="shared" si="241"/>
        <v>11</v>
      </c>
      <c r="P7615" s="21" t="e">
        <f t="shared" ca="1" si="239"/>
        <v>#NAME?</v>
      </c>
    </row>
    <row r="7616" spans="1:16" x14ac:dyDescent="0.25">
      <c r="A7616" s="21" t="s">
        <v>2119</v>
      </c>
      <c r="B7616" s="25">
        <v>42072</v>
      </c>
      <c r="C7616" s="52" t="s">
        <v>21</v>
      </c>
      <c r="D7616" s="53" t="s">
        <v>40</v>
      </c>
      <c r="E7616" s="26">
        <v>200</v>
      </c>
      <c r="G7616" s="28" t="s">
        <v>17</v>
      </c>
      <c r="I7616" s="21">
        <f t="shared" si="241"/>
        <v>11</v>
      </c>
      <c r="P7616" s="21" t="e">
        <f t="shared" ca="1" si="239"/>
        <v>#NAME?</v>
      </c>
    </row>
    <row r="7617" spans="1:16" x14ac:dyDescent="0.25">
      <c r="A7617" s="21" t="s">
        <v>2119</v>
      </c>
      <c r="B7617" s="25">
        <v>42072</v>
      </c>
      <c r="C7617" s="21" t="s">
        <v>6</v>
      </c>
      <c r="D7617" s="21">
        <v>323091</v>
      </c>
      <c r="F7617" s="26">
        <v>946.42</v>
      </c>
      <c r="G7617" s="28" t="s">
        <v>1292</v>
      </c>
      <c r="P7617" s="21" t="e">
        <f t="shared" ca="1" si="239"/>
        <v>#NAME?</v>
      </c>
    </row>
    <row r="7618" spans="1:16" x14ac:dyDescent="0.25">
      <c r="A7618" s="21" t="s">
        <v>2119</v>
      </c>
      <c r="B7618" s="25">
        <v>42072</v>
      </c>
      <c r="C7618" s="21" t="s">
        <v>6</v>
      </c>
      <c r="D7618" s="21">
        <v>323091</v>
      </c>
      <c r="F7618" s="26">
        <v>-263.94</v>
      </c>
      <c r="G7618" s="28" t="s">
        <v>1292</v>
      </c>
      <c r="P7618" s="21" t="e">
        <f t="shared" ca="1" si="239"/>
        <v>#NAME?</v>
      </c>
    </row>
    <row r="7619" spans="1:16" x14ac:dyDescent="0.25">
      <c r="A7619" s="21" t="s">
        <v>2119</v>
      </c>
      <c r="B7619" s="25">
        <v>42072</v>
      </c>
      <c r="C7619" s="21" t="s">
        <v>6</v>
      </c>
      <c r="D7619" s="21">
        <v>323091</v>
      </c>
      <c r="F7619" s="26">
        <v>341.64</v>
      </c>
      <c r="G7619" s="28" t="s">
        <v>1292</v>
      </c>
      <c r="P7619" s="21" t="e">
        <f t="shared" ca="1" si="239"/>
        <v>#NAME?</v>
      </c>
    </row>
    <row r="7620" spans="1:16" x14ac:dyDescent="0.25">
      <c r="A7620" s="21" t="s">
        <v>2119</v>
      </c>
      <c r="B7620" s="25">
        <v>42072</v>
      </c>
      <c r="C7620" s="21" t="s">
        <v>6</v>
      </c>
      <c r="D7620" s="21">
        <v>323159</v>
      </c>
      <c r="F7620" s="26">
        <v>478.89</v>
      </c>
      <c r="G7620" s="28" t="s">
        <v>568</v>
      </c>
      <c r="P7620" s="21" t="e">
        <f t="shared" ca="1" si="239"/>
        <v>#NAME?</v>
      </c>
    </row>
    <row r="7621" spans="1:16" x14ac:dyDescent="0.25">
      <c r="A7621" s="21" t="s">
        <v>2119</v>
      </c>
      <c r="B7621" s="25">
        <v>42072</v>
      </c>
      <c r="C7621" s="21" t="s">
        <v>6</v>
      </c>
      <c r="D7621" s="21">
        <v>323187</v>
      </c>
      <c r="F7621" s="26">
        <v>55.59</v>
      </c>
      <c r="G7621" s="28" t="s">
        <v>568</v>
      </c>
      <c r="P7621" s="21" t="e">
        <f t="shared" ca="1" si="239"/>
        <v>#NAME?</v>
      </c>
    </row>
    <row r="7622" spans="1:16" x14ac:dyDescent="0.25">
      <c r="A7622" s="21" t="s">
        <v>2119</v>
      </c>
      <c r="B7622" s="25">
        <v>42072</v>
      </c>
      <c r="C7622" s="21" t="s">
        <v>6</v>
      </c>
      <c r="D7622" s="21" t="s">
        <v>299</v>
      </c>
      <c r="F7622" s="26">
        <v>68.75</v>
      </c>
      <c r="G7622" s="28" t="s">
        <v>1111</v>
      </c>
      <c r="P7622" s="21" t="e">
        <f t="shared" ca="1" si="239"/>
        <v>#NAME?</v>
      </c>
    </row>
    <row r="7623" spans="1:16" x14ac:dyDescent="0.25">
      <c r="A7623" s="21" t="s">
        <v>2119</v>
      </c>
      <c r="B7623" s="25">
        <v>42072</v>
      </c>
      <c r="C7623" s="21" t="s">
        <v>275</v>
      </c>
      <c r="D7623" s="21">
        <v>117953</v>
      </c>
      <c r="F7623" s="26">
        <v>1661.19</v>
      </c>
      <c r="G7623" s="28" t="s">
        <v>1358</v>
      </c>
      <c r="P7623" s="21" t="e">
        <f t="shared" ca="1" si="239"/>
        <v>#NAME?</v>
      </c>
    </row>
    <row r="7624" spans="1:16" x14ac:dyDescent="0.25">
      <c r="A7624" s="21" t="s">
        <v>2119</v>
      </c>
      <c r="B7624" s="25">
        <v>42072</v>
      </c>
      <c r="C7624" s="52" t="s">
        <v>1015</v>
      </c>
      <c r="D7624" s="53" t="s">
        <v>1179</v>
      </c>
      <c r="E7624" s="26">
        <v>1000</v>
      </c>
      <c r="G7624" s="28" t="s">
        <v>1211</v>
      </c>
      <c r="I7624" s="21">
        <f>WEEKNUM(B7624)</f>
        <v>11</v>
      </c>
      <c r="P7624" s="21" t="e">
        <f t="shared" ca="1" si="239"/>
        <v>#NAME?</v>
      </c>
    </row>
    <row r="7625" spans="1:16" x14ac:dyDescent="0.25">
      <c r="A7625" s="21" t="s">
        <v>2119</v>
      </c>
      <c r="B7625" s="25">
        <v>42072</v>
      </c>
      <c r="C7625" s="52" t="s">
        <v>21</v>
      </c>
      <c r="D7625" s="53" t="s">
        <v>40</v>
      </c>
      <c r="E7625" s="26">
        <v>650</v>
      </c>
      <c r="G7625" s="28" t="s">
        <v>1211</v>
      </c>
      <c r="I7625" s="21">
        <f>WEEKNUM(B7625)</f>
        <v>11</v>
      </c>
      <c r="P7625" s="21" t="e">
        <f t="shared" ca="1" si="239"/>
        <v>#NAME?</v>
      </c>
    </row>
    <row r="7626" spans="1:16" x14ac:dyDescent="0.25">
      <c r="A7626" s="21" t="s">
        <v>2119</v>
      </c>
      <c r="B7626" s="25">
        <v>42073</v>
      </c>
      <c r="C7626" s="52" t="s">
        <v>21</v>
      </c>
      <c r="D7626" s="53" t="s">
        <v>947</v>
      </c>
      <c r="E7626" s="26">
        <v>2500</v>
      </c>
      <c r="G7626" s="28" t="s">
        <v>1292</v>
      </c>
      <c r="I7626" s="21">
        <f>WEEKNUM(B7626)</f>
        <v>11</v>
      </c>
      <c r="P7626" s="21" t="e">
        <f t="shared" ca="1" si="239"/>
        <v>#NAME?</v>
      </c>
    </row>
    <row r="7627" spans="1:16" x14ac:dyDescent="0.25">
      <c r="A7627" s="21" t="s">
        <v>2119</v>
      </c>
      <c r="B7627" s="25">
        <v>42073</v>
      </c>
      <c r="C7627" s="21" t="s">
        <v>6</v>
      </c>
      <c r="D7627" s="21">
        <v>323373</v>
      </c>
      <c r="F7627" s="26">
        <v>33.630000000000003</v>
      </c>
      <c r="G7627" s="28" t="s">
        <v>1359</v>
      </c>
      <c r="P7627" s="21" t="e">
        <f t="shared" ca="1" si="239"/>
        <v>#NAME?</v>
      </c>
    </row>
    <row r="7628" spans="1:16" x14ac:dyDescent="0.25">
      <c r="A7628" s="21" t="s">
        <v>2119</v>
      </c>
      <c r="B7628" s="25">
        <v>42074</v>
      </c>
      <c r="C7628" s="52" t="s">
        <v>21</v>
      </c>
      <c r="D7628" s="53" t="s">
        <v>924</v>
      </c>
      <c r="E7628" s="26">
        <v>2525</v>
      </c>
      <c r="G7628" s="28" t="s">
        <v>1292</v>
      </c>
      <c r="I7628" s="21">
        <f>WEEKNUM(B7628)</f>
        <v>11</v>
      </c>
      <c r="P7628" s="21" t="e">
        <f t="shared" ca="1" si="239"/>
        <v>#NAME?</v>
      </c>
    </row>
    <row r="7629" spans="1:16" x14ac:dyDescent="0.25">
      <c r="A7629" s="21" t="s">
        <v>2119</v>
      </c>
      <c r="B7629" s="25">
        <v>42074</v>
      </c>
      <c r="C7629" s="52" t="s">
        <v>21</v>
      </c>
      <c r="D7629" s="53" t="s">
        <v>924</v>
      </c>
      <c r="E7629" s="26">
        <v>275</v>
      </c>
      <c r="G7629" s="28" t="s">
        <v>1631</v>
      </c>
      <c r="I7629" s="21">
        <f>WEEKNUM(B7629)</f>
        <v>11</v>
      </c>
      <c r="P7629" s="21" t="e">
        <f t="shared" ca="1" si="239"/>
        <v>#NAME?</v>
      </c>
    </row>
    <row r="7630" spans="1:16" x14ac:dyDescent="0.25">
      <c r="A7630" s="21" t="s">
        <v>2119</v>
      </c>
      <c r="B7630" s="25">
        <v>42074</v>
      </c>
      <c r="C7630" s="52" t="s">
        <v>21</v>
      </c>
      <c r="D7630" s="53" t="s">
        <v>924</v>
      </c>
      <c r="E7630" s="26">
        <v>125</v>
      </c>
      <c r="G7630" s="28" t="s">
        <v>68</v>
      </c>
      <c r="I7630" s="21">
        <f>WEEKNUM(B7630)</f>
        <v>11</v>
      </c>
      <c r="P7630" s="21" t="e">
        <f t="shared" ca="1" si="239"/>
        <v>#NAME?</v>
      </c>
    </row>
    <row r="7631" spans="1:16" x14ac:dyDescent="0.25">
      <c r="A7631" s="21" t="s">
        <v>2119</v>
      </c>
      <c r="B7631" s="25">
        <v>42074</v>
      </c>
      <c r="C7631" s="21" t="s">
        <v>6</v>
      </c>
      <c r="D7631" s="21">
        <v>323435</v>
      </c>
      <c r="F7631" s="26">
        <v>103.13</v>
      </c>
      <c r="G7631" s="28" t="s">
        <v>356</v>
      </c>
      <c r="P7631" s="21" t="e">
        <f t="shared" ca="1" si="239"/>
        <v>#NAME?</v>
      </c>
    </row>
    <row r="7632" spans="1:16" x14ac:dyDescent="0.25">
      <c r="A7632" s="21" t="s">
        <v>2119</v>
      </c>
      <c r="B7632" s="25">
        <v>42074</v>
      </c>
      <c r="C7632" s="21" t="s">
        <v>6</v>
      </c>
      <c r="D7632" s="21">
        <v>323484</v>
      </c>
      <c r="F7632" s="26">
        <v>397.85</v>
      </c>
      <c r="G7632" s="28" t="s">
        <v>1292</v>
      </c>
      <c r="P7632" s="21" t="e">
        <f t="shared" ca="1" si="239"/>
        <v>#NAME?</v>
      </c>
    </row>
    <row r="7633" spans="1:16" x14ac:dyDescent="0.25">
      <c r="A7633" s="21" t="s">
        <v>2119</v>
      </c>
      <c r="B7633" s="25">
        <v>42074</v>
      </c>
      <c r="C7633" s="21" t="s">
        <v>6</v>
      </c>
      <c r="D7633" s="21">
        <v>323487</v>
      </c>
      <c r="F7633" s="26">
        <v>154.51</v>
      </c>
      <c r="G7633" s="28" t="s">
        <v>1292</v>
      </c>
      <c r="P7633" s="21" t="e">
        <f t="shared" ca="1" si="239"/>
        <v>#NAME?</v>
      </c>
    </row>
    <row r="7634" spans="1:16" x14ac:dyDescent="0.25">
      <c r="A7634" s="21" t="s">
        <v>2119</v>
      </c>
      <c r="B7634" s="25">
        <v>42074</v>
      </c>
      <c r="C7634" s="21" t="s">
        <v>6</v>
      </c>
      <c r="D7634" s="21">
        <v>323515</v>
      </c>
      <c r="F7634" s="26">
        <v>393.13</v>
      </c>
      <c r="G7634" s="28" t="s">
        <v>1292</v>
      </c>
      <c r="P7634" s="21" t="e">
        <f t="shared" ca="1" si="239"/>
        <v>#NAME?</v>
      </c>
    </row>
    <row r="7635" spans="1:16" x14ac:dyDescent="0.25">
      <c r="A7635" s="21" t="s">
        <v>2119</v>
      </c>
      <c r="B7635" s="25">
        <v>42074</v>
      </c>
      <c r="C7635" s="21" t="s">
        <v>340</v>
      </c>
      <c r="D7635" s="21" t="s">
        <v>1335</v>
      </c>
      <c r="F7635" s="26">
        <v>186.96</v>
      </c>
      <c r="G7635" s="28" t="s">
        <v>1211</v>
      </c>
      <c r="P7635" s="21" t="e">
        <f t="shared" ca="1" si="239"/>
        <v>#NAME?</v>
      </c>
    </row>
    <row r="7636" spans="1:16" x14ac:dyDescent="0.25">
      <c r="A7636" s="21" t="s">
        <v>2119</v>
      </c>
      <c r="B7636" s="25">
        <v>42075</v>
      </c>
      <c r="C7636" s="52" t="s">
        <v>21</v>
      </c>
      <c r="D7636" s="53" t="s">
        <v>978</v>
      </c>
      <c r="E7636" s="26">
        <v>320</v>
      </c>
      <c r="G7636" s="28" t="s">
        <v>1292</v>
      </c>
      <c r="I7636" s="21">
        <f>WEEKNUM(B7636)</f>
        <v>11</v>
      </c>
      <c r="P7636" s="21" t="e">
        <f t="shared" ref="P7636:P7699" ca="1" si="242">sheetexists("budgets", G7636)</f>
        <v>#NAME?</v>
      </c>
    </row>
    <row r="7637" spans="1:16" x14ac:dyDescent="0.25">
      <c r="A7637" s="21" t="s">
        <v>2119</v>
      </c>
      <c r="B7637" s="25">
        <v>42075</v>
      </c>
      <c r="C7637" s="52" t="s">
        <v>21</v>
      </c>
      <c r="D7637" s="53" t="s">
        <v>1018</v>
      </c>
      <c r="E7637" s="26">
        <v>95</v>
      </c>
      <c r="G7637" s="28" t="s">
        <v>1292</v>
      </c>
      <c r="I7637" s="21">
        <f>WEEKNUM(B7637)</f>
        <v>11</v>
      </c>
      <c r="P7637" s="21" t="e">
        <f t="shared" ca="1" si="242"/>
        <v>#NAME?</v>
      </c>
    </row>
    <row r="7638" spans="1:16" x14ac:dyDescent="0.25">
      <c r="A7638" s="21" t="s">
        <v>2119</v>
      </c>
      <c r="B7638" s="25">
        <v>42075</v>
      </c>
      <c r="C7638" s="52" t="s">
        <v>21</v>
      </c>
      <c r="D7638" s="53" t="s">
        <v>255</v>
      </c>
      <c r="E7638" s="26">
        <v>2000</v>
      </c>
      <c r="G7638" s="28" t="s">
        <v>1292</v>
      </c>
      <c r="I7638" s="21">
        <f>WEEKNUM(B7638)</f>
        <v>11</v>
      </c>
      <c r="P7638" s="21" t="e">
        <f t="shared" ca="1" si="242"/>
        <v>#NAME?</v>
      </c>
    </row>
    <row r="7639" spans="1:16" x14ac:dyDescent="0.25">
      <c r="A7639" s="21" t="s">
        <v>2119</v>
      </c>
      <c r="B7639" s="25">
        <v>42075</v>
      </c>
      <c r="C7639" s="21" t="s">
        <v>275</v>
      </c>
      <c r="D7639" s="21">
        <v>344128</v>
      </c>
      <c r="F7639" s="26">
        <v>529.4</v>
      </c>
      <c r="G7639" s="28" t="s">
        <v>1358</v>
      </c>
      <c r="P7639" s="21" t="e">
        <f t="shared" ca="1" si="242"/>
        <v>#NAME?</v>
      </c>
    </row>
    <row r="7640" spans="1:16" x14ac:dyDescent="0.25">
      <c r="A7640" s="21" t="s">
        <v>2119</v>
      </c>
      <c r="B7640" s="25">
        <v>42075</v>
      </c>
      <c r="C7640" s="21" t="s">
        <v>6</v>
      </c>
      <c r="D7640" s="21">
        <v>346034</v>
      </c>
      <c r="F7640" s="26">
        <v>620.52</v>
      </c>
      <c r="G7640" s="28" t="s">
        <v>1220</v>
      </c>
      <c r="P7640" s="21" t="e">
        <f t="shared" ca="1" si="242"/>
        <v>#NAME?</v>
      </c>
    </row>
    <row r="7641" spans="1:16" x14ac:dyDescent="0.25">
      <c r="A7641" s="21" t="s">
        <v>2119</v>
      </c>
      <c r="B7641" s="25">
        <v>42075</v>
      </c>
      <c r="C7641" s="21" t="s">
        <v>6</v>
      </c>
      <c r="D7641" s="21">
        <v>346089</v>
      </c>
      <c r="F7641" s="26">
        <v>68</v>
      </c>
      <c r="G7641" s="28" t="s">
        <v>1220</v>
      </c>
      <c r="P7641" s="21" t="e">
        <f t="shared" ca="1" si="242"/>
        <v>#NAME?</v>
      </c>
    </row>
    <row r="7642" spans="1:16" x14ac:dyDescent="0.25">
      <c r="A7642" s="21" t="s">
        <v>2119</v>
      </c>
      <c r="B7642" s="25">
        <v>42076</v>
      </c>
      <c r="C7642" s="21" t="s">
        <v>6</v>
      </c>
      <c r="D7642" s="21">
        <v>323697</v>
      </c>
      <c r="F7642" s="26">
        <v>370.53</v>
      </c>
      <c r="G7642" s="28" t="s">
        <v>1292</v>
      </c>
      <c r="P7642" s="21" t="e">
        <f t="shared" ca="1" si="242"/>
        <v>#NAME?</v>
      </c>
    </row>
    <row r="7643" spans="1:16" x14ac:dyDescent="0.25">
      <c r="A7643" s="21" t="s">
        <v>2119</v>
      </c>
      <c r="B7643" s="25">
        <v>42076</v>
      </c>
      <c r="C7643" s="21" t="s">
        <v>275</v>
      </c>
      <c r="D7643" s="21">
        <v>323722</v>
      </c>
      <c r="F7643" s="26">
        <v>384.65</v>
      </c>
      <c r="G7643" s="28" t="s">
        <v>314</v>
      </c>
      <c r="P7643" s="21" t="e">
        <f t="shared" ca="1" si="242"/>
        <v>#NAME?</v>
      </c>
    </row>
    <row r="7644" spans="1:16" x14ac:dyDescent="0.25">
      <c r="A7644" s="21" t="s">
        <v>2119</v>
      </c>
      <c r="B7644" s="25">
        <v>42076</v>
      </c>
      <c r="C7644" s="21" t="s">
        <v>6</v>
      </c>
      <c r="D7644" s="21">
        <v>323759</v>
      </c>
      <c r="F7644" s="26">
        <v>48.49</v>
      </c>
      <c r="G7644" s="28" t="s">
        <v>1292</v>
      </c>
      <c r="P7644" s="21" t="e">
        <f t="shared" ca="1" si="242"/>
        <v>#NAME?</v>
      </c>
    </row>
    <row r="7645" spans="1:16" x14ac:dyDescent="0.25">
      <c r="A7645" s="21" t="s">
        <v>2119</v>
      </c>
      <c r="B7645" s="25">
        <v>42076</v>
      </c>
      <c r="C7645" s="21" t="s">
        <v>6</v>
      </c>
      <c r="D7645" s="21">
        <v>323759</v>
      </c>
      <c r="F7645" s="26">
        <v>-42.4</v>
      </c>
      <c r="G7645" s="28" t="s">
        <v>1292</v>
      </c>
      <c r="P7645" s="21" t="e">
        <f t="shared" ca="1" si="242"/>
        <v>#NAME?</v>
      </c>
    </row>
    <row r="7646" spans="1:16" x14ac:dyDescent="0.25">
      <c r="A7646" s="21" t="s">
        <v>2119</v>
      </c>
      <c r="B7646" s="25">
        <v>42076</v>
      </c>
      <c r="C7646" s="21" t="s">
        <v>6</v>
      </c>
      <c r="D7646" s="21">
        <v>346310</v>
      </c>
      <c r="F7646" s="26">
        <v>443</v>
      </c>
      <c r="G7646" s="28" t="s">
        <v>1220</v>
      </c>
      <c r="P7646" s="21" t="e">
        <f t="shared" ca="1" si="242"/>
        <v>#NAME?</v>
      </c>
    </row>
    <row r="7647" spans="1:16" x14ac:dyDescent="0.25">
      <c r="A7647" s="21" t="s">
        <v>2119</v>
      </c>
      <c r="B7647" s="25">
        <v>42076</v>
      </c>
      <c r="C7647" s="21" t="s">
        <v>6</v>
      </c>
      <c r="D7647" s="21">
        <v>165043</v>
      </c>
      <c r="F7647" s="26">
        <v>146.28</v>
      </c>
      <c r="G7647" s="28" t="s">
        <v>1292</v>
      </c>
      <c r="P7647" s="21" t="e">
        <f t="shared" ca="1" si="242"/>
        <v>#NAME?</v>
      </c>
    </row>
    <row r="7648" spans="1:16" x14ac:dyDescent="0.25">
      <c r="A7648" s="21" t="s">
        <v>2119</v>
      </c>
      <c r="B7648" s="25">
        <v>42077</v>
      </c>
      <c r="C7648" s="21" t="s">
        <v>6</v>
      </c>
      <c r="D7648" s="21">
        <v>323816</v>
      </c>
      <c r="F7648" s="26">
        <v>139.16</v>
      </c>
      <c r="G7648" s="28" t="s">
        <v>1292</v>
      </c>
      <c r="P7648" s="21" t="e">
        <f t="shared" ca="1" si="242"/>
        <v>#NAME?</v>
      </c>
    </row>
    <row r="7649" spans="1:16" x14ac:dyDescent="0.25">
      <c r="A7649" s="21" t="s">
        <v>2119</v>
      </c>
      <c r="B7649" s="25">
        <v>42077</v>
      </c>
      <c r="C7649" s="21" t="s">
        <v>6</v>
      </c>
      <c r="D7649" s="21">
        <v>332522</v>
      </c>
      <c r="F7649" s="26">
        <v>167.81</v>
      </c>
      <c r="G7649" s="28" t="s">
        <v>9</v>
      </c>
      <c r="P7649" s="21" t="e">
        <f t="shared" ca="1" si="242"/>
        <v>#NAME?</v>
      </c>
    </row>
    <row r="7650" spans="1:16" x14ac:dyDescent="0.25">
      <c r="A7650" s="21" t="s">
        <v>2119</v>
      </c>
      <c r="B7650" s="25">
        <v>42077</v>
      </c>
      <c r="C7650" s="21" t="s">
        <v>465</v>
      </c>
      <c r="D7650" s="21" t="s">
        <v>299</v>
      </c>
      <c r="F7650" s="26">
        <v>68.48</v>
      </c>
      <c r="G7650" s="28" t="s">
        <v>323</v>
      </c>
      <c r="P7650" s="21" t="e">
        <f t="shared" ca="1" si="242"/>
        <v>#NAME?</v>
      </c>
    </row>
    <row r="7651" spans="1:16" x14ac:dyDescent="0.25">
      <c r="A7651" s="21" t="s">
        <v>2119</v>
      </c>
      <c r="B7651" s="25">
        <v>42077</v>
      </c>
      <c r="C7651" s="21" t="s">
        <v>6</v>
      </c>
      <c r="D7651" s="21">
        <v>118279</v>
      </c>
      <c r="F7651" s="26">
        <v>1677.21</v>
      </c>
      <c r="G7651" s="28" t="s">
        <v>1220</v>
      </c>
      <c r="P7651" s="21" t="e">
        <f t="shared" ca="1" si="242"/>
        <v>#NAME?</v>
      </c>
    </row>
    <row r="7652" spans="1:16" x14ac:dyDescent="0.25">
      <c r="A7652" s="21" t="s">
        <v>2119</v>
      </c>
      <c r="B7652" s="25">
        <v>42079</v>
      </c>
      <c r="C7652" s="52" t="s">
        <v>21</v>
      </c>
      <c r="D7652" s="53" t="s">
        <v>1018</v>
      </c>
      <c r="E7652" s="26">
        <v>95</v>
      </c>
      <c r="G7652" s="28" t="s">
        <v>1292</v>
      </c>
      <c r="I7652" s="21">
        <f t="shared" ref="I7652:I7658" si="243">WEEKNUM(B7652)</f>
        <v>12</v>
      </c>
      <c r="P7652" s="21" t="e">
        <f t="shared" ca="1" si="242"/>
        <v>#NAME?</v>
      </c>
    </row>
    <row r="7653" spans="1:16" x14ac:dyDescent="0.25">
      <c r="A7653" s="21" t="s">
        <v>2119</v>
      </c>
      <c r="B7653" s="25">
        <v>42079</v>
      </c>
      <c r="C7653" s="52" t="s">
        <v>21</v>
      </c>
      <c r="D7653" s="53" t="s">
        <v>22</v>
      </c>
      <c r="E7653" s="26">
        <v>2800</v>
      </c>
      <c r="G7653" s="28" t="s">
        <v>1220</v>
      </c>
      <c r="I7653" s="21">
        <f t="shared" si="243"/>
        <v>12</v>
      </c>
      <c r="P7653" s="21" t="e">
        <f t="shared" ca="1" si="242"/>
        <v>#NAME?</v>
      </c>
    </row>
    <row r="7654" spans="1:16" x14ac:dyDescent="0.25">
      <c r="A7654" s="21" t="s">
        <v>2119</v>
      </c>
      <c r="B7654" s="25">
        <v>42079</v>
      </c>
      <c r="C7654" s="52" t="s">
        <v>21</v>
      </c>
      <c r="D7654" s="53" t="s">
        <v>1153</v>
      </c>
      <c r="E7654" s="26">
        <v>3640</v>
      </c>
      <c r="G7654" s="28" t="s">
        <v>1292</v>
      </c>
      <c r="I7654" s="21">
        <f t="shared" si="243"/>
        <v>12</v>
      </c>
      <c r="P7654" s="21" t="e">
        <f t="shared" ca="1" si="242"/>
        <v>#NAME?</v>
      </c>
    </row>
    <row r="7655" spans="1:16" x14ac:dyDescent="0.25">
      <c r="A7655" s="21" t="s">
        <v>2119</v>
      </c>
      <c r="B7655" s="25">
        <v>42079</v>
      </c>
      <c r="C7655" s="52" t="s">
        <v>21</v>
      </c>
      <c r="D7655" s="53" t="s">
        <v>1360</v>
      </c>
      <c r="E7655" s="26">
        <v>38</v>
      </c>
      <c r="G7655" s="21" t="s">
        <v>111</v>
      </c>
      <c r="I7655" s="21">
        <f t="shared" si="243"/>
        <v>12</v>
      </c>
      <c r="P7655" s="21" t="e">
        <f t="shared" ca="1" si="242"/>
        <v>#NAME?</v>
      </c>
    </row>
    <row r="7656" spans="1:16" x14ac:dyDescent="0.25">
      <c r="A7656" s="21" t="s">
        <v>2119</v>
      </c>
      <c r="B7656" s="25">
        <v>42079</v>
      </c>
      <c r="C7656" s="52" t="s">
        <v>21</v>
      </c>
      <c r="D7656" s="53" t="s">
        <v>40</v>
      </c>
      <c r="E7656" s="26">
        <v>570</v>
      </c>
      <c r="G7656" s="28" t="s">
        <v>9</v>
      </c>
      <c r="I7656" s="21">
        <f t="shared" si="243"/>
        <v>12</v>
      </c>
      <c r="P7656" s="21" t="e">
        <f t="shared" ca="1" si="242"/>
        <v>#NAME?</v>
      </c>
    </row>
    <row r="7657" spans="1:16" x14ac:dyDescent="0.25">
      <c r="A7657" s="21" t="s">
        <v>2119</v>
      </c>
      <c r="B7657" s="25">
        <v>42079</v>
      </c>
      <c r="C7657" s="52" t="s">
        <v>21</v>
      </c>
      <c r="D7657" s="53" t="s">
        <v>40</v>
      </c>
      <c r="E7657" s="26">
        <v>620</v>
      </c>
      <c r="G7657" s="28" t="s">
        <v>356</v>
      </c>
      <c r="I7657" s="21">
        <f t="shared" si="243"/>
        <v>12</v>
      </c>
      <c r="P7657" s="21" t="e">
        <f t="shared" ca="1" si="242"/>
        <v>#NAME?</v>
      </c>
    </row>
    <row r="7658" spans="1:16" x14ac:dyDescent="0.25">
      <c r="A7658" s="21" t="s">
        <v>2119</v>
      </c>
      <c r="B7658" s="25">
        <v>42079</v>
      </c>
      <c r="C7658" s="52" t="s">
        <v>21</v>
      </c>
      <c r="D7658" s="53" t="s">
        <v>40</v>
      </c>
      <c r="E7658" s="26">
        <v>135</v>
      </c>
      <c r="G7658" s="28" t="s">
        <v>568</v>
      </c>
      <c r="I7658" s="21">
        <f t="shared" si="243"/>
        <v>12</v>
      </c>
      <c r="P7658" s="21" t="e">
        <f t="shared" ca="1" si="242"/>
        <v>#NAME?</v>
      </c>
    </row>
    <row r="7659" spans="1:16" x14ac:dyDescent="0.25">
      <c r="A7659" s="21" t="s">
        <v>2119</v>
      </c>
      <c r="B7659" s="25">
        <v>42079</v>
      </c>
      <c r="C7659" s="21" t="s">
        <v>275</v>
      </c>
      <c r="D7659" s="21">
        <v>396406</v>
      </c>
      <c r="F7659" s="26">
        <v>38.42</v>
      </c>
      <c r="G7659" s="28" t="s">
        <v>314</v>
      </c>
      <c r="P7659" s="21" t="e">
        <f t="shared" ca="1" si="242"/>
        <v>#NAME?</v>
      </c>
    </row>
    <row r="7660" spans="1:16" x14ac:dyDescent="0.25">
      <c r="A7660" s="21" t="s">
        <v>2119</v>
      </c>
      <c r="B7660" s="25">
        <v>42079</v>
      </c>
      <c r="C7660" s="21" t="s">
        <v>6</v>
      </c>
      <c r="D7660" s="21">
        <v>346650</v>
      </c>
      <c r="F7660" s="26">
        <v>73.02</v>
      </c>
      <c r="G7660" s="28" t="s">
        <v>1220</v>
      </c>
      <c r="P7660" s="21" t="e">
        <f t="shared" ca="1" si="242"/>
        <v>#NAME?</v>
      </c>
    </row>
    <row r="7661" spans="1:16" x14ac:dyDescent="0.25">
      <c r="A7661" s="21" t="s">
        <v>2119</v>
      </c>
      <c r="B7661" s="25">
        <v>42079</v>
      </c>
      <c r="C7661" s="21" t="s">
        <v>6</v>
      </c>
      <c r="D7661" s="21">
        <v>94836</v>
      </c>
      <c r="F7661" s="26">
        <v>266.89999999999998</v>
      </c>
      <c r="G7661" s="28" t="s">
        <v>1361</v>
      </c>
      <c r="P7661" s="21" t="e">
        <f t="shared" ca="1" si="242"/>
        <v>#NAME?</v>
      </c>
    </row>
    <row r="7662" spans="1:16" x14ac:dyDescent="0.25">
      <c r="A7662" s="21" t="s">
        <v>2119</v>
      </c>
      <c r="B7662" s="25">
        <v>42079</v>
      </c>
      <c r="C7662" s="21" t="s">
        <v>275</v>
      </c>
      <c r="D7662" s="21">
        <v>118402</v>
      </c>
      <c r="F7662" s="26">
        <v>1664.85</v>
      </c>
      <c r="G7662" s="28" t="s">
        <v>1362</v>
      </c>
      <c r="P7662" s="21" t="e">
        <f t="shared" ca="1" si="242"/>
        <v>#NAME?</v>
      </c>
    </row>
    <row r="7663" spans="1:16" x14ac:dyDescent="0.25">
      <c r="A7663" s="21" t="s">
        <v>2119</v>
      </c>
      <c r="B7663" s="25">
        <v>42079</v>
      </c>
      <c r="C7663" s="21" t="s">
        <v>275</v>
      </c>
      <c r="D7663" s="21">
        <v>118420</v>
      </c>
      <c r="F7663" s="26">
        <v>222.29</v>
      </c>
      <c r="G7663" s="28" t="s">
        <v>1358</v>
      </c>
      <c r="P7663" s="21" t="e">
        <f t="shared" ca="1" si="242"/>
        <v>#NAME?</v>
      </c>
    </row>
    <row r="7664" spans="1:16" x14ac:dyDescent="0.25">
      <c r="A7664" s="21" t="s">
        <v>2119</v>
      </c>
      <c r="B7664" s="25">
        <v>42079</v>
      </c>
      <c r="C7664" s="52" t="s">
        <v>21</v>
      </c>
      <c r="D7664" s="53" t="s">
        <v>40</v>
      </c>
      <c r="E7664" s="26">
        <v>1180</v>
      </c>
      <c r="G7664" s="28" t="s">
        <v>1211</v>
      </c>
      <c r="I7664" s="21">
        <f>WEEKNUM(B7664)</f>
        <v>12</v>
      </c>
      <c r="P7664" s="21" t="e">
        <f t="shared" ca="1" si="242"/>
        <v>#NAME?</v>
      </c>
    </row>
    <row r="7665" spans="1:16" x14ac:dyDescent="0.25">
      <c r="A7665" s="21" t="s">
        <v>2119</v>
      </c>
      <c r="B7665" s="25">
        <v>42080</v>
      </c>
      <c r="C7665" s="21" t="s">
        <v>275</v>
      </c>
      <c r="D7665" s="21">
        <v>324049</v>
      </c>
      <c r="F7665" s="26">
        <v>84.51</v>
      </c>
      <c r="G7665" s="28" t="s">
        <v>1326</v>
      </c>
      <c r="P7665" s="21" t="e">
        <f t="shared" ca="1" si="242"/>
        <v>#NAME?</v>
      </c>
    </row>
    <row r="7666" spans="1:16" x14ac:dyDescent="0.25">
      <c r="A7666" s="21" t="s">
        <v>2119</v>
      </c>
      <c r="B7666" s="25">
        <v>42080</v>
      </c>
      <c r="C7666" s="21" t="s">
        <v>275</v>
      </c>
      <c r="D7666" s="21">
        <v>344469</v>
      </c>
      <c r="F7666" s="26">
        <v>373.59</v>
      </c>
      <c r="G7666" s="28" t="s">
        <v>1358</v>
      </c>
      <c r="P7666" s="21" t="e">
        <f t="shared" ca="1" si="242"/>
        <v>#NAME?</v>
      </c>
    </row>
    <row r="7667" spans="1:16" x14ac:dyDescent="0.25">
      <c r="A7667" s="21" t="s">
        <v>2119</v>
      </c>
      <c r="B7667" s="25">
        <v>42080</v>
      </c>
      <c r="C7667" s="21" t="s">
        <v>275</v>
      </c>
      <c r="D7667" s="21">
        <v>344506</v>
      </c>
      <c r="F7667" s="26">
        <v>343.37</v>
      </c>
      <c r="G7667" s="28" t="s">
        <v>1358</v>
      </c>
      <c r="P7667" s="21" t="e">
        <f t="shared" ca="1" si="242"/>
        <v>#NAME?</v>
      </c>
    </row>
    <row r="7668" spans="1:16" x14ac:dyDescent="0.25">
      <c r="A7668" s="21" t="s">
        <v>2119</v>
      </c>
      <c r="B7668" s="25">
        <v>42080</v>
      </c>
      <c r="C7668" s="21" t="s">
        <v>6</v>
      </c>
      <c r="D7668" s="21">
        <v>346841</v>
      </c>
      <c r="F7668" s="26">
        <v>696.82</v>
      </c>
      <c r="G7668" s="28" t="s">
        <v>1220</v>
      </c>
      <c r="P7668" s="21" t="e">
        <f t="shared" ca="1" si="242"/>
        <v>#NAME?</v>
      </c>
    </row>
    <row r="7669" spans="1:16" x14ac:dyDescent="0.25">
      <c r="A7669" s="21" t="s">
        <v>2119</v>
      </c>
      <c r="B7669" s="25">
        <v>42081</v>
      </c>
      <c r="C7669" s="21" t="s">
        <v>6</v>
      </c>
      <c r="D7669" s="21">
        <v>344581</v>
      </c>
      <c r="F7669" s="26">
        <v>244.76</v>
      </c>
      <c r="G7669" s="28" t="s">
        <v>365</v>
      </c>
      <c r="P7669" s="21" t="e">
        <f t="shared" ca="1" si="242"/>
        <v>#NAME?</v>
      </c>
    </row>
    <row r="7670" spans="1:16" x14ac:dyDescent="0.25">
      <c r="A7670" s="21" t="s">
        <v>2119</v>
      </c>
      <c r="B7670" s="25">
        <v>42081</v>
      </c>
      <c r="C7670" s="21" t="s">
        <v>275</v>
      </c>
      <c r="D7670" s="21">
        <v>344560</v>
      </c>
      <c r="F7670" s="26">
        <v>77.66</v>
      </c>
      <c r="G7670" s="28" t="s">
        <v>1358</v>
      </c>
      <c r="P7670" s="21" t="e">
        <f t="shared" ca="1" si="242"/>
        <v>#NAME?</v>
      </c>
    </row>
    <row r="7671" spans="1:16" x14ac:dyDescent="0.25">
      <c r="A7671" s="21" t="s">
        <v>2119</v>
      </c>
      <c r="B7671" s="25">
        <v>42081</v>
      </c>
      <c r="C7671" s="21" t="s">
        <v>275</v>
      </c>
      <c r="D7671" s="21">
        <v>344596</v>
      </c>
      <c r="F7671" s="26">
        <v>166.1</v>
      </c>
      <c r="G7671" s="28" t="s">
        <v>1358</v>
      </c>
      <c r="P7671" s="21" t="e">
        <f t="shared" ca="1" si="242"/>
        <v>#NAME?</v>
      </c>
    </row>
    <row r="7672" spans="1:16" x14ac:dyDescent="0.25">
      <c r="A7672" s="21" t="s">
        <v>2119</v>
      </c>
      <c r="B7672" s="25">
        <v>42081</v>
      </c>
      <c r="C7672" s="21" t="s">
        <v>6</v>
      </c>
      <c r="D7672" s="21">
        <v>347051</v>
      </c>
      <c r="F7672" s="26">
        <v>116.89</v>
      </c>
      <c r="G7672" s="28" t="s">
        <v>1220</v>
      </c>
      <c r="P7672" s="21" t="e">
        <f t="shared" ca="1" si="242"/>
        <v>#NAME?</v>
      </c>
    </row>
    <row r="7673" spans="1:16" x14ac:dyDescent="0.25">
      <c r="A7673" s="21" t="s">
        <v>2119</v>
      </c>
      <c r="B7673" s="25">
        <v>42081</v>
      </c>
      <c r="C7673" s="21" t="s">
        <v>6</v>
      </c>
      <c r="D7673" s="21">
        <v>117444</v>
      </c>
      <c r="F7673" s="26">
        <v>-93.19</v>
      </c>
      <c r="G7673" s="28" t="s">
        <v>1292</v>
      </c>
      <c r="P7673" s="21" t="e">
        <f t="shared" ca="1" si="242"/>
        <v>#NAME?</v>
      </c>
    </row>
    <row r="7674" spans="1:16" x14ac:dyDescent="0.25">
      <c r="A7674" s="21" t="s">
        <v>2119</v>
      </c>
      <c r="B7674" s="25">
        <v>42081</v>
      </c>
      <c r="C7674" s="21" t="s">
        <v>275</v>
      </c>
      <c r="D7674" s="21">
        <v>118604</v>
      </c>
      <c r="F7674" s="26">
        <v>1161.8800000000001</v>
      </c>
      <c r="G7674" s="28" t="s">
        <v>1358</v>
      </c>
      <c r="P7674" s="21" t="e">
        <f t="shared" ca="1" si="242"/>
        <v>#NAME?</v>
      </c>
    </row>
    <row r="7675" spans="1:16" x14ac:dyDescent="0.25">
      <c r="A7675" s="21" t="s">
        <v>2119</v>
      </c>
      <c r="B7675" s="25">
        <v>42081</v>
      </c>
      <c r="C7675" s="21" t="s">
        <v>275</v>
      </c>
      <c r="D7675" s="21">
        <v>118582</v>
      </c>
      <c r="F7675" s="26">
        <v>1231.99</v>
      </c>
      <c r="G7675" s="28" t="s">
        <v>1211</v>
      </c>
      <c r="P7675" s="21" t="e">
        <f t="shared" ca="1" si="242"/>
        <v>#NAME?</v>
      </c>
    </row>
    <row r="7676" spans="1:16" x14ac:dyDescent="0.25">
      <c r="A7676" s="21" t="s">
        <v>2119</v>
      </c>
      <c r="B7676" s="25">
        <v>42082</v>
      </c>
      <c r="C7676" s="21" t="s">
        <v>275</v>
      </c>
      <c r="D7676" s="21">
        <v>396915</v>
      </c>
      <c r="F7676" s="26">
        <v>78.95</v>
      </c>
      <c r="G7676" s="28" t="s">
        <v>314</v>
      </c>
      <c r="P7676" s="21" t="e">
        <f t="shared" ca="1" si="242"/>
        <v>#NAME?</v>
      </c>
    </row>
    <row r="7677" spans="1:16" x14ac:dyDescent="0.25">
      <c r="A7677" s="21" t="s">
        <v>2119</v>
      </c>
      <c r="B7677" s="25">
        <v>42082</v>
      </c>
      <c r="C7677" s="21" t="s">
        <v>275</v>
      </c>
      <c r="D7677" s="21">
        <v>324345</v>
      </c>
      <c r="F7677" s="26">
        <v>120.82</v>
      </c>
      <c r="G7677" s="28" t="s">
        <v>1363</v>
      </c>
      <c r="P7677" s="21" t="e">
        <f t="shared" ca="1" si="242"/>
        <v>#NAME?</v>
      </c>
    </row>
    <row r="7678" spans="1:16" x14ac:dyDescent="0.25">
      <c r="A7678" s="21" t="s">
        <v>2119</v>
      </c>
      <c r="B7678" s="25">
        <v>42082</v>
      </c>
      <c r="C7678" s="21" t="s">
        <v>275</v>
      </c>
      <c r="D7678" s="21" t="s">
        <v>216</v>
      </c>
      <c r="F7678" s="26">
        <v>429.71</v>
      </c>
      <c r="G7678" s="28" t="s">
        <v>1211</v>
      </c>
      <c r="P7678" s="21" t="e">
        <f t="shared" ca="1" si="242"/>
        <v>#NAME?</v>
      </c>
    </row>
    <row r="7679" spans="1:16" x14ac:dyDescent="0.25">
      <c r="A7679" s="21" t="s">
        <v>2119</v>
      </c>
      <c r="B7679" s="25">
        <v>42083</v>
      </c>
      <c r="C7679" s="52" t="s">
        <v>21</v>
      </c>
      <c r="D7679" s="53" t="s">
        <v>978</v>
      </c>
      <c r="E7679" s="26">
        <v>320</v>
      </c>
      <c r="G7679" s="28" t="s">
        <v>1364</v>
      </c>
      <c r="I7679" s="21">
        <f>WEEKNUM(B7679)</f>
        <v>12</v>
      </c>
      <c r="P7679" s="21" t="e">
        <f t="shared" ca="1" si="242"/>
        <v>#NAME?</v>
      </c>
    </row>
    <row r="7680" spans="1:16" x14ac:dyDescent="0.25">
      <c r="A7680" s="21" t="s">
        <v>2119</v>
      </c>
      <c r="B7680" s="25">
        <v>42083</v>
      </c>
      <c r="C7680" s="52" t="s">
        <v>21</v>
      </c>
      <c r="D7680" s="53" t="s">
        <v>279</v>
      </c>
      <c r="E7680" s="26">
        <v>40</v>
      </c>
      <c r="G7680" s="28" t="s">
        <v>62</v>
      </c>
      <c r="I7680" s="21">
        <f>WEEKNUM(B7680)</f>
        <v>12</v>
      </c>
      <c r="P7680" s="21" t="e">
        <f t="shared" ca="1" si="242"/>
        <v>#NAME?</v>
      </c>
    </row>
    <row r="7681" spans="1:16" x14ac:dyDescent="0.25">
      <c r="A7681" s="21" t="s">
        <v>2119</v>
      </c>
      <c r="B7681" s="25">
        <v>42083</v>
      </c>
      <c r="C7681" s="21" t="s">
        <v>6</v>
      </c>
      <c r="D7681" s="21">
        <v>347437</v>
      </c>
      <c r="F7681" s="26">
        <v>562.66</v>
      </c>
      <c r="G7681" s="28" t="s">
        <v>1220</v>
      </c>
      <c r="P7681" s="21" t="e">
        <f t="shared" ca="1" si="242"/>
        <v>#NAME?</v>
      </c>
    </row>
    <row r="7682" spans="1:16" x14ac:dyDescent="0.25">
      <c r="A7682" s="21" t="s">
        <v>2119</v>
      </c>
      <c r="B7682" s="25">
        <v>42083</v>
      </c>
      <c r="C7682" s="21">
        <v>8523</v>
      </c>
      <c r="D7682" s="21" t="s">
        <v>299</v>
      </c>
      <c r="F7682" s="26">
        <v>13.75</v>
      </c>
      <c r="G7682" s="28" t="s">
        <v>323</v>
      </c>
      <c r="P7682" s="21" t="e">
        <f t="shared" ca="1" si="242"/>
        <v>#NAME?</v>
      </c>
    </row>
    <row r="7683" spans="1:16" x14ac:dyDescent="0.25">
      <c r="A7683" s="21" t="s">
        <v>2119</v>
      </c>
      <c r="B7683" s="25">
        <v>42083</v>
      </c>
      <c r="C7683" s="21" t="s">
        <v>6</v>
      </c>
      <c r="D7683" s="21">
        <v>198331</v>
      </c>
      <c r="F7683" s="26">
        <v>18.63</v>
      </c>
      <c r="G7683" s="28" t="s">
        <v>1365</v>
      </c>
      <c r="P7683" s="21" t="e">
        <f t="shared" ca="1" si="242"/>
        <v>#NAME?</v>
      </c>
    </row>
    <row r="7684" spans="1:16" x14ac:dyDescent="0.25">
      <c r="A7684" s="21" t="s">
        <v>2119</v>
      </c>
      <c r="B7684" s="25">
        <v>42083</v>
      </c>
      <c r="C7684" s="21" t="s">
        <v>340</v>
      </c>
      <c r="D7684" s="21" t="s">
        <v>1332</v>
      </c>
      <c r="F7684" s="26">
        <v>7262.58</v>
      </c>
      <c r="G7684" s="28" t="s">
        <v>1211</v>
      </c>
      <c r="P7684" s="21" t="e">
        <f t="shared" ca="1" si="242"/>
        <v>#NAME?</v>
      </c>
    </row>
    <row r="7685" spans="1:16" x14ac:dyDescent="0.25">
      <c r="A7685" s="21" t="s">
        <v>2119</v>
      </c>
      <c r="B7685" s="25">
        <v>42084</v>
      </c>
      <c r="C7685" s="21" t="s">
        <v>6</v>
      </c>
      <c r="D7685" s="21">
        <v>324555</v>
      </c>
      <c r="F7685" s="26">
        <v>90.23</v>
      </c>
      <c r="G7685" s="28" t="s">
        <v>1220</v>
      </c>
      <c r="P7685" s="21" t="e">
        <f t="shared" ca="1" si="242"/>
        <v>#NAME?</v>
      </c>
    </row>
    <row r="7686" spans="1:16" x14ac:dyDescent="0.25">
      <c r="A7686" s="21" t="s">
        <v>2119</v>
      </c>
      <c r="B7686" s="25">
        <v>42084</v>
      </c>
      <c r="C7686" s="21" t="s">
        <v>275</v>
      </c>
      <c r="D7686" s="21">
        <v>344796</v>
      </c>
      <c r="F7686" s="26">
        <v>208.21</v>
      </c>
      <c r="G7686" s="28" t="s">
        <v>1358</v>
      </c>
      <c r="P7686" s="21" t="e">
        <f t="shared" ca="1" si="242"/>
        <v>#NAME?</v>
      </c>
    </row>
    <row r="7687" spans="1:16" x14ac:dyDescent="0.25">
      <c r="A7687" s="21" t="s">
        <v>2119</v>
      </c>
      <c r="B7687" s="25">
        <v>42084</v>
      </c>
      <c r="C7687" s="21" t="s">
        <v>275</v>
      </c>
      <c r="D7687" s="21">
        <v>344797</v>
      </c>
      <c r="F7687" s="26">
        <v>234.15</v>
      </c>
      <c r="G7687" s="28" t="s">
        <v>1358</v>
      </c>
      <c r="P7687" s="21" t="e">
        <f t="shared" ca="1" si="242"/>
        <v>#NAME?</v>
      </c>
    </row>
    <row r="7688" spans="1:16" x14ac:dyDescent="0.25">
      <c r="A7688" s="21" t="s">
        <v>2119</v>
      </c>
      <c r="B7688" s="25">
        <v>42084</v>
      </c>
      <c r="C7688" s="21" t="s">
        <v>275</v>
      </c>
      <c r="D7688" s="21">
        <v>333472</v>
      </c>
      <c r="F7688" s="26">
        <v>147.28</v>
      </c>
      <c r="G7688" s="28" t="s">
        <v>1004</v>
      </c>
      <c r="P7688" s="21" t="e">
        <f t="shared" ca="1" si="242"/>
        <v>#NAME?</v>
      </c>
    </row>
    <row r="7689" spans="1:16" x14ac:dyDescent="0.25">
      <c r="A7689" s="21" t="s">
        <v>2119</v>
      </c>
      <c r="B7689" s="25">
        <v>42086</v>
      </c>
      <c r="C7689" s="52" t="s">
        <v>21</v>
      </c>
      <c r="D7689" s="21" t="s">
        <v>1173</v>
      </c>
      <c r="E7689" s="26">
        <v>650</v>
      </c>
      <c r="G7689" s="28" t="s">
        <v>1220</v>
      </c>
      <c r="I7689" s="21">
        <f>WEEKNUM(B7689)</f>
        <v>13</v>
      </c>
      <c r="P7689" s="21" t="e">
        <f t="shared" ca="1" si="242"/>
        <v>#NAME?</v>
      </c>
    </row>
    <row r="7690" spans="1:16" x14ac:dyDescent="0.25">
      <c r="A7690" s="21" t="s">
        <v>2119</v>
      </c>
      <c r="B7690" s="25">
        <v>42086</v>
      </c>
      <c r="C7690" s="52" t="s">
        <v>21</v>
      </c>
      <c r="D7690" s="21" t="s">
        <v>46</v>
      </c>
      <c r="E7690" s="26">
        <v>1900</v>
      </c>
      <c r="G7690" s="28" t="s">
        <v>1358</v>
      </c>
      <c r="I7690" s="21">
        <f>WEEKNUM(B7690)</f>
        <v>13</v>
      </c>
      <c r="P7690" s="21" t="e">
        <f t="shared" ca="1" si="242"/>
        <v>#NAME?</v>
      </c>
    </row>
    <row r="7691" spans="1:16" x14ac:dyDescent="0.25">
      <c r="A7691" s="21" t="s">
        <v>2119</v>
      </c>
      <c r="B7691" s="25">
        <v>42086</v>
      </c>
      <c r="C7691" s="21" t="s">
        <v>275</v>
      </c>
      <c r="D7691" s="21">
        <v>324658</v>
      </c>
      <c r="F7691" s="26">
        <v>64.180000000000007</v>
      </c>
      <c r="G7691" s="28" t="s">
        <v>1366</v>
      </c>
      <c r="P7691" s="21" t="e">
        <f t="shared" ca="1" si="242"/>
        <v>#NAME?</v>
      </c>
    </row>
    <row r="7692" spans="1:16" x14ac:dyDescent="0.25">
      <c r="A7692" s="21" t="s">
        <v>2119</v>
      </c>
      <c r="B7692" s="25">
        <v>42086</v>
      </c>
      <c r="C7692" s="21" t="s">
        <v>275</v>
      </c>
      <c r="D7692" s="21">
        <v>324717</v>
      </c>
      <c r="F7692" s="26">
        <v>18.64</v>
      </c>
      <c r="G7692" s="28" t="s">
        <v>1366</v>
      </c>
      <c r="P7692" s="21" t="e">
        <f t="shared" ca="1" si="242"/>
        <v>#NAME?</v>
      </c>
    </row>
    <row r="7693" spans="1:16" x14ac:dyDescent="0.25">
      <c r="A7693" s="21" t="s">
        <v>2119</v>
      </c>
      <c r="B7693" s="25">
        <v>42086</v>
      </c>
      <c r="C7693" s="21" t="s">
        <v>275</v>
      </c>
      <c r="D7693" s="21">
        <v>344933</v>
      </c>
      <c r="F7693" s="26">
        <v>184.74</v>
      </c>
      <c r="G7693" s="28" t="s">
        <v>1358</v>
      </c>
      <c r="P7693" s="21" t="e">
        <f t="shared" ca="1" si="242"/>
        <v>#NAME?</v>
      </c>
    </row>
    <row r="7694" spans="1:16" x14ac:dyDescent="0.25">
      <c r="A7694" s="21" t="s">
        <v>2119</v>
      </c>
      <c r="B7694" s="25">
        <v>42086</v>
      </c>
      <c r="C7694" s="21">
        <v>8523</v>
      </c>
      <c r="D7694" s="21" t="s">
        <v>299</v>
      </c>
      <c r="F7694" s="26">
        <v>8.2100000000000009</v>
      </c>
      <c r="G7694" s="28" t="s">
        <v>323</v>
      </c>
      <c r="P7694" s="21" t="e">
        <f t="shared" ca="1" si="242"/>
        <v>#NAME?</v>
      </c>
    </row>
    <row r="7695" spans="1:16" x14ac:dyDescent="0.25">
      <c r="A7695" s="21" t="s">
        <v>2119</v>
      </c>
      <c r="B7695" s="25">
        <v>42086</v>
      </c>
      <c r="C7695" s="52" t="s">
        <v>21</v>
      </c>
      <c r="D7695" s="21" t="s">
        <v>263</v>
      </c>
      <c r="E7695" s="26">
        <v>560</v>
      </c>
      <c r="G7695" s="28" t="s">
        <v>1355</v>
      </c>
      <c r="I7695" s="21">
        <f t="shared" ref="I7695:I7703" si="244">WEEKNUM(B7695)</f>
        <v>13</v>
      </c>
      <c r="P7695" s="21" t="e">
        <f t="shared" ca="1" si="242"/>
        <v>#NAME?</v>
      </c>
    </row>
    <row r="7696" spans="1:16" x14ac:dyDescent="0.25">
      <c r="A7696" s="21" t="s">
        <v>2119</v>
      </c>
      <c r="B7696" s="25">
        <v>42086</v>
      </c>
      <c r="C7696" s="52" t="s">
        <v>21</v>
      </c>
      <c r="D7696" s="21" t="s">
        <v>263</v>
      </c>
      <c r="E7696" s="26">
        <v>130</v>
      </c>
      <c r="G7696" s="28" t="s">
        <v>999</v>
      </c>
      <c r="I7696" s="21">
        <f t="shared" si="244"/>
        <v>13</v>
      </c>
      <c r="P7696" s="21" t="e">
        <f t="shared" ca="1" si="242"/>
        <v>#NAME?</v>
      </c>
    </row>
    <row r="7697" spans="1:16" x14ac:dyDescent="0.25">
      <c r="A7697" s="21" t="s">
        <v>2119</v>
      </c>
      <c r="B7697" s="25">
        <v>42086</v>
      </c>
      <c r="C7697" s="52" t="s">
        <v>21</v>
      </c>
      <c r="D7697" s="21" t="s">
        <v>263</v>
      </c>
      <c r="E7697" s="26">
        <v>110</v>
      </c>
      <c r="G7697" s="28" t="s">
        <v>1191</v>
      </c>
      <c r="I7697" s="21">
        <f t="shared" si="244"/>
        <v>13</v>
      </c>
      <c r="P7697" s="21" t="e">
        <f t="shared" ca="1" si="242"/>
        <v>#NAME?</v>
      </c>
    </row>
    <row r="7698" spans="1:16" x14ac:dyDescent="0.25">
      <c r="A7698" s="21" t="s">
        <v>2119</v>
      </c>
      <c r="B7698" s="25">
        <v>42086</v>
      </c>
      <c r="C7698" s="52" t="s">
        <v>21</v>
      </c>
      <c r="D7698" s="21" t="s">
        <v>263</v>
      </c>
      <c r="E7698" s="26">
        <v>130</v>
      </c>
      <c r="G7698" s="28" t="s">
        <v>1190</v>
      </c>
      <c r="I7698" s="21">
        <f t="shared" si="244"/>
        <v>13</v>
      </c>
      <c r="P7698" s="21" t="e">
        <f t="shared" ca="1" si="242"/>
        <v>#NAME?</v>
      </c>
    </row>
    <row r="7699" spans="1:16" x14ac:dyDescent="0.25">
      <c r="A7699" s="21" t="s">
        <v>2119</v>
      </c>
      <c r="B7699" s="25">
        <v>42086</v>
      </c>
      <c r="C7699" s="52" t="s">
        <v>21</v>
      </c>
      <c r="D7699" s="21" t="s">
        <v>263</v>
      </c>
      <c r="E7699" s="26">
        <v>150</v>
      </c>
      <c r="G7699" s="28" t="s">
        <v>1103</v>
      </c>
      <c r="I7699" s="21">
        <f t="shared" si="244"/>
        <v>13</v>
      </c>
      <c r="P7699" s="21" t="e">
        <f t="shared" ca="1" si="242"/>
        <v>#NAME?</v>
      </c>
    </row>
    <row r="7700" spans="1:16" x14ac:dyDescent="0.25">
      <c r="A7700" s="21" t="s">
        <v>2119</v>
      </c>
      <c r="B7700" s="25">
        <v>42086</v>
      </c>
      <c r="C7700" s="52" t="s">
        <v>21</v>
      </c>
      <c r="D7700" s="21" t="s">
        <v>263</v>
      </c>
      <c r="E7700" s="26">
        <v>260</v>
      </c>
      <c r="G7700" s="28" t="s">
        <v>970</v>
      </c>
      <c r="I7700" s="21">
        <f t="shared" si="244"/>
        <v>13</v>
      </c>
      <c r="P7700" s="21" t="e">
        <f t="shared" ref="P7700:P7763" ca="1" si="245">sheetexists("budgets", G7700)</f>
        <v>#NAME?</v>
      </c>
    </row>
    <row r="7701" spans="1:16" x14ac:dyDescent="0.25">
      <c r="A7701" s="21" t="s">
        <v>2119</v>
      </c>
      <c r="B7701" s="25">
        <v>42086</v>
      </c>
      <c r="C7701" s="52" t="s">
        <v>21</v>
      </c>
      <c r="D7701" s="21" t="s">
        <v>263</v>
      </c>
      <c r="E7701" s="26">
        <v>140</v>
      </c>
      <c r="G7701" s="28" t="s">
        <v>223</v>
      </c>
      <c r="I7701" s="21">
        <f t="shared" si="244"/>
        <v>13</v>
      </c>
      <c r="P7701" s="21" t="e">
        <f t="shared" ca="1" si="245"/>
        <v>#NAME?</v>
      </c>
    </row>
    <row r="7702" spans="1:16" x14ac:dyDescent="0.25">
      <c r="A7702" s="21" t="s">
        <v>2119</v>
      </c>
      <c r="B7702" s="25">
        <v>42086</v>
      </c>
      <c r="C7702" s="52" t="s">
        <v>21</v>
      </c>
      <c r="D7702" s="21" t="s">
        <v>263</v>
      </c>
      <c r="E7702" s="26">
        <v>120</v>
      </c>
      <c r="G7702" s="28" t="s">
        <v>346</v>
      </c>
      <c r="I7702" s="21">
        <f t="shared" si="244"/>
        <v>13</v>
      </c>
      <c r="P7702" s="21" t="e">
        <f t="shared" ca="1" si="245"/>
        <v>#NAME?</v>
      </c>
    </row>
    <row r="7703" spans="1:16" x14ac:dyDescent="0.25">
      <c r="A7703" s="21" t="s">
        <v>2119</v>
      </c>
      <c r="B7703" s="25">
        <v>42086</v>
      </c>
      <c r="C7703" s="52" t="s">
        <v>21</v>
      </c>
      <c r="D7703" s="21" t="s">
        <v>263</v>
      </c>
      <c r="E7703" s="26">
        <v>150</v>
      </c>
      <c r="G7703" s="28" t="s">
        <v>1292</v>
      </c>
      <c r="I7703" s="21">
        <f t="shared" si="244"/>
        <v>13</v>
      </c>
      <c r="P7703" s="21" t="e">
        <f t="shared" ca="1" si="245"/>
        <v>#NAME?</v>
      </c>
    </row>
    <row r="7704" spans="1:16" x14ac:dyDescent="0.25">
      <c r="A7704" s="21" t="s">
        <v>2119</v>
      </c>
      <c r="B7704" s="25">
        <v>42086</v>
      </c>
      <c r="C7704" s="21" t="s">
        <v>340</v>
      </c>
      <c r="D7704" s="21" t="s">
        <v>1332</v>
      </c>
      <c r="F7704" s="26">
        <v>643.72</v>
      </c>
      <c r="G7704" s="28" t="s">
        <v>1211</v>
      </c>
      <c r="P7704" s="21" t="e">
        <f t="shared" ca="1" si="245"/>
        <v>#NAME?</v>
      </c>
    </row>
    <row r="7705" spans="1:16" x14ac:dyDescent="0.25">
      <c r="A7705" s="21" t="s">
        <v>2119</v>
      </c>
      <c r="B7705" s="25">
        <v>42087</v>
      </c>
      <c r="C7705" s="52" t="s">
        <v>1015</v>
      </c>
      <c r="D7705" s="21" t="s">
        <v>1367</v>
      </c>
      <c r="E7705" s="26">
        <v>375</v>
      </c>
      <c r="G7705" s="28" t="s">
        <v>1358</v>
      </c>
      <c r="I7705" s="21">
        <f>WEEKNUM(B7705)</f>
        <v>13</v>
      </c>
      <c r="P7705" s="21" t="e">
        <f t="shared" ca="1" si="245"/>
        <v>#NAME?</v>
      </c>
    </row>
    <row r="7706" spans="1:16" x14ac:dyDescent="0.25">
      <c r="A7706" s="21" t="s">
        <v>2119</v>
      </c>
      <c r="B7706" s="25">
        <v>42087</v>
      </c>
      <c r="C7706" s="52" t="s">
        <v>1015</v>
      </c>
      <c r="D7706" s="21" t="s">
        <v>1367</v>
      </c>
      <c r="E7706" s="26">
        <v>135</v>
      </c>
      <c r="G7706" s="28" t="s">
        <v>905</v>
      </c>
      <c r="I7706" s="21">
        <f>WEEKNUM(B7706)</f>
        <v>13</v>
      </c>
      <c r="P7706" s="21" t="e">
        <f t="shared" ca="1" si="245"/>
        <v>#NAME?</v>
      </c>
    </row>
    <row r="7707" spans="1:16" x14ac:dyDescent="0.25">
      <c r="A7707" s="21" t="s">
        <v>2119</v>
      </c>
      <c r="B7707" s="25">
        <v>42087</v>
      </c>
      <c r="C7707" s="21" t="s">
        <v>275</v>
      </c>
      <c r="D7707" s="21">
        <v>324828</v>
      </c>
      <c r="F7707" s="26">
        <v>727.72</v>
      </c>
      <c r="G7707" s="28" t="s">
        <v>1368</v>
      </c>
      <c r="P7707" s="21" t="e">
        <f t="shared" ca="1" si="245"/>
        <v>#NAME?</v>
      </c>
    </row>
    <row r="7708" spans="1:16" x14ac:dyDescent="0.25">
      <c r="A7708" s="21" t="s">
        <v>2119</v>
      </c>
      <c r="B7708" s="25">
        <v>42087</v>
      </c>
      <c r="C7708" s="21" t="s">
        <v>275</v>
      </c>
      <c r="D7708" s="21">
        <v>345007</v>
      </c>
      <c r="F7708" s="26">
        <v>448</v>
      </c>
      <c r="G7708" s="28" t="s">
        <v>1358</v>
      </c>
      <c r="P7708" s="21" t="e">
        <f t="shared" ca="1" si="245"/>
        <v>#NAME?</v>
      </c>
    </row>
    <row r="7709" spans="1:16" x14ac:dyDescent="0.25">
      <c r="A7709" s="21" t="s">
        <v>2119</v>
      </c>
      <c r="B7709" s="25">
        <v>42087</v>
      </c>
      <c r="C7709" s="21" t="s">
        <v>275</v>
      </c>
      <c r="D7709" s="21">
        <v>345008</v>
      </c>
      <c r="F7709" s="26">
        <v>24.58</v>
      </c>
      <c r="G7709" s="28" t="s">
        <v>1358</v>
      </c>
      <c r="P7709" s="21" t="e">
        <f t="shared" ca="1" si="245"/>
        <v>#NAME?</v>
      </c>
    </row>
    <row r="7710" spans="1:16" x14ac:dyDescent="0.25">
      <c r="A7710" s="21" t="s">
        <v>2119</v>
      </c>
      <c r="B7710" s="25">
        <v>42087</v>
      </c>
      <c r="C7710" s="21" t="s">
        <v>6</v>
      </c>
      <c r="D7710" s="21">
        <v>160906</v>
      </c>
      <c r="F7710" s="26">
        <v>250</v>
      </c>
      <c r="G7710" s="28" t="s">
        <v>323</v>
      </c>
      <c r="P7710" s="21" t="e">
        <f t="shared" ca="1" si="245"/>
        <v>#NAME?</v>
      </c>
    </row>
    <row r="7711" spans="1:16" x14ac:dyDescent="0.25">
      <c r="A7711" s="21" t="s">
        <v>2119</v>
      </c>
      <c r="B7711" s="25">
        <v>42087</v>
      </c>
      <c r="C7711" s="21" t="s">
        <v>6</v>
      </c>
      <c r="D7711" s="21" t="s">
        <v>299</v>
      </c>
      <c r="F7711" s="26">
        <v>-179.35</v>
      </c>
      <c r="G7711" s="28" t="s">
        <v>1292</v>
      </c>
      <c r="P7711" s="21" t="e">
        <f t="shared" ca="1" si="245"/>
        <v>#NAME?</v>
      </c>
    </row>
    <row r="7712" spans="1:16" x14ac:dyDescent="0.25">
      <c r="A7712" s="21" t="s">
        <v>2119</v>
      </c>
      <c r="B7712" s="25">
        <v>42087</v>
      </c>
      <c r="C7712" s="21" t="s">
        <v>6</v>
      </c>
      <c r="D7712" s="21">
        <v>118960</v>
      </c>
      <c r="F7712" s="26">
        <v>2279.38</v>
      </c>
      <c r="G7712" s="28" t="s">
        <v>1220</v>
      </c>
      <c r="P7712" s="21" t="e">
        <f t="shared" ca="1" si="245"/>
        <v>#NAME?</v>
      </c>
    </row>
    <row r="7713" spans="1:16" x14ac:dyDescent="0.25">
      <c r="A7713" s="21" t="s">
        <v>2119</v>
      </c>
      <c r="B7713" s="25">
        <v>42087</v>
      </c>
      <c r="C7713" s="21" t="s">
        <v>6</v>
      </c>
      <c r="D7713" s="21">
        <v>118964</v>
      </c>
      <c r="F7713" s="26">
        <v>48.11</v>
      </c>
      <c r="G7713" s="28" t="s">
        <v>1220</v>
      </c>
      <c r="P7713" s="21" t="e">
        <f t="shared" ca="1" si="245"/>
        <v>#NAME?</v>
      </c>
    </row>
    <row r="7714" spans="1:16" x14ac:dyDescent="0.25">
      <c r="A7714" s="21" t="s">
        <v>2119</v>
      </c>
      <c r="B7714" s="25">
        <v>42087</v>
      </c>
      <c r="C7714" s="21" t="s">
        <v>6</v>
      </c>
      <c r="D7714" s="21">
        <v>118978</v>
      </c>
      <c r="F7714" s="26">
        <v>532.6</v>
      </c>
      <c r="G7714" s="28" t="s">
        <v>1292</v>
      </c>
      <c r="P7714" s="21" t="e">
        <f t="shared" ca="1" si="245"/>
        <v>#NAME?</v>
      </c>
    </row>
    <row r="7715" spans="1:16" x14ac:dyDescent="0.25">
      <c r="A7715" s="21" t="s">
        <v>2119</v>
      </c>
      <c r="B7715" s="25">
        <v>42087</v>
      </c>
      <c r="C7715" s="52" t="s">
        <v>21</v>
      </c>
      <c r="D7715" s="21" t="s">
        <v>22</v>
      </c>
      <c r="E7715" s="26">
        <v>2240</v>
      </c>
      <c r="G7715" s="28" t="s">
        <v>1220</v>
      </c>
      <c r="I7715" s="21">
        <f t="shared" ref="I7715:I7723" si="246">WEEKNUM(B7715)</f>
        <v>13</v>
      </c>
      <c r="P7715" s="21" t="e">
        <f t="shared" ca="1" si="245"/>
        <v>#NAME?</v>
      </c>
    </row>
    <row r="7716" spans="1:16" x14ac:dyDescent="0.25">
      <c r="A7716" s="21" t="s">
        <v>2119</v>
      </c>
      <c r="B7716" s="25">
        <v>42087</v>
      </c>
      <c r="C7716" s="52" t="s">
        <v>21</v>
      </c>
      <c r="D7716" s="21" t="s">
        <v>899</v>
      </c>
      <c r="E7716" s="26">
        <v>2400</v>
      </c>
      <c r="G7716" s="28" t="s">
        <v>1354</v>
      </c>
      <c r="I7716" s="21">
        <f t="shared" si="246"/>
        <v>13</v>
      </c>
      <c r="P7716" s="21" t="e">
        <f t="shared" ca="1" si="245"/>
        <v>#NAME?</v>
      </c>
    </row>
    <row r="7717" spans="1:16" x14ac:dyDescent="0.25">
      <c r="A7717" s="21" t="s">
        <v>2119</v>
      </c>
      <c r="B7717" s="25">
        <v>42087</v>
      </c>
      <c r="C7717" s="52" t="s">
        <v>21</v>
      </c>
      <c r="D7717" s="21" t="s">
        <v>1153</v>
      </c>
      <c r="E7717" s="26">
        <v>240</v>
      </c>
      <c r="G7717" s="28" t="s">
        <v>1369</v>
      </c>
      <c r="I7717" s="21">
        <f t="shared" si="246"/>
        <v>13</v>
      </c>
      <c r="P7717" s="21" t="e">
        <f t="shared" ca="1" si="245"/>
        <v>#NAME?</v>
      </c>
    </row>
    <row r="7718" spans="1:16" x14ac:dyDescent="0.25">
      <c r="A7718" s="21" t="s">
        <v>2119</v>
      </c>
      <c r="B7718" s="25">
        <v>42087</v>
      </c>
      <c r="C7718" s="52" t="s">
        <v>21</v>
      </c>
      <c r="D7718" s="21" t="s">
        <v>1153</v>
      </c>
      <c r="E7718" s="26">
        <v>1050</v>
      </c>
      <c r="G7718" s="28" t="s">
        <v>1370</v>
      </c>
      <c r="I7718" s="21">
        <f t="shared" si="246"/>
        <v>13</v>
      </c>
      <c r="P7718" s="21" t="e">
        <f t="shared" ca="1" si="245"/>
        <v>#NAME?</v>
      </c>
    </row>
    <row r="7719" spans="1:16" x14ac:dyDescent="0.25">
      <c r="A7719" s="21" t="s">
        <v>2119</v>
      </c>
      <c r="B7719" s="25">
        <v>42087</v>
      </c>
      <c r="C7719" s="52" t="s">
        <v>21</v>
      </c>
      <c r="D7719" s="21" t="s">
        <v>1153</v>
      </c>
      <c r="E7719" s="26">
        <v>415</v>
      </c>
      <c r="G7719" s="28" t="s">
        <v>1371</v>
      </c>
      <c r="I7719" s="21">
        <f t="shared" si="246"/>
        <v>13</v>
      </c>
      <c r="P7719" s="21" t="e">
        <f t="shared" ca="1" si="245"/>
        <v>#NAME?</v>
      </c>
    </row>
    <row r="7720" spans="1:16" x14ac:dyDescent="0.25">
      <c r="A7720" s="21" t="s">
        <v>2119</v>
      </c>
      <c r="B7720" s="25">
        <v>42087</v>
      </c>
      <c r="C7720" s="52" t="s">
        <v>21</v>
      </c>
      <c r="D7720" s="21" t="s">
        <v>1153</v>
      </c>
      <c r="E7720" s="26">
        <v>770</v>
      </c>
      <c r="G7720" s="28" t="s">
        <v>17</v>
      </c>
      <c r="I7720" s="21">
        <f t="shared" si="246"/>
        <v>13</v>
      </c>
      <c r="P7720" s="21" t="e">
        <f t="shared" ca="1" si="245"/>
        <v>#NAME?</v>
      </c>
    </row>
    <row r="7721" spans="1:16" x14ac:dyDescent="0.25">
      <c r="A7721" s="21" t="s">
        <v>2119</v>
      </c>
      <c r="B7721" s="25">
        <v>42087</v>
      </c>
      <c r="C7721" s="52" t="s">
        <v>21</v>
      </c>
      <c r="D7721" s="21" t="s">
        <v>258</v>
      </c>
      <c r="E7721" s="26">
        <v>760</v>
      </c>
      <c r="G7721" s="28" t="s">
        <v>1372</v>
      </c>
      <c r="I7721" s="21">
        <f t="shared" si="246"/>
        <v>13</v>
      </c>
      <c r="P7721" s="21" t="e">
        <f t="shared" ca="1" si="245"/>
        <v>#NAME?</v>
      </c>
    </row>
    <row r="7722" spans="1:16" x14ac:dyDescent="0.25">
      <c r="A7722" s="21" t="s">
        <v>2119</v>
      </c>
      <c r="B7722" s="25">
        <v>42087</v>
      </c>
      <c r="C7722" s="52" t="s">
        <v>21</v>
      </c>
      <c r="D7722" s="21" t="s">
        <v>40</v>
      </c>
      <c r="E7722" s="26">
        <v>2760</v>
      </c>
      <c r="G7722" s="28" t="s">
        <v>1211</v>
      </c>
      <c r="I7722" s="21">
        <f t="shared" si="246"/>
        <v>13</v>
      </c>
      <c r="P7722" s="21" t="e">
        <f t="shared" ca="1" si="245"/>
        <v>#NAME?</v>
      </c>
    </row>
    <row r="7723" spans="1:16" x14ac:dyDescent="0.25">
      <c r="A7723" s="21" t="s">
        <v>2119</v>
      </c>
      <c r="B7723" s="25">
        <v>42088</v>
      </c>
      <c r="C7723" s="52" t="s">
        <v>1015</v>
      </c>
      <c r="D7723" s="21" t="s">
        <v>255</v>
      </c>
      <c r="E7723" s="26">
        <v>800</v>
      </c>
      <c r="G7723" s="28" t="s">
        <v>1373</v>
      </c>
      <c r="I7723" s="21">
        <f t="shared" si="246"/>
        <v>13</v>
      </c>
      <c r="P7723" s="21" t="e">
        <f t="shared" ca="1" si="245"/>
        <v>#NAME?</v>
      </c>
    </row>
    <row r="7724" spans="1:16" x14ac:dyDescent="0.25">
      <c r="A7724" s="21" t="s">
        <v>2119</v>
      </c>
      <c r="B7724" s="25">
        <v>42088</v>
      </c>
      <c r="C7724" s="21" t="s">
        <v>275</v>
      </c>
      <c r="D7724" s="21">
        <v>345108</v>
      </c>
      <c r="F7724" s="26">
        <v>198.54</v>
      </c>
      <c r="G7724" s="28" t="s">
        <v>1358</v>
      </c>
      <c r="P7724" s="21" t="e">
        <f t="shared" ca="1" si="245"/>
        <v>#NAME?</v>
      </c>
    </row>
    <row r="7725" spans="1:16" x14ac:dyDescent="0.25">
      <c r="A7725" s="21" t="s">
        <v>2119</v>
      </c>
      <c r="B7725" s="25">
        <v>42088</v>
      </c>
      <c r="C7725" s="21" t="s">
        <v>6</v>
      </c>
      <c r="D7725" s="21">
        <v>348256</v>
      </c>
      <c r="F7725" s="26">
        <v>604.17999999999995</v>
      </c>
      <c r="G7725" s="28" t="s">
        <v>1220</v>
      </c>
      <c r="P7725" s="21" t="e">
        <f t="shared" ca="1" si="245"/>
        <v>#NAME?</v>
      </c>
    </row>
    <row r="7726" spans="1:16" x14ac:dyDescent="0.25">
      <c r="A7726" s="21" t="s">
        <v>2119</v>
      </c>
      <c r="B7726" s="25">
        <v>42088</v>
      </c>
      <c r="C7726" s="21" t="s">
        <v>275</v>
      </c>
      <c r="D7726" s="21">
        <v>119067</v>
      </c>
      <c r="F7726" s="26">
        <v>296.5</v>
      </c>
      <c r="G7726" s="28" t="s">
        <v>1358</v>
      </c>
      <c r="P7726" s="21" t="e">
        <f t="shared" ca="1" si="245"/>
        <v>#NAME?</v>
      </c>
    </row>
    <row r="7727" spans="1:16" x14ac:dyDescent="0.25">
      <c r="A7727" s="21" t="s">
        <v>2119</v>
      </c>
      <c r="B7727" s="25">
        <v>42088</v>
      </c>
      <c r="C7727" s="21" t="s">
        <v>275</v>
      </c>
      <c r="D7727" s="21">
        <v>119106</v>
      </c>
      <c r="F7727" s="26">
        <v>482.21</v>
      </c>
      <c r="G7727" s="28" t="s">
        <v>1061</v>
      </c>
      <c r="P7727" s="21" t="e">
        <f t="shared" ca="1" si="245"/>
        <v>#NAME?</v>
      </c>
    </row>
    <row r="7728" spans="1:16" x14ac:dyDescent="0.25">
      <c r="A7728" s="21" t="s">
        <v>2119</v>
      </c>
      <c r="B7728" s="25">
        <v>42088</v>
      </c>
      <c r="C7728" s="21" t="s">
        <v>6</v>
      </c>
      <c r="D7728" s="21">
        <v>119133</v>
      </c>
      <c r="F7728" s="26">
        <v>526.37</v>
      </c>
      <c r="G7728" s="28" t="s">
        <v>1220</v>
      </c>
      <c r="P7728" s="21" t="e">
        <f t="shared" ca="1" si="245"/>
        <v>#NAME?</v>
      </c>
    </row>
    <row r="7729" spans="1:16" x14ac:dyDescent="0.25">
      <c r="A7729" s="21" t="s">
        <v>2119</v>
      </c>
      <c r="B7729" s="25">
        <v>42088</v>
      </c>
      <c r="C7729" s="52" t="s">
        <v>21</v>
      </c>
      <c r="D7729" s="21" t="s">
        <v>1066</v>
      </c>
      <c r="E7729" s="26">
        <v>450</v>
      </c>
      <c r="G7729" s="28" t="s">
        <v>1292</v>
      </c>
      <c r="I7729" s="21">
        <f>WEEKNUM(B7729)</f>
        <v>13</v>
      </c>
      <c r="P7729" s="21" t="e">
        <f t="shared" ca="1" si="245"/>
        <v>#NAME?</v>
      </c>
    </row>
    <row r="7730" spans="1:16" x14ac:dyDescent="0.25">
      <c r="A7730" s="21" t="s">
        <v>2119</v>
      </c>
      <c r="B7730" s="25">
        <v>42089</v>
      </c>
      <c r="C7730" s="21" t="s">
        <v>275</v>
      </c>
      <c r="D7730" s="21">
        <v>325187</v>
      </c>
      <c r="F7730" s="26">
        <v>463.75</v>
      </c>
      <c r="G7730" s="28" t="s">
        <v>1368</v>
      </c>
      <c r="P7730" s="21" t="e">
        <f t="shared" ca="1" si="245"/>
        <v>#NAME?</v>
      </c>
    </row>
    <row r="7731" spans="1:16" x14ac:dyDescent="0.25">
      <c r="A7731" s="21" t="s">
        <v>2119</v>
      </c>
      <c r="B7731" s="25">
        <v>42089</v>
      </c>
      <c r="C7731" s="21" t="s">
        <v>6</v>
      </c>
      <c r="D7731" s="21">
        <v>507949</v>
      </c>
      <c r="F7731" s="26">
        <v>573.77</v>
      </c>
      <c r="G7731" s="28" t="s">
        <v>1354</v>
      </c>
      <c r="P7731" s="21" t="e">
        <f t="shared" ca="1" si="245"/>
        <v>#NAME?</v>
      </c>
    </row>
    <row r="7732" spans="1:16" x14ac:dyDescent="0.25">
      <c r="A7732" s="21" t="s">
        <v>2119</v>
      </c>
      <c r="B7732" s="25">
        <v>42089</v>
      </c>
      <c r="C7732" s="21" t="s">
        <v>6</v>
      </c>
      <c r="D7732" s="21">
        <v>119179</v>
      </c>
      <c r="F7732" s="26">
        <v>345.33</v>
      </c>
      <c r="G7732" s="28" t="s">
        <v>1220</v>
      </c>
      <c r="P7732" s="21" t="e">
        <f t="shared" ca="1" si="245"/>
        <v>#NAME?</v>
      </c>
    </row>
    <row r="7733" spans="1:16" x14ac:dyDescent="0.25">
      <c r="A7733" s="21" t="s">
        <v>2119</v>
      </c>
      <c r="B7733" s="25">
        <v>42089</v>
      </c>
      <c r="C7733" s="52" t="s">
        <v>21</v>
      </c>
      <c r="D7733" s="21" t="s">
        <v>452</v>
      </c>
      <c r="E7733" s="26">
        <v>650</v>
      </c>
      <c r="G7733" s="28" t="s">
        <v>17</v>
      </c>
      <c r="I7733" s="21">
        <f>WEEKNUM(B7733)</f>
        <v>13</v>
      </c>
      <c r="P7733" s="21" t="e">
        <f t="shared" ca="1" si="245"/>
        <v>#NAME?</v>
      </c>
    </row>
    <row r="7734" spans="1:16" x14ac:dyDescent="0.25">
      <c r="A7734" s="21" t="s">
        <v>2119</v>
      </c>
      <c r="B7734" s="25">
        <v>42089</v>
      </c>
      <c r="C7734" s="52" t="s">
        <v>21</v>
      </c>
      <c r="D7734" s="21" t="s">
        <v>452</v>
      </c>
      <c r="E7734" s="26">
        <v>1040</v>
      </c>
      <c r="G7734" s="28" t="s">
        <v>1358</v>
      </c>
      <c r="I7734" s="21">
        <f>WEEKNUM(B7734)</f>
        <v>13</v>
      </c>
      <c r="P7734" s="21" t="e">
        <f t="shared" ca="1" si="245"/>
        <v>#NAME?</v>
      </c>
    </row>
    <row r="7735" spans="1:16" x14ac:dyDescent="0.25">
      <c r="A7735" s="21" t="s">
        <v>2119</v>
      </c>
      <c r="B7735" s="25">
        <v>42089</v>
      </c>
      <c r="C7735" s="21" t="s">
        <v>275</v>
      </c>
      <c r="D7735" s="21">
        <v>119203</v>
      </c>
      <c r="F7735" s="26">
        <v>1105.81</v>
      </c>
      <c r="G7735" s="28" t="s">
        <v>1211</v>
      </c>
      <c r="P7735" s="21" t="e">
        <f t="shared" ca="1" si="245"/>
        <v>#NAME?</v>
      </c>
    </row>
    <row r="7736" spans="1:16" x14ac:dyDescent="0.25">
      <c r="A7736" s="21" t="s">
        <v>2119</v>
      </c>
      <c r="B7736" s="25">
        <v>42090</v>
      </c>
      <c r="C7736" s="21" t="s">
        <v>275</v>
      </c>
      <c r="D7736" s="21">
        <v>325244</v>
      </c>
      <c r="F7736" s="26">
        <v>133.08000000000001</v>
      </c>
      <c r="G7736" s="28" t="s">
        <v>1368</v>
      </c>
      <c r="P7736" s="21" t="e">
        <f t="shared" ca="1" si="245"/>
        <v>#NAME?</v>
      </c>
    </row>
    <row r="7737" spans="1:16" x14ac:dyDescent="0.25">
      <c r="A7737" s="21" t="s">
        <v>2119</v>
      </c>
      <c r="B7737" s="25">
        <v>42090</v>
      </c>
      <c r="C7737" s="21" t="s">
        <v>275</v>
      </c>
      <c r="D7737" s="21" t="s">
        <v>299</v>
      </c>
      <c r="F7737" s="26">
        <v>21.41</v>
      </c>
      <c r="G7737" s="28" t="s">
        <v>323</v>
      </c>
      <c r="P7737" s="21" t="e">
        <f t="shared" ca="1" si="245"/>
        <v>#NAME?</v>
      </c>
    </row>
    <row r="7738" spans="1:16" x14ac:dyDescent="0.25">
      <c r="A7738" s="21" t="s">
        <v>2119</v>
      </c>
      <c r="B7738" s="25">
        <v>42090</v>
      </c>
      <c r="C7738" s="21" t="s">
        <v>275</v>
      </c>
      <c r="D7738" s="21">
        <v>345239</v>
      </c>
      <c r="F7738" s="26">
        <v>84.64</v>
      </c>
      <c r="G7738" s="28" t="s">
        <v>1374</v>
      </c>
      <c r="P7738" s="21" t="e">
        <f t="shared" ca="1" si="245"/>
        <v>#NAME?</v>
      </c>
    </row>
    <row r="7739" spans="1:16" x14ac:dyDescent="0.25">
      <c r="A7739" s="21" t="s">
        <v>2119</v>
      </c>
      <c r="B7739" s="25">
        <v>42090</v>
      </c>
      <c r="C7739" s="21" t="s">
        <v>6</v>
      </c>
      <c r="D7739" s="21">
        <v>348744</v>
      </c>
      <c r="F7739" s="26">
        <v>27.97</v>
      </c>
      <c r="G7739" s="28" t="s">
        <v>567</v>
      </c>
      <c r="P7739" s="21" t="e">
        <f t="shared" ca="1" si="245"/>
        <v>#NAME?</v>
      </c>
    </row>
    <row r="7740" spans="1:16" x14ac:dyDescent="0.25">
      <c r="A7740" s="21" t="s">
        <v>2119</v>
      </c>
      <c r="B7740" s="25">
        <v>42090</v>
      </c>
      <c r="C7740" s="21" t="s">
        <v>6</v>
      </c>
      <c r="D7740" s="21">
        <v>348683</v>
      </c>
      <c r="F7740" s="26">
        <v>321.8</v>
      </c>
      <c r="G7740" s="28" t="s">
        <v>1220</v>
      </c>
      <c r="P7740" s="21" t="e">
        <f t="shared" ca="1" si="245"/>
        <v>#NAME?</v>
      </c>
    </row>
    <row r="7741" spans="1:16" x14ac:dyDescent="0.25">
      <c r="A7741" s="21" t="s">
        <v>2119</v>
      </c>
      <c r="B7741" s="25">
        <v>42090</v>
      </c>
      <c r="C7741" s="21" t="s">
        <v>275</v>
      </c>
      <c r="D7741" s="21">
        <v>508466</v>
      </c>
      <c r="F7741" s="26">
        <v>63.35</v>
      </c>
      <c r="G7741" s="28" t="s">
        <v>1061</v>
      </c>
      <c r="P7741" s="21" t="e">
        <f t="shared" ca="1" si="245"/>
        <v>#NAME?</v>
      </c>
    </row>
    <row r="7742" spans="1:16" x14ac:dyDescent="0.25">
      <c r="A7742" s="21" t="s">
        <v>2119</v>
      </c>
      <c r="B7742" s="25">
        <v>42090</v>
      </c>
      <c r="C7742" s="21" t="s">
        <v>275</v>
      </c>
      <c r="D7742" s="21">
        <v>508467</v>
      </c>
      <c r="F7742" s="26">
        <v>49.1</v>
      </c>
      <c r="G7742" s="28" t="s">
        <v>1061</v>
      </c>
      <c r="P7742" s="21" t="e">
        <f t="shared" ca="1" si="245"/>
        <v>#NAME?</v>
      </c>
    </row>
    <row r="7743" spans="1:16" x14ac:dyDescent="0.25">
      <c r="A7743" s="21" t="s">
        <v>2119</v>
      </c>
      <c r="B7743" s="25">
        <v>42090</v>
      </c>
      <c r="C7743" s="52" t="s">
        <v>21</v>
      </c>
      <c r="D7743" s="21" t="s">
        <v>279</v>
      </c>
      <c r="E7743" s="26">
        <v>40</v>
      </c>
      <c r="G7743" s="21" t="s">
        <v>111</v>
      </c>
      <c r="I7743" s="21">
        <f>WEEKNUM(B7743)</f>
        <v>13</v>
      </c>
      <c r="P7743" s="21" t="e">
        <f t="shared" ca="1" si="245"/>
        <v>#NAME?</v>
      </c>
    </row>
    <row r="7744" spans="1:16" x14ac:dyDescent="0.25">
      <c r="A7744" s="21" t="s">
        <v>2119</v>
      </c>
      <c r="B7744" s="25">
        <v>42090</v>
      </c>
      <c r="C7744" s="21" t="s">
        <v>340</v>
      </c>
      <c r="D7744" s="21" t="s">
        <v>1375</v>
      </c>
      <c r="E7744" s="26">
        <v>2474.59</v>
      </c>
      <c r="F7744" s="50"/>
      <c r="G7744" s="28" t="s">
        <v>1211</v>
      </c>
      <c r="P7744" s="21" t="e">
        <f t="shared" ca="1" si="245"/>
        <v>#NAME?</v>
      </c>
    </row>
    <row r="7745" spans="1:16" x14ac:dyDescent="0.25">
      <c r="A7745" s="21" t="s">
        <v>2119</v>
      </c>
      <c r="B7745" s="25">
        <v>42091</v>
      </c>
      <c r="C7745" s="21" t="s">
        <v>275</v>
      </c>
      <c r="D7745" s="21">
        <v>325360</v>
      </c>
      <c r="F7745" s="26">
        <v>117.29</v>
      </c>
      <c r="G7745" s="28" t="s">
        <v>1368</v>
      </c>
      <c r="P7745" s="21" t="e">
        <f t="shared" ca="1" si="245"/>
        <v>#NAME?</v>
      </c>
    </row>
    <row r="7746" spans="1:16" x14ac:dyDescent="0.25">
      <c r="A7746" s="21" t="s">
        <v>2119</v>
      </c>
      <c r="B7746" s="25">
        <v>42091</v>
      </c>
      <c r="C7746" s="21" t="s">
        <v>6</v>
      </c>
      <c r="D7746" s="21">
        <v>348870</v>
      </c>
      <c r="F7746" s="26">
        <v>129.43</v>
      </c>
      <c r="G7746" s="28" t="s">
        <v>1220</v>
      </c>
      <c r="P7746" s="21" t="e">
        <f t="shared" ca="1" si="245"/>
        <v>#NAME?</v>
      </c>
    </row>
    <row r="7747" spans="1:16" x14ac:dyDescent="0.25">
      <c r="A7747" s="21" t="s">
        <v>2119</v>
      </c>
      <c r="B7747" s="25">
        <v>42091</v>
      </c>
      <c r="C7747" s="21" t="s">
        <v>340</v>
      </c>
      <c r="D7747" s="21" t="s">
        <v>1332</v>
      </c>
      <c r="F7747" s="26">
        <v>1213.83</v>
      </c>
      <c r="G7747" s="28" t="s">
        <v>1211</v>
      </c>
      <c r="P7747" s="21" t="e">
        <f t="shared" ca="1" si="245"/>
        <v>#NAME?</v>
      </c>
    </row>
    <row r="7748" spans="1:16" x14ac:dyDescent="0.25">
      <c r="A7748" s="21" t="s">
        <v>2119</v>
      </c>
      <c r="B7748" s="25">
        <v>42093</v>
      </c>
      <c r="C7748" s="52" t="s">
        <v>1015</v>
      </c>
      <c r="D7748" s="21" t="s">
        <v>36</v>
      </c>
      <c r="E7748" s="26">
        <v>1080</v>
      </c>
      <c r="G7748" s="28" t="s">
        <v>1061</v>
      </c>
      <c r="I7748" s="21">
        <f>WEEKNUM(B7748)</f>
        <v>14</v>
      </c>
      <c r="P7748" s="21" t="e">
        <f t="shared" ca="1" si="245"/>
        <v>#NAME?</v>
      </c>
    </row>
    <row r="7749" spans="1:16" x14ac:dyDescent="0.25">
      <c r="A7749" s="21" t="s">
        <v>2119</v>
      </c>
      <c r="B7749" s="25">
        <v>42093</v>
      </c>
      <c r="C7749" s="52" t="s">
        <v>1015</v>
      </c>
      <c r="D7749" s="21" t="s">
        <v>258</v>
      </c>
      <c r="E7749" s="26">
        <v>1110</v>
      </c>
      <c r="G7749" s="28" t="s">
        <v>1364</v>
      </c>
      <c r="I7749" s="21">
        <f>WEEKNUM(B7749)</f>
        <v>14</v>
      </c>
      <c r="P7749" s="21" t="e">
        <f t="shared" ca="1" si="245"/>
        <v>#NAME?</v>
      </c>
    </row>
    <row r="7750" spans="1:16" x14ac:dyDescent="0.25">
      <c r="A7750" s="21" t="s">
        <v>2119</v>
      </c>
      <c r="B7750" s="25">
        <v>42093</v>
      </c>
      <c r="C7750" s="52" t="s">
        <v>1015</v>
      </c>
      <c r="D7750" s="21" t="s">
        <v>258</v>
      </c>
      <c r="E7750" s="26">
        <v>370</v>
      </c>
      <c r="G7750" s="28" t="s">
        <v>1292</v>
      </c>
      <c r="I7750" s="21">
        <f>WEEKNUM(B7750)</f>
        <v>14</v>
      </c>
      <c r="P7750" s="21" t="e">
        <f t="shared" ca="1" si="245"/>
        <v>#NAME?</v>
      </c>
    </row>
    <row r="7751" spans="1:16" x14ac:dyDescent="0.25">
      <c r="A7751" s="21" t="s">
        <v>2119</v>
      </c>
      <c r="B7751" s="25">
        <v>42093</v>
      </c>
      <c r="C7751" s="21" t="s">
        <v>275</v>
      </c>
      <c r="D7751" s="21">
        <v>325494</v>
      </c>
      <c r="F7751" s="26">
        <v>237.49</v>
      </c>
      <c r="G7751" s="28" t="s">
        <v>1368</v>
      </c>
      <c r="P7751" s="21" t="e">
        <f t="shared" ca="1" si="245"/>
        <v>#NAME?</v>
      </c>
    </row>
    <row r="7752" spans="1:16" x14ac:dyDescent="0.25">
      <c r="A7752" s="21" t="s">
        <v>2119</v>
      </c>
      <c r="B7752" s="25">
        <v>42093</v>
      </c>
      <c r="C7752" s="21" t="s">
        <v>275</v>
      </c>
      <c r="D7752" s="21">
        <v>325524</v>
      </c>
      <c r="F7752" s="26">
        <v>172.99</v>
      </c>
      <c r="G7752" s="28" t="s">
        <v>1368</v>
      </c>
      <c r="P7752" s="21" t="e">
        <f t="shared" ca="1" si="245"/>
        <v>#NAME?</v>
      </c>
    </row>
    <row r="7753" spans="1:16" x14ac:dyDescent="0.25">
      <c r="A7753" s="21" t="s">
        <v>2119</v>
      </c>
      <c r="B7753" s="25">
        <v>42093</v>
      </c>
      <c r="C7753" s="21" t="s">
        <v>6</v>
      </c>
      <c r="D7753" s="21">
        <v>349134</v>
      </c>
      <c r="F7753" s="26">
        <v>121.11</v>
      </c>
      <c r="G7753" s="28" t="s">
        <v>1220</v>
      </c>
      <c r="P7753" s="21" t="e">
        <f t="shared" ca="1" si="245"/>
        <v>#NAME?</v>
      </c>
    </row>
    <row r="7754" spans="1:16" x14ac:dyDescent="0.25">
      <c r="A7754" s="21" t="s">
        <v>2119</v>
      </c>
      <c r="B7754" s="25">
        <v>42093</v>
      </c>
      <c r="C7754" s="21" t="s">
        <v>6</v>
      </c>
      <c r="D7754" s="21">
        <v>509066</v>
      </c>
      <c r="F7754" s="26">
        <v>226.38</v>
      </c>
      <c r="G7754" s="28" t="s">
        <v>1354</v>
      </c>
      <c r="P7754" s="21" t="e">
        <f t="shared" ca="1" si="245"/>
        <v>#NAME?</v>
      </c>
    </row>
    <row r="7755" spans="1:16" x14ac:dyDescent="0.25">
      <c r="A7755" s="21" t="s">
        <v>2119</v>
      </c>
      <c r="B7755" s="25">
        <v>42093</v>
      </c>
      <c r="C7755" s="21" t="s">
        <v>275</v>
      </c>
      <c r="D7755" s="21" t="s">
        <v>216</v>
      </c>
      <c r="F7755" s="26">
        <v>12</v>
      </c>
      <c r="G7755" s="28" t="s">
        <v>1354</v>
      </c>
      <c r="P7755" s="21" t="e">
        <f t="shared" ca="1" si="245"/>
        <v>#NAME?</v>
      </c>
    </row>
    <row r="7756" spans="1:16" x14ac:dyDescent="0.25">
      <c r="A7756" s="21" t="s">
        <v>2119</v>
      </c>
      <c r="B7756" s="25">
        <v>42093</v>
      </c>
      <c r="C7756" s="52" t="s">
        <v>21</v>
      </c>
      <c r="D7756" s="21" t="s">
        <v>1376</v>
      </c>
      <c r="E7756" s="26">
        <v>700</v>
      </c>
      <c r="G7756" s="28" t="s">
        <v>1354</v>
      </c>
      <c r="I7756" s="21">
        <f t="shared" ref="I7756:I7761" si="247">WEEKNUM(B7756)</f>
        <v>14</v>
      </c>
      <c r="P7756" s="21" t="e">
        <f t="shared" ca="1" si="245"/>
        <v>#NAME?</v>
      </c>
    </row>
    <row r="7757" spans="1:16" x14ac:dyDescent="0.25">
      <c r="A7757" s="21" t="s">
        <v>2119</v>
      </c>
      <c r="B7757" s="25">
        <v>42093</v>
      </c>
      <c r="C7757" s="52" t="s">
        <v>21</v>
      </c>
      <c r="D7757" s="21" t="s">
        <v>1173</v>
      </c>
      <c r="E7757" s="26">
        <v>700</v>
      </c>
      <c r="G7757" s="28" t="s">
        <v>1372</v>
      </c>
      <c r="I7757" s="21">
        <f t="shared" si="247"/>
        <v>14</v>
      </c>
      <c r="P7757" s="21" t="e">
        <f t="shared" ca="1" si="245"/>
        <v>#NAME?</v>
      </c>
    </row>
    <row r="7758" spans="1:16" x14ac:dyDescent="0.25">
      <c r="A7758" s="21" t="s">
        <v>2119</v>
      </c>
      <c r="B7758" s="25">
        <v>42093</v>
      </c>
      <c r="C7758" s="52" t="s">
        <v>21</v>
      </c>
      <c r="D7758" s="21" t="s">
        <v>1173</v>
      </c>
      <c r="E7758" s="26">
        <v>225</v>
      </c>
      <c r="G7758" s="28" t="s">
        <v>1220</v>
      </c>
      <c r="I7758" s="21">
        <f t="shared" si="247"/>
        <v>14</v>
      </c>
      <c r="P7758" s="21" t="e">
        <f t="shared" ca="1" si="245"/>
        <v>#NAME?</v>
      </c>
    </row>
    <row r="7759" spans="1:16" x14ac:dyDescent="0.25">
      <c r="A7759" s="21" t="s">
        <v>2119</v>
      </c>
      <c r="B7759" s="25">
        <v>42093</v>
      </c>
      <c r="C7759" s="52" t="s">
        <v>1015</v>
      </c>
      <c r="D7759" s="21" t="s">
        <v>40</v>
      </c>
      <c r="E7759" s="26">
        <v>3840</v>
      </c>
      <c r="G7759" s="28" t="s">
        <v>1211</v>
      </c>
      <c r="I7759" s="21">
        <f t="shared" si="247"/>
        <v>14</v>
      </c>
      <c r="P7759" s="21" t="e">
        <f t="shared" ca="1" si="245"/>
        <v>#NAME?</v>
      </c>
    </row>
    <row r="7760" spans="1:16" x14ac:dyDescent="0.25">
      <c r="A7760" s="21" t="s">
        <v>2119</v>
      </c>
      <c r="B7760" s="25">
        <v>42094</v>
      </c>
      <c r="C7760" s="52" t="s">
        <v>1015</v>
      </c>
      <c r="D7760" s="21" t="s">
        <v>22</v>
      </c>
      <c r="E7760" s="26">
        <v>2600</v>
      </c>
      <c r="G7760" s="28" t="s">
        <v>1220</v>
      </c>
      <c r="I7760" s="21">
        <f t="shared" si="247"/>
        <v>14</v>
      </c>
      <c r="P7760" s="21" t="e">
        <f t="shared" ca="1" si="245"/>
        <v>#NAME?</v>
      </c>
    </row>
    <row r="7761" spans="1:16" x14ac:dyDescent="0.25">
      <c r="A7761" s="21" t="s">
        <v>2119</v>
      </c>
      <c r="B7761" s="25">
        <v>42094</v>
      </c>
      <c r="C7761" s="52" t="s">
        <v>1015</v>
      </c>
      <c r="D7761" s="21" t="s">
        <v>46</v>
      </c>
      <c r="E7761" s="26">
        <v>1380</v>
      </c>
      <c r="G7761" s="28" t="s">
        <v>1373</v>
      </c>
      <c r="I7761" s="21">
        <f t="shared" si="247"/>
        <v>14</v>
      </c>
      <c r="P7761" s="21" t="e">
        <f t="shared" ca="1" si="245"/>
        <v>#NAME?</v>
      </c>
    </row>
    <row r="7762" spans="1:16" x14ac:dyDescent="0.25">
      <c r="A7762" s="21" t="s">
        <v>2119</v>
      </c>
      <c r="B7762" s="25">
        <v>42094</v>
      </c>
      <c r="C7762" s="21" t="s">
        <v>6</v>
      </c>
      <c r="D7762" s="21">
        <v>398513</v>
      </c>
      <c r="F7762" s="26">
        <v>672.53</v>
      </c>
      <c r="G7762" s="28" t="s">
        <v>367</v>
      </c>
      <c r="P7762" s="21" t="e">
        <f t="shared" ca="1" si="245"/>
        <v>#NAME?</v>
      </c>
    </row>
    <row r="7763" spans="1:16" x14ac:dyDescent="0.25">
      <c r="A7763" s="21" t="s">
        <v>2119</v>
      </c>
      <c r="B7763" s="25">
        <v>42094</v>
      </c>
      <c r="C7763" s="21" t="s">
        <v>275</v>
      </c>
      <c r="D7763" s="21">
        <v>325703</v>
      </c>
      <c r="F7763" s="26">
        <v>132.74</v>
      </c>
      <c r="G7763" s="28" t="s">
        <v>1368</v>
      </c>
      <c r="P7763" s="21" t="e">
        <f t="shared" ca="1" si="245"/>
        <v>#NAME?</v>
      </c>
    </row>
    <row r="7764" spans="1:16" x14ac:dyDescent="0.25">
      <c r="A7764" s="21" t="s">
        <v>2119</v>
      </c>
      <c r="B7764" s="25">
        <v>42094</v>
      </c>
      <c r="C7764" s="21" t="s">
        <v>6</v>
      </c>
      <c r="D7764" s="21">
        <v>119574</v>
      </c>
      <c r="F7764" s="26">
        <v>652.04</v>
      </c>
      <c r="G7764" s="28" t="s">
        <v>1377</v>
      </c>
      <c r="P7764" s="21" t="e">
        <f t="shared" ref="P7764:P7827" ca="1" si="248">sheetexists("budgets", G7764)</f>
        <v>#NAME?</v>
      </c>
    </row>
    <row r="7765" spans="1:16" x14ac:dyDescent="0.25">
      <c r="A7765" s="21" t="s">
        <v>2119</v>
      </c>
      <c r="B7765" s="25">
        <v>42094</v>
      </c>
      <c r="C7765" s="21" t="s">
        <v>6</v>
      </c>
      <c r="D7765" s="21">
        <v>119574</v>
      </c>
      <c r="F7765" s="26">
        <v>-464.16</v>
      </c>
      <c r="G7765" s="28" t="s">
        <v>1377</v>
      </c>
      <c r="P7765" s="21" t="e">
        <f t="shared" ca="1" si="248"/>
        <v>#NAME?</v>
      </c>
    </row>
    <row r="7766" spans="1:16" x14ac:dyDescent="0.25">
      <c r="A7766" s="21" t="s">
        <v>2119</v>
      </c>
      <c r="B7766" s="25">
        <v>42094</v>
      </c>
      <c r="C7766" s="21" t="s">
        <v>275</v>
      </c>
      <c r="D7766" s="21" t="s">
        <v>216</v>
      </c>
      <c r="F7766" s="26">
        <v>12</v>
      </c>
      <c r="G7766" s="28" t="s">
        <v>1378</v>
      </c>
      <c r="P7766" s="21" t="e">
        <f t="shared" ca="1" si="248"/>
        <v>#NAME?</v>
      </c>
    </row>
    <row r="7767" spans="1:16" x14ac:dyDescent="0.25">
      <c r="A7767" s="21" t="s">
        <v>2119</v>
      </c>
      <c r="B7767" s="25">
        <v>42094</v>
      </c>
      <c r="C7767" s="52" t="s">
        <v>21</v>
      </c>
      <c r="D7767" s="21" t="s">
        <v>46</v>
      </c>
      <c r="E7767" s="26">
        <v>2220</v>
      </c>
      <c r="G7767" s="28" t="s">
        <v>1354</v>
      </c>
      <c r="I7767" s="21">
        <f>WEEKNUM(B7767)</f>
        <v>14</v>
      </c>
      <c r="P7767" s="21" t="e">
        <f t="shared" ca="1" si="248"/>
        <v>#NAME?</v>
      </c>
    </row>
    <row r="7768" spans="1:16" x14ac:dyDescent="0.25">
      <c r="A7768" s="21" t="s">
        <v>2119</v>
      </c>
      <c r="B7768" s="25">
        <v>42094</v>
      </c>
      <c r="C7768" s="21" t="s">
        <v>340</v>
      </c>
      <c r="D7768" s="21" t="s">
        <v>1332</v>
      </c>
      <c r="F7768" s="26">
        <v>632.52</v>
      </c>
      <c r="G7768" s="28" t="s">
        <v>1211</v>
      </c>
      <c r="P7768" s="21" t="e">
        <f t="shared" ca="1" si="248"/>
        <v>#NAME?</v>
      </c>
    </row>
    <row r="7769" spans="1:16" x14ac:dyDescent="0.25">
      <c r="A7769" s="21" t="s">
        <v>2119</v>
      </c>
      <c r="B7769" s="25">
        <v>42095</v>
      </c>
      <c r="C7769" s="21" t="s">
        <v>6</v>
      </c>
      <c r="D7769" s="21">
        <v>398669</v>
      </c>
      <c r="F7769" s="26">
        <v>632.13</v>
      </c>
      <c r="G7769" s="28" t="s">
        <v>367</v>
      </c>
      <c r="P7769" s="21" t="e">
        <f t="shared" ca="1" si="248"/>
        <v>#NAME?</v>
      </c>
    </row>
    <row r="7770" spans="1:16" x14ac:dyDescent="0.25">
      <c r="A7770" s="21" t="s">
        <v>2119</v>
      </c>
      <c r="B7770" s="25">
        <v>42095</v>
      </c>
      <c r="C7770" s="21" t="s">
        <v>275</v>
      </c>
      <c r="D7770" s="21">
        <v>325781</v>
      </c>
      <c r="F7770" s="26">
        <v>99.51</v>
      </c>
      <c r="G7770" s="28" t="s">
        <v>1368</v>
      </c>
      <c r="P7770" s="21" t="e">
        <f t="shared" ca="1" si="248"/>
        <v>#NAME?</v>
      </c>
    </row>
    <row r="7771" spans="1:16" x14ac:dyDescent="0.25">
      <c r="A7771" s="21" t="s">
        <v>2119</v>
      </c>
      <c r="B7771" s="25">
        <v>42095</v>
      </c>
      <c r="C7771" s="21" t="s">
        <v>275</v>
      </c>
      <c r="D7771" s="21">
        <v>509703</v>
      </c>
      <c r="F7771" s="26">
        <v>134.85</v>
      </c>
      <c r="G7771" s="3" t="s">
        <v>4849</v>
      </c>
      <c r="P7771" s="21" t="e">
        <f t="shared" ca="1" si="248"/>
        <v>#NAME?</v>
      </c>
    </row>
    <row r="7772" spans="1:16" x14ac:dyDescent="0.25">
      <c r="A7772" s="21" t="s">
        <v>2119</v>
      </c>
      <c r="B7772" s="25">
        <v>42095</v>
      </c>
      <c r="C7772" s="21" t="s">
        <v>6</v>
      </c>
      <c r="D7772" s="21">
        <v>119633</v>
      </c>
      <c r="F7772" s="26">
        <v>95.1</v>
      </c>
      <c r="G7772" s="28" t="s">
        <v>365</v>
      </c>
      <c r="P7772" s="21" t="e">
        <f t="shared" ca="1" si="248"/>
        <v>#NAME?</v>
      </c>
    </row>
    <row r="7773" spans="1:16" x14ac:dyDescent="0.25">
      <c r="A7773" s="21" t="s">
        <v>2119</v>
      </c>
      <c r="B7773" s="25">
        <v>42095</v>
      </c>
      <c r="C7773" s="52" t="s">
        <v>21</v>
      </c>
      <c r="D7773" s="21" t="s">
        <v>899</v>
      </c>
      <c r="E7773" s="26">
        <v>2704.5</v>
      </c>
      <c r="G7773" s="28" t="s">
        <v>1364</v>
      </c>
      <c r="I7773" s="21">
        <f>WEEKNUM(B7773)</f>
        <v>14</v>
      </c>
      <c r="P7773" s="21" t="e">
        <f t="shared" ca="1" si="248"/>
        <v>#NAME?</v>
      </c>
    </row>
    <row r="7774" spans="1:16" x14ac:dyDescent="0.25">
      <c r="A7774" s="21" t="s">
        <v>2119</v>
      </c>
      <c r="B7774" s="25">
        <v>42095</v>
      </c>
      <c r="C7774" s="52" t="s">
        <v>21</v>
      </c>
      <c r="D7774" s="21" t="s">
        <v>899</v>
      </c>
      <c r="E7774" s="26">
        <v>1954.5</v>
      </c>
      <c r="G7774" s="28" t="s">
        <v>1372</v>
      </c>
      <c r="I7774" s="21">
        <f>WEEKNUM(B7774)</f>
        <v>14</v>
      </c>
      <c r="P7774" s="21" t="e">
        <f t="shared" ca="1" si="248"/>
        <v>#NAME?</v>
      </c>
    </row>
    <row r="7775" spans="1:16" x14ac:dyDescent="0.25">
      <c r="A7775" s="21" t="s">
        <v>2119</v>
      </c>
      <c r="B7775" s="25">
        <v>42095</v>
      </c>
      <c r="C7775" s="52" t="s">
        <v>21</v>
      </c>
      <c r="D7775" s="21" t="s">
        <v>508</v>
      </c>
      <c r="E7775" s="26">
        <v>476.46</v>
      </c>
      <c r="G7775" s="28" t="s">
        <v>454</v>
      </c>
      <c r="I7775" s="21">
        <f>WEEKNUM(B7775)</f>
        <v>14</v>
      </c>
      <c r="P7775" s="21" t="e">
        <f t="shared" ca="1" si="248"/>
        <v>#NAME?</v>
      </c>
    </row>
    <row r="7776" spans="1:16" x14ac:dyDescent="0.25">
      <c r="A7776" s="21" t="s">
        <v>2119</v>
      </c>
      <c r="B7776" s="25">
        <v>42095</v>
      </c>
      <c r="C7776" s="52" t="s">
        <v>1015</v>
      </c>
      <c r="D7776" s="21" t="s">
        <v>1167</v>
      </c>
      <c r="E7776" s="26">
        <v>450</v>
      </c>
      <c r="G7776" s="28" t="s">
        <v>1211</v>
      </c>
      <c r="I7776" s="21">
        <f>WEEKNUM(B7776)</f>
        <v>14</v>
      </c>
      <c r="P7776" s="21" t="e">
        <f t="shared" ca="1" si="248"/>
        <v>#NAME?</v>
      </c>
    </row>
    <row r="7777" spans="1:16" x14ac:dyDescent="0.25">
      <c r="A7777" s="21" t="s">
        <v>2119</v>
      </c>
      <c r="B7777" s="25">
        <v>42096</v>
      </c>
      <c r="C7777" s="52" t="s">
        <v>1015</v>
      </c>
      <c r="D7777" s="21" t="s">
        <v>1376</v>
      </c>
      <c r="E7777" s="26">
        <v>350</v>
      </c>
      <c r="G7777" s="28" t="s">
        <v>1368</v>
      </c>
      <c r="I7777" s="21">
        <f>WEEKNUM(B7777)</f>
        <v>14</v>
      </c>
      <c r="P7777" s="21" t="e">
        <f t="shared" ca="1" si="248"/>
        <v>#NAME?</v>
      </c>
    </row>
    <row r="7778" spans="1:16" x14ac:dyDescent="0.25">
      <c r="A7778" s="21" t="s">
        <v>2119</v>
      </c>
      <c r="B7778" s="25">
        <v>42096</v>
      </c>
      <c r="C7778" s="21" t="s">
        <v>6</v>
      </c>
      <c r="D7778" s="21">
        <v>398805</v>
      </c>
      <c r="F7778" s="26">
        <v>221.99</v>
      </c>
      <c r="G7778" s="28" t="s">
        <v>367</v>
      </c>
      <c r="P7778" s="21" t="e">
        <f t="shared" ca="1" si="248"/>
        <v>#NAME?</v>
      </c>
    </row>
    <row r="7779" spans="1:16" x14ac:dyDescent="0.25">
      <c r="A7779" s="21" t="s">
        <v>2119</v>
      </c>
      <c r="B7779" s="25">
        <v>42096</v>
      </c>
      <c r="C7779" s="21" t="s">
        <v>6</v>
      </c>
      <c r="D7779" s="21">
        <v>349667</v>
      </c>
      <c r="F7779" s="26">
        <v>585.70000000000005</v>
      </c>
      <c r="G7779" s="28" t="s">
        <v>1220</v>
      </c>
      <c r="P7779" s="21" t="e">
        <f t="shared" ca="1" si="248"/>
        <v>#NAME?</v>
      </c>
    </row>
    <row r="7780" spans="1:16" x14ac:dyDescent="0.25">
      <c r="A7780" s="21" t="s">
        <v>2119</v>
      </c>
      <c r="B7780" s="25">
        <v>42096</v>
      </c>
      <c r="C7780" s="21" t="s">
        <v>6</v>
      </c>
      <c r="D7780" s="21">
        <v>119574</v>
      </c>
      <c r="F7780" s="26">
        <v>-94.52</v>
      </c>
      <c r="G7780" s="28" t="s">
        <v>1377</v>
      </c>
      <c r="P7780" s="21" t="e">
        <f t="shared" ca="1" si="248"/>
        <v>#NAME?</v>
      </c>
    </row>
    <row r="7781" spans="1:16" x14ac:dyDescent="0.25">
      <c r="A7781" s="21" t="s">
        <v>2119</v>
      </c>
      <c r="B7781" s="25">
        <v>42096</v>
      </c>
      <c r="C7781" s="21" t="s">
        <v>6</v>
      </c>
      <c r="D7781" s="21" t="s">
        <v>299</v>
      </c>
      <c r="F7781" s="26">
        <v>99</v>
      </c>
      <c r="G7781" s="28" t="s">
        <v>323</v>
      </c>
      <c r="P7781" s="21" t="e">
        <f t="shared" ca="1" si="248"/>
        <v>#NAME?</v>
      </c>
    </row>
    <row r="7782" spans="1:16" x14ac:dyDescent="0.25">
      <c r="A7782" s="21" t="s">
        <v>2119</v>
      </c>
      <c r="B7782" s="25">
        <v>42096</v>
      </c>
      <c r="C7782" s="21" t="s">
        <v>6</v>
      </c>
      <c r="D7782" s="21" t="s">
        <v>299</v>
      </c>
      <c r="F7782" s="26">
        <v>50</v>
      </c>
      <c r="G7782" s="28" t="s">
        <v>323</v>
      </c>
      <c r="P7782" s="21" t="e">
        <f t="shared" ca="1" si="248"/>
        <v>#NAME?</v>
      </c>
    </row>
    <row r="7783" spans="1:16" x14ac:dyDescent="0.25">
      <c r="A7783" s="21" t="s">
        <v>2119</v>
      </c>
      <c r="B7783" s="25">
        <v>42096</v>
      </c>
      <c r="C7783" s="21" t="s">
        <v>6</v>
      </c>
      <c r="D7783" s="21">
        <v>119695</v>
      </c>
      <c r="F7783" s="26">
        <v>1140.3399999999999</v>
      </c>
      <c r="G7783" s="28" t="s">
        <v>1372</v>
      </c>
      <c r="P7783" s="21" t="e">
        <f t="shared" ca="1" si="248"/>
        <v>#NAME?</v>
      </c>
    </row>
    <row r="7784" spans="1:16" x14ac:dyDescent="0.25">
      <c r="A7784" s="21" t="s">
        <v>2119</v>
      </c>
      <c r="B7784" s="25">
        <v>42096</v>
      </c>
      <c r="C7784" s="21" t="s">
        <v>6</v>
      </c>
      <c r="D7784" s="21">
        <v>119697</v>
      </c>
      <c r="F7784" s="26">
        <v>1215.93</v>
      </c>
      <c r="G7784" s="21" t="s">
        <v>1364</v>
      </c>
      <c r="P7784" s="21" t="e">
        <f t="shared" ca="1" si="248"/>
        <v>#NAME?</v>
      </c>
    </row>
    <row r="7785" spans="1:16" x14ac:dyDescent="0.25">
      <c r="A7785" s="21" t="s">
        <v>2119</v>
      </c>
      <c r="B7785" s="25">
        <v>42096</v>
      </c>
      <c r="C7785" s="21" t="s">
        <v>6</v>
      </c>
      <c r="D7785" s="21">
        <v>119709</v>
      </c>
      <c r="F7785" s="26">
        <v>224.42</v>
      </c>
      <c r="G7785" s="28" t="s">
        <v>1379</v>
      </c>
      <c r="P7785" s="21" t="e">
        <f t="shared" ca="1" si="248"/>
        <v>#NAME?</v>
      </c>
    </row>
    <row r="7786" spans="1:16" x14ac:dyDescent="0.25">
      <c r="A7786" s="21" t="s">
        <v>2119</v>
      </c>
      <c r="B7786" s="25">
        <v>42096</v>
      </c>
      <c r="C7786" s="21" t="s">
        <v>6</v>
      </c>
      <c r="D7786" s="21">
        <v>119733</v>
      </c>
      <c r="F7786" s="26">
        <v>224.29</v>
      </c>
      <c r="G7786" s="28" t="s">
        <v>1292</v>
      </c>
      <c r="P7786" s="21" t="e">
        <f t="shared" ca="1" si="248"/>
        <v>#NAME?</v>
      </c>
    </row>
    <row r="7787" spans="1:16" x14ac:dyDescent="0.25">
      <c r="A7787" s="21" t="s">
        <v>2119</v>
      </c>
      <c r="B7787" s="25">
        <v>42096</v>
      </c>
      <c r="C7787" s="21" t="s">
        <v>6</v>
      </c>
      <c r="D7787" s="21">
        <v>119740</v>
      </c>
      <c r="F7787" s="26">
        <v>424.58</v>
      </c>
      <c r="G7787" s="28" t="s">
        <v>1377</v>
      </c>
      <c r="P7787" s="21" t="e">
        <f t="shared" ca="1" si="248"/>
        <v>#NAME?</v>
      </c>
    </row>
    <row r="7788" spans="1:16" x14ac:dyDescent="0.25">
      <c r="A7788" s="21" t="s">
        <v>2119</v>
      </c>
      <c r="B7788" s="25">
        <v>42096</v>
      </c>
      <c r="C7788" s="52" t="s">
        <v>21</v>
      </c>
      <c r="D7788" s="21" t="s">
        <v>1376</v>
      </c>
      <c r="E7788" s="26">
        <v>1050</v>
      </c>
      <c r="G7788" s="28" t="s">
        <v>1354</v>
      </c>
      <c r="I7788" s="21">
        <f>WEEKNUM(B7788)</f>
        <v>14</v>
      </c>
      <c r="P7788" s="21" t="e">
        <f t="shared" ca="1" si="248"/>
        <v>#NAME?</v>
      </c>
    </row>
    <row r="7789" spans="1:16" x14ac:dyDescent="0.25">
      <c r="A7789" s="21" t="s">
        <v>2119</v>
      </c>
      <c r="B7789" s="25">
        <v>42096</v>
      </c>
      <c r="C7789" s="52" t="s">
        <v>21</v>
      </c>
      <c r="D7789" s="21" t="s">
        <v>510</v>
      </c>
      <c r="E7789" s="26">
        <v>197.1</v>
      </c>
      <c r="G7789" s="28" t="s">
        <v>299</v>
      </c>
      <c r="I7789" s="21">
        <f>WEEKNUM(B7789)</f>
        <v>14</v>
      </c>
      <c r="P7789" s="21" t="e">
        <f t="shared" ca="1" si="248"/>
        <v>#NAME?</v>
      </c>
    </row>
    <row r="7790" spans="1:16" x14ac:dyDescent="0.25">
      <c r="A7790" s="21" t="s">
        <v>2119</v>
      </c>
      <c r="B7790" s="25">
        <v>42097</v>
      </c>
      <c r="C7790" s="52" t="s">
        <v>1015</v>
      </c>
      <c r="D7790" s="21" t="s">
        <v>295</v>
      </c>
      <c r="E7790" s="26">
        <v>3500</v>
      </c>
      <c r="G7790" s="28" t="s">
        <v>1368</v>
      </c>
      <c r="I7790" s="21">
        <f>WEEKNUM(B7790)</f>
        <v>14</v>
      </c>
      <c r="P7790" s="21" t="e">
        <f t="shared" ca="1" si="248"/>
        <v>#NAME?</v>
      </c>
    </row>
    <row r="7791" spans="1:16" x14ac:dyDescent="0.25">
      <c r="A7791" s="21" t="s">
        <v>2119</v>
      </c>
      <c r="B7791" s="25">
        <v>42097</v>
      </c>
      <c r="C7791" s="21" t="s">
        <v>275</v>
      </c>
      <c r="D7791" s="21">
        <v>349857</v>
      </c>
      <c r="F7791" s="26">
        <v>470.81</v>
      </c>
      <c r="G7791" s="28" t="s">
        <v>1368</v>
      </c>
      <c r="P7791" s="21" t="e">
        <f t="shared" ca="1" si="248"/>
        <v>#NAME?</v>
      </c>
    </row>
    <row r="7792" spans="1:16" x14ac:dyDescent="0.25">
      <c r="A7792" s="21" t="s">
        <v>2119</v>
      </c>
      <c r="B7792" s="25">
        <v>42097</v>
      </c>
      <c r="C7792" s="21" t="s">
        <v>6</v>
      </c>
      <c r="D7792" s="21">
        <v>349896</v>
      </c>
      <c r="F7792" s="26">
        <v>773.2</v>
      </c>
      <c r="G7792" s="28" t="s">
        <v>1354</v>
      </c>
      <c r="P7792" s="21" t="e">
        <f t="shared" ca="1" si="248"/>
        <v>#NAME?</v>
      </c>
    </row>
    <row r="7793" spans="1:16" x14ac:dyDescent="0.25">
      <c r="A7793" s="21" t="s">
        <v>2119</v>
      </c>
      <c r="B7793" s="25">
        <v>42097</v>
      </c>
      <c r="C7793" s="21" t="s">
        <v>275</v>
      </c>
      <c r="D7793" s="21" t="s">
        <v>216</v>
      </c>
      <c r="F7793" s="26">
        <v>407</v>
      </c>
      <c r="G7793" s="28" t="s">
        <v>1378</v>
      </c>
      <c r="P7793" s="21" t="e">
        <f t="shared" ca="1" si="248"/>
        <v>#NAME?</v>
      </c>
    </row>
    <row r="7794" spans="1:16" x14ac:dyDescent="0.25">
      <c r="A7794" s="21" t="s">
        <v>2119</v>
      </c>
      <c r="B7794" s="25">
        <v>42097</v>
      </c>
      <c r="C7794" s="52" t="s">
        <v>21</v>
      </c>
      <c r="D7794" s="21" t="s">
        <v>525</v>
      </c>
      <c r="E7794" s="26">
        <v>15</v>
      </c>
      <c r="G7794" s="28" t="s">
        <v>525</v>
      </c>
      <c r="I7794" s="21">
        <f>WEEKNUM(B7794)</f>
        <v>14</v>
      </c>
      <c r="P7794" s="21" t="e">
        <f t="shared" ca="1" si="248"/>
        <v>#NAME?</v>
      </c>
    </row>
    <row r="7795" spans="1:16" x14ac:dyDescent="0.25">
      <c r="A7795" s="21" t="s">
        <v>2119</v>
      </c>
      <c r="B7795" s="25">
        <v>42098</v>
      </c>
      <c r="C7795" s="21" t="s">
        <v>275</v>
      </c>
      <c r="D7795" s="21">
        <v>379286</v>
      </c>
      <c r="F7795" s="26">
        <v>99.99</v>
      </c>
      <c r="G7795" s="28" t="s">
        <v>1368</v>
      </c>
      <c r="P7795" s="21" t="e">
        <f t="shared" ca="1" si="248"/>
        <v>#NAME?</v>
      </c>
    </row>
    <row r="7796" spans="1:16" x14ac:dyDescent="0.25">
      <c r="A7796" s="21" t="s">
        <v>2119</v>
      </c>
      <c r="B7796" s="25">
        <v>42098</v>
      </c>
      <c r="C7796" s="21" t="s">
        <v>6</v>
      </c>
      <c r="D7796" s="21">
        <v>119824</v>
      </c>
      <c r="F7796" s="26">
        <v>617.73</v>
      </c>
      <c r="G7796" s="28" t="s">
        <v>1372</v>
      </c>
      <c r="P7796" s="21" t="e">
        <f t="shared" ca="1" si="248"/>
        <v>#NAME?</v>
      </c>
    </row>
    <row r="7797" spans="1:16" x14ac:dyDescent="0.25">
      <c r="A7797" s="21" t="s">
        <v>2119</v>
      </c>
      <c r="B7797" s="25">
        <v>42098</v>
      </c>
      <c r="C7797" s="21" t="s">
        <v>6</v>
      </c>
      <c r="D7797" s="21">
        <v>119825</v>
      </c>
      <c r="F7797" s="26">
        <v>813.49</v>
      </c>
      <c r="G7797" s="21" t="s">
        <v>1364</v>
      </c>
      <c r="P7797" s="21" t="e">
        <f t="shared" ca="1" si="248"/>
        <v>#NAME?</v>
      </c>
    </row>
    <row r="7798" spans="1:16" x14ac:dyDescent="0.25">
      <c r="A7798" s="21" t="s">
        <v>2119</v>
      </c>
      <c r="B7798" s="25">
        <v>42099</v>
      </c>
      <c r="C7798" s="21" t="s">
        <v>1230</v>
      </c>
      <c r="D7798" s="21">
        <v>326172</v>
      </c>
      <c r="F7798" s="26">
        <v>282.37</v>
      </c>
      <c r="G7798" s="28" t="s">
        <v>1368</v>
      </c>
      <c r="P7798" s="21" t="e">
        <f t="shared" ca="1" si="248"/>
        <v>#NAME?</v>
      </c>
    </row>
    <row r="7799" spans="1:16" x14ac:dyDescent="0.25">
      <c r="A7799" s="21" t="s">
        <v>2119</v>
      </c>
      <c r="B7799" s="25">
        <v>42100</v>
      </c>
      <c r="C7799" s="21" t="s">
        <v>6</v>
      </c>
      <c r="D7799" s="21">
        <v>326249</v>
      </c>
      <c r="F7799" s="26">
        <v>926.65</v>
      </c>
      <c r="G7799" s="28" t="s">
        <v>1368</v>
      </c>
      <c r="P7799" s="21" t="e">
        <f t="shared" ca="1" si="248"/>
        <v>#NAME?</v>
      </c>
    </row>
    <row r="7800" spans="1:16" x14ac:dyDescent="0.25">
      <c r="A7800" s="21" t="s">
        <v>2119</v>
      </c>
      <c r="B7800" s="25">
        <v>42100</v>
      </c>
      <c r="C7800" s="21" t="s">
        <v>6</v>
      </c>
      <c r="D7800" s="21">
        <v>326269</v>
      </c>
      <c r="F7800" s="26">
        <v>277.51</v>
      </c>
      <c r="G7800" s="28" t="s">
        <v>1368</v>
      </c>
      <c r="P7800" s="21" t="e">
        <f t="shared" ca="1" si="248"/>
        <v>#NAME?</v>
      </c>
    </row>
    <row r="7801" spans="1:16" x14ac:dyDescent="0.25">
      <c r="A7801" s="21" t="s">
        <v>2119</v>
      </c>
      <c r="B7801" s="25">
        <v>42100</v>
      </c>
      <c r="C7801" s="21" t="s">
        <v>6</v>
      </c>
      <c r="D7801" s="21">
        <v>350153</v>
      </c>
      <c r="F7801" s="26">
        <v>16.760000000000002</v>
      </c>
      <c r="G7801" s="28" t="s">
        <v>1354</v>
      </c>
      <c r="P7801" s="21" t="e">
        <f t="shared" ca="1" si="248"/>
        <v>#NAME?</v>
      </c>
    </row>
    <row r="7802" spans="1:16" x14ac:dyDescent="0.25">
      <c r="A7802" s="21" t="s">
        <v>2119</v>
      </c>
      <c r="B7802" s="25">
        <v>42100</v>
      </c>
      <c r="C7802" s="21" t="s">
        <v>6</v>
      </c>
      <c r="D7802" s="21">
        <v>350298</v>
      </c>
      <c r="F7802" s="26">
        <v>311.14</v>
      </c>
      <c r="G7802" s="28" t="s">
        <v>1220</v>
      </c>
      <c r="P7802" s="21" t="e">
        <f t="shared" ca="1" si="248"/>
        <v>#NAME?</v>
      </c>
    </row>
    <row r="7803" spans="1:16" x14ac:dyDescent="0.25">
      <c r="A7803" s="21" t="s">
        <v>2119</v>
      </c>
      <c r="B7803" s="25">
        <v>42100</v>
      </c>
      <c r="C7803" s="21" t="s">
        <v>6</v>
      </c>
      <c r="D7803" s="21">
        <v>510712</v>
      </c>
      <c r="F7803" s="26">
        <v>294.07</v>
      </c>
      <c r="G7803" s="28" t="s">
        <v>1372</v>
      </c>
      <c r="P7803" s="21" t="e">
        <f t="shared" ca="1" si="248"/>
        <v>#NAME?</v>
      </c>
    </row>
    <row r="7804" spans="1:16" x14ac:dyDescent="0.25">
      <c r="A7804" s="21" t="s">
        <v>2119</v>
      </c>
      <c r="B7804" s="25">
        <v>42100</v>
      </c>
      <c r="C7804" s="21" t="s">
        <v>275</v>
      </c>
      <c r="D7804" s="21" t="s">
        <v>216</v>
      </c>
      <c r="F7804" s="26">
        <v>407</v>
      </c>
      <c r="G7804" s="28" t="s">
        <v>1378</v>
      </c>
      <c r="P7804" s="21" t="e">
        <f t="shared" ca="1" si="248"/>
        <v>#NAME?</v>
      </c>
    </row>
    <row r="7805" spans="1:16" x14ac:dyDescent="0.25">
      <c r="A7805" s="21" t="s">
        <v>2119</v>
      </c>
      <c r="B7805" s="25">
        <v>42100</v>
      </c>
      <c r="C7805" s="52" t="s">
        <v>21</v>
      </c>
      <c r="D7805" s="21" t="s">
        <v>1380</v>
      </c>
      <c r="E7805" s="26">
        <v>36111.19</v>
      </c>
      <c r="G7805" s="28" t="s">
        <v>1006</v>
      </c>
      <c r="I7805" s="21">
        <f t="shared" ref="I7805:I7811" si="249">WEEKNUM(B7805)</f>
        <v>15</v>
      </c>
      <c r="P7805" s="21" t="e">
        <f t="shared" ca="1" si="248"/>
        <v>#NAME?</v>
      </c>
    </row>
    <row r="7806" spans="1:16" x14ac:dyDescent="0.25">
      <c r="A7806" s="21" t="s">
        <v>2119</v>
      </c>
      <c r="B7806" s="25">
        <v>42100</v>
      </c>
      <c r="C7806" s="52" t="s">
        <v>21</v>
      </c>
      <c r="D7806" s="21" t="s">
        <v>1009</v>
      </c>
      <c r="E7806" s="26">
        <v>-1000</v>
      </c>
      <c r="G7806" s="28" t="s">
        <v>1009</v>
      </c>
      <c r="I7806" s="21">
        <f t="shared" si="249"/>
        <v>15</v>
      </c>
      <c r="P7806" s="21" t="e">
        <f t="shared" ca="1" si="248"/>
        <v>#NAME?</v>
      </c>
    </row>
    <row r="7807" spans="1:16" x14ac:dyDescent="0.25">
      <c r="A7807" s="21" t="s">
        <v>2119</v>
      </c>
      <c r="B7807" s="25">
        <v>42100</v>
      </c>
      <c r="C7807" s="52" t="s">
        <v>21</v>
      </c>
      <c r="D7807" s="21" t="s">
        <v>1381</v>
      </c>
      <c r="E7807" s="26">
        <v>2522.8000000000002</v>
      </c>
      <c r="G7807" s="28" t="s">
        <v>1354</v>
      </c>
      <c r="I7807" s="21">
        <f t="shared" si="249"/>
        <v>15</v>
      </c>
      <c r="P7807" s="21" t="e">
        <f t="shared" ca="1" si="248"/>
        <v>#NAME?</v>
      </c>
    </row>
    <row r="7808" spans="1:16" x14ac:dyDescent="0.25">
      <c r="A7808" s="21" t="s">
        <v>2119</v>
      </c>
      <c r="B7808" s="25">
        <v>42100</v>
      </c>
      <c r="C7808" s="52" t="s">
        <v>21</v>
      </c>
      <c r="D7808" s="21" t="s">
        <v>40</v>
      </c>
      <c r="E7808" s="26">
        <v>1720</v>
      </c>
      <c r="G7808" s="21" t="s">
        <v>1364</v>
      </c>
      <c r="I7808" s="21">
        <f t="shared" si="249"/>
        <v>15</v>
      </c>
      <c r="P7808" s="21" t="e">
        <f t="shared" ca="1" si="248"/>
        <v>#NAME?</v>
      </c>
    </row>
    <row r="7809" spans="1:16" x14ac:dyDescent="0.25">
      <c r="A7809" s="21" t="s">
        <v>2119</v>
      </c>
      <c r="B7809" s="25">
        <v>42100</v>
      </c>
      <c r="C7809" s="52" t="s">
        <v>21</v>
      </c>
      <c r="D7809" s="21" t="s">
        <v>40</v>
      </c>
      <c r="E7809" s="26">
        <v>1720</v>
      </c>
      <c r="G7809" s="28" t="s">
        <v>1372</v>
      </c>
      <c r="I7809" s="21">
        <f t="shared" si="249"/>
        <v>15</v>
      </c>
      <c r="P7809" s="21" t="e">
        <f t="shared" ca="1" si="248"/>
        <v>#NAME?</v>
      </c>
    </row>
    <row r="7810" spans="1:16" x14ac:dyDescent="0.25">
      <c r="A7810" s="21" t="s">
        <v>2119</v>
      </c>
      <c r="B7810" s="25">
        <v>42100</v>
      </c>
      <c r="C7810" s="52" t="s">
        <v>21</v>
      </c>
      <c r="D7810" s="21" t="s">
        <v>46</v>
      </c>
      <c r="E7810" s="26">
        <v>2750</v>
      </c>
      <c r="G7810" s="28" t="s">
        <v>1354</v>
      </c>
      <c r="I7810" s="21">
        <f t="shared" si="249"/>
        <v>15</v>
      </c>
      <c r="P7810" s="21" t="e">
        <f t="shared" ca="1" si="248"/>
        <v>#NAME?</v>
      </c>
    </row>
    <row r="7811" spans="1:16" x14ac:dyDescent="0.25">
      <c r="A7811" s="21" t="s">
        <v>2119</v>
      </c>
      <c r="B7811" s="25">
        <v>42100</v>
      </c>
      <c r="C7811" s="52" t="s">
        <v>1015</v>
      </c>
      <c r="D7811" s="21" t="s">
        <v>1153</v>
      </c>
      <c r="E7811" s="26">
        <v>2920</v>
      </c>
      <c r="G7811" s="28" t="s">
        <v>1211</v>
      </c>
      <c r="I7811" s="21">
        <f t="shared" si="249"/>
        <v>15</v>
      </c>
      <c r="P7811" s="21" t="e">
        <f t="shared" ca="1" si="248"/>
        <v>#NAME?</v>
      </c>
    </row>
    <row r="7812" spans="1:16" x14ac:dyDescent="0.25">
      <c r="A7812" s="21" t="s">
        <v>2119</v>
      </c>
      <c r="B7812" s="25">
        <v>42101</v>
      </c>
      <c r="C7812" s="21" t="s">
        <v>1230</v>
      </c>
      <c r="D7812" s="21">
        <v>345981</v>
      </c>
      <c r="F7812" s="26">
        <v>424.57</v>
      </c>
      <c r="G7812" s="28" t="s">
        <v>1368</v>
      </c>
      <c r="P7812" s="21" t="e">
        <f t="shared" ca="1" si="248"/>
        <v>#NAME?</v>
      </c>
    </row>
    <row r="7813" spans="1:16" x14ac:dyDescent="0.25">
      <c r="A7813" s="21" t="s">
        <v>2119</v>
      </c>
      <c r="B7813" s="25">
        <v>42101</v>
      </c>
      <c r="C7813" s="21" t="s">
        <v>6</v>
      </c>
      <c r="D7813" s="21">
        <v>350401</v>
      </c>
      <c r="F7813" s="26">
        <v>612.88</v>
      </c>
      <c r="G7813" s="28" t="s">
        <v>1220</v>
      </c>
      <c r="P7813" s="21" t="e">
        <f t="shared" ca="1" si="248"/>
        <v>#NAME?</v>
      </c>
    </row>
    <row r="7814" spans="1:16" x14ac:dyDescent="0.25">
      <c r="A7814" s="21" t="s">
        <v>2119</v>
      </c>
      <c r="B7814" s="25">
        <v>42101</v>
      </c>
      <c r="C7814" s="21" t="s">
        <v>6</v>
      </c>
      <c r="D7814" s="21">
        <v>119992</v>
      </c>
      <c r="F7814" s="26">
        <v>426.69</v>
      </c>
      <c r="G7814" s="21" t="s">
        <v>1364</v>
      </c>
      <c r="P7814" s="21" t="e">
        <f t="shared" ca="1" si="248"/>
        <v>#NAME?</v>
      </c>
    </row>
    <row r="7815" spans="1:16" x14ac:dyDescent="0.25">
      <c r="A7815" s="21" t="s">
        <v>2119</v>
      </c>
      <c r="B7815" s="25">
        <v>42101</v>
      </c>
      <c r="C7815" s="21" t="s">
        <v>6</v>
      </c>
      <c r="D7815" s="21">
        <v>119991</v>
      </c>
      <c r="F7815" s="26">
        <v>586.57000000000005</v>
      </c>
      <c r="G7815" s="28" t="s">
        <v>1372</v>
      </c>
      <c r="P7815" s="21" t="e">
        <f t="shared" ca="1" si="248"/>
        <v>#NAME?</v>
      </c>
    </row>
    <row r="7816" spans="1:16" x14ac:dyDescent="0.25">
      <c r="A7816" s="21" t="s">
        <v>2119</v>
      </c>
      <c r="B7816" s="25">
        <v>42101</v>
      </c>
      <c r="C7816" s="21" t="s">
        <v>275</v>
      </c>
      <c r="D7816" s="21" t="s">
        <v>216</v>
      </c>
      <c r="F7816" s="26">
        <v>407</v>
      </c>
      <c r="G7816" s="28" t="s">
        <v>1378</v>
      </c>
      <c r="P7816" s="21" t="e">
        <f t="shared" ca="1" si="248"/>
        <v>#NAME?</v>
      </c>
    </row>
    <row r="7817" spans="1:16" x14ac:dyDescent="0.25">
      <c r="A7817" s="21" t="s">
        <v>2119</v>
      </c>
      <c r="B7817" s="25">
        <v>42101</v>
      </c>
      <c r="C7817" s="52" t="s">
        <v>21</v>
      </c>
      <c r="D7817" s="21" t="s">
        <v>489</v>
      </c>
      <c r="E7817" s="26">
        <v>226.29</v>
      </c>
      <c r="G7817" s="28" t="s">
        <v>454</v>
      </c>
      <c r="I7817" s="21">
        <f>WEEKNUM(B7817)</f>
        <v>15</v>
      </c>
      <c r="P7817" s="21" t="e">
        <f t="shared" ca="1" si="248"/>
        <v>#NAME?</v>
      </c>
    </row>
    <row r="7818" spans="1:16" x14ac:dyDescent="0.25">
      <c r="A7818" s="21" t="s">
        <v>2119</v>
      </c>
      <c r="B7818" s="25">
        <v>42101</v>
      </c>
      <c r="C7818" s="52" t="s">
        <v>21</v>
      </c>
      <c r="D7818" s="21" t="s">
        <v>22</v>
      </c>
      <c r="E7818" s="26">
        <v>2000</v>
      </c>
      <c r="G7818" s="28" t="s">
        <v>1220</v>
      </c>
      <c r="I7818" s="21">
        <f>WEEKNUM(B7818)</f>
        <v>15</v>
      </c>
      <c r="P7818" s="21" t="e">
        <f t="shared" ca="1" si="248"/>
        <v>#NAME?</v>
      </c>
    </row>
    <row r="7819" spans="1:16" x14ac:dyDescent="0.25">
      <c r="A7819" s="21" t="s">
        <v>2119</v>
      </c>
      <c r="B7819" s="25">
        <v>42101</v>
      </c>
      <c r="C7819" s="52" t="s">
        <v>21</v>
      </c>
      <c r="D7819" s="21" t="s">
        <v>726</v>
      </c>
      <c r="E7819" s="26">
        <v>360</v>
      </c>
      <c r="G7819" s="28" t="s">
        <v>1220</v>
      </c>
      <c r="I7819" s="21">
        <f>WEEKNUM(B7819)</f>
        <v>15</v>
      </c>
      <c r="P7819" s="21" t="e">
        <f t="shared" ca="1" si="248"/>
        <v>#NAME?</v>
      </c>
    </row>
    <row r="7820" spans="1:16" x14ac:dyDescent="0.25">
      <c r="A7820" s="21" t="s">
        <v>2119</v>
      </c>
      <c r="B7820" s="25">
        <v>42101</v>
      </c>
      <c r="C7820" s="52" t="s">
        <v>1015</v>
      </c>
      <c r="D7820" s="21" t="s">
        <v>1382</v>
      </c>
      <c r="E7820" s="26">
        <v>1500</v>
      </c>
      <c r="G7820" s="28" t="s">
        <v>1378</v>
      </c>
      <c r="I7820" s="21">
        <f>WEEKNUM(B7820)</f>
        <v>15</v>
      </c>
      <c r="P7820" s="21" t="e">
        <f t="shared" ca="1" si="248"/>
        <v>#NAME?</v>
      </c>
    </row>
    <row r="7821" spans="1:16" x14ac:dyDescent="0.25">
      <c r="A7821" s="21" t="s">
        <v>2119</v>
      </c>
      <c r="B7821" s="25">
        <v>42102</v>
      </c>
      <c r="C7821" s="21" t="s">
        <v>6</v>
      </c>
      <c r="D7821" s="21">
        <v>326484</v>
      </c>
      <c r="F7821" s="26">
        <v>256.22000000000003</v>
      </c>
      <c r="G7821" s="28" t="s">
        <v>1368</v>
      </c>
      <c r="P7821" s="21" t="e">
        <f t="shared" ca="1" si="248"/>
        <v>#NAME?</v>
      </c>
    </row>
    <row r="7822" spans="1:16" x14ac:dyDescent="0.25">
      <c r="A7822" s="21" t="s">
        <v>2119</v>
      </c>
      <c r="B7822" s="25">
        <v>42102</v>
      </c>
      <c r="C7822" s="21" t="s">
        <v>6</v>
      </c>
      <c r="D7822" s="21">
        <v>350656</v>
      </c>
      <c r="F7822" s="26">
        <v>86.21</v>
      </c>
      <c r="G7822" s="28" t="s">
        <v>1220</v>
      </c>
      <c r="P7822" s="21" t="e">
        <f t="shared" ca="1" si="248"/>
        <v>#NAME?</v>
      </c>
    </row>
    <row r="7823" spans="1:16" x14ac:dyDescent="0.25">
      <c r="A7823" s="21" t="s">
        <v>2119</v>
      </c>
      <c r="B7823" s="25">
        <v>42102</v>
      </c>
      <c r="C7823" s="21" t="s">
        <v>6</v>
      </c>
      <c r="D7823" s="21">
        <v>166805</v>
      </c>
      <c r="F7823" s="26">
        <v>48.69</v>
      </c>
      <c r="G7823" s="3" t="s">
        <v>4742</v>
      </c>
      <c r="P7823" s="21" t="e">
        <f t="shared" ca="1" si="248"/>
        <v>#NAME?</v>
      </c>
    </row>
    <row r="7824" spans="1:16" x14ac:dyDescent="0.25">
      <c r="A7824" s="21" t="s">
        <v>2119</v>
      </c>
      <c r="B7824" s="25">
        <v>42102</v>
      </c>
      <c r="C7824" s="21" t="s">
        <v>6</v>
      </c>
      <c r="D7824" s="21">
        <v>335861</v>
      </c>
      <c r="F7824" s="26">
        <v>51.54</v>
      </c>
      <c r="G7824" s="28" t="s">
        <v>62</v>
      </c>
      <c r="P7824" s="21" t="e">
        <f t="shared" ca="1" si="248"/>
        <v>#NAME?</v>
      </c>
    </row>
    <row r="7825" spans="1:16" x14ac:dyDescent="0.25">
      <c r="A7825" s="21" t="s">
        <v>2119</v>
      </c>
      <c r="B7825" s="25">
        <v>42102</v>
      </c>
      <c r="C7825" s="21" t="s">
        <v>340</v>
      </c>
      <c r="D7825" s="21" t="s">
        <v>1383</v>
      </c>
      <c r="E7825" s="26">
        <v>7408.51</v>
      </c>
      <c r="F7825" s="50"/>
      <c r="G7825" s="28" t="s">
        <v>1211</v>
      </c>
      <c r="P7825" s="21" t="e">
        <f t="shared" ca="1" si="248"/>
        <v>#NAME?</v>
      </c>
    </row>
    <row r="7826" spans="1:16" x14ac:dyDescent="0.25">
      <c r="A7826" s="21" t="s">
        <v>2119</v>
      </c>
      <c r="B7826" s="25">
        <v>42103</v>
      </c>
      <c r="C7826" s="52" t="s">
        <v>1015</v>
      </c>
      <c r="D7826" s="21" t="s">
        <v>255</v>
      </c>
      <c r="E7826" s="26">
        <v>1800</v>
      </c>
      <c r="G7826" s="28" t="s">
        <v>1368</v>
      </c>
      <c r="I7826" s="21">
        <f>WEEKNUM(B7826)</f>
        <v>15</v>
      </c>
      <c r="P7826" s="21" t="e">
        <f t="shared" ca="1" si="248"/>
        <v>#NAME?</v>
      </c>
    </row>
    <row r="7827" spans="1:16" x14ac:dyDescent="0.25">
      <c r="A7827" s="21" t="s">
        <v>2119</v>
      </c>
      <c r="B7827" s="25">
        <v>42103</v>
      </c>
      <c r="C7827" s="21" t="s">
        <v>6</v>
      </c>
      <c r="D7827" s="21">
        <v>326561</v>
      </c>
      <c r="F7827" s="26">
        <v>125.61</v>
      </c>
      <c r="G7827" s="21" t="s">
        <v>1632</v>
      </c>
      <c r="P7827" s="21" t="e">
        <f t="shared" ca="1" si="248"/>
        <v>#NAME?</v>
      </c>
    </row>
    <row r="7828" spans="1:16" x14ac:dyDescent="0.25">
      <c r="A7828" s="21" t="s">
        <v>2119</v>
      </c>
      <c r="B7828" s="25">
        <v>42103</v>
      </c>
      <c r="C7828" s="21" t="s">
        <v>6</v>
      </c>
      <c r="D7828" s="21">
        <v>326586</v>
      </c>
      <c r="F7828" s="26">
        <v>57.12</v>
      </c>
      <c r="G7828" s="21" t="s">
        <v>1632</v>
      </c>
      <c r="P7828" s="21" t="e">
        <f t="shared" ref="P7828:P7891" ca="1" si="250">sheetexists("budgets", G7828)</f>
        <v>#NAME?</v>
      </c>
    </row>
    <row r="7829" spans="1:16" x14ac:dyDescent="0.25">
      <c r="A7829" s="21" t="s">
        <v>2119</v>
      </c>
      <c r="B7829" s="25">
        <v>42103</v>
      </c>
      <c r="C7829" s="21" t="s">
        <v>6</v>
      </c>
      <c r="D7829" s="21">
        <v>511794</v>
      </c>
      <c r="F7829" s="26">
        <v>652.17999999999995</v>
      </c>
      <c r="G7829" s="28" t="s">
        <v>1220</v>
      </c>
      <c r="P7829" s="21" t="e">
        <f t="shared" ca="1" si="250"/>
        <v>#NAME?</v>
      </c>
    </row>
    <row r="7830" spans="1:16" x14ac:dyDescent="0.25">
      <c r="A7830" s="21" t="s">
        <v>2119</v>
      </c>
      <c r="B7830" s="25">
        <v>42103</v>
      </c>
      <c r="C7830" s="21" t="s">
        <v>6</v>
      </c>
      <c r="D7830" s="21">
        <v>120104</v>
      </c>
      <c r="F7830" s="26">
        <v>489.58</v>
      </c>
      <c r="G7830" s="28" t="s">
        <v>1061</v>
      </c>
      <c r="P7830" s="21" t="e">
        <f t="shared" ca="1" si="250"/>
        <v>#NAME?</v>
      </c>
    </row>
    <row r="7831" spans="1:16" x14ac:dyDescent="0.25">
      <c r="A7831" s="21" t="s">
        <v>2119</v>
      </c>
      <c r="B7831" s="25">
        <v>42103</v>
      </c>
      <c r="C7831" s="21" t="s">
        <v>275</v>
      </c>
      <c r="D7831" s="21">
        <v>120150</v>
      </c>
      <c r="F7831" s="26">
        <v>423.96</v>
      </c>
      <c r="G7831" s="28" t="s">
        <v>1372</v>
      </c>
      <c r="P7831" s="21" t="e">
        <f t="shared" ca="1" si="250"/>
        <v>#NAME?</v>
      </c>
    </row>
    <row r="7832" spans="1:16" x14ac:dyDescent="0.25">
      <c r="A7832" s="21" t="s">
        <v>2119</v>
      </c>
      <c r="B7832" s="25">
        <v>42103</v>
      </c>
      <c r="C7832" s="21" t="s">
        <v>275</v>
      </c>
      <c r="D7832" s="21">
        <v>120151</v>
      </c>
      <c r="F7832" s="26">
        <v>423.96</v>
      </c>
      <c r="G7832" s="21" t="s">
        <v>1364</v>
      </c>
      <c r="P7832" s="21" t="e">
        <f t="shared" ca="1" si="250"/>
        <v>#NAME?</v>
      </c>
    </row>
    <row r="7833" spans="1:16" x14ac:dyDescent="0.25">
      <c r="A7833" s="21" t="s">
        <v>2119</v>
      </c>
      <c r="B7833" s="25">
        <v>42103</v>
      </c>
      <c r="C7833" s="52" t="s">
        <v>21</v>
      </c>
      <c r="D7833" s="21" t="s">
        <v>937</v>
      </c>
      <c r="E7833" s="26">
        <v>400</v>
      </c>
      <c r="G7833" s="28" t="s">
        <v>1292</v>
      </c>
      <c r="I7833" s="21">
        <f>WEEKNUM(B7833)</f>
        <v>15</v>
      </c>
      <c r="P7833" s="21" t="e">
        <f t="shared" ca="1" si="250"/>
        <v>#NAME?</v>
      </c>
    </row>
    <row r="7834" spans="1:16" x14ac:dyDescent="0.25">
      <c r="A7834" s="21" t="s">
        <v>2119</v>
      </c>
      <c r="B7834" s="25">
        <v>42103</v>
      </c>
      <c r="C7834" s="52" t="s">
        <v>1015</v>
      </c>
      <c r="D7834" s="21" t="s">
        <v>1382</v>
      </c>
      <c r="E7834" s="26">
        <v>1500</v>
      </c>
      <c r="G7834" s="28" t="s">
        <v>1378</v>
      </c>
      <c r="I7834" s="21">
        <f>WEEKNUM(B7834)</f>
        <v>15</v>
      </c>
      <c r="P7834" s="21" t="e">
        <f t="shared" ca="1" si="250"/>
        <v>#NAME?</v>
      </c>
    </row>
    <row r="7835" spans="1:16" x14ac:dyDescent="0.25">
      <c r="A7835" s="21" t="s">
        <v>2119</v>
      </c>
      <c r="B7835" s="25">
        <v>42104</v>
      </c>
      <c r="C7835" s="21" t="s">
        <v>6</v>
      </c>
      <c r="D7835" s="21">
        <v>326741</v>
      </c>
      <c r="F7835" s="26">
        <v>120.31</v>
      </c>
      <c r="G7835" s="28" t="s">
        <v>1368</v>
      </c>
      <c r="P7835" s="21" t="e">
        <f t="shared" ca="1" si="250"/>
        <v>#NAME?</v>
      </c>
    </row>
    <row r="7836" spans="1:16" x14ac:dyDescent="0.25">
      <c r="A7836" s="21" t="s">
        <v>2119</v>
      </c>
      <c r="B7836" s="25">
        <v>42104</v>
      </c>
      <c r="C7836" s="21" t="s">
        <v>6</v>
      </c>
      <c r="D7836" s="21">
        <v>351011</v>
      </c>
      <c r="F7836" s="26">
        <v>348.8</v>
      </c>
      <c r="G7836" s="28" t="s">
        <v>1354</v>
      </c>
      <c r="P7836" s="21" t="e">
        <f t="shared" ca="1" si="250"/>
        <v>#NAME?</v>
      </c>
    </row>
    <row r="7837" spans="1:16" x14ac:dyDescent="0.25">
      <c r="A7837" s="21" t="s">
        <v>2119</v>
      </c>
      <c r="B7837" s="25">
        <v>42105</v>
      </c>
      <c r="C7837" s="21" t="s">
        <v>6</v>
      </c>
      <c r="D7837" s="21">
        <v>351222</v>
      </c>
      <c r="F7837" s="26">
        <v>698.97</v>
      </c>
      <c r="G7837" s="28" t="s">
        <v>1354</v>
      </c>
      <c r="P7837" s="21" t="e">
        <f t="shared" ca="1" si="250"/>
        <v>#NAME?</v>
      </c>
    </row>
    <row r="7838" spans="1:16" x14ac:dyDescent="0.25">
      <c r="A7838" s="21" t="s">
        <v>2119</v>
      </c>
      <c r="B7838" s="25">
        <v>42105</v>
      </c>
      <c r="C7838" s="21" t="s">
        <v>275</v>
      </c>
      <c r="D7838" s="21">
        <v>120313</v>
      </c>
      <c r="F7838" s="26">
        <v>108.84</v>
      </c>
      <c r="G7838" s="28" t="s">
        <v>1061</v>
      </c>
      <c r="P7838" s="21" t="e">
        <f t="shared" ca="1" si="250"/>
        <v>#NAME?</v>
      </c>
    </row>
    <row r="7839" spans="1:16" x14ac:dyDescent="0.25">
      <c r="A7839" s="21" t="s">
        <v>2119</v>
      </c>
      <c r="B7839" s="25">
        <v>42107</v>
      </c>
      <c r="C7839" s="21" t="s">
        <v>6</v>
      </c>
      <c r="D7839" s="21">
        <v>327089</v>
      </c>
      <c r="F7839" s="26">
        <v>148.74</v>
      </c>
      <c r="G7839" s="28" t="s">
        <v>1368</v>
      </c>
      <c r="P7839" s="21" t="e">
        <f t="shared" ca="1" si="250"/>
        <v>#NAME?</v>
      </c>
    </row>
    <row r="7840" spans="1:16" x14ac:dyDescent="0.25">
      <c r="A7840" s="21" t="s">
        <v>2119</v>
      </c>
      <c r="B7840" s="25">
        <v>42107</v>
      </c>
      <c r="C7840" s="21" t="s">
        <v>6</v>
      </c>
      <c r="D7840" s="21">
        <v>512804</v>
      </c>
      <c r="F7840" s="26">
        <v>94.41</v>
      </c>
      <c r="G7840" s="28" t="s">
        <v>1354</v>
      </c>
      <c r="P7840" s="21" t="e">
        <f t="shared" ca="1" si="250"/>
        <v>#NAME?</v>
      </c>
    </row>
    <row r="7841" spans="1:16" x14ac:dyDescent="0.25">
      <c r="A7841" s="21" t="s">
        <v>2119</v>
      </c>
      <c r="B7841" s="25">
        <v>42107</v>
      </c>
      <c r="C7841" s="21" t="s">
        <v>275</v>
      </c>
      <c r="D7841" s="21">
        <v>120475</v>
      </c>
      <c r="F7841" s="26">
        <v>1333.97</v>
      </c>
      <c r="G7841" s="28" t="s">
        <v>1372</v>
      </c>
      <c r="P7841" s="21" t="e">
        <f t="shared" ca="1" si="250"/>
        <v>#NAME?</v>
      </c>
    </row>
    <row r="7842" spans="1:16" x14ac:dyDescent="0.25">
      <c r="A7842" s="21" t="s">
        <v>2119</v>
      </c>
      <c r="B7842" s="25">
        <v>42107</v>
      </c>
      <c r="C7842" s="21" t="s">
        <v>275</v>
      </c>
      <c r="D7842" s="21">
        <v>120477</v>
      </c>
      <c r="F7842" s="26">
        <v>1486.64</v>
      </c>
      <c r="G7842" s="21" t="s">
        <v>1364</v>
      </c>
      <c r="P7842" s="21" t="e">
        <f t="shared" ca="1" si="250"/>
        <v>#NAME?</v>
      </c>
    </row>
    <row r="7843" spans="1:16" x14ac:dyDescent="0.25">
      <c r="A7843" s="21" t="s">
        <v>2119</v>
      </c>
      <c r="B7843" s="25">
        <v>42107</v>
      </c>
      <c r="C7843" s="52" t="s">
        <v>21</v>
      </c>
      <c r="D7843" s="21" t="s">
        <v>40</v>
      </c>
      <c r="E7843" s="26">
        <v>2900</v>
      </c>
      <c r="G7843" s="21" t="s">
        <v>1364</v>
      </c>
      <c r="I7843" s="21">
        <f>WEEKNUM(B7843)</f>
        <v>16</v>
      </c>
      <c r="P7843" s="21" t="e">
        <f t="shared" ca="1" si="250"/>
        <v>#NAME?</v>
      </c>
    </row>
    <row r="7844" spans="1:16" x14ac:dyDescent="0.25">
      <c r="A7844" s="21" t="s">
        <v>2119</v>
      </c>
      <c r="B7844" s="25">
        <v>42107</v>
      </c>
      <c r="C7844" s="52" t="s">
        <v>21</v>
      </c>
      <c r="D7844" s="21" t="s">
        <v>40</v>
      </c>
      <c r="E7844" s="26">
        <v>310</v>
      </c>
      <c r="G7844" s="28" t="s">
        <v>1372</v>
      </c>
      <c r="I7844" s="21">
        <f>WEEKNUM(B7844)</f>
        <v>16</v>
      </c>
      <c r="P7844" s="21" t="e">
        <f t="shared" ca="1" si="250"/>
        <v>#NAME?</v>
      </c>
    </row>
    <row r="7845" spans="1:16" x14ac:dyDescent="0.25">
      <c r="A7845" s="21" t="s">
        <v>2119</v>
      </c>
      <c r="B7845" s="25">
        <v>42107</v>
      </c>
      <c r="C7845" s="52" t="s">
        <v>21</v>
      </c>
      <c r="D7845" s="21" t="s">
        <v>46</v>
      </c>
      <c r="E7845" s="26">
        <v>2400</v>
      </c>
      <c r="G7845" s="28" t="s">
        <v>1354</v>
      </c>
      <c r="I7845" s="21">
        <f>WEEKNUM(B7845)</f>
        <v>16</v>
      </c>
      <c r="P7845" s="21" t="e">
        <f t="shared" ca="1" si="250"/>
        <v>#NAME?</v>
      </c>
    </row>
    <row r="7846" spans="1:16" x14ac:dyDescent="0.25">
      <c r="A7846" s="21" t="s">
        <v>2119</v>
      </c>
      <c r="B7846" s="25">
        <v>42107</v>
      </c>
      <c r="C7846" s="21" t="s">
        <v>340</v>
      </c>
      <c r="D7846" s="21" t="s">
        <v>1384</v>
      </c>
      <c r="F7846" s="26">
        <v>6500</v>
      </c>
      <c r="G7846" s="28" t="s">
        <v>1211</v>
      </c>
      <c r="P7846" s="21" t="e">
        <f t="shared" ca="1" si="250"/>
        <v>#NAME?</v>
      </c>
    </row>
    <row r="7847" spans="1:16" x14ac:dyDescent="0.25">
      <c r="A7847" s="21" t="s">
        <v>2119</v>
      </c>
      <c r="B7847" s="25">
        <v>42108</v>
      </c>
      <c r="C7847" s="21" t="s">
        <v>1230</v>
      </c>
      <c r="D7847" s="21">
        <v>327217</v>
      </c>
      <c r="F7847" s="26">
        <v>103.16</v>
      </c>
      <c r="G7847" s="28" t="s">
        <v>1368</v>
      </c>
      <c r="P7847" s="21" t="e">
        <f t="shared" ca="1" si="250"/>
        <v>#NAME?</v>
      </c>
    </row>
    <row r="7848" spans="1:16" x14ac:dyDescent="0.25">
      <c r="A7848" s="21" t="s">
        <v>2119</v>
      </c>
      <c r="B7848" s="25">
        <v>42108</v>
      </c>
      <c r="C7848" s="21" t="s">
        <v>6</v>
      </c>
      <c r="D7848" s="21">
        <v>351798</v>
      </c>
      <c r="F7848" s="26">
        <v>52.91</v>
      </c>
      <c r="G7848" s="28" t="s">
        <v>1354</v>
      </c>
      <c r="P7848" s="21" t="e">
        <f t="shared" ca="1" si="250"/>
        <v>#NAME?</v>
      </c>
    </row>
    <row r="7849" spans="1:16" x14ac:dyDescent="0.25">
      <c r="A7849" s="21" t="s">
        <v>2119</v>
      </c>
      <c r="B7849" s="25">
        <v>42108</v>
      </c>
      <c r="C7849" s="21" t="s">
        <v>6</v>
      </c>
      <c r="D7849" s="21">
        <v>351914</v>
      </c>
      <c r="F7849" s="26">
        <v>2562.17</v>
      </c>
      <c r="G7849" s="28" t="s">
        <v>1354</v>
      </c>
      <c r="P7849" s="21" t="e">
        <f t="shared" ca="1" si="250"/>
        <v>#NAME?</v>
      </c>
    </row>
    <row r="7850" spans="1:16" x14ac:dyDescent="0.25">
      <c r="A7850" s="21" t="s">
        <v>2119</v>
      </c>
      <c r="B7850" s="25">
        <v>42108</v>
      </c>
      <c r="C7850" s="21" t="s">
        <v>6</v>
      </c>
      <c r="D7850" s="21">
        <v>513157</v>
      </c>
      <c r="F7850" s="26">
        <v>533.51</v>
      </c>
      <c r="G7850" s="28" t="s">
        <v>1220</v>
      </c>
      <c r="P7850" s="21" t="e">
        <f t="shared" ca="1" si="250"/>
        <v>#NAME?</v>
      </c>
    </row>
    <row r="7851" spans="1:16" x14ac:dyDescent="0.25">
      <c r="A7851" s="21" t="s">
        <v>2119</v>
      </c>
      <c r="B7851" s="25">
        <v>42108</v>
      </c>
      <c r="C7851" s="21" t="s">
        <v>6</v>
      </c>
      <c r="D7851" s="21">
        <v>513230</v>
      </c>
      <c r="F7851" s="26">
        <v>33.979999999999997</v>
      </c>
      <c r="G7851" s="28" t="s">
        <v>1220</v>
      </c>
      <c r="P7851" s="21" t="e">
        <f t="shared" ca="1" si="250"/>
        <v>#NAME?</v>
      </c>
    </row>
    <row r="7852" spans="1:16" x14ac:dyDescent="0.25">
      <c r="A7852" s="21" t="s">
        <v>2119</v>
      </c>
      <c r="B7852" s="25">
        <v>42108</v>
      </c>
      <c r="C7852" s="21" t="s">
        <v>6</v>
      </c>
      <c r="D7852" s="21">
        <v>222435</v>
      </c>
      <c r="F7852" s="26">
        <v>174.85</v>
      </c>
      <c r="G7852" s="28" t="s">
        <v>1385</v>
      </c>
      <c r="P7852" s="21" t="e">
        <f t="shared" ca="1" si="250"/>
        <v>#NAME?</v>
      </c>
    </row>
    <row r="7853" spans="1:16" x14ac:dyDescent="0.25">
      <c r="A7853" s="21" t="s">
        <v>2119</v>
      </c>
      <c r="B7853" s="25">
        <v>42108</v>
      </c>
      <c r="C7853" s="21" t="s">
        <v>1015</v>
      </c>
      <c r="D7853" s="21" t="s">
        <v>1376</v>
      </c>
      <c r="E7853" s="26">
        <v>350</v>
      </c>
      <c r="G7853" s="28" t="s">
        <v>1368</v>
      </c>
      <c r="I7853" s="21">
        <f t="shared" ref="I7853:I7864" si="251">WEEKNUM(B7853)</f>
        <v>16</v>
      </c>
      <c r="P7853" s="21" t="e">
        <f t="shared" ca="1" si="250"/>
        <v>#NAME?</v>
      </c>
    </row>
    <row r="7854" spans="1:16" x14ac:dyDescent="0.25">
      <c r="A7854" s="21" t="s">
        <v>2119</v>
      </c>
      <c r="B7854" s="25">
        <v>42108</v>
      </c>
      <c r="C7854" s="21" t="s">
        <v>1015</v>
      </c>
      <c r="D7854" s="21" t="s">
        <v>1153</v>
      </c>
      <c r="E7854" s="26">
        <v>760</v>
      </c>
      <c r="G7854" s="28" t="s">
        <v>1061</v>
      </c>
      <c r="I7854" s="21">
        <f t="shared" si="251"/>
        <v>16</v>
      </c>
      <c r="P7854" s="21" t="e">
        <f t="shared" ca="1" si="250"/>
        <v>#NAME?</v>
      </c>
    </row>
    <row r="7855" spans="1:16" x14ac:dyDescent="0.25">
      <c r="A7855" s="21" t="s">
        <v>2119</v>
      </c>
      <c r="B7855" s="25">
        <v>42108</v>
      </c>
      <c r="C7855" s="21" t="s">
        <v>1015</v>
      </c>
      <c r="D7855" s="21" t="s">
        <v>1386</v>
      </c>
      <c r="E7855" s="26">
        <v>2500</v>
      </c>
      <c r="G7855" s="28" t="s">
        <v>1355</v>
      </c>
      <c r="I7855" s="21">
        <f t="shared" si="251"/>
        <v>16</v>
      </c>
      <c r="P7855" s="21" t="e">
        <f t="shared" ca="1" si="250"/>
        <v>#NAME?</v>
      </c>
    </row>
    <row r="7856" spans="1:16" x14ac:dyDescent="0.25">
      <c r="A7856" s="21" t="s">
        <v>2119</v>
      </c>
      <c r="B7856" s="25">
        <v>42108</v>
      </c>
      <c r="C7856" s="21" t="s">
        <v>21</v>
      </c>
      <c r="D7856" s="21" t="s">
        <v>924</v>
      </c>
      <c r="E7856" s="26">
        <v>2200</v>
      </c>
      <c r="G7856" s="21" t="s">
        <v>1364</v>
      </c>
      <c r="I7856" s="21">
        <f t="shared" si="251"/>
        <v>16</v>
      </c>
      <c r="P7856" s="21" t="e">
        <f t="shared" ca="1" si="250"/>
        <v>#NAME?</v>
      </c>
    </row>
    <row r="7857" spans="1:16" x14ac:dyDescent="0.25">
      <c r="A7857" s="21" t="s">
        <v>2119</v>
      </c>
      <c r="B7857" s="25">
        <v>42108</v>
      </c>
      <c r="C7857" s="21" t="s">
        <v>21</v>
      </c>
      <c r="D7857" s="21" t="s">
        <v>924</v>
      </c>
      <c r="E7857" s="26">
        <v>2200</v>
      </c>
      <c r="G7857" s="28" t="s">
        <v>1372</v>
      </c>
      <c r="I7857" s="21">
        <f t="shared" si="251"/>
        <v>16</v>
      </c>
      <c r="P7857" s="21" t="e">
        <f t="shared" ca="1" si="250"/>
        <v>#NAME?</v>
      </c>
    </row>
    <row r="7858" spans="1:16" x14ac:dyDescent="0.25">
      <c r="A7858" s="21" t="s">
        <v>2119</v>
      </c>
      <c r="B7858" s="25">
        <v>42108</v>
      </c>
      <c r="C7858" s="21" t="s">
        <v>21</v>
      </c>
      <c r="D7858" s="21" t="s">
        <v>1153</v>
      </c>
      <c r="E7858" s="26">
        <v>2900</v>
      </c>
      <c r="G7858" s="28" t="s">
        <v>1372</v>
      </c>
      <c r="I7858" s="21">
        <f t="shared" si="251"/>
        <v>16</v>
      </c>
      <c r="P7858" s="21" t="e">
        <f t="shared" ca="1" si="250"/>
        <v>#NAME?</v>
      </c>
    </row>
    <row r="7859" spans="1:16" x14ac:dyDescent="0.25">
      <c r="A7859" s="21" t="s">
        <v>2119</v>
      </c>
      <c r="B7859" s="25">
        <v>42108</v>
      </c>
      <c r="C7859" s="21" t="s">
        <v>21</v>
      </c>
      <c r="D7859" s="21" t="s">
        <v>1360</v>
      </c>
      <c r="E7859" s="26">
        <v>10</v>
      </c>
      <c r="G7859" s="28" t="s">
        <v>62</v>
      </c>
      <c r="I7859" s="21">
        <f t="shared" si="251"/>
        <v>16</v>
      </c>
      <c r="P7859" s="21" t="e">
        <f t="shared" ca="1" si="250"/>
        <v>#NAME?</v>
      </c>
    </row>
    <row r="7860" spans="1:16" x14ac:dyDescent="0.25">
      <c r="A7860" s="21" t="s">
        <v>2119</v>
      </c>
      <c r="B7860" s="25">
        <v>42108</v>
      </c>
      <c r="C7860" s="21" t="s">
        <v>21</v>
      </c>
      <c r="D7860" s="21" t="s">
        <v>1173</v>
      </c>
      <c r="E7860" s="26">
        <v>750</v>
      </c>
      <c r="G7860" s="28" t="s">
        <v>1372</v>
      </c>
      <c r="I7860" s="21">
        <f t="shared" si="251"/>
        <v>16</v>
      </c>
      <c r="P7860" s="21" t="e">
        <f t="shared" ca="1" si="250"/>
        <v>#NAME?</v>
      </c>
    </row>
    <row r="7861" spans="1:16" x14ac:dyDescent="0.25">
      <c r="A7861" s="21" t="s">
        <v>2119</v>
      </c>
      <c r="B7861" s="25">
        <v>42108</v>
      </c>
      <c r="C7861" s="21" t="s">
        <v>21</v>
      </c>
      <c r="D7861" s="21" t="s">
        <v>1376</v>
      </c>
      <c r="E7861" s="26">
        <v>1350</v>
      </c>
      <c r="G7861" s="28" t="s">
        <v>1354</v>
      </c>
      <c r="I7861" s="21">
        <f t="shared" si="251"/>
        <v>16</v>
      </c>
      <c r="P7861" s="21" t="e">
        <f t="shared" ca="1" si="250"/>
        <v>#NAME?</v>
      </c>
    </row>
    <row r="7862" spans="1:16" x14ac:dyDescent="0.25">
      <c r="A7862" s="21" t="s">
        <v>2119</v>
      </c>
      <c r="B7862" s="25">
        <v>42108</v>
      </c>
      <c r="C7862" s="21" t="s">
        <v>21</v>
      </c>
      <c r="D7862" s="21" t="s">
        <v>1376</v>
      </c>
      <c r="E7862" s="26">
        <v>1750</v>
      </c>
      <c r="G7862" s="28" t="s">
        <v>1372</v>
      </c>
      <c r="I7862" s="21">
        <f t="shared" si="251"/>
        <v>16</v>
      </c>
      <c r="P7862" s="21" t="e">
        <f t="shared" ca="1" si="250"/>
        <v>#NAME?</v>
      </c>
    </row>
    <row r="7863" spans="1:16" x14ac:dyDescent="0.25">
      <c r="A7863" s="21" t="s">
        <v>2119</v>
      </c>
      <c r="B7863" s="25">
        <v>42108</v>
      </c>
      <c r="C7863" s="21" t="s">
        <v>1015</v>
      </c>
      <c r="D7863" s="21" t="s">
        <v>1376</v>
      </c>
      <c r="E7863" s="26">
        <v>700</v>
      </c>
      <c r="G7863" s="28" t="s">
        <v>1211</v>
      </c>
      <c r="I7863" s="21">
        <f t="shared" si="251"/>
        <v>16</v>
      </c>
      <c r="P7863" s="21" t="e">
        <f t="shared" ca="1" si="250"/>
        <v>#NAME?</v>
      </c>
    </row>
    <row r="7864" spans="1:16" x14ac:dyDescent="0.25">
      <c r="A7864" s="21" t="s">
        <v>2119</v>
      </c>
      <c r="B7864" s="25">
        <v>42108</v>
      </c>
      <c r="C7864" s="21" t="s">
        <v>1015</v>
      </c>
      <c r="D7864" s="21" t="s">
        <v>1153</v>
      </c>
      <c r="E7864" s="26">
        <v>310</v>
      </c>
      <c r="G7864" s="28" t="s">
        <v>1211</v>
      </c>
      <c r="I7864" s="21">
        <f t="shared" si="251"/>
        <v>16</v>
      </c>
      <c r="P7864" s="21" t="e">
        <f t="shared" ca="1" si="250"/>
        <v>#NAME?</v>
      </c>
    </row>
    <row r="7865" spans="1:16" x14ac:dyDescent="0.25">
      <c r="A7865" s="21" t="s">
        <v>2119</v>
      </c>
      <c r="B7865" s="25">
        <v>42109</v>
      </c>
      <c r="C7865" s="21" t="s">
        <v>6</v>
      </c>
      <c r="D7865" s="21">
        <v>327361</v>
      </c>
      <c r="F7865" s="26">
        <v>199.98</v>
      </c>
      <c r="G7865" s="28" t="s">
        <v>1368</v>
      </c>
      <c r="P7865" s="21" t="e">
        <f t="shared" ca="1" si="250"/>
        <v>#NAME?</v>
      </c>
    </row>
    <row r="7866" spans="1:16" x14ac:dyDescent="0.25">
      <c r="A7866" s="21" t="s">
        <v>2119</v>
      </c>
      <c r="B7866" s="25">
        <v>42109</v>
      </c>
      <c r="C7866" s="21" t="s">
        <v>6</v>
      </c>
      <c r="D7866" s="21">
        <v>120677</v>
      </c>
      <c r="F7866" s="26">
        <v>598.12</v>
      </c>
      <c r="G7866" s="28" t="s">
        <v>356</v>
      </c>
      <c r="P7866" s="21" t="e">
        <f t="shared" ca="1" si="250"/>
        <v>#NAME?</v>
      </c>
    </row>
    <row r="7867" spans="1:16" x14ac:dyDescent="0.25">
      <c r="A7867" s="21" t="s">
        <v>2119</v>
      </c>
      <c r="B7867" s="25">
        <v>42109</v>
      </c>
      <c r="C7867" s="21" t="s">
        <v>1230</v>
      </c>
      <c r="D7867" s="21">
        <v>120693</v>
      </c>
      <c r="F7867" s="26">
        <v>9.84</v>
      </c>
      <c r="G7867" s="28" t="s">
        <v>314</v>
      </c>
      <c r="P7867" s="21" t="e">
        <f t="shared" ca="1" si="250"/>
        <v>#NAME?</v>
      </c>
    </row>
    <row r="7868" spans="1:16" x14ac:dyDescent="0.25">
      <c r="A7868" s="21" t="s">
        <v>2119</v>
      </c>
      <c r="B7868" s="25">
        <v>42109</v>
      </c>
      <c r="C7868" s="21" t="s">
        <v>1230</v>
      </c>
      <c r="D7868" s="21">
        <v>513556</v>
      </c>
      <c r="F7868" s="26">
        <v>807.38</v>
      </c>
      <c r="G7868" s="28" t="s">
        <v>1211</v>
      </c>
      <c r="P7868" s="21" t="e">
        <f t="shared" ca="1" si="250"/>
        <v>#NAME?</v>
      </c>
    </row>
    <row r="7869" spans="1:16" x14ac:dyDescent="0.25">
      <c r="A7869" s="21" t="s">
        <v>2119</v>
      </c>
      <c r="B7869" s="25">
        <v>42110</v>
      </c>
      <c r="C7869" s="21" t="s">
        <v>21</v>
      </c>
      <c r="D7869" s="21" t="s">
        <v>1009</v>
      </c>
      <c r="E7869" s="26">
        <v>-250</v>
      </c>
      <c r="G7869" s="28" t="s">
        <v>1009</v>
      </c>
      <c r="I7869" s="21">
        <f>WEEKNUM(B7869)</f>
        <v>16</v>
      </c>
      <c r="P7869" s="21" t="e">
        <f t="shared" ca="1" si="250"/>
        <v>#NAME?</v>
      </c>
    </row>
    <row r="7870" spans="1:16" x14ac:dyDescent="0.25">
      <c r="A7870" s="21" t="s">
        <v>2119</v>
      </c>
      <c r="B7870" s="25">
        <v>42110</v>
      </c>
      <c r="C7870" s="21" t="s">
        <v>21</v>
      </c>
      <c r="D7870" s="21" t="s">
        <v>255</v>
      </c>
      <c r="E7870" s="26">
        <v>2000</v>
      </c>
      <c r="G7870" s="28" t="s">
        <v>1372</v>
      </c>
      <c r="I7870" s="21">
        <f>WEEKNUM(B7870)</f>
        <v>16</v>
      </c>
      <c r="P7870" s="21" t="e">
        <f t="shared" ca="1" si="250"/>
        <v>#NAME?</v>
      </c>
    </row>
    <row r="7871" spans="1:16" x14ac:dyDescent="0.25">
      <c r="A7871" s="21" t="s">
        <v>2119</v>
      </c>
      <c r="B7871" s="25">
        <v>42110</v>
      </c>
      <c r="C7871" s="21" t="s">
        <v>21</v>
      </c>
      <c r="D7871" s="21" t="s">
        <v>255</v>
      </c>
      <c r="E7871" s="26">
        <v>2000</v>
      </c>
      <c r="G7871" s="21" t="s">
        <v>1364</v>
      </c>
      <c r="I7871" s="21">
        <f>WEEKNUM(B7871)</f>
        <v>16</v>
      </c>
      <c r="P7871" s="21" t="e">
        <f t="shared" ca="1" si="250"/>
        <v>#NAME?</v>
      </c>
    </row>
    <row r="7872" spans="1:16" x14ac:dyDescent="0.25">
      <c r="A7872" s="21" t="s">
        <v>2119</v>
      </c>
      <c r="B7872" s="25">
        <v>42110</v>
      </c>
      <c r="C7872" s="21" t="s">
        <v>6</v>
      </c>
      <c r="D7872" s="21">
        <v>352261</v>
      </c>
      <c r="F7872" s="26">
        <v>172.15</v>
      </c>
      <c r="G7872" s="28" t="s">
        <v>1220</v>
      </c>
      <c r="P7872" s="21" t="e">
        <f t="shared" ca="1" si="250"/>
        <v>#NAME?</v>
      </c>
    </row>
    <row r="7873" spans="1:16" x14ac:dyDescent="0.25">
      <c r="A7873" s="21" t="s">
        <v>2119</v>
      </c>
      <c r="B7873" s="25">
        <v>42110</v>
      </c>
      <c r="C7873" s="21" t="s">
        <v>6</v>
      </c>
      <c r="D7873" s="21">
        <v>200794</v>
      </c>
      <c r="F7873" s="26">
        <v>39.06</v>
      </c>
      <c r="G7873" s="28" t="s">
        <v>68</v>
      </c>
      <c r="P7873" s="21" t="e">
        <f t="shared" ca="1" si="250"/>
        <v>#NAME?</v>
      </c>
    </row>
    <row r="7874" spans="1:16" x14ac:dyDescent="0.25">
      <c r="A7874" s="21" t="s">
        <v>2119</v>
      </c>
      <c r="B7874" s="25">
        <v>42110</v>
      </c>
      <c r="C7874" s="21" t="s">
        <v>1230</v>
      </c>
      <c r="D7874" s="21">
        <v>120793</v>
      </c>
      <c r="F7874" s="26">
        <v>592.69000000000005</v>
      </c>
      <c r="G7874" s="28" t="s">
        <v>1368</v>
      </c>
      <c r="P7874" s="21" t="e">
        <f t="shared" ca="1" si="250"/>
        <v>#NAME?</v>
      </c>
    </row>
    <row r="7875" spans="1:16" x14ac:dyDescent="0.25">
      <c r="A7875" s="21" t="s">
        <v>2119</v>
      </c>
      <c r="B7875" s="25">
        <v>42110</v>
      </c>
      <c r="C7875" s="21" t="s">
        <v>1015</v>
      </c>
      <c r="D7875" s="21" t="s">
        <v>255</v>
      </c>
      <c r="E7875" s="26">
        <v>2100</v>
      </c>
      <c r="G7875" s="28" t="s">
        <v>1211</v>
      </c>
      <c r="I7875" s="21">
        <f>WEEKNUM(B7875)</f>
        <v>16</v>
      </c>
      <c r="P7875" s="21" t="e">
        <f t="shared" ca="1" si="250"/>
        <v>#NAME?</v>
      </c>
    </row>
    <row r="7876" spans="1:16" x14ac:dyDescent="0.25">
      <c r="A7876" s="21" t="s">
        <v>2119</v>
      </c>
      <c r="B7876" s="25">
        <v>42110</v>
      </c>
      <c r="C7876" s="21" t="s">
        <v>1230</v>
      </c>
      <c r="D7876" s="21">
        <v>120786</v>
      </c>
      <c r="F7876" s="26">
        <v>1061.5899999999999</v>
      </c>
      <c r="G7876" s="28" t="s">
        <v>1211</v>
      </c>
      <c r="P7876" s="21" t="e">
        <f t="shared" ca="1" si="250"/>
        <v>#NAME?</v>
      </c>
    </row>
    <row r="7877" spans="1:16" x14ac:dyDescent="0.25">
      <c r="A7877" s="21" t="s">
        <v>2119</v>
      </c>
      <c r="B7877" s="25">
        <v>42111</v>
      </c>
      <c r="C7877" s="21" t="s">
        <v>1015</v>
      </c>
      <c r="D7877" s="21" t="s">
        <v>260</v>
      </c>
      <c r="E7877" s="26">
        <v>975</v>
      </c>
      <c r="G7877" s="28" t="s">
        <v>1061</v>
      </c>
      <c r="I7877" s="21">
        <f>WEEKNUM(B7877)</f>
        <v>16</v>
      </c>
      <c r="P7877" s="21" t="e">
        <f t="shared" ca="1" si="250"/>
        <v>#NAME?</v>
      </c>
    </row>
    <row r="7878" spans="1:16" x14ac:dyDescent="0.25">
      <c r="A7878" s="21" t="s">
        <v>2119</v>
      </c>
      <c r="B7878" s="25">
        <v>42111</v>
      </c>
      <c r="C7878" s="21" t="s">
        <v>21</v>
      </c>
      <c r="D7878" s="21" t="s">
        <v>260</v>
      </c>
      <c r="E7878" s="26">
        <v>250</v>
      </c>
      <c r="G7878" s="28" t="s">
        <v>164</v>
      </c>
      <c r="I7878" s="21">
        <f>WEEKNUM(B7878)</f>
        <v>16</v>
      </c>
      <c r="P7878" s="21" t="e">
        <f t="shared" ca="1" si="250"/>
        <v>#NAME?</v>
      </c>
    </row>
    <row r="7879" spans="1:16" x14ac:dyDescent="0.25">
      <c r="A7879" s="21" t="s">
        <v>2119</v>
      </c>
      <c r="B7879" s="25">
        <v>42111</v>
      </c>
      <c r="C7879" s="21" t="s">
        <v>21</v>
      </c>
      <c r="D7879" s="21" t="s">
        <v>1201</v>
      </c>
      <c r="E7879" s="26">
        <v>1200</v>
      </c>
      <c r="G7879" s="28" t="s">
        <v>1220</v>
      </c>
      <c r="I7879" s="21">
        <f>WEEKNUM(B7879)</f>
        <v>16</v>
      </c>
      <c r="P7879" s="21" t="e">
        <f t="shared" ca="1" si="250"/>
        <v>#NAME?</v>
      </c>
    </row>
    <row r="7880" spans="1:16" x14ac:dyDescent="0.25">
      <c r="A7880" s="21" t="s">
        <v>2119</v>
      </c>
      <c r="B7880" s="25">
        <v>42111</v>
      </c>
      <c r="C7880" s="21" t="s">
        <v>1230</v>
      </c>
      <c r="D7880" s="21">
        <v>327656</v>
      </c>
      <c r="F7880" s="26">
        <v>183.5</v>
      </c>
      <c r="G7880" s="28" t="s">
        <v>1368</v>
      </c>
      <c r="P7880" s="21" t="e">
        <f t="shared" ca="1" si="250"/>
        <v>#NAME?</v>
      </c>
    </row>
    <row r="7881" spans="1:16" x14ac:dyDescent="0.25">
      <c r="A7881" s="21" t="s">
        <v>2119</v>
      </c>
      <c r="B7881" s="25">
        <v>42111</v>
      </c>
      <c r="C7881" s="21" t="s">
        <v>1230</v>
      </c>
      <c r="D7881" s="21">
        <v>120911</v>
      </c>
      <c r="F7881" s="26">
        <v>147.96</v>
      </c>
      <c r="G7881" s="28" t="s">
        <v>1387</v>
      </c>
      <c r="P7881" s="21" t="e">
        <f t="shared" ca="1" si="250"/>
        <v>#NAME?</v>
      </c>
    </row>
    <row r="7882" spans="1:16" x14ac:dyDescent="0.25">
      <c r="A7882" s="21" t="s">
        <v>2119</v>
      </c>
      <c r="B7882" s="25">
        <v>42111</v>
      </c>
      <c r="C7882" s="21" t="s">
        <v>275</v>
      </c>
      <c r="D7882" s="21" t="s">
        <v>216</v>
      </c>
      <c r="F7882" s="26">
        <v>407</v>
      </c>
      <c r="G7882" s="28" t="s">
        <v>1388</v>
      </c>
      <c r="P7882" s="21" t="e">
        <f t="shared" ca="1" si="250"/>
        <v>#NAME?</v>
      </c>
    </row>
    <row r="7883" spans="1:16" x14ac:dyDescent="0.25">
      <c r="A7883" s="21" t="s">
        <v>2119</v>
      </c>
      <c r="B7883" s="25">
        <v>42111</v>
      </c>
      <c r="C7883" s="21" t="s">
        <v>1015</v>
      </c>
      <c r="D7883" s="21" t="s">
        <v>260</v>
      </c>
      <c r="E7883" s="26">
        <v>1700</v>
      </c>
      <c r="G7883" s="28" t="s">
        <v>1211</v>
      </c>
      <c r="I7883" s="21">
        <f>WEEKNUM(B7883)</f>
        <v>16</v>
      </c>
      <c r="P7883" s="21" t="e">
        <f t="shared" ca="1" si="250"/>
        <v>#NAME?</v>
      </c>
    </row>
    <row r="7884" spans="1:16" x14ac:dyDescent="0.25">
      <c r="A7884" s="21" t="s">
        <v>2119</v>
      </c>
      <c r="B7884" s="25">
        <v>42112</v>
      </c>
      <c r="C7884" s="21" t="s">
        <v>1230</v>
      </c>
      <c r="D7884" s="21">
        <v>327795</v>
      </c>
      <c r="F7884" s="26">
        <v>227.45</v>
      </c>
      <c r="G7884" s="28" t="s">
        <v>1368</v>
      </c>
      <c r="P7884" s="21" t="e">
        <f t="shared" ca="1" si="250"/>
        <v>#NAME?</v>
      </c>
    </row>
    <row r="7885" spans="1:16" x14ac:dyDescent="0.25">
      <c r="A7885" s="21" t="s">
        <v>2119</v>
      </c>
      <c r="B7885" s="25">
        <v>42112</v>
      </c>
      <c r="C7885" s="21" t="s">
        <v>6</v>
      </c>
      <c r="D7885" s="21">
        <v>327797</v>
      </c>
      <c r="F7885" s="26">
        <v>284.10000000000002</v>
      </c>
      <c r="G7885" s="28" t="s">
        <v>356</v>
      </c>
      <c r="P7885" s="21" t="e">
        <f t="shared" ca="1" si="250"/>
        <v>#NAME?</v>
      </c>
    </row>
    <row r="7886" spans="1:16" x14ac:dyDescent="0.25">
      <c r="A7886" s="21" t="s">
        <v>2119</v>
      </c>
      <c r="B7886" s="25">
        <v>42112</v>
      </c>
      <c r="C7886" s="21" t="s">
        <v>6</v>
      </c>
      <c r="D7886" s="21">
        <v>352663</v>
      </c>
      <c r="F7886" s="26">
        <v>256.76</v>
      </c>
      <c r="G7886" s="28" t="s">
        <v>1220</v>
      </c>
      <c r="P7886" s="21" t="e">
        <f t="shared" ca="1" si="250"/>
        <v>#NAME?</v>
      </c>
    </row>
    <row r="7887" spans="1:16" x14ac:dyDescent="0.25">
      <c r="A7887" s="21" t="s">
        <v>2119</v>
      </c>
      <c r="B7887" s="25">
        <v>42112</v>
      </c>
      <c r="C7887" s="21" t="s">
        <v>6</v>
      </c>
      <c r="D7887" s="21">
        <v>352718</v>
      </c>
      <c r="F7887" s="26">
        <v>93.71</v>
      </c>
      <c r="G7887" s="28" t="s">
        <v>1220</v>
      </c>
      <c r="P7887" s="21" t="e">
        <f t="shared" ca="1" si="250"/>
        <v>#NAME?</v>
      </c>
    </row>
    <row r="7888" spans="1:16" x14ac:dyDescent="0.25">
      <c r="A7888" s="21" t="s">
        <v>2119</v>
      </c>
      <c r="B7888" s="25">
        <v>42112</v>
      </c>
      <c r="C7888" s="21" t="s">
        <v>6</v>
      </c>
      <c r="D7888" s="21">
        <v>514498</v>
      </c>
      <c r="F7888" s="26">
        <v>373.98</v>
      </c>
      <c r="G7888" s="28" t="s">
        <v>1354</v>
      </c>
      <c r="P7888" s="21" t="e">
        <f t="shared" ca="1" si="250"/>
        <v>#NAME?</v>
      </c>
    </row>
    <row r="7889" spans="1:16" x14ac:dyDescent="0.25">
      <c r="A7889" s="21" t="s">
        <v>2119</v>
      </c>
      <c r="B7889" s="25">
        <v>42112</v>
      </c>
      <c r="C7889" s="21" t="s">
        <v>6</v>
      </c>
      <c r="D7889" s="21">
        <v>121000</v>
      </c>
      <c r="F7889" s="26">
        <v>244.35</v>
      </c>
      <c r="G7889" s="28" t="s">
        <v>1389</v>
      </c>
      <c r="P7889" s="21" t="e">
        <f t="shared" ca="1" si="250"/>
        <v>#NAME?</v>
      </c>
    </row>
    <row r="7890" spans="1:16" x14ac:dyDescent="0.25">
      <c r="A7890" s="21" t="s">
        <v>2119</v>
      </c>
      <c r="B7890" s="25">
        <v>42112</v>
      </c>
      <c r="C7890" s="21" t="s">
        <v>1230</v>
      </c>
      <c r="D7890" s="21">
        <v>120999</v>
      </c>
      <c r="F7890" s="26">
        <v>920.88</v>
      </c>
      <c r="G7890" s="28" t="s">
        <v>1211</v>
      </c>
      <c r="P7890" s="21" t="e">
        <f t="shared" ca="1" si="250"/>
        <v>#NAME?</v>
      </c>
    </row>
    <row r="7891" spans="1:16" x14ac:dyDescent="0.25">
      <c r="A7891" s="21" t="s">
        <v>2119</v>
      </c>
      <c r="B7891" s="25">
        <v>42113</v>
      </c>
      <c r="C7891" s="21" t="s">
        <v>6</v>
      </c>
      <c r="D7891" s="21">
        <v>514726</v>
      </c>
      <c r="F7891" s="26">
        <v>434.54</v>
      </c>
      <c r="G7891" s="28" t="s">
        <v>1354</v>
      </c>
      <c r="P7891" s="21" t="e">
        <f t="shared" ca="1" si="250"/>
        <v>#NAME?</v>
      </c>
    </row>
    <row r="7892" spans="1:16" x14ac:dyDescent="0.25">
      <c r="A7892" s="21" t="s">
        <v>2119</v>
      </c>
      <c r="B7892" s="25">
        <v>42114</v>
      </c>
      <c r="C7892" s="21" t="s">
        <v>1015</v>
      </c>
      <c r="D7892" s="21" t="s">
        <v>1153</v>
      </c>
      <c r="E7892" s="26">
        <v>120</v>
      </c>
      <c r="G7892" s="28" t="s">
        <v>314</v>
      </c>
      <c r="I7892" s="21">
        <f t="shared" ref="I7892:I7899" si="252">WEEKNUM(B7892)</f>
        <v>17</v>
      </c>
      <c r="P7892" s="21" t="e">
        <f t="shared" ref="P7892:P7955" ca="1" si="253">sheetexists("budgets", G7892)</f>
        <v>#NAME?</v>
      </c>
    </row>
    <row r="7893" spans="1:16" x14ac:dyDescent="0.25">
      <c r="A7893" s="21" t="s">
        <v>2119</v>
      </c>
      <c r="B7893" s="25">
        <v>42114</v>
      </c>
      <c r="C7893" s="21" t="s">
        <v>21</v>
      </c>
      <c r="D7893" s="21" t="s">
        <v>40</v>
      </c>
      <c r="E7893" s="26">
        <v>1220</v>
      </c>
      <c r="G7893" s="28" t="s">
        <v>1372</v>
      </c>
      <c r="I7893" s="21">
        <f t="shared" si="252"/>
        <v>17</v>
      </c>
      <c r="P7893" s="21" t="e">
        <f t="shared" ca="1" si="253"/>
        <v>#NAME?</v>
      </c>
    </row>
    <row r="7894" spans="1:16" x14ac:dyDescent="0.25">
      <c r="A7894" s="21" t="s">
        <v>2119</v>
      </c>
      <c r="B7894" s="25">
        <v>42114</v>
      </c>
      <c r="C7894" s="21" t="s">
        <v>21</v>
      </c>
      <c r="D7894" s="21" t="s">
        <v>40</v>
      </c>
      <c r="E7894" s="26">
        <v>1380</v>
      </c>
      <c r="G7894" s="21" t="s">
        <v>1364</v>
      </c>
      <c r="I7894" s="21">
        <f t="shared" si="252"/>
        <v>17</v>
      </c>
      <c r="P7894" s="21" t="e">
        <f t="shared" ca="1" si="253"/>
        <v>#NAME?</v>
      </c>
    </row>
    <row r="7895" spans="1:16" x14ac:dyDescent="0.25">
      <c r="A7895" s="21" t="s">
        <v>2119</v>
      </c>
      <c r="B7895" s="25">
        <v>42114</v>
      </c>
      <c r="C7895" s="21" t="s">
        <v>21</v>
      </c>
      <c r="D7895" s="21" t="s">
        <v>40</v>
      </c>
      <c r="E7895" s="26">
        <v>150</v>
      </c>
      <c r="G7895" s="28" t="s">
        <v>68</v>
      </c>
      <c r="I7895" s="21">
        <f t="shared" si="252"/>
        <v>17</v>
      </c>
      <c r="P7895" s="21" t="e">
        <f t="shared" ca="1" si="253"/>
        <v>#NAME?</v>
      </c>
    </row>
    <row r="7896" spans="1:16" x14ac:dyDescent="0.25">
      <c r="A7896" s="21" t="s">
        <v>2119</v>
      </c>
      <c r="B7896" s="25">
        <v>42114</v>
      </c>
      <c r="C7896" s="21" t="s">
        <v>21</v>
      </c>
      <c r="D7896" s="21" t="s">
        <v>40</v>
      </c>
      <c r="E7896" s="26">
        <v>150</v>
      </c>
      <c r="G7896" s="28" t="s">
        <v>62</v>
      </c>
      <c r="I7896" s="21">
        <f t="shared" si="252"/>
        <v>17</v>
      </c>
      <c r="P7896" s="21" t="e">
        <f t="shared" ca="1" si="253"/>
        <v>#NAME?</v>
      </c>
    </row>
    <row r="7897" spans="1:16" x14ac:dyDescent="0.25">
      <c r="A7897" s="21" t="s">
        <v>2119</v>
      </c>
      <c r="B7897" s="25">
        <v>42114</v>
      </c>
      <c r="C7897" s="21" t="s">
        <v>21</v>
      </c>
      <c r="D7897" s="21" t="s">
        <v>40</v>
      </c>
      <c r="E7897" s="26">
        <v>100</v>
      </c>
      <c r="G7897" s="28" t="s">
        <v>1029</v>
      </c>
      <c r="I7897" s="21">
        <f t="shared" si="252"/>
        <v>17</v>
      </c>
      <c r="P7897" s="21" t="e">
        <f t="shared" ca="1" si="253"/>
        <v>#NAME?</v>
      </c>
    </row>
    <row r="7898" spans="1:16" x14ac:dyDescent="0.25">
      <c r="A7898" s="21" t="s">
        <v>2119</v>
      </c>
      <c r="B7898" s="25">
        <v>42114</v>
      </c>
      <c r="C7898" s="21" t="s">
        <v>21</v>
      </c>
      <c r="D7898" s="21" t="s">
        <v>1153</v>
      </c>
      <c r="E7898" s="26">
        <v>1440</v>
      </c>
      <c r="G7898" s="28" t="s">
        <v>356</v>
      </c>
      <c r="I7898" s="21">
        <f t="shared" si="252"/>
        <v>17</v>
      </c>
      <c r="P7898" s="21" t="e">
        <f t="shared" ca="1" si="253"/>
        <v>#NAME?</v>
      </c>
    </row>
    <row r="7899" spans="1:16" x14ac:dyDescent="0.25">
      <c r="A7899" s="21" t="s">
        <v>2119</v>
      </c>
      <c r="B7899" s="25">
        <v>42114</v>
      </c>
      <c r="C7899" s="21" t="s">
        <v>21</v>
      </c>
      <c r="D7899" s="21" t="s">
        <v>46</v>
      </c>
      <c r="E7899" s="26">
        <v>2400</v>
      </c>
      <c r="G7899" s="28" t="s">
        <v>1354</v>
      </c>
      <c r="I7899" s="21">
        <f t="shared" si="252"/>
        <v>17</v>
      </c>
      <c r="P7899" s="21" t="e">
        <f t="shared" ca="1" si="253"/>
        <v>#NAME?</v>
      </c>
    </row>
    <row r="7900" spans="1:16" x14ac:dyDescent="0.25">
      <c r="A7900" s="21" t="s">
        <v>2119</v>
      </c>
      <c r="B7900" s="25">
        <v>42114</v>
      </c>
      <c r="C7900" s="21" t="s">
        <v>6</v>
      </c>
      <c r="D7900" s="21">
        <v>529754</v>
      </c>
      <c r="F7900" s="26">
        <v>811.67</v>
      </c>
      <c r="G7900" s="28" t="s">
        <v>495</v>
      </c>
      <c r="P7900" s="21" t="e">
        <f t="shared" ca="1" si="253"/>
        <v>#NAME?</v>
      </c>
    </row>
    <row r="7901" spans="1:16" x14ac:dyDescent="0.25">
      <c r="A7901" s="21" t="s">
        <v>2119</v>
      </c>
      <c r="B7901" s="25">
        <v>42114</v>
      </c>
      <c r="C7901" s="21" t="s">
        <v>1230</v>
      </c>
      <c r="D7901" s="21">
        <v>328017</v>
      </c>
      <c r="F7901" s="26">
        <v>551.78</v>
      </c>
      <c r="G7901" s="28" t="s">
        <v>1368</v>
      </c>
      <c r="P7901" s="21" t="e">
        <f t="shared" ca="1" si="253"/>
        <v>#NAME?</v>
      </c>
    </row>
    <row r="7902" spans="1:16" x14ac:dyDescent="0.25">
      <c r="A7902" s="21" t="s">
        <v>2119</v>
      </c>
      <c r="B7902" s="25">
        <v>42114</v>
      </c>
      <c r="C7902" s="21" t="s">
        <v>6</v>
      </c>
      <c r="D7902" s="21">
        <v>121237</v>
      </c>
      <c r="F7902" s="26">
        <v>56.42</v>
      </c>
      <c r="G7902" s="28" t="s">
        <v>331</v>
      </c>
      <c r="P7902" s="21" t="e">
        <f t="shared" ca="1" si="253"/>
        <v>#NAME?</v>
      </c>
    </row>
    <row r="7903" spans="1:16" x14ac:dyDescent="0.25">
      <c r="A7903" s="21" t="s">
        <v>2119</v>
      </c>
      <c r="B7903" s="25">
        <v>42114</v>
      </c>
      <c r="C7903" s="21" t="s">
        <v>1015</v>
      </c>
      <c r="D7903" s="21" t="s">
        <v>1153</v>
      </c>
      <c r="E7903" s="26">
        <v>2890</v>
      </c>
      <c r="G7903" s="28" t="s">
        <v>1211</v>
      </c>
      <c r="I7903" s="21">
        <f>WEEKNUM(B7903)</f>
        <v>17</v>
      </c>
      <c r="P7903" s="21" t="e">
        <f t="shared" ca="1" si="253"/>
        <v>#NAME?</v>
      </c>
    </row>
    <row r="7904" spans="1:16" x14ac:dyDescent="0.25">
      <c r="A7904" s="21" t="s">
        <v>2119</v>
      </c>
      <c r="B7904" s="25">
        <v>42114</v>
      </c>
      <c r="C7904" s="21" t="s">
        <v>275</v>
      </c>
      <c r="D7904" s="21" t="s">
        <v>216</v>
      </c>
      <c r="F7904" s="26">
        <v>429.71</v>
      </c>
      <c r="G7904" s="28" t="s">
        <v>1211</v>
      </c>
      <c r="P7904" s="21" t="e">
        <f t="shared" ca="1" si="253"/>
        <v>#NAME?</v>
      </c>
    </row>
    <row r="7905" spans="1:16" x14ac:dyDescent="0.25">
      <c r="A7905" s="21" t="s">
        <v>2119</v>
      </c>
      <c r="B7905" s="25">
        <v>42115</v>
      </c>
      <c r="C7905" s="21" t="s">
        <v>1015</v>
      </c>
      <c r="D7905" s="21" t="s">
        <v>1173</v>
      </c>
      <c r="E7905" s="26">
        <v>800</v>
      </c>
      <c r="G7905" s="28" t="s">
        <v>1355</v>
      </c>
      <c r="I7905" s="21">
        <f>WEEKNUM(B7905)</f>
        <v>17</v>
      </c>
      <c r="P7905" s="21" t="e">
        <f t="shared" ca="1" si="253"/>
        <v>#NAME?</v>
      </c>
    </row>
    <row r="7906" spans="1:16" x14ac:dyDescent="0.25">
      <c r="A7906" s="21" t="s">
        <v>2119</v>
      </c>
      <c r="B7906" s="25">
        <v>42115</v>
      </c>
      <c r="C7906" s="21" t="s">
        <v>1015</v>
      </c>
      <c r="D7906" s="21" t="s">
        <v>295</v>
      </c>
      <c r="E7906" s="26">
        <v>3000</v>
      </c>
      <c r="G7906" s="28" t="s">
        <v>1368</v>
      </c>
      <c r="I7906" s="21">
        <f>WEEKNUM(B7906)</f>
        <v>17</v>
      </c>
      <c r="P7906" s="21" t="e">
        <f t="shared" ca="1" si="253"/>
        <v>#NAME?</v>
      </c>
    </row>
    <row r="7907" spans="1:16" x14ac:dyDescent="0.25">
      <c r="A7907" s="21" t="s">
        <v>2119</v>
      </c>
      <c r="B7907" s="25">
        <v>42115</v>
      </c>
      <c r="C7907" s="21" t="s">
        <v>1230</v>
      </c>
      <c r="D7907" s="21">
        <v>401373</v>
      </c>
      <c r="F7907" s="26">
        <v>145.1</v>
      </c>
      <c r="G7907" s="28" t="s">
        <v>1378</v>
      </c>
      <c r="P7907" s="21" t="e">
        <f t="shared" ca="1" si="253"/>
        <v>#NAME?</v>
      </c>
    </row>
    <row r="7908" spans="1:16" x14ac:dyDescent="0.25">
      <c r="A7908" s="21" t="s">
        <v>2119</v>
      </c>
      <c r="B7908" s="25">
        <v>42115</v>
      </c>
      <c r="C7908" s="21" t="s">
        <v>6</v>
      </c>
      <c r="D7908" s="21">
        <v>515405</v>
      </c>
      <c r="F7908" s="26">
        <v>156.74</v>
      </c>
      <c r="G7908" s="28" t="s">
        <v>1354</v>
      </c>
      <c r="P7908" s="21" t="e">
        <f t="shared" ca="1" si="253"/>
        <v>#NAME?</v>
      </c>
    </row>
    <row r="7909" spans="1:16" x14ac:dyDescent="0.25">
      <c r="A7909" s="21" t="s">
        <v>2119</v>
      </c>
      <c r="B7909" s="25">
        <v>42115</v>
      </c>
      <c r="C7909" s="21" t="s">
        <v>6</v>
      </c>
      <c r="D7909" s="21">
        <v>121320</v>
      </c>
      <c r="F7909" s="26">
        <v>96.44</v>
      </c>
      <c r="G7909" s="28" t="s">
        <v>1220</v>
      </c>
      <c r="P7909" s="21" t="e">
        <f t="shared" ca="1" si="253"/>
        <v>#NAME?</v>
      </c>
    </row>
    <row r="7910" spans="1:16" x14ac:dyDescent="0.25">
      <c r="A7910" s="21" t="s">
        <v>2119</v>
      </c>
      <c r="B7910" s="25">
        <v>42115</v>
      </c>
      <c r="C7910" s="21" t="s">
        <v>1230</v>
      </c>
      <c r="D7910" s="21">
        <v>121313</v>
      </c>
      <c r="F7910" s="26">
        <v>413.51</v>
      </c>
      <c r="G7910" s="28" t="s">
        <v>1368</v>
      </c>
      <c r="P7910" s="21" t="e">
        <f t="shared" ca="1" si="253"/>
        <v>#NAME?</v>
      </c>
    </row>
    <row r="7911" spans="1:16" x14ac:dyDescent="0.25">
      <c r="A7911" s="21" t="s">
        <v>2119</v>
      </c>
      <c r="B7911" s="25">
        <v>42115</v>
      </c>
      <c r="C7911" s="21" t="s">
        <v>1230</v>
      </c>
      <c r="D7911" s="21">
        <v>515380</v>
      </c>
      <c r="F7911" s="26">
        <v>1828.05</v>
      </c>
      <c r="G7911" s="28" t="s">
        <v>1211</v>
      </c>
      <c r="P7911" s="21" t="e">
        <f t="shared" ca="1" si="253"/>
        <v>#NAME?</v>
      </c>
    </row>
    <row r="7912" spans="1:16" x14ac:dyDescent="0.25">
      <c r="A7912" s="21" t="s">
        <v>2119</v>
      </c>
      <c r="B7912" s="25">
        <v>42116</v>
      </c>
      <c r="C7912" s="21" t="s">
        <v>1015</v>
      </c>
      <c r="D7912" s="21" t="s">
        <v>1390</v>
      </c>
      <c r="E7912" s="26">
        <v>700</v>
      </c>
      <c r="G7912" s="28" t="s">
        <v>1368</v>
      </c>
      <c r="I7912" s="21">
        <f t="shared" ref="I7912:I7918" si="254">WEEKNUM(B7912)</f>
        <v>17</v>
      </c>
      <c r="P7912" s="21" t="e">
        <f t="shared" ca="1" si="253"/>
        <v>#NAME?</v>
      </c>
    </row>
    <row r="7913" spans="1:16" x14ac:dyDescent="0.25">
      <c r="A7913" s="21" t="s">
        <v>2119</v>
      </c>
      <c r="B7913" s="25">
        <v>42116</v>
      </c>
      <c r="C7913" s="21" t="s">
        <v>21</v>
      </c>
      <c r="D7913" s="21" t="s">
        <v>1391</v>
      </c>
      <c r="E7913" s="26">
        <v>1500</v>
      </c>
      <c r="G7913" s="28" t="s">
        <v>1354</v>
      </c>
      <c r="I7913" s="21">
        <f t="shared" si="254"/>
        <v>17</v>
      </c>
      <c r="P7913" s="21" t="e">
        <f t="shared" ca="1" si="253"/>
        <v>#NAME?</v>
      </c>
    </row>
    <row r="7914" spans="1:16" x14ac:dyDescent="0.25">
      <c r="A7914" s="21" t="s">
        <v>2119</v>
      </c>
      <c r="B7914" s="25">
        <v>42116</v>
      </c>
      <c r="C7914" s="21" t="s">
        <v>21</v>
      </c>
      <c r="D7914" s="21" t="s">
        <v>937</v>
      </c>
      <c r="E7914" s="26">
        <v>500</v>
      </c>
      <c r="G7914" s="28" t="s">
        <v>68</v>
      </c>
      <c r="I7914" s="21">
        <f t="shared" si="254"/>
        <v>17</v>
      </c>
      <c r="P7914" s="21" t="e">
        <f t="shared" ca="1" si="253"/>
        <v>#NAME?</v>
      </c>
    </row>
    <row r="7915" spans="1:16" x14ac:dyDescent="0.25">
      <c r="A7915" s="21" t="s">
        <v>2119</v>
      </c>
      <c r="B7915" s="25">
        <v>42116</v>
      </c>
      <c r="C7915" s="21" t="s">
        <v>21</v>
      </c>
      <c r="D7915" s="21" t="s">
        <v>924</v>
      </c>
      <c r="E7915" s="26">
        <v>250</v>
      </c>
      <c r="G7915" s="28" t="s">
        <v>164</v>
      </c>
      <c r="I7915" s="21">
        <f t="shared" si="254"/>
        <v>17</v>
      </c>
      <c r="P7915" s="21" t="e">
        <f t="shared" ca="1" si="253"/>
        <v>#NAME?</v>
      </c>
    </row>
    <row r="7916" spans="1:16" x14ac:dyDescent="0.25">
      <c r="A7916" s="21" t="s">
        <v>2119</v>
      </c>
      <c r="B7916" s="25">
        <v>42116</v>
      </c>
      <c r="C7916" s="21" t="s">
        <v>21</v>
      </c>
      <c r="D7916" s="21" t="s">
        <v>279</v>
      </c>
      <c r="E7916" s="26">
        <v>40</v>
      </c>
      <c r="G7916" s="28" t="s">
        <v>62</v>
      </c>
      <c r="I7916" s="21">
        <f t="shared" si="254"/>
        <v>17</v>
      </c>
      <c r="P7916" s="21" t="e">
        <f t="shared" ca="1" si="253"/>
        <v>#NAME?</v>
      </c>
    </row>
    <row r="7917" spans="1:16" x14ac:dyDescent="0.25">
      <c r="A7917" s="21" t="s">
        <v>2119</v>
      </c>
      <c r="B7917" s="25">
        <v>42116</v>
      </c>
      <c r="C7917" s="21" t="s">
        <v>21</v>
      </c>
      <c r="D7917" s="21" t="s">
        <v>1360</v>
      </c>
      <c r="E7917" s="26">
        <v>10</v>
      </c>
      <c r="G7917" s="21" t="s">
        <v>111</v>
      </c>
      <c r="I7917" s="21">
        <f t="shared" si="254"/>
        <v>17</v>
      </c>
      <c r="P7917" s="21" t="e">
        <f t="shared" ca="1" si="253"/>
        <v>#NAME?</v>
      </c>
    </row>
    <row r="7918" spans="1:16" x14ac:dyDescent="0.25">
      <c r="A7918" s="21" t="s">
        <v>2119</v>
      </c>
      <c r="B7918" s="25">
        <v>42116</v>
      </c>
      <c r="C7918" s="21" t="s">
        <v>21</v>
      </c>
      <c r="D7918" s="21" t="s">
        <v>1201</v>
      </c>
      <c r="E7918" s="26">
        <v>1100</v>
      </c>
      <c r="G7918" s="28" t="s">
        <v>1220</v>
      </c>
      <c r="I7918" s="21">
        <f t="shared" si="254"/>
        <v>17</v>
      </c>
      <c r="P7918" s="21" t="e">
        <f t="shared" ca="1" si="253"/>
        <v>#NAME?</v>
      </c>
    </row>
    <row r="7919" spans="1:16" x14ac:dyDescent="0.25">
      <c r="A7919" s="21" t="s">
        <v>2119</v>
      </c>
      <c r="B7919" s="25">
        <v>42116</v>
      </c>
      <c r="C7919" s="21" t="s">
        <v>6</v>
      </c>
      <c r="D7919" s="21">
        <v>328302</v>
      </c>
      <c r="F7919" s="26">
        <v>390.34</v>
      </c>
      <c r="G7919" s="28" t="s">
        <v>1292</v>
      </c>
      <c r="P7919" s="21" t="e">
        <f t="shared" ca="1" si="253"/>
        <v>#NAME?</v>
      </c>
    </row>
    <row r="7920" spans="1:16" x14ac:dyDescent="0.25">
      <c r="A7920" s="21" t="s">
        <v>2119</v>
      </c>
      <c r="B7920" s="25">
        <v>42116</v>
      </c>
      <c r="C7920" s="21" t="s">
        <v>6</v>
      </c>
      <c r="D7920" s="21">
        <v>353456</v>
      </c>
      <c r="F7920" s="26">
        <v>1803.66</v>
      </c>
      <c r="G7920" s="28" t="s">
        <v>1354</v>
      </c>
      <c r="P7920" s="21" t="e">
        <f t="shared" ca="1" si="253"/>
        <v>#NAME?</v>
      </c>
    </row>
    <row r="7921" spans="1:16" x14ac:dyDescent="0.25">
      <c r="A7921" s="21" t="s">
        <v>2119</v>
      </c>
      <c r="B7921" s="25">
        <v>42116</v>
      </c>
      <c r="C7921" s="21" t="s">
        <v>6</v>
      </c>
      <c r="D7921" s="21">
        <v>121386</v>
      </c>
      <c r="F7921" s="26">
        <v>161.74</v>
      </c>
      <c r="G7921" s="28" t="s">
        <v>1392</v>
      </c>
      <c r="P7921" s="21" t="e">
        <f t="shared" ca="1" si="253"/>
        <v>#NAME?</v>
      </c>
    </row>
    <row r="7922" spans="1:16" x14ac:dyDescent="0.25">
      <c r="A7922" s="21" t="s">
        <v>2119</v>
      </c>
      <c r="B7922" s="25">
        <v>42116</v>
      </c>
      <c r="C7922" s="21" t="s">
        <v>6</v>
      </c>
      <c r="D7922" s="21">
        <v>121396</v>
      </c>
      <c r="F7922" s="26">
        <v>301.10000000000002</v>
      </c>
      <c r="G7922" s="28" t="s">
        <v>1631</v>
      </c>
      <c r="P7922" s="21" t="e">
        <f t="shared" ca="1" si="253"/>
        <v>#NAME?</v>
      </c>
    </row>
    <row r="7923" spans="1:16" x14ac:dyDescent="0.25">
      <c r="A7923" s="21" t="s">
        <v>2119</v>
      </c>
      <c r="B7923" s="25">
        <v>42116</v>
      </c>
      <c r="C7923" s="21" t="s">
        <v>275</v>
      </c>
      <c r="D7923" s="21" t="s">
        <v>216</v>
      </c>
      <c r="F7923" s="26">
        <v>44.85</v>
      </c>
      <c r="G7923" s="28" t="s">
        <v>1388</v>
      </c>
      <c r="P7923" s="21" t="e">
        <f t="shared" ca="1" si="253"/>
        <v>#NAME?</v>
      </c>
    </row>
    <row r="7924" spans="1:16" x14ac:dyDescent="0.25">
      <c r="A7924" s="21" t="s">
        <v>2119</v>
      </c>
      <c r="B7924" s="25">
        <v>42116</v>
      </c>
      <c r="C7924" s="21" t="s">
        <v>1015</v>
      </c>
      <c r="D7924" s="21" t="s">
        <v>1201</v>
      </c>
      <c r="E7924" s="26">
        <v>1300</v>
      </c>
      <c r="G7924" s="28" t="s">
        <v>1211</v>
      </c>
      <c r="I7924" s="21">
        <f>WEEKNUM(B7924)</f>
        <v>17</v>
      </c>
      <c r="P7924" s="21" t="e">
        <f t="shared" ca="1" si="253"/>
        <v>#NAME?</v>
      </c>
    </row>
    <row r="7925" spans="1:16" x14ac:dyDescent="0.25">
      <c r="A7925" s="21" t="s">
        <v>2119</v>
      </c>
      <c r="B7925" s="25">
        <v>42116</v>
      </c>
      <c r="C7925" s="21" t="s">
        <v>275</v>
      </c>
      <c r="D7925" s="21" t="s">
        <v>216</v>
      </c>
      <c r="F7925" s="26">
        <v>0.65</v>
      </c>
      <c r="G7925" s="28" t="s">
        <v>1211</v>
      </c>
      <c r="P7925" s="21" t="e">
        <f t="shared" ca="1" si="253"/>
        <v>#NAME?</v>
      </c>
    </row>
    <row r="7926" spans="1:16" x14ac:dyDescent="0.25">
      <c r="A7926" s="21" t="s">
        <v>2119</v>
      </c>
      <c r="B7926" s="25">
        <v>42117</v>
      </c>
      <c r="C7926" s="21" t="s">
        <v>21</v>
      </c>
      <c r="D7926" s="21" t="s">
        <v>1393</v>
      </c>
      <c r="E7926" s="26">
        <v>-15000</v>
      </c>
      <c r="G7926" s="28" t="s">
        <v>1040</v>
      </c>
      <c r="I7926" s="21">
        <f>WEEKNUM(B7926)</f>
        <v>17</v>
      </c>
      <c r="P7926" s="21" t="e">
        <f t="shared" ca="1" si="253"/>
        <v>#NAME?</v>
      </c>
    </row>
    <row r="7927" spans="1:16" x14ac:dyDescent="0.25">
      <c r="A7927" s="21" t="s">
        <v>2119</v>
      </c>
      <c r="B7927" s="25">
        <v>42117</v>
      </c>
      <c r="C7927" s="21" t="s">
        <v>1230</v>
      </c>
      <c r="D7927" s="21">
        <v>401731</v>
      </c>
      <c r="F7927" s="26">
        <v>110.12</v>
      </c>
      <c r="G7927" s="28" t="s">
        <v>1378</v>
      </c>
      <c r="P7927" s="21" t="e">
        <f t="shared" ca="1" si="253"/>
        <v>#NAME?</v>
      </c>
    </row>
    <row r="7928" spans="1:16" x14ac:dyDescent="0.25">
      <c r="A7928" s="21" t="s">
        <v>2119</v>
      </c>
      <c r="B7928" s="25">
        <v>42117</v>
      </c>
      <c r="C7928" s="21" t="s">
        <v>6</v>
      </c>
      <c r="D7928" s="21">
        <v>353677</v>
      </c>
      <c r="F7928" s="26">
        <v>289.24</v>
      </c>
      <c r="G7928" s="28" t="s">
        <v>1354</v>
      </c>
      <c r="P7928" s="21" t="e">
        <f t="shared" ca="1" si="253"/>
        <v>#NAME?</v>
      </c>
    </row>
    <row r="7929" spans="1:16" x14ac:dyDescent="0.25">
      <c r="A7929" s="21" t="s">
        <v>2119</v>
      </c>
      <c r="B7929" s="25">
        <v>42117</v>
      </c>
      <c r="C7929" s="21" t="s">
        <v>6</v>
      </c>
      <c r="D7929" s="21">
        <v>121482</v>
      </c>
      <c r="F7929" s="26">
        <v>829.38</v>
      </c>
      <c r="G7929" s="28" t="s">
        <v>1392</v>
      </c>
      <c r="P7929" s="21" t="e">
        <f t="shared" ca="1" si="253"/>
        <v>#NAME?</v>
      </c>
    </row>
    <row r="7930" spans="1:16" x14ac:dyDescent="0.25">
      <c r="A7930" s="21" t="s">
        <v>2119</v>
      </c>
      <c r="B7930" s="25">
        <v>42117</v>
      </c>
      <c r="C7930" s="21" t="s">
        <v>1230</v>
      </c>
      <c r="D7930" s="21">
        <v>121524</v>
      </c>
      <c r="F7930" s="26">
        <v>161.86000000000001</v>
      </c>
      <c r="G7930" s="28" t="s">
        <v>1368</v>
      </c>
      <c r="P7930" s="21" t="e">
        <f t="shared" ca="1" si="253"/>
        <v>#NAME?</v>
      </c>
    </row>
    <row r="7931" spans="1:16" x14ac:dyDescent="0.25">
      <c r="A7931" s="21" t="s">
        <v>2119</v>
      </c>
      <c r="B7931" s="25">
        <v>42117</v>
      </c>
      <c r="C7931" s="21" t="s">
        <v>6</v>
      </c>
      <c r="D7931" s="21">
        <v>121525</v>
      </c>
      <c r="F7931" s="26">
        <v>277.62</v>
      </c>
      <c r="G7931" s="28" t="s">
        <v>1372</v>
      </c>
      <c r="P7931" s="21" t="e">
        <f t="shared" ca="1" si="253"/>
        <v>#NAME?</v>
      </c>
    </row>
    <row r="7932" spans="1:16" x14ac:dyDescent="0.25">
      <c r="A7932" s="21" t="s">
        <v>2119</v>
      </c>
      <c r="B7932" s="25">
        <v>42117</v>
      </c>
      <c r="C7932" s="21" t="s">
        <v>6</v>
      </c>
      <c r="D7932" s="21">
        <v>121527</v>
      </c>
      <c r="F7932" s="26">
        <v>279.88</v>
      </c>
      <c r="G7932" s="21" t="s">
        <v>1364</v>
      </c>
      <c r="P7932" s="21" t="e">
        <f t="shared" ca="1" si="253"/>
        <v>#NAME?</v>
      </c>
    </row>
    <row r="7933" spans="1:16" x14ac:dyDescent="0.25">
      <c r="A7933" s="21" t="s">
        <v>2119</v>
      </c>
      <c r="B7933" s="25">
        <v>42117</v>
      </c>
      <c r="C7933" s="21" t="s">
        <v>1015</v>
      </c>
      <c r="D7933" s="21" t="s">
        <v>1394</v>
      </c>
      <c r="E7933" s="26">
        <v>-15000</v>
      </c>
      <c r="G7933" s="28" t="s">
        <v>1395</v>
      </c>
      <c r="I7933" s="21">
        <f>WEEKNUM(B7933)</f>
        <v>17</v>
      </c>
      <c r="P7933" s="21" t="e">
        <f t="shared" ca="1" si="253"/>
        <v>#NAME?</v>
      </c>
    </row>
    <row r="7934" spans="1:16" x14ac:dyDescent="0.25">
      <c r="A7934" s="21" t="s">
        <v>2119</v>
      </c>
      <c r="B7934" s="25">
        <v>42117</v>
      </c>
      <c r="C7934" s="21" t="s">
        <v>1230</v>
      </c>
      <c r="D7934" s="21">
        <v>121523</v>
      </c>
      <c r="F7934" s="26">
        <v>745.63</v>
      </c>
      <c r="G7934" s="28" t="s">
        <v>1211</v>
      </c>
      <c r="P7934" s="21" t="e">
        <f t="shared" ca="1" si="253"/>
        <v>#NAME?</v>
      </c>
    </row>
    <row r="7935" spans="1:16" x14ac:dyDescent="0.25">
      <c r="A7935" s="21" t="s">
        <v>2119</v>
      </c>
      <c r="B7935" s="25">
        <v>42118</v>
      </c>
      <c r="C7935" s="21" t="s">
        <v>21</v>
      </c>
      <c r="D7935" s="21" t="s">
        <v>1396</v>
      </c>
      <c r="E7935" s="26">
        <v>900</v>
      </c>
      <c r="G7935" s="21" t="s">
        <v>1364</v>
      </c>
      <c r="I7935" s="21">
        <f>WEEKNUM(B7935)</f>
        <v>17</v>
      </c>
      <c r="P7935" s="21" t="e">
        <f t="shared" ca="1" si="253"/>
        <v>#NAME?</v>
      </c>
    </row>
    <row r="7936" spans="1:16" x14ac:dyDescent="0.25">
      <c r="A7936" s="21" t="s">
        <v>2119</v>
      </c>
      <c r="B7936" s="25">
        <v>42118</v>
      </c>
      <c r="C7936" s="21" t="s">
        <v>21</v>
      </c>
      <c r="D7936" s="21" t="s">
        <v>1396</v>
      </c>
      <c r="E7936" s="26">
        <v>900</v>
      </c>
      <c r="G7936" s="28" t="s">
        <v>1372</v>
      </c>
      <c r="I7936" s="21">
        <f>WEEKNUM(B7936)</f>
        <v>17</v>
      </c>
      <c r="P7936" s="21" t="e">
        <f t="shared" ca="1" si="253"/>
        <v>#NAME?</v>
      </c>
    </row>
    <row r="7937" spans="1:16" x14ac:dyDescent="0.25">
      <c r="A7937" s="21" t="s">
        <v>2119</v>
      </c>
      <c r="B7937" s="25">
        <v>42118</v>
      </c>
      <c r="C7937" s="21" t="s">
        <v>21</v>
      </c>
      <c r="D7937" s="21" t="s">
        <v>1396</v>
      </c>
      <c r="E7937" s="26">
        <v>900</v>
      </c>
      <c r="G7937" s="28" t="s">
        <v>1354</v>
      </c>
      <c r="I7937" s="21">
        <f>WEEKNUM(B7937)</f>
        <v>17</v>
      </c>
      <c r="P7937" s="21" t="e">
        <f t="shared" ca="1" si="253"/>
        <v>#NAME?</v>
      </c>
    </row>
    <row r="7938" spans="1:16" x14ac:dyDescent="0.25">
      <c r="A7938" s="21" t="s">
        <v>2119</v>
      </c>
      <c r="B7938" s="25">
        <v>42118</v>
      </c>
      <c r="C7938" s="21" t="s">
        <v>1230</v>
      </c>
      <c r="D7938" s="21">
        <v>401800</v>
      </c>
      <c r="F7938" s="26">
        <v>465.9</v>
      </c>
      <c r="G7938" s="28" t="s">
        <v>1378</v>
      </c>
      <c r="P7938" s="21" t="e">
        <f t="shared" ca="1" si="253"/>
        <v>#NAME?</v>
      </c>
    </row>
    <row r="7939" spans="1:16" x14ac:dyDescent="0.25">
      <c r="A7939" s="21" t="s">
        <v>2119</v>
      </c>
      <c r="B7939" s="25">
        <v>42118</v>
      </c>
      <c r="C7939" s="21" t="s">
        <v>1230</v>
      </c>
      <c r="D7939" s="21">
        <v>401814</v>
      </c>
      <c r="F7939" s="26">
        <v>765.32</v>
      </c>
      <c r="G7939" s="28" t="s">
        <v>1378</v>
      </c>
      <c r="P7939" s="21" t="e">
        <f t="shared" ca="1" si="253"/>
        <v>#NAME?</v>
      </c>
    </row>
    <row r="7940" spans="1:16" x14ac:dyDescent="0.25">
      <c r="A7940" s="21" t="s">
        <v>2119</v>
      </c>
      <c r="B7940" s="25">
        <v>42118</v>
      </c>
      <c r="C7940" s="21" t="s">
        <v>1230</v>
      </c>
      <c r="D7940" s="21">
        <v>328575</v>
      </c>
      <c r="F7940" s="26">
        <v>346.3</v>
      </c>
      <c r="G7940" s="28" t="s">
        <v>1368</v>
      </c>
      <c r="P7940" s="21" t="e">
        <f t="shared" ca="1" si="253"/>
        <v>#NAME?</v>
      </c>
    </row>
    <row r="7941" spans="1:16" x14ac:dyDescent="0.25">
      <c r="A7941" s="21" t="s">
        <v>2119</v>
      </c>
      <c r="B7941" s="25">
        <v>42118</v>
      </c>
      <c r="C7941" s="21" t="s">
        <v>6</v>
      </c>
      <c r="D7941" s="21">
        <v>353940</v>
      </c>
      <c r="F7941" s="26">
        <v>941.25</v>
      </c>
      <c r="G7941" s="28" t="s">
        <v>1354</v>
      </c>
      <c r="P7941" s="21" t="e">
        <f t="shared" ca="1" si="253"/>
        <v>#NAME?</v>
      </c>
    </row>
    <row r="7942" spans="1:16" x14ac:dyDescent="0.25">
      <c r="A7942" s="21" t="s">
        <v>2119</v>
      </c>
      <c r="B7942" s="25">
        <v>42118</v>
      </c>
      <c r="C7942" s="21" t="s">
        <v>6</v>
      </c>
      <c r="D7942" s="21">
        <v>338415</v>
      </c>
      <c r="F7942" s="26">
        <v>58.72</v>
      </c>
      <c r="G7942" s="28" t="s">
        <v>495</v>
      </c>
      <c r="P7942" s="21" t="e">
        <f t="shared" ca="1" si="253"/>
        <v>#NAME?</v>
      </c>
    </row>
    <row r="7943" spans="1:16" x14ac:dyDescent="0.25">
      <c r="A7943" s="21" t="s">
        <v>2119</v>
      </c>
      <c r="B7943" s="25">
        <v>42118</v>
      </c>
      <c r="C7943" s="21" t="s">
        <v>275</v>
      </c>
      <c r="D7943" s="21" t="s">
        <v>216</v>
      </c>
      <c r="F7943" s="26">
        <v>407</v>
      </c>
      <c r="G7943" s="28" t="s">
        <v>1378</v>
      </c>
      <c r="P7943" s="21" t="e">
        <f t="shared" ca="1" si="253"/>
        <v>#NAME?</v>
      </c>
    </row>
    <row r="7944" spans="1:16" x14ac:dyDescent="0.25">
      <c r="A7944" s="21" t="s">
        <v>2119</v>
      </c>
      <c r="B7944" s="25">
        <v>42118</v>
      </c>
      <c r="C7944" s="21" t="s">
        <v>1015</v>
      </c>
      <c r="D7944" s="21" t="s">
        <v>1386</v>
      </c>
      <c r="E7944" s="26">
        <v>2600</v>
      </c>
      <c r="G7944" s="28" t="s">
        <v>1211</v>
      </c>
      <c r="I7944" s="21">
        <f>WEEKNUM(B7944)</f>
        <v>17</v>
      </c>
      <c r="P7944" s="21" t="e">
        <f t="shared" ca="1" si="253"/>
        <v>#NAME?</v>
      </c>
    </row>
    <row r="7945" spans="1:16" x14ac:dyDescent="0.25">
      <c r="A7945" s="21" t="s">
        <v>2119</v>
      </c>
      <c r="B7945" s="25">
        <v>42119</v>
      </c>
      <c r="C7945" s="21" t="s">
        <v>6</v>
      </c>
      <c r="D7945" s="21">
        <v>354110</v>
      </c>
      <c r="F7945" s="26">
        <v>350.05</v>
      </c>
      <c r="G7945" s="28" t="s">
        <v>1220</v>
      </c>
      <c r="P7945" s="21" t="e">
        <f t="shared" ca="1" si="253"/>
        <v>#NAME?</v>
      </c>
    </row>
    <row r="7946" spans="1:16" x14ac:dyDescent="0.25">
      <c r="A7946" s="21" t="s">
        <v>2119</v>
      </c>
      <c r="B7946" s="25">
        <v>42119</v>
      </c>
      <c r="C7946" s="21" t="s">
        <v>6</v>
      </c>
      <c r="D7946" s="21">
        <v>121676</v>
      </c>
      <c r="F7946" s="26">
        <v>212.23</v>
      </c>
      <c r="G7946" s="21" t="s">
        <v>1364</v>
      </c>
      <c r="P7946" s="21" t="e">
        <f t="shared" ca="1" si="253"/>
        <v>#NAME?</v>
      </c>
    </row>
    <row r="7947" spans="1:16" x14ac:dyDescent="0.25">
      <c r="A7947" s="21" t="s">
        <v>2119</v>
      </c>
      <c r="B7947" s="25">
        <v>42119</v>
      </c>
      <c r="C7947" s="21" t="s">
        <v>340</v>
      </c>
      <c r="D7947" s="21" t="s">
        <v>1332</v>
      </c>
      <c r="F7947" s="26">
        <v>1180.3499999999999</v>
      </c>
      <c r="G7947" s="28" t="s">
        <v>1211</v>
      </c>
      <c r="P7947" s="21" t="e">
        <f t="shared" ca="1" si="253"/>
        <v>#NAME?</v>
      </c>
    </row>
    <row r="7948" spans="1:16" x14ac:dyDescent="0.25">
      <c r="A7948" s="21" t="s">
        <v>2119</v>
      </c>
      <c r="B7948" s="25">
        <v>42119</v>
      </c>
      <c r="C7948" s="21" t="s">
        <v>340</v>
      </c>
      <c r="D7948" s="21" t="s">
        <v>1332</v>
      </c>
      <c r="F7948" s="26">
        <v>213.13</v>
      </c>
      <c r="G7948" s="28" t="s">
        <v>1211</v>
      </c>
      <c r="P7948" s="21" t="e">
        <f t="shared" ca="1" si="253"/>
        <v>#NAME?</v>
      </c>
    </row>
    <row r="7949" spans="1:16" x14ac:dyDescent="0.25">
      <c r="A7949" s="21" t="s">
        <v>2119</v>
      </c>
      <c r="B7949" s="25">
        <v>42121</v>
      </c>
      <c r="C7949" s="21" t="s">
        <v>6</v>
      </c>
      <c r="D7949" s="21">
        <v>354366</v>
      </c>
      <c r="F7949" s="26">
        <v>40.32</v>
      </c>
      <c r="G7949" s="28" t="s">
        <v>1220</v>
      </c>
      <c r="P7949" s="21" t="e">
        <f t="shared" ca="1" si="253"/>
        <v>#NAME?</v>
      </c>
    </row>
    <row r="7950" spans="1:16" x14ac:dyDescent="0.25">
      <c r="A7950" s="21" t="s">
        <v>2119</v>
      </c>
      <c r="B7950" s="25">
        <v>42121</v>
      </c>
      <c r="C7950" s="21" t="s">
        <v>21</v>
      </c>
      <c r="D7950" s="21" t="s">
        <v>1397</v>
      </c>
      <c r="E7950" s="26">
        <v>71.25</v>
      </c>
      <c r="G7950" s="28" t="s">
        <v>1235</v>
      </c>
      <c r="I7950" s="21">
        <f>WEEKNUM(B7950)</f>
        <v>18</v>
      </c>
      <c r="P7950" s="21" t="e">
        <f t="shared" ca="1" si="253"/>
        <v>#NAME?</v>
      </c>
    </row>
    <row r="7951" spans="1:16" x14ac:dyDescent="0.25">
      <c r="A7951" s="21" t="s">
        <v>2119</v>
      </c>
      <c r="B7951" s="25">
        <v>42121</v>
      </c>
      <c r="C7951" s="21" t="s">
        <v>21</v>
      </c>
      <c r="D7951" s="21" t="s">
        <v>257</v>
      </c>
      <c r="E7951" s="26">
        <v>1445.95</v>
      </c>
      <c r="G7951" s="28" t="s">
        <v>1354</v>
      </c>
      <c r="I7951" s="21">
        <f>WEEKNUM(B7951)</f>
        <v>18</v>
      </c>
      <c r="P7951" s="21" t="e">
        <f t="shared" ca="1" si="253"/>
        <v>#NAME?</v>
      </c>
    </row>
    <row r="7952" spans="1:16" x14ac:dyDescent="0.25">
      <c r="A7952" s="21" t="s">
        <v>2119</v>
      </c>
      <c r="B7952" s="25">
        <v>42121</v>
      </c>
      <c r="C7952" s="21" t="s">
        <v>21</v>
      </c>
      <c r="D7952" s="21" t="s">
        <v>257</v>
      </c>
      <c r="E7952" s="26">
        <v>1445.95</v>
      </c>
      <c r="G7952" s="28" t="s">
        <v>1372</v>
      </c>
      <c r="I7952" s="21">
        <f>WEEKNUM(B7952)</f>
        <v>18</v>
      </c>
      <c r="P7952" s="21" t="e">
        <f t="shared" ca="1" si="253"/>
        <v>#NAME?</v>
      </c>
    </row>
    <row r="7953" spans="1:16" x14ac:dyDescent="0.25">
      <c r="A7953" s="21" t="s">
        <v>2119</v>
      </c>
      <c r="B7953" s="25">
        <v>42121</v>
      </c>
      <c r="C7953" s="21" t="s">
        <v>21</v>
      </c>
      <c r="D7953" s="21" t="s">
        <v>144</v>
      </c>
      <c r="E7953" s="26">
        <v>250</v>
      </c>
      <c r="G7953" s="28" t="s">
        <v>1292</v>
      </c>
      <c r="I7953" s="21">
        <f>WEEKNUM(B7953)</f>
        <v>18</v>
      </c>
      <c r="P7953" s="21" t="e">
        <f t="shared" ca="1" si="253"/>
        <v>#NAME?</v>
      </c>
    </row>
    <row r="7954" spans="1:16" x14ac:dyDescent="0.25">
      <c r="A7954" s="21" t="s">
        <v>2119</v>
      </c>
      <c r="B7954" s="25">
        <v>42121</v>
      </c>
      <c r="C7954" s="21" t="s">
        <v>1015</v>
      </c>
      <c r="D7954" s="21" t="s">
        <v>1153</v>
      </c>
      <c r="E7954" s="26">
        <v>2280</v>
      </c>
      <c r="G7954" s="28" t="s">
        <v>495</v>
      </c>
      <c r="I7954" s="21">
        <f>WEEKNUM(B7954)</f>
        <v>18</v>
      </c>
      <c r="P7954" s="21" t="e">
        <f t="shared" ca="1" si="253"/>
        <v>#NAME?</v>
      </c>
    </row>
    <row r="7955" spans="1:16" x14ac:dyDescent="0.25">
      <c r="A7955" s="21" t="s">
        <v>2119</v>
      </c>
      <c r="B7955" s="25">
        <v>42121</v>
      </c>
      <c r="C7955" s="21" t="s">
        <v>1230</v>
      </c>
      <c r="D7955" s="21">
        <v>517138</v>
      </c>
      <c r="F7955" s="26">
        <v>459.58</v>
      </c>
      <c r="G7955" s="28" t="s">
        <v>1211</v>
      </c>
      <c r="P7955" s="21" t="e">
        <f t="shared" ca="1" si="253"/>
        <v>#NAME?</v>
      </c>
    </row>
    <row r="7956" spans="1:16" x14ac:dyDescent="0.25">
      <c r="A7956" s="21" t="s">
        <v>2119</v>
      </c>
      <c r="B7956" s="25">
        <v>42121</v>
      </c>
      <c r="C7956" s="21" t="s">
        <v>1015</v>
      </c>
      <c r="D7956" s="21" t="s">
        <v>1153</v>
      </c>
      <c r="E7956" s="26">
        <v>2660</v>
      </c>
      <c r="G7956" s="28" t="s">
        <v>1211</v>
      </c>
      <c r="I7956" s="21">
        <f t="shared" ref="I7956:I7963" si="255">WEEKNUM(B7956)</f>
        <v>18</v>
      </c>
      <c r="P7956" s="21" t="e">
        <f t="shared" ref="P7956:P8019" ca="1" si="256">sheetexists("budgets", G7956)</f>
        <v>#NAME?</v>
      </c>
    </row>
    <row r="7957" spans="1:16" x14ac:dyDescent="0.25">
      <c r="A7957" s="21" t="s">
        <v>2119</v>
      </c>
      <c r="B7957" s="25">
        <v>42122</v>
      </c>
      <c r="C7957" s="21" t="s">
        <v>21</v>
      </c>
      <c r="D7957" s="21" t="s">
        <v>40</v>
      </c>
      <c r="E7957" s="26">
        <v>350</v>
      </c>
      <c r="G7957" s="28" t="s">
        <v>356</v>
      </c>
      <c r="I7957" s="21">
        <f t="shared" si="255"/>
        <v>18</v>
      </c>
      <c r="P7957" s="21" t="e">
        <f t="shared" ca="1" si="256"/>
        <v>#NAME?</v>
      </c>
    </row>
    <row r="7958" spans="1:16" x14ac:dyDescent="0.25">
      <c r="A7958" s="21" t="s">
        <v>2119</v>
      </c>
      <c r="B7958" s="25">
        <v>42122</v>
      </c>
      <c r="C7958" s="21" t="s">
        <v>21</v>
      </c>
      <c r="D7958" s="21" t="s">
        <v>40</v>
      </c>
      <c r="E7958" s="26">
        <v>855</v>
      </c>
      <c r="G7958" s="21" t="s">
        <v>1364</v>
      </c>
      <c r="I7958" s="21">
        <f t="shared" si="255"/>
        <v>18</v>
      </c>
      <c r="P7958" s="21" t="e">
        <f t="shared" ca="1" si="256"/>
        <v>#NAME?</v>
      </c>
    </row>
    <row r="7959" spans="1:16" x14ac:dyDescent="0.25">
      <c r="A7959" s="21" t="s">
        <v>2119</v>
      </c>
      <c r="B7959" s="25">
        <v>42122</v>
      </c>
      <c r="C7959" s="21" t="s">
        <v>21</v>
      </c>
      <c r="D7959" s="21" t="s">
        <v>40</v>
      </c>
      <c r="E7959" s="26">
        <v>1065</v>
      </c>
      <c r="G7959" s="28" t="s">
        <v>1372</v>
      </c>
      <c r="I7959" s="21">
        <f t="shared" si="255"/>
        <v>18</v>
      </c>
      <c r="P7959" s="21" t="e">
        <f t="shared" ca="1" si="256"/>
        <v>#NAME?</v>
      </c>
    </row>
    <row r="7960" spans="1:16" x14ac:dyDescent="0.25">
      <c r="A7960" s="21" t="s">
        <v>2119</v>
      </c>
      <c r="B7960" s="25">
        <v>42122</v>
      </c>
      <c r="C7960" s="21" t="s">
        <v>21</v>
      </c>
      <c r="D7960" s="21" t="s">
        <v>40</v>
      </c>
      <c r="E7960" s="26">
        <v>590</v>
      </c>
      <c r="G7960" s="28" t="s">
        <v>1292</v>
      </c>
      <c r="I7960" s="21">
        <f t="shared" si="255"/>
        <v>18</v>
      </c>
      <c r="P7960" s="21" t="e">
        <f t="shared" ca="1" si="256"/>
        <v>#NAME?</v>
      </c>
    </row>
    <row r="7961" spans="1:16" x14ac:dyDescent="0.25">
      <c r="A7961" s="21" t="s">
        <v>2119</v>
      </c>
      <c r="B7961" s="25">
        <v>42122</v>
      </c>
      <c r="C7961" s="21" t="s">
        <v>21</v>
      </c>
      <c r="D7961" s="21" t="s">
        <v>22</v>
      </c>
      <c r="E7961" s="26">
        <v>2500</v>
      </c>
      <c r="G7961" s="28" t="s">
        <v>1220</v>
      </c>
      <c r="I7961" s="21">
        <f t="shared" si="255"/>
        <v>18</v>
      </c>
      <c r="P7961" s="21" t="e">
        <f t="shared" ca="1" si="256"/>
        <v>#NAME?</v>
      </c>
    </row>
    <row r="7962" spans="1:16" x14ac:dyDescent="0.25">
      <c r="A7962" s="21" t="s">
        <v>2119</v>
      </c>
      <c r="B7962" s="25">
        <v>42122</v>
      </c>
      <c r="C7962" s="21" t="s">
        <v>21</v>
      </c>
      <c r="D7962" s="21" t="s">
        <v>528</v>
      </c>
      <c r="E7962" s="26">
        <v>1000</v>
      </c>
      <c r="G7962" s="28" t="s">
        <v>1354</v>
      </c>
      <c r="I7962" s="21">
        <f t="shared" si="255"/>
        <v>18</v>
      </c>
      <c r="P7962" s="21" t="e">
        <f t="shared" ca="1" si="256"/>
        <v>#NAME?</v>
      </c>
    </row>
    <row r="7963" spans="1:16" x14ac:dyDescent="0.25">
      <c r="A7963" s="21" t="s">
        <v>2119</v>
      </c>
      <c r="B7963" s="25">
        <v>42122</v>
      </c>
      <c r="C7963" s="21" t="s">
        <v>21</v>
      </c>
      <c r="D7963" s="21" t="s">
        <v>46</v>
      </c>
      <c r="E7963" s="26">
        <v>3650</v>
      </c>
      <c r="G7963" s="28" t="s">
        <v>1354</v>
      </c>
      <c r="I7963" s="21">
        <f t="shared" si="255"/>
        <v>18</v>
      </c>
      <c r="P7963" s="21" t="e">
        <f t="shared" ca="1" si="256"/>
        <v>#NAME?</v>
      </c>
    </row>
    <row r="7964" spans="1:16" x14ac:dyDescent="0.25">
      <c r="A7964" s="21" t="s">
        <v>2119</v>
      </c>
      <c r="B7964" s="25">
        <v>42122</v>
      </c>
      <c r="C7964" s="21" t="s">
        <v>1230</v>
      </c>
      <c r="D7964" s="21">
        <v>402386</v>
      </c>
      <c r="F7964" s="26">
        <v>195.23</v>
      </c>
      <c r="G7964" s="28" t="s">
        <v>1378</v>
      </c>
      <c r="P7964" s="21" t="e">
        <f t="shared" ca="1" si="256"/>
        <v>#NAME?</v>
      </c>
    </row>
    <row r="7965" spans="1:16" x14ac:dyDescent="0.25">
      <c r="A7965" s="21" t="s">
        <v>2119</v>
      </c>
      <c r="B7965" s="25">
        <v>42122</v>
      </c>
      <c r="C7965" s="21" t="s">
        <v>1230</v>
      </c>
      <c r="D7965" s="21">
        <v>328954</v>
      </c>
      <c r="F7965" s="26">
        <v>671.02</v>
      </c>
      <c r="G7965" s="28" t="s">
        <v>1378</v>
      </c>
      <c r="P7965" s="21" t="e">
        <f t="shared" ca="1" si="256"/>
        <v>#NAME?</v>
      </c>
    </row>
    <row r="7966" spans="1:16" x14ac:dyDescent="0.25">
      <c r="A7966" s="21" t="s">
        <v>2119</v>
      </c>
      <c r="B7966" s="25">
        <v>42122</v>
      </c>
      <c r="C7966" s="21" t="s">
        <v>1230</v>
      </c>
      <c r="D7966" s="21">
        <v>328983</v>
      </c>
      <c r="F7966" s="26">
        <v>376.8</v>
      </c>
      <c r="G7966" s="28" t="s">
        <v>1368</v>
      </c>
      <c r="P7966" s="21" t="e">
        <f t="shared" ca="1" si="256"/>
        <v>#NAME?</v>
      </c>
    </row>
    <row r="7967" spans="1:16" x14ac:dyDescent="0.25">
      <c r="A7967" s="21" t="s">
        <v>2119</v>
      </c>
      <c r="B7967" s="25">
        <v>42122</v>
      </c>
      <c r="C7967" s="21" t="s">
        <v>1230</v>
      </c>
      <c r="D7967" s="21">
        <v>329003</v>
      </c>
      <c r="F7967" s="26">
        <v>218.49</v>
      </c>
      <c r="G7967" s="28" t="s">
        <v>1368</v>
      </c>
      <c r="P7967" s="21" t="e">
        <f t="shared" ca="1" si="256"/>
        <v>#NAME?</v>
      </c>
    </row>
    <row r="7968" spans="1:16" x14ac:dyDescent="0.25">
      <c r="A7968" s="21" t="s">
        <v>2119</v>
      </c>
      <c r="B7968" s="25">
        <v>42122</v>
      </c>
      <c r="C7968" s="21" t="s">
        <v>1230</v>
      </c>
      <c r="D7968" s="21">
        <v>121898</v>
      </c>
      <c r="F7968" s="26">
        <v>161.21</v>
      </c>
      <c r="G7968" s="28" t="s">
        <v>1398</v>
      </c>
      <c r="P7968" s="21" t="e">
        <f t="shared" ca="1" si="256"/>
        <v>#NAME?</v>
      </c>
    </row>
    <row r="7969" spans="1:16" x14ac:dyDescent="0.25">
      <c r="A7969" s="21" t="s">
        <v>2119</v>
      </c>
      <c r="B7969" s="25">
        <v>42122</v>
      </c>
      <c r="C7969" s="21" t="s">
        <v>6</v>
      </c>
      <c r="D7969" s="21">
        <v>121915</v>
      </c>
      <c r="F7969" s="26">
        <v>674.26</v>
      </c>
      <c r="G7969" s="28" t="s">
        <v>1392</v>
      </c>
      <c r="P7969" s="21" t="e">
        <f t="shared" ca="1" si="256"/>
        <v>#NAME?</v>
      </c>
    </row>
    <row r="7970" spans="1:16" x14ac:dyDescent="0.25">
      <c r="A7970" s="21" t="s">
        <v>2119</v>
      </c>
      <c r="B7970" s="25">
        <v>42122</v>
      </c>
      <c r="C7970" s="21" t="s">
        <v>1230</v>
      </c>
      <c r="D7970" s="21">
        <v>121943</v>
      </c>
      <c r="F7970" s="26">
        <v>392.31</v>
      </c>
      <c r="G7970" s="28" t="s">
        <v>1399</v>
      </c>
      <c r="P7970" s="21" t="e">
        <f t="shared" ca="1" si="256"/>
        <v>#NAME?</v>
      </c>
    </row>
    <row r="7971" spans="1:16" x14ac:dyDescent="0.25">
      <c r="A7971" s="21" t="s">
        <v>2119</v>
      </c>
      <c r="B7971" s="25">
        <v>42122</v>
      </c>
      <c r="C7971" s="21" t="s">
        <v>6</v>
      </c>
      <c r="D7971" s="21">
        <v>328972</v>
      </c>
      <c r="F7971" s="26">
        <v>356.03</v>
      </c>
      <c r="G7971" s="28" t="s">
        <v>1378</v>
      </c>
      <c r="P7971" s="21" t="e">
        <f t="shared" ca="1" si="256"/>
        <v>#NAME?</v>
      </c>
    </row>
    <row r="7972" spans="1:16" x14ac:dyDescent="0.25">
      <c r="A7972" s="21" t="s">
        <v>2119</v>
      </c>
      <c r="B7972" s="25">
        <v>42122</v>
      </c>
      <c r="C7972" s="21" t="s">
        <v>6</v>
      </c>
      <c r="D7972" s="21" t="s">
        <v>181</v>
      </c>
      <c r="F7972" s="26">
        <v>2201.62</v>
      </c>
      <c r="G7972" s="28" t="s">
        <v>1392</v>
      </c>
      <c r="P7972" s="21" t="e">
        <f t="shared" ca="1" si="256"/>
        <v>#NAME?</v>
      </c>
    </row>
    <row r="7973" spans="1:16" x14ac:dyDescent="0.25">
      <c r="A7973" s="21" t="s">
        <v>2119</v>
      </c>
      <c r="B7973" s="25">
        <v>42122</v>
      </c>
      <c r="C7973" s="21" t="s">
        <v>1230</v>
      </c>
      <c r="D7973" s="21">
        <v>329039</v>
      </c>
      <c r="F7973" s="26">
        <v>926.32</v>
      </c>
      <c r="G7973" s="28" t="s">
        <v>1211</v>
      </c>
      <c r="P7973" s="21" t="e">
        <f t="shared" ca="1" si="256"/>
        <v>#NAME?</v>
      </c>
    </row>
    <row r="7974" spans="1:16" x14ac:dyDescent="0.25">
      <c r="A7974" s="21" t="s">
        <v>2119</v>
      </c>
      <c r="B7974" s="25">
        <v>42122</v>
      </c>
      <c r="C7974" s="21" t="s">
        <v>1230</v>
      </c>
      <c r="D7974" s="21">
        <v>121897</v>
      </c>
      <c r="F7974" s="26">
        <v>327.39</v>
      </c>
      <c r="G7974" s="28" t="s">
        <v>1211</v>
      </c>
      <c r="P7974" s="21" t="e">
        <f t="shared" ca="1" si="256"/>
        <v>#NAME?</v>
      </c>
    </row>
    <row r="7975" spans="1:16" x14ac:dyDescent="0.25">
      <c r="A7975" s="21" t="s">
        <v>2119</v>
      </c>
      <c r="B7975" s="25">
        <v>42123</v>
      </c>
      <c r="C7975" s="21" t="s">
        <v>21</v>
      </c>
      <c r="D7975" s="21" t="s">
        <v>22</v>
      </c>
      <c r="E7975" s="26">
        <v>2000</v>
      </c>
      <c r="G7975" s="28" t="s">
        <v>1392</v>
      </c>
      <c r="I7975" s="21">
        <f>WEEKNUM(B7975)</f>
        <v>18</v>
      </c>
      <c r="P7975" s="21" t="e">
        <f t="shared" ca="1" si="256"/>
        <v>#NAME?</v>
      </c>
    </row>
    <row r="7976" spans="1:16" x14ac:dyDescent="0.25">
      <c r="A7976" s="21" t="s">
        <v>2119</v>
      </c>
      <c r="B7976" s="25">
        <v>42123</v>
      </c>
      <c r="C7976" s="21" t="s">
        <v>1230</v>
      </c>
      <c r="D7976" s="21">
        <v>329130</v>
      </c>
      <c r="F7976" s="26">
        <v>418.76</v>
      </c>
      <c r="G7976" s="28" t="s">
        <v>1368</v>
      </c>
      <c r="P7976" s="21" t="e">
        <f t="shared" ca="1" si="256"/>
        <v>#NAME?</v>
      </c>
    </row>
    <row r="7977" spans="1:16" x14ac:dyDescent="0.25">
      <c r="A7977" s="21" t="s">
        <v>2119</v>
      </c>
      <c r="B7977" s="25">
        <v>42123</v>
      </c>
      <c r="C7977" s="21" t="s">
        <v>6</v>
      </c>
      <c r="D7977" s="21">
        <v>354713</v>
      </c>
      <c r="F7977" s="26">
        <v>397.92</v>
      </c>
      <c r="G7977" s="28" t="s">
        <v>1220</v>
      </c>
      <c r="P7977" s="21" t="e">
        <f t="shared" ca="1" si="256"/>
        <v>#NAME?</v>
      </c>
    </row>
    <row r="7978" spans="1:16" x14ac:dyDescent="0.25">
      <c r="A7978" s="21" t="s">
        <v>2119</v>
      </c>
      <c r="B7978" s="25">
        <v>42123</v>
      </c>
      <c r="C7978" s="21" t="s">
        <v>6</v>
      </c>
      <c r="D7978" s="21">
        <v>354777</v>
      </c>
      <c r="F7978" s="26">
        <v>73.56</v>
      </c>
      <c r="G7978" s="28" t="s">
        <v>1220</v>
      </c>
      <c r="P7978" s="21" t="e">
        <f t="shared" ca="1" si="256"/>
        <v>#NAME?</v>
      </c>
    </row>
    <row r="7979" spans="1:16" x14ac:dyDescent="0.25">
      <c r="A7979" s="21" t="s">
        <v>2119</v>
      </c>
      <c r="B7979" s="25">
        <v>42123</v>
      </c>
      <c r="C7979" s="21" t="s">
        <v>6</v>
      </c>
      <c r="D7979" s="21">
        <v>354818</v>
      </c>
      <c r="F7979" s="26">
        <v>65.3</v>
      </c>
      <c r="G7979" s="28" t="s">
        <v>1220</v>
      </c>
      <c r="P7979" s="21" t="e">
        <f t="shared" ca="1" si="256"/>
        <v>#NAME?</v>
      </c>
    </row>
    <row r="7980" spans="1:16" x14ac:dyDescent="0.25">
      <c r="A7980" s="21" t="s">
        <v>2119</v>
      </c>
      <c r="B7980" s="25">
        <v>42123</v>
      </c>
      <c r="C7980" s="21" t="s">
        <v>6</v>
      </c>
      <c r="D7980" s="21">
        <v>517732</v>
      </c>
      <c r="F7980" s="26">
        <v>380.04</v>
      </c>
      <c r="G7980" s="21" t="s">
        <v>1364</v>
      </c>
      <c r="P7980" s="21" t="e">
        <f t="shared" ca="1" si="256"/>
        <v>#NAME?</v>
      </c>
    </row>
    <row r="7981" spans="1:16" x14ac:dyDescent="0.25">
      <c r="A7981" s="21" t="s">
        <v>2119</v>
      </c>
      <c r="B7981" s="25">
        <v>42123</v>
      </c>
      <c r="C7981" s="21" t="s">
        <v>6</v>
      </c>
      <c r="D7981" s="21">
        <v>517735</v>
      </c>
      <c r="F7981" s="26">
        <v>374.59</v>
      </c>
      <c r="G7981" s="28" t="s">
        <v>1372</v>
      </c>
      <c r="P7981" s="21" t="e">
        <f t="shared" ca="1" si="256"/>
        <v>#NAME?</v>
      </c>
    </row>
    <row r="7982" spans="1:16" x14ac:dyDescent="0.25">
      <c r="A7982" s="21" t="s">
        <v>2119</v>
      </c>
      <c r="B7982" s="25">
        <v>42123</v>
      </c>
      <c r="C7982" s="21" t="s">
        <v>6</v>
      </c>
      <c r="D7982" s="21">
        <v>121996</v>
      </c>
      <c r="F7982" s="26">
        <v>5.71</v>
      </c>
      <c r="G7982" s="28" t="s">
        <v>1220</v>
      </c>
      <c r="P7982" s="21" t="e">
        <f t="shared" ca="1" si="256"/>
        <v>#NAME?</v>
      </c>
    </row>
    <row r="7983" spans="1:16" x14ac:dyDescent="0.25">
      <c r="A7983" s="21" t="s">
        <v>2119</v>
      </c>
      <c r="B7983" s="25">
        <v>42123</v>
      </c>
      <c r="C7983" s="21" t="s">
        <v>275</v>
      </c>
      <c r="D7983" s="21" t="s">
        <v>216</v>
      </c>
      <c r="F7983" s="26">
        <v>4.55</v>
      </c>
      <c r="G7983" s="28" t="s">
        <v>1378</v>
      </c>
      <c r="P7983" s="21" t="e">
        <f t="shared" ca="1" si="256"/>
        <v>#NAME?</v>
      </c>
    </row>
    <row r="7984" spans="1:16" x14ac:dyDescent="0.25">
      <c r="A7984" s="21" t="s">
        <v>2119</v>
      </c>
      <c r="B7984" s="25">
        <v>42123</v>
      </c>
      <c r="C7984" s="21" t="s">
        <v>1400</v>
      </c>
      <c r="D7984" s="21" t="s">
        <v>1401</v>
      </c>
      <c r="E7984" s="26">
        <v>30000</v>
      </c>
      <c r="G7984" s="21" t="s">
        <v>1364</v>
      </c>
      <c r="P7984" s="21" t="e">
        <f t="shared" ca="1" si="256"/>
        <v>#NAME?</v>
      </c>
    </row>
    <row r="7985" spans="1:16" x14ac:dyDescent="0.25">
      <c r="A7985" s="21" t="s">
        <v>2119</v>
      </c>
      <c r="B7985" s="25">
        <v>42123</v>
      </c>
      <c r="C7985" s="21" t="s">
        <v>1015</v>
      </c>
      <c r="D7985" s="21" t="s">
        <v>1402</v>
      </c>
      <c r="E7985" s="26">
        <v>-30000</v>
      </c>
      <c r="G7985" s="21" t="s">
        <v>1364</v>
      </c>
      <c r="I7985" s="21">
        <f t="shared" ref="I7985:I7990" si="257">WEEKNUM(B7985)</f>
        <v>18</v>
      </c>
      <c r="P7985" s="21" t="e">
        <f t="shared" ca="1" si="256"/>
        <v>#NAME?</v>
      </c>
    </row>
    <row r="7986" spans="1:16" x14ac:dyDescent="0.25">
      <c r="A7986" s="21" t="s">
        <v>2119</v>
      </c>
      <c r="B7986" s="25">
        <v>42124</v>
      </c>
      <c r="C7986" s="21" t="s">
        <v>21</v>
      </c>
      <c r="D7986" s="21" t="s">
        <v>508</v>
      </c>
      <c r="E7986" s="26">
        <v>611.32000000000005</v>
      </c>
      <c r="G7986" s="28" t="s">
        <v>454</v>
      </c>
      <c r="I7986" s="21">
        <f t="shared" si="257"/>
        <v>18</v>
      </c>
      <c r="P7986" s="21" t="e">
        <f t="shared" ca="1" si="256"/>
        <v>#NAME?</v>
      </c>
    </row>
    <row r="7987" spans="1:16" x14ac:dyDescent="0.25">
      <c r="A7987" s="21" t="s">
        <v>2119</v>
      </c>
      <c r="B7987" s="25">
        <v>42124</v>
      </c>
      <c r="C7987" s="21" t="s">
        <v>1015</v>
      </c>
      <c r="D7987" s="21" t="s">
        <v>1394</v>
      </c>
      <c r="E7987" s="26">
        <v>-8000</v>
      </c>
      <c r="G7987" s="28" t="s">
        <v>1395</v>
      </c>
      <c r="I7987" s="21">
        <f t="shared" si="257"/>
        <v>18</v>
      </c>
      <c r="P7987" s="21" t="e">
        <f t="shared" ca="1" si="256"/>
        <v>#NAME?</v>
      </c>
    </row>
    <row r="7988" spans="1:16" x14ac:dyDescent="0.25">
      <c r="A7988" s="21" t="s">
        <v>2119</v>
      </c>
      <c r="B7988" s="25">
        <v>42124</v>
      </c>
      <c r="C7988" s="21" t="s">
        <v>1015</v>
      </c>
      <c r="D7988" s="21" t="s">
        <v>1376</v>
      </c>
      <c r="E7988" s="26">
        <v>350</v>
      </c>
      <c r="G7988" s="28" t="s">
        <v>1368</v>
      </c>
      <c r="I7988" s="21">
        <f t="shared" si="257"/>
        <v>18</v>
      </c>
      <c r="P7988" s="21" t="e">
        <f t="shared" ca="1" si="256"/>
        <v>#NAME?</v>
      </c>
    </row>
    <row r="7989" spans="1:16" x14ac:dyDescent="0.25">
      <c r="A7989" s="21" t="s">
        <v>2119</v>
      </c>
      <c r="B7989" s="25">
        <v>42124</v>
      </c>
      <c r="C7989" s="21" t="s">
        <v>1015</v>
      </c>
      <c r="D7989" s="21" t="s">
        <v>1376</v>
      </c>
      <c r="E7989" s="26">
        <v>350</v>
      </c>
      <c r="G7989" s="28" t="s">
        <v>1378</v>
      </c>
      <c r="I7989" s="21">
        <f t="shared" si="257"/>
        <v>18</v>
      </c>
      <c r="P7989" s="21" t="e">
        <f t="shared" ca="1" si="256"/>
        <v>#NAME?</v>
      </c>
    </row>
    <row r="7990" spans="1:16" x14ac:dyDescent="0.25">
      <c r="A7990" s="21" t="s">
        <v>2119</v>
      </c>
      <c r="B7990" s="25">
        <v>42124</v>
      </c>
      <c r="C7990" s="21" t="s">
        <v>1015</v>
      </c>
      <c r="D7990" s="21" t="s">
        <v>1403</v>
      </c>
      <c r="E7990" s="26">
        <v>1250</v>
      </c>
      <c r="G7990" s="28" t="s">
        <v>1378</v>
      </c>
      <c r="I7990" s="21">
        <f t="shared" si="257"/>
        <v>18</v>
      </c>
      <c r="P7990" s="21" t="e">
        <f t="shared" ca="1" si="256"/>
        <v>#NAME?</v>
      </c>
    </row>
    <row r="7991" spans="1:16" x14ac:dyDescent="0.25">
      <c r="A7991" s="21" t="s">
        <v>2119</v>
      </c>
      <c r="B7991" s="25">
        <v>42124</v>
      </c>
      <c r="C7991" s="21" t="s">
        <v>1230</v>
      </c>
      <c r="D7991" s="21">
        <v>402758</v>
      </c>
      <c r="F7991" s="26">
        <v>181.34</v>
      </c>
      <c r="G7991" s="28" t="s">
        <v>1378</v>
      </c>
      <c r="P7991" s="21" t="e">
        <f t="shared" ca="1" si="256"/>
        <v>#NAME?</v>
      </c>
    </row>
    <row r="7992" spans="1:16" x14ac:dyDescent="0.25">
      <c r="A7992" s="21" t="s">
        <v>2119</v>
      </c>
      <c r="B7992" s="25">
        <v>42124</v>
      </c>
      <c r="C7992" s="21" t="s">
        <v>1230</v>
      </c>
      <c r="D7992" s="21">
        <v>329305</v>
      </c>
      <c r="F7992" s="26">
        <v>84.5</v>
      </c>
      <c r="G7992" s="28" t="s">
        <v>1404</v>
      </c>
      <c r="P7992" s="21" t="e">
        <f t="shared" ca="1" si="256"/>
        <v>#NAME?</v>
      </c>
    </row>
    <row r="7993" spans="1:16" x14ac:dyDescent="0.25">
      <c r="A7993" s="21" t="s">
        <v>2119</v>
      </c>
      <c r="B7993" s="25">
        <v>42124</v>
      </c>
      <c r="C7993" s="21" t="s">
        <v>1230</v>
      </c>
      <c r="D7993" s="21">
        <v>329397</v>
      </c>
      <c r="F7993" s="26">
        <v>109.18</v>
      </c>
      <c r="G7993" s="28" t="s">
        <v>1368</v>
      </c>
      <c r="P7993" s="21" t="e">
        <f t="shared" ca="1" si="256"/>
        <v>#NAME?</v>
      </c>
    </row>
    <row r="7994" spans="1:16" x14ac:dyDescent="0.25">
      <c r="A7994" s="21" t="s">
        <v>2119</v>
      </c>
      <c r="B7994" s="25">
        <v>42124</v>
      </c>
      <c r="C7994" s="21" t="s">
        <v>6</v>
      </c>
      <c r="D7994" s="21">
        <v>518206</v>
      </c>
      <c r="F7994" s="26">
        <v>249.34</v>
      </c>
      <c r="G7994" s="28" t="s">
        <v>1372</v>
      </c>
      <c r="P7994" s="21" t="e">
        <f t="shared" ca="1" si="256"/>
        <v>#NAME?</v>
      </c>
    </row>
    <row r="7995" spans="1:16" x14ac:dyDescent="0.25">
      <c r="A7995" s="21" t="s">
        <v>2119</v>
      </c>
      <c r="B7995" s="25">
        <v>42124</v>
      </c>
      <c r="C7995" s="21" t="s">
        <v>6</v>
      </c>
      <c r="D7995" s="21">
        <v>518212</v>
      </c>
      <c r="F7995" s="26">
        <v>170.62</v>
      </c>
      <c r="G7995" s="21" t="s">
        <v>1364</v>
      </c>
      <c r="P7995" s="21" t="e">
        <f t="shared" ca="1" si="256"/>
        <v>#NAME?</v>
      </c>
    </row>
    <row r="7996" spans="1:16" x14ac:dyDescent="0.25">
      <c r="A7996" s="21" t="s">
        <v>2119</v>
      </c>
      <c r="B7996" s="25">
        <v>42124</v>
      </c>
      <c r="C7996" s="21" t="s">
        <v>6</v>
      </c>
      <c r="D7996" s="21">
        <v>122082</v>
      </c>
      <c r="F7996" s="26">
        <v>420.94</v>
      </c>
      <c r="G7996" s="28" t="s">
        <v>1392</v>
      </c>
      <c r="P7996" s="21" t="e">
        <f t="shared" ca="1" si="256"/>
        <v>#NAME?</v>
      </c>
    </row>
    <row r="7997" spans="1:16" x14ac:dyDescent="0.25">
      <c r="A7997" s="21" t="s">
        <v>2119</v>
      </c>
      <c r="B7997" s="25">
        <v>42124</v>
      </c>
      <c r="C7997" s="21" t="s">
        <v>6</v>
      </c>
      <c r="D7997" s="21">
        <v>122086</v>
      </c>
      <c r="F7997" s="26">
        <v>393.4</v>
      </c>
      <c r="G7997" s="28" t="s">
        <v>1392</v>
      </c>
      <c r="P7997" s="21" t="e">
        <f t="shared" ca="1" si="256"/>
        <v>#NAME?</v>
      </c>
    </row>
    <row r="7998" spans="1:16" x14ac:dyDescent="0.25">
      <c r="A7998" s="21" t="s">
        <v>2119</v>
      </c>
      <c r="B7998" s="25">
        <v>42124</v>
      </c>
      <c r="C7998" s="21" t="s">
        <v>1015</v>
      </c>
      <c r="D7998" s="21" t="s">
        <v>1376</v>
      </c>
      <c r="E7998" s="26">
        <v>350</v>
      </c>
      <c r="G7998" s="28" t="s">
        <v>1211</v>
      </c>
      <c r="I7998" s="21">
        <f>WEEKNUM(B7998)</f>
        <v>18</v>
      </c>
      <c r="P7998" s="21" t="e">
        <f t="shared" ca="1" si="256"/>
        <v>#NAME?</v>
      </c>
    </row>
    <row r="7999" spans="1:16" x14ac:dyDescent="0.25">
      <c r="A7999" s="21" t="s">
        <v>2119</v>
      </c>
      <c r="B7999" s="25">
        <v>42125</v>
      </c>
      <c r="C7999" s="21" t="s">
        <v>21</v>
      </c>
      <c r="D7999" s="21" t="s">
        <v>1376</v>
      </c>
      <c r="E7999" s="26">
        <v>350</v>
      </c>
      <c r="G7999" s="28" t="s">
        <v>1220</v>
      </c>
      <c r="I7999" s="21">
        <f>WEEKNUM(B7999)</f>
        <v>18</v>
      </c>
      <c r="P7999" s="21" t="e">
        <f t="shared" ca="1" si="256"/>
        <v>#NAME?</v>
      </c>
    </row>
    <row r="8000" spans="1:16" x14ac:dyDescent="0.25">
      <c r="A8000" s="21" t="s">
        <v>2119</v>
      </c>
      <c r="B8000" s="25">
        <v>42125</v>
      </c>
      <c r="C8000" s="21" t="s">
        <v>21</v>
      </c>
      <c r="D8000" s="21" t="s">
        <v>1376</v>
      </c>
      <c r="E8000" s="26">
        <v>1520</v>
      </c>
      <c r="G8000" s="28" t="s">
        <v>1354</v>
      </c>
      <c r="I8000" s="21">
        <f>WEEKNUM(B8000)</f>
        <v>18</v>
      </c>
      <c r="P8000" s="21" t="e">
        <f t="shared" ca="1" si="256"/>
        <v>#NAME?</v>
      </c>
    </row>
    <row r="8001" spans="1:16" x14ac:dyDescent="0.25">
      <c r="A8001" s="21" t="s">
        <v>2119</v>
      </c>
      <c r="B8001" s="25">
        <v>42125</v>
      </c>
      <c r="C8001" s="21" t="s">
        <v>21</v>
      </c>
      <c r="D8001" s="21" t="s">
        <v>1376</v>
      </c>
      <c r="E8001" s="26">
        <v>350</v>
      </c>
      <c r="G8001" s="28" t="s">
        <v>356</v>
      </c>
      <c r="I8001" s="21">
        <f>WEEKNUM(B8001)</f>
        <v>18</v>
      </c>
      <c r="P8001" s="21" t="e">
        <f t="shared" ca="1" si="256"/>
        <v>#NAME?</v>
      </c>
    </row>
    <row r="8002" spans="1:16" x14ac:dyDescent="0.25">
      <c r="A8002" s="21" t="s">
        <v>2119</v>
      </c>
      <c r="B8002" s="25">
        <v>42125</v>
      </c>
      <c r="C8002" s="21" t="s">
        <v>1015</v>
      </c>
      <c r="D8002" s="21" t="s">
        <v>295</v>
      </c>
      <c r="E8002" s="26">
        <v>2500</v>
      </c>
      <c r="G8002" s="28" t="s">
        <v>1368</v>
      </c>
      <c r="I8002" s="21">
        <f>WEEKNUM(B8002)</f>
        <v>18</v>
      </c>
      <c r="P8002" s="21" t="e">
        <f t="shared" ca="1" si="256"/>
        <v>#NAME?</v>
      </c>
    </row>
    <row r="8003" spans="1:16" x14ac:dyDescent="0.25">
      <c r="A8003" s="21" t="s">
        <v>2119</v>
      </c>
      <c r="B8003" s="25">
        <v>42125</v>
      </c>
      <c r="C8003" s="21" t="s">
        <v>1230</v>
      </c>
      <c r="D8003" s="21">
        <v>402880</v>
      </c>
      <c r="F8003" s="26">
        <v>345.7</v>
      </c>
      <c r="G8003" s="28" t="s">
        <v>1378</v>
      </c>
      <c r="P8003" s="21" t="e">
        <f t="shared" ca="1" si="256"/>
        <v>#NAME?</v>
      </c>
    </row>
    <row r="8004" spans="1:16" x14ac:dyDescent="0.25">
      <c r="A8004" s="21" t="s">
        <v>2119</v>
      </c>
      <c r="B8004" s="25">
        <v>42125</v>
      </c>
      <c r="C8004" s="21" t="s">
        <v>6</v>
      </c>
      <c r="D8004" s="21">
        <v>122162</v>
      </c>
      <c r="F8004" s="26">
        <v>511.16</v>
      </c>
      <c r="G8004" s="28" t="s">
        <v>1392</v>
      </c>
      <c r="P8004" s="21" t="e">
        <f t="shared" ca="1" si="256"/>
        <v>#NAME?</v>
      </c>
    </row>
    <row r="8005" spans="1:16" x14ac:dyDescent="0.25">
      <c r="A8005" s="21" t="s">
        <v>2119</v>
      </c>
      <c r="B8005" s="25">
        <v>42125</v>
      </c>
      <c r="C8005" s="21" t="s">
        <v>1230</v>
      </c>
      <c r="D8005" s="21">
        <v>122209</v>
      </c>
      <c r="F8005" s="26">
        <v>702.66</v>
      </c>
      <c r="G8005" s="28" t="s">
        <v>1211</v>
      </c>
      <c r="P8005" s="21" t="e">
        <f t="shared" ca="1" si="256"/>
        <v>#NAME?</v>
      </c>
    </row>
    <row r="8006" spans="1:16" x14ac:dyDescent="0.25">
      <c r="A8006" s="21" t="s">
        <v>2119</v>
      </c>
      <c r="B8006" s="25">
        <v>42126</v>
      </c>
      <c r="C8006" s="21" t="s">
        <v>1230</v>
      </c>
      <c r="D8006" s="21">
        <v>329567</v>
      </c>
      <c r="F8006" s="26">
        <v>33.85</v>
      </c>
      <c r="G8006" s="28" t="s">
        <v>1405</v>
      </c>
      <c r="P8006" s="21" t="e">
        <f t="shared" ca="1" si="256"/>
        <v>#NAME?</v>
      </c>
    </row>
    <row r="8007" spans="1:16" x14ac:dyDescent="0.25">
      <c r="A8007" s="21" t="s">
        <v>2119</v>
      </c>
      <c r="B8007" s="25">
        <v>42126</v>
      </c>
      <c r="C8007" s="21" t="s">
        <v>6</v>
      </c>
      <c r="D8007" s="21">
        <v>355395</v>
      </c>
      <c r="F8007" s="26">
        <v>724.42</v>
      </c>
      <c r="G8007" s="28" t="s">
        <v>1354</v>
      </c>
      <c r="P8007" s="21" t="e">
        <f t="shared" ca="1" si="256"/>
        <v>#NAME?</v>
      </c>
    </row>
    <row r="8008" spans="1:16" x14ac:dyDescent="0.25">
      <c r="A8008" s="21" t="s">
        <v>2119</v>
      </c>
      <c r="B8008" s="25">
        <v>42126</v>
      </c>
      <c r="C8008" s="21" t="s">
        <v>1230</v>
      </c>
      <c r="D8008" s="21">
        <v>518739</v>
      </c>
      <c r="F8008" s="26">
        <v>1944.81</v>
      </c>
      <c r="G8008" s="28" t="s">
        <v>1211</v>
      </c>
      <c r="P8008" s="21" t="e">
        <f t="shared" ca="1" si="256"/>
        <v>#NAME?</v>
      </c>
    </row>
    <row r="8009" spans="1:16" x14ac:dyDescent="0.25">
      <c r="A8009" s="21" t="s">
        <v>2119</v>
      </c>
      <c r="B8009" s="25">
        <v>42128</v>
      </c>
      <c r="C8009" s="21" t="s">
        <v>21</v>
      </c>
      <c r="D8009" s="21" t="s">
        <v>1153</v>
      </c>
      <c r="E8009" s="26">
        <v>550</v>
      </c>
      <c r="G8009" s="28" t="s">
        <v>504</v>
      </c>
      <c r="I8009" s="21">
        <f t="shared" ref="I8009:I8016" si="258">WEEKNUM(B8009)</f>
        <v>19</v>
      </c>
      <c r="P8009" s="21" t="e">
        <f t="shared" ca="1" si="256"/>
        <v>#NAME?</v>
      </c>
    </row>
    <row r="8010" spans="1:16" x14ac:dyDescent="0.25">
      <c r="A8010" s="21" t="s">
        <v>2119</v>
      </c>
      <c r="B8010" s="25">
        <v>42128</v>
      </c>
      <c r="C8010" s="21" t="s">
        <v>21</v>
      </c>
      <c r="D8010" s="21" t="s">
        <v>1153</v>
      </c>
      <c r="E8010" s="26">
        <v>400</v>
      </c>
      <c r="G8010" s="28" t="s">
        <v>1372</v>
      </c>
      <c r="I8010" s="21">
        <f t="shared" si="258"/>
        <v>19</v>
      </c>
      <c r="P8010" s="21" t="e">
        <f t="shared" ca="1" si="256"/>
        <v>#NAME?</v>
      </c>
    </row>
    <row r="8011" spans="1:16" x14ac:dyDescent="0.25">
      <c r="A8011" s="21" t="s">
        <v>2119</v>
      </c>
      <c r="B8011" s="25">
        <v>42128</v>
      </c>
      <c r="C8011" s="21" t="s">
        <v>21</v>
      </c>
      <c r="D8011" s="21" t="s">
        <v>1153</v>
      </c>
      <c r="E8011" s="26">
        <v>175</v>
      </c>
      <c r="G8011" s="28" t="s">
        <v>356</v>
      </c>
      <c r="I8011" s="21">
        <f t="shared" si="258"/>
        <v>19</v>
      </c>
      <c r="P8011" s="21" t="e">
        <f t="shared" ca="1" si="256"/>
        <v>#NAME?</v>
      </c>
    </row>
    <row r="8012" spans="1:16" x14ac:dyDescent="0.25">
      <c r="A8012" s="21" t="s">
        <v>2119</v>
      </c>
      <c r="B8012" s="25">
        <v>42128</v>
      </c>
      <c r="C8012" s="21" t="s">
        <v>21</v>
      </c>
      <c r="D8012" s="21" t="s">
        <v>1167</v>
      </c>
      <c r="E8012" s="26">
        <v>350</v>
      </c>
      <c r="G8012" s="28" t="s">
        <v>1220</v>
      </c>
      <c r="I8012" s="21">
        <f t="shared" si="258"/>
        <v>19</v>
      </c>
      <c r="P8012" s="21" t="e">
        <f t="shared" ca="1" si="256"/>
        <v>#NAME?</v>
      </c>
    </row>
    <row r="8013" spans="1:16" x14ac:dyDescent="0.25">
      <c r="A8013" s="21" t="s">
        <v>2119</v>
      </c>
      <c r="B8013" s="25">
        <v>42128</v>
      </c>
      <c r="C8013" s="21" t="s">
        <v>21</v>
      </c>
      <c r="D8013" s="21" t="s">
        <v>1406</v>
      </c>
      <c r="E8013" s="26">
        <v>100</v>
      </c>
      <c r="G8013" s="28" t="s">
        <v>1220</v>
      </c>
      <c r="I8013" s="21">
        <f t="shared" si="258"/>
        <v>19</v>
      </c>
      <c r="P8013" s="21" t="e">
        <f t="shared" ca="1" si="256"/>
        <v>#NAME?</v>
      </c>
    </row>
    <row r="8014" spans="1:16" x14ac:dyDescent="0.25">
      <c r="A8014" s="21" t="s">
        <v>2119</v>
      </c>
      <c r="B8014" s="25">
        <v>42128</v>
      </c>
      <c r="C8014" s="21" t="s">
        <v>21</v>
      </c>
      <c r="D8014" s="21" t="s">
        <v>22</v>
      </c>
      <c r="E8014" s="26">
        <v>3500</v>
      </c>
      <c r="G8014" s="28" t="s">
        <v>1392</v>
      </c>
      <c r="I8014" s="21">
        <f t="shared" si="258"/>
        <v>19</v>
      </c>
      <c r="P8014" s="21" t="e">
        <f t="shared" ca="1" si="256"/>
        <v>#NAME?</v>
      </c>
    </row>
    <row r="8015" spans="1:16" x14ac:dyDescent="0.25">
      <c r="A8015" s="21" t="s">
        <v>2119</v>
      </c>
      <c r="B8015" s="25">
        <v>42128</v>
      </c>
      <c r="C8015" s="21" t="s">
        <v>1015</v>
      </c>
      <c r="D8015" s="21" t="s">
        <v>1394</v>
      </c>
      <c r="E8015" s="26">
        <v>-8000</v>
      </c>
      <c r="G8015" s="28" t="s">
        <v>1395</v>
      </c>
      <c r="I8015" s="21">
        <f t="shared" si="258"/>
        <v>19</v>
      </c>
      <c r="P8015" s="21" t="e">
        <f t="shared" ca="1" si="256"/>
        <v>#NAME?</v>
      </c>
    </row>
    <row r="8016" spans="1:16" x14ac:dyDescent="0.25">
      <c r="A8016" s="21" t="s">
        <v>2119</v>
      </c>
      <c r="B8016" s="25">
        <v>42128</v>
      </c>
      <c r="C8016" s="21" t="s">
        <v>1015</v>
      </c>
      <c r="D8016" s="21" t="s">
        <v>1153</v>
      </c>
      <c r="E8016" s="26">
        <v>980</v>
      </c>
      <c r="G8016" s="21" t="s">
        <v>1364</v>
      </c>
      <c r="I8016" s="21">
        <f t="shared" si="258"/>
        <v>19</v>
      </c>
      <c r="P8016" s="21" t="e">
        <f t="shared" ca="1" si="256"/>
        <v>#NAME?</v>
      </c>
    </row>
    <row r="8017" spans="1:16" x14ac:dyDescent="0.25">
      <c r="A8017" s="21" t="s">
        <v>2119</v>
      </c>
      <c r="B8017" s="25">
        <v>42128</v>
      </c>
      <c r="C8017" s="21" t="s">
        <v>6</v>
      </c>
      <c r="D8017" s="21">
        <v>122371</v>
      </c>
      <c r="F8017" s="26">
        <v>3391.64</v>
      </c>
      <c r="G8017" s="28" t="s">
        <v>1392</v>
      </c>
      <c r="P8017" s="21" t="e">
        <f t="shared" ca="1" si="256"/>
        <v>#NAME?</v>
      </c>
    </row>
    <row r="8018" spans="1:16" x14ac:dyDescent="0.25">
      <c r="A8018" s="21" t="s">
        <v>2119</v>
      </c>
      <c r="B8018" s="25">
        <v>42128</v>
      </c>
      <c r="C8018" s="21" t="s">
        <v>6</v>
      </c>
      <c r="D8018" s="21">
        <v>122395</v>
      </c>
      <c r="F8018" s="26">
        <v>119.85</v>
      </c>
      <c r="G8018" s="28" t="s">
        <v>1392</v>
      </c>
      <c r="P8018" s="21" t="e">
        <f t="shared" ca="1" si="256"/>
        <v>#NAME?</v>
      </c>
    </row>
    <row r="8019" spans="1:16" x14ac:dyDescent="0.25">
      <c r="A8019" s="21" t="s">
        <v>2119</v>
      </c>
      <c r="B8019" s="25">
        <v>42128</v>
      </c>
      <c r="C8019" s="21" t="s">
        <v>1015</v>
      </c>
      <c r="D8019" s="21" t="s">
        <v>40</v>
      </c>
      <c r="E8019" s="26">
        <v>4395</v>
      </c>
      <c r="G8019" s="28" t="s">
        <v>1211</v>
      </c>
      <c r="I8019" s="21">
        <f>WEEKNUM(B8019)</f>
        <v>19</v>
      </c>
      <c r="P8019" s="21" t="e">
        <f t="shared" ca="1" si="256"/>
        <v>#NAME?</v>
      </c>
    </row>
    <row r="8020" spans="1:16" x14ac:dyDescent="0.25">
      <c r="A8020" s="21" t="s">
        <v>2119</v>
      </c>
      <c r="B8020" s="25">
        <v>42128</v>
      </c>
      <c r="C8020" s="21" t="s">
        <v>1015</v>
      </c>
      <c r="D8020" s="21" t="s">
        <v>1167</v>
      </c>
      <c r="E8020" s="26">
        <v>800</v>
      </c>
      <c r="G8020" s="28" t="s">
        <v>1211</v>
      </c>
      <c r="I8020" s="21">
        <f>WEEKNUM(B8020)</f>
        <v>19</v>
      </c>
      <c r="P8020" s="21" t="e">
        <f t="shared" ref="P8020:P8083" ca="1" si="259">sheetexists("budgets", G8020)</f>
        <v>#NAME?</v>
      </c>
    </row>
    <row r="8021" spans="1:16" x14ac:dyDescent="0.25">
      <c r="A8021" s="21" t="s">
        <v>2119</v>
      </c>
      <c r="B8021" s="25">
        <v>42128</v>
      </c>
      <c r="C8021" s="21" t="s">
        <v>1015</v>
      </c>
      <c r="D8021" s="21" t="s">
        <v>1406</v>
      </c>
      <c r="E8021" s="26">
        <v>100</v>
      </c>
      <c r="G8021" s="28" t="s">
        <v>1211</v>
      </c>
      <c r="I8021" s="21">
        <f>WEEKNUM(B8021)</f>
        <v>19</v>
      </c>
      <c r="P8021" s="21" t="e">
        <f t="shared" ca="1" si="259"/>
        <v>#NAME?</v>
      </c>
    </row>
    <row r="8022" spans="1:16" x14ac:dyDescent="0.25">
      <c r="A8022" s="21" t="s">
        <v>2119</v>
      </c>
      <c r="B8022" s="25">
        <v>42128</v>
      </c>
      <c r="C8022" s="21" t="s">
        <v>1230</v>
      </c>
      <c r="D8022" s="21">
        <v>519140</v>
      </c>
      <c r="F8022" s="26">
        <v>970.15</v>
      </c>
      <c r="G8022" s="28" t="s">
        <v>1211</v>
      </c>
      <c r="P8022" s="21" t="e">
        <f t="shared" ca="1" si="259"/>
        <v>#NAME?</v>
      </c>
    </row>
    <row r="8023" spans="1:16" x14ac:dyDescent="0.25">
      <c r="A8023" s="21" t="s">
        <v>2119</v>
      </c>
      <c r="B8023" s="25">
        <v>42129</v>
      </c>
      <c r="C8023" s="21" t="s">
        <v>21</v>
      </c>
      <c r="D8023" s="21" t="s">
        <v>510</v>
      </c>
      <c r="E8023" s="26">
        <v>190.74</v>
      </c>
      <c r="G8023" s="28" t="s">
        <v>299</v>
      </c>
      <c r="I8023" s="21">
        <f>WEEKNUM(B8023)</f>
        <v>19</v>
      </c>
      <c r="P8023" s="21" t="e">
        <f t="shared" ca="1" si="259"/>
        <v>#NAME?</v>
      </c>
    </row>
    <row r="8024" spans="1:16" x14ac:dyDescent="0.25">
      <c r="A8024" s="21" t="s">
        <v>2119</v>
      </c>
      <c r="B8024" s="25">
        <v>42129</v>
      </c>
      <c r="C8024" s="21" t="s">
        <v>21</v>
      </c>
      <c r="D8024" s="21" t="s">
        <v>46</v>
      </c>
      <c r="E8024" s="26">
        <v>2010</v>
      </c>
      <c r="G8024" s="28" t="s">
        <v>1354</v>
      </c>
      <c r="I8024" s="21">
        <f>WEEKNUM(B8024)</f>
        <v>19</v>
      </c>
      <c r="P8024" s="21" t="e">
        <f t="shared" ca="1" si="259"/>
        <v>#NAME?</v>
      </c>
    </row>
    <row r="8025" spans="1:16" x14ac:dyDescent="0.25">
      <c r="A8025" s="21" t="s">
        <v>2119</v>
      </c>
      <c r="B8025" s="25">
        <v>42129</v>
      </c>
      <c r="C8025" s="21" t="s">
        <v>1230</v>
      </c>
      <c r="D8025" s="21">
        <v>403411</v>
      </c>
      <c r="F8025" s="26">
        <v>622.09</v>
      </c>
      <c r="G8025" s="28" t="s">
        <v>1378</v>
      </c>
      <c r="P8025" s="21" t="e">
        <f t="shared" ca="1" si="259"/>
        <v>#NAME?</v>
      </c>
    </row>
    <row r="8026" spans="1:16" x14ac:dyDescent="0.25">
      <c r="A8026" s="21" t="s">
        <v>2119</v>
      </c>
      <c r="B8026" s="25">
        <v>42129</v>
      </c>
      <c r="C8026" s="21" t="s">
        <v>1230</v>
      </c>
      <c r="D8026" s="21">
        <v>403511</v>
      </c>
      <c r="F8026" s="26">
        <v>529.95000000000005</v>
      </c>
      <c r="G8026" s="28" t="s">
        <v>1378</v>
      </c>
      <c r="P8026" s="21" t="e">
        <f t="shared" ca="1" si="259"/>
        <v>#NAME?</v>
      </c>
    </row>
    <row r="8027" spans="1:16" x14ac:dyDescent="0.25">
      <c r="A8027" s="21" t="s">
        <v>2119</v>
      </c>
      <c r="B8027" s="25">
        <v>42129</v>
      </c>
      <c r="C8027" s="21" t="s">
        <v>6</v>
      </c>
      <c r="D8027" s="21">
        <v>355945</v>
      </c>
      <c r="F8027" s="26">
        <v>240.68</v>
      </c>
      <c r="G8027" s="28" t="s">
        <v>1354</v>
      </c>
      <c r="P8027" s="21" t="e">
        <f t="shared" ca="1" si="259"/>
        <v>#NAME?</v>
      </c>
    </row>
    <row r="8028" spans="1:16" x14ac:dyDescent="0.25">
      <c r="A8028" s="21" t="s">
        <v>2119</v>
      </c>
      <c r="B8028" s="25">
        <v>42129</v>
      </c>
      <c r="C8028" s="21" t="s">
        <v>6</v>
      </c>
      <c r="D8028" s="21">
        <v>169048</v>
      </c>
      <c r="F8028" s="26">
        <v>229.11</v>
      </c>
      <c r="G8028" s="28" t="s">
        <v>1220</v>
      </c>
      <c r="P8028" s="21" t="e">
        <f t="shared" ca="1" si="259"/>
        <v>#NAME?</v>
      </c>
    </row>
    <row r="8029" spans="1:16" x14ac:dyDescent="0.25">
      <c r="A8029" s="21" t="s">
        <v>2119</v>
      </c>
      <c r="B8029" s="25">
        <v>42129</v>
      </c>
      <c r="C8029" s="21" t="s">
        <v>6</v>
      </c>
      <c r="D8029" s="21">
        <v>519451</v>
      </c>
      <c r="F8029" s="26">
        <v>409.98</v>
      </c>
      <c r="G8029" s="28" t="s">
        <v>1372</v>
      </c>
      <c r="P8029" s="21" t="e">
        <f t="shared" ca="1" si="259"/>
        <v>#NAME?</v>
      </c>
    </row>
    <row r="8030" spans="1:16" x14ac:dyDescent="0.25">
      <c r="A8030" s="21" t="s">
        <v>2119</v>
      </c>
      <c r="B8030" s="25">
        <v>42129</v>
      </c>
      <c r="C8030" s="21" t="s">
        <v>1230</v>
      </c>
      <c r="D8030" s="21">
        <v>519456</v>
      </c>
      <c r="F8030" s="26">
        <v>406.47</v>
      </c>
      <c r="G8030" s="21" t="s">
        <v>1364</v>
      </c>
      <c r="P8030" s="21" t="e">
        <f t="shared" ca="1" si="259"/>
        <v>#NAME?</v>
      </c>
    </row>
    <row r="8031" spans="1:16" x14ac:dyDescent="0.25">
      <c r="A8031" s="21" t="s">
        <v>2119</v>
      </c>
      <c r="B8031" s="25">
        <v>42129</v>
      </c>
      <c r="C8031" s="21" t="s">
        <v>6</v>
      </c>
      <c r="D8031" s="21">
        <v>122487</v>
      </c>
      <c r="F8031" s="26">
        <v>105.21</v>
      </c>
      <c r="G8031" s="28" t="s">
        <v>1392</v>
      </c>
      <c r="P8031" s="21" t="e">
        <f t="shared" ca="1" si="259"/>
        <v>#NAME?</v>
      </c>
    </row>
    <row r="8032" spans="1:16" x14ac:dyDescent="0.25">
      <c r="A8032" s="21" t="s">
        <v>2119</v>
      </c>
      <c r="B8032" s="25">
        <v>42129</v>
      </c>
      <c r="C8032" s="21" t="s">
        <v>340</v>
      </c>
      <c r="D8032" s="21" t="s">
        <v>1407</v>
      </c>
      <c r="F8032" s="26">
        <v>484.93</v>
      </c>
      <c r="G8032" s="28" t="s">
        <v>1211</v>
      </c>
      <c r="P8032" s="21" t="e">
        <f t="shared" ca="1" si="259"/>
        <v>#NAME?</v>
      </c>
    </row>
    <row r="8033" spans="1:16" x14ac:dyDescent="0.25">
      <c r="A8033" s="21" t="s">
        <v>2119</v>
      </c>
      <c r="B8033" s="25">
        <v>42129</v>
      </c>
      <c r="C8033" s="21" t="s">
        <v>340</v>
      </c>
      <c r="D8033" s="21" t="s">
        <v>1407</v>
      </c>
      <c r="F8033" s="26">
        <v>406.47</v>
      </c>
      <c r="G8033" s="28" t="s">
        <v>1211</v>
      </c>
      <c r="P8033" s="21" t="e">
        <f t="shared" ca="1" si="259"/>
        <v>#NAME?</v>
      </c>
    </row>
    <row r="8034" spans="1:16" x14ac:dyDescent="0.25">
      <c r="A8034" s="21" t="s">
        <v>2119</v>
      </c>
      <c r="B8034" s="25">
        <v>42130</v>
      </c>
      <c r="C8034" s="21" t="s">
        <v>1230</v>
      </c>
      <c r="D8034" s="21">
        <v>330063</v>
      </c>
      <c r="F8034" s="26">
        <v>122.75</v>
      </c>
      <c r="G8034" s="28" t="s">
        <v>506</v>
      </c>
      <c r="P8034" s="21" t="e">
        <f t="shared" ca="1" si="259"/>
        <v>#NAME?</v>
      </c>
    </row>
    <row r="8035" spans="1:16" x14ac:dyDescent="0.25">
      <c r="A8035" s="21" t="s">
        <v>2119</v>
      </c>
      <c r="B8035" s="25">
        <v>42130</v>
      </c>
      <c r="C8035" s="21" t="s">
        <v>275</v>
      </c>
      <c r="D8035" s="21" t="s">
        <v>64</v>
      </c>
      <c r="F8035" s="26">
        <v>-270.12</v>
      </c>
      <c r="G8035" s="28" t="s">
        <v>1358</v>
      </c>
      <c r="P8035" s="21" t="e">
        <f t="shared" ca="1" si="259"/>
        <v>#NAME?</v>
      </c>
    </row>
    <row r="8036" spans="1:16" x14ac:dyDescent="0.25">
      <c r="A8036" s="21" t="s">
        <v>2119</v>
      </c>
      <c r="B8036" s="25">
        <v>42130</v>
      </c>
      <c r="C8036" s="21" t="s">
        <v>6</v>
      </c>
      <c r="D8036" s="21">
        <v>122560</v>
      </c>
      <c r="F8036" s="26">
        <v>124.41</v>
      </c>
      <c r="G8036" s="28" t="s">
        <v>1392</v>
      </c>
      <c r="P8036" s="21" t="e">
        <f t="shared" ca="1" si="259"/>
        <v>#NAME?</v>
      </c>
    </row>
    <row r="8037" spans="1:16" x14ac:dyDescent="0.25">
      <c r="A8037" s="21" t="s">
        <v>2119</v>
      </c>
      <c r="B8037" s="25">
        <v>42130</v>
      </c>
      <c r="C8037" s="21" t="s">
        <v>275</v>
      </c>
      <c r="D8037" s="21" t="s">
        <v>216</v>
      </c>
      <c r="F8037" s="26">
        <v>12</v>
      </c>
      <c r="G8037" s="28" t="s">
        <v>1392</v>
      </c>
      <c r="P8037" s="21" t="e">
        <f t="shared" ca="1" si="259"/>
        <v>#NAME?</v>
      </c>
    </row>
    <row r="8038" spans="1:16" x14ac:dyDescent="0.25">
      <c r="A8038" s="21" t="s">
        <v>2119</v>
      </c>
      <c r="B8038" s="25">
        <v>42131</v>
      </c>
      <c r="C8038" s="21" t="s">
        <v>21</v>
      </c>
      <c r="D8038" s="21" t="s">
        <v>1408</v>
      </c>
      <c r="E8038" s="26">
        <v>-715</v>
      </c>
      <c r="G8038" s="28" t="s">
        <v>1061</v>
      </c>
      <c r="I8038" s="21">
        <f>WEEKNUM(B8038)</f>
        <v>19</v>
      </c>
      <c r="P8038" s="21" t="e">
        <f t="shared" ca="1" si="259"/>
        <v>#NAME?</v>
      </c>
    </row>
    <row r="8039" spans="1:16" x14ac:dyDescent="0.25">
      <c r="A8039" s="21" t="s">
        <v>2119</v>
      </c>
      <c r="B8039" s="25">
        <v>42131</v>
      </c>
      <c r="C8039" s="21" t="s">
        <v>21</v>
      </c>
      <c r="D8039" s="21" t="s">
        <v>1409</v>
      </c>
      <c r="E8039" s="26">
        <v>-95599.35</v>
      </c>
      <c r="G8039" s="28" t="s">
        <v>1006</v>
      </c>
      <c r="I8039" s="21">
        <f>WEEKNUM(B8039)</f>
        <v>19</v>
      </c>
      <c r="P8039" s="21" t="e">
        <f t="shared" ca="1" si="259"/>
        <v>#NAME?</v>
      </c>
    </row>
    <row r="8040" spans="1:16" x14ac:dyDescent="0.25">
      <c r="A8040" s="21" t="s">
        <v>2119</v>
      </c>
      <c r="B8040" s="25">
        <v>42131</v>
      </c>
      <c r="C8040" s="21" t="s">
        <v>21</v>
      </c>
      <c r="D8040" s="21" t="s">
        <v>489</v>
      </c>
      <c r="E8040" s="26">
        <v>89.84</v>
      </c>
      <c r="G8040" s="28" t="s">
        <v>454</v>
      </c>
      <c r="I8040" s="21">
        <f>WEEKNUM(B8040)</f>
        <v>19</v>
      </c>
      <c r="P8040" s="21" t="e">
        <f t="shared" ca="1" si="259"/>
        <v>#NAME?</v>
      </c>
    </row>
    <row r="8041" spans="1:16" x14ac:dyDescent="0.25">
      <c r="A8041" s="21" t="s">
        <v>2119</v>
      </c>
      <c r="B8041" s="25">
        <v>42131</v>
      </c>
      <c r="C8041" s="21" t="s">
        <v>21</v>
      </c>
      <c r="D8041" s="21" t="s">
        <v>295</v>
      </c>
      <c r="E8041" s="26">
        <v>1800</v>
      </c>
      <c r="G8041" s="28" t="s">
        <v>1354</v>
      </c>
      <c r="I8041" s="21">
        <f>WEEKNUM(B8041)</f>
        <v>19</v>
      </c>
      <c r="P8041" s="21" t="e">
        <f t="shared" ca="1" si="259"/>
        <v>#NAME?</v>
      </c>
    </row>
    <row r="8042" spans="1:16" x14ac:dyDescent="0.25">
      <c r="A8042" s="21" t="s">
        <v>2119</v>
      </c>
      <c r="B8042" s="25">
        <v>42131</v>
      </c>
      <c r="C8042" s="21" t="s">
        <v>1230</v>
      </c>
      <c r="D8042" s="21">
        <v>330085</v>
      </c>
      <c r="F8042" s="26">
        <v>630.15</v>
      </c>
      <c r="G8042" s="28" t="s">
        <v>1378</v>
      </c>
      <c r="P8042" s="21" t="e">
        <f t="shared" ca="1" si="259"/>
        <v>#NAME?</v>
      </c>
    </row>
    <row r="8043" spans="1:16" x14ac:dyDescent="0.25">
      <c r="A8043" s="21" t="s">
        <v>2119</v>
      </c>
      <c r="B8043" s="25">
        <v>42131</v>
      </c>
      <c r="C8043" s="21" t="s">
        <v>1230</v>
      </c>
      <c r="D8043" s="21">
        <v>330197</v>
      </c>
      <c r="F8043" s="26">
        <v>203.66</v>
      </c>
      <c r="G8043" s="28" t="s">
        <v>1410</v>
      </c>
      <c r="P8043" s="21" t="e">
        <f t="shared" ca="1" si="259"/>
        <v>#NAME?</v>
      </c>
    </row>
    <row r="8044" spans="1:16" x14ac:dyDescent="0.25">
      <c r="A8044" s="21" t="s">
        <v>2119</v>
      </c>
      <c r="B8044" s="25">
        <v>42131</v>
      </c>
      <c r="C8044" s="21" t="s">
        <v>6</v>
      </c>
      <c r="D8044" s="21">
        <v>356375</v>
      </c>
      <c r="F8044" s="26">
        <v>527.13</v>
      </c>
      <c r="G8044" s="28" t="s">
        <v>1354</v>
      </c>
      <c r="P8044" s="21" t="e">
        <f t="shared" ca="1" si="259"/>
        <v>#NAME?</v>
      </c>
    </row>
    <row r="8045" spans="1:16" x14ac:dyDescent="0.25">
      <c r="A8045" s="21" t="s">
        <v>2119</v>
      </c>
      <c r="B8045" s="25">
        <v>42131</v>
      </c>
      <c r="C8045" s="21" t="s">
        <v>6</v>
      </c>
      <c r="D8045" s="21">
        <v>122695</v>
      </c>
      <c r="F8045" s="26">
        <v>1407.61</v>
      </c>
      <c r="G8045" s="28" t="s">
        <v>1392</v>
      </c>
      <c r="P8045" s="21" t="e">
        <f t="shared" ca="1" si="259"/>
        <v>#NAME?</v>
      </c>
    </row>
    <row r="8046" spans="1:16" x14ac:dyDescent="0.25">
      <c r="A8046" s="21" t="s">
        <v>2119</v>
      </c>
      <c r="B8046" s="25">
        <v>42131</v>
      </c>
      <c r="C8046" s="21" t="s">
        <v>6</v>
      </c>
      <c r="D8046" s="21">
        <v>122721</v>
      </c>
      <c r="F8046" s="26">
        <v>60.83</v>
      </c>
      <c r="G8046" s="28" t="s">
        <v>1392</v>
      </c>
      <c r="P8046" s="21" t="e">
        <f t="shared" ca="1" si="259"/>
        <v>#NAME?</v>
      </c>
    </row>
    <row r="8047" spans="1:16" x14ac:dyDescent="0.25">
      <c r="A8047" s="21" t="s">
        <v>2119</v>
      </c>
      <c r="B8047" s="25">
        <v>42131</v>
      </c>
      <c r="C8047" s="21" t="s">
        <v>275</v>
      </c>
      <c r="D8047" s="21" t="s">
        <v>216</v>
      </c>
      <c r="F8047" s="26">
        <v>407</v>
      </c>
      <c r="G8047" s="28" t="s">
        <v>1392</v>
      </c>
      <c r="P8047" s="21" t="e">
        <f t="shared" ca="1" si="259"/>
        <v>#NAME?</v>
      </c>
    </row>
    <row r="8048" spans="1:16" x14ac:dyDescent="0.25">
      <c r="A8048" s="21" t="s">
        <v>2119</v>
      </c>
      <c r="B8048" s="25">
        <v>42131</v>
      </c>
      <c r="C8048" s="21" t="s">
        <v>1015</v>
      </c>
      <c r="D8048" s="21" t="s">
        <v>1382</v>
      </c>
      <c r="E8048" s="26">
        <v>5000</v>
      </c>
      <c r="G8048" s="28" t="s">
        <v>1378</v>
      </c>
      <c r="I8048" s="21">
        <f>WEEKNUM(B8048)</f>
        <v>19</v>
      </c>
      <c r="P8048" s="21" t="e">
        <f t="shared" ca="1" si="259"/>
        <v>#NAME?</v>
      </c>
    </row>
    <row r="8049" spans="1:16" x14ac:dyDescent="0.25">
      <c r="A8049" s="21" t="s">
        <v>2119</v>
      </c>
      <c r="B8049" s="25">
        <v>42131</v>
      </c>
      <c r="C8049" s="21" t="s">
        <v>340</v>
      </c>
      <c r="D8049" s="21" t="s">
        <v>1332</v>
      </c>
      <c r="F8049" s="26">
        <v>274.61</v>
      </c>
      <c r="G8049" s="28" t="s">
        <v>1211</v>
      </c>
      <c r="P8049" s="21" t="e">
        <f t="shared" ca="1" si="259"/>
        <v>#NAME?</v>
      </c>
    </row>
    <row r="8050" spans="1:16" x14ac:dyDescent="0.25">
      <c r="A8050" s="21" t="s">
        <v>2119</v>
      </c>
      <c r="B8050" s="25">
        <v>42131</v>
      </c>
      <c r="C8050" s="21" t="s">
        <v>340</v>
      </c>
      <c r="D8050" s="21" t="s">
        <v>1411</v>
      </c>
      <c r="F8050" s="26">
        <v>436.49</v>
      </c>
      <c r="G8050" s="28" t="s">
        <v>1211</v>
      </c>
      <c r="P8050" s="21" t="e">
        <f t="shared" ca="1" si="259"/>
        <v>#NAME?</v>
      </c>
    </row>
    <row r="8051" spans="1:16" x14ac:dyDescent="0.25">
      <c r="A8051" s="21" t="s">
        <v>2119</v>
      </c>
      <c r="B8051" s="25">
        <v>42132</v>
      </c>
      <c r="C8051" s="21" t="s">
        <v>1230</v>
      </c>
      <c r="D8051" s="21">
        <v>403952</v>
      </c>
      <c r="F8051" s="26">
        <v>84.7</v>
      </c>
      <c r="G8051" s="28" t="s">
        <v>1378</v>
      </c>
      <c r="P8051" s="21" t="e">
        <f t="shared" ca="1" si="259"/>
        <v>#NAME?</v>
      </c>
    </row>
    <row r="8052" spans="1:16" x14ac:dyDescent="0.25">
      <c r="A8052" s="21" t="s">
        <v>2119</v>
      </c>
      <c r="B8052" s="25">
        <v>42132</v>
      </c>
      <c r="C8052" s="21" t="s">
        <v>1230</v>
      </c>
      <c r="D8052" s="21" t="s">
        <v>64</v>
      </c>
      <c r="F8052" s="26">
        <v>-98.28</v>
      </c>
      <c r="G8052" s="28" t="s">
        <v>1378</v>
      </c>
      <c r="P8052" s="21" t="e">
        <f t="shared" ca="1" si="259"/>
        <v>#NAME?</v>
      </c>
    </row>
    <row r="8053" spans="1:16" x14ac:dyDescent="0.25">
      <c r="A8053" s="21" t="s">
        <v>2119</v>
      </c>
      <c r="B8053" s="25">
        <v>42132</v>
      </c>
      <c r="C8053" s="21" t="s">
        <v>275</v>
      </c>
      <c r="D8053" s="21" t="s">
        <v>299</v>
      </c>
      <c r="F8053" s="26">
        <v>3.69</v>
      </c>
      <c r="G8053" s="28" t="s">
        <v>1378</v>
      </c>
      <c r="P8053" s="21" t="e">
        <f t="shared" ca="1" si="259"/>
        <v>#NAME?</v>
      </c>
    </row>
    <row r="8054" spans="1:16" x14ac:dyDescent="0.25">
      <c r="A8054" s="21" t="s">
        <v>2119</v>
      </c>
      <c r="B8054" s="25">
        <v>42132</v>
      </c>
      <c r="C8054" s="21" t="s">
        <v>1230</v>
      </c>
      <c r="D8054" s="21">
        <v>330234</v>
      </c>
      <c r="F8054" s="26">
        <v>1161.6400000000001</v>
      </c>
      <c r="G8054" s="28" t="s">
        <v>1378</v>
      </c>
      <c r="P8054" s="21" t="e">
        <f t="shared" ca="1" si="259"/>
        <v>#NAME?</v>
      </c>
    </row>
    <row r="8055" spans="1:16" x14ac:dyDescent="0.25">
      <c r="A8055" s="21" t="s">
        <v>2119</v>
      </c>
      <c r="B8055" s="25">
        <v>42132</v>
      </c>
      <c r="C8055" s="21" t="s">
        <v>1230</v>
      </c>
      <c r="D8055" s="21">
        <v>330278</v>
      </c>
      <c r="F8055" s="26">
        <v>179.02</v>
      </c>
      <c r="G8055" s="28" t="s">
        <v>1368</v>
      </c>
      <c r="P8055" s="21" t="e">
        <f t="shared" ca="1" si="259"/>
        <v>#NAME?</v>
      </c>
    </row>
    <row r="8056" spans="1:16" x14ac:dyDescent="0.25">
      <c r="A8056" s="21" t="s">
        <v>2119</v>
      </c>
      <c r="B8056" s="25">
        <v>42132</v>
      </c>
      <c r="C8056" s="21" t="s">
        <v>6</v>
      </c>
      <c r="D8056" s="21">
        <v>349031</v>
      </c>
      <c r="F8056" s="26">
        <v>734.49</v>
      </c>
      <c r="G8056" s="21" t="s">
        <v>1392</v>
      </c>
      <c r="P8056" s="21" t="e">
        <f t="shared" ca="1" si="259"/>
        <v>#NAME?</v>
      </c>
    </row>
    <row r="8057" spans="1:16" x14ac:dyDescent="0.25">
      <c r="A8057" s="21" t="s">
        <v>2119</v>
      </c>
      <c r="B8057" s="25">
        <v>42132</v>
      </c>
      <c r="C8057" s="21" t="s">
        <v>6</v>
      </c>
      <c r="D8057" s="21">
        <v>356686</v>
      </c>
      <c r="F8057" s="26">
        <v>71.11</v>
      </c>
      <c r="G8057" s="28" t="s">
        <v>582</v>
      </c>
      <c r="P8057" s="21" t="e">
        <f t="shared" ca="1" si="259"/>
        <v>#NAME?</v>
      </c>
    </row>
    <row r="8058" spans="1:16" x14ac:dyDescent="0.25">
      <c r="A8058" s="21" t="s">
        <v>2119</v>
      </c>
      <c r="B8058" s="25">
        <v>42132</v>
      </c>
      <c r="C8058" s="21" t="s">
        <v>6</v>
      </c>
      <c r="D8058" s="21">
        <v>520392</v>
      </c>
      <c r="F8058" s="26">
        <v>93.4</v>
      </c>
      <c r="G8058" s="28" t="s">
        <v>1354</v>
      </c>
      <c r="P8058" s="21" t="e">
        <f t="shared" ca="1" si="259"/>
        <v>#NAME?</v>
      </c>
    </row>
    <row r="8059" spans="1:16" x14ac:dyDescent="0.25">
      <c r="A8059" s="21" t="s">
        <v>2119</v>
      </c>
      <c r="B8059" s="25">
        <v>42132</v>
      </c>
      <c r="C8059" s="21" t="s">
        <v>6</v>
      </c>
      <c r="D8059" s="21">
        <v>122763</v>
      </c>
      <c r="F8059" s="26">
        <v>712.14</v>
      </c>
      <c r="G8059" s="28" t="s">
        <v>1372</v>
      </c>
      <c r="P8059" s="21" t="e">
        <f t="shared" ca="1" si="259"/>
        <v>#NAME?</v>
      </c>
    </row>
    <row r="8060" spans="1:16" x14ac:dyDescent="0.25">
      <c r="A8060" s="21" t="s">
        <v>2119</v>
      </c>
      <c r="B8060" s="25">
        <v>42132</v>
      </c>
      <c r="C8060" s="21" t="s">
        <v>6</v>
      </c>
      <c r="D8060" s="21">
        <v>122764</v>
      </c>
      <c r="F8060" s="26">
        <v>649.22</v>
      </c>
      <c r="G8060" s="21" t="s">
        <v>1364</v>
      </c>
      <c r="P8060" s="21" t="e">
        <f t="shared" ca="1" si="259"/>
        <v>#NAME?</v>
      </c>
    </row>
    <row r="8061" spans="1:16" x14ac:dyDescent="0.25">
      <c r="A8061" s="21" t="s">
        <v>2119</v>
      </c>
      <c r="B8061" s="25">
        <v>42133</v>
      </c>
      <c r="C8061" s="21" t="s">
        <v>6</v>
      </c>
      <c r="D8061" s="21">
        <v>520676</v>
      </c>
      <c r="F8061" s="26">
        <v>614.59</v>
      </c>
      <c r="G8061" s="21" t="s">
        <v>1364</v>
      </c>
      <c r="P8061" s="21" t="e">
        <f t="shared" ca="1" si="259"/>
        <v>#NAME?</v>
      </c>
    </row>
    <row r="8062" spans="1:16" x14ac:dyDescent="0.25">
      <c r="A8062" s="21" t="s">
        <v>2119</v>
      </c>
      <c r="B8062" s="25">
        <v>42133</v>
      </c>
      <c r="C8062" s="21" t="s">
        <v>6</v>
      </c>
      <c r="D8062" s="21">
        <v>484348</v>
      </c>
      <c r="F8062" s="26">
        <v>192.85</v>
      </c>
      <c r="G8062" s="28" t="s">
        <v>1032</v>
      </c>
      <c r="P8062" s="21" t="e">
        <f t="shared" ca="1" si="259"/>
        <v>#NAME?</v>
      </c>
    </row>
    <row r="8063" spans="1:16" x14ac:dyDescent="0.25">
      <c r="A8063" s="21" t="s">
        <v>2119</v>
      </c>
      <c r="B8063" s="25">
        <v>42133</v>
      </c>
      <c r="C8063" s="21" t="s">
        <v>1230</v>
      </c>
      <c r="D8063" s="21">
        <v>122824</v>
      </c>
      <c r="F8063" s="26">
        <v>2131.91</v>
      </c>
      <c r="G8063" s="28" t="s">
        <v>1211</v>
      </c>
      <c r="P8063" s="21" t="e">
        <f t="shared" ca="1" si="259"/>
        <v>#NAME?</v>
      </c>
    </row>
    <row r="8064" spans="1:16" x14ac:dyDescent="0.25">
      <c r="A8064" s="21" t="s">
        <v>2119</v>
      </c>
      <c r="B8064" s="25">
        <v>42135</v>
      </c>
      <c r="C8064" s="21" t="s">
        <v>21</v>
      </c>
      <c r="D8064" s="21" t="s">
        <v>260</v>
      </c>
      <c r="E8064" s="26">
        <v>800</v>
      </c>
      <c r="G8064" s="28" t="s">
        <v>1220</v>
      </c>
      <c r="I8064" s="21">
        <f>WEEKNUM(B8064)</f>
        <v>20</v>
      </c>
      <c r="P8064" s="21" t="e">
        <f t="shared" ca="1" si="259"/>
        <v>#NAME?</v>
      </c>
    </row>
    <row r="8065" spans="1:16" x14ac:dyDescent="0.25">
      <c r="A8065" s="21" t="s">
        <v>2119</v>
      </c>
      <c r="B8065" s="25">
        <v>42135</v>
      </c>
      <c r="C8065" s="21" t="s">
        <v>21</v>
      </c>
      <c r="D8065" s="21" t="s">
        <v>22</v>
      </c>
      <c r="E8065" s="26">
        <v>1500</v>
      </c>
      <c r="G8065" s="28" t="s">
        <v>1392</v>
      </c>
      <c r="I8065" s="21">
        <f>WEEKNUM(B8065)</f>
        <v>20</v>
      </c>
      <c r="P8065" s="21" t="e">
        <f t="shared" ca="1" si="259"/>
        <v>#NAME?</v>
      </c>
    </row>
    <row r="8066" spans="1:16" x14ac:dyDescent="0.25">
      <c r="A8066" s="21" t="s">
        <v>2119</v>
      </c>
      <c r="B8066" s="25">
        <v>42135</v>
      </c>
      <c r="C8066" s="21" t="s">
        <v>21</v>
      </c>
      <c r="D8066" s="21" t="s">
        <v>22</v>
      </c>
      <c r="E8066" s="26">
        <v>3000</v>
      </c>
      <c r="G8066" s="28" t="s">
        <v>1392</v>
      </c>
      <c r="I8066" s="21">
        <f>WEEKNUM(B8066)</f>
        <v>20</v>
      </c>
      <c r="P8066" s="21" t="e">
        <f t="shared" ca="1" si="259"/>
        <v>#NAME?</v>
      </c>
    </row>
    <row r="8067" spans="1:16" x14ac:dyDescent="0.25">
      <c r="A8067" s="21" t="s">
        <v>2119</v>
      </c>
      <c r="B8067" s="25">
        <v>42135</v>
      </c>
      <c r="C8067" s="21" t="s">
        <v>6</v>
      </c>
      <c r="D8067" s="21">
        <v>357033</v>
      </c>
      <c r="F8067" s="26">
        <v>31.41</v>
      </c>
      <c r="G8067" s="28" t="s">
        <v>1354</v>
      </c>
      <c r="P8067" s="21" t="e">
        <f t="shared" ca="1" si="259"/>
        <v>#NAME?</v>
      </c>
    </row>
    <row r="8068" spans="1:16" x14ac:dyDescent="0.25">
      <c r="A8068" s="21" t="s">
        <v>2119</v>
      </c>
      <c r="B8068" s="25">
        <v>42135</v>
      </c>
      <c r="C8068" s="21" t="s">
        <v>1230</v>
      </c>
      <c r="D8068" s="21">
        <v>521357</v>
      </c>
      <c r="F8068" s="26">
        <v>87.18</v>
      </c>
      <c r="G8068" s="28" t="s">
        <v>1412</v>
      </c>
      <c r="P8068" s="21" t="e">
        <f t="shared" ca="1" si="259"/>
        <v>#NAME?</v>
      </c>
    </row>
    <row r="8069" spans="1:16" x14ac:dyDescent="0.25">
      <c r="A8069" s="21" t="s">
        <v>2119</v>
      </c>
      <c r="B8069" s="25">
        <v>42135</v>
      </c>
      <c r="C8069" s="21" t="s">
        <v>6</v>
      </c>
      <c r="D8069" s="21">
        <v>122992</v>
      </c>
      <c r="F8069" s="26">
        <v>677.22</v>
      </c>
      <c r="G8069" s="28" t="s">
        <v>1392</v>
      </c>
      <c r="P8069" s="21" t="e">
        <f t="shared" ca="1" si="259"/>
        <v>#NAME?</v>
      </c>
    </row>
    <row r="8070" spans="1:16" x14ac:dyDescent="0.25">
      <c r="A8070" s="21" t="s">
        <v>2119</v>
      </c>
      <c r="B8070" s="25">
        <v>42135</v>
      </c>
      <c r="C8070" s="21" t="s">
        <v>6</v>
      </c>
      <c r="D8070" s="21">
        <v>122992</v>
      </c>
      <c r="F8070" s="26">
        <v>-171.51</v>
      </c>
      <c r="G8070" s="28" t="s">
        <v>1392</v>
      </c>
      <c r="P8070" s="21" t="e">
        <f t="shared" ca="1" si="259"/>
        <v>#NAME?</v>
      </c>
    </row>
    <row r="8071" spans="1:16" x14ac:dyDescent="0.25">
      <c r="A8071" s="21" t="s">
        <v>2119</v>
      </c>
      <c r="B8071" s="25">
        <v>42135</v>
      </c>
      <c r="C8071" s="21" t="s">
        <v>6</v>
      </c>
      <c r="D8071" s="21">
        <v>122992</v>
      </c>
      <c r="F8071" s="26">
        <v>207.76</v>
      </c>
      <c r="G8071" s="28" t="s">
        <v>1392</v>
      </c>
      <c r="P8071" s="21" t="e">
        <f t="shared" ca="1" si="259"/>
        <v>#NAME?</v>
      </c>
    </row>
    <row r="8072" spans="1:16" x14ac:dyDescent="0.25">
      <c r="A8072" s="21" t="s">
        <v>2119</v>
      </c>
      <c r="B8072" s="25">
        <v>42135</v>
      </c>
      <c r="C8072" s="21" t="s">
        <v>6</v>
      </c>
      <c r="D8072" s="21">
        <v>123002</v>
      </c>
      <c r="F8072" s="26">
        <v>486.41</v>
      </c>
      <c r="G8072" s="28" t="s">
        <v>1392</v>
      </c>
      <c r="P8072" s="21" t="e">
        <f t="shared" ca="1" si="259"/>
        <v>#NAME?</v>
      </c>
    </row>
    <row r="8073" spans="1:16" x14ac:dyDescent="0.25">
      <c r="A8073" s="21" t="s">
        <v>2119</v>
      </c>
      <c r="B8073" s="25">
        <v>42135</v>
      </c>
      <c r="C8073" s="21" t="s">
        <v>1015</v>
      </c>
      <c r="D8073" s="21" t="s">
        <v>1201</v>
      </c>
      <c r="E8073" s="26">
        <v>1000</v>
      </c>
      <c r="G8073" s="28" t="s">
        <v>1211</v>
      </c>
      <c r="I8073" s="21">
        <f>WEEKNUM(B8073)</f>
        <v>20</v>
      </c>
      <c r="P8073" s="21" t="e">
        <f t="shared" ca="1" si="259"/>
        <v>#NAME?</v>
      </c>
    </row>
    <row r="8074" spans="1:16" x14ac:dyDescent="0.25">
      <c r="A8074" s="21" t="s">
        <v>2119</v>
      </c>
      <c r="B8074" s="25">
        <v>42136</v>
      </c>
      <c r="C8074" s="21" t="s">
        <v>21</v>
      </c>
      <c r="D8074" s="21" t="s">
        <v>40</v>
      </c>
      <c r="E8074" s="26">
        <v>160</v>
      </c>
      <c r="G8074" s="21" t="s">
        <v>158</v>
      </c>
      <c r="I8074" s="21">
        <f>WEEKNUM(B8074)</f>
        <v>20</v>
      </c>
      <c r="P8074" s="21" t="e">
        <f t="shared" ca="1" si="259"/>
        <v>#NAME?</v>
      </c>
    </row>
    <row r="8075" spans="1:16" x14ac:dyDescent="0.25">
      <c r="A8075" s="21" t="s">
        <v>2119</v>
      </c>
      <c r="B8075" s="25">
        <v>42136</v>
      </c>
      <c r="C8075" s="21" t="s">
        <v>21</v>
      </c>
      <c r="D8075" s="21" t="s">
        <v>40</v>
      </c>
      <c r="E8075" s="26">
        <v>280</v>
      </c>
      <c r="G8075" s="28" t="s">
        <v>1032</v>
      </c>
      <c r="I8075" s="21">
        <f>WEEKNUM(B8075)</f>
        <v>20</v>
      </c>
      <c r="P8075" s="21" t="e">
        <f t="shared" ca="1" si="259"/>
        <v>#NAME?</v>
      </c>
    </row>
    <row r="8076" spans="1:16" x14ac:dyDescent="0.25">
      <c r="A8076" s="21" t="s">
        <v>2119</v>
      </c>
      <c r="B8076" s="25">
        <v>42136</v>
      </c>
      <c r="C8076" s="21" t="s">
        <v>21</v>
      </c>
      <c r="D8076" s="21" t="s">
        <v>40</v>
      </c>
      <c r="E8076" s="26">
        <v>1180</v>
      </c>
      <c r="G8076" s="21" t="s">
        <v>1372</v>
      </c>
      <c r="I8076" s="21">
        <f>WEEKNUM(B8076)</f>
        <v>20</v>
      </c>
      <c r="P8076" s="21" t="e">
        <f t="shared" ca="1" si="259"/>
        <v>#NAME?</v>
      </c>
    </row>
    <row r="8077" spans="1:16" x14ac:dyDescent="0.25">
      <c r="A8077" s="21" t="s">
        <v>2119</v>
      </c>
      <c r="B8077" s="25">
        <v>42136</v>
      </c>
      <c r="C8077" s="21" t="s">
        <v>1015</v>
      </c>
      <c r="D8077" s="21" t="s">
        <v>1153</v>
      </c>
      <c r="E8077" s="26">
        <v>1100</v>
      </c>
      <c r="G8077" s="21" t="s">
        <v>1364</v>
      </c>
      <c r="I8077" s="21">
        <f>WEEKNUM(B8077)</f>
        <v>20</v>
      </c>
      <c r="P8077" s="21" t="e">
        <f t="shared" ca="1" si="259"/>
        <v>#NAME?</v>
      </c>
    </row>
    <row r="8078" spans="1:16" x14ac:dyDescent="0.25">
      <c r="A8078" s="21" t="s">
        <v>2119</v>
      </c>
      <c r="B8078" s="25">
        <v>42136</v>
      </c>
      <c r="C8078" s="21" t="s">
        <v>6</v>
      </c>
      <c r="D8078" s="21">
        <v>330630</v>
      </c>
      <c r="F8078" s="26">
        <v>181.41</v>
      </c>
      <c r="G8078" s="28" t="s">
        <v>1032</v>
      </c>
      <c r="P8078" s="21" t="e">
        <f t="shared" ca="1" si="259"/>
        <v>#NAME?</v>
      </c>
    </row>
    <row r="8079" spans="1:16" x14ac:dyDescent="0.25">
      <c r="A8079" s="21" t="s">
        <v>2119</v>
      </c>
      <c r="B8079" s="25">
        <v>42136</v>
      </c>
      <c r="C8079" s="21" t="s">
        <v>1230</v>
      </c>
      <c r="D8079" s="21">
        <v>330700</v>
      </c>
      <c r="F8079" s="26">
        <v>518.79</v>
      </c>
      <c r="G8079" s="28" t="s">
        <v>1413</v>
      </c>
      <c r="P8079" s="21" t="e">
        <f t="shared" ca="1" si="259"/>
        <v>#NAME?</v>
      </c>
    </row>
    <row r="8080" spans="1:16" x14ac:dyDescent="0.25">
      <c r="A8080" s="21" t="s">
        <v>2119</v>
      </c>
      <c r="B8080" s="25">
        <v>42136</v>
      </c>
      <c r="C8080" s="21" t="s">
        <v>6</v>
      </c>
      <c r="D8080" s="21">
        <v>123067</v>
      </c>
      <c r="F8080" s="26">
        <v>706.38</v>
      </c>
      <c r="G8080" s="28" t="s">
        <v>1392</v>
      </c>
      <c r="P8080" s="21" t="e">
        <f t="shared" ca="1" si="259"/>
        <v>#NAME?</v>
      </c>
    </row>
    <row r="8081" spans="1:16" x14ac:dyDescent="0.25">
      <c r="A8081" s="21" t="s">
        <v>2119</v>
      </c>
      <c r="B8081" s="25">
        <v>42136</v>
      </c>
      <c r="C8081" s="21" t="s">
        <v>1230</v>
      </c>
      <c r="D8081" s="21" t="s">
        <v>1414</v>
      </c>
      <c r="F8081" s="26">
        <v>286.01</v>
      </c>
      <c r="G8081" s="28" t="s">
        <v>323</v>
      </c>
      <c r="P8081" s="21" t="e">
        <f t="shared" ca="1" si="259"/>
        <v>#NAME?</v>
      </c>
    </row>
    <row r="8082" spans="1:16" x14ac:dyDescent="0.25">
      <c r="A8082" s="21" t="s">
        <v>2119</v>
      </c>
      <c r="B8082" s="25">
        <v>42136</v>
      </c>
      <c r="C8082" s="21" t="s">
        <v>1015</v>
      </c>
      <c r="D8082" s="21" t="s">
        <v>1153</v>
      </c>
      <c r="E8082" s="26">
        <v>1640</v>
      </c>
      <c r="G8082" s="28" t="s">
        <v>1211</v>
      </c>
      <c r="I8082" s="21">
        <f>WEEKNUM(B8082)</f>
        <v>20</v>
      </c>
      <c r="P8082" s="21" t="e">
        <f t="shared" ca="1" si="259"/>
        <v>#NAME?</v>
      </c>
    </row>
    <row r="8083" spans="1:16" x14ac:dyDescent="0.25">
      <c r="A8083" s="21" t="s">
        <v>2119</v>
      </c>
      <c r="B8083" s="25">
        <v>42136</v>
      </c>
      <c r="C8083" s="21" t="s">
        <v>1230</v>
      </c>
      <c r="D8083" s="21">
        <v>330730</v>
      </c>
      <c r="F8083" s="26">
        <v>164.94</v>
      </c>
      <c r="G8083" s="28" t="s">
        <v>1211</v>
      </c>
      <c r="P8083" s="21" t="e">
        <f t="shared" ca="1" si="259"/>
        <v>#NAME?</v>
      </c>
    </row>
    <row r="8084" spans="1:16" x14ac:dyDescent="0.25">
      <c r="A8084" s="21" t="s">
        <v>2119</v>
      </c>
      <c r="B8084" s="25">
        <v>42137</v>
      </c>
      <c r="C8084" s="21" t="s">
        <v>21</v>
      </c>
      <c r="D8084" s="21" t="s">
        <v>528</v>
      </c>
      <c r="E8084" s="26">
        <v>900</v>
      </c>
      <c r="G8084" s="28" t="s">
        <v>1354</v>
      </c>
      <c r="I8084" s="21">
        <f t="shared" ref="I8084:I8089" si="260">WEEKNUM(B8084)</f>
        <v>20</v>
      </c>
      <c r="P8084" s="21" t="e">
        <f t="shared" ref="P8084:P8147" ca="1" si="261">sheetexists("budgets", G8084)</f>
        <v>#NAME?</v>
      </c>
    </row>
    <row r="8085" spans="1:16" x14ac:dyDescent="0.25">
      <c r="A8085" s="21" t="s">
        <v>2119</v>
      </c>
      <c r="B8085" s="25">
        <v>42137</v>
      </c>
      <c r="C8085" s="21" t="s">
        <v>21</v>
      </c>
      <c r="D8085" s="21" t="s">
        <v>452</v>
      </c>
      <c r="E8085" s="26">
        <v>1560</v>
      </c>
      <c r="G8085" s="28" t="s">
        <v>356</v>
      </c>
      <c r="I8085" s="21">
        <f t="shared" si="260"/>
        <v>20</v>
      </c>
      <c r="P8085" s="21" t="e">
        <f t="shared" ca="1" si="261"/>
        <v>#NAME?</v>
      </c>
    </row>
    <row r="8086" spans="1:16" x14ac:dyDescent="0.25">
      <c r="A8086" s="21" t="s">
        <v>2119</v>
      </c>
      <c r="B8086" s="25">
        <v>42137</v>
      </c>
      <c r="C8086" s="21" t="s">
        <v>21</v>
      </c>
      <c r="D8086" s="21" t="s">
        <v>452</v>
      </c>
      <c r="E8086" s="26">
        <v>125</v>
      </c>
      <c r="G8086" s="28" t="s">
        <v>1220</v>
      </c>
      <c r="I8086" s="21">
        <f t="shared" si="260"/>
        <v>20</v>
      </c>
      <c r="P8086" s="21" t="e">
        <f t="shared" ca="1" si="261"/>
        <v>#NAME?</v>
      </c>
    </row>
    <row r="8087" spans="1:16" x14ac:dyDescent="0.25">
      <c r="A8087" s="21" t="s">
        <v>2119</v>
      </c>
      <c r="B8087" s="25">
        <v>42137</v>
      </c>
      <c r="C8087" s="21" t="s">
        <v>21</v>
      </c>
      <c r="D8087" s="21" t="s">
        <v>1216</v>
      </c>
      <c r="E8087" s="26">
        <v>300</v>
      </c>
      <c r="G8087" s="28" t="s">
        <v>1415</v>
      </c>
      <c r="I8087" s="21">
        <f t="shared" si="260"/>
        <v>20</v>
      </c>
      <c r="P8087" s="21" t="e">
        <f t="shared" ca="1" si="261"/>
        <v>#NAME?</v>
      </c>
    </row>
    <row r="8088" spans="1:16" x14ac:dyDescent="0.25">
      <c r="A8088" s="21" t="s">
        <v>2119</v>
      </c>
      <c r="B8088" s="25">
        <v>42137</v>
      </c>
      <c r="C8088" s="21" t="s">
        <v>1015</v>
      </c>
      <c r="D8088" s="21" t="s">
        <v>452</v>
      </c>
      <c r="E8088" s="26">
        <v>1630</v>
      </c>
      <c r="G8088" s="28" t="s">
        <v>1368</v>
      </c>
      <c r="I8088" s="21">
        <f t="shared" si="260"/>
        <v>20</v>
      </c>
      <c r="P8088" s="21" t="e">
        <f t="shared" ca="1" si="261"/>
        <v>#NAME?</v>
      </c>
    </row>
    <row r="8089" spans="1:16" x14ac:dyDescent="0.25">
      <c r="A8089" s="21" t="s">
        <v>2119</v>
      </c>
      <c r="B8089" s="25">
        <v>42137</v>
      </c>
      <c r="C8089" s="21" t="s">
        <v>1015</v>
      </c>
      <c r="D8089" s="21" t="s">
        <v>452</v>
      </c>
      <c r="E8089" s="26">
        <v>1000</v>
      </c>
      <c r="G8089" s="28" t="s">
        <v>1356</v>
      </c>
      <c r="I8089" s="21">
        <f t="shared" si="260"/>
        <v>20</v>
      </c>
      <c r="P8089" s="21" t="e">
        <f t="shared" ca="1" si="261"/>
        <v>#NAME?</v>
      </c>
    </row>
    <row r="8090" spans="1:16" x14ac:dyDescent="0.25">
      <c r="A8090" s="21" t="s">
        <v>2119</v>
      </c>
      <c r="B8090" s="25">
        <v>42137</v>
      </c>
      <c r="C8090" s="21" t="s">
        <v>1230</v>
      </c>
      <c r="D8090" s="21">
        <v>404562</v>
      </c>
      <c r="F8090" s="26">
        <v>295.77</v>
      </c>
      <c r="G8090" s="28" t="s">
        <v>1378</v>
      </c>
      <c r="P8090" s="21" t="e">
        <f t="shared" ca="1" si="261"/>
        <v>#NAME?</v>
      </c>
    </row>
    <row r="8091" spans="1:16" x14ac:dyDescent="0.25">
      <c r="A8091" s="21" t="s">
        <v>2119</v>
      </c>
      <c r="B8091" s="25">
        <v>42137</v>
      </c>
      <c r="C8091" s="21" t="s">
        <v>6</v>
      </c>
      <c r="D8091" s="21">
        <v>330777</v>
      </c>
      <c r="F8091" s="26">
        <v>77.319999999999993</v>
      </c>
      <c r="G8091" s="28" t="s">
        <v>1354</v>
      </c>
      <c r="P8091" s="21" t="e">
        <f t="shared" ca="1" si="261"/>
        <v>#NAME?</v>
      </c>
    </row>
    <row r="8092" spans="1:16" x14ac:dyDescent="0.25">
      <c r="A8092" s="21" t="s">
        <v>2119</v>
      </c>
      <c r="B8092" s="25">
        <v>42137</v>
      </c>
      <c r="C8092" s="21" t="s">
        <v>6</v>
      </c>
      <c r="D8092" s="21">
        <v>330780</v>
      </c>
      <c r="F8092" s="26">
        <v>127.69</v>
      </c>
      <c r="G8092" s="28" t="s">
        <v>1032</v>
      </c>
      <c r="P8092" s="21" t="e">
        <f t="shared" ca="1" si="261"/>
        <v>#NAME?</v>
      </c>
    </row>
    <row r="8093" spans="1:16" x14ac:dyDescent="0.25">
      <c r="A8093" s="21" t="s">
        <v>2119</v>
      </c>
      <c r="B8093" s="25">
        <v>42137</v>
      </c>
      <c r="C8093" s="21" t="s">
        <v>6</v>
      </c>
      <c r="D8093" s="21">
        <v>330783</v>
      </c>
      <c r="F8093" s="26">
        <v>85.76</v>
      </c>
      <c r="G8093" s="28" t="s">
        <v>582</v>
      </c>
      <c r="P8093" s="21" t="e">
        <f t="shared" ca="1" si="261"/>
        <v>#NAME?</v>
      </c>
    </row>
    <row r="8094" spans="1:16" x14ac:dyDescent="0.25">
      <c r="A8094" s="21" t="s">
        <v>2119</v>
      </c>
      <c r="B8094" s="25">
        <v>42137</v>
      </c>
      <c r="C8094" s="21" t="s">
        <v>6</v>
      </c>
      <c r="D8094" s="21">
        <v>522124</v>
      </c>
      <c r="F8094" s="26">
        <v>236.63</v>
      </c>
      <c r="G8094" s="28" t="s">
        <v>1372</v>
      </c>
      <c r="P8094" s="21" t="e">
        <f t="shared" ca="1" si="261"/>
        <v>#NAME?</v>
      </c>
    </row>
    <row r="8095" spans="1:16" x14ac:dyDescent="0.25">
      <c r="A8095" s="21" t="s">
        <v>2119</v>
      </c>
      <c r="B8095" s="25">
        <v>42137</v>
      </c>
      <c r="C8095" s="21" t="s">
        <v>1230</v>
      </c>
      <c r="D8095" s="21">
        <v>123180</v>
      </c>
      <c r="F8095" s="26">
        <v>1449.22</v>
      </c>
      <c r="G8095" s="28" t="s">
        <v>1378</v>
      </c>
      <c r="P8095" s="21" t="e">
        <f t="shared" ca="1" si="261"/>
        <v>#NAME?</v>
      </c>
    </row>
    <row r="8096" spans="1:16" x14ac:dyDescent="0.25">
      <c r="A8096" s="21" t="s">
        <v>2119</v>
      </c>
      <c r="B8096" s="25">
        <v>42137</v>
      </c>
      <c r="C8096" s="21" t="s">
        <v>1015</v>
      </c>
      <c r="D8096" s="21" t="s">
        <v>452</v>
      </c>
      <c r="E8096" s="26">
        <v>175</v>
      </c>
      <c r="G8096" s="28" t="s">
        <v>1211</v>
      </c>
      <c r="I8096" s="21">
        <f t="shared" ref="I8096:I8101" si="262">WEEKNUM(B8096)</f>
        <v>20</v>
      </c>
      <c r="P8096" s="21" t="e">
        <f t="shared" ca="1" si="261"/>
        <v>#NAME?</v>
      </c>
    </row>
    <row r="8097" spans="1:16" x14ac:dyDescent="0.25">
      <c r="A8097" s="21" t="s">
        <v>2119</v>
      </c>
      <c r="B8097" s="25">
        <v>42138</v>
      </c>
      <c r="C8097" s="21" t="s">
        <v>21</v>
      </c>
      <c r="D8097" s="21" t="s">
        <v>1416</v>
      </c>
      <c r="E8097" s="26">
        <v>1000</v>
      </c>
      <c r="G8097" s="28" t="s">
        <v>1372</v>
      </c>
      <c r="I8097" s="21">
        <f t="shared" si="262"/>
        <v>20</v>
      </c>
      <c r="P8097" s="21" t="e">
        <f t="shared" ca="1" si="261"/>
        <v>#NAME?</v>
      </c>
    </row>
    <row r="8098" spans="1:16" x14ac:dyDescent="0.25">
      <c r="A8098" s="21" t="s">
        <v>2119</v>
      </c>
      <c r="B8098" s="25">
        <v>42138</v>
      </c>
      <c r="C8098" s="21" t="s">
        <v>21</v>
      </c>
      <c r="D8098" s="21" t="s">
        <v>1416</v>
      </c>
      <c r="E8098" s="26">
        <v>1000</v>
      </c>
      <c r="G8098" s="21" t="s">
        <v>1364</v>
      </c>
      <c r="I8098" s="21">
        <f t="shared" si="262"/>
        <v>20</v>
      </c>
      <c r="P8098" s="21" t="e">
        <f t="shared" ca="1" si="261"/>
        <v>#NAME?</v>
      </c>
    </row>
    <row r="8099" spans="1:16" x14ac:dyDescent="0.25">
      <c r="A8099" s="21" t="s">
        <v>2119</v>
      </c>
      <c r="B8099" s="25">
        <v>42138</v>
      </c>
      <c r="C8099" s="21" t="s">
        <v>21</v>
      </c>
      <c r="D8099" s="21" t="s">
        <v>279</v>
      </c>
      <c r="E8099" s="26">
        <v>40</v>
      </c>
      <c r="G8099" s="21" t="s">
        <v>111</v>
      </c>
      <c r="I8099" s="21">
        <f t="shared" si="262"/>
        <v>20</v>
      </c>
      <c r="P8099" s="21" t="e">
        <f t="shared" ca="1" si="261"/>
        <v>#NAME?</v>
      </c>
    </row>
    <row r="8100" spans="1:16" x14ac:dyDescent="0.25">
      <c r="A8100" s="21" t="s">
        <v>2119</v>
      </c>
      <c r="B8100" s="25">
        <v>42138</v>
      </c>
      <c r="C8100" s="21" t="s">
        <v>1015</v>
      </c>
      <c r="D8100" s="21" t="s">
        <v>1216</v>
      </c>
      <c r="E8100" s="26">
        <v>300</v>
      </c>
      <c r="G8100" s="28" t="s">
        <v>1368</v>
      </c>
      <c r="I8100" s="21">
        <f t="shared" si="262"/>
        <v>20</v>
      </c>
      <c r="P8100" s="21" t="e">
        <f t="shared" ca="1" si="261"/>
        <v>#NAME?</v>
      </c>
    </row>
    <row r="8101" spans="1:16" x14ac:dyDescent="0.25">
      <c r="A8101" s="21" t="s">
        <v>2119</v>
      </c>
      <c r="B8101" s="25">
        <v>42138</v>
      </c>
      <c r="C8101" s="21" t="s">
        <v>1015</v>
      </c>
      <c r="D8101" s="21" t="s">
        <v>1216</v>
      </c>
      <c r="E8101" s="26">
        <v>300</v>
      </c>
      <c r="G8101" s="28" t="s">
        <v>1378</v>
      </c>
      <c r="I8101" s="21">
        <f t="shared" si="262"/>
        <v>20</v>
      </c>
      <c r="P8101" s="21" t="e">
        <f t="shared" ca="1" si="261"/>
        <v>#NAME?</v>
      </c>
    </row>
    <row r="8102" spans="1:16" x14ac:dyDescent="0.25">
      <c r="A8102" s="21" t="s">
        <v>2119</v>
      </c>
      <c r="B8102" s="25">
        <v>42138</v>
      </c>
      <c r="C8102" s="21" t="s">
        <v>6</v>
      </c>
      <c r="D8102" s="21">
        <v>341337</v>
      </c>
      <c r="F8102" s="26">
        <v>651.55999999999995</v>
      </c>
      <c r="G8102" s="28" t="s">
        <v>9</v>
      </c>
      <c r="P8102" s="21" t="e">
        <f t="shared" ca="1" si="261"/>
        <v>#NAME?</v>
      </c>
    </row>
    <row r="8103" spans="1:16" x14ac:dyDescent="0.25">
      <c r="A8103" s="21" t="s">
        <v>2119</v>
      </c>
      <c r="B8103" s="25">
        <v>42138</v>
      </c>
      <c r="C8103" s="21" t="s">
        <v>6</v>
      </c>
      <c r="D8103" s="21">
        <v>341337</v>
      </c>
      <c r="F8103" s="26">
        <v>-413.09</v>
      </c>
      <c r="G8103" s="28" t="s">
        <v>9</v>
      </c>
      <c r="P8103" s="21" t="e">
        <f t="shared" ca="1" si="261"/>
        <v>#NAME?</v>
      </c>
    </row>
    <row r="8104" spans="1:16" x14ac:dyDescent="0.25">
      <c r="A8104" s="21" t="s">
        <v>2119</v>
      </c>
      <c r="B8104" s="25">
        <v>42138</v>
      </c>
      <c r="C8104" s="21" t="s">
        <v>6</v>
      </c>
      <c r="D8104" s="21">
        <v>341337</v>
      </c>
      <c r="F8104" s="26">
        <v>396.44</v>
      </c>
      <c r="G8104" s="28" t="s">
        <v>9</v>
      </c>
      <c r="P8104" s="21" t="e">
        <f t="shared" ca="1" si="261"/>
        <v>#NAME?</v>
      </c>
    </row>
    <row r="8105" spans="1:16" x14ac:dyDescent="0.25">
      <c r="A8105" s="21" t="s">
        <v>2119</v>
      </c>
      <c r="B8105" s="25">
        <v>42138</v>
      </c>
      <c r="C8105" s="21" t="s">
        <v>6</v>
      </c>
      <c r="D8105" s="21">
        <v>204345</v>
      </c>
      <c r="F8105" s="26">
        <v>564.92999999999995</v>
      </c>
      <c r="G8105" s="28" t="s">
        <v>68</v>
      </c>
      <c r="P8105" s="21" t="e">
        <f t="shared" ca="1" si="261"/>
        <v>#NAME?</v>
      </c>
    </row>
    <row r="8106" spans="1:16" x14ac:dyDescent="0.25">
      <c r="A8106" s="21" t="s">
        <v>2119</v>
      </c>
      <c r="B8106" s="25">
        <v>42138</v>
      </c>
      <c r="C8106" s="21" t="s">
        <v>6</v>
      </c>
      <c r="D8106" s="21">
        <v>123259</v>
      </c>
      <c r="F8106" s="26">
        <v>2441.9699999999998</v>
      </c>
      <c r="G8106" s="21" t="s">
        <v>1364</v>
      </c>
      <c r="P8106" s="21" t="e">
        <f t="shared" ca="1" si="261"/>
        <v>#NAME?</v>
      </c>
    </row>
    <row r="8107" spans="1:16" x14ac:dyDescent="0.25">
      <c r="A8107" s="21" t="s">
        <v>2119</v>
      </c>
      <c r="B8107" s="25">
        <v>42138</v>
      </c>
      <c r="C8107" s="21" t="s">
        <v>1230</v>
      </c>
      <c r="D8107" s="21">
        <v>123268</v>
      </c>
      <c r="F8107" s="26">
        <v>2471.5700000000002</v>
      </c>
      <c r="G8107" s="21" t="s">
        <v>1364</v>
      </c>
      <c r="P8107" s="21" t="e">
        <f t="shared" ca="1" si="261"/>
        <v>#NAME?</v>
      </c>
    </row>
    <row r="8108" spans="1:16" x14ac:dyDescent="0.25">
      <c r="A8108" s="21" t="s">
        <v>2119</v>
      </c>
      <c r="B8108" s="25">
        <v>42138</v>
      </c>
      <c r="C8108" s="21" t="s">
        <v>1230</v>
      </c>
      <c r="D8108" s="21">
        <v>522388</v>
      </c>
      <c r="F8108" s="26">
        <v>664.08</v>
      </c>
      <c r="G8108" s="28" t="s">
        <v>1211</v>
      </c>
      <c r="P8108" s="21" t="e">
        <f t="shared" ca="1" si="261"/>
        <v>#NAME?</v>
      </c>
    </row>
    <row r="8109" spans="1:16" x14ac:dyDescent="0.25">
      <c r="A8109" s="21" t="s">
        <v>2119</v>
      </c>
      <c r="B8109" s="25">
        <v>42138</v>
      </c>
      <c r="C8109" s="21" t="s">
        <v>1400</v>
      </c>
      <c r="D8109" s="21" t="s">
        <v>942</v>
      </c>
      <c r="F8109" s="26">
        <v>664.08</v>
      </c>
      <c r="G8109" s="21" t="s">
        <v>1364</v>
      </c>
      <c r="P8109" s="21" t="e">
        <f t="shared" ca="1" si="261"/>
        <v>#NAME?</v>
      </c>
    </row>
    <row r="8110" spans="1:16" x14ac:dyDescent="0.25">
      <c r="A8110" s="21" t="s">
        <v>2119</v>
      </c>
      <c r="B8110" s="25">
        <v>42138</v>
      </c>
      <c r="C8110" s="21" t="s">
        <v>1400</v>
      </c>
      <c r="D8110" s="21" t="s">
        <v>942</v>
      </c>
      <c r="F8110" s="26">
        <v>2471.5700000000002</v>
      </c>
      <c r="G8110" s="21" t="s">
        <v>1364</v>
      </c>
      <c r="P8110" s="21" t="e">
        <f t="shared" ca="1" si="261"/>
        <v>#NAME?</v>
      </c>
    </row>
    <row r="8111" spans="1:16" x14ac:dyDescent="0.25">
      <c r="A8111" s="21" t="s">
        <v>2119</v>
      </c>
      <c r="B8111" s="25">
        <v>42139</v>
      </c>
      <c r="C8111" s="21" t="s">
        <v>1230</v>
      </c>
      <c r="D8111" s="21">
        <v>331080</v>
      </c>
      <c r="F8111" s="26">
        <v>163.26</v>
      </c>
      <c r="G8111" s="28" t="s">
        <v>1378</v>
      </c>
      <c r="P8111" s="21" t="e">
        <f t="shared" ca="1" si="261"/>
        <v>#NAME?</v>
      </c>
    </row>
    <row r="8112" spans="1:16" x14ac:dyDescent="0.25">
      <c r="A8112" s="21" t="s">
        <v>2119</v>
      </c>
      <c r="B8112" s="25">
        <v>42139</v>
      </c>
      <c r="C8112" s="21" t="s">
        <v>1230</v>
      </c>
      <c r="D8112" s="21">
        <v>123366</v>
      </c>
      <c r="F8112" s="26">
        <v>5183.53</v>
      </c>
      <c r="G8112" s="28" t="s">
        <v>1378</v>
      </c>
      <c r="P8112" s="21" t="e">
        <f t="shared" ca="1" si="261"/>
        <v>#NAME?</v>
      </c>
    </row>
    <row r="8113" spans="1:16" x14ac:dyDescent="0.25">
      <c r="A8113" s="21" t="s">
        <v>2119</v>
      </c>
      <c r="B8113" s="25">
        <v>42139</v>
      </c>
      <c r="C8113" s="21" t="s">
        <v>1015</v>
      </c>
      <c r="D8113" s="21" t="s">
        <v>260</v>
      </c>
      <c r="E8113" s="26">
        <v>1750</v>
      </c>
      <c r="G8113" s="28" t="s">
        <v>1211</v>
      </c>
      <c r="I8113" s="21">
        <f>WEEKNUM(B8113)</f>
        <v>20</v>
      </c>
      <c r="P8113" s="21" t="e">
        <f t="shared" ca="1" si="261"/>
        <v>#NAME?</v>
      </c>
    </row>
    <row r="8114" spans="1:16" x14ac:dyDescent="0.25">
      <c r="A8114" s="21" t="s">
        <v>2119</v>
      </c>
      <c r="B8114" s="25">
        <v>42139</v>
      </c>
      <c r="C8114" s="21" t="s">
        <v>1230</v>
      </c>
      <c r="D8114" s="21">
        <v>522924</v>
      </c>
      <c r="F8114" s="26">
        <v>369.18</v>
      </c>
      <c r="G8114" s="28" t="s">
        <v>1211</v>
      </c>
      <c r="P8114" s="21" t="e">
        <f t="shared" ca="1" si="261"/>
        <v>#NAME?</v>
      </c>
    </row>
    <row r="8115" spans="1:16" x14ac:dyDescent="0.25">
      <c r="A8115" s="21" t="s">
        <v>2119</v>
      </c>
      <c r="B8115" s="25">
        <v>42140</v>
      </c>
      <c r="C8115" s="21" t="s">
        <v>6</v>
      </c>
      <c r="D8115" s="21">
        <v>122371</v>
      </c>
      <c r="F8115" s="26">
        <v>-211.6</v>
      </c>
      <c r="G8115" s="28" t="s">
        <v>1392</v>
      </c>
      <c r="P8115" s="21" t="e">
        <f t="shared" ca="1" si="261"/>
        <v>#NAME?</v>
      </c>
    </row>
    <row r="8116" spans="1:16" x14ac:dyDescent="0.25">
      <c r="A8116" s="21" t="s">
        <v>2119</v>
      </c>
      <c r="B8116" s="25">
        <v>42140</v>
      </c>
      <c r="C8116" s="21" t="s">
        <v>6</v>
      </c>
      <c r="D8116" s="21">
        <v>331188</v>
      </c>
      <c r="F8116" s="26">
        <v>104.11</v>
      </c>
      <c r="G8116" s="28" t="s">
        <v>1415</v>
      </c>
      <c r="P8116" s="21" t="e">
        <f t="shared" ca="1" si="261"/>
        <v>#NAME?</v>
      </c>
    </row>
    <row r="8117" spans="1:16" x14ac:dyDescent="0.25">
      <c r="A8117" s="21" t="s">
        <v>2119</v>
      </c>
      <c r="B8117" s="25">
        <v>42140</v>
      </c>
      <c r="C8117" s="21" t="s">
        <v>6</v>
      </c>
      <c r="D8117" s="21">
        <v>331192</v>
      </c>
      <c r="F8117" s="26">
        <v>1019.93</v>
      </c>
      <c r="G8117" s="28" t="s">
        <v>1032</v>
      </c>
      <c r="P8117" s="21" t="e">
        <f t="shared" ca="1" si="261"/>
        <v>#NAME?</v>
      </c>
    </row>
    <row r="8118" spans="1:16" x14ac:dyDescent="0.25">
      <c r="A8118" s="21" t="s">
        <v>2119</v>
      </c>
      <c r="B8118" s="25">
        <v>42140</v>
      </c>
      <c r="C8118" s="21" t="s">
        <v>6</v>
      </c>
      <c r="D8118" s="21">
        <v>349762</v>
      </c>
      <c r="F8118" s="26">
        <v>785.27</v>
      </c>
      <c r="G8118" s="28" t="s">
        <v>1392</v>
      </c>
      <c r="P8118" s="21" t="e">
        <f t="shared" ca="1" si="261"/>
        <v>#NAME?</v>
      </c>
    </row>
    <row r="8119" spans="1:16" x14ac:dyDescent="0.25">
      <c r="A8119" s="21" t="s">
        <v>2119</v>
      </c>
      <c r="B8119" s="25">
        <v>42142</v>
      </c>
      <c r="C8119" s="21" t="s">
        <v>21</v>
      </c>
      <c r="D8119" s="21" t="s">
        <v>22</v>
      </c>
      <c r="E8119" s="26">
        <v>300</v>
      </c>
      <c r="G8119" s="28" t="s">
        <v>9</v>
      </c>
      <c r="I8119" s="21">
        <f t="shared" ref="I8119:I8128" si="263">WEEKNUM(B8119)</f>
        <v>21</v>
      </c>
      <c r="P8119" s="21" t="e">
        <f t="shared" ca="1" si="261"/>
        <v>#NAME?</v>
      </c>
    </row>
    <row r="8120" spans="1:16" x14ac:dyDescent="0.25">
      <c r="A8120" s="21" t="s">
        <v>2119</v>
      </c>
      <c r="B8120" s="25">
        <v>42142</v>
      </c>
      <c r="C8120" s="21" t="s">
        <v>21</v>
      </c>
      <c r="D8120" s="21" t="s">
        <v>22</v>
      </c>
      <c r="E8120" s="26">
        <v>3000</v>
      </c>
      <c r="G8120" s="28" t="s">
        <v>1392</v>
      </c>
      <c r="I8120" s="21">
        <f t="shared" si="263"/>
        <v>21</v>
      </c>
      <c r="P8120" s="21" t="e">
        <f t="shared" ca="1" si="261"/>
        <v>#NAME?</v>
      </c>
    </row>
    <row r="8121" spans="1:16" x14ac:dyDescent="0.25">
      <c r="A8121" s="21" t="s">
        <v>2119</v>
      </c>
      <c r="B8121" s="25">
        <v>42142</v>
      </c>
      <c r="C8121" s="21" t="s">
        <v>21</v>
      </c>
      <c r="D8121" s="21" t="s">
        <v>937</v>
      </c>
      <c r="E8121" s="26">
        <v>150</v>
      </c>
      <c r="G8121" s="28" t="s">
        <v>9</v>
      </c>
      <c r="I8121" s="21">
        <f t="shared" si="263"/>
        <v>21</v>
      </c>
      <c r="P8121" s="21" t="e">
        <f t="shared" ca="1" si="261"/>
        <v>#NAME?</v>
      </c>
    </row>
    <row r="8122" spans="1:16" x14ac:dyDescent="0.25">
      <c r="A8122" s="21" t="s">
        <v>2119</v>
      </c>
      <c r="B8122" s="25">
        <v>42142</v>
      </c>
      <c r="C8122" s="21" t="s">
        <v>21</v>
      </c>
      <c r="D8122" s="21" t="s">
        <v>937</v>
      </c>
      <c r="E8122" s="26">
        <v>200</v>
      </c>
      <c r="G8122" s="21" t="s">
        <v>1632</v>
      </c>
      <c r="I8122" s="21">
        <f t="shared" si="263"/>
        <v>21</v>
      </c>
      <c r="P8122" s="21" t="e">
        <f t="shared" ca="1" si="261"/>
        <v>#NAME?</v>
      </c>
    </row>
    <row r="8123" spans="1:16" x14ac:dyDescent="0.25">
      <c r="A8123" s="21" t="s">
        <v>2119</v>
      </c>
      <c r="B8123" s="25">
        <v>42142</v>
      </c>
      <c r="C8123" s="21" t="s">
        <v>21</v>
      </c>
      <c r="D8123" s="21" t="s">
        <v>255</v>
      </c>
      <c r="E8123" s="26">
        <v>1000</v>
      </c>
      <c r="G8123" s="28" t="s">
        <v>1372</v>
      </c>
      <c r="I8123" s="21">
        <f t="shared" si="263"/>
        <v>21</v>
      </c>
      <c r="P8123" s="21" t="e">
        <f t="shared" ca="1" si="261"/>
        <v>#NAME?</v>
      </c>
    </row>
    <row r="8124" spans="1:16" x14ac:dyDescent="0.25">
      <c r="A8124" s="21" t="s">
        <v>2119</v>
      </c>
      <c r="B8124" s="25">
        <v>42142</v>
      </c>
      <c r="C8124" s="21" t="s">
        <v>21</v>
      </c>
      <c r="D8124" s="21" t="s">
        <v>255</v>
      </c>
      <c r="E8124" s="26">
        <v>1000</v>
      </c>
      <c r="G8124" s="21" t="s">
        <v>1364</v>
      </c>
      <c r="I8124" s="21">
        <f t="shared" si="263"/>
        <v>21</v>
      </c>
      <c r="P8124" s="21" t="e">
        <f t="shared" ca="1" si="261"/>
        <v>#NAME?</v>
      </c>
    </row>
    <row r="8125" spans="1:16" x14ac:dyDescent="0.25">
      <c r="A8125" s="21" t="s">
        <v>2119</v>
      </c>
      <c r="B8125" s="25">
        <v>42142</v>
      </c>
      <c r="C8125" s="21" t="s">
        <v>21</v>
      </c>
      <c r="D8125" s="21" t="s">
        <v>46</v>
      </c>
      <c r="E8125" s="26">
        <v>1140</v>
      </c>
      <c r="G8125" s="28" t="s">
        <v>1354</v>
      </c>
      <c r="I8125" s="21">
        <f t="shared" si="263"/>
        <v>21</v>
      </c>
      <c r="P8125" s="21" t="e">
        <f t="shared" ca="1" si="261"/>
        <v>#NAME?</v>
      </c>
    </row>
    <row r="8126" spans="1:16" x14ac:dyDescent="0.25">
      <c r="A8126" s="21" t="s">
        <v>2119</v>
      </c>
      <c r="B8126" s="25">
        <v>42142</v>
      </c>
      <c r="C8126" s="21" t="s">
        <v>21</v>
      </c>
      <c r="D8126" s="21" t="s">
        <v>46</v>
      </c>
      <c r="E8126" s="26">
        <v>250</v>
      </c>
      <c r="G8126" s="28" t="s">
        <v>582</v>
      </c>
      <c r="I8126" s="21">
        <f t="shared" si="263"/>
        <v>21</v>
      </c>
      <c r="P8126" s="21" t="e">
        <f t="shared" ca="1" si="261"/>
        <v>#NAME?</v>
      </c>
    </row>
    <row r="8127" spans="1:16" x14ac:dyDescent="0.25">
      <c r="A8127" s="21" t="s">
        <v>2119</v>
      </c>
      <c r="B8127" s="25">
        <v>42142</v>
      </c>
      <c r="C8127" s="21" t="s">
        <v>21</v>
      </c>
      <c r="D8127" s="21" t="s">
        <v>46</v>
      </c>
      <c r="E8127" s="26">
        <v>760</v>
      </c>
      <c r="G8127" s="28" t="s">
        <v>1415</v>
      </c>
      <c r="I8127" s="21">
        <f t="shared" si="263"/>
        <v>21</v>
      </c>
      <c r="P8127" s="21" t="e">
        <f t="shared" ca="1" si="261"/>
        <v>#NAME?</v>
      </c>
    </row>
    <row r="8128" spans="1:16" x14ac:dyDescent="0.25">
      <c r="A8128" s="21" t="s">
        <v>2119</v>
      </c>
      <c r="B8128" s="25">
        <v>42142</v>
      </c>
      <c r="C8128" s="21" t="s">
        <v>1015</v>
      </c>
      <c r="D8128" s="21" t="s">
        <v>255</v>
      </c>
      <c r="E8128" s="26">
        <v>400</v>
      </c>
      <c r="G8128" s="28" t="s">
        <v>1368</v>
      </c>
      <c r="I8128" s="21">
        <f t="shared" si="263"/>
        <v>21</v>
      </c>
      <c r="P8128" s="21" t="e">
        <f t="shared" ca="1" si="261"/>
        <v>#NAME?</v>
      </c>
    </row>
    <row r="8129" spans="1:16" x14ac:dyDescent="0.25">
      <c r="A8129" s="21" t="s">
        <v>2119</v>
      </c>
      <c r="B8129" s="25">
        <v>42142</v>
      </c>
      <c r="C8129" s="21" t="s">
        <v>1230</v>
      </c>
      <c r="D8129" s="21">
        <v>331339</v>
      </c>
      <c r="F8129" s="26">
        <v>449.83</v>
      </c>
      <c r="G8129" s="28" t="s">
        <v>1378</v>
      </c>
      <c r="P8129" s="21" t="e">
        <f t="shared" ca="1" si="261"/>
        <v>#NAME?</v>
      </c>
    </row>
    <row r="8130" spans="1:16" x14ac:dyDescent="0.25">
      <c r="A8130" s="21" t="s">
        <v>2119</v>
      </c>
      <c r="B8130" s="25">
        <v>42142</v>
      </c>
      <c r="C8130" s="21" t="s">
        <v>6</v>
      </c>
      <c r="D8130" s="21" t="s">
        <v>299</v>
      </c>
      <c r="F8130" s="26">
        <v>31.74</v>
      </c>
      <c r="G8130" s="21" t="s">
        <v>111</v>
      </c>
      <c r="P8130" s="21" t="e">
        <f t="shared" ca="1" si="261"/>
        <v>#NAME?</v>
      </c>
    </row>
    <row r="8131" spans="1:16" x14ac:dyDescent="0.25">
      <c r="A8131" s="21" t="s">
        <v>2119</v>
      </c>
      <c r="B8131" s="25">
        <v>42142</v>
      </c>
      <c r="C8131" s="21" t="s">
        <v>6</v>
      </c>
      <c r="D8131" s="21">
        <v>123621</v>
      </c>
      <c r="F8131" s="26">
        <v>264.25</v>
      </c>
      <c r="G8131" s="28" t="s">
        <v>1392</v>
      </c>
      <c r="P8131" s="21" t="e">
        <f t="shared" ca="1" si="261"/>
        <v>#NAME?</v>
      </c>
    </row>
    <row r="8132" spans="1:16" x14ac:dyDescent="0.25">
      <c r="A8132" s="21" t="s">
        <v>2119</v>
      </c>
      <c r="B8132" s="25">
        <v>42142</v>
      </c>
      <c r="C8132" s="21" t="s">
        <v>1015</v>
      </c>
      <c r="D8132" s="21" t="s">
        <v>1382</v>
      </c>
      <c r="E8132" s="26">
        <v>5000</v>
      </c>
      <c r="G8132" s="28" t="s">
        <v>1378</v>
      </c>
      <c r="I8132" s="21">
        <f t="shared" ref="I8132:I8140" si="264">WEEKNUM(B8132)</f>
        <v>21</v>
      </c>
      <c r="P8132" s="21" t="e">
        <f t="shared" ca="1" si="261"/>
        <v>#NAME?</v>
      </c>
    </row>
    <row r="8133" spans="1:16" x14ac:dyDescent="0.25">
      <c r="A8133" s="21" t="s">
        <v>2119</v>
      </c>
      <c r="B8133" s="25">
        <v>42142</v>
      </c>
      <c r="C8133" s="21" t="s">
        <v>1015</v>
      </c>
      <c r="D8133" s="21" t="s">
        <v>1201</v>
      </c>
      <c r="E8133" s="26">
        <v>500</v>
      </c>
      <c r="G8133" s="28" t="s">
        <v>1211</v>
      </c>
      <c r="I8133" s="21">
        <f t="shared" si="264"/>
        <v>21</v>
      </c>
      <c r="P8133" s="21" t="e">
        <f t="shared" ca="1" si="261"/>
        <v>#NAME?</v>
      </c>
    </row>
    <row r="8134" spans="1:16" x14ac:dyDescent="0.25">
      <c r="A8134" s="21" t="s">
        <v>2119</v>
      </c>
      <c r="B8134" s="25">
        <v>42143</v>
      </c>
      <c r="C8134" s="21" t="s">
        <v>21</v>
      </c>
      <c r="D8134" s="21" t="s">
        <v>1018</v>
      </c>
      <c r="E8134" s="26">
        <v>160</v>
      </c>
      <c r="G8134" s="28" t="s">
        <v>1392</v>
      </c>
      <c r="I8134" s="21">
        <f t="shared" si="264"/>
        <v>21</v>
      </c>
      <c r="P8134" s="21" t="e">
        <f t="shared" ca="1" si="261"/>
        <v>#NAME?</v>
      </c>
    </row>
    <row r="8135" spans="1:16" x14ac:dyDescent="0.25">
      <c r="A8135" s="21" t="s">
        <v>2119</v>
      </c>
      <c r="B8135" s="25">
        <v>42143</v>
      </c>
      <c r="C8135" s="21" t="s">
        <v>21</v>
      </c>
      <c r="D8135" s="21" t="s">
        <v>1018</v>
      </c>
      <c r="E8135" s="26">
        <v>174.2</v>
      </c>
      <c r="G8135" s="28" t="s">
        <v>62</v>
      </c>
      <c r="I8135" s="21">
        <f t="shared" si="264"/>
        <v>21</v>
      </c>
      <c r="P8135" s="21" t="e">
        <f t="shared" ca="1" si="261"/>
        <v>#NAME?</v>
      </c>
    </row>
    <row r="8136" spans="1:16" x14ac:dyDescent="0.25">
      <c r="A8136" s="21" t="s">
        <v>2119</v>
      </c>
      <c r="B8136" s="25">
        <v>42143</v>
      </c>
      <c r="C8136" s="21" t="s">
        <v>21</v>
      </c>
      <c r="D8136" s="21" t="s">
        <v>528</v>
      </c>
      <c r="E8136" s="26">
        <v>500</v>
      </c>
      <c r="G8136" s="28" t="s">
        <v>1354</v>
      </c>
      <c r="I8136" s="21">
        <f t="shared" si="264"/>
        <v>21</v>
      </c>
      <c r="P8136" s="21" t="e">
        <f t="shared" ca="1" si="261"/>
        <v>#NAME?</v>
      </c>
    </row>
    <row r="8137" spans="1:16" x14ac:dyDescent="0.25">
      <c r="A8137" s="21" t="s">
        <v>2119</v>
      </c>
      <c r="B8137" s="25">
        <v>42143</v>
      </c>
      <c r="C8137" s="21" t="s">
        <v>21</v>
      </c>
      <c r="D8137" s="21" t="s">
        <v>40</v>
      </c>
      <c r="E8137" s="26">
        <v>1320</v>
      </c>
      <c r="G8137" s="28" t="s">
        <v>1032</v>
      </c>
      <c r="I8137" s="21">
        <f t="shared" si="264"/>
        <v>21</v>
      </c>
      <c r="P8137" s="21" t="e">
        <f t="shared" ca="1" si="261"/>
        <v>#NAME?</v>
      </c>
    </row>
    <row r="8138" spans="1:16" x14ac:dyDescent="0.25">
      <c r="A8138" s="21" t="s">
        <v>2119</v>
      </c>
      <c r="B8138" s="25">
        <v>42143</v>
      </c>
      <c r="C8138" s="21" t="s">
        <v>21</v>
      </c>
      <c r="D8138" s="21" t="s">
        <v>40</v>
      </c>
      <c r="E8138" s="26">
        <v>940</v>
      </c>
      <c r="G8138" s="28" t="s">
        <v>1372</v>
      </c>
      <c r="I8138" s="21">
        <f t="shared" si="264"/>
        <v>21</v>
      </c>
      <c r="P8138" s="21" t="e">
        <f t="shared" ca="1" si="261"/>
        <v>#NAME?</v>
      </c>
    </row>
    <row r="8139" spans="1:16" x14ac:dyDescent="0.25">
      <c r="A8139" s="21" t="s">
        <v>2119</v>
      </c>
      <c r="B8139" s="25">
        <v>42143</v>
      </c>
      <c r="C8139" s="21" t="s">
        <v>21</v>
      </c>
      <c r="D8139" s="21" t="s">
        <v>40</v>
      </c>
      <c r="E8139" s="26">
        <v>670</v>
      </c>
      <c r="G8139" s="28" t="s">
        <v>68</v>
      </c>
      <c r="I8139" s="21">
        <f t="shared" si="264"/>
        <v>21</v>
      </c>
      <c r="P8139" s="21" t="e">
        <f t="shared" ca="1" si="261"/>
        <v>#NAME?</v>
      </c>
    </row>
    <row r="8140" spans="1:16" x14ac:dyDescent="0.25">
      <c r="A8140" s="21" t="s">
        <v>2119</v>
      </c>
      <c r="B8140" s="25">
        <v>42143</v>
      </c>
      <c r="C8140" s="21" t="s">
        <v>21</v>
      </c>
      <c r="D8140" s="21" t="s">
        <v>40</v>
      </c>
      <c r="E8140" s="26">
        <v>100</v>
      </c>
      <c r="G8140" s="28" t="s">
        <v>62</v>
      </c>
      <c r="I8140" s="21">
        <f t="shared" si="264"/>
        <v>21</v>
      </c>
      <c r="P8140" s="21" t="e">
        <f t="shared" ca="1" si="261"/>
        <v>#NAME?</v>
      </c>
    </row>
    <row r="8141" spans="1:16" x14ac:dyDescent="0.25">
      <c r="A8141" s="21" t="s">
        <v>2119</v>
      </c>
      <c r="B8141" s="25">
        <v>42143</v>
      </c>
      <c r="C8141" s="21" t="s">
        <v>1230</v>
      </c>
      <c r="D8141" s="21">
        <v>405331</v>
      </c>
      <c r="G8141" s="28" t="s">
        <v>1378</v>
      </c>
      <c r="P8141" s="21" t="e">
        <f t="shared" ca="1" si="261"/>
        <v>#NAME?</v>
      </c>
    </row>
    <row r="8142" spans="1:16" x14ac:dyDescent="0.25">
      <c r="A8142" s="21" t="s">
        <v>2119</v>
      </c>
      <c r="B8142" s="25">
        <v>42143</v>
      </c>
      <c r="C8142" s="21" t="s">
        <v>6</v>
      </c>
      <c r="D8142" s="21">
        <v>331458</v>
      </c>
      <c r="G8142" s="28" t="s">
        <v>1415</v>
      </c>
      <c r="P8142" s="21" t="e">
        <f t="shared" ca="1" si="261"/>
        <v>#NAME?</v>
      </c>
    </row>
    <row r="8143" spans="1:16" x14ac:dyDescent="0.25">
      <c r="A8143" s="21" t="s">
        <v>2119</v>
      </c>
      <c r="B8143" s="25">
        <v>42143</v>
      </c>
      <c r="C8143" s="21" t="s">
        <v>6</v>
      </c>
      <c r="D8143" s="21">
        <v>331519</v>
      </c>
      <c r="G8143" s="28" t="s">
        <v>1032</v>
      </c>
      <c r="P8143" s="21" t="e">
        <f t="shared" ca="1" si="261"/>
        <v>#NAME?</v>
      </c>
    </row>
    <row r="8144" spans="1:16" x14ac:dyDescent="0.25">
      <c r="A8144" s="21" t="s">
        <v>2119</v>
      </c>
      <c r="B8144" s="25">
        <v>42143</v>
      </c>
      <c r="C8144" s="21" t="s">
        <v>6</v>
      </c>
      <c r="D8144" s="21">
        <v>331538</v>
      </c>
      <c r="G8144" s="28" t="s">
        <v>1415</v>
      </c>
      <c r="P8144" s="21" t="e">
        <f t="shared" ca="1" si="261"/>
        <v>#NAME?</v>
      </c>
    </row>
    <row r="8145" spans="1:16" x14ac:dyDescent="0.25">
      <c r="A8145" s="21" t="s">
        <v>2119</v>
      </c>
      <c r="B8145" s="25">
        <v>42143</v>
      </c>
      <c r="C8145" s="21" t="s">
        <v>6</v>
      </c>
      <c r="D8145" s="21">
        <v>123673</v>
      </c>
      <c r="G8145" s="28" t="s">
        <v>1354</v>
      </c>
      <c r="P8145" s="21" t="e">
        <f t="shared" ca="1" si="261"/>
        <v>#NAME?</v>
      </c>
    </row>
    <row r="8146" spans="1:16" x14ac:dyDescent="0.25">
      <c r="A8146" s="21" t="s">
        <v>2119</v>
      </c>
      <c r="B8146" s="25">
        <v>42143</v>
      </c>
      <c r="C8146" s="21" t="s">
        <v>275</v>
      </c>
      <c r="D8146" s="21" t="s">
        <v>216</v>
      </c>
      <c r="G8146" s="28" t="s">
        <v>1415</v>
      </c>
      <c r="P8146" s="21" t="e">
        <f t="shared" ca="1" si="261"/>
        <v>#NAME?</v>
      </c>
    </row>
    <row r="8147" spans="1:16" x14ac:dyDescent="0.25">
      <c r="A8147" s="21" t="s">
        <v>2119</v>
      </c>
      <c r="B8147" s="25">
        <v>42143</v>
      </c>
      <c r="C8147" s="21" t="s">
        <v>1015</v>
      </c>
      <c r="D8147" s="21" t="s">
        <v>36</v>
      </c>
      <c r="E8147" s="26">
        <v>2820</v>
      </c>
      <c r="G8147" s="28" t="s">
        <v>1211</v>
      </c>
      <c r="I8147" s="21">
        <f>WEEKNUM(B8147)</f>
        <v>21</v>
      </c>
      <c r="P8147" s="21" t="e">
        <f t="shared" ca="1" si="261"/>
        <v>#NAME?</v>
      </c>
    </row>
    <row r="8148" spans="1:16" x14ac:dyDescent="0.25">
      <c r="A8148" s="21" t="s">
        <v>2119</v>
      </c>
      <c r="B8148" s="25">
        <v>42144</v>
      </c>
      <c r="C8148" s="21" t="s">
        <v>21</v>
      </c>
      <c r="D8148" s="21" t="s">
        <v>1018</v>
      </c>
      <c r="F8148" s="26">
        <v>223.6</v>
      </c>
      <c r="G8148" s="28" t="s">
        <v>62</v>
      </c>
      <c r="I8148" s="21">
        <f>WEEKNUM(B8148)</f>
        <v>21</v>
      </c>
      <c r="P8148" s="21" t="e">
        <f t="shared" ref="P8148:P8211" ca="1" si="265">sheetexists("budgets", G8148)</f>
        <v>#NAME?</v>
      </c>
    </row>
    <row r="8149" spans="1:16" x14ac:dyDescent="0.25">
      <c r="A8149" s="21" t="s">
        <v>2119</v>
      </c>
      <c r="B8149" s="25">
        <v>42144</v>
      </c>
      <c r="C8149" s="21" t="s">
        <v>21</v>
      </c>
      <c r="D8149" s="21" t="s">
        <v>1417</v>
      </c>
      <c r="F8149" s="26">
        <v>10000</v>
      </c>
      <c r="G8149" s="28" t="s">
        <v>1088</v>
      </c>
      <c r="I8149" s="21">
        <f>WEEKNUM(B8149)</f>
        <v>21</v>
      </c>
      <c r="P8149" s="21" t="e">
        <f t="shared" ca="1" si="265"/>
        <v>#NAME?</v>
      </c>
    </row>
    <row r="8150" spans="1:16" x14ac:dyDescent="0.25">
      <c r="A8150" s="21" t="s">
        <v>2119</v>
      </c>
      <c r="B8150" s="25">
        <v>42144</v>
      </c>
      <c r="C8150" s="21" t="s">
        <v>21</v>
      </c>
      <c r="D8150" s="21" t="s">
        <v>1179</v>
      </c>
      <c r="F8150" s="26">
        <v>1343.25</v>
      </c>
      <c r="G8150" s="21" t="s">
        <v>1364</v>
      </c>
      <c r="I8150" s="21">
        <f>WEEKNUM(B8150)</f>
        <v>21</v>
      </c>
      <c r="P8150" s="21" t="e">
        <f t="shared" ca="1" si="265"/>
        <v>#NAME?</v>
      </c>
    </row>
    <row r="8151" spans="1:16" x14ac:dyDescent="0.25">
      <c r="A8151" s="21" t="s">
        <v>2119</v>
      </c>
      <c r="B8151" s="25">
        <v>42144</v>
      </c>
      <c r="C8151" s="21" t="s">
        <v>21</v>
      </c>
      <c r="D8151" s="21" t="s">
        <v>1179</v>
      </c>
      <c r="F8151" s="26">
        <v>1343.25</v>
      </c>
      <c r="G8151" s="28" t="s">
        <v>1372</v>
      </c>
      <c r="I8151" s="21">
        <f>WEEKNUM(B8151)</f>
        <v>21</v>
      </c>
      <c r="P8151" s="21" t="e">
        <f t="shared" ca="1" si="265"/>
        <v>#NAME?</v>
      </c>
    </row>
    <row r="8152" spans="1:16" x14ac:dyDescent="0.25">
      <c r="A8152" s="21" t="s">
        <v>2119</v>
      </c>
      <c r="B8152" s="25">
        <v>42144</v>
      </c>
      <c r="C8152" s="21" t="s">
        <v>6</v>
      </c>
      <c r="D8152" s="21">
        <v>331674</v>
      </c>
      <c r="G8152" s="28" t="s">
        <v>1415</v>
      </c>
      <c r="P8152" s="21" t="e">
        <f t="shared" ca="1" si="265"/>
        <v>#NAME?</v>
      </c>
    </row>
    <row r="8153" spans="1:16" x14ac:dyDescent="0.25">
      <c r="A8153" s="21" t="s">
        <v>2119</v>
      </c>
      <c r="B8153" s="25">
        <v>42144</v>
      </c>
      <c r="C8153" s="21" t="s">
        <v>6</v>
      </c>
      <c r="D8153" s="21">
        <v>358758</v>
      </c>
      <c r="G8153" s="28" t="s">
        <v>1220</v>
      </c>
      <c r="P8153" s="21" t="e">
        <f t="shared" ca="1" si="265"/>
        <v>#NAME?</v>
      </c>
    </row>
    <row r="8154" spans="1:16" x14ac:dyDescent="0.25">
      <c r="A8154" s="21" t="s">
        <v>2119</v>
      </c>
      <c r="B8154" s="25">
        <v>42144</v>
      </c>
      <c r="C8154" s="21" t="s">
        <v>6</v>
      </c>
      <c r="D8154" s="21">
        <v>358826</v>
      </c>
      <c r="G8154" s="28" t="s">
        <v>1220</v>
      </c>
      <c r="P8154" s="21" t="e">
        <f t="shared" ca="1" si="265"/>
        <v>#NAME?</v>
      </c>
    </row>
    <row r="8155" spans="1:16" x14ac:dyDescent="0.25">
      <c r="A8155" s="21" t="s">
        <v>2119</v>
      </c>
      <c r="B8155" s="25">
        <v>42144</v>
      </c>
      <c r="C8155" s="21" t="s">
        <v>6</v>
      </c>
      <c r="D8155" s="21">
        <v>123744</v>
      </c>
      <c r="F8155" s="26">
        <v>165.58</v>
      </c>
      <c r="G8155" s="28" t="s">
        <v>1354</v>
      </c>
      <c r="P8155" s="21" t="e">
        <f t="shared" ca="1" si="265"/>
        <v>#NAME?</v>
      </c>
    </row>
    <row r="8156" spans="1:16" x14ac:dyDescent="0.25">
      <c r="A8156" s="21" t="s">
        <v>2119</v>
      </c>
      <c r="B8156" s="25">
        <v>42144</v>
      </c>
      <c r="C8156" s="21" t="s">
        <v>275</v>
      </c>
      <c r="D8156" s="21" t="s">
        <v>216</v>
      </c>
      <c r="F8156" s="26">
        <v>407</v>
      </c>
      <c r="G8156" s="28" t="s">
        <v>1415</v>
      </c>
      <c r="P8156" s="21" t="e">
        <f t="shared" ca="1" si="265"/>
        <v>#NAME?</v>
      </c>
    </row>
    <row r="8157" spans="1:16" x14ac:dyDescent="0.25">
      <c r="A8157" s="21" t="s">
        <v>2119</v>
      </c>
      <c r="B8157" s="25">
        <v>42144</v>
      </c>
      <c r="C8157" s="21" t="s">
        <v>1230</v>
      </c>
      <c r="D8157" s="21">
        <v>524152</v>
      </c>
      <c r="F8157" s="26">
        <v>550.98</v>
      </c>
      <c r="G8157" s="28" t="s">
        <v>1211</v>
      </c>
      <c r="P8157" s="21" t="e">
        <f t="shared" ca="1" si="265"/>
        <v>#NAME?</v>
      </c>
    </row>
    <row r="8158" spans="1:16" x14ac:dyDescent="0.25">
      <c r="A8158" s="21" t="s">
        <v>2119</v>
      </c>
      <c r="B8158" s="25">
        <v>42145</v>
      </c>
      <c r="C8158" s="21" t="s">
        <v>21</v>
      </c>
      <c r="D8158" s="21" t="s">
        <v>1018</v>
      </c>
      <c r="E8158" s="26">
        <v>190</v>
      </c>
      <c r="G8158" s="28" t="s">
        <v>1372</v>
      </c>
      <c r="I8158" s="21">
        <f>WEEKNUM(B8158)</f>
        <v>21</v>
      </c>
      <c r="P8158" s="21" t="e">
        <f t="shared" ca="1" si="265"/>
        <v>#NAME?</v>
      </c>
    </row>
    <row r="8159" spans="1:16" x14ac:dyDescent="0.25">
      <c r="A8159" s="21" t="s">
        <v>2119</v>
      </c>
      <c r="B8159" s="25">
        <v>42145</v>
      </c>
      <c r="C8159" s="21" t="s">
        <v>1015</v>
      </c>
      <c r="D8159" s="21" t="s">
        <v>1418</v>
      </c>
      <c r="E8159" s="26">
        <v>8000</v>
      </c>
      <c r="G8159" s="28" t="s">
        <v>1264</v>
      </c>
      <c r="I8159" s="21">
        <f>WEEKNUM(B8159)</f>
        <v>21</v>
      </c>
      <c r="P8159" s="21" t="e">
        <f t="shared" ca="1" si="265"/>
        <v>#NAME?</v>
      </c>
    </row>
    <row r="8160" spans="1:16" x14ac:dyDescent="0.25">
      <c r="A8160" s="21" t="s">
        <v>2119</v>
      </c>
      <c r="B8160" s="25">
        <v>42145</v>
      </c>
      <c r="C8160" s="21" t="s">
        <v>1230</v>
      </c>
      <c r="D8160" s="21">
        <v>405730</v>
      </c>
      <c r="F8160" s="26">
        <v>452.81</v>
      </c>
      <c r="G8160" s="28" t="s">
        <v>1378</v>
      </c>
      <c r="P8160" s="21" t="e">
        <f t="shared" ca="1" si="265"/>
        <v>#NAME?</v>
      </c>
    </row>
    <row r="8161" spans="1:16" x14ac:dyDescent="0.25">
      <c r="A8161" s="21" t="s">
        <v>2119</v>
      </c>
      <c r="B8161" s="25">
        <v>42145</v>
      </c>
      <c r="C8161" s="21" t="s">
        <v>6</v>
      </c>
      <c r="D8161" s="21">
        <v>524507</v>
      </c>
      <c r="F8161" s="26">
        <v>210.9</v>
      </c>
      <c r="G8161" s="28" t="s">
        <v>1220</v>
      </c>
      <c r="P8161" s="21" t="e">
        <f t="shared" ca="1" si="265"/>
        <v>#NAME?</v>
      </c>
    </row>
    <row r="8162" spans="1:16" x14ac:dyDescent="0.25">
      <c r="A8162" s="21" t="s">
        <v>2119</v>
      </c>
      <c r="B8162" s="25">
        <v>42145</v>
      </c>
      <c r="C8162" s="21" t="s">
        <v>6</v>
      </c>
      <c r="D8162" s="21">
        <v>123673</v>
      </c>
      <c r="F8162" s="26">
        <v>-249.58</v>
      </c>
      <c r="G8162" s="28" t="s">
        <v>1354</v>
      </c>
      <c r="P8162" s="21" t="e">
        <f t="shared" ca="1" si="265"/>
        <v>#NAME?</v>
      </c>
    </row>
    <row r="8163" spans="1:16" x14ac:dyDescent="0.25">
      <c r="A8163" s="21" t="s">
        <v>2119</v>
      </c>
      <c r="B8163" s="25">
        <v>42146</v>
      </c>
      <c r="C8163" s="21" t="s">
        <v>1230</v>
      </c>
      <c r="D8163" s="21">
        <v>405957</v>
      </c>
      <c r="F8163" s="26">
        <v>180.69</v>
      </c>
      <c r="G8163" s="28" t="s">
        <v>1378</v>
      </c>
      <c r="P8163" s="21" t="e">
        <f t="shared" ca="1" si="265"/>
        <v>#NAME?</v>
      </c>
    </row>
    <row r="8164" spans="1:16" x14ac:dyDescent="0.25">
      <c r="A8164" s="21" t="s">
        <v>2119</v>
      </c>
      <c r="B8164" s="25">
        <v>42146</v>
      </c>
      <c r="C8164" s="21" t="s">
        <v>6</v>
      </c>
      <c r="D8164" s="21">
        <v>331859</v>
      </c>
      <c r="F8164" s="26">
        <v>334.2</v>
      </c>
      <c r="G8164" s="28" t="s">
        <v>1415</v>
      </c>
      <c r="P8164" s="21" t="e">
        <f t="shared" ca="1" si="265"/>
        <v>#NAME?</v>
      </c>
    </row>
    <row r="8165" spans="1:16" x14ac:dyDescent="0.25">
      <c r="A8165" s="21" t="s">
        <v>2119</v>
      </c>
      <c r="B8165" s="25">
        <v>42146</v>
      </c>
      <c r="C8165" s="21" t="s">
        <v>6</v>
      </c>
      <c r="D8165" s="21">
        <v>359214</v>
      </c>
      <c r="F8165" s="26">
        <v>229.65</v>
      </c>
      <c r="G8165" s="28" t="s">
        <v>1354</v>
      </c>
      <c r="P8165" s="21" t="e">
        <f t="shared" ca="1" si="265"/>
        <v>#NAME?</v>
      </c>
    </row>
    <row r="8166" spans="1:16" x14ac:dyDescent="0.25">
      <c r="A8166" s="21" t="s">
        <v>2119</v>
      </c>
      <c r="B8166" s="25">
        <v>42146</v>
      </c>
      <c r="C8166" s="21" t="s">
        <v>6</v>
      </c>
      <c r="D8166" s="21">
        <v>359265</v>
      </c>
      <c r="F8166" s="26">
        <v>160.47999999999999</v>
      </c>
      <c r="G8166" s="28" t="s">
        <v>1220</v>
      </c>
      <c r="P8166" s="21" t="e">
        <f t="shared" ca="1" si="265"/>
        <v>#NAME?</v>
      </c>
    </row>
    <row r="8167" spans="1:16" x14ac:dyDescent="0.25">
      <c r="A8167" s="21" t="s">
        <v>2119</v>
      </c>
      <c r="B8167" s="25">
        <v>42146</v>
      </c>
      <c r="C8167" s="21" t="s">
        <v>6</v>
      </c>
      <c r="D8167" s="21">
        <v>123922</v>
      </c>
      <c r="F8167" s="26">
        <v>62.47</v>
      </c>
      <c r="G8167" s="28" t="s">
        <v>1220</v>
      </c>
      <c r="P8167" s="21" t="e">
        <f t="shared" ca="1" si="265"/>
        <v>#NAME?</v>
      </c>
    </row>
    <row r="8168" spans="1:16" x14ac:dyDescent="0.25">
      <c r="A8168" s="21" t="s">
        <v>2119</v>
      </c>
      <c r="B8168" s="25">
        <v>42147</v>
      </c>
      <c r="C8168" s="21" t="s">
        <v>6</v>
      </c>
      <c r="D8168" s="21">
        <v>331953</v>
      </c>
      <c r="F8168" s="26">
        <v>84.76</v>
      </c>
      <c r="G8168" s="28" t="s">
        <v>1415</v>
      </c>
      <c r="P8168" s="21" t="e">
        <f t="shared" ca="1" si="265"/>
        <v>#NAME?</v>
      </c>
    </row>
    <row r="8169" spans="1:16" x14ac:dyDescent="0.25">
      <c r="A8169" s="21" t="s">
        <v>2119</v>
      </c>
      <c r="B8169" s="25">
        <v>42150</v>
      </c>
      <c r="C8169" s="21" t="s">
        <v>21</v>
      </c>
      <c r="D8169" s="21" t="s">
        <v>1419</v>
      </c>
      <c r="E8169" s="26">
        <v>2500</v>
      </c>
      <c r="G8169" s="28" t="s">
        <v>1392</v>
      </c>
      <c r="I8169" s="21">
        <f>WEEKNUM(B8169)</f>
        <v>22</v>
      </c>
      <c r="P8169" s="21" t="e">
        <f t="shared" ca="1" si="265"/>
        <v>#NAME?</v>
      </c>
    </row>
    <row r="8170" spans="1:16" x14ac:dyDescent="0.25">
      <c r="A8170" s="21" t="s">
        <v>2119</v>
      </c>
      <c r="B8170" s="25">
        <v>42150</v>
      </c>
      <c r="C8170" s="21" t="s">
        <v>21</v>
      </c>
      <c r="D8170" s="21" t="s">
        <v>255</v>
      </c>
      <c r="E8170" s="26">
        <v>2500</v>
      </c>
      <c r="G8170" s="28" t="s">
        <v>1354</v>
      </c>
      <c r="I8170" s="21">
        <f>WEEKNUM(B8170)</f>
        <v>22</v>
      </c>
      <c r="P8170" s="21" t="e">
        <f t="shared" ca="1" si="265"/>
        <v>#NAME?</v>
      </c>
    </row>
    <row r="8171" spans="1:16" x14ac:dyDescent="0.25">
      <c r="A8171" s="21" t="s">
        <v>2119</v>
      </c>
      <c r="B8171" s="25">
        <v>42150</v>
      </c>
      <c r="C8171" s="21" t="s">
        <v>1230</v>
      </c>
      <c r="D8171" s="21">
        <v>406447</v>
      </c>
      <c r="F8171" s="26">
        <v>456.68</v>
      </c>
      <c r="G8171" s="28" t="s">
        <v>1378</v>
      </c>
      <c r="P8171" s="21" t="e">
        <f t="shared" ca="1" si="265"/>
        <v>#NAME?</v>
      </c>
    </row>
    <row r="8172" spans="1:16" x14ac:dyDescent="0.25">
      <c r="A8172" s="21" t="s">
        <v>2119</v>
      </c>
      <c r="B8172" s="25">
        <v>42150</v>
      </c>
      <c r="C8172" s="21" t="s">
        <v>6</v>
      </c>
      <c r="D8172" s="21">
        <v>359943</v>
      </c>
      <c r="F8172" s="26">
        <v>205.93</v>
      </c>
      <c r="G8172" s="28" t="s">
        <v>1354</v>
      </c>
      <c r="P8172" s="21" t="e">
        <f t="shared" ca="1" si="265"/>
        <v>#NAME?</v>
      </c>
    </row>
    <row r="8173" spans="1:16" x14ac:dyDescent="0.25">
      <c r="A8173" s="21" t="s">
        <v>2119</v>
      </c>
      <c r="B8173" s="25">
        <v>42150</v>
      </c>
      <c r="C8173" s="21" t="s">
        <v>6</v>
      </c>
      <c r="D8173" s="21">
        <v>343034</v>
      </c>
      <c r="F8173" s="26">
        <v>391.67</v>
      </c>
      <c r="G8173" s="28" t="s">
        <v>62</v>
      </c>
      <c r="P8173" s="21" t="e">
        <f t="shared" ca="1" si="265"/>
        <v>#NAME?</v>
      </c>
    </row>
    <row r="8174" spans="1:16" x14ac:dyDescent="0.25">
      <c r="A8174" s="21" t="s">
        <v>2119</v>
      </c>
      <c r="B8174" s="25">
        <v>42150</v>
      </c>
      <c r="C8174" s="21" t="s">
        <v>6</v>
      </c>
      <c r="D8174" s="21">
        <v>124290</v>
      </c>
      <c r="F8174" s="26">
        <v>2244.11</v>
      </c>
      <c r="G8174" s="28" t="s">
        <v>1372</v>
      </c>
      <c r="P8174" s="21" t="e">
        <f t="shared" ca="1" si="265"/>
        <v>#NAME?</v>
      </c>
    </row>
    <row r="8175" spans="1:16" x14ac:dyDescent="0.25">
      <c r="A8175" s="21" t="s">
        <v>2119</v>
      </c>
      <c r="B8175" s="25">
        <v>42150</v>
      </c>
      <c r="C8175" s="21" t="s">
        <v>1230</v>
      </c>
      <c r="D8175" s="21">
        <v>124296</v>
      </c>
      <c r="F8175" s="26">
        <v>2545.56</v>
      </c>
      <c r="G8175" s="21" t="s">
        <v>1364</v>
      </c>
      <c r="P8175" s="21" t="e">
        <f t="shared" ca="1" si="265"/>
        <v>#NAME?</v>
      </c>
    </row>
    <row r="8176" spans="1:16" x14ac:dyDescent="0.25">
      <c r="A8176" s="21" t="s">
        <v>2119</v>
      </c>
      <c r="B8176" s="25">
        <v>42150</v>
      </c>
      <c r="C8176" s="21" t="s">
        <v>6</v>
      </c>
      <c r="D8176" s="21">
        <v>124315</v>
      </c>
      <c r="F8176" s="26">
        <v>178.47</v>
      </c>
      <c r="G8176" s="28" t="s">
        <v>1392</v>
      </c>
      <c r="P8176" s="21" t="e">
        <f t="shared" ca="1" si="265"/>
        <v>#NAME?</v>
      </c>
    </row>
    <row r="8177" spans="1:16" x14ac:dyDescent="0.25">
      <c r="A8177" s="21" t="s">
        <v>2119</v>
      </c>
      <c r="B8177" s="25">
        <v>42150</v>
      </c>
      <c r="C8177" s="21" t="s">
        <v>1230</v>
      </c>
      <c r="D8177" s="21">
        <v>124306</v>
      </c>
      <c r="F8177" s="26">
        <v>869.28</v>
      </c>
      <c r="G8177" s="28" t="s">
        <v>1264</v>
      </c>
      <c r="P8177" s="21" t="e">
        <f t="shared" ca="1" si="265"/>
        <v>#NAME?</v>
      </c>
    </row>
    <row r="8178" spans="1:16" x14ac:dyDescent="0.25">
      <c r="A8178" s="21" t="s">
        <v>2119</v>
      </c>
      <c r="B8178" s="25">
        <v>42150</v>
      </c>
      <c r="C8178" s="21" t="s">
        <v>1400</v>
      </c>
      <c r="D8178" s="21" t="s">
        <v>942</v>
      </c>
      <c r="F8178" s="26">
        <v>2545.56</v>
      </c>
      <c r="G8178" s="21" t="s">
        <v>1364</v>
      </c>
      <c r="P8178" s="21" t="e">
        <f t="shared" ca="1" si="265"/>
        <v>#NAME?</v>
      </c>
    </row>
    <row r="8179" spans="1:16" x14ac:dyDescent="0.25">
      <c r="A8179" s="21" t="s">
        <v>2119</v>
      </c>
      <c r="B8179" s="25">
        <v>42151</v>
      </c>
      <c r="C8179" s="21" t="s">
        <v>21</v>
      </c>
      <c r="D8179" s="21" t="s">
        <v>46</v>
      </c>
      <c r="E8179" s="26">
        <v>2280</v>
      </c>
      <c r="G8179" s="28" t="s">
        <v>1415</v>
      </c>
      <c r="I8179" s="21">
        <f>WEEKNUM(B8179)</f>
        <v>22</v>
      </c>
      <c r="P8179" s="21" t="e">
        <f t="shared" ca="1" si="265"/>
        <v>#NAME?</v>
      </c>
    </row>
    <row r="8180" spans="1:16" x14ac:dyDescent="0.25">
      <c r="A8180" s="21" t="s">
        <v>2119</v>
      </c>
      <c r="B8180" s="25">
        <v>42151</v>
      </c>
      <c r="C8180" s="21" t="s">
        <v>21</v>
      </c>
      <c r="D8180" s="21" t="s">
        <v>1153</v>
      </c>
      <c r="E8180" s="26">
        <v>570</v>
      </c>
      <c r="G8180" s="21" t="s">
        <v>1364</v>
      </c>
      <c r="I8180" s="21">
        <f>WEEKNUM(B8180)</f>
        <v>22</v>
      </c>
      <c r="P8180" s="21" t="e">
        <f t="shared" ca="1" si="265"/>
        <v>#NAME?</v>
      </c>
    </row>
    <row r="8181" spans="1:16" x14ac:dyDescent="0.25">
      <c r="A8181" s="21" t="s">
        <v>2119</v>
      </c>
      <c r="B8181" s="25">
        <v>42151</v>
      </c>
      <c r="C8181" s="21" t="s">
        <v>21</v>
      </c>
      <c r="D8181" s="21" t="s">
        <v>1153</v>
      </c>
      <c r="E8181" s="26">
        <v>1495</v>
      </c>
      <c r="G8181" s="28" t="s">
        <v>1372</v>
      </c>
      <c r="I8181" s="21">
        <f>WEEKNUM(B8181)</f>
        <v>22</v>
      </c>
      <c r="P8181" s="21" t="e">
        <f t="shared" ca="1" si="265"/>
        <v>#NAME?</v>
      </c>
    </row>
    <row r="8182" spans="1:16" x14ac:dyDescent="0.25">
      <c r="A8182" s="21" t="s">
        <v>2119</v>
      </c>
      <c r="B8182" s="25">
        <v>42151</v>
      </c>
      <c r="C8182" s="21" t="s">
        <v>21</v>
      </c>
      <c r="D8182" s="21" t="s">
        <v>36</v>
      </c>
      <c r="E8182" s="26">
        <v>375</v>
      </c>
      <c r="G8182" s="28" t="s">
        <v>62</v>
      </c>
      <c r="I8182" s="21">
        <f>WEEKNUM(B8182)</f>
        <v>22</v>
      </c>
      <c r="P8182" s="21" t="e">
        <f t="shared" ca="1" si="265"/>
        <v>#NAME?</v>
      </c>
    </row>
    <row r="8183" spans="1:16" x14ac:dyDescent="0.25">
      <c r="A8183" s="21" t="s">
        <v>2119</v>
      </c>
      <c r="B8183" s="25">
        <v>42151</v>
      </c>
      <c r="C8183" s="21" t="s">
        <v>1015</v>
      </c>
      <c r="D8183" s="21" t="s">
        <v>1153</v>
      </c>
      <c r="E8183" s="26">
        <v>300</v>
      </c>
      <c r="G8183" s="28" t="s">
        <v>254</v>
      </c>
      <c r="I8183" s="21">
        <f>WEEKNUM(B8183)</f>
        <v>22</v>
      </c>
      <c r="P8183" s="21" t="e">
        <f t="shared" ca="1" si="265"/>
        <v>#NAME?</v>
      </c>
    </row>
    <row r="8184" spans="1:16" x14ac:dyDescent="0.25">
      <c r="A8184" s="21" t="s">
        <v>2119</v>
      </c>
      <c r="B8184" s="25">
        <v>42151</v>
      </c>
      <c r="C8184" s="21" t="s">
        <v>6</v>
      </c>
      <c r="D8184" s="21">
        <v>343205</v>
      </c>
      <c r="F8184" s="26">
        <v>143.59</v>
      </c>
      <c r="G8184" s="28" t="s">
        <v>62</v>
      </c>
      <c r="P8184" s="21" t="e">
        <f t="shared" ca="1" si="265"/>
        <v>#NAME?</v>
      </c>
    </row>
    <row r="8185" spans="1:16" x14ac:dyDescent="0.25">
      <c r="A8185" s="21" t="s">
        <v>2119</v>
      </c>
      <c r="B8185" s="25">
        <v>42151</v>
      </c>
      <c r="C8185" s="21" t="s">
        <v>6</v>
      </c>
      <c r="D8185" s="21">
        <v>124377</v>
      </c>
      <c r="F8185" s="26">
        <v>1063.57</v>
      </c>
      <c r="G8185" s="28" t="s">
        <v>1392</v>
      </c>
      <c r="P8185" s="21" t="e">
        <f t="shared" ca="1" si="265"/>
        <v>#NAME?</v>
      </c>
    </row>
    <row r="8186" spans="1:16" x14ac:dyDescent="0.25">
      <c r="A8186" s="21" t="s">
        <v>2119</v>
      </c>
      <c r="B8186" s="25">
        <v>42151</v>
      </c>
      <c r="C8186" s="21" t="s">
        <v>1230</v>
      </c>
      <c r="D8186" s="21">
        <v>124306</v>
      </c>
      <c r="F8186" s="26">
        <v>-794.28</v>
      </c>
      <c r="G8186" s="28" t="s">
        <v>1264</v>
      </c>
      <c r="P8186" s="21" t="e">
        <f t="shared" ca="1" si="265"/>
        <v>#NAME?</v>
      </c>
    </row>
    <row r="8187" spans="1:16" x14ac:dyDescent="0.25">
      <c r="A8187" s="21" t="s">
        <v>2119</v>
      </c>
      <c r="B8187" s="25">
        <v>42151</v>
      </c>
      <c r="C8187" s="21" t="s">
        <v>6</v>
      </c>
      <c r="D8187" s="21">
        <v>124377</v>
      </c>
      <c r="F8187" s="26">
        <v>-99.6</v>
      </c>
      <c r="G8187" s="28" t="s">
        <v>1392</v>
      </c>
      <c r="P8187" s="21" t="e">
        <f t="shared" ca="1" si="265"/>
        <v>#NAME?</v>
      </c>
    </row>
    <row r="8188" spans="1:16" x14ac:dyDescent="0.25">
      <c r="A8188" s="21" t="s">
        <v>2119</v>
      </c>
      <c r="B8188" s="25">
        <v>42151</v>
      </c>
      <c r="C8188" s="21" t="s">
        <v>6</v>
      </c>
      <c r="D8188" s="21">
        <v>124377</v>
      </c>
      <c r="F8188" s="26">
        <v>215.41</v>
      </c>
      <c r="G8188" s="28" t="s">
        <v>1392</v>
      </c>
      <c r="P8188" s="21" t="e">
        <f t="shared" ca="1" si="265"/>
        <v>#NAME?</v>
      </c>
    </row>
    <row r="8189" spans="1:16" x14ac:dyDescent="0.25">
      <c r="A8189" s="21" t="s">
        <v>2119</v>
      </c>
      <c r="B8189" s="25">
        <v>42151</v>
      </c>
      <c r="C8189" s="21" t="s">
        <v>1015</v>
      </c>
      <c r="D8189" s="21" t="s">
        <v>1153</v>
      </c>
      <c r="E8189" s="26">
        <v>510</v>
      </c>
      <c r="G8189" s="28" t="s">
        <v>1211</v>
      </c>
      <c r="I8189" s="21">
        <f t="shared" ref="I8189:I8195" si="266">WEEKNUM(B8189)</f>
        <v>22</v>
      </c>
      <c r="P8189" s="21" t="e">
        <f t="shared" ca="1" si="265"/>
        <v>#NAME?</v>
      </c>
    </row>
    <row r="8190" spans="1:16" x14ac:dyDescent="0.25">
      <c r="A8190" s="21" t="s">
        <v>2119</v>
      </c>
      <c r="B8190" s="25">
        <v>42152</v>
      </c>
      <c r="C8190" s="21" t="s">
        <v>21</v>
      </c>
      <c r="D8190" s="21" t="s">
        <v>978</v>
      </c>
      <c r="E8190" s="26">
        <v>400</v>
      </c>
      <c r="G8190" s="28" t="s">
        <v>1420</v>
      </c>
      <c r="I8190" s="21">
        <f t="shared" si="266"/>
        <v>22</v>
      </c>
      <c r="P8190" s="21" t="e">
        <f t="shared" ca="1" si="265"/>
        <v>#NAME?</v>
      </c>
    </row>
    <row r="8191" spans="1:16" x14ac:dyDescent="0.25">
      <c r="A8191" s="21" t="s">
        <v>2119</v>
      </c>
      <c r="B8191" s="25">
        <v>42152</v>
      </c>
      <c r="C8191" s="21" t="s">
        <v>21</v>
      </c>
      <c r="D8191" s="21" t="s">
        <v>978</v>
      </c>
      <c r="E8191" s="26">
        <v>50</v>
      </c>
      <c r="G8191" s="28" t="s">
        <v>1420</v>
      </c>
      <c r="I8191" s="21">
        <f t="shared" si="266"/>
        <v>22</v>
      </c>
      <c r="P8191" s="21" t="e">
        <f t="shared" ca="1" si="265"/>
        <v>#NAME?</v>
      </c>
    </row>
    <row r="8192" spans="1:16" x14ac:dyDescent="0.25">
      <c r="A8192" s="21" t="s">
        <v>2119</v>
      </c>
      <c r="B8192" s="25">
        <v>42152</v>
      </c>
      <c r="C8192" s="21" t="s">
        <v>21</v>
      </c>
      <c r="D8192" s="21" t="s">
        <v>181</v>
      </c>
      <c r="E8192" s="26">
        <v>159</v>
      </c>
      <c r="G8192" s="21" t="s">
        <v>111</v>
      </c>
      <c r="I8192" s="21">
        <f t="shared" si="266"/>
        <v>22</v>
      </c>
      <c r="P8192" s="21" t="e">
        <f t="shared" ca="1" si="265"/>
        <v>#NAME?</v>
      </c>
    </row>
    <row r="8193" spans="1:16" x14ac:dyDescent="0.25">
      <c r="A8193" s="21" t="s">
        <v>2119</v>
      </c>
      <c r="B8193" s="25">
        <v>42152</v>
      </c>
      <c r="C8193" s="21" t="s">
        <v>21</v>
      </c>
      <c r="D8193" s="21" t="s">
        <v>1179</v>
      </c>
      <c r="E8193" s="26">
        <v>1343</v>
      </c>
      <c r="G8193" s="21" t="s">
        <v>1364</v>
      </c>
      <c r="I8193" s="21">
        <f t="shared" si="266"/>
        <v>22</v>
      </c>
      <c r="P8193" s="21" t="e">
        <f t="shared" ca="1" si="265"/>
        <v>#NAME?</v>
      </c>
    </row>
    <row r="8194" spans="1:16" x14ac:dyDescent="0.25">
      <c r="A8194" s="21" t="s">
        <v>2119</v>
      </c>
      <c r="B8194" s="25">
        <v>42152</v>
      </c>
      <c r="C8194" s="21" t="s">
        <v>21</v>
      </c>
      <c r="D8194" s="21" t="s">
        <v>1179</v>
      </c>
      <c r="E8194" s="26">
        <v>1344</v>
      </c>
      <c r="G8194" s="28" t="s">
        <v>1372</v>
      </c>
      <c r="I8194" s="21">
        <f t="shared" si="266"/>
        <v>22</v>
      </c>
      <c r="P8194" s="21" t="e">
        <f t="shared" ca="1" si="265"/>
        <v>#NAME?</v>
      </c>
    </row>
    <row r="8195" spans="1:16" x14ac:dyDescent="0.25">
      <c r="A8195" s="21" t="s">
        <v>2119</v>
      </c>
      <c r="B8195" s="25">
        <v>42152</v>
      </c>
      <c r="C8195" s="21" t="s">
        <v>21</v>
      </c>
      <c r="D8195" s="21" t="s">
        <v>295</v>
      </c>
      <c r="E8195" s="26">
        <v>2000</v>
      </c>
      <c r="G8195" s="28" t="s">
        <v>1354</v>
      </c>
      <c r="I8195" s="21">
        <f t="shared" si="266"/>
        <v>22</v>
      </c>
      <c r="P8195" s="21" t="e">
        <f t="shared" ca="1" si="265"/>
        <v>#NAME?</v>
      </c>
    </row>
    <row r="8196" spans="1:16" x14ac:dyDescent="0.25">
      <c r="A8196" s="21" t="s">
        <v>2119</v>
      </c>
      <c r="B8196" s="25">
        <v>42152</v>
      </c>
      <c r="C8196" s="21" t="s">
        <v>6</v>
      </c>
      <c r="D8196" s="21" t="s">
        <v>299</v>
      </c>
      <c r="F8196" s="26">
        <v>82.05</v>
      </c>
      <c r="G8196" s="28" t="s">
        <v>1392</v>
      </c>
      <c r="P8196" s="21" t="e">
        <f t="shared" ca="1" si="265"/>
        <v>#NAME?</v>
      </c>
    </row>
    <row r="8197" spans="1:16" x14ac:dyDescent="0.25">
      <c r="A8197" s="21" t="s">
        <v>2119</v>
      </c>
      <c r="B8197" s="25">
        <v>42152</v>
      </c>
      <c r="C8197" s="21" t="s">
        <v>6</v>
      </c>
      <c r="D8197" s="21">
        <v>360275</v>
      </c>
      <c r="F8197" s="26">
        <v>1099.96</v>
      </c>
      <c r="G8197" s="28" t="s">
        <v>1354</v>
      </c>
      <c r="P8197" s="21" t="e">
        <f t="shared" ca="1" si="265"/>
        <v>#NAME?</v>
      </c>
    </row>
    <row r="8198" spans="1:16" x14ac:dyDescent="0.25">
      <c r="A8198" s="21" t="s">
        <v>2119</v>
      </c>
      <c r="B8198" s="25">
        <v>42152</v>
      </c>
      <c r="C8198" s="21" t="s">
        <v>6</v>
      </c>
      <c r="D8198" s="21">
        <v>360298</v>
      </c>
      <c r="F8198" s="26">
        <v>593.30999999999995</v>
      </c>
      <c r="G8198" s="28" t="s">
        <v>1264</v>
      </c>
      <c r="P8198" s="21" t="e">
        <f t="shared" ca="1" si="265"/>
        <v>#NAME?</v>
      </c>
    </row>
    <row r="8199" spans="1:16" x14ac:dyDescent="0.25">
      <c r="A8199" s="21" t="s">
        <v>2119</v>
      </c>
      <c r="B8199" s="25">
        <v>42152</v>
      </c>
      <c r="C8199" s="21" t="s">
        <v>6</v>
      </c>
      <c r="D8199" s="21">
        <v>343409</v>
      </c>
      <c r="F8199" s="26">
        <v>109.55</v>
      </c>
      <c r="G8199" s="28" t="s">
        <v>62</v>
      </c>
      <c r="P8199" s="21" t="e">
        <f t="shared" ca="1" si="265"/>
        <v>#NAME?</v>
      </c>
    </row>
    <row r="8200" spans="1:16" x14ac:dyDescent="0.25">
      <c r="A8200" s="21" t="s">
        <v>2119</v>
      </c>
      <c r="B8200" s="25">
        <v>42152</v>
      </c>
      <c r="C8200" s="21" t="s">
        <v>6</v>
      </c>
      <c r="D8200" s="21">
        <v>343465</v>
      </c>
      <c r="F8200" s="26">
        <v>323.33999999999997</v>
      </c>
      <c r="G8200" s="28" t="s">
        <v>1421</v>
      </c>
      <c r="P8200" s="21" t="e">
        <f t="shared" ca="1" si="265"/>
        <v>#NAME?</v>
      </c>
    </row>
    <row r="8201" spans="1:16" x14ac:dyDescent="0.25">
      <c r="A8201" s="21" t="s">
        <v>2119</v>
      </c>
      <c r="B8201" s="25">
        <v>42152</v>
      </c>
      <c r="C8201" s="21" t="s">
        <v>6</v>
      </c>
      <c r="D8201" s="21">
        <v>526609</v>
      </c>
      <c r="F8201" s="26">
        <v>304</v>
      </c>
      <c r="G8201" s="28" t="s">
        <v>1372</v>
      </c>
      <c r="P8201" s="21" t="e">
        <f t="shared" ca="1" si="265"/>
        <v>#NAME?</v>
      </c>
    </row>
    <row r="8202" spans="1:16" x14ac:dyDescent="0.25">
      <c r="A8202" s="21" t="s">
        <v>2119</v>
      </c>
      <c r="B8202" s="25">
        <v>42152</v>
      </c>
      <c r="C8202" s="21" t="s">
        <v>6</v>
      </c>
      <c r="D8202" s="21">
        <v>124521</v>
      </c>
      <c r="F8202" s="26">
        <v>1631.27</v>
      </c>
      <c r="G8202" s="28" t="s">
        <v>1392</v>
      </c>
      <c r="P8202" s="21" t="e">
        <f t="shared" ca="1" si="265"/>
        <v>#NAME?</v>
      </c>
    </row>
    <row r="8203" spans="1:16" x14ac:dyDescent="0.25">
      <c r="A8203" s="21" t="s">
        <v>2119</v>
      </c>
      <c r="B8203" s="25">
        <v>42152</v>
      </c>
      <c r="C8203" s="21" t="s">
        <v>6</v>
      </c>
      <c r="D8203" s="21">
        <v>124521</v>
      </c>
      <c r="F8203" s="26">
        <v>-100.62</v>
      </c>
      <c r="G8203" s="28" t="s">
        <v>1392</v>
      </c>
      <c r="P8203" s="21" t="e">
        <f t="shared" ca="1" si="265"/>
        <v>#NAME?</v>
      </c>
    </row>
    <row r="8204" spans="1:16" x14ac:dyDescent="0.25">
      <c r="A8204" s="21" t="s">
        <v>2119</v>
      </c>
      <c r="B8204" s="25">
        <v>42152</v>
      </c>
      <c r="C8204" s="21" t="s">
        <v>1400</v>
      </c>
      <c r="D8204" s="21" t="s">
        <v>1422</v>
      </c>
      <c r="F8204" s="26">
        <v>1440.4</v>
      </c>
      <c r="G8204" s="21" t="s">
        <v>1364</v>
      </c>
      <c r="P8204" s="21" t="e">
        <f t="shared" ca="1" si="265"/>
        <v>#NAME?</v>
      </c>
    </row>
    <row r="8205" spans="1:16" x14ac:dyDescent="0.25">
      <c r="A8205" s="21" t="s">
        <v>2119</v>
      </c>
      <c r="B8205" s="25">
        <v>42152</v>
      </c>
      <c r="C8205" s="21" t="s">
        <v>1400</v>
      </c>
      <c r="D8205" s="21" t="s">
        <v>942</v>
      </c>
      <c r="F8205" s="26">
        <v>333.48</v>
      </c>
      <c r="G8205" s="21" t="s">
        <v>1364</v>
      </c>
      <c r="P8205" s="21" t="e">
        <f t="shared" ca="1" si="265"/>
        <v>#NAME?</v>
      </c>
    </row>
    <row r="8206" spans="1:16" x14ac:dyDescent="0.25">
      <c r="A8206" s="21" t="s">
        <v>2119</v>
      </c>
      <c r="B8206" s="25">
        <v>42153</v>
      </c>
      <c r="C8206" s="21" t="s">
        <v>21</v>
      </c>
      <c r="D8206" s="21" t="s">
        <v>924</v>
      </c>
      <c r="E8206" s="26">
        <v>825</v>
      </c>
      <c r="G8206" s="28" t="s">
        <v>306</v>
      </c>
      <c r="I8206" s="21">
        <f>WEEKNUM(B8206)</f>
        <v>22</v>
      </c>
      <c r="P8206" s="21" t="e">
        <f t="shared" ca="1" si="265"/>
        <v>#NAME?</v>
      </c>
    </row>
    <row r="8207" spans="1:16" x14ac:dyDescent="0.25">
      <c r="A8207" s="21" t="s">
        <v>2119</v>
      </c>
      <c r="B8207" s="25">
        <v>42153</v>
      </c>
      <c r="C8207" s="21" t="s">
        <v>21</v>
      </c>
      <c r="D8207" s="21" t="s">
        <v>924</v>
      </c>
      <c r="E8207" s="26">
        <v>190</v>
      </c>
      <c r="G8207" s="28" t="s">
        <v>386</v>
      </c>
      <c r="I8207" s="21">
        <f>WEEKNUM(B8207)</f>
        <v>22</v>
      </c>
      <c r="P8207" s="21" t="e">
        <f t="shared" ca="1" si="265"/>
        <v>#NAME?</v>
      </c>
    </row>
    <row r="8208" spans="1:16" x14ac:dyDescent="0.25">
      <c r="A8208" s="21" t="s">
        <v>2119</v>
      </c>
      <c r="B8208" s="25">
        <v>42153</v>
      </c>
      <c r="C8208" s="21" t="s">
        <v>1015</v>
      </c>
      <c r="D8208" s="21" t="s">
        <v>924</v>
      </c>
      <c r="E8208" s="26">
        <v>175</v>
      </c>
      <c r="G8208" s="28" t="s">
        <v>1423</v>
      </c>
      <c r="I8208" s="21">
        <f>WEEKNUM(B8208)</f>
        <v>22</v>
      </c>
      <c r="P8208" s="21" t="e">
        <f t="shared" ca="1" si="265"/>
        <v>#NAME?</v>
      </c>
    </row>
    <row r="8209" spans="1:16" x14ac:dyDescent="0.25">
      <c r="A8209" s="21" t="s">
        <v>2119</v>
      </c>
      <c r="B8209" s="25">
        <v>42153</v>
      </c>
      <c r="C8209" s="21" t="s">
        <v>1015</v>
      </c>
      <c r="D8209" s="21" t="s">
        <v>924</v>
      </c>
      <c r="E8209" s="26">
        <v>100</v>
      </c>
      <c r="G8209" s="28" t="s">
        <v>1368</v>
      </c>
      <c r="I8209" s="21">
        <f>WEEKNUM(B8209)</f>
        <v>22</v>
      </c>
      <c r="P8209" s="21" t="e">
        <f t="shared" ca="1" si="265"/>
        <v>#NAME?</v>
      </c>
    </row>
    <row r="8210" spans="1:16" x14ac:dyDescent="0.25">
      <c r="A8210" s="21" t="s">
        <v>2119</v>
      </c>
      <c r="B8210" s="25">
        <v>42153</v>
      </c>
      <c r="C8210" s="21" t="s">
        <v>1230</v>
      </c>
      <c r="D8210" s="21">
        <v>332698</v>
      </c>
      <c r="F8210" s="26">
        <v>147.63</v>
      </c>
      <c r="G8210" s="28" t="s">
        <v>1424</v>
      </c>
      <c r="P8210" s="21" t="e">
        <f t="shared" ca="1" si="265"/>
        <v>#NAME?</v>
      </c>
    </row>
    <row r="8211" spans="1:16" x14ac:dyDescent="0.25">
      <c r="A8211" s="21" t="s">
        <v>2119</v>
      </c>
      <c r="B8211" s="25">
        <v>42153</v>
      </c>
      <c r="C8211" s="21" t="s">
        <v>6</v>
      </c>
      <c r="D8211" s="21">
        <v>360275</v>
      </c>
      <c r="F8211" s="26">
        <v>-281.49</v>
      </c>
      <c r="G8211" s="28" t="s">
        <v>1354</v>
      </c>
      <c r="P8211" s="21" t="e">
        <f t="shared" ca="1" si="265"/>
        <v>#NAME?</v>
      </c>
    </row>
    <row r="8212" spans="1:16" x14ac:dyDescent="0.25">
      <c r="A8212" s="21" t="s">
        <v>2119</v>
      </c>
      <c r="B8212" s="25">
        <v>42153</v>
      </c>
      <c r="C8212" s="21" t="s">
        <v>1230</v>
      </c>
      <c r="D8212" s="21">
        <v>360464</v>
      </c>
      <c r="F8212" s="26">
        <v>237.41</v>
      </c>
      <c r="G8212" s="28" t="s">
        <v>1264</v>
      </c>
      <c r="P8212" s="21" t="e">
        <f t="shared" ref="P8212:P8275" ca="1" si="267">sheetexists("budgets", G8212)</f>
        <v>#NAME?</v>
      </c>
    </row>
    <row r="8213" spans="1:16" x14ac:dyDescent="0.25">
      <c r="A8213" s="21" t="s">
        <v>2119</v>
      </c>
      <c r="B8213" s="25">
        <v>42153</v>
      </c>
      <c r="C8213" s="21" t="s">
        <v>6</v>
      </c>
      <c r="D8213" s="21">
        <v>360494</v>
      </c>
      <c r="F8213" s="26">
        <v>494.3</v>
      </c>
      <c r="G8213" s="28" t="s">
        <v>1354</v>
      </c>
      <c r="P8213" s="21" t="e">
        <f t="shared" ca="1" si="267"/>
        <v>#NAME?</v>
      </c>
    </row>
    <row r="8214" spans="1:16" x14ac:dyDescent="0.25">
      <c r="A8214" s="21" t="s">
        <v>2119</v>
      </c>
      <c r="B8214" s="25">
        <v>42153</v>
      </c>
      <c r="C8214" s="21" t="s">
        <v>6</v>
      </c>
      <c r="D8214" s="21">
        <v>343593</v>
      </c>
      <c r="F8214" s="26">
        <v>768.81</v>
      </c>
      <c r="G8214" s="21" t="s">
        <v>111</v>
      </c>
      <c r="P8214" s="21" t="e">
        <f t="shared" ca="1" si="267"/>
        <v>#NAME?</v>
      </c>
    </row>
    <row r="8215" spans="1:16" x14ac:dyDescent="0.25">
      <c r="A8215" s="21" t="s">
        <v>2119</v>
      </c>
      <c r="B8215" s="25">
        <v>42153</v>
      </c>
      <c r="C8215" s="21" t="s">
        <v>1230</v>
      </c>
      <c r="D8215" s="21">
        <v>343594</v>
      </c>
      <c r="F8215" s="26">
        <v>482.61</v>
      </c>
      <c r="G8215" s="21" t="s">
        <v>111</v>
      </c>
      <c r="P8215" s="21" t="e">
        <f t="shared" ca="1" si="267"/>
        <v>#NAME?</v>
      </c>
    </row>
    <row r="8216" spans="1:16" x14ac:dyDescent="0.25">
      <c r="A8216" s="21" t="s">
        <v>2119</v>
      </c>
      <c r="B8216" s="25">
        <v>42153</v>
      </c>
      <c r="C8216" s="21" t="s">
        <v>6</v>
      </c>
      <c r="D8216" s="21">
        <v>343629</v>
      </c>
      <c r="F8216" s="26">
        <v>173.37</v>
      </c>
      <c r="G8216" s="28" t="s">
        <v>62</v>
      </c>
      <c r="P8216" s="21" t="e">
        <f t="shared" ca="1" si="267"/>
        <v>#NAME?</v>
      </c>
    </row>
    <row r="8217" spans="1:16" x14ac:dyDescent="0.25">
      <c r="A8217" s="21" t="s">
        <v>2119</v>
      </c>
      <c r="B8217" s="25">
        <v>42153</v>
      </c>
      <c r="C8217" s="21" t="s">
        <v>1230</v>
      </c>
      <c r="D8217" s="21">
        <v>343624</v>
      </c>
      <c r="F8217" s="26">
        <v>255.91</v>
      </c>
      <c r="G8217" s="28" t="s">
        <v>495</v>
      </c>
      <c r="P8217" s="21" t="e">
        <f t="shared" ca="1" si="267"/>
        <v>#NAME?</v>
      </c>
    </row>
    <row r="8218" spans="1:16" x14ac:dyDescent="0.25">
      <c r="A8218" s="21" t="s">
        <v>2119</v>
      </c>
      <c r="B8218" s="25">
        <v>42153</v>
      </c>
      <c r="C8218" s="21" t="s">
        <v>6</v>
      </c>
      <c r="D8218" s="21">
        <v>343720</v>
      </c>
      <c r="F8218" s="26">
        <v>581.45000000000005</v>
      </c>
      <c r="G8218" s="21" t="s">
        <v>111</v>
      </c>
      <c r="P8218" s="21" t="e">
        <f t="shared" ca="1" si="267"/>
        <v>#NAME?</v>
      </c>
    </row>
    <row r="8219" spans="1:16" x14ac:dyDescent="0.25">
      <c r="A8219" s="21" t="s">
        <v>2119</v>
      </c>
      <c r="B8219" s="25">
        <v>42153</v>
      </c>
      <c r="C8219" s="21" t="s">
        <v>6</v>
      </c>
      <c r="D8219" s="21">
        <v>124605</v>
      </c>
      <c r="F8219" s="26">
        <v>472.19</v>
      </c>
      <c r="G8219" s="28" t="s">
        <v>1372</v>
      </c>
      <c r="P8219" s="21" t="e">
        <f t="shared" ca="1" si="267"/>
        <v>#NAME?</v>
      </c>
    </row>
    <row r="8220" spans="1:16" x14ac:dyDescent="0.25">
      <c r="A8220" s="21" t="s">
        <v>2119</v>
      </c>
      <c r="B8220" s="25">
        <v>42153</v>
      </c>
      <c r="C8220" s="21" t="s">
        <v>1230</v>
      </c>
      <c r="D8220" s="21">
        <v>124607</v>
      </c>
      <c r="F8220" s="26">
        <v>599.36</v>
      </c>
      <c r="G8220" s="21" t="s">
        <v>1364</v>
      </c>
      <c r="P8220" s="21" t="e">
        <f t="shared" ca="1" si="267"/>
        <v>#NAME?</v>
      </c>
    </row>
    <row r="8221" spans="1:16" x14ac:dyDescent="0.25">
      <c r="A8221" s="21" t="s">
        <v>2119</v>
      </c>
      <c r="B8221" s="25">
        <v>42153</v>
      </c>
      <c r="C8221" s="21" t="s">
        <v>1400</v>
      </c>
      <c r="D8221" s="21" t="s">
        <v>942</v>
      </c>
      <c r="F8221" s="26">
        <v>599.36</v>
      </c>
      <c r="G8221" s="21" t="s">
        <v>1364</v>
      </c>
      <c r="P8221" s="21" t="e">
        <f t="shared" ca="1" si="267"/>
        <v>#NAME?</v>
      </c>
    </row>
    <row r="8222" spans="1:16" x14ac:dyDescent="0.25">
      <c r="A8222" s="21" t="s">
        <v>2119</v>
      </c>
      <c r="B8222" s="25">
        <v>42154</v>
      </c>
      <c r="C8222" s="21" t="s">
        <v>1230</v>
      </c>
      <c r="D8222" s="21">
        <v>332761</v>
      </c>
      <c r="F8222" s="26">
        <v>226.08</v>
      </c>
      <c r="G8222" s="28" t="s">
        <v>495</v>
      </c>
      <c r="P8222" s="21" t="e">
        <f t="shared" ca="1" si="267"/>
        <v>#NAME?</v>
      </c>
    </row>
    <row r="8223" spans="1:16" x14ac:dyDescent="0.25">
      <c r="A8223" s="21" t="s">
        <v>2119</v>
      </c>
      <c r="B8223" s="25">
        <v>42154</v>
      </c>
      <c r="C8223" s="21" t="s">
        <v>1230</v>
      </c>
      <c r="D8223" s="21">
        <v>343774</v>
      </c>
      <c r="F8223" s="26">
        <v>180.63</v>
      </c>
      <c r="G8223" s="28" t="s">
        <v>17</v>
      </c>
      <c r="P8223" s="21" t="e">
        <f t="shared" ca="1" si="267"/>
        <v>#NAME?</v>
      </c>
    </row>
    <row r="8224" spans="1:16" x14ac:dyDescent="0.25">
      <c r="A8224" s="21" t="s">
        <v>2119</v>
      </c>
      <c r="B8224" s="25">
        <v>42154</v>
      </c>
      <c r="C8224" s="21" t="s">
        <v>6</v>
      </c>
      <c r="D8224" s="21">
        <v>527353</v>
      </c>
      <c r="F8224" s="26">
        <v>368.14</v>
      </c>
      <c r="G8224" s="21" t="s">
        <v>1364</v>
      </c>
      <c r="P8224" s="21" t="e">
        <f t="shared" ca="1" si="267"/>
        <v>#NAME?</v>
      </c>
    </row>
    <row r="8225" spans="1:16" x14ac:dyDescent="0.25">
      <c r="A8225" s="21" t="s">
        <v>2119</v>
      </c>
      <c r="B8225" s="25">
        <v>42154</v>
      </c>
      <c r="C8225" s="21" t="s">
        <v>6</v>
      </c>
      <c r="D8225" s="21">
        <v>124668</v>
      </c>
      <c r="F8225" s="26">
        <v>346.26</v>
      </c>
      <c r="G8225" s="28" t="s">
        <v>1392</v>
      </c>
      <c r="P8225" s="21" t="e">
        <f t="shared" ca="1" si="267"/>
        <v>#NAME?</v>
      </c>
    </row>
    <row r="8226" spans="1:16" x14ac:dyDescent="0.25">
      <c r="A8226" s="21" t="s">
        <v>2119</v>
      </c>
      <c r="B8226" s="25">
        <v>42156</v>
      </c>
      <c r="C8226" s="21" t="s">
        <v>21</v>
      </c>
      <c r="D8226" s="21" t="s">
        <v>1382</v>
      </c>
      <c r="E8226" s="26">
        <v>2500</v>
      </c>
      <c r="G8226" s="21" t="s">
        <v>111</v>
      </c>
      <c r="I8226" s="21">
        <f t="shared" ref="I8226:I8231" si="268">WEEKNUM(B8226)</f>
        <v>23</v>
      </c>
      <c r="P8226" s="21" t="e">
        <f t="shared" ca="1" si="267"/>
        <v>#NAME?</v>
      </c>
    </row>
    <row r="8227" spans="1:16" x14ac:dyDescent="0.25">
      <c r="A8227" s="21" t="s">
        <v>2119</v>
      </c>
      <c r="B8227" s="25">
        <v>42156</v>
      </c>
      <c r="C8227" s="21" t="s">
        <v>21</v>
      </c>
      <c r="D8227" s="21" t="s">
        <v>181</v>
      </c>
      <c r="E8227" s="26">
        <v>79.5</v>
      </c>
      <c r="G8227" s="28" t="s">
        <v>355</v>
      </c>
      <c r="I8227" s="21">
        <f t="shared" si="268"/>
        <v>23</v>
      </c>
      <c r="P8227" s="21" t="e">
        <f t="shared" ca="1" si="267"/>
        <v>#NAME?</v>
      </c>
    </row>
    <row r="8228" spans="1:16" x14ac:dyDescent="0.25">
      <c r="A8228" s="21" t="s">
        <v>2119</v>
      </c>
      <c r="B8228" s="25">
        <v>42156</v>
      </c>
      <c r="C8228" s="21" t="s">
        <v>21</v>
      </c>
      <c r="D8228" s="21" t="s">
        <v>528</v>
      </c>
      <c r="E8228" s="26">
        <v>425</v>
      </c>
      <c r="G8228" s="28" t="s">
        <v>1354</v>
      </c>
      <c r="I8228" s="21">
        <f t="shared" si="268"/>
        <v>23</v>
      </c>
      <c r="P8228" s="21" t="e">
        <f t="shared" ca="1" si="267"/>
        <v>#NAME?</v>
      </c>
    </row>
    <row r="8229" spans="1:16" x14ac:dyDescent="0.25">
      <c r="A8229" s="21" t="s">
        <v>2119</v>
      </c>
      <c r="B8229" s="25">
        <v>42156</v>
      </c>
      <c r="C8229" s="21" t="s">
        <v>21</v>
      </c>
      <c r="D8229" s="21" t="s">
        <v>46</v>
      </c>
      <c r="E8229" s="26">
        <v>1100</v>
      </c>
      <c r="G8229" s="28" t="s">
        <v>1415</v>
      </c>
      <c r="I8229" s="21">
        <f t="shared" si="268"/>
        <v>23</v>
      </c>
      <c r="P8229" s="21" t="e">
        <f t="shared" ca="1" si="267"/>
        <v>#NAME?</v>
      </c>
    </row>
    <row r="8230" spans="1:16" x14ac:dyDescent="0.25">
      <c r="A8230" s="21" t="s">
        <v>2119</v>
      </c>
      <c r="B8230" s="25">
        <v>42156</v>
      </c>
      <c r="C8230" s="21" t="s">
        <v>21</v>
      </c>
      <c r="D8230" s="21" t="s">
        <v>46</v>
      </c>
      <c r="E8230" s="26">
        <v>1280</v>
      </c>
      <c r="G8230" s="28" t="s">
        <v>1264</v>
      </c>
      <c r="I8230" s="21">
        <f t="shared" si="268"/>
        <v>23</v>
      </c>
      <c r="P8230" s="21" t="e">
        <f t="shared" ca="1" si="267"/>
        <v>#NAME?</v>
      </c>
    </row>
    <row r="8231" spans="1:16" x14ac:dyDescent="0.25">
      <c r="A8231" s="21" t="s">
        <v>2119</v>
      </c>
      <c r="B8231" s="25">
        <v>42156</v>
      </c>
      <c r="C8231" s="21" t="s">
        <v>21</v>
      </c>
      <c r="D8231" s="21" t="s">
        <v>508</v>
      </c>
      <c r="E8231" s="26">
        <v>586.88</v>
      </c>
      <c r="G8231" s="28" t="s">
        <v>454</v>
      </c>
      <c r="I8231" s="21">
        <f t="shared" si="268"/>
        <v>23</v>
      </c>
      <c r="P8231" s="21" t="e">
        <f t="shared" ca="1" si="267"/>
        <v>#NAME?</v>
      </c>
    </row>
    <row r="8232" spans="1:16" x14ac:dyDescent="0.25">
      <c r="A8232" s="21" t="s">
        <v>2119</v>
      </c>
      <c r="B8232" s="25">
        <v>42156</v>
      </c>
      <c r="C8232" s="21" t="s">
        <v>6</v>
      </c>
      <c r="D8232" s="21">
        <v>449612</v>
      </c>
      <c r="F8232" s="26">
        <v>494.58</v>
      </c>
      <c r="G8232" s="28" t="s">
        <v>1421</v>
      </c>
      <c r="P8232" s="21" t="e">
        <f t="shared" ca="1" si="267"/>
        <v>#NAME?</v>
      </c>
    </row>
    <row r="8233" spans="1:16" x14ac:dyDescent="0.25">
      <c r="A8233" s="21" t="s">
        <v>2119</v>
      </c>
      <c r="B8233" s="25">
        <v>42156</v>
      </c>
      <c r="C8233" s="21" t="s">
        <v>6</v>
      </c>
      <c r="D8233" s="21">
        <v>332933</v>
      </c>
      <c r="F8233" s="26">
        <v>466.32</v>
      </c>
      <c r="G8233" s="28" t="s">
        <v>1372</v>
      </c>
      <c r="P8233" s="21" t="e">
        <f t="shared" ca="1" si="267"/>
        <v>#NAME?</v>
      </c>
    </row>
    <row r="8234" spans="1:16" x14ac:dyDescent="0.25">
      <c r="A8234" s="21" t="s">
        <v>2119</v>
      </c>
      <c r="B8234" s="25">
        <v>42156</v>
      </c>
      <c r="C8234" s="21" t="s">
        <v>6</v>
      </c>
      <c r="D8234" s="21">
        <v>333013</v>
      </c>
      <c r="F8234" s="26">
        <v>65.290000000000006</v>
      </c>
      <c r="G8234" s="28" t="s">
        <v>306</v>
      </c>
      <c r="P8234" s="21" t="e">
        <f t="shared" ca="1" si="267"/>
        <v>#NAME?</v>
      </c>
    </row>
    <row r="8235" spans="1:16" x14ac:dyDescent="0.25">
      <c r="A8235" s="21" t="s">
        <v>2119</v>
      </c>
      <c r="B8235" s="25">
        <v>42156</v>
      </c>
      <c r="C8235" s="21" t="s">
        <v>6</v>
      </c>
      <c r="D8235" s="21">
        <v>344209</v>
      </c>
      <c r="F8235" s="26">
        <v>135.47</v>
      </c>
      <c r="G8235" s="28" t="s">
        <v>1421</v>
      </c>
      <c r="P8235" s="21" t="e">
        <f t="shared" ca="1" si="267"/>
        <v>#NAME?</v>
      </c>
    </row>
    <row r="8236" spans="1:16" x14ac:dyDescent="0.25">
      <c r="A8236" s="21" t="s">
        <v>2119</v>
      </c>
      <c r="B8236" s="25">
        <v>42156</v>
      </c>
      <c r="C8236" s="21" t="s">
        <v>6</v>
      </c>
      <c r="D8236" s="21">
        <v>124792</v>
      </c>
      <c r="F8236" s="26">
        <v>121.83</v>
      </c>
      <c r="G8236" s="28" t="s">
        <v>1392</v>
      </c>
      <c r="P8236" s="21" t="e">
        <f t="shared" ca="1" si="267"/>
        <v>#NAME?</v>
      </c>
    </row>
    <row r="8237" spans="1:16" x14ac:dyDescent="0.25">
      <c r="A8237" s="21" t="s">
        <v>2119</v>
      </c>
      <c r="B8237" s="25">
        <v>42156</v>
      </c>
      <c r="C8237" s="21" t="s">
        <v>6</v>
      </c>
      <c r="D8237" s="21">
        <v>124792</v>
      </c>
      <c r="F8237" s="26">
        <v>-70.28</v>
      </c>
      <c r="G8237" s="28" t="s">
        <v>1392</v>
      </c>
      <c r="P8237" s="21" t="e">
        <f t="shared" ca="1" si="267"/>
        <v>#NAME?</v>
      </c>
    </row>
    <row r="8238" spans="1:16" x14ac:dyDescent="0.25">
      <c r="A8238" s="21" t="s">
        <v>2119</v>
      </c>
      <c r="B8238" s="25">
        <v>42156</v>
      </c>
      <c r="C8238" s="21" t="s">
        <v>21</v>
      </c>
      <c r="D8238" s="21" t="s">
        <v>452</v>
      </c>
      <c r="E8238" s="26">
        <v>1550</v>
      </c>
      <c r="G8238" s="28" t="s">
        <v>1421</v>
      </c>
      <c r="I8238" s="21">
        <f>WEEKNUM(B8238)</f>
        <v>23</v>
      </c>
      <c r="P8238" s="21" t="e">
        <f t="shared" ca="1" si="267"/>
        <v>#NAME?</v>
      </c>
    </row>
    <row r="8239" spans="1:16" x14ac:dyDescent="0.25">
      <c r="A8239" s="21" t="s">
        <v>2119</v>
      </c>
      <c r="B8239" s="25">
        <v>42156</v>
      </c>
      <c r="C8239" s="21" t="s">
        <v>21</v>
      </c>
      <c r="D8239" s="21" t="s">
        <v>452</v>
      </c>
      <c r="E8239" s="26">
        <v>1005</v>
      </c>
      <c r="G8239" s="28" t="s">
        <v>1392</v>
      </c>
      <c r="I8239" s="21">
        <f>WEEKNUM(B8239)</f>
        <v>23</v>
      </c>
      <c r="P8239" s="21" t="e">
        <f t="shared" ca="1" si="267"/>
        <v>#NAME?</v>
      </c>
    </row>
    <row r="8240" spans="1:16" x14ac:dyDescent="0.25">
      <c r="A8240" s="21" t="s">
        <v>2119</v>
      </c>
      <c r="B8240" s="25">
        <v>42156</v>
      </c>
      <c r="C8240" s="21" t="s">
        <v>21</v>
      </c>
      <c r="D8240" s="21" t="s">
        <v>452</v>
      </c>
      <c r="E8240" s="26">
        <v>475</v>
      </c>
      <c r="G8240" s="28" t="s">
        <v>1264</v>
      </c>
      <c r="I8240" s="21">
        <f>WEEKNUM(B8240)</f>
        <v>23</v>
      </c>
      <c r="P8240" s="21" t="e">
        <f t="shared" ca="1" si="267"/>
        <v>#NAME?</v>
      </c>
    </row>
    <row r="8241" spans="1:16" x14ac:dyDescent="0.25">
      <c r="A8241" s="21" t="s">
        <v>2119</v>
      </c>
      <c r="B8241" s="25">
        <v>42156</v>
      </c>
      <c r="C8241" s="21" t="s">
        <v>21</v>
      </c>
      <c r="D8241" s="21" t="s">
        <v>1382</v>
      </c>
      <c r="E8241" s="26">
        <v>2500</v>
      </c>
      <c r="G8241" s="28" t="s">
        <v>1421</v>
      </c>
      <c r="I8241" s="21">
        <f>WEEKNUM(B8241)</f>
        <v>23</v>
      </c>
      <c r="P8241" s="21" t="e">
        <f t="shared" ca="1" si="267"/>
        <v>#NAME?</v>
      </c>
    </row>
    <row r="8242" spans="1:16" x14ac:dyDescent="0.25">
      <c r="A8242" s="21" t="s">
        <v>2119</v>
      </c>
      <c r="B8242" s="25">
        <v>42156</v>
      </c>
      <c r="C8242" s="21" t="s">
        <v>1015</v>
      </c>
      <c r="D8242" s="21" t="s">
        <v>1382</v>
      </c>
      <c r="E8242" s="26">
        <v>6000</v>
      </c>
      <c r="G8242" s="28" t="s">
        <v>1378</v>
      </c>
      <c r="I8242" s="21">
        <f>WEEKNUM(B8242)</f>
        <v>23</v>
      </c>
      <c r="P8242" s="21" t="e">
        <f t="shared" ca="1" si="267"/>
        <v>#NAME?</v>
      </c>
    </row>
    <row r="8243" spans="1:16" x14ac:dyDescent="0.25">
      <c r="A8243" s="21" t="s">
        <v>2119</v>
      </c>
      <c r="B8243" s="25">
        <v>42156</v>
      </c>
      <c r="C8243" s="21" t="s">
        <v>1400</v>
      </c>
      <c r="D8243" s="21" t="s">
        <v>942</v>
      </c>
      <c r="F8243" s="26">
        <v>387</v>
      </c>
      <c r="G8243" s="21" t="s">
        <v>1364</v>
      </c>
      <c r="P8243" s="21" t="e">
        <f t="shared" ca="1" si="267"/>
        <v>#NAME?</v>
      </c>
    </row>
    <row r="8244" spans="1:16" x14ac:dyDescent="0.25">
      <c r="A8244" s="21" t="s">
        <v>2119</v>
      </c>
      <c r="B8244" s="25">
        <v>42157</v>
      </c>
      <c r="C8244" s="21" t="s">
        <v>21</v>
      </c>
      <c r="D8244" s="21" t="s">
        <v>40</v>
      </c>
      <c r="E8244" s="26">
        <v>1600</v>
      </c>
      <c r="G8244" s="28" t="s">
        <v>1372</v>
      </c>
      <c r="I8244" s="21">
        <f t="shared" ref="I8244:I8252" si="269">WEEKNUM(B8244)</f>
        <v>23</v>
      </c>
      <c r="P8244" s="21" t="e">
        <f t="shared" ca="1" si="267"/>
        <v>#NAME?</v>
      </c>
    </row>
    <row r="8245" spans="1:16" x14ac:dyDescent="0.25">
      <c r="A8245" s="21" t="s">
        <v>2119</v>
      </c>
      <c r="B8245" s="25">
        <v>42157</v>
      </c>
      <c r="C8245" s="21" t="s">
        <v>21</v>
      </c>
      <c r="D8245" s="21" t="s">
        <v>40</v>
      </c>
      <c r="E8245" s="26">
        <v>1600</v>
      </c>
      <c r="G8245" s="21" t="s">
        <v>1364</v>
      </c>
      <c r="I8245" s="21">
        <f t="shared" si="269"/>
        <v>23</v>
      </c>
      <c r="P8245" s="21" t="e">
        <f t="shared" ca="1" si="267"/>
        <v>#NAME?</v>
      </c>
    </row>
    <row r="8246" spans="1:16" x14ac:dyDescent="0.25">
      <c r="A8246" s="21" t="s">
        <v>2119</v>
      </c>
      <c r="B8246" s="25">
        <v>42157</v>
      </c>
      <c r="C8246" s="21" t="s">
        <v>21</v>
      </c>
      <c r="D8246" s="21" t="s">
        <v>1376</v>
      </c>
      <c r="E8246" s="26">
        <v>780</v>
      </c>
      <c r="G8246" s="28" t="s">
        <v>1378</v>
      </c>
      <c r="I8246" s="21">
        <f t="shared" si="269"/>
        <v>23</v>
      </c>
      <c r="P8246" s="21" t="e">
        <f t="shared" ca="1" si="267"/>
        <v>#NAME?</v>
      </c>
    </row>
    <row r="8247" spans="1:16" x14ac:dyDescent="0.25">
      <c r="A8247" s="21" t="s">
        <v>2119</v>
      </c>
      <c r="B8247" s="25">
        <v>42157</v>
      </c>
      <c r="C8247" s="21" t="s">
        <v>21</v>
      </c>
      <c r="D8247" s="21" t="s">
        <v>1179</v>
      </c>
      <c r="E8247" s="26">
        <v>300</v>
      </c>
      <c r="G8247" s="28" t="s">
        <v>1372</v>
      </c>
      <c r="I8247" s="21">
        <f t="shared" si="269"/>
        <v>23</v>
      </c>
      <c r="P8247" s="21" t="e">
        <f t="shared" ca="1" si="267"/>
        <v>#NAME?</v>
      </c>
    </row>
    <row r="8248" spans="1:16" x14ac:dyDescent="0.25">
      <c r="A8248" s="21" t="s">
        <v>2119</v>
      </c>
      <c r="B8248" s="25">
        <v>42157</v>
      </c>
      <c r="C8248" s="21" t="s">
        <v>21</v>
      </c>
      <c r="D8248" s="21" t="s">
        <v>1179</v>
      </c>
      <c r="E8248" s="26">
        <v>300</v>
      </c>
      <c r="G8248" s="21" t="s">
        <v>1364</v>
      </c>
      <c r="I8248" s="21">
        <f t="shared" si="269"/>
        <v>23</v>
      </c>
      <c r="P8248" s="21" t="e">
        <f t="shared" ca="1" si="267"/>
        <v>#NAME?</v>
      </c>
    </row>
    <row r="8249" spans="1:16" x14ac:dyDescent="0.25">
      <c r="A8249" s="21" t="s">
        <v>2119</v>
      </c>
      <c r="B8249" s="25">
        <v>42157</v>
      </c>
      <c r="C8249" s="21" t="s">
        <v>21</v>
      </c>
      <c r="D8249" s="21" t="s">
        <v>40</v>
      </c>
      <c r="E8249" s="26">
        <v>960</v>
      </c>
      <c r="G8249" s="28" t="s">
        <v>1356</v>
      </c>
      <c r="I8249" s="21">
        <f t="shared" si="269"/>
        <v>23</v>
      </c>
      <c r="P8249" s="21" t="e">
        <f t="shared" ca="1" si="267"/>
        <v>#NAME?</v>
      </c>
    </row>
    <row r="8250" spans="1:16" x14ac:dyDescent="0.25">
      <c r="A8250" s="21" t="s">
        <v>2119</v>
      </c>
      <c r="B8250" s="25">
        <v>42157</v>
      </c>
      <c r="C8250" s="21" t="s">
        <v>21</v>
      </c>
      <c r="D8250" s="21" t="s">
        <v>40</v>
      </c>
      <c r="E8250" s="26">
        <v>1460</v>
      </c>
      <c r="G8250" s="28" t="s">
        <v>62</v>
      </c>
      <c r="I8250" s="21">
        <f t="shared" si="269"/>
        <v>23</v>
      </c>
      <c r="P8250" s="21" t="e">
        <f t="shared" ca="1" si="267"/>
        <v>#NAME?</v>
      </c>
    </row>
    <row r="8251" spans="1:16" x14ac:dyDescent="0.25">
      <c r="A8251" s="21" t="s">
        <v>2119</v>
      </c>
      <c r="B8251" s="25">
        <v>42157</v>
      </c>
      <c r="C8251" s="21" t="s">
        <v>21</v>
      </c>
      <c r="D8251" s="21" t="s">
        <v>40</v>
      </c>
      <c r="E8251" s="26">
        <v>400</v>
      </c>
      <c r="G8251" s="28" t="s">
        <v>1425</v>
      </c>
      <c r="I8251" s="21">
        <f t="shared" si="269"/>
        <v>23</v>
      </c>
      <c r="P8251" s="21" t="e">
        <f t="shared" ca="1" si="267"/>
        <v>#NAME?</v>
      </c>
    </row>
    <row r="8252" spans="1:16" x14ac:dyDescent="0.25">
      <c r="A8252" s="21" t="s">
        <v>2119</v>
      </c>
      <c r="B8252" s="25">
        <v>42157</v>
      </c>
      <c r="C8252" s="21" t="s">
        <v>21</v>
      </c>
      <c r="D8252" s="21" t="s">
        <v>510</v>
      </c>
      <c r="E8252" s="26">
        <v>197.1</v>
      </c>
      <c r="G8252" s="28" t="s">
        <v>299</v>
      </c>
      <c r="I8252" s="21">
        <f t="shared" si="269"/>
        <v>23</v>
      </c>
      <c r="P8252" s="21" t="e">
        <f t="shared" ca="1" si="267"/>
        <v>#NAME?</v>
      </c>
    </row>
    <row r="8253" spans="1:16" x14ac:dyDescent="0.25">
      <c r="A8253" s="21" t="s">
        <v>2119</v>
      </c>
      <c r="B8253" s="25">
        <v>42157</v>
      </c>
      <c r="C8253" s="21" t="s">
        <v>1230</v>
      </c>
      <c r="D8253" s="21">
        <v>407515</v>
      </c>
      <c r="F8253" s="26">
        <v>398.87</v>
      </c>
      <c r="G8253" s="28" t="s">
        <v>1378</v>
      </c>
      <c r="P8253" s="21" t="e">
        <f t="shared" ca="1" si="267"/>
        <v>#NAME?</v>
      </c>
    </row>
    <row r="8254" spans="1:16" x14ac:dyDescent="0.25">
      <c r="A8254" s="21" t="s">
        <v>2119</v>
      </c>
      <c r="B8254" s="25">
        <v>42157</v>
      </c>
      <c r="C8254" s="21" t="s">
        <v>1230</v>
      </c>
      <c r="D8254" s="21">
        <v>407541</v>
      </c>
      <c r="F8254" s="26">
        <v>506.39</v>
      </c>
      <c r="G8254" s="28" t="s">
        <v>1378</v>
      </c>
      <c r="P8254" s="21" t="e">
        <f t="shared" ca="1" si="267"/>
        <v>#NAME?</v>
      </c>
    </row>
    <row r="8255" spans="1:16" x14ac:dyDescent="0.25">
      <c r="A8255" s="21" t="s">
        <v>2119</v>
      </c>
      <c r="B8255" s="25">
        <v>42157</v>
      </c>
      <c r="C8255" s="21" t="s">
        <v>6</v>
      </c>
      <c r="D8255" s="21">
        <v>333013</v>
      </c>
      <c r="F8255" s="26">
        <v>-45.52</v>
      </c>
      <c r="G8255" s="28" t="s">
        <v>306</v>
      </c>
      <c r="P8255" s="21" t="e">
        <f t="shared" ca="1" si="267"/>
        <v>#NAME?</v>
      </c>
    </row>
    <row r="8256" spans="1:16" x14ac:dyDescent="0.25">
      <c r="A8256" s="21" t="s">
        <v>2119</v>
      </c>
      <c r="B8256" s="25">
        <v>42157</v>
      </c>
      <c r="C8256" s="21" t="s">
        <v>1230</v>
      </c>
      <c r="D8256" s="21">
        <v>333013</v>
      </c>
      <c r="F8256" s="26">
        <v>7.91</v>
      </c>
      <c r="G8256" s="28" t="s">
        <v>306</v>
      </c>
      <c r="P8256" s="21" t="e">
        <f t="shared" ca="1" si="267"/>
        <v>#NAME?</v>
      </c>
    </row>
    <row r="8257" spans="1:16" x14ac:dyDescent="0.25">
      <c r="A8257" s="21" t="s">
        <v>2119</v>
      </c>
      <c r="B8257" s="25">
        <v>42157</v>
      </c>
      <c r="C8257" s="21" t="s">
        <v>6</v>
      </c>
      <c r="D8257" s="21">
        <v>333106</v>
      </c>
      <c r="F8257" s="26">
        <v>24.34</v>
      </c>
      <c r="G8257" s="28" t="s">
        <v>259</v>
      </c>
      <c r="P8257" s="21" t="e">
        <f t="shared" ca="1" si="267"/>
        <v>#NAME?</v>
      </c>
    </row>
    <row r="8258" spans="1:16" x14ac:dyDescent="0.25">
      <c r="A8258" s="21" t="s">
        <v>2119</v>
      </c>
      <c r="B8258" s="25">
        <v>42157</v>
      </c>
      <c r="C8258" s="21" t="s">
        <v>6</v>
      </c>
      <c r="D8258" s="21">
        <v>351320</v>
      </c>
      <c r="F8258" s="26">
        <v>1115.58</v>
      </c>
      <c r="G8258" s="28" t="s">
        <v>1372</v>
      </c>
      <c r="P8258" s="21" t="e">
        <f t="shared" ca="1" si="267"/>
        <v>#NAME?</v>
      </c>
    </row>
    <row r="8259" spans="1:16" x14ac:dyDescent="0.25">
      <c r="A8259" s="21" t="s">
        <v>2119</v>
      </c>
      <c r="B8259" s="25">
        <v>42157</v>
      </c>
      <c r="C8259" s="21" t="s">
        <v>6</v>
      </c>
      <c r="D8259" s="21">
        <v>124812</v>
      </c>
      <c r="F8259" s="26">
        <v>3324.49</v>
      </c>
      <c r="G8259" s="28" t="s">
        <v>1372</v>
      </c>
      <c r="P8259" s="21" t="e">
        <f t="shared" ca="1" si="267"/>
        <v>#NAME?</v>
      </c>
    </row>
    <row r="8260" spans="1:16" x14ac:dyDescent="0.25">
      <c r="A8260" s="21" t="s">
        <v>2119</v>
      </c>
      <c r="B8260" s="25">
        <v>42157</v>
      </c>
      <c r="C8260" s="21" t="s">
        <v>1230</v>
      </c>
      <c r="D8260" s="21">
        <v>124811</v>
      </c>
      <c r="F8260" s="26">
        <v>-2274.71</v>
      </c>
      <c r="G8260" s="21" t="s">
        <v>1364</v>
      </c>
      <c r="P8260" s="21" t="e">
        <f t="shared" ca="1" si="267"/>
        <v>#NAME?</v>
      </c>
    </row>
    <row r="8261" spans="1:16" x14ac:dyDescent="0.25">
      <c r="A8261" s="21" t="s">
        <v>2119</v>
      </c>
      <c r="B8261" s="25">
        <v>42157</v>
      </c>
      <c r="C8261" s="21" t="s">
        <v>6</v>
      </c>
      <c r="D8261" s="21">
        <v>124882</v>
      </c>
      <c r="F8261" s="26">
        <v>943.52</v>
      </c>
      <c r="G8261" s="28" t="s">
        <v>1392</v>
      </c>
      <c r="P8261" s="21" t="e">
        <f t="shared" ca="1" si="267"/>
        <v>#NAME?</v>
      </c>
    </row>
    <row r="8262" spans="1:16" x14ac:dyDescent="0.25">
      <c r="A8262" s="21" t="s">
        <v>2119</v>
      </c>
      <c r="B8262" s="25">
        <v>42157</v>
      </c>
      <c r="C8262" s="21" t="s">
        <v>1230</v>
      </c>
      <c r="D8262" s="21">
        <v>124909</v>
      </c>
      <c r="F8262" s="26">
        <v>522.79999999999995</v>
      </c>
      <c r="G8262" s="28" t="s">
        <v>1378</v>
      </c>
      <c r="P8262" s="21" t="e">
        <f t="shared" ca="1" si="267"/>
        <v>#NAME?</v>
      </c>
    </row>
    <row r="8263" spans="1:16" x14ac:dyDescent="0.25">
      <c r="A8263" s="21" t="s">
        <v>2119</v>
      </c>
      <c r="B8263" s="25">
        <v>42157</v>
      </c>
      <c r="C8263" s="21" t="s">
        <v>6</v>
      </c>
      <c r="D8263" s="21">
        <v>124812</v>
      </c>
      <c r="F8263" s="26">
        <v>2274.71</v>
      </c>
      <c r="G8263" s="28" t="s">
        <v>1372</v>
      </c>
      <c r="P8263" s="21" t="e">
        <f t="shared" ca="1" si="267"/>
        <v>#NAME?</v>
      </c>
    </row>
    <row r="8264" spans="1:16" x14ac:dyDescent="0.25">
      <c r="A8264" s="21" t="s">
        <v>2119</v>
      </c>
      <c r="B8264" s="25">
        <v>42157</v>
      </c>
      <c r="C8264" s="21" t="s">
        <v>1230</v>
      </c>
      <c r="D8264" s="21">
        <v>124811</v>
      </c>
      <c r="F8264" s="26">
        <v>2274.71</v>
      </c>
      <c r="G8264" s="21" t="s">
        <v>1364</v>
      </c>
      <c r="P8264" s="21" t="e">
        <f t="shared" ca="1" si="267"/>
        <v>#NAME?</v>
      </c>
    </row>
    <row r="8265" spans="1:16" x14ac:dyDescent="0.25">
      <c r="A8265" s="21" t="s">
        <v>2119</v>
      </c>
      <c r="B8265" s="25">
        <v>42157</v>
      </c>
      <c r="C8265" s="21" t="s">
        <v>6</v>
      </c>
      <c r="D8265" s="21">
        <v>124812</v>
      </c>
      <c r="F8265" s="26">
        <v>-2274.71</v>
      </c>
      <c r="G8265" s="28" t="s">
        <v>1372</v>
      </c>
      <c r="P8265" s="21" t="e">
        <f t="shared" ca="1" si="267"/>
        <v>#NAME?</v>
      </c>
    </row>
    <row r="8266" spans="1:16" x14ac:dyDescent="0.25">
      <c r="A8266" s="21" t="s">
        <v>2119</v>
      </c>
      <c r="B8266" s="25">
        <v>42157</v>
      </c>
      <c r="C8266" s="21" t="s">
        <v>6</v>
      </c>
      <c r="D8266" s="21">
        <v>124920</v>
      </c>
      <c r="F8266" s="26">
        <v>342.71</v>
      </c>
      <c r="G8266" s="28" t="s">
        <v>1372</v>
      </c>
      <c r="P8266" s="21" t="e">
        <f t="shared" ca="1" si="267"/>
        <v>#NAME?</v>
      </c>
    </row>
    <row r="8267" spans="1:16" x14ac:dyDescent="0.25">
      <c r="A8267" s="21" t="s">
        <v>2119</v>
      </c>
      <c r="B8267" s="25">
        <v>42157</v>
      </c>
      <c r="C8267" s="21" t="s">
        <v>21</v>
      </c>
      <c r="D8267" s="21" t="s">
        <v>1376</v>
      </c>
      <c r="E8267" s="26">
        <v>750</v>
      </c>
      <c r="G8267" s="28" t="s">
        <v>1211</v>
      </c>
      <c r="I8267" s="21">
        <f>WEEKNUM(B8267)</f>
        <v>23</v>
      </c>
      <c r="P8267" s="21" t="e">
        <f t="shared" ca="1" si="267"/>
        <v>#NAME?</v>
      </c>
    </row>
    <row r="8268" spans="1:16" x14ac:dyDescent="0.25">
      <c r="A8268" s="21" t="s">
        <v>2119</v>
      </c>
      <c r="B8268" s="25">
        <v>42158</v>
      </c>
      <c r="C8268" s="21" t="s">
        <v>1230</v>
      </c>
      <c r="D8268" s="21">
        <v>407650</v>
      </c>
      <c r="F8268" s="26">
        <v>258.95999999999998</v>
      </c>
      <c r="G8268" s="28" t="s">
        <v>1378</v>
      </c>
      <c r="P8268" s="21" t="e">
        <f t="shared" ca="1" si="267"/>
        <v>#NAME?</v>
      </c>
    </row>
    <row r="8269" spans="1:16" x14ac:dyDescent="0.25">
      <c r="A8269" s="21" t="s">
        <v>2119</v>
      </c>
      <c r="B8269" s="25">
        <v>42158</v>
      </c>
      <c r="C8269" s="21" t="s">
        <v>6</v>
      </c>
      <c r="D8269" s="21">
        <v>407679</v>
      </c>
      <c r="F8269" s="26">
        <v>1192.6300000000001</v>
      </c>
      <c r="G8269" s="28" t="s">
        <v>1426</v>
      </c>
      <c r="P8269" s="21" t="e">
        <f t="shared" ca="1" si="267"/>
        <v>#NAME?</v>
      </c>
    </row>
    <row r="8270" spans="1:16" x14ac:dyDescent="0.25">
      <c r="A8270" s="21" t="s">
        <v>2119</v>
      </c>
      <c r="B8270" s="25">
        <v>42158</v>
      </c>
      <c r="C8270" s="21" t="s">
        <v>6</v>
      </c>
      <c r="D8270" s="21">
        <v>333213</v>
      </c>
      <c r="F8270" s="26">
        <v>25.88</v>
      </c>
      <c r="G8270" s="28" t="s">
        <v>1415</v>
      </c>
      <c r="P8270" s="21" t="e">
        <f t="shared" ca="1" si="267"/>
        <v>#NAME?</v>
      </c>
    </row>
    <row r="8271" spans="1:16" x14ac:dyDescent="0.25">
      <c r="A8271" s="21" t="s">
        <v>2119</v>
      </c>
      <c r="B8271" s="25">
        <v>42158</v>
      </c>
      <c r="C8271" s="21" t="s">
        <v>6</v>
      </c>
      <c r="D8271" s="21">
        <v>333231</v>
      </c>
      <c r="F8271" s="26">
        <v>34.090000000000003</v>
      </c>
      <c r="G8271" s="28" t="s">
        <v>1264</v>
      </c>
      <c r="P8271" s="21" t="e">
        <f t="shared" ca="1" si="267"/>
        <v>#NAME?</v>
      </c>
    </row>
    <row r="8272" spans="1:16" x14ac:dyDescent="0.25">
      <c r="A8272" s="21" t="s">
        <v>2119</v>
      </c>
      <c r="B8272" s="25">
        <v>42158</v>
      </c>
      <c r="C8272" s="21" t="s">
        <v>6</v>
      </c>
      <c r="D8272" s="21">
        <v>361301</v>
      </c>
      <c r="F8272" s="26">
        <v>81.31</v>
      </c>
      <c r="G8272" s="21" t="s">
        <v>1364</v>
      </c>
      <c r="P8272" s="21" t="e">
        <f t="shared" ca="1" si="267"/>
        <v>#NAME?</v>
      </c>
    </row>
    <row r="8273" spans="1:16" x14ac:dyDescent="0.25">
      <c r="A8273" s="21" t="s">
        <v>2119</v>
      </c>
      <c r="B8273" s="25">
        <v>42158</v>
      </c>
      <c r="C8273" s="21" t="s">
        <v>6</v>
      </c>
      <c r="D8273" s="21">
        <v>344417</v>
      </c>
      <c r="F8273" s="26">
        <v>289.36</v>
      </c>
      <c r="G8273" s="28" t="s">
        <v>19</v>
      </c>
      <c r="P8273" s="21" t="e">
        <f t="shared" ca="1" si="267"/>
        <v>#NAME?</v>
      </c>
    </row>
    <row r="8274" spans="1:16" x14ac:dyDescent="0.25">
      <c r="A8274" s="21" t="s">
        <v>2119</v>
      </c>
      <c r="B8274" s="25">
        <v>42158</v>
      </c>
      <c r="C8274" s="21" t="s">
        <v>6</v>
      </c>
      <c r="D8274" s="21">
        <v>344433</v>
      </c>
      <c r="F8274" s="26">
        <v>433.83</v>
      </c>
      <c r="G8274" s="28" t="s">
        <v>1421</v>
      </c>
      <c r="P8274" s="21" t="e">
        <f t="shared" ca="1" si="267"/>
        <v>#NAME?</v>
      </c>
    </row>
    <row r="8275" spans="1:16" x14ac:dyDescent="0.25">
      <c r="A8275" s="21" t="s">
        <v>2119</v>
      </c>
      <c r="B8275" s="25">
        <v>42158</v>
      </c>
      <c r="C8275" s="21" t="s">
        <v>6</v>
      </c>
      <c r="D8275" s="21">
        <v>124964</v>
      </c>
      <c r="F8275" s="26">
        <v>306.54000000000002</v>
      </c>
      <c r="G8275" s="28" t="s">
        <v>1392</v>
      </c>
      <c r="P8275" s="21" t="e">
        <f t="shared" ca="1" si="267"/>
        <v>#NAME?</v>
      </c>
    </row>
    <row r="8276" spans="1:16" x14ac:dyDescent="0.25">
      <c r="A8276" s="21" t="s">
        <v>2119</v>
      </c>
      <c r="B8276" s="25">
        <v>42159</v>
      </c>
      <c r="C8276" s="21" t="s">
        <v>6</v>
      </c>
      <c r="D8276" s="21">
        <v>387110</v>
      </c>
      <c r="F8276" s="26">
        <v>76.569999999999993</v>
      </c>
      <c r="G8276" s="28" t="s">
        <v>1427</v>
      </c>
      <c r="P8276" s="21" t="e">
        <f t="shared" ref="P8276:P8339" ca="1" si="270">sheetexists("budgets", G8276)</f>
        <v>#NAME?</v>
      </c>
    </row>
    <row r="8277" spans="1:16" x14ac:dyDescent="0.25">
      <c r="A8277" s="21" t="s">
        <v>2119</v>
      </c>
      <c r="B8277" s="25">
        <v>42159</v>
      </c>
      <c r="C8277" s="21" t="s">
        <v>6</v>
      </c>
      <c r="D8277" s="21">
        <v>331538</v>
      </c>
      <c r="F8277" s="26">
        <v>-142.04</v>
      </c>
      <c r="G8277" s="28" t="s">
        <v>1415</v>
      </c>
      <c r="P8277" s="21" t="e">
        <f t="shared" ca="1" si="270"/>
        <v>#NAME?</v>
      </c>
    </row>
    <row r="8278" spans="1:16" x14ac:dyDescent="0.25">
      <c r="A8278" s="21" t="s">
        <v>2119</v>
      </c>
      <c r="B8278" s="25">
        <v>42159</v>
      </c>
      <c r="C8278" s="21" t="s">
        <v>6</v>
      </c>
      <c r="D8278" s="21">
        <v>331538</v>
      </c>
      <c r="F8278" s="26">
        <v>153.69999999999999</v>
      </c>
      <c r="G8278" s="28" t="s">
        <v>1415</v>
      </c>
      <c r="P8278" s="21" t="e">
        <f t="shared" ca="1" si="270"/>
        <v>#NAME?</v>
      </c>
    </row>
    <row r="8279" spans="1:16" x14ac:dyDescent="0.25">
      <c r="A8279" s="21" t="s">
        <v>2119</v>
      </c>
      <c r="B8279" s="25">
        <v>42159</v>
      </c>
      <c r="C8279" s="21" t="s">
        <v>6</v>
      </c>
      <c r="D8279" s="21">
        <v>333361</v>
      </c>
      <c r="F8279" s="26">
        <v>68.069999999999993</v>
      </c>
      <c r="G8279" s="28" t="s">
        <v>1415</v>
      </c>
      <c r="P8279" s="21" t="e">
        <f t="shared" ca="1" si="270"/>
        <v>#NAME?</v>
      </c>
    </row>
    <row r="8280" spans="1:16" x14ac:dyDescent="0.25">
      <c r="A8280" s="21" t="s">
        <v>2119</v>
      </c>
      <c r="B8280" s="25">
        <v>42159</v>
      </c>
      <c r="C8280" s="21" t="s">
        <v>6</v>
      </c>
      <c r="D8280" s="21">
        <v>344562</v>
      </c>
      <c r="F8280" s="26">
        <v>540.88</v>
      </c>
      <c r="G8280" s="28" t="s">
        <v>1631</v>
      </c>
      <c r="P8280" s="21" t="e">
        <f t="shared" ca="1" si="270"/>
        <v>#NAME?</v>
      </c>
    </row>
    <row r="8281" spans="1:16" x14ac:dyDescent="0.25">
      <c r="A8281" s="21" t="s">
        <v>2119</v>
      </c>
      <c r="B8281" s="25">
        <v>42159</v>
      </c>
      <c r="C8281" s="21" t="s">
        <v>6</v>
      </c>
      <c r="D8281" s="21">
        <v>344592</v>
      </c>
      <c r="F8281" s="26">
        <v>149.85</v>
      </c>
      <c r="G8281" s="28" t="s">
        <v>1421</v>
      </c>
      <c r="P8281" s="21" t="e">
        <f t="shared" ca="1" si="270"/>
        <v>#NAME?</v>
      </c>
    </row>
    <row r="8282" spans="1:16" x14ac:dyDescent="0.25">
      <c r="A8282" s="21" t="s">
        <v>2119</v>
      </c>
      <c r="B8282" s="25">
        <v>42159</v>
      </c>
      <c r="C8282" s="21" t="s">
        <v>6</v>
      </c>
      <c r="D8282" s="21">
        <v>125052</v>
      </c>
      <c r="F8282" s="26">
        <v>207.34</v>
      </c>
      <c r="G8282" s="28" t="s">
        <v>1392</v>
      </c>
      <c r="P8282" s="21" t="e">
        <f t="shared" ca="1" si="270"/>
        <v>#NAME?</v>
      </c>
    </row>
    <row r="8283" spans="1:16" x14ac:dyDescent="0.25">
      <c r="A8283" s="21" t="s">
        <v>2119</v>
      </c>
      <c r="B8283" s="25">
        <v>42159</v>
      </c>
      <c r="C8283" s="21" t="s">
        <v>21</v>
      </c>
      <c r="D8283" s="21" t="s">
        <v>1018</v>
      </c>
      <c r="E8283" s="26">
        <v>95</v>
      </c>
      <c r="G8283" s="28" t="s">
        <v>1426</v>
      </c>
      <c r="I8283" s="21">
        <f>WEEKNUM(B8283)</f>
        <v>23</v>
      </c>
      <c r="P8283" s="21" t="e">
        <f t="shared" ca="1" si="270"/>
        <v>#NAME?</v>
      </c>
    </row>
    <row r="8284" spans="1:16" x14ac:dyDescent="0.25">
      <c r="A8284" s="21" t="s">
        <v>2119</v>
      </c>
      <c r="B8284" s="25">
        <v>42159</v>
      </c>
      <c r="C8284" s="21" t="s">
        <v>1230</v>
      </c>
      <c r="D8284" s="21">
        <v>528925</v>
      </c>
      <c r="F8284" s="26">
        <v>112.97</v>
      </c>
      <c r="G8284" s="28" t="s">
        <v>1211</v>
      </c>
      <c r="P8284" s="21" t="e">
        <f t="shared" ca="1" si="270"/>
        <v>#NAME?</v>
      </c>
    </row>
    <row r="8285" spans="1:16" x14ac:dyDescent="0.25">
      <c r="A8285" s="21" t="s">
        <v>2119</v>
      </c>
      <c r="B8285" s="25">
        <v>42159</v>
      </c>
      <c r="C8285" s="21" t="s">
        <v>1400</v>
      </c>
      <c r="D8285" s="21" t="s">
        <v>942</v>
      </c>
      <c r="F8285" s="26">
        <v>1075.96</v>
      </c>
      <c r="G8285" s="21" t="s">
        <v>1364</v>
      </c>
      <c r="P8285" s="21" t="e">
        <f t="shared" ca="1" si="270"/>
        <v>#NAME?</v>
      </c>
    </row>
    <row r="8286" spans="1:16" x14ac:dyDescent="0.25">
      <c r="A8286" s="21" t="s">
        <v>2119</v>
      </c>
      <c r="B8286" s="25">
        <v>42159</v>
      </c>
      <c r="C8286" s="21" t="s">
        <v>1400</v>
      </c>
      <c r="D8286" s="21" t="s">
        <v>1428</v>
      </c>
      <c r="F8286" s="26">
        <v>2274.71</v>
      </c>
      <c r="G8286" s="21" t="s">
        <v>1364</v>
      </c>
      <c r="P8286" s="21" t="e">
        <f t="shared" ca="1" si="270"/>
        <v>#NAME?</v>
      </c>
    </row>
    <row r="8287" spans="1:16" x14ac:dyDescent="0.25">
      <c r="A8287" s="21" t="s">
        <v>2119</v>
      </c>
      <c r="B8287" s="25">
        <v>42159</v>
      </c>
      <c r="C8287" s="21" t="s">
        <v>1400</v>
      </c>
      <c r="D8287" s="21" t="s">
        <v>1428</v>
      </c>
      <c r="F8287" s="26">
        <v>1115.58</v>
      </c>
      <c r="G8287" s="21" t="s">
        <v>1364</v>
      </c>
      <c r="P8287" s="21" t="e">
        <f t="shared" ca="1" si="270"/>
        <v>#NAME?</v>
      </c>
    </row>
    <row r="8288" spans="1:16" x14ac:dyDescent="0.25">
      <c r="A8288" s="21" t="s">
        <v>2119</v>
      </c>
      <c r="B8288" s="25">
        <v>42160</v>
      </c>
      <c r="C8288" s="21" t="s">
        <v>21</v>
      </c>
      <c r="D8288" s="21" t="s">
        <v>22</v>
      </c>
      <c r="E8288" s="26">
        <v>3000</v>
      </c>
      <c r="G8288" s="28" t="s">
        <v>1392</v>
      </c>
      <c r="I8288" s="21">
        <f>WEEKNUM(B8288)</f>
        <v>23</v>
      </c>
      <c r="P8288" s="21" t="e">
        <f t="shared" ca="1" si="270"/>
        <v>#NAME?</v>
      </c>
    </row>
    <row r="8289" spans="1:16" x14ac:dyDescent="0.25">
      <c r="A8289" s="21" t="s">
        <v>2119</v>
      </c>
      <c r="B8289" s="25">
        <v>42160</v>
      </c>
      <c r="C8289" s="21" t="s">
        <v>6</v>
      </c>
      <c r="D8289" s="21">
        <v>125117</v>
      </c>
      <c r="F8289" s="26">
        <v>580.6</v>
      </c>
      <c r="G8289" s="28" t="s">
        <v>1392</v>
      </c>
      <c r="P8289" s="21" t="e">
        <f t="shared" ca="1" si="270"/>
        <v>#NAME?</v>
      </c>
    </row>
    <row r="8290" spans="1:16" x14ac:dyDescent="0.25">
      <c r="A8290" s="21" t="s">
        <v>2119</v>
      </c>
      <c r="B8290" s="25">
        <v>42160</v>
      </c>
      <c r="C8290" s="21" t="s">
        <v>6</v>
      </c>
      <c r="D8290" s="21">
        <v>333485</v>
      </c>
      <c r="F8290" s="26">
        <v>1098.97</v>
      </c>
      <c r="G8290" s="28" t="s">
        <v>1415</v>
      </c>
      <c r="P8290" s="21" t="e">
        <f t="shared" ca="1" si="270"/>
        <v>#NAME?</v>
      </c>
    </row>
    <row r="8291" spans="1:16" x14ac:dyDescent="0.25">
      <c r="A8291" s="21" t="s">
        <v>2119</v>
      </c>
      <c r="B8291" s="25">
        <v>42160</v>
      </c>
      <c r="C8291" s="21" t="s">
        <v>6</v>
      </c>
      <c r="D8291" s="21">
        <v>408077</v>
      </c>
      <c r="F8291" s="26">
        <v>894.6</v>
      </c>
      <c r="G8291" s="28" t="s">
        <v>1426</v>
      </c>
      <c r="P8291" s="21" t="e">
        <f t="shared" ca="1" si="270"/>
        <v>#NAME?</v>
      </c>
    </row>
    <row r="8292" spans="1:16" x14ac:dyDescent="0.25">
      <c r="A8292" s="21" t="s">
        <v>2119</v>
      </c>
      <c r="B8292" s="25">
        <v>42160</v>
      </c>
      <c r="C8292" s="21" t="s">
        <v>6</v>
      </c>
      <c r="D8292" s="21">
        <v>408086</v>
      </c>
      <c r="F8292" s="26">
        <v>285.58</v>
      </c>
      <c r="G8292" s="28" t="s">
        <v>1378</v>
      </c>
      <c r="P8292" s="21" t="e">
        <f t="shared" ca="1" si="270"/>
        <v>#NAME?</v>
      </c>
    </row>
    <row r="8293" spans="1:16" x14ac:dyDescent="0.25">
      <c r="A8293" s="21" t="s">
        <v>2119</v>
      </c>
      <c r="B8293" s="25">
        <v>42160</v>
      </c>
      <c r="C8293" s="21" t="s">
        <v>1400</v>
      </c>
      <c r="D8293" s="21" t="s">
        <v>1429</v>
      </c>
      <c r="F8293" s="26">
        <v>252.94</v>
      </c>
      <c r="G8293" s="21" t="s">
        <v>1364</v>
      </c>
      <c r="P8293" s="21" t="e">
        <f t="shared" ca="1" si="270"/>
        <v>#NAME?</v>
      </c>
    </row>
    <row r="8294" spans="1:16" x14ac:dyDescent="0.25">
      <c r="A8294" s="21" t="s">
        <v>2119</v>
      </c>
      <c r="B8294" s="25">
        <v>42161</v>
      </c>
      <c r="C8294" s="21" t="s">
        <v>6</v>
      </c>
      <c r="D8294" s="21">
        <v>125232</v>
      </c>
      <c r="F8294" s="26">
        <v>1032.3</v>
      </c>
      <c r="G8294" s="28" t="s">
        <v>1426</v>
      </c>
      <c r="P8294" s="21" t="e">
        <f t="shared" ca="1" si="270"/>
        <v>#NAME?</v>
      </c>
    </row>
    <row r="8295" spans="1:16" x14ac:dyDescent="0.25">
      <c r="A8295" s="21" t="s">
        <v>2119</v>
      </c>
      <c r="B8295" s="25">
        <v>42162</v>
      </c>
      <c r="C8295" s="21" t="s">
        <v>6</v>
      </c>
      <c r="D8295" s="21">
        <v>362032</v>
      </c>
      <c r="F8295" s="26">
        <v>888.78</v>
      </c>
      <c r="G8295" s="28" t="s">
        <v>1354</v>
      </c>
      <c r="P8295" s="21" t="e">
        <f t="shared" ca="1" si="270"/>
        <v>#NAME?</v>
      </c>
    </row>
    <row r="8296" spans="1:16" x14ac:dyDescent="0.25">
      <c r="A8296" s="21" t="s">
        <v>2119</v>
      </c>
      <c r="B8296" s="25">
        <v>42163</v>
      </c>
      <c r="C8296" s="21" t="s">
        <v>21</v>
      </c>
      <c r="D8296" s="21" t="s">
        <v>489</v>
      </c>
      <c r="E8296" s="26">
        <v>226.29</v>
      </c>
      <c r="G8296" s="28" t="s">
        <v>454</v>
      </c>
      <c r="I8296" s="21">
        <f t="shared" ref="I8296:I8305" si="271">WEEKNUM(B8296)</f>
        <v>24</v>
      </c>
      <c r="P8296" s="21" t="e">
        <f t="shared" ca="1" si="270"/>
        <v>#NAME?</v>
      </c>
    </row>
    <row r="8297" spans="1:16" x14ac:dyDescent="0.25">
      <c r="A8297" s="21" t="s">
        <v>2119</v>
      </c>
      <c r="B8297" s="25">
        <v>42163</v>
      </c>
      <c r="C8297" s="21" t="s">
        <v>21</v>
      </c>
      <c r="D8297" s="21" t="s">
        <v>292</v>
      </c>
      <c r="E8297" s="26">
        <v>4000</v>
      </c>
      <c r="G8297" s="28" t="s">
        <v>1392</v>
      </c>
      <c r="I8297" s="21">
        <f t="shared" si="271"/>
        <v>24</v>
      </c>
      <c r="P8297" s="21" t="e">
        <f t="shared" ca="1" si="270"/>
        <v>#NAME?</v>
      </c>
    </row>
    <row r="8298" spans="1:16" x14ac:dyDescent="0.25">
      <c r="A8298" s="21" t="s">
        <v>2119</v>
      </c>
      <c r="B8298" s="25">
        <v>42163</v>
      </c>
      <c r="C8298" s="21" t="s">
        <v>21</v>
      </c>
      <c r="D8298" s="21" t="s">
        <v>36</v>
      </c>
      <c r="E8298" s="26">
        <v>1200</v>
      </c>
      <c r="G8298" s="28" t="s">
        <v>1426</v>
      </c>
      <c r="I8298" s="21">
        <f t="shared" si="271"/>
        <v>24</v>
      </c>
      <c r="P8298" s="21" t="e">
        <f t="shared" ca="1" si="270"/>
        <v>#NAME?</v>
      </c>
    </row>
    <row r="8299" spans="1:16" x14ac:dyDescent="0.25">
      <c r="A8299" s="21" t="s">
        <v>2119</v>
      </c>
      <c r="B8299" s="25">
        <v>42163</v>
      </c>
      <c r="C8299" s="21" t="s">
        <v>21</v>
      </c>
      <c r="D8299" s="21" t="s">
        <v>36</v>
      </c>
      <c r="E8299" s="26">
        <v>2200</v>
      </c>
      <c r="G8299" s="28" t="s">
        <v>1372</v>
      </c>
      <c r="I8299" s="21">
        <f t="shared" si="271"/>
        <v>24</v>
      </c>
      <c r="P8299" s="21" t="e">
        <f t="shared" ca="1" si="270"/>
        <v>#NAME?</v>
      </c>
    </row>
    <row r="8300" spans="1:16" x14ac:dyDescent="0.25">
      <c r="A8300" s="21" t="s">
        <v>2119</v>
      </c>
      <c r="B8300" s="25">
        <v>42163</v>
      </c>
      <c r="C8300" s="21" t="s">
        <v>21</v>
      </c>
      <c r="D8300" s="21" t="s">
        <v>292</v>
      </c>
      <c r="E8300" s="26">
        <v>1560</v>
      </c>
      <c r="G8300" s="28" t="s">
        <v>1368</v>
      </c>
      <c r="I8300" s="21">
        <f t="shared" si="271"/>
        <v>24</v>
      </c>
      <c r="P8300" s="21" t="e">
        <f t="shared" ca="1" si="270"/>
        <v>#NAME?</v>
      </c>
    </row>
    <row r="8301" spans="1:16" x14ac:dyDescent="0.25">
      <c r="A8301" s="21" t="s">
        <v>2119</v>
      </c>
      <c r="B8301" s="25">
        <v>42163</v>
      </c>
      <c r="C8301" s="21" t="s">
        <v>21</v>
      </c>
      <c r="D8301" s="21" t="s">
        <v>36</v>
      </c>
      <c r="E8301" s="26">
        <v>270</v>
      </c>
      <c r="G8301" s="28" t="s">
        <v>306</v>
      </c>
      <c r="I8301" s="21">
        <f t="shared" si="271"/>
        <v>24</v>
      </c>
      <c r="P8301" s="21" t="e">
        <f t="shared" ca="1" si="270"/>
        <v>#NAME?</v>
      </c>
    </row>
    <row r="8302" spans="1:16" x14ac:dyDescent="0.25">
      <c r="A8302" s="21" t="s">
        <v>2119</v>
      </c>
      <c r="B8302" s="25">
        <v>42163</v>
      </c>
      <c r="C8302" s="21" t="s">
        <v>21</v>
      </c>
      <c r="D8302" s="21" t="s">
        <v>36</v>
      </c>
      <c r="E8302" s="26">
        <v>400</v>
      </c>
      <c r="G8302" s="28" t="s">
        <v>1631</v>
      </c>
      <c r="I8302" s="21">
        <f t="shared" si="271"/>
        <v>24</v>
      </c>
      <c r="P8302" s="21" t="e">
        <f t="shared" ca="1" si="270"/>
        <v>#NAME?</v>
      </c>
    </row>
    <row r="8303" spans="1:16" x14ac:dyDescent="0.25">
      <c r="A8303" s="21" t="s">
        <v>2119</v>
      </c>
      <c r="B8303" s="25">
        <v>42163</v>
      </c>
      <c r="C8303" s="21" t="s">
        <v>21</v>
      </c>
      <c r="D8303" s="21" t="s">
        <v>36</v>
      </c>
      <c r="E8303" s="26">
        <v>150</v>
      </c>
      <c r="G8303" s="28" t="s">
        <v>1264</v>
      </c>
      <c r="I8303" s="21">
        <f t="shared" si="271"/>
        <v>24</v>
      </c>
      <c r="P8303" s="21" t="e">
        <f t="shared" ca="1" si="270"/>
        <v>#NAME?</v>
      </c>
    </row>
    <row r="8304" spans="1:16" x14ac:dyDescent="0.25">
      <c r="A8304" s="21" t="s">
        <v>2119</v>
      </c>
      <c r="B8304" s="25">
        <v>42163</v>
      </c>
      <c r="C8304" s="21" t="s">
        <v>21</v>
      </c>
      <c r="D8304" s="21" t="s">
        <v>36</v>
      </c>
      <c r="E8304" s="26">
        <v>200</v>
      </c>
      <c r="G8304" s="28" t="s">
        <v>19</v>
      </c>
      <c r="I8304" s="21">
        <f t="shared" si="271"/>
        <v>24</v>
      </c>
      <c r="P8304" s="21" t="e">
        <f t="shared" ca="1" si="270"/>
        <v>#NAME?</v>
      </c>
    </row>
    <row r="8305" spans="1:16" x14ac:dyDescent="0.25">
      <c r="A8305" s="21" t="s">
        <v>2119</v>
      </c>
      <c r="B8305" s="25">
        <v>42163</v>
      </c>
      <c r="C8305" s="21" t="s">
        <v>21</v>
      </c>
      <c r="D8305" s="21" t="s">
        <v>46</v>
      </c>
      <c r="E8305" s="26">
        <v>1855</v>
      </c>
      <c r="G8305" s="28" t="s">
        <v>1415</v>
      </c>
      <c r="I8305" s="21">
        <f t="shared" si="271"/>
        <v>24</v>
      </c>
      <c r="P8305" s="21" t="e">
        <f t="shared" ca="1" si="270"/>
        <v>#NAME?</v>
      </c>
    </row>
    <row r="8306" spans="1:16" x14ac:dyDescent="0.25">
      <c r="A8306" s="21" t="s">
        <v>2119</v>
      </c>
      <c r="B8306" s="25">
        <v>42163</v>
      </c>
      <c r="C8306" s="21" t="s">
        <v>6</v>
      </c>
      <c r="D8306" s="21">
        <v>125306</v>
      </c>
      <c r="F8306" s="26">
        <v>932.74</v>
      </c>
      <c r="G8306" s="28" t="s">
        <v>1392</v>
      </c>
      <c r="P8306" s="21" t="e">
        <f t="shared" ca="1" si="270"/>
        <v>#NAME?</v>
      </c>
    </row>
    <row r="8307" spans="1:16" x14ac:dyDescent="0.25">
      <c r="A8307" s="21" t="s">
        <v>2119</v>
      </c>
      <c r="B8307" s="25">
        <v>42163</v>
      </c>
      <c r="C8307" s="21" t="s">
        <v>6</v>
      </c>
      <c r="D8307" s="21">
        <v>125309</v>
      </c>
      <c r="F8307" s="26">
        <v>458.18</v>
      </c>
      <c r="G8307" s="28" t="s">
        <v>1372</v>
      </c>
      <c r="P8307" s="21" t="e">
        <f t="shared" ca="1" si="270"/>
        <v>#NAME?</v>
      </c>
    </row>
    <row r="8308" spans="1:16" x14ac:dyDescent="0.25">
      <c r="A8308" s="21" t="s">
        <v>2119</v>
      </c>
      <c r="B8308" s="25">
        <v>42163</v>
      </c>
      <c r="C8308" s="21" t="s">
        <v>465</v>
      </c>
      <c r="D8308" s="21">
        <v>125310</v>
      </c>
      <c r="F8308" s="26">
        <v>542.41</v>
      </c>
      <c r="G8308" s="21" t="s">
        <v>1364</v>
      </c>
      <c r="P8308" s="21" t="e">
        <f t="shared" ca="1" si="270"/>
        <v>#NAME?</v>
      </c>
    </row>
    <row r="8309" spans="1:16" x14ac:dyDescent="0.25">
      <c r="A8309" s="21" t="s">
        <v>2119</v>
      </c>
      <c r="B8309" s="25">
        <v>42163</v>
      </c>
      <c r="C8309" s="21" t="s">
        <v>6</v>
      </c>
      <c r="D8309" s="21">
        <v>333757</v>
      </c>
      <c r="F8309" s="26">
        <v>446.04</v>
      </c>
      <c r="G8309" s="28" t="s">
        <v>356</v>
      </c>
      <c r="P8309" s="21" t="e">
        <f t="shared" ca="1" si="270"/>
        <v>#NAME?</v>
      </c>
    </row>
    <row r="8310" spans="1:16" x14ac:dyDescent="0.25">
      <c r="A8310" s="21" t="s">
        <v>2119</v>
      </c>
      <c r="B8310" s="25">
        <v>42163</v>
      </c>
      <c r="C8310" s="21" t="s">
        <v>1015</v>
      </c>
      <c r="D8310" s="21" t="s">
        <v>36</v>
      </c>
      <c r="E8310" s="26">
        <v>2200</v>
      </c>
      <c r="G8310" s="21" t="s">
        <v>1364</v>
      </c>
      <c r="I8310" s="21">
        <f>WEEKNUM(B8310)</f>
        <v>24</v>
      </c>
      <c r="P8310" s="21" t="e">
        <f t="shared" ca="1" si="270"/>
        <v>#NAME?</v>
      </c>
    </row>
    <row r="8311" spans="1:16" x14ac:dyDescent="0.25">
      <c r="A8311" s="21" t="s">
        <v>2119</v>
      </c>
      <c r="B8311" s="25">
        <v>42163</v>
      </c>
      <c r="C8311" s="21" t="s">
        <v>1015</v>
      </c>
      <c r="D8311" s="21" t="s">
        <v>292</v>
      </c>
      <c r="E8311" s="26">
        <v>1900</v>
      </c>
      <c r="G8311" s="28" t="s">
        <v>1378</v>
      </c>
      <c r="I8311" s="21">
        <f>WEEKNUM(B8311)</f>
        <v>24</v>
      </c>
      <c r="P8311" s="21" t="e">
        <f t="shared" ca="1" si="270"/>
        <v>#NAME?</v>
      </c>
    </row>
    <row r="8312" spans="1:16" x14ac:dyDescent="0.25">
      <c r="A8312" s="21" t="s">
        <v>2119</v>
      </c>
      <c r="B8312" s="25">
        <v>42163</v>
      </c>
      <c r="C8312" s="21" t="s">
        <v>1015</v>
      </c>
      <c r="D8312" s="21" t="s">
        <v>36</v>
      </c>
      <c r="E8312" s="26">
        <v>400</v>
      </c>
      <c r="G8312" s="28" t="s">
        <v>1211</v>
      </c>
      <c r="I8312" s="21">
        <f>WEEKNUM(B8312)</f>
        <v>24</v>
      </c>
      <c r="P8312" s="21" t="e">
        <f t="shared" ca="1" si="270"/>
        <v>#NAME?</v>
      </c>
    </row>
    <row r="8313" spans="1:16" x14ac:dyDescent="0.25">
      <c r="A8313" s="21" t="s">
        <v>2119</v>
      </c>
      <c r="B8313" s="25">
        <v>42163</v>
      </c>
      <c r="C8313" s="21" t="s">
        <v>1400</v>
      </c>
      <c r="D8313" s="21" t="s">
        <v>1428</v>
      </c>
      <c r="F8313" s="26">
        <v>998.51</v>
      </c>
      <c r="G8313" s="21" t="s">
        <v>1364</v>
      </c>
      <c r="P8313" s="21" t="e">
        <f t="shared" ca="1" si="270"/>
        <v>#NAME?</v>
      </c>
    </row>
    <row r="8314" spans="1:16" x14ac:dyDescent="0.25">
      <c r="A8314" s="21" t="s">
        <v>2119</v>
      </c>
      <c r="B8314" s="25">
        <v>42164</v>
      </c>
      <c r="C8314" s="21" t="s">
        <v>21</v>
      </c>
      <c r="D8314" s="21" t="s">
        <v>918</v>
      </c>
      <c r="E8314" s="26">
        <v>-500</v>
      </c>
      <c r="G8314" s="28" t="s">
        <v>918</v>
      </c>
      <c r="I8314" s="21">
        <f>WEEKNUM(B8314)</f>
        <v>24</v>
      </c>
      <c r="P8314" s="21" t="e">
        <f t="shared" ca="1" si="270"/>
        <v>#NAME?</v>
      </c>
    </row>
    <row r="8315" spans="1:16" x14ac:dyDescent="0.25">
      <c r="A8315" s="21" t="s">
        <v>2119</v>
      </c>
      <c r="B8315" s="25">
        <v>42164</v>
      </c>
      <c r="C8315" s="21" t="s">
        <v>21</v>
      </c>
      <c r="D8315" s="21" t="s">
        <v>1430</v>
      </c>
      <c r="E8315" s="26">
        <v>84.8</v>
      </c>
      <c r="G8315" s="28" t="s">
        <v>1425</v>
      </c>
      <c r="I8315" s="21">
        <f>WEEKNUM(B8315)</f>
        <v>24</v>
      </c>
      <c r="P8315" s="21" t="e">
        <f t="shared" ca="1" si="270"/>
        <v>#NAME?</v>
      </c>
    </row>
    <row r="8316" spans="1:16" x14ac:dyDescent="0.25">
      <c r="A8316" s="21" t="s">
        <v>2119</v>
      </c>
      <c r="B8316" s="25">
        <v>42164</v>
      </c>
      <c r="C8316" s="21" t="s">
        <v>21</v>
      </c>
      <c r="D8316" s="21" t="s">
        <v>947</v>
      </c>
      <c r="E8316" s="26">
        <v>3500</v>
      </c>
      <c r="G8316" s="28" t="s">
        <v>1220</v>
      </c>
      <c r="I8316" s="21">
        <f>WEEKNUM(B8316)</f>
        <v>24</v>
      </c>
      <c r="P8316" s="21" t="e">
        <f t="shared" ca="1" si="270"/>
        <v>#NAME?</v>
      </c>
    </row>
    <row r="8317" spans="1:16" x14ac:dyDescent="0.25">
      <c r="A8317" s="21" t="s">
        <v>2119</v>
      </c>
      <c r="B8317" s="25">
        <v>42164</v>
      </c>
      <c r="C8317" s="21" t="s">
        <v>6</v>
      </c>
      <c r="D8317" s="21">
        <v>333829</v>
      </c>
      <c r="F8317" s="26">
        <v>202.88</v>
      </c>
      <c r="G8317" s="28" t="s">
        <v>1415</v>
      </c>
      <c r="P8317" s="21" t="e">
        <f t="shared" ca="1" si="270"/>
        <v>#NAME?</v>
      </c>
    </row>
    <row r="8318" spans="1:16" x14ac:dyDescent="0.25">
      <c r="A8318" s="21" t="s">
        <v>2119</v>
      </c>
      <c r="B8318" s="25">
        <v>42164</v>
      </c>
      <c r="C8318" s="21" t="s">
        <v>6</v>
      </c>
      <c r="D8318" s="21">
        <v>125398</v>
      </c>
      <c r="F8318" s="26">
        <v>127.97</v>
      </c>
      <c r="G8318" s="28" t="s">
        <v>1392</v>
      </c>
      <c r="P8318" s="21" t="e">
        <f t="shared" ca="1" si="270"/>
        <v>#NAME?</v>
      </c>
    </row>
    <row r="8319" spans="1:16" x14ac:dyDescent="0.25">
      <c r="A8319" s="21" t="s">
        <v>2119</v>
      </c>
      <c r="B8319" s="25">
        <v>42164</v>
      </c>
      <c r="C8319" s="21" t="s">
        <v>465</v>
      </c>
      <c r="D8319" s="21">
        <v>408435</v>
      </c>
      <c r="F8319" s="26">
        <v>281.27</v>
      </c>
      <c r="G8319" s="28" t="s">
        <v>1431</v>
      </c>
      <c r="P8319" s="21" t="e">
        <f t="shared" ca="1" si="270"/>
        <v>#NAME?</v>
      </c>
    </row>
    <row r="8320" spans="1:16" x14ac:dyDescent="0.25">
      <c r="A8320" s="21" t="s">
        <v>2119</v>
      </c>
      <c r="B8320" s="25">
        <v>42164</v>
      </c>
      <c r="C8320" s="21" t="s">
        <v>6</v>
      </c>
      <c r="D8320" s="21">
        <v>125413</v>
      </c>
      <c r="F8320" s="26">
        <v>249.83</v>
      </c>
      <c r="G8320" s="28" t="s">
        <v>1378</v>
      </c>
      <c r="P8320" s="21" t="e">
        <f t="shared" ca="1" si="270"/>
        <v>#NAME?</v>
      </c>
    </row>
    <row r="8321" spans="1:16" x14ac:dyDescent="0.25">
      <c r="A8321" s="21" t="s">
        <v>2119</v>
      </c>
      <c r="B8321" s="25">
        <v>42164</v>
      </c>
      <c r="C8321" s="21" t="s">
        <v>6</v>
      </c>
      <c r="D8321" s="21">
        <v>408548</v>
      </c>
      <c r="F8321" s="26">
        <v>52.7</v>
      </c>
      <c r="G8321" s="28" t="s">
        <v>1378</v>
      </c>
      <c r="P8321" s="21" t="e">
        <f t="shared" ca="1" si="270"/>
        <v>#NAME?</v>
      </c>
    </row>
    <row r="8322" spans="1:16" x14ac:dyDescent="0.25">
      <c r="A8322" s="21" t="s">
        <v>2119</v>
      </c>
      <c r="B8322" s="25">
        <v>42165</v>
      </c>
      <c r="C8322" s="21" t="s">
        <v>6</v>
      </c>
      <c r="D8322" s="21">
        <v>408602</v>
      </c>
      <c r="F8322" s="26">
        <v>599.15</v>
      </c>
      <c r="G8322" s="28" t="s">
        <v>323</v>
      </c>
      <c r="P8322" s="21" t="e">
        <f t="shared" ca="1" si="270"/>
        <v>#NAME?</v>
      </c>
    </row>
    <row r="8323" spans="1:16" x14ac:dyDescent="0.25">
      <c r="A8323" s="21" t="s">
        <v>2119</v>
      </c>
      <c r="B8323" s="25">
        <v>42165</v>
      </c>
      <c r="C8323" s="21" t="s">
        <v>6</v>
      </c>
      <c r="D8323" s="21">
        <v>362633</v>
      </c>
      <c r="F8323" s="26">
        <v>124.97</v>
      </c>
      <c r="G8323" s="28" t="s">
        <v>1354</v>
      </c>
      <c r="P8323" s="21" t="e">
        <f t="shared" ca="1" si="270"/>
        <v>#NAME?</v>
      </c>
    </row>
    <row r="8324" spans="1:16" x14ac:dyDescent="0.25">
      <c r="A8324" s="21" t="s">
        <v>2119</v>
      </c>
      <c r="B8324" s="25">
        <v>42165</v>
      </c>
      <c r="C8324" s="21" t="s">
        <v>6</v>
      </c>
      <c r="D8324" s="21">
        <v>360458</v>
      </c>
      <c r="F8324" s="26">
        <v>553.47</v>
      </c>
      <c r="G8324" s="28" t="s">
        <v>1432</v>
      </c>
      <c r="P8324" s="21" t="e">
        <f t="shared" ca="1" si="270"/>
        <v>#NAME?</v>
      </c>
    </row>
    <row r="8325" spans="1:16" x14ac:dyDescent="0.25">
      <c r="A8325" s="21" t="s">
        <v>2119</v>
      </c>
      <c r="B8325" s="25">
        <v>42165</v>
      </c>
      <c r="C8325" s="21" t="s">
        <v>6</v>
      </c>
      <c r="D8325" s="21">
        <v>174155</v>
      </c>
      <c r="F8325" s="26">
        <v>1508.11</v>
      </c>
      <c r="G8325" s="28" t="s">
        <v>1433</v>
      </c>
      <c r="P8325" s="21" t="e">
        <f t="shared" ca="1" si="270"/>
        <v>#NAME?</v>
      </c>
    </row>
    <row r="8326" spans="1:16" x14ac:dyDescent="0.25">
      <c r="A8326" s="21" t="s">
        <v>2119</v>
      </c>
      <c r="B8326" s="25">
        <v>42165</v>
      </c>
      <c r="C8326" s="21" t="s">
        <v>6</v>
      </c>
      <c r="D8326" s="21">
        <v>450432</v>
      </c>
      <c r="F8326" s="26">
        <v>16.28</v>
      </c>
      <c r="G8326" s="28" t="s">
        <v>1421</v>
      </c>
      <c r="P8326" s="21" t="e">
        <f t="shared" ca="1" si="270"/>
        <v>#NAME?</v>
      </c>
    </row>
    <row r="8327" spans="1:16" x14ac:dyDescent="0.25">
      <c r="A8327" s="21" t="s">
        <v>2119</v>
      </c>
      <c r="B8327" s="25">
        <v>42165</v>
      </c>
      <c r="C8327" s="21" t="s">
        <v>6</v>
      </c>
      <c r="D8327" s="21">
        <v>334057</v>
      </c>
      <c r="F8327" s="26">
        <v>246.32</v>
      </c>
      <c r="G8327" s="28" t="s">
        <v>1426</v>
      </c>
      <c r="P8327" s="21" t="e">
        <f t="shared" ca="1" si="270"/>
        <v>#NAME?</v>
      </c>
    </row>
    <row r="8328" spans="1:16" x14ac:dyDescent="0.25">
      <c r="A8328" s="21" t="s">
        <v>2119</v>
      </c>
      <c r="B8328" s="25">
        <v>42165</v>
      </c>
      <c r="C8328" s="21" t="s">
        <v>6</v>
      </c>
      <c r="D8328" s="21">
        <v>334055</v>
      </c>
      <c r="F8328" s="26">
        <v>208.91</v>
      </c>
      <c r="G8328" s="28" t="s">
        <v>356</v>
      </c>
      <c r="P8328" s="21" t="e">
        <f t="shared" ca="1" si="270"/>
        <v>#NAME?</v>
      </c>
    </row>
    <row r="8329" spans="1:16" x14ac:dyDescent="0.25">
      <c r="A8329" s="21" t="s">
        <v>2119</v>
      </c>
      <c r="B8329" s="25">
        <v>42165</v>
      </c>
      <c r="C8329" s="21" t="s">
        <v>6</v>
      </c>
      <c r="D8329" s="21">
        <v>334073</v>
      </c>
      <c r="F8329" s="26">
        <v>4.09</v>
      </c>
      <c r="G8329" s="28" t="s">
        <v>1415</v>
      </c>
      <c r="P8329" s="21" t="e">
        <f t="shared" ca="1" si="270"/>
        <v>#NAME?</v>
      </c>
    </row>
    <row r="8330" spans="1:16" x14ac:dyDescent="0.25">
      <c r="A8330" s="21" t="s">
        <v>2119</v>
      </c>
      <c r="B8330" s="25">
        <v>42165</v>
      </c>
      <c r="C8330" s="21" t="s">
        <v>6</v>
      </c>
      <c r="D8330" s="21">
        <v>334082</v>
      </c>
      <c r="F8330" s="26">
        <v>70.349999999999994</v>
      </c>
      <c r="G8330" s="28" t="s">
        <v>356</v>
      </c>
      <c r="P8330" s="21" t="e">
        <f t="shared" ca="1" si="270"/>
        <v>#NAME?</v>
      </c>
    </row>
    <row r="8331" spans="1:16" x14ac:dyDescent="0.25">
      <c r="A8331" s="21" t="s">
        <v>2119</v>
      </c>
      <c r="B8331" s="25">
        <v>42165</v>
      </c>
      <c r="C8331" s="21" t="s">
        <v>1015</v>
      </c>
      <c r="D8331" s="21" t="s">
        <v>292</v>
      </c>
      <c r="E8331" s="26">
        <v>4895</v>
      </c>
      <c r="G8331" s="28" t="s">
        <v>1211</v>
      </c>
      <c r="I8331" s="21">
        <f>WEEKNUM(B8331)</f>
        <v>24</v>
      </c>
      <c r="P8331" s="21" t="e">
        <f t="shared" ca="1" si="270"/>
        <v>#NAME?</v>
      </c>
    </row>
    <row r="8332" spans="1:16" x14ac:dyDescent="0.25">
      <c r="A8332" s="21" t="s">
        <v>2119</v>
      </c>
      <c r="B8332" s="25">
        <v>42165</v>
      </c>
      <c r="C8332" s="21" t="s">
        <v>1400</v>
      </c>
      <c r="D8332" s="21" t="s">
        <v>1428</v>
      </c>
      <c r="F8332" s="26">
        <v>542.41</v>
      </c>
      <c r="G8332" s="21" t="s">
        <v>1364</v>
      </c>
      <c r="P8332" s="21" t="e">
        <f t="shared" ca="1" si="270"/>
        <v>#NAME?</v>
      </c>
    </row>
    <row r="8333" spans="1:16" x14ac:dyDescent="0.25">
      <c r="A8333" s="21" t="s">
        <v>2119</v>
      </c>
      <c r="B8333" s="25">
        <v>42166</v>
      </c>
      <c r="C8333" s="21" t="s">
        <v>21</v>
      </c>
      <c r="D8333" s="21" t="s">
        <v>1434</v>
      </c>
      <c r="E8333" s="26">
        <v>-8000</v>
      </c>
      <c r="G8333" s="28" t="s">
        <v>1040</v>
      </c>
      <c r="I8333" s="21">
        <f>WEEKNUM(B8333)</f>
        <v>24</v>
      </c>
      <c r="P8333" s="21" t="e">
        <f t="shared" ca="1" si="270"/>
        <v>#NAME?</v>
      </c>
    </row>
    <row r="8334" spans="1:16" x14ac:dyDescent="0.25">
      <c r="A8334" s="21" t="s">
        <v>2119</v>
      </c>
      <c r="B8334" s="25">
        <v>42166</v>
      </c>
      <c r="C8334" s="21" t="s">
        <v>21</v>
      </c>
      <c r="D8334" s="21" t="s">
        <v>452</v>
      </c>
      <c r="E8334" s="26">
        <v>1700</v>
      </c>
      <c r="G8334" s="28" t="s">
        <v>62</v>
      </c>
      <c r="I8334" s="21">
        <f>WEEKNUM(B8334)</f>
        <v>24</v>
      </c>
      <c r="P8334" s="21" t="e">
        <f t="shared" ca="1" si="270"/>
        <v>#NAME?</v>
      </c>
    </row>
    <row r="8335" spans="1:16" x14ac:dyDescent="0.25">
      <c r="A8335" s="21" t="s">
        <v>2119</v>
      </c>
      <c r="B8335" s="25">
        <v>42166</v>
      </c>
      <c r="C8335" s="21" t="s">
        <v>21</v>
      </c>
      <c r="D8335" s="21" t="s">
        <v>452</v>
      </c>
      <c r="E8335" s="26">
        <v>1835</v>
      </c>
      <c r="G8335" s="28" t="s">
        <v>1421</v>
      </c>
      <c r="I8335" s="21">
        <f>WEEKNUM(B8335)</f>
        <v>24</v>
      </c>
      <c r="P8335" s="21" t="e">
        <f t="shared" ca="1" si="270"/>
        <v>#NAME?</v>
      </c>
    </row>
    <row r="8336" spans="1:16" x14ac:dyDescent="0.25">
      <c r="A8336" s="21" t="s">
        <v>2119</v>
      </c>
      <c r="B8336" s="25">
        <v>42166</v>
      </c>
      <c r="C8336" s="21" t="s">
        <v>21</v>
      </c>
      <c r="D8336" s="21" t="s">
        <v>452</v>
      </c>
      <c r="E8336" s="26">
        <v>265</v>
      </c>
      <c r="G8336" s="21" t="s">
        <v>111</v>
      </c>
      <c r="I8336" s="21">
        <f>WEEKNUM(B8336)</f>
        <v>24</v>
      </c>
      <c r="P8336" s="21" t="e">
        <f t="shared" ca="1" si="270"/>
        <v>#NAME?</v>
      </c>
    </row>
    <row r="8337" spans="1:16" x14ac:dyDescent="0.25">
      <c r="A8337" s="21" t="s">
        <v>2119</v>
      </c>
      <c r="B8337" s="25">
        <v>42166</v>
      </c>
      <c r="C8337" s="21" t="s">
        <v>6</v>
      </c>
      <c r="D8337" s="21">
        <v>362834</v>
      </c>
      <c r="F8337" s="26">
        <v>759.17</v>
      </c>
      <c r="G8337" s="28" t="s">
        <v>1433</v>
      </c>
      <c r="P8337" s="21" t="e">
        <f t="shared" ca="1" si="270"/>
        <v>#NAME?</v>
      </c>
    </row>
    <row r="8338" spans="1:16" x14ac:dyDescent="0.25">
      <c r="A8338" s="21" t="s">
        <v>2119</v>
      </c>
      <c r="B8338" s="25">
        <v>42166</v>
      </c>
      <c r="C8338" s="21" t="s">
        <v>6</v>
      </c>
      <c r="D8338" s="21">
        <v>360554</v>
      </c>
      <c r="F8338" s="26">
        <v>361.33</v>
      </c>
      <c r="G8338" s="28" t="s">
        <v>1421</v>
      </c>
      <c r="P8338" s="21" t="e">
        <f t="shared" ca="1" si="270"/>
        <v>#NAME?</v>
      </c>
    </row>
    <row r="8339" spans="1:16" x14ac:dyDescent="0.25">
      <c r="A8339" s="21" t="s">
        <v>2119</v>
      </c>
      <c r="B8339" s="25">
        <v>42166</v>
      </c>
      <c r="C8339" s="21" t="s">
        <v>6</v>
      </c>
      <c r="D8339" s="21">
        <v>408770</v>
      </c>
      <c r="F8339" s="26">
        <v>227.41</v>
      </c>
      <c r="G8339" s="28" t="s">
        <v>1378</v>
      </c>
      <c r="P8339" s="21" t="e">
        <f t="shared" ca="1" si="270"/>
        <v>#NAME?</v>
      </c>
    </row>
    <row r="8340" spans="1:16" x14ac:dyDescent="0.25">
      <c r="A8340" s="21" t="s">
        <v>2119</v>
      </c>
      <c r="B8340" s="25">
        <v>42166</v>
      </c>
      <c r="C8340" s="21" t="s">
        <v>6</v>
      </c>
      <c r="D8340" s="21">
        <v>334191</v>
      </c>
      <c r="F8340" s="26">
        <v>20.93</v>
      </c>
      <c r="G8340" s="28" t="s">
        <v>1415</v>
      </c>
      <c r="P8340" s="21" t="e">
        <f t="shared" ref="P8340:P8403" ca="1" si="272">sheetexists("budgets", G8340)</f>
        <v>#NAME?</v>
      </c>
    </row>
    <row r="8341" spans="1:16" x14ac:dyDescent="0.25">
      <c r="A8341" s="21" t="s">
        <v>2119</v>
      </c>
      <c r="B8341" s="25">
        <v>42166</v>
      </c>
      <c r="C8341" s="21" t="s">
        <v>6</v>
      </c>
      <c r="D8341" s="21">
        <v>334226</v>
      </c>
      <c r="F8341" s="26">
        <v>36.07</v>
      </c>
      <c r="G8341" s="28" t="s">
        <v>356</v>
      </c>
      <c r="P8341" s="21" t="e">
        <f t="shared" ca="1" si="272"/>
        <v>#NAME?</v>
      </c>
    </row>
    <row r="8342" spans="1:16" x14ac:dyDescent="0.25">
      <c r="A8342" s="21" t="s">
        <v>2119</v>
      </c>
      <c r="B8342" s="25">
        <v>42166</v>
      </c>
      <c r="C8342" s="21" t="s">
        <v>6</v>
      </c>
      <c r="D8342" s="21">
        <v>408853</v>
      </c>
      <c r="F8342" s="26">
        <v>78.430000000000007</v>
      </c>
      <c r="G8342" s="28" t="s">
        <v>1378</v>
      </c>
      <c r="P8342" s="21" t="e">
        <f t="shared" ca="1" si="272"/>
        <v>#NAME?</v>
      </c>
    </row>
    <row r="8343" spans="1:16" x14ac:dyDescent="0.25">
      <c r="A8343" s="21" t="s">
        <v>2119</v>
      </c>
      <c r="B8343" s="25">
        <v>42166</v>
      </c>
      <c r="C8343" s="21" t="s">
        <v>1015</v>
      </c>
      <c r="D8343" s="21" t="s">
        <v>452</v>
      </c>
      <c r="E8343" s="26">
        <v>500</v>
      </c>
      <c r="G8343" s="28" t="s">
        <v>1264</v>
      </c>
      <c r="I8343" s="21">
        <f t="shared" ref="I8343:I8351" si="273">WEEKNUM(B8343)</f>
        <v>24</v>
      </c>
      <c r="P8343" s="21" t="e">
        <f t="shared" ca="1" si="272"/>
        <v>#NAME?</v>
      </c>
    </row>
    <row r="8344" spans="1:16" x14ac:dyDescent="0.25">
      <c r="A8344" s="21" t="s">
        <v>2119</v>
      </c>
      <c r="B8344" s="25">
        <v>42166</v>
      </c>
      <c r="C8344" s="21" t="s">
        <v>1015</v>
      </c>
      <c r="D8344" s="21" t="s">
        <v>452</v>
      </c>
      <c r="E8344" s="26">
        <v>1050</v>
      </c>
      <c r="G8344" s="28" t="s">
        <v>1378</v>
      </c>
      <c r="I8344" s="21">
        <f t="shared" si="273"/>
        <v>24</v>
      </c>
      <c r="P8344" s="21" t="e">
        <f t="shared" ca="1" si="272"/>
        <v>#NAME?</v>
      </c>
    </row>
    <row r="8345" spans="1:16" x14ac:dyDescent="0.25">
      <c r="A8345" s="21" t="s">
        <v>2119</v>
      </c>
      <c r="B8345" s="25">
        <v>42166</v>
      </c>
      <c r="C8345" s="21" t="s">
        <v>21</v>
      </c>
      <c r="D8345" s="21" t="s">
        <v>1382</v>
      </c>
      <c r="E8345" s="26">
        <v>3000</v>
      </c>
      <c r="G8345" s="28" t="s">
        <v>1421</v>
      </c>
      <c r="I8345" s="21">
        <f t="shared" si="273"/>
        <v>24</v>
      </c>
      <c r="P8345" s="21" t="e">
        <f t="shared" ca="1" si="272"/>
        <v>#NAME?</v>
      </c>
    </row>
    <row r="8346" spans="1:16" x14ac:dyDescent="0.25">
      <c r="A8346" s="21" t="s">
        <v>2119</v>
      </c>
      <c r="B8346" s="25">
        <v>42166</v>
      </c>
      <c r="C8346" s="21" t="s">
        <v>21</v>
      </c>
      <c r="D8346" s="21" t="s">
        <v>1382</v>
      </c>
      <c r="E8346" s="26">
        <v>2000</v>
      </c>
      <c r="G8346" s="28" t="s">
        <v>1435</v>
      </c>
      <c r="I8346" s="21">
        <f t="shared" si="273"/>
        <v>24</v>
      </c>
      <c r="P8346" s="21" t="e">
        <f t="shared" ca="1" si="272"/>
        <v>#NAME?</v>
      </c>
    </row>
    <row r="8347" spans="1:16" x14ac:dyDescent="0.25">
      <c r="A8347" s="21" t="s">
        <v>2119</v>
      </c>
      <c r="B8347" s="25">
        <v>42166</v>
      </c>
      <c r="C8347" s="21" t="s">
        <v>1015</v>
      </c>
      <c r="D8347" s="21" t="s">
        <v>1382</v>
      </c>
      <c r="E8347" s="26">
        <v>4000</v>
      </c>
      <c r="G8347" s="28" t="s">
        <v>1378</v>
      </c>
      <c r="I8347" s="21">
        <f t="shared" si="273"/>
        <v>24</v>
      </c>
      <c r="P8347" s="21" t="e">
        <f t="shared" ca="1" si="272"/>
        <v>#NAME?</v>
      </c>
    </row>
    <row r="8348" spans="1:16" x14ac:dyDescent="0.25">
      <c r="A8348" s="21" t="s">
        <v>2119</v>
      </c>
      <c r="B8348" s="25">
        <v>42167</v>
      </c>
      <c r="C8348" s="21" t="s">
        <v>21</v>
      </c>
      <c r="D8348" s="21" t="s">
        <v>255</v>
      </c>
      <c r="E8348" s="26">
        <v>2000</v>
      </c>
      <c r="G8348" s="28" t="s">
        <v>1354</v>
      </c>
      <c r="I8348" s="21">
        <f t="shared" si="273"/>
        <v>24</v>
      </c>
      <c r="P8348" s="21" t="e">
        <f t="shared" ca="1" si="272"/>
        <v>#NAME?</v>
      </c>
    </row>
    <row r="8349" spans="1:16" x14ac:dyDescent="0.25">
      <c r="A8349" s="21" t="s">
        <v>2119</v>
      </c>
      <c r="B8349" s="25">
        <v>42167</v>
      </c>
      <c r="C8349" s="21" t="s">
        <v>21</v>
      </c>
      <c r="D8349" s="21" t="s">
        <v>255</v>
      </c>
      <c r="E8349" s="26">
        <v>1000</v>
      </c>
      <c r="G8349" s="28" t="s">
        <v>1415</v>
      </c>
      <c r="I8349" s="21">
        <f t="shared" si="273"/>
        <v>24</v>
      </c>
      <c r="P8349" s="21" t="e">
        <f t="shared" ca="1" si="272"/>
        <v>#NAME?</v>
      </c>
    </row>
    <row r="8350" spans="1:16" x14ac:dyDescent="0.25">
      <c r="A8350" s="21" t="s">
        <v>2119</v>
      </c>
      <c r="B8350" s="25">
        <v>42167</v>
      </c>
      <c r="C8350" s="21" t="s">
        <v>21</v>
      </c>
      <c r="D8350" s="21" t="s">
        <v>255</v>
      </c>
      <c r="E8350" s="26">
        <v>1200</v>
      </c>
      <c r="G8350" s="28" t="s">
        <v>1426</v>
      </c>
      <c r="I8350" s="21">
        <f t="shared" si="273"/>
        <v>24</v>
      </c>
      <c r="P8350" s="21" t="e">
        <f t="shared" ca="1" si="272"/>
        <v>#NAME?</v>
      </c>
    </row>
    <row r="8351" spans="1:16" x14ac:dyDescent="0.25">
      <c r="A8351" s="21" t="s">
        <v>2119</v>
      </c>
      <c r="B8351" s="25">
        <v>42167</v>
      </c>
      <c r="C8351" s="21" t="s">
        <v>21</v>
      </c>
      <c r="D8351" s="21" t="s">
        <v>38</v>
      </c>
      <c r="E8351" s="26">
        <v>1250</v>
      </c>
      <c r="G8351" s="28" t="s">
        <v>1392</v>
      </c>
      <c r="I8351" s="21">
        <f t="shared" si="273"/>
        <v>24</v>
      </c>
      <c r="P8351" s="21" t="e">
        <f t="shared" ca="1" si="272"/>
        <v>#NAME?</v>
      </c>
    </row>
    <row r="8352" spans="1:16" x14ac:dyDescent="0.25">
      <c r="A8352" s="21" t="s">
        <v>2119</v>
      </c>
      <c r="B8352" s="25">
        <v>42167</v>
      </c>
      <c r="C8352" s="21" t="s">
        <v>6</v>
      </c>
      <c r="D8352" s="21">
        <v>450601</v>
      </c>
      <c r="F8352" s="26">
        <v>1185.56</v>
      </c>
      <c r="G8352" s="28" t="s">
        <v>1435</v>
      </c>
      <c r="P8352" s="21" t="e">
        <f t="shared" ca="1" si="272"/>
        <v>#NAME?</v>
      </c>
    </row>
    <row r="8353" spans="1:16" x14ac:dyDescent="0.25">
      <c r="A8353" s="21" t="s">
        <v>2119</v>
      </c>
      <c r="B8353" s="25">
        <v>42167</v>
      </c>
      <c r="C8353" s="21" t="s">
        <v>6</v>
      </c>
      <c r="D8353" s="21">
        <v>408928</v>
      </c>
      <c r="F8353" s="26">
        <v>97.04</v>
      </c>
      <c r="G8353" s="28" t="s">
        <v>306</v>
      </c>
      <c r="P8353" s="21" t="e">
        <f t="shared" ca="1" si="272"/>
        <v>#NAME?</v>
      </c>
    </row>
    <row r="8354" spans="1:16" x14ac:dyDescent="0.25">
      <c r="A8354" s="21" t="s">
        <v>2119</v>
      </c>
      <c r="B8354" s="25">
        <v>42167</v>
      </c>
      <c r="C8354" s="21" t="s">
        <v>465</v>
      </c>
      <c r="D8354" s="21">
        <v>408954</v>
      </c>
      <c r="F8354" s="26">
        <v>143.62</v>
      </c>
      <c r="G8354" s="28" t="s">
        <v>1378</v>
      </c>
      <c r="P8354" s="21" t="e">
        <f t="shared" ca="1" si="272"/>
        <v>#NAME?</v>
      </c>
    </row>
    <row r="8355" spans="1:16" x14ac:dyDescent="0.25">
      <c r="A8355" s="21" t="s">
        <v>2119</v>
      </c>
      <c r="B8355" s="25">
        <v>42167</v>
      </c>
      <c r="C8355" s="21" t="s">
        <v>6</v>
      </c>
      <c r="D8355" s="21">
        <v>174521</v>
      </c>
      <c r="F8355" s="26">
        <v>535.08000000000004</v>
      </c>
      <c r="G8355" s="28" t="s">
        <v>1433</v>
      </c>
      <c r="P8355" s="21" t="e">
        <f t="shared" ca="1" si="272"/>
        <v>#NAME?</v>
      </c>
    </row>
    <row r="8356" spans="1:16" x14ac:dyDescent="0.25">
      <c r="A8356" s="21" t="s">
        <v>2119</v>
      </c>
      <c r="B8356" s="25">
        <v>42167</v>
      </c>
      <c r="C8356" s="21" t="s">
        <v>6</v>
      </c>
      <c r="D8356" s="21">
        <v>409015</v>
      </c>
      <c r="F8356" s="26">
        <v>178.43</v>
      </c>
      <c r="G8356" s="28" t="s">
        <v>1378</v>
      </c>
      <c r="P8356" s="21" t="e">
        <f t="shared" ca="1" si="272"/>
        <v>#NAME?</v>
      </c>
    </row>
    <row r="8357" spans="1:16" x14ac:dyDescent="0.25">
      <c r="A8357" s="21" t="s">
        <v>2119</v>
      </c>
      <c r="B8357" s="25">
        <v>42167</v>
      </c>
      <c r="C8357" s="21" t="s">
        <v>1015</v>
      </c>
      <c r="D8357" s="21" t="s">
        <v>1418</v>
      </c>
      <c r="E8357" s="26">
        <v>2000</v>
      </c>
      <c r="G8357" s="28" t="s">
        <v>1264</v>
      </c>
      <c r="I8357" s="21">
        <f>WEEKNUM(B8357)</f>
        <v>24</v>
      </c>
      <c r="P8357" s="21" t="e">
        <f t="shared" ca="1" si="272"/>
        <v>#NAME?</v>
      </c>
    </row>
    <row r="8358" spans="1:16" x14ac:dyDescent="0.25">
      <c r="A8358" s="21" t="s">
        <v>2119</v>
      </c>
      <c r="B8358" s="25">
        <v>42168</v>
      </c>
      <c r="C8358" s="21" t="s">
        <v>6</v>
      </c>
      <c r="D8358" s="21">
        <v>363186</v>
      </c>
      <c r="F8358" s="26">
        <v>453.65</v>
      </c>
      <c r="G8358" s="28" t="s">
        <v>1433</v>
      </c>
      <c r="P8358" s="21" t="e">
        <f t="shared" ca="1" si="272"/>
        <v>#NAME?</v>
      </c>
    </row>
    <row r="8359" spans="1:16" x14ac:dyDescent="0.25">
      <c r="A8359" s="21" t="s">
        <v>2119</v>
      </c>
      <c r="B8359" s="25">
        <v>42170</v>
      </c>
      <c r="C8359" s="21" t="s">
        <v>21</v>
      </c>
      <c r="D8359" s="21" t="s">
        <v>1434</v>
      </c>
      <c r="E8359" s="26">
        <v>-5000</v>
      </c>
      <c r="G8359" s="28" t="s">
        <v>1040</v>
      </c>
      <c r="I8359" s="21">
        <f t="shared" ref="I8359:I8366" si="274">WEEKNUM(B8359)</f>
        <v>25</v>
      </c>
      <c r="P8359" s="21" t="e">
        <f t="shared" ca="1" si="272"/>
        <v>#NAME?</v>
      </c>
    </row>
    <row r="8360" spans="1:16" x14ac:dyDescent="0.25">
      <c r="A8360" s="21" t="s">
        <v>2119</v>
      </c>
      <c r="B8360" s="25">
        <v>42170</v>
      </c>
      <c r="C8360" s="21" t="s">
        <v>21</v>
      </c>
      <c r="D8360" s="21" t="s">
        <v>1436</v>
      </c>
      <c r="E8360" s="26">
        <v>-5000</v>
      </c>
      <c r="G8360" s="28" t="s">
        <v>1053</v>
      </c>
      <c r="I8360" s="21">
        <f t="shared" si="274"/>
        <v>25</v>
      </c>
      <c r="P8360" s="21" t="e">
        <f t="shared" ca="1" si="272"/>
        <v>#NAME?</v>
      </c>
    </row>
    <row r="8361" spans="1:16" x14ac:dyDescent="0.25">
      <c r="A8361" s="21" t="s">
        <v>2119</v>
      </c>
      <c r="B8361" s="25">
        <v>42170</v>
      </c>
      <c r="C8361" s="21" t="s">
        <v>21</v>
      </c>
      <c r="D8361" s="21" t="s">
        <v>40</v>
      </c>
      <c r="E8361" s="26">
        <v>3000</v>
      </c>
      <c r="G8361" s="21" t="s">
        <v>1372</v>
      </c>
      <c r="I8361" s="21">
        <f t="shared" si="274"/>
        <v>25</v>
      </c>
      <c r="P8361" s="21" t="e">
        <f t="shared" ca="1" si="272"/>
        <v>#NAME?</v>
      </c>
    </row>
    <row r="8362" spans="1:16" x14ac:dyDescent="0.25">
      <c r="A8362" s="21" t="s">
        <v>2119</v>
      </c>
      <c r="B8362" s="25">
        <v>42170</v>
      </c>
      <c r="C8362" s="21" t="s">
        <v>21</v>
      </c>
      <c r="D8362" s="21" t="s">
        <v>40</v>
      </c>
      <c r="E8362" s="26">
        <v>3000</v>
      </c>
      <c r="G8362" s="21" t="s">
        <v>1364</v>
      </c>
      <c r="I8362" s="21">
        <f t="shared" si="274"/>
        <v>25</v>
      </c>
      <c r="P8362" s="21" t="e">
        <f t="shared" ca="1" si="272"/>
        <v>#NAME?</v>
      </c>
    </row>
    <row r="8363" spans="1:16" x14ac:dyDescent="0.25">
      <c r="A8363" s="21" t="s">
        <v>2119</v>
      </c>
      <c r="B8363" s="25">
        <v>42170</v>
      </c>
      <c r="C8363" s="21" t="s">
        <v>21</v>
      </c>
      <c r="D8363" s="21" t="s">
        <v>1419</v>
      </c>
      <c r="E8363" s="26">
        <v>500</v>
      </c>
      <c r="G8363" s="28" t="s">
        <v>1392</v>
      </c>
      <c r="I8363" s="21">
        <f t="shared" si="274"/>
        <v>25</v>
      </c>
      <c r="P8363" s="21" t="e">
        <f t="shared" ca="1" si="272"/>
        <v>#NAME?</v>
      </c>
    </row>
    <row r="8364" spans="1:16" x14ac:dyDescent="0.25">
      <c r="A8364" s="21" t="s">
        <v>2119</v>
      </c>
      <c r="B8364" s="25">
        <v>42170</v>
      </c>
      <c r="C8364" s="21" t="s">
        <v>21</v>
      </c>
      <c r="D8364" s="21" t="s">
        <v>1419</v>
      </c>
      <c r="E8364" s="26">
        <v>2000</v>
      </c>
      <c r="G8364" s="28" t="s">
        <v>1433</v>
      </c>
      <c r="I8364" s="21">
        <f t="shared" si="274"/>
        <v>25</v>
      </c>
      <c r="P8364" s="21" t="e">
        <f t="shared" ca="1" si="272"/>
        <v>#NAME?</v>
      </c>
    </row>
    <row r="8365" spans="1:16" x14ac:dyDescent="0.25">
      <c r="A8365" s="21" t="s">
        <v>2119</v>
      </c>
      <c r="B8365" s="25">
        <v>42170</v>
      </c>
      <c r="C8365" s="21" t="s">
        <v>21</v>
      </c>
      <c r="D8365" s="21" t="s">
        <v>578</v>
      </c>
      <c r="E8365" s="26">
        <v>2000</v>
      </c>
      <c r="G8365" s="28" t="s">
        <v>1426</v>
      </c>
      <c r="I8365" s="21">
        <f t="shared" si="274"/>
        <v>25</v>
      </c>
      <c r="P8365" s="21" t="e">
        <f t="shared" ca="1" si="272"/>
        <v>#NAME?</v>
      </c>
    </row>
    <row r="8366" spans="1:16" x14ac:dyDescent="0.25">
      <c r="A8366" s="21" t="s">
        <v>2119</v>
      </c>
      <c r="B8366" s="25">
        <v>42170</v>
      </c>
      <c r="C8366" s="21" t="s">
        <v>21</v>
      </c>
      <c r="D8366" s="21" t="s">
        <v>1179</v>
      </c>
      <c r="E8366" s="26">
        <v>400</v>
      </c>
      <c r="G8366" s="28" t="s">
        <v>1372</v>
      </c>
      <c r="I8366" s="21">
        <f t="shared" si="274"/>
        <v>25</v>
      </c>
      <c r="P8366" s="21" t="e">
        <f t="shared" ca="1" si="272"/>
        <v>#NAME?</v>
      </c>
    </row>
    <row r="8367" spans="1:16" x14ac:dyDescent="0.25">
      <c r="A8367" s="21" t="s">
        <v>2119</v>
      </c>
      <c r="B8367" s="25">
        <v>42170</v>
      </c>
      <c r="C8367" s="21" t="s">
        <v>6</v>
      </c>
      <c r="D8367" s="21">
        <v>334590</v>
      </c>
      <c r="F8367" s="26">
        <v>495.33</v>
      </c>
      <c r="G8367" s="28" t="s">
        <v>1405</v>
      </c>
      <c r="P8367" s="21" t="e">
        <f t="shared" ca="1" si="272"/>
        <v>#NAME?</v>
      </c>
    </row>
    <row r="8368" spans="1:16" x14ac:dyDescent="0.25">
      <c r="A8368" s="21" t="s">
        <v>2119</v>
      </c>
      <c r="B8368" s="25">
        <v>42170</v>
      </c>
      <c r="C8368" s="21" t="s">
        <v>6</v>
      </c>
      <c r="D8368" s="21">
        <v>360821</v>
      </c>
      <c r="F8368" s="26">
        <v>570.36</v>
      </c>
      <c r="G8368" s="28" t="s">
        <v>1435</v>
      </c>
      <c r="P8368" s="21" t="e">
        <f t="shared" ca="1" si="272"/>
        <v>#NAME?</v>
      </c>
    </row>
    <row r="8369" spans="1:16" x14ac:dyDescent="0.25">
      <c r="A8369" s="21" t="s">
        <v>2119</v>
      </c>
      <c r="B8369" s="25">
        <v>42170</v>
      </c>
      <c r="C8369" s="21" t="s">
        <v>6</v>
      </c>
      <c r="D8369" s="21">
        <v>450820</v>
      </c>
      <c r="F8369" s="26">
        <v>519.85</v>
      </c>
      <c r="G8369" s="28" t="s">
        <v>1432</v>
      </c>
      <c r="P8369" s="21" t="e">
        <f t="shared" ca="1" si="272"/>
        <v>#NAME?</v>
      </c>
    </row>
    <row r="8370" spans="1:16" x14ac:dyDescent="0.25">
      <c r="A8370" s="21" t="s">
        <v>2119</v>
      </c>
      <c r="B8370" s="25">
        <v>42170</v>
      </c>
      <c r="C8370" s="21" t="s">
        <v>6</v>
      </c>
      <c r="D8370" s="21">
        <v>334628</v>
      </c>
      <c r="F8370" s="26">
        <v>43.68</v>
      </c>
      <c r="G8370" s="28" t="s">
        <v>1405</v>
      </c>
      <c r="P8370" s="21" t="e">
        <f t="shared" ca="1" si="272"/>
        <v>#NAME?</v>
      </c>
    </row>
    <row r="8371" spans="1:16" x14ac:dyDescent="0.25">
      <c r="A8371" s="21" t="s">
        <v>2119</v>
      </c>
      <c r="B8371" s="25">
        <v>42170</v>
      </c>
      <c r="C8371" s="21" t="s">
        <v>6</v>
      </c>
      <c r="D8371" s="21">
        <v>125877</v>
      </c>
      <c r="F8371" s="26">
        <v>1214.3399999999999</v>
      </c>
      <c r="G8371" s="28" t="s">
        <v>1415</v>
      </c>
      <c r="P8371" s="21" t="e">
        <f t="shared" ca="1" si="272"/>
        <v>#NAME?</v>
      </c>
    </row>
    <row r="8372" spans="1:16" x14ac:dyDescent="0.25">
      <c r="A8372" s="21" t="s">
        <v>2119</v>
      </c>
      <c r="B8372" s="25">
        <v>42170</v>
      </c>
      <c r="C8372" s="21" t="s">
        <v>6</v>
      </c>
      <c r="D8372" s="21">
        <v>174999</v>
      </c>
      <c r="F8372" s="26">
        <v>220.04</v>
      </c>
      <c r="G8372" s="28" t="s">
        <v>1433</v>
      </c>
      <c r="P8372" s="21" t="e">
        <f t="shared" ca="1" si="272"/>
        <v>#NAME?</v>
      </c>
    </row>
    <row r="8373" spans="1:16" x14ac:dyDescent="0.25">
      <c r="A8373" s="21" t="s">
        <v>2119</v>
      </c>
      <c r="B8373" s="25">
        <v>42170</v>
      </c>
      <c r="C8373" s="21" t="s">
        <v>6</v>
      </c>
      <c r="D8373" s="21">
        <v>360860</v>
      </c>
      <c r="F8373" s="26">
        <v>558.5</v>
      </c>
      <c r="G8373" s="28" t="s">
        <v>1435</v>
      </c>
      <c r="P8373" s="21" t="e">
        <f t="shared" ca="1" si="272"/>
        <v>#NAME?</v>
      </c>
    </row>
    <row r="8374" spans="1:16" x14ac:dyDescent="0.25">
      <c r="A8374" s="21" t="s">
        <v>2119</v>
      </c>
      <c r="B8374" s="25">
        <v>42170</v>
      </c>
      <c r="C8374" s="21" t="s">
        <v>1400</v>
      </c>
      <c r="D8374" s="21" t="s">
        <v>1428</v>
      </c>
      <c r="F8374" s="26">
        <v>2039.14</v>
      </c>
      <c r="G8374" s="21" t="s">
        <v>1364</v>
      </c>
      <c r="P8374" s="21" t="e">
        <f t="shared" ca="1" si="272"/>
        <v>#NAME?</v>
      </c>
    </row>
    <row r="8375" spans="1:16" x14ac:dyDescent="0.25">
      <c r="A8375" s="21" t="s">
        <v>2119</v>
      </c>
      <c r="B8375" s="25">
        <v>42171</v>
      </c>
      <c r="C8375" s="21" t="s">
        <v>21</v>
      </c>
      <c r="D8375" s="21" t="s">
        <v>1434</v>
      </c>
      <c r="E8375" s="26">
        <v>-10000</v>
      </c>
      <c r="G8375" s="28" t="s">
        <v>1040</v>
      </c>
      <c r="I8375" s="21">
        <f>WEEKNUM(B8375)</f>
        <v>25</v>
      </c>
      <c r="P8375" s="21" t="e">
        <f t="shared" ca="1" si="272"/>
        <v>#NAME?</v>
      </c>
    </row>
    <row r="8376" spans="1:16" x14ac:dyDescent="0.25">
      <c r="A8376" s="21" t="s">
        <v>2119</v>
      </c>
      <c r="B8376" s="25">
        <v>42171</v>
      </c>
      <c r="C8376" s="21" t="s">
        <v>6</v>
      </c>
      <c r="D8376" s="21">
        <v>125933</v>
      </c>
      <c r="F8376" s="26">
        <v>282.24</v>
      </c>
      <c r="G8376" s="28" t="s">
        <v>1392</v>
      </c>
      <c r="P8376" s="21" t="e">
        <f t="shared" ca="1" si="272"/>
        <v>#NAME?</v>
      </c>
    </row>
    <row r="8377" spans="1:16" x14ac:dyDescent="0.25">
      <c r="A8377" s="21" t="s">
        <v>2119</v>
      </c>
      <c r="B8377" s="25">
        <v>42171</v>
      </c>
      <c r="C8377" s="21" t="s">
        <v>6</v>
      </c>
      <c r="D8377" s="21">
        <v>125926</v>
      </c>
      <c r="F8377" s="26">
        <v>3243.36</v>
      </c>
      <c r="G8377" s="28" t="s">
        <v>1354</v>
      </c>
      <c r="P8377" s="21" t="e">
        <f t="shared" ca="1" si="272"/>
        <v>#NAME?</v>
      </c>
    </row>
    <row r="8378" spans="1:16" x14ac:dyDescent="0.25">
      <c r="A8378" s="21" t="s">
        <v>2119</v>
      </c>
      <c r="B8378" s="25">
        <v>42171</v>
      </c>
      <c r="C8378" s="21" t="s">
        <v>6</v>
      </c>
      <c r="D8378" s="21">
        <v>334735</v>
      </c>
      <c r="F8378" s="26">
        <v>101.71</v>
      </c>
      <c r="G8378" s="28" t="s">
        <v>1415</v>
      </c>
      <c r="P8378" s="21" t="e">
        <f t="shared" ca="1" si="272"/>
        <v>#NAME?</v>
      </c>
    </row>
    <row r="8379" spans="1:16" x14ac:dyDescent="0.25">
      <c r="A8379" s="21" t="s">
        <v>2119</v>
      </c>
      <c r="B8379" s="25">
        <v>42171</v>
      </c>
      <c r="C8379" s="21" t="s">
        <v>6</v>
      </c>
      <c r="D8379" s="21">
        <v>409433</v>
      </c>
      <c r="F8379" s="26">
        <v>104</v>
      </c>
      <c r="G8379" s="28" t="s">
        <v>1378</v>
      </c>
      <c r="P8379" s="21" t="e">
        <f t="shared" ca="1" si="272"/>
        <v>#NAME?</v>
      </c>
    </row>
    <row r="8380" spans="1:16" x14ac:dyDescent="0.25">
      <c r="A8380" s="21" t="s">
        <v>2119</v>
      </c>
      <c r="B8380" s="25">
        <v>42171</v>
      </c>
      <c r="C8380" s="21" t="s">
        <v>6</v>
      </c>
      <c r="D8380" s="21">
        <v>125958</v>
      </c>
      <c r="F8380" s="26">
        <v>356.24</v>
      </c>
      <c r="G8380" s="28" t="s">
        <v>1392</v>
      </c>
      <c r="P8380" s="21" t="e">
        <f t="shared" ca="1" si="272"/>
        <v>#NAME?</v>
      </c>
    </row>
    <row r="8381" spans="1:16" x14ac:dyDescent="0.25">
      <c r="A8381" s="21" t="s">
        <v>2119</v>
      </c>
      <c r="B8381" s="25">
        <v>42171</v>
      </c>
      <c r="C8381" s="21" t="s">
        <v>6</v>
      </c>
      <c r="D8381" s="21">
        <v>125961</v>
      </c>
      <c r="F8381" s="26">
        <v>126.14</v>
      </c>
      <c r="G8381" s="28" t="s">
        <v>1354</v>
      </c>
      <c r="P8381" s="21" t="e">
        <f t="shared" ca="1" si="272"/>
        <v>#NAME?</v>
      </c>
    </row>
    <row r="8382" spans="1:16" x14ac:dyDescent="0.25">
      <c r="A8382" s="21" t="s">
        <v>2119</v>
      </c>
      <c r="B8382" s="25">
        <v>42172</v>
      </c>
      <c r="C8382" s="21" t="s">
        <v>21</v>
      </c>
      <c r="D8382" s="21" t="s">
        <v>1437</v>
      </c>
      <c r="E8382" s="26">
        <v>-76465.64</v>
      </c>
      <c r="G8382" s="28" t="s">
        <v>1006</v>
      </c>
      <c r="I8382" s="21">
        <f t="shared" ref="I8382:I8389" si="275">WEEKNUM(B8382)</f>
        <v>25</v>
      </c>
      <c r="P8382" s="21" t="e">
        <f t="shared" ca="1" si="272"/>
        <v>#NAME?</v>
      </c>
    </row>
    <row r="8383" spans="1:16" x14ac:dyDescent="0.25">
      <c r="A8383" s="21" t="s">
        <v>2119</v>
      </c>
      <c r="B8383" s="25">
        <v>42172</v>
      </c>
      <c r="C8383" s="21" t="s">
        <v>21</v>
      </c>
      <c r="D8383" s="21" t="s">
        <v>1018</v>
      </c>
      <c r="E8383" s="26">
        <v>110</v>
      </c>
      <c r="G8383" s="28" t="s">
        <v>1354</v>
      </c>
      <c r="I8383" s="21">
        <f t="shared" si="275"/>
        <v>25</v>
      </c>
      <c r="P8383" s="21" t="e">
        <f t="shared" ca="1" si="272"/>
        <v>#NAME?</v>
      </c>
    </row>
    <row r="8384" spans="1:16" x14ac:dyDescent="0.25">
      <c r="A8384" s="21" t="s">
        <v>2119</v>
      </c>
      <c r="B8384" s="25">
        <v>42172</v>
      </c>
      <c r="C8384" s="21" t="s">
        <v>21</v>
      </c>
      <c r="D8384" s="21" t="s">
        <v>924</v>
      </c>
      <c r="E8384" s="26">
        <v>2600</v>
      </c>
      <c r="G8384" s="28" t="s">
        <v>9</v>
      </c>
      <c r="I8384" s="21">
        <f t="shared" si="275"/>
        <v>25</v>
      </c>
      <c r="P8384" s="21" t="e">
        <f t="shared" ca="1" si="272"/>
        <v>#NAME?</v>
      </c>
    </row>
    <row r="8385" spans="1:16" x14ac:dyDescent="0.25">
      <c r="A8385" s="21" t="s">
        <v>2119</v>
      </c>
      <c r="B8385" s="25">
        <v>42172</v>
      </c>
      <c r="C8385" s="21" t="s">
        <v>21</v>
      </c>
      <c r="D8385" s="21" t="s">
        <v>1216</v>
      </c>
      <c r="E8385" s="26">
        <v>350</v>
      </c>
      <c r="G8385" s="28" t="s">
        <v>1426</v>
      </c>
      <c r="I8385" s="21">
        <f t="shared" si="275"/>
        <v>25</v>
      </c>
      <c r="P8385" s="21" t="e">
        <f t="shared" ca="1" si="272"/>
        <v>#NAME?</v>
      </c>
    </row>
    <row r="8386" spans="1:16" x14ac:dyDescent="0.25">
      <c r="A8386" s="21" t="s">
        <v>2119</v>
      </c>
      <c r="B8386" s="25">
        <v>42172</v>
      </c>
      <c r="C8386" s="21" t="s">
        <v>21</v>
      </c>
      <c r="D8386" s="21" t="s">
        <v>1216</v>
      </c>
      <c r="E8386" s="26">
        <v>200</v>
      </c>
      <c r="G8386" s="28" t="s">
        <v>1415</v>
      </c>
      <c r="I8386" s="21">
        <f t="shared" si="275"/>
        <v>25</v>
      </c>
      <c r="P8386" s="21" t="e">
        <f t="shared" ca="1" si="272"/>
        <v>#NAME?</v>
      </c>
    </row>
    <row r="8387" spans="1:16" x14ac:dyDescent="0.25">
      <c r="A8387" s="21" t="s">
        <v>2119</v>
      </c>
      <c r="B8387" s="25">
        <v>42172</v>
      </c>
      <c r="C8387" s="21" t="s">
        <v>21</v>
      </c>
      <c r="D8387" s="21" t="s">
        <v>1216</v>
      </c>
      <c r="E8387" s="26">
        <v>200</v>
      </c>
      <c r="G8387" s="28" t="s">
        <v>1392</v>
      </c>
      <c r="I8387" s="21">
        <f t="shared" si="275"/>
        <v>25</v>
      </c>
      <c r="P8387" s="21" t="e">
        <f t="shared" ca="1" si="272"/>
        <v>#NAME?</v>
      </c>
    </row>
    <row r="8388" spans="1:16" x14ac:dyDescent="0.25">
      <c r="A8388" s="21" t="s">
        <v>2119</v>
      </c>
      <c r="B8388" s="25">
        <v>42172</v>
      </c>
      <c r="C8388" s="21" t="s">
        <v>21</v>
      </c>
      <c r="D8388" s="21" t="s">
        <v>848</v>
      </c>
      <c r="E8388" s="26">
        <v>120</v>
      </c>
      <c r="G8388" s="28" t="s">
        <v>1392</v>
      </c>
      <c r="I8388" s="21">
        <f t="shared" si="275"/>
        <v>25</v>
      </c>
      <c r="P8388" s="21" t="e">
        <f t="shared" ca="1" si="272"/>
        <v>#NAME?</v>
      </c>
    </row>
    <row r="8389" spans="1:16" x14ac:dyDescent="0.25">
      <c r="A8389" s="21" t="s">
        <v>2119</v>
      </c>
      <c r="B8389" s="25">
        <v>42172</v>
      </c>
      <c r="C8389" s="21" t="s">
        <v>21</v>
      </c>
      <c r="D8389" s="21" t="s">
        <v>848</v>
      </c>
      <c r="E8389" s="26">
        <v>100</v>
      </c>
      <c r="G8389" s="28" t="s">
        <v>1415</v>
      </c>
      <c r="I8389" s="21">
        <f t="shared" si="275"/>
        <v>25</v>
      </c>
      <c r="P8389" s="21" t="e">
        <f t="shared" ca="1" si="272"/>
        <v>#NAME?</v>
      </c>
    </row>
    <row r="8390" spans="1:16" x14ac:dyDescent="0.25">
      <c r="A8390" s="21" t="s">
        <v>2119</v>
      </c>
      <c r="B8390" s="25">
        <v>42172</v>
      </c>
      <c r="C8390" s="21" t="s">
        <v>6</v>
      </c>
      <c r="D8390" s="21">
        <v>450993</v>
      </c>
      <c r="F8390" s="26">
        <v>36.04</v>
      </c>
      <c r="G8390" s="28" t="s">
        <v>1432</v>
      </c>
      <c r="P8390" s="21" t="e">
        <f t="shared" ca="1" si="272"/>
        <v>#NAME?</v>
      </c>
    </row>
    <row r="8391" spans="1:16" x14ac:dyDescent="0.25">
      <c r="A8391" s="21" t="s">
        <v>2119</v>
      </c>
      <c r="B8391" s="25">
        <v>42172</v>
      </c>
      <c r="C8391" s="21" t="s">
        <v>6</v>
      </c>
      <c r="D8391" s="21">
        <v>451051</v>
      </c>
      <c r="F8391" s="26">
        <v>233.12</v>
      </c>
      <c r="G8391" s="28" t="s">
        <v>1421</v>
      </c>
      <c r="P8391" s="21" t="e">
        <f t="shared" ca="1" si="272"/>
        <v>#NAME?</v>
      </c>
    </row>
    <row r="8392" spans="1:16" x14ac:dyDescent="0.25">
      <c r="A8392" s="21" t="s">
        <v>2119</v>
      </c>
      <c r="B8392" s="25">
        <v>42172</v>
      </c>
      <c r="C8392" s="21" t="s">
        <v>6</v>
      </c>
      <c r="D8392" s="21">
        <v>334879</v>
      </c>
      <c r="F8392" s="26">
        <v>57.44</v>
      </c>
      <c r="G8392" s="28" t="s">
        <v>1415</v>
      </c>
      <c r="P8392" s="21" t="e">
        <f t="shared" ca="1" si="272"/>
        <v>#NAME?</v>
      </c>
    </row>
    <row r="8393" spans="1:16" x14ac:dyDescent="0.25">
      <c r="A8393" s="21" t="s">
        <v>2119</v>
      </c>
      <c r="B8393" s="25">
        <v>42172</v>
      </c>
      <c r="C8393" s="21" t="s">
        <v>6</v>
      </c>
      <c r="D8393" s="21">
        <v>409672</v>
      </c>
      <c r="F8393" s="26">
        <v>47.32</v>
      </c>
      <c r="G8393" s="28" t="s">
        <v>1378</v>
      </c>
      <c r="P8393" s="21" t="e">
        <f t="shared" ca="1" si="272"/>
        <v>#NAME?</v>
      </c>
    </row>
    <row r="8394" spans="1:16" x14ac:dyDescent="0.25">
      <c r="A8394" s="21" t="s">
        <v>2119</v>
      </c>
      <c r="B8394" s="25">
        <v>42172</v>
      </c>
      <c r="C8394" s="21" t="s">
        <v>1015</v>
      </c>
      <c r="D8394" s="21" t="s">
        <v>1216</v>
      </c>
      <c r="E8394" s="26">
        <v>450</v>
      </c>
      <c r="G8394" s="28" t="s">
        <v>1378</v>
      </c>
      <c r="I8394" s="21">
        <f>WEEKNUM(B8394)</f>
        <v>25</v>
      </c>
      <c r="P8394" s="21" t="e">
        <f t="shared" ca="1" si="272"/>
        <v>#NAME?</v>
      </c>
    </row>
    <row r="8395" spans="1:16" x14ac:dyDescent="0.25">
      <c r="A8395" s="21" t="s">
        <v>2119</v>
      </c>
      <c r="B8395" s="25">
        <v>42172</v>
      </c>
      <c r="C8395" s="21" t="s">
        <v>1015</v>
      </c>
      <c r="D8395" s="21" t="s">
        <v>1216</v>
      </c>
      <c r="E8395" s="26">
        <v>80</v>
      </c>
      <c r="G8395" s="28" t="s">
        <v>1264</v>
      </c>
      <c r="I8395" s="21">
        <f>WEEKNUM(B8395)</f>
        <v>25</v>
      </c>
      <c r="P8395" s="21" t="e">
        <f t="shared" ca="1" si="272"/>
        <v>#NAME?</v>
      </c>
    </row>
    <row r="8396" spans="1:16" x14ac:dyDescent="0.25">
      <c r="A8396" s="21" t="s">
        <v>2119</v>
      </c>
      <c r="B8396" s="25">
        <v>42172</v>
      </c>
      <c r="C8396" s="21" t="s">
        <v>1400</v>
      </c>
      <c r="D8396" s="21" t="s">
        <v>1428</v>
      </c>
      <c r="F8396" s="26">
        <v>1660.69</v>
      </c>
      <c r="G8396" s="21" t="s">
        <v>1364</v>
      </c>
      <c r="P8396" s="21" t="e">
        <f t="shared" ca="1" si="272"/>
        <v>#NAME?</v>
      </c>
    </row>
    <row r="8397" spans="1:16" x14ac:dyDescent="0.25">
      <c r="A8397" s="21" t="s">
        <v>2119</v>
      </c>
      <c r="B8397" s="25">
        <v>42173</v>
      </c>
      <c r="C8397" s="21" t="s">
        <v>21</v>
      </c>
      <c r="D8397" s="21" t="s">
        <v>262</v>
      </c>
      <c r="E8397" s="26">
        <v>2500</v>
      </c>
      <c r="G8397" s="21" t="s">
        <v>1364</v>
      </c>
      <c r="I8397" s="21">
        <f>WEEKNUM(B8397)</f>
        <v>25</v>
      </c>
      <c r="P8397" s="21" t="e">
        <f t="shared" ca="1" si="272"/>
        <v>#NAME?</v>
      </c>
    </row>
    <row r="8398" spans="1:16" x14ac:dyDescent="0.25">
      <c r="A8398" s="21" t="s">
        <v>2119</v>
      </c>
      <c r="B8398" s="25">
        <v>42173</v>
      </c>
      <c r="C8398" s="21" t="s">
        <v>21</v>
      </c>
      <c r="D8398" s="21" t="s">
        <v>46</v>
      </c>
      <c r="E8398" s="26">
        <v>1950</v>
      </c>
      <c r="G8398" s="28" t="s">
        <v>1415</v>
      </c>
      <c r="I8398" s="21">
        <f>WEEKNUM(B8398)</f>
        <v>25</v>
      </c>
      <c r="P8398" s="21" t="e">
        <f t="shared" ca="1" si="272"/>
        <v>#NAME?</v>
      </c>
    </row>
    <row r="8399" spans="1:16" x14ac:dyDescent="0.25">
      <c r="A8399" s="21" t="s">
        <v>2119</v>
      </c>
      <c r="B8399" s="25">
        <v>42173</v>
      </c>
      <c r="C8399" s="21" t="s">
        <v>6</v>
      </c>
      <c r="D8399" s="21">
        <v>361104</v>
      </c>
      <c r="F8399" s="26">
        <v>184.86</v>
      </c>
      <c r="G8399" s="28" t="s">
        <v>1435</v>
      </c>
      <c r="P8399" s="21" t="e">
        <f t="shared" ca="1" si="272"/>
        <v>#NAME?</v>
      </c>
    </row>
    <row r="8400" spans="1:16" x14ac:dyDescent="0.25">
      <c r="A8400" s="21" t="s">
        <v>2119</v>
      </c>
      <c r="B8400" s="25">
        <v>42174</v>
      </c>
      <c r="C8400" s="21" t="s">
        <v>6</v>
      </c>
      <c r="D8400" s="21">
        <v>335071</v>
      </c>
      <c r="F8400" s="26">
        <v>91.91</v>
      </c>
      <c r="G8400" s="28" t="s">
        <v>1415</v>
      </c>
      <c r="P8400" s="21" t="e">
        <f t="shared" ca="1" si="272"/>
        <v>#NAME?</v>
      </c>
    </row>
    <row r="8401" spans="1:16" x14ac:dyDescent="0.25">
      <c r="A8401" s="21" t="s">
        <v>2119</v>
      </c>
      <c r="B8401" s="25">
        <v>42174</v>
      </c>
      <c r="C8401" s="21" t="s">
        <v>6</v>
      </c>
      <c r="D8401" s="21">
        <v>409888</v>
      </c>
      <c r="F8401" s="26">
        <v>135.04</v>
      </c>
      <c r="G8401" s="28" t="s">
        <v>1426</v>
      </c>
      <c r="P8401" s="21" t="e">
        <f t="shared" ca="1" si="272"/>
        <v>#NAME?</v>
      </c>
    </row>
    <row r="8402" spans="1:16" x14ac:dyDescent="0.25">
      <c r="A8402" s="21" t="s">
        <v>2119</v>
      </c>
      <c r="B8402" s="25">
        <v>42174</v>
      </c>
      <c r="C8402" s="21" t="s">
        <v>6</v>
      </c>
      <c r="D8402" s="21">
        <v>361155</v>
      </c>
      <c r="F8402" s="26">
        <v>3187.6</v>
      </c>
      <c r="G8402" s="28" t="s">
        <v>1435</v>
      </c>
      <c r="P8402" s="21" t="e">
        <f t="shared" ca="1" si="272"/>
        <v>#NAME?</v>
      </c>
    </row>
    <row r="8403" spans="1:16" x14ac:dyDescent="0.25">
      <c r="A8403" s="21" t="s">
        <v>2119</v>
      </c>
      <c r="B8403" s="25">
        <v>42174</v>
      </c>
      <c r="C8403" s="21" t="s">
        <v>6</v>
      </c>
      <c r="D8403" s="21">
        <v>361159</v>
      </c>
      <c r="F8403" s="26">
        <v>2935.16</v>
      </c>
      <c r="G8403" s="28" t="s">
        <v>1432</v>
      </c>
      <c r="P8403" s="21" t="e">
        <f t="shared" ca="1" si="272"/>
        <v>#NAME?</v>
      </c>
    </row>
    <row r="8404" spans="1:16" x14ac:dyDescent="0.25">
      <c r="A8404" s="21" t="s">
        <v>2119</v>
      </c>
      <c r="B8404" s="25">
        <v>42174</v>
      </c>
      <c r="C8404" s="21" t="s">
        <v>6</v>
      </c>
      <c r="D8404" s="21">
        <v>175621</v>
      </c>
      <c r="F8404" s="26">
        <v>395.64</v>
      </c>
      <c r="G8404" s="28" t="s">
        <v>1433</v>
      </c>
      <c r="P8404" s="21" t="e">
        <f t="shared" ref="P8404:P8467" ca="1" si="276">sheetexists("budgets", G8404)</f>
        <v>#NAME?</v>
      </c>
    </row>
    <row r="8405" spans="1:16" x14ac:dyDescent="0.25">
      <c r="A8405" s="21" t="s">
        <v>2119</v>
      </c>
      <c r="B8405" s="25">
        <v>42174</v>
      </c>
      <c r="C8405" s="21" t="s">
        <v>6</v>
      </c>
      <c r="D8405" s="21">
        <v>451262</v>
      </c>
      <c r="F8405" s="26">
        <v>738.15</v>
      </c>
      <c r="G8405" s="28" t="s">
        <v>1421</v>
      </c>
      <c r="P8405" s="21" t="e">
        <f t="shared" ca="1" si="276"/>
        <v>#NAME?</v>
      </c>
    </row>
    <row r="8406" spans="1:16" x14ac:dyDescent="0.25">
      <c r="A8406" s="21" t="s">
        <v>2119</v>
      </c>
      <c r="B8406" s="25">
        <v>42174</v>
      </c>
      <c r="C8406" s="21" t="s">
        <v>6</v>
      </c>
      <c r="D8406" s="21">
        <v>409951</v>
      </c>
      <c r="F8406" s="26">
        <v>595.29999999999995</v>
      </c>
      <c r="G8406" s="28" t="s">
        <v>1426</v>
      </c>
      <c r="P8406" s="21" t="e">
        <f t="shared" ca="1" si="276"/>
        <v>#NAME?</v>
      </c>
    </row>
    <row r="8407" spans="1:16" x14ac:dyDescent="0.25">
      <c r="A8407" s="21" t="s">
        <v>2119</v>
      </c>
      <c r="B8407" s="25">
        <v>42177</v>
      </c>
      <c r="C8407" s="21" t="s">
        <v>21</v>
      </c>
      <c r="D8407" s="21" t="s">
        <v>1009</v>
      </c>
      <c r="E8407" s="26">
        <v>-1000</v>
      </c>
      <c r="G8407" s="28" t="s">
        <v>1009</v>
      </c>
      <c r="I8407" s="21">
        <f t="shared" ref="I8407:I8419" si="277">WEEKNUM(B8407)</f>
        <v>26</v>
      </c>
      <c r="P8407" s="21" t="e">
        <f t="shared" ca="1" si="276"/>
        <v>#NAME?</v>
      </c>
    </row>
    <row r="8408" spans="1:16" x14ac:dyDescent="0.25">
      <c r="A8408" s="21" t="s">
        <v>2119</v>
      </c>
      <c r="B8408" s="25">
        <v>42177</v>
      </c>
      <c r="C8408" s="21" t="s">
        <v>21</v>
      </c>
      <c r="D8408" s="21" t="s">
        <v>1419</v>
      </c>
      <c r="E8408" s="26">
        <v>2500</v>
      </c>
      <c r="G8408" s="28" t="s">
        <v>1433</v>
      </c>
      <c r="I8408" s="21">
        <f t="shared" si="277"/>
        <v>26</v>
      </c>
      <c r="P8408" s="21" t="e">
        <f t="shared" ca="1" si="276"/>
        <v>#NAME?</v>
      </c>
    </row>
    <row r="8409" spans="1:16" x14ac:dyDescent="0.25">
      <c r="A8409" s="21" t="s">
        <v>2119</v>
      </c>
      <c r="B8409" s="25">
        <v>42177</v>
      </c>
      <c r="C8409" s="21" t="s">
        <v>21</v>
      </c>
      <c r="D8409" s="21" t="s">
        <v>1419</v>
      </c>
      <c r="E8409" s="26">
        <v>500</v>
      </c>
      <c r="G8409" s="28" t="s">
        <v>1392</v>
      </c>
      <c r="I8409" s="21">
        <f t="shared" si="277"/>
        <v>26</v>
      </c>
      <c r="P8409" s="21" t="e">
        <f t="shared" ca="1" si="276"/>
        <v>#NAME?</v>
      </c>
    </row>
    <row r="8410" spans="1:16" x14ac:dyDescent="0.25">
      <c r="A8410" s="21" t="s">
        <v>2119</v>
      </c>
      <c r="B8410" s="25">
        <v>42177</v>
      </c>
      <c r="C8410" s="21" t="s">
        <v>21</v>
      </c>
      <c r="D8410" s="21" t="s">
        <v>1391</v>
      </c>
      <c r="E8410" s="26">
        <v>1250</v>
      </c>
      <c r="G8410" s="28" t="s">
        <v>1415</v>
      </c>
      <c r="I8410" s="21">
        <f t="shared" si="277"/>
        <v>26</v>
      </c>
      <c r="P8410" s="21" t="e">
        <f t="shared" ca="1" si="276"/>
        <v>#NAME?</v>
      </c>
    </row>
    <row r="8411" spans="1:16" x14ac:dyDescent="0.25">
      <c r="A8411" s="21" t="s">
        <v>2119</v>
      </c>
      <c r="B8411" s="25">
        <v>42177</v>
      </c>
      <c r="C8411" s="21" t="s">
        <v>21</v>
      </c>
      <c r="D8411" s="21" t="s">
        <v>1418</v>
      </c>
      <c r="E8411" s="26">
        <v>3200</v>
      </c>
      <c r="G8411" s="28" t="s">
        <v>1235</v>
      </c>
      <c r="I8411" s="21">
        <f t="shared" si="277"/>
        <v>26</v>
      </c>
      <c r="P8411" s="21" t="e">
        <f t="shared" ca="1" si="276"/>
        <v>#NAME?</v>
      </c>
    </row>
    <row r="8412" spans="1:16" x14ac:dyDescent="0.25">
      <c r="A8412" s="21" t="s">
        <v>2119</v>
      </c>
      <c r="B8412" s="25">
        <v>42177</v>
      </c>
      <c r="C8412" s="21" t="s">
        <v>21</v>
      </c>
      <c r="D8412" s="21" t="s">
        <v>1418</v>
      </c>
      <c r="E8412" s="26">
        <v>1700</v>
      </c>
      <c r="G8412" s="28" t="s">
        <v>1264</v>
      </c>
      <c r="I8412" s="21">
        <f t="shared" si="277"/>
        <v>26</v>
      </c>
      <c r="P8412" s="21" t="e">
        <f t="shared" ca="1" si="276"/>
        <v>#NAME?</v>
      </c>
    </row>
    <row r="8413" spans="1:16" x14ac:dyDescent="0.25">
      <c r="A8413" s="21" t="s">
        <v>2119</v>
      </c>
      <c r="B8413" s="25">
        <v>42177</v>
      </c>
      <c r="C8413" s="21" t="s">
        <v>21</v>
      </c>
      <c r="D8413" s="21" t="s">
        <v>1416</v>
      </c>
      <c r="E8413" s="26">
        <v>1250</v>
      </c>
      <c r="G8413" s="28" t="s">
        <v>1354</v>
      </c>
      <c r="I8413" s="21">
        <f t="shared" si="277"/>
        <v>26</v>
      </c>
      <c r="P8413" s="21" t="e">
        <f t="shared" ca="1" si="276"/>
        <v>#NAME?</v>
      </c>
    </row>
    <row r="8414" spans="1:16" x14ac:dyDescent="0.25">
      <c r="A8414" s="21" t="s">
        <v>2119</v>
      </c>
      <c r="B8414" s="25">
        <v>42177</v>
      </c>
      <c r="C8414" s="21" t="s">
        <v>21</v>
      </c>
      <c r="D8414" s="21" t="s">
        <v>1153</v>
      </c>
      <c r="E8414" s="26">
        <v>2000</v>
      </c>
      <c r="G8414" s="28" t="s">
        <v>1426</v>
      </c>
      <c r="I8414" s="21">
        <f t="shared" si="277"/>
        <v>26</v>
      </c>
      <c r="P8414" s="21" t="e">
        <f t="shared" ca="1" si="276"/>
        <v>#NAME?</v>
      </c>
    </row>
    <row r="8415" spans="1:16" x14ac:dyDescent="0.25">
      <c r="A8415" s="21" t="s">
        <v>2119</v>
      </c>
      <c r="B8415" s="25">
        <v>42177</v>
      </c>
      <c r="C8415" s="21" t="s">
        <v>21</v>
      </c>
      <c r="D8415" s="21" t="s">
        <v>40</v>
      </c>
      <c r="E8415" s="26">
        <v>2300</v>
      </c>
      <c r="G8415" s="28" t="s">
        <v>1372</v>
      </c>
      <c r="I8415" s="21">
        <f t="shared" si="277"/>
        <v>26</v>
      </c>
      <c r="P8415" s="21" t="e">
        <f t="shared" ca="1" si="276"/>
        <v>#NAME?</v>
      </c>
    </row>
    <row r="8416" spans="1:16" x14ac:dyDescent="0.25">
      <c r="A8416" s="21" t="s">
        <v>2119</v>
      </c>
      <c r="B8416" s="25">
        <v>42177</v>
      </c>
      <c r="C8416" s="21" t="s">
        <v>21</v>
      </c>
      <c r="D8416" s="21" t="s">
        <v>40</v>
      </c>
      <c r="E8416" s="26">
        <v>2300</v>
      </c>
      <c r="G8416" s="21" t="s">
        <v>1364</v>
      </c>
      <c r="I8416" s="21">
        <f t="shared" si="277"/>
        <v>26</v>
      </c>
      <c r="P8416" s="21" t="e">
        <f t="shared" ca="1" si="276"/>
        <v>#NAME?</v>
      </c>
    </row>
    <row r="8417" spans="1:16" x14ac:dyDescent="0.25">
      <c r="A8417" s="21" t="s">
        <v>2119</v>
      </c>
      <c r="B8417" s="25">
        <v>42177</v>
      </c>
      <c r="C8417" s="21" t="s">
        <v>21</v>
      </c>
      <c r="D8417" s="21" t="s">
        <v>40</v>
      </c>
      <c r="E8417" s="26">
        <v>540</v>
      </c>
      <c r="G8417" s="28" t="s">
        <v>1362</v>
      </c>
      <c r="I8417" s="21">
        <f t="shared" si="277"/>
        <v>26</v>
      </c>
      <c r="P8417" s="21" t="e">
        <f t="shared" ca="1" si="276"/>
        <v>#NAME?</v>
      </c>
    </row>
    <row r="8418" spans="1:16" x14ac:dyDescent="0.25">
      <c r="A8418" s="21" t="s">
        <v>2119</v>
      </c>
      <c r="B8418" s="25">
        <v>42177</v>
      </c>
      <c r="C8418" s="21" t="s">
        <v>21</v>
      </c>
      <c r="D8418" s="21" t="s">
        <v>46</v>
      </c>
      <c r="E8418" s="26">
        <v>2470</v>
      </c>
      <c r="G8418" s="28" t="s">
        <v>1415</v>
      </c>
      <c r="I8418" s="21">
        <f t="shared" si="277"/>
        <v>26</v>
      </c>
      <c r="P8418" s="21" t="e">
        <f t="shared" ca="1" si="276"/>
        <v>#NAME?</v>
      </c>
    </row>
    <row r="8419" spans="1:16" x14ac:dyDescent="0.25">
      <c r="A8419" s="21" t="s">
        <v>2119</v>
      </c>
      <c r="B8419" s="25">
        <v>42177</v>
      </c>
      <c r="C8419" s="21" t="s">
        <v>21</v>
      </c>
      <c r="D8419" s="21" t="s">
        <v>295</v>
      </c>
      <c r="E8419" s="26">
        <v>3200</v>
      </c>
      <c r="G8419" s="28" t="s">
        <v>1354</v>
      </c>
      <c r="I8419" s="21">
        <f t="shared" si="277"/>
        <v>26</v>
      </c>
      <c r="P8419" s="21" t="e">
        <f t="shared" ca="1" si="276"/>
        <v>#NAME?</v>
      </c>
    </row>
    <row r="8420" spans="1:16" x14ac:dyDescent="0.25">
      <c r="A8420" s="21" t="s">
        <v>2119</v>
      </c>
      <c r="B8420" s="25">
        <v>42177</v>
      </c>
      <c r="C8420" s="21" t="s">
        <v>6</v>
      </c>
      <c r="D8420" s="21">
        <v>175966</v>
      </c>
      <c r="F8420" s="26">
        <v>213.58</v>
      </c>
      <c r="G8420" s="28" t="s">
        <v>1433</v>
      </c>
      <c r="P8420" s="21" t="e">
        <f t="shared" ca="1" si="276"/>
        <v>#NAME?</v>
      </c>
    </row>
    <row r="8421" spans="1:16" x14ac:dyDescent="0.25">
      <c r="A8421" s="21" t="s">
        <v>2119</v>
      </c>
      <c r="B8421" s="25">
        <v>42178</v>
      </c>
      <c r="C8421" s="21" t="s">
        <v>21</v>
      </c>
      <c r="D8421" s="21" t="s">
        <v>1382</v>
      </c>
      <c r="E8421" s="26">
        <v>2000</v>
      </c>
      <c r="G8421" s="28" t="s">
        <v>1432</v>
      </c>
      <c r="I8421" s="21">
        <f>WEEKNUM(B8421)</f>
        <v>26</v>
      </c>
      <c r="P8421" s="21" t="e">
        <f t="shared" ca="1" si="276"/>
        <v>#NAME?</v>
      </c>
    </row>
    <row r="8422" spans="1:16" x14ac:dyDescent="0.25">
      <c r="A8422" s="21" t="s">
        <v>2119</v>
      </c>
      <c r="B8422" s="25">
        <v>42178</v>
      </c>
      <c r="C8422" s="21" t="s">
        <v>21</v>
      </c>
      <c r="D8422" s="21" t="s">
        <v>1069</v>
      </c>
      <c r="E8422" s="26">
        <v>75</v>
      </c>
      <c r="G8422" s="28" t="s">
        <v>356</v>
      </c>
      <c r="I8422" s="21">
        <f>WEEKNUM(B8422)</f>
        <v>26</v>
      </c>
      <c r="P8422" s="21" t="e">
        <f t="shared" ca="1" si="276"/>
        <v>#NAME?</v>
      </c>
    </row>
    <row r="8423" spans="1:16" x14ac:dyDescent="0.25">
      <c r="A8423" s="21" t="s">
        <v>2119</v>
      </c>
      <c r="B8423" s="25">
        <v>42178</v>
      </c>
      <c r="C8423" s="21" t="s">
        <v>6</v>
      </c>
      <c r="D8423" s="21">
        <v>451531</v>
      </c>
      <c r="F8423" s="26">
        <v>165.97</v>
      </c>
      <c r="G8423" s="28" t="s">
        <v>1432</v>
      </c>
      <c r="P8423" s="21" t="e">
        <f t="shared" ca="1" si="276"/>
        <v>#NAME?</v>
      </c>
    </row>
    <row r="8424" spans="1:16" x14ac:dyDescent="0.25">
      <c r="A8424" s="21" t="s">
        <v>2119</v>
      </c>
      <c r="B8424" s="25">
        <v>42178</v>
      </c>
      <c r="C8424" s="21" t="s">
        <v>6</v>
      </c>
      <c r="D8424" s="21">
        <v>176106</v>
      </c>
      <c r="F8424" s="26">
        <v>399.6</v>
      </c>
      <c r="G8424" s="28" t="s">
        <v>1433</v>
      </c>
      <c r="P8424" s="21" t="e">
        <f t="shared" ca="1" si="276"/>
        <v>#NAME?</v>
      </c>
    </row>
    <row r="8425" spans="1:16" x14ac:dyDescent="0.25">
      <c r="A8425" s="21" t="s">
        <v>2119</v>
      </c>
      <c r="B8425" s="25">
        <v>42178</v>
      </c>
      <c r="C8425" s="21" t="s">
        <v>6</v>
      </c>
      <c r="D8425" s="21">
        <v>361397</v>
      </c>
      <c r="F8425" s="26">
        <v>183.48</v>
      </c>
      <c r="G8425" s="28" t="s">
        <v>1435</v>
      </c>
      <c r="P8425" s="21" t="e">
        <f t="shared" ca="1" si="276"/>
        <v>#NAME?</v>
      </c>
    </row>
    <row r="8426" spans="1:16" x14ac:dyDescent="0.25">
      <c r="A8426" s="21" t="s">
        <v>2119</v>
      </c>
      <c r="B8426" s="25">
        <v>42178</v>
      </c>
      <c r="C8426" s="21" t="s">
        <v>6</v>
      </c>
      <c r="D8426" s="21">
        <v>347219</v>
      </c>
      <c r="F8426" s="26">
        <v>394.94</v>
      </c>
      <c r="G8426" s="28" t="s">
        <v>62</v>
      </c>
      <c r="P8426" s="21" t="e">
        <f t="shared" ca="1" si="276"/>
        <v>#NAME?</v>
      </c>
    </row>
    <row r="8427" spans="1:16" x14ac:dyDescent="0.25">
      <c r="A8427" s="21" t="s">
        <v>2119</v>
      </c>
      <c r="B8427" s="25">
        <v>42178</v>
      </c>
      <c r="C8427" s="21" t="s">
        <v>21</v>
      </c>
      <c r="D8427" s="21" t="s">
        <v>1382</v>
      </c>
      <c r="E8427" s="26">
        <v>2000</v>
      </c>
      <c r="G8427" s="28" t="s">
        <v>1435</v>
      </c>
      <c r="I8427" s="21">
        <f t="shared" ref="I8427:I8432" si="278">WEEKNUM(B8427)</f>
        <v>26</v>
      </c>
      <c r="P8427" s="21" t="e">
        <f t="shared" ca="1" si="276"/>
        <v>#NAME?</v>
      </c>
    </row>
    <row r="8428" spans="1:16" x14ac:dyDescent="0.25">
      <c r="A8428" s="21" t="s">
        <v>2119</v>
      </c>
      <c r="B8428" s="25">
        <v>42178</v>
      </c>
      <c r="C8428" s="21" t="s">
        <v>21</v>
      </c>
      <c r="D8428" s="21" t="s">
        <v>1382</v>
      </c>
      <c r="E8428" s="26">
        <v>1000</v>
      </c>
      <c r="G8428" s="28" t="s">
        <v>1435</v>
      </c>
      <c r="I8428" s="21">
        <f t="shared" si="278"/>
        <v>26</v>
      </c>
      <c r="P8428" s="21" t="e">
        <f t="shared" ca="1" si="276"/>
        <v>#NAME?</v>
      </c>
    </row>
    <row r="8429" spans="1:16" x14ac:dyDescent="0.25">
      <c r="A8429" s="21" t="s">
        <v>2119</v>
      </c>
      <c r="B8429" s="25">
        <v>42179</v>
      </c>
      <c r="C8429" s="21" t="s">
        <v>21</v>
      </c>
      <c r="D8429" s="21" t="s">
        <v>1018</v>
      </c>
      <c r="E8429" s="26">
        <v>95</v>
      </c>
      <c r="G8429" s="28" t="s">
        <v>1415</v>
      </c>
      <c r="I8429" s="21">
        <f t="shared" si="278"/>
        <v>26</v>
      </c>
      <c r="P8429" s="21" t="e">
        <f t="shared" ca="1" si="276"/>
        <v>#NAME?</v>
      </c>
    </row>
    <row r="8430" spans="1:16" x14ac:dyDescent="0.25">
      <c r="A8430" s="21" t="s">
        <v>2119</v>
      </c>
      <c r="B8430" s="25">
        <v>42179</v>
      </c>
      <c r="C8430" s="21" t="s">
        <v>21</v>
      </c>
      <c r="D8430" s="21" t="s">
        <v>1438</v>
      </c>
      <c r="E8430" s="26">
        <v>15000</v>
      </c>
      <c r="G8430" s="28" t="s">
        <v>1088</v>
      </c>
      <c r="I8430" s="21">
        <f t="shared" si="278"/>
        <v>26</v>
      </c>
      <c r="P8430" s="21" t="e">
        <f t="shared" ca="1" si="276"/>
        <v>#NAME?</v>
      </c>
    </row>
    <row r="8431" spans="1:16" x14ac:dyDescent="0.25">
      <c r="A8431" s="21" t="s">
        <v>2119</v>
      </c>
      <c r="B8431" s="25">
        <v>42179</v>
      </c>
      <c r="C8431" s="21" t="s">
        <v>21</v>
      </c>
      <c r="D8431" s="21" t="s">
        <v>961</v>
      </c>
      <c r="E8431" s="26">
        <v>300</v>
      </c>
      <c r="G8431" s="28" t="s">
        <v>1354</v>
      </c>
      <c r="I8431" s="21">
        <f t="shared" si="278"/>
        <v>26</v>
      </c>
      <c r="P8431" s="21" t="e">
        <f t="shared" ca="1" si="276"/>
        <v>#NAME?</v>
      </c>
    </row>
    <row r="8432" spans="1:16" x14ac:dyDescent="0.25">
      <c r="A8432" s="21" t="s">
        <v>2119</v>
      </c>
      <c r="B8432" s="25">
        <v>42179</v>
      </c>
      <c r="C8432" s="21" t="s">
        <v>21</v>
      </c>
      <c r="D8432" s="21" t="s">
        <v>961</v>
      </c>
      <c r="E8432" s="26">
        <v>185</v>
      </c>
      <c r="G8432" s="28" t="s">
        <v>306</v>
      </c>
      <c r="I8432" s="21">
        <f t="shared" si="278"/>
        <v>26</v>
      </c>
      <c r="P8432" s="21" t="e">
        <f t="shared" ca="1" si="276"/>
        <v>#NAME?</v>
      </c>
    </row>
    <row r="8433" spans="1:16" x14ac:dyDescent="0.25">
      <c r="A8433" s="21" t="s">
        <v>2119</v>
      </c>
      <c r="B8433" s="25">
        <v>42179</v>
      </c>
      <c r="C8433" s="21" t="s">
        <v>6</v>
      </c>
      <c r="D8433" s="21">
        <v>126524</v>
      </c>
      <c r="F8433" s="26">
        <v>6.09</v>
      </c>
      <c r="G8433" s="28" t="s">
        <v>355</v>
      </c>
      <c r="P8433" s="21" t="e">
        <f t="shared" ca="1" si="276"/>
        <v>#NAME?</v>
      </c>
    </row>
    <row r="8434" spans="1:16" x14ac:dyDescent="0.25">
      <c r="A8434" s="21" t="s">
        <v>2119</v>
      </c>
      <c r="B8434" s="25">
        <v>42179</v>
      </c>
      <c r="C8434" s="21" t="s">
        <v>6</v>
      </c>
      <c r="D8434" s="21">
        <v>176265</v>
      </c>
      <c r="F8434" s="26">
        <v>269.33999999999997</v>
      </c>
      <c r="G8434" s="28" t="s">
        <v>1433</v>
      </c>
      <c r="P8434" s="21" t="e">
        <f t="shared" ca="1" si="276"/>
        <v>#NAME?</v>
      </c>
    </row>
    <row r="8435" spans="1:16" x14ac:dyDescent="0.25">
      <c r="A8435" s="21" t="s">
        <v>2119</v>
      </c>
      <c r="B8435" s="25">
        <v>42179</v>
      </c>
      <c r="C8435" s="21" t="s">
        <v>6</v>
      </c>
      <c r="D8435" s="21">
        <v>451726</v>
      </c>
      <c r="F8435" s="26">
        <v>736.66</v>
      </c>
      <c r="G8435" s="28" t="s">
        <v>1432</v>
      </c>
      <c r="P8435" s="21" t="e">
        <f t="shared" ca="1" si="276"/>
        <v>#NAME?</v>
      </c>
    </row>
    <row r="8436" spans="1:16" x14ac:dyDescent="0.25">
      <c r="A8436" s="21" t="s">
        <v>2119</v>
      </c>
      <c r="B8436" s="25">
        <v>42179</v>
      </c>
      <c r="C8436" s="21" t="s">
        <v>1400</v>
      </c>
      <c r="D8436" s="21" t="s">
        <v>1428</v>
      </c>
      <c r="F8436" s="26">
        <v>495.78</v>
      </c>
      <c r="G8436" s="21" t="s">
        <v>1364</v>
      </c>
      <c r="P8436" s="21" t="e">
        <f t="shared" ca="1" si="276"/>
        <v>#NAME?</v>
      </c>
    </row>
    <row r="8437" spans="1:16" x14ac:dyDescent="0.25">
      <c r="A8437" s="21" t="s">
        <v>2119</v>
      </c>
      <c r="B8437" s="25">
        <v>42180</v>
      </c>
      <c r="C8437" s="21" t="s">
        <v>21</v>
      </c>
      <c r="D8437" s="21" t="s">
        <v>1018</v>
      </c>
      <c r="E8437" s="26">
        <v>111.22</v>
      </c>
      <c r="G8437" s="28" t="s">
        <v>1372</v>
      </c>
      <c r="I8437" s="21">
        <f>WEEKNUM(B8437)</f>
        <v>26</v>
      </c>
      <c r="P8437" s="21" t="e">
        <f t="shared" ca="1" si="276"/>
        <v>#NAME?</v>
      </c>
    </row>
    <row r="8438" spans="1:16" x14ac:dyDescent="0.25">
      <c r="A8438" s="21" t="s">
        <v>2119</v>
      </c>
      <c r="B8438" s="25">
        <v>42180</v>
      </c>
      <c r="C8438" s="21" t="s">
        <v>6</v>
      </c>
      <c r="D8438" s="21">
        <v>126581</v>
      </c>
      <c r="F8438" s="26">
        <v>781.88</v>
      </c>
      <c r="G8438" s="28" t="s">
        <v>1439</v>
      </c>
      <c r="P8438" s="21" t="e">
        <f t="shared" ca="1" si="276"/>
        <v>#NAME?</v>
      </c>
    </row>
    <row r="8439" spans="1:16" x14ac:dyDescent="0.25">
      <c r="A8439" s="21" t="s">
        <v>2119</v>
      </c>
      <c r="B8439" s="25">
        <v>42180</v>
      </c>
      <c r="C8439" s="21" t="s">
        <v>6</v>
      </c>
      <c r="D8439" s="21">
        <v>176539</v>
      </c>
      <c r="F8439" s="26">
        <v>751.12</v>
      </c>
      <c r="G8439" s="28" t="s">
        <v>1433</v>
      </c>
      <c r="P8439" s="21" t="e">
        <f t="shared" ca="1" si="276"/>
        <v>#NAME?</v>
      </c>
    </row>
    <row r="8440" spans="1:16" x14ac:dyDescent="0.25">
      <c r="A8440" s="21" t="s">
        <v>2119</v>
      </c>
      <c r="B8440" s="25">
        <v>42180</v>
      </c>
      <c r="C8440" s="21" t="s">
        <v>6</v>
      </c>
      <c r="D8440" s="21">
        <v>410756</v>
      </c>
      <c r="F8440" s="26">
        <v>109.78</v>
      </c>
      <c r="G8440" s="28" t="s">
        <v>1378</v>
      </c>
      <c r="P8440" s="21" t="e">
        <f t="shared" ca="1" si="276"/>
        <v>#NAME?</v>
      </c>
    </row>
    <row r="8441" spans="1:16" x14ac:dyDescent="0.25">
      <c r="A8441" s="21" t="s">
        <v>2119</v>
      </c>
      <c r="B8441" s="25">
        <v>42180</v>
      </c>
      <c r="C8441" s="21" t="s">
        <v>6</v>
      </c>
      <c r="D8441" s="21">
        <v>335797</v>
      </c>
      <c r="F8441" s="26">
        <v>152.24</v>
      </c>
      <c r="G8441" s="28" t="s">
        <v>1368</v>
      </c>
      <c r="P8441" s="21" t="e">
        <f t="shared" ca="1" si="276"/>
        <v>#NAME?</v>
      </c>
    </row>
    <row r="8442" spans="1:16" x14ac:dyDescent="0.25">
      <c r="A8442" s="21" t="s">
        <v>2119</v>
      </c>
      <c r="B8442" s="25">
        <v>42181</v>
      </c>
      <c r="C8442" s="21" t="s">
        <v>21</v>
      </c>
      <c r="D8442" s="21" t="s">
        <v>1382</v>
      </c>
      <c r="E8442" s="26">
        <v>600</v>
      </c>
      <c r="G8442" s="28" t="s">
        <v>62</v>
      </c>
      <c r="I8442" s="21">
        <f t="shared" ref="I8442:I8447" si="279">WEEKNUM(B8442)</f>
        <v>26</v>
      </c>
      <c r="P8442" s="21" t="e">
        <f t="shared" ca="1" si="276"/>
        <v>#NAME?</v>
      </c>
    </row>
    <row r="8443" spans="1:16" x14ac:dyDescent="0.25">
      <c r="A8443" s="21" t="s">
        <v>2119</v>
      </c>
      <c r="B8443" s="25">
        <v>42181</v>
      </c>
      <c r="C8443" s="21" t="s">
        <v>21</v>
      </c>
      <c r="D8443" s="21" t="s">
        <v>1382</v>
      </c>
      <c r="E8443" s="26">
        <v>2000</v>
      </c>
      <c r="G8443" s="28" t="s">
        <v>1432</v>
      </c>
      <c r="I8443" s="21">
        <f t="shared" si="279"/>
        <v>26</v>
      </c>
      <c r="P8443" s="21" t="e">
        <f t="shared" ca="1" si="276"/>
        <v>#NAME?</v>
      </c>
    </row>
    <row r="8444" spans="1:16" x14ac:dyDescent="0.25">
      <c r="A8444" s="21" t="s">
        <v>2119</v>
      </c>
      <c r="B8444" s="25">
        <v>42181</v>
      </c>
      <c r="C8444" s="21" t="s">
        <v>21</v>
      </c>
      <c r="D8444" s="21" t="s">
        <v>1382</v>
      </c>
      <c r="E8444" s="26">
        <v>400</v>
      </c>
      <c r="G8444" s="28" t="s">
        <v>1029</v>
      </c>
      <c r="I8444" s="21">
        <f t="shared" si="279"/>
        <v>26</v>
      </c>
      <c r="P8444" s="21" t="e">
        <f t="shared" ca="1" si="276"/>
        <v>#NAME?</v>
      </c>
    </row>
    <row r="8445" spans="1:16" x14ac:dyDescent="0.25">
      <c r="A8445" s="21" t="s">
        <v>2119</v>
      </c>
      <c r="B8445" s="25">
        <v>42181</v>
      </c>
      <c r="C8445" s="21" t="s">
        <v>21</v>
      </c>
      <c r="D8445" s="21" t="s">
        <v>1216</v>
      </c>
      <c r="E8445" s="26">
        <v>300</v>
      </c>
      <c r="G8445" s="28" t="s">
        <v>1354</v>
      </c>
      <c r="I8445" s="21">
        <f t="shared" si="279"/>
        <v>26</v>
      </c>
      <c r="P8445" s="21" t="e">
        <f t="shared" ca="1" si="276"/>
        <v>#NAME?</v>
      </c>
    </row>
    <row r="8446" spans="1:16" x14ac:dyDescent="0.25">
      <c r="A8446" s="21" t="s">
        <v>2119</v>
      </c>
      <c r="B8446" s="25">
        <v>42181</v>
      </c>
      <c r="C8446" s="21" t="s">
        <v>21</v>
      </c>
      <c r="D8446" s="21" t="s">
        <v>1216</v>
      </c>
      <c r="E8446" s="26">
        <v>200</v>
      </c>
      <c r="G8446" s="28" t="s">
        <v>1415</v>
      </c>
      <c r="I8446" s="21">
        <f t="shared" si="279"/>
        <v>26</v>
      </c>
      <c r="P8446" s="21" t="e">
        <f t="shared" ca="1" si="276"/>
        <v>#NAME?</v>
      </c>
    </row>
    <row r="8447" spans="1:16" x14ac:dyDescent="0.25">
      <c r="A8447" s="21" t="s">
        <v>2119</v>
      </c>
      <c r="B8447" s="25">
        <v>42181</v>
      </c>
      <c r="C8447" s="21" t="s">
        <v>21</v>
      </c>
      <c r="D8447" s="21" t="s">
        <v>1216</v>
      </c>
      <c r="E8447" s="26">
        <v>200</v>
      </c>
      <c r="G8447" s="28" t="s">
        <v>1426</v>
      </c>
      <c r="I8447" s="21">
        <f t="shared" si="279"/>
        <v>26</v>
      </c>
      <c r="P8447" s="21" t="e">
        <f t="shared" ca="1" si="276"/>
        <v>#NAME?</v>
      </c>
    </row>
    <row r="8448" spans="1:16" x14ac:dyDescent="0.25">
      <c r="A8448" s="21" t="s">
        <v>2119</v>
      </c>
      <c r="B8448" s="25">
        <v>42181</v>
      </c>
      <c r="C8448" s="21" t="s">
        <v>6</v>
      </c>
      <c r="D8448" s="21">
        <v>361656</v>
      </c>
      <c r="F8448" s="26">
        <v>435.82</v>
      </c>
      <c r="G8448" s="28" t="s">
        <v>1432</v>
      </c>
      <c r="P8448" s="21" t="e">
        <f t="shared" ca="1" si="276"/>
        <v>#NAME?</v>
      </c>
    </row>
    <row r="8449" spans="1:16" x14ac:dyDescent="0.25">
      <c r="A8449" s="21" t="s">
        <v>2119</v>
      </c>
      <c r="B8449" s="25">
        <v>42181</v>
      </c>
      <c r="C8449" s="21" t="s">
        <v>6</v>
      </c>
      <c r="D8449" s="21">
        <v>410835</v>
      </c>
      <c r="F8449" s="26">
        <v>773.26</v>
      </c>
      <c r="G8449" s="28" t="s">
        <v>1426</v>
      </c>
      <c r="P8449" s="21" t="e">
        <f t="shared" ca="1" si="276"/>
        <v>#NAME?</v>
      </c>
    </row>
    <row r="8450" spans="1:16" x14ac:dyDescent="0.25">
      <c r="A8450" s="21" t="s">
        <v>2119</v>
      </c>
      <c r="B8450" s="25">
        <v>42181</v>
      </c>
      <c r="C8450" s="21" t="s">
        <v>6</v>
      </c>
      <c r="D8450" s="21">
        <v>335892</v>
      </c>
      <c r="F8450" s="26">
        <v>232</v>
      </c>
      <c r="G8450" s="28" t="s">
        <v>356</v>
      </c>
      <c r="P8450" s="21" t="e">
        <f t="shared" ca="1" si="276"/>
        <v>#NAME?</v>
      </c>
    </row>
    <row r="8451" spans="1:16" x14ac:dyDescent="0.25">
      <c r="A8451" s="21" t="s">
        <v>2119</v>
      </c>
      <c r="B8451" s="25">
        <v>42181</v>
      </c>
      <c r="C8451" s="21" t="s">
        <v>6</v>
      </c>
      <c r="D8451" s="21">
        <v>410892</v>
      </c>
      <c r="F8451" s="26">
        <v>182.34</v>
      </c>
      <c r="G8451" s="28" t="s">
        <v>1426</v>
      </c>
      <c r="P8451" s="21" t="e">
        <f t="shared" ca="1" si="276"/>
        <v>#NAME?</v>
      </c>
    </row>
    <row r="8452" spans="1:16" x14ac:dyDescent="0.25">
      <c r="A8452" s="21" t="s">
        <v>2119</v>
      </c>
      <c r="B8452" s="25">
        <v>42181</v>
      </c>
      <c r="C8452" s="21" t="s">
        <v>6</v>
      </c>
      <c r="D8452" s="21">
        <v>410895</v>
      </c>
      <c r="F8452" s="26">
        <v>7</v>
      </c>
      <c r="G8452" s="28" t="s">
        <v>1426</v>
      </c>
      <c r="P8452" s="21" t="e">
        <f t="shared" ca="1" si="276"/>
        <v>#NAME?</v>
      </c>
    </row>
    <row r="8453" spans="1:16" x14ac:dyDescent="0.25">
      <c r="A8453" s="21" t="s">
        <v>2119</v>
      </c>
      <c r="B8453" s="25">
        <v>42181</v>
      </c>
      <c r="C8453" s="21" t="s">
        <v>6</v>
      </c>
      <c r="D8453" s="21">
        <v>335912</v>
      </c>
      <c r="F8453" s="26">
        <v>19</v>
      </c>
      <c r="G8453" s="28" t="s">
        <v>356</v>
      </c>
      <c r="P8453" s="21" t="e">
        <f t="shared" ca="1" si="276"/>
        <v>#NAME?</v>
      </c>
    </row>
    <row r="8454" spans="1:16" x14ac:dyDescent="0.25">
      <c r="A8454" s="21" t="s">
        <v>2119</v>
      </c>
      <c r="B8454" s="25">
        <v>42181</v>
      </c>
      <c r="C8454" s="21" t="s">
        <v>21</v>
      </c>
      <c r="D8454" s="21" t="s">
        <v>1382</v>
      </c>
      <c r="E8454" s="26">
        <v>2000</v>
      </c>
      <c r="G8454" s="28" t="s">
        <v>1435</v>
      </c>
      <c r="I8454" s="21">
        <f>WEEKNUM(B8454)</f>
        <v>26</v>
      </c>
      <c r="P8454" s="21" t="e">
        <f t="shared" ca="1" si="276"/>
        <v>#NAME?</v>
      </c>
    </row>
    <row r="8455" spans="1:16" x14ac:dyDescent="0.25">
      <c r="A8455" s="21" t="s">
        <v>2119</v>
      </c>
      <c r="B8455" s="25">
        <v>42181</v>
      </c>
      <c r="C8455" s="21" t="s">
        <v>21</v>
      </c>
      <c r="D8455" s="21" t="s">
        <v>1382</v>
      </c>
      <c r="E8455" s="26">
        <v>1400</v>
      </c>
      <c r="G8455" s="28" t="s">
        <v>1378</v>
      </c>
      <c r="I8455" s="21">
        <f>WEEKNUM(B8455)</f>
        <v>26</v>
      </c>
      <c r="P8455" s="21" t="e">
        <f t="shared" ca="1" si="276"/>
        <v>#NAME?</v>
      </c>
    </row>
    <row r="8456" spans="1:16" x14ac:dyDescent="0.25">
      <c r="A8456" s="21" t="s">
        <v>2119</v>
      </c>
      <c r="B8456" s="25">
        <v>42182</v>
      </c>
      <c r="C8456" s="21" t="s">
        <v>6</v>
      </c>
      <c r="D8456" s="21">
        <v>126770</v>
      </c>
      <c r="F8456" s="26">
        <v>831.55</v>
      </c>
      <c r="G8456" s="28" t="s">
        <v>1032</v>
      </c>
      <c r="P8456" s="21" t="e">
        <f t="shared" ca="1" si="276"/>
        <v>#NAME?</v>
      </c>
    </row>
    <row r="8457" spans="1:16" x14ac:dyDescent="0.25">
      <c r="A8457" s="21" t="s">
        <v>2119</v>
      </c>
      <c r="B8457" s="25">
        <v>42182</v>
      </c>
      <c r="C8457" s="21" t="s">
        <v>6</v>
      </c>
      <c r="D8457" s="21">
        <v>176743</v>
      </c>
      <c r="F8457" s="26">
        <v>113.41</v>
      </c>
      <c r="G8457" s="28" t="s">
        <v>1433</v>
      </c>
      <c r="P8457" s="21" t="e">
        <f t="shared" ca="1" si="276"/>
        <v>#NAME?</v>
      </c>
    </row>
    <row r="8458" spans="1:16" x14ac:dyDescent="0.25">
      <c r="A8458" s="21" t="s">
        <v>2119</v>
      </c>
      <c r="B8458" s="25">
        <v>42182</v>
      </c>
      <c r="C8458" s="21" t="s">
        <v>434</v>
      </c>
      <c r="D8458" s="21">
        <v>361744</v>
      </c>
      <c r="F8458" s="26">
        <v>62.78</v>
      </c>
      <c r="G8458" s="28" t="s">
        <v>1435</v>
      </c>
      <c r="P8458" s="21" t="e">
        <f t="shared" ca="1" si="276"/>
        <v>#NAME?</v>
      </c>
    </row>
    <row r="8459" spans="1:16" x14ac:dyDescent="0.25">
      <c r="A8459" s="21" t="s">
        <v>2119</v>
      </c>
      <c r="B8459" s="25">
        <v>42184</v>
      </c>
      <c r="C8459" s="21" t="s">
        <v>21</v>
      </c>
      <c r="D8459" s="21" t="s">
        <v>40</v>
      </c>
      <c r="E8459" s="26">
        <v>2000</v>
      </c>
      <c r="G8459" s="28" t="s">
        <v>1372</v>
      </c>
      <c r="I8459" s="21">
        <f t="shared" ref="I8459:I8464" si="280">WEEKNUM(B8459)</f>
        <v>27</v>
      </c>
      <c r="P8459" s="21" t="e">
        <f t="shared" ca="1" si="276"/>
        <v>#NAME?</v>
      </c>
    </row>
    <row r="8460" spans="1:16" x14ac:dyDescent="0.25">
      <c r="A8460" s="21" t="s">
        <v>2119</v>
      </c>
      <c r="B8460" s="25">
        <v>42184</v>
      </c>
      <c r="C8460" s="21" t="s">
        <v>21</v>
      </c>
      <c r="D8460" s="21" t="s">
        <v>40</v>
      </c>
      <c r="E8460" s="26">
        <v>400</v>
      </c>
      <c r="G8460" s="28" t="s">
        <v>1433</v>
      </c>
      <c r="I8460" s="21">
        <f t="shared" si="280"/>
        <v>27</v>
      </c>
      <c r="P8460" s="21" t="e">
        <f t="shared" ca="1" si="276"/>
        <v>#NAME?</v>
      </c>
    </row>
    <row r="8461" spans="1:16" x14ac:dyDescent="0.25">
      <c r="A8461" s="21" t="s">
        <v>2119</v>
      </c>
      <c r="B8461" s="25">
        <v>42184</v>
      </c>
      <c r="C8461" s="21" t="s">
        <v>21</v>
      </c>
      <c r="D8461" s="21" t="s">
        <v>40</v>
      </c>
      <c r="E8461" s="26">
        <v>870</v>
      </c>
      <c r="G8461" s="28" t="s">
        <v>1354</v>
      </c>
      <c r="I8461" s="21">
        <f t="shared" si="280"/>
        <v>27</v>
      </c>
      <c r="P8461" s="21" t="e">
        <f t="shared" ca="1" si="276"/>
        <v>#NAME?</v>
      </c>
    </row>
    <row r="8462" spans="1:16" x14ac:dyDescent="0.25">
      <c r="A8462" s="21" t="s">
        <v>2119</v>
      </c>
      <c r="B8462" s="25">
        <v>42184</v>
      </c>
      <c r="C8462" s="21" t="s">
        <v>21</v>
      </c>
      <c r="D8462" s="21" t="s">
        <v>1419</v>
      </c>
      <c r="E8462" s="26">
        <v>1500</v>
      </c>
      <c r="G8462" s="28" t="s">
        <v>1433</v>
      </c>
      <c r="I8462" s="21">
        <f t="shared" si="280"/>
        <v>27</v>
      </c>
      <c r="P8462" s="21" t="e">
        <f t="shared" ca="1" si="276"/>
        <v>#NAME?</v>
      </c>
    </row>
    <row r="8463" spans="1:16" x14ac:dyDescent="0.25">
      <c r="A8463" s="21" t="s">
        <v>2119</v>
      </c>
      <c r="B8463" s="25">
        <v>42184</v>
      </c>
      <c r="C8463" s="21" t="s">
        <v>21</v>
      </c>
      <c r="D8463" s="21" t="s">
        <v>1419</v>
      </c>
      <c r="E8463" s="26">
        <v>1500</v>
      </c>
      <c r="G8463" s="28" t="s">
        <v>1433</v>
      </c>
      <c r="I8463" s="21">
        <f t="shared" si="280"/>
        <v>27</v>
      </c>
      <c r="P8463" s="21" t="e">
        <f t="shared" ca="1" si="276"/>
        <v>#NAME?</v>
      </c>
    </row>
    <row r="8464" spans="1:16" x14ac:dyDescent="0.25">
      <c r="A8464" s="21" t="s">
        <v>2119</v>
      </c>
      <c r="B8464" s="25">
        <v>42184</v>
      </c>
      <c r="C8464" s="21" t="s">
        <v>21</v>
      </c>
      <c r="D8464" s="21" t="s">
        <v>1179</v>
      </c>
      <c r="E8464" s="26">
        <v>2500</v>
      </c>
      <c r="G8464" s="28" t="s">
        <v>1354</v>
      </c>
      <c r="I8464" s="21">
        <f t="shared" si="280"/>
        <v>27</v>
      </c>
      <c r="P8464" s="21" t="e">
        <f t="shared" ca="1" si="276"/>
        <v>#NAME?</v>
      </c>
    </row>
    <row r="8465" spans="1:16" x14ac:dyDescent="0.25">
      <c r="A8465" s="21" t="s">
        <v>2119</v>
      </c>
      <c r="B8465" s="25">
        <v>42184</v>
      </c>
      <c r="C8465" s="21" t="s">
        <v>6</v>
      </c>
      <c r="D8465" s="21">
        <v>336056</v>
      </c>
      <c r="F8465" s="26">
        <v>118.06</v>
      </c>
      <c r="G8465" s="28" t="s">
        <v>1032</v>
      </c>
      <c r="P8465" s="21" t="e">
        <f t="shared" ca="1" si="276"/>
        <v>#NAME?</v>
      </c>
    </row>
    <row r="8466" spans="1:16" x14ac:dyDescent="0.25">
      <c r="A8466" s="21" t="s">
        <v>2119</v>
      </c>
      <c r="B8466" s="25">
        <v>42184</v>
      </c>
      <c r="C8466" s="21" t="s">
        <v>6</v>
      </c>
      <c r="D8466" s="21">
        <v>361869</v>
      </c>
      <c r="F8466" s="26">
        <v>386.34</v>
      </c>
      <c r="G8466" s="28" t="s">
        <v>1435</v>
      </c>
      <c r="P8466" s="21" t="e">
        <f t="shared" ca="1" si="276"/>
        <v>#NAME?</v>
      </c>
    </row>
    <row r="8467" spans="1:16" x14ac:dyDescent="0.25">
      <c r="A8467" s="21" t="s">
        <v>2119</v>
      </c>
      <c r="B8467" s="25">
        <v>42184</v>
      </c>
      <c r="C8467" s="21" t="s">
        <v>6</v>
      </c>
      <c r="D8467" s="21">
        <v>452078</v>
      </c>
      <c r="F8467" s="26">
        <v>386.66</v>
      </c>
      <c r="G8467" s="28" t="s">
        <v>1432</v>
      </c>
      <c r="P8467" s="21" t="e">
        <f t="shared" ca="1" si="276"/>
        <v>#NAME?</v>
      </c>
    </row>
    <row r="8468" spans="1:16" x14ac:dyDescent="0.25">
      <c r="A8468" s="21" t="s">
        <v>2119</v>
      </c>
      <c r="B8468" s="25">
        <v>42185</v>
      </c>
      <c r="C8468" s="21" t="s">
        <v>21</v>
      </c>
      <c r="D8468" s="21" t="s">
        <v>36</v>
      </c>
      <c r="E8468" s="26">
        <v>1300</v>
      </c>
      <c r="G8468" s="28" t="s">
        <v>1392</v>
      </c>
      <c r="I8468" s="21">
        <f>WEEKNUM(B8468)</f>
        <v>27</v>
      </c>
      <c r="P8468" s="21" t="e">
        <f t="shared" ref="P8468:P8531" ca="1" si="281">sheetexists("budgets", G8468)</f>
        <v>#NAME?</v>
      </c>
    </row>
    <row r="8469" spans="1:16" x14ac:dyDescent="0.25">
      <c r="A8469" s="21" t="s">
        <v>2119</v>
      </c>
      <c r="B8469" s="25">
        <v>42185</v>
      </c>
      <c r="C8469" s="21" t="s">
        <v>21</v>
      </c>
      <c r="D8469" s="21" t="s">
        <v>36</v>
      </c>
      <c r="E8469" s="26">
        <v>330</v>
      </c>
      <c r="G8469" s="28" t="s">
        <v>1032</v>
      </c>
      <c r="I8469" s="21">
        <f>WEEKNUM(B8469)</f>
        <v>27</v>
      </c>
      <c r="P8469" s="21" t="e">
        <f t="shared" ca="1" si="281"/>
        <v>#NAME?</v>
      </c>
    </row>
    <row r="8470" spans="1:16" x14ac:dyDescent="0.25">
      <c r="A8470" s="21" t="s">
        <v>2119</v>
      </c>
      <c r="B8470" s="25">
        <v>42185</v>
      </c>
      <c r="C8470" s="21" t="s">
        <v>21</v>
      </c>
      <c r="D8470" s="21" t="s">
        <v>36</v>
      </c>
      <c r="E8470" s="26">
        <v>930</v>
      </c>
      <c r="G8470" s="28" t="s">
        <v>356</v>
      </c>
      <c r="I8470" s="21">
        <f>WEEKNUM(B8470)</f>
        <v>27</v>
      </c>
      <c r="P8470" s="21" t="e">
        <f t="shared" ca="1" si="281"/>
        <v>#NAME?</v>
      </c>
    </row>
    <row r="8471" spans="1:16" x14ac:dyDescent="0.25">
      <c r="A8471" s="21" t="s">
        <v>2119</v>
      </c>
      <c r="B8471" s="25">
        <v>42185</v>
      </c>
      <c r="C8471" s="21" t="s">
        <v>21</v>
      </c>
      <c r="D8471" s="21" t="s">
        <v>255</v>
      </c>
      <c r="E8471" s="26">
        <v>2000</v>
      </c>
      <c r="G8471" s="28" t="s">
        <v>1372</v>
      </c>
      <c r="I8471" s="21">
        <f>WEEKNUM(B8471)</f>
        <v>27</v>
      </c>
      <c r="P8471" s="21" t="e">
        <f t="shared" ca="1" si="281"/>
        <v>#NAME?</v>
      </c>
    </row>
    <row r="8472" spans="1:16" x14ac:dyDescent="0.25">
      <c r="A8472" s="21" t="s">
        <v>2119</v>
      </c>
      <c r="B8472" s="25">
        <v>42185</v>
      </c>
      <c r="C8472" s="21" t="s">
        <v>21</v>
      </c>
      <c r="D8472" s="21" t="s">
        <v>255</v>
      </c>
      <c r="E8472" s="26">
        <v>800</v>
      </c>
      <c r="G8472" s="28" t="s">
        <v>1440</v>
      </c>
      <c r="I8472" s="21">
        <f>WEEKNUM(B8472)</f>
        <v>27</v>
      </c>
      <c r="P8472" s="21" t="e">
        <f t="shared" ca="1" si="281"/>
        <v>#NAME?</v>
      </c>
    </row>
    <row r="8473" spans="1:16" x14ac:dyDescent="0.25">
      <c r="A8473" s="21" t="s">
        <v>2119</v>
      </c>
      <c r="B8473" s="25">
        <v>42185</v>
      </c>
      <c r="C8473" s="21" t="s">
        <v>6</v>
      </c>
      <c r="D8473" s="21">
        <v>361991</v>
      </c>
      <c r="F8473" s="26">
        <v>368.27</v>
      </c>
      <c r="G8473" s="28" t="s">
        <v>1435</v>
      </c>
      <c r="P8473" s="21" t="e">
        <f t="shared" ca="1" si="281"/>
        <v>#NAME?</v>
      </c>
    </row>
    <row r="8474" spans="1:16" x14ac:dyDescent="0.25">
      <c r="A8474" s="21" t="s">
        <v>2119</v>
      </c>
      <c r="B8474" s="25">
        <v>42185</v>
      </c>
      <c r="C8474" s="21" t="s">
        <v>6</v>
      </c>
      <c r="D8474" s="21">
        <v>177213</v>
      </c>
      <c r="F8474" s="26">
        <v>424.29</v>
      </c>
      <c r="G8474" s="28" t="s">
        <v>1433</v>
      </c>
      <c r="P8474" s="21" t="e">
        <f t="shared" ca="1" si="281"/>
        <v>#NAME?</v>
      </c>
    </row>
    <row r="8475" spans="1:16" x14ac:dyDescent="0.25">
      <c r="A8475" s="21" t="s">
        <v>2119</v>
      </c>
      <c r="B8475" s="25">
        <v>42185</v>
      </c>
      <c r="C8475" s="21" t="s">
        <v>6</v>
      </c>
      <c r="D8475" s="21">
        <v>348233</v>
      </c>
      <c r="F8475" s="26">
        <v>542</v>
      </c>
      <c r="G8475" s="28" t="s">
        <v>1432</v>
      </c>
      <c r="P8475" s="21" t="e">
        <f t="shared" ca="1" si="281"/>
        <v>#NAME?</v>
      </c>
    </row>
    <row r="8476" spans="1:16" x14ac:dyDescent="0.25">
      <c r="A8476" s="21" t="s">
        <v>2119</v>
      </c>
      <c r="B8476" s="25">
        <v>42185</v>
      </c>
      <c r="C8476" s="21" t="s">
        <v>6</v>
      </c>
      <c r="D8476" s="21">
        <v>362032</v>
      </c>
      <c r="F8476" s="26">
        <v>161.16999999999999</v>
      </c>
      <c r="G8476" s="28" t="s">
        <v>1435</v>
      </c>
      <c r="P8476" s="21" t="e">
        <f t="shared" ca="1" si="281"/>
        <v>#NAME?</v>
      </c>
    </row>
    <row r="8477" spans="1:16" x14ac:dyDescent="0.25">
      <c r="A8477" s="21" t="s">
        <v>2119</v>
      </c>
      <c r="B8477" s="25">
        <v>42185</v>
      </c>
      <c r="C8477" s="21" t="s">
        <v>6</v>
      </c>
      <c r="D8477" s="21">
        <v>411332</v>
      </c>
      <c r="F8477" s="26">
        <v>1300.18</v>
      </c>
      <c r="G8477" s="28" t="s">
        <v>1440</v>
      </c>
      <c r="P8477" s="21" t="e">
        <f t="shared" ca="1" si="281"/>
        <v>#NAME?</v>
      </c>
    </row>
    <row r="8478" spans="1:16" x14ac:dyDescent="0.25">
      <c r="A8478" s="21" t="s">
        <v>2119</v>
      </c>
      <c r="B8478" s="25">
        <v>42185</v>
      </c>
      <c r="C8478" s="21" t="s">
        <v>1400</v>
      </c>
      <c r="D8478" s="21" t="s">
        <v>1441</v>
      </c>
      <c r="E8478" s="21"/>
      <c r="F8478" s="55">
        <v>3638.33</v>
      </c>
      <c r="G8478" s="21" t="s">
        <v>1364</v>
      </c>
      <c r="P8478" s="21" t="e">
        <f t="shared" ca="1" si="281"/>
        <v>#NAME?</v>
      </c>
    </row>
    <row r="8479" spans="1:16" x14ac:dyDescent="0.25">
      <c r="A8479" s="21" t="s">
        <v>2119</v>
      </c>
      <c r="B8479" s="25">
        <v>42186</v>
      </c>
      <c r="C8479" s="21" t="s">
        <v>21</v>
      </c>
      <c r="D8479" s="21" t="s">
        <v>924</v>
      </c>
      <c r="E8479" s="26">
        <v>1300</v>
      </c>
      <c r="G8479" s="28" t="s">
        <v>62</v>
      </c>
      <c r="I8479" s="21">
        <f>WEEKNUM(B8479)</f>
        <v>27</v>
      </c>
      <c r="P8479" s="21" t="e">
        <f t="shared" ca="1" si="281"/>
        <v>#NAME?</v>
      </c>
    </row>
    <row r="8480" spans="1:16" x14ac:dyDescent="0.25">
      <c r="A8480" s="21" t="s">
        <v>2119</v>
      </c>
      <c r="B8480" s="25">
        <v>42186</v>
      </c>
      <c r="C8480" s="21" t="s">
        <v>21</v>
      </c>
      <c r="D8480" s="21" t="s">
        <v>508</v>
      </c>
      <c r="E8480" s="26">
        <v>524.76</v>
      </c>
      <c r="G8480" s="28" t="s">
        <v>454</v>
      </c>
      <c r="I8480" s="21">
        <f>WEEKNUM(B8480)</f>
        <v>27</v>
      </c>
      <c r="P8480" s="21" t="e">
        <f t="shared" ca="1" si="281"/>
        <v>#NAME?</v>
      </c>
    </row>
    <row r="8481" spans="1:16" x14ac:dyDescent="0.25">
      <c r="A8481" s="21" t="s">
        <v>2119</v>
      </c>
      <c r="B8481" s="25">
        <v>42186</v>
      </c>
      <c r="C8481" s="21" t="s">
        <v>6</v>
      </c>
      <c r="D8481" s="21">
        <v>362071</v>
      </c>
      <c r="F8481" s="26">
        <v>486.45</v>
      </c>
      <c r="G8481" s="28" t="s">
        <v>1435</v>
      </c>
      <c r="P8481" s="21" t="e">
        <f t="shared" ca="1" si="281"/>
        <v>#NAME?</v>
      </c>
    </row>
    <row r="8482" spans="1:16" x14ac:dyDescent="0.25">
      <c r="A8482" s="21" t="s">
        <v>2119</v>
      </c>
      <c r="B8482" s="25">
        <v>42186</v>
      </c>
      <c r="C8482" s="21" t="s">
        <v>6</v>
      </c>
      <c r="D8482" s="21">
        <v>177382</v>
      </c>
      <c r="F8482" s="26">
        <v>225.19</v>
      </c>
      <c r="G8482" s="28" t="s">
        <v>1433</v>
      </c>
      <c r="P8482" s="21" t="e">
        <f t="shared" ca="1" si="281"/>
        <v>#NAME?</v>
      </c>
    </row>
    <row r="8483" spans="1:16" x14ac:dyDescent="0.25">
      <c r="A8483" s="21" t="s">
        <v>2119</v>
      </c>
      <c r="B8483" s="25">
        <v>42186</v>
      </c>
      <c r="C8483" s="21" t="s">
        <v>6</v>
      </c>
      <c r="D8483" s="21">
        <v>336368</v>
      </c>
      <c r="F8483" s="26">
        <v>1004.69</v>
      </c>
      <c r="G8483" s="28" t="s">
        <v>1415</v>
      </c>
      <c r="P8483" s="21" t="e">
        <f t="shared" ca="1" si="281"/>
        <v>#NAME?</v>
      </c>
    </row>
    <row r="8484" spans="1:16" x14ac:dyDescent="0.25">
      <c r="A8484" s="21" t="s">
        <v>2119</v>
      </c>
      <c r="B8484" s="25">
        <v>42187</v>
      </c>
      <c r="C8484" s="21" t="s">
        <v>21</v>
      </c>
      <c r="D8484" s="21" t="s">
        <v>1434</v>
      </c>
      <c r="E8484" s="26">
        <v>-8000</v>
      </c>
      <c r="G8484" s="28" t="s">
        <v>1040</v>
      </c>
      <c r="I8484" s="21">
        <f t="shared" ref="I8484:I8490" si="282">WEEKNUM(B8484)</f>
        <v>27</v>
      </c>
      <c r="P8484" s="21" t="e">
        <f t="shared" ca="1" si="281"/>
        <v>#NAME?</v>
      </c>
    </row>
    <row r="8485" spans="1:16" x14ac:dyDescent="0.25">
      <c r="A8485" s="21" t="s">
        <v>2119</v>
      </c>
      <c r="B8485" s="25">
        <v>42187</v>
      </c>
      <c r="C8485" s="21" t="s">
        <v>21</v>
      </c>
      <c r="D8485" s="21" t="s">
        <v>1216</v>
      </c>
      <c r="E8485" s="26">
        <v>200</v>
      </c>
      <c r="G8485" s="28" t="s">
        <v>1421</v>
      </c>
      <c r="I8485" s="21">
        <f t="shared" si="282"/>
        <v>27</v>
      </c>
      <c r="P8485" s="21" t="e">
        <f t="shared" ca="1" si="281"/>
        <v>#NAME?</v>
      </c>
    </row>
    <row r="8486" spans="1:16" x14ac:dyDescent="0.25">
      <c r="A8486" s="21" t="s">
        <v>2119</v>
      </c>
      <c r="B8486" s="25">
        <v>42187</v>
      </c>
      <c r="C8486" s="21" t="s">
        <v>21</v>
      </c>
      <c r="D8486" s="21" t="s">
        <v>1216</v>
      </c>
      <c r="E8486" s="26">
        <v>50</v>
      </c>
      <c r="G8486" s="28" t="s">
        <v>1220</v>
      </c>
      <c r="I8486" s="21">
        <f t="shared" si="282"/>
        <v>27</v>
      </c>
      <c r="P8486" s="21" t="e">
        <f t="shared" ca="1" si="281"/>
        <v>#NAME?</v>
      </c>
    </row>
    <row r="8487" spans="1:16" x14ac:dyDescent="0.25">
      <c r="A8487" s="21" t="s">
        <v>2119</v>
      </c>
      <c r="B8487" s="25">
        <v>42187</v>
      </c>
      <c r="C8487" s="21" t="s">
        <v>21</v>
      </c>
      <c r="D8487" s="21" t="s">
        <v>1216</v>
      </c>
      <c r="E8487" s="26">
        <v>250</v>
      </c>
      <c r="G8487" s="28" t="s">
        <v>1354</v>
      </c>
      <c r="I8487" s="21">
        <f t="shared" si="282"/>
        <v>27</v>
      </c>
      <c r="P8487" s="21" t="e">
        <f t="shared" ca="1" si="281"/>
        <v>#NAME?</v>
      </c>
    </row>
    <row r="8488" spans="1:16" x14ac:dyDescent="0.25">
      <c r="A8488" s="21" t="s">
        <v>2119</v>
      </c>
      <c r="B8488" s="25">
        <v>42187</v>
      </c>
      <c r="C8488" s="21" t="s">
        <v>21</v>
      </c>
      <c r="D8488" s="21" t="s">
        <v>452</v>
      </c>
      <c r="E8488" s="26">
        <v>800</v>
      </c>
      <c r="G8488" s="28" t="s">
        <v>1433</v>
      </c>
      <c r="I8488" s="21">
        <f t="shared" si="282"/>
        <v>27</v>
      </c>
      <c r="P8488" s="21" t="e">
        <f t="shared" ca="1" si="281"/>
        <v>#NAME?</v>
      </c>
    </row>
    <row r="8489" spans="1:16" x14ac:dyDescent="0.25">
      <c r="A8489" s="21" t="s">
        <v>2119</v>
      </c>
      <c r="B8489" s="25">
        <v>42187</v>
      </c>
      <c r="C8489" s="21" t="s">
        <v>21</v>
      </c>
      <c r="D8489" s="21" t="s">
        <v>452</v>
      </c>
      <c r="E8489" s="26">
        <v>300</v>
      </c>
      <c r="G8489" s="28" t="s">
        <v>223</v>
      </c>
      <c r="I8489" s="21">
        <f t="shared" si="282"/>
        <v>27</v>
      </c>
      <c r="P8489" s="21" t="e">
        <f t="shared" ca="1" si="281"/>
        <v>#NAME?</v>
      </c>
    </row>
    <row r="8490" spans="1:16" x14ac:dyDescent="0.25">
      <c r="A8490" s="21" t="s">
        <v>2119</v>
      </c>
      <c r="B8490" s="25">
        <v>42187</v>
      </c>
      <c r="C8490" s="21" t="s">
        <v>21</v>
      </c>
      <c r="D8490" s="21" t="s">
        <v>510</v>
      </c>
      <c r="E8490" s="26">
        <v>190.75</v>
      </c>
      <c r="G8490" s="28" t="s">
        <v>299</v>
      </c>
      <c r="I8490" s="21">
        <f t="shared" si="282"/>
        <v>27</v>
      </c>
      <c r="P8490" s="21" t="e">
        <f t="shared" ca="1" si="281"/>
        <v>#NAME?</v>
      </c>
    </row>
    <row r="8491" spans="1:16" x14ac:dyDescent="0.25">
      <c r="A8491" s="21" t="s">
        <v>2119</v>
      </c>
      <c r="B8491" s="25">
        <v>42187</v>
      </c>
      <c r="C8491" s="21" t="s">
        <v>6</v>
      </c>
      <c r="D8491" s="21">
        <v>177629</v>
      </c>
      <c r="F8491" s="26">
        <v>78.05</v>
      </c>
      <c r="G8491" s="28" t="s">
        <v>1433</v>
      </c>
      <c r="P8491" s="21" t="e">
        <f t="shared" ca="1" si="281"/>
        <v>#NAME?</v>
      </c>
    </row>
    <row r="8492" spans="1:16" x14ac:dyDescent="0.25">
      <c r="A8492" s="21" t="s">
        <v>2119</v>
      </c>
      <c r="B8492" s="25">
        <v>42187</v>
      </c>
      <c r="C8492" s="21" t="s">
        <v>6</v>
      </c>
      <c r="D8492" s="21">
        <v>336533</v>
      </c>
      <c r="F8492" s="26">
        <v>609.35</v>
      </c>
      <c r="G8492" s="28" t="s">
        <v>1415</v>
      </c>
      <c r="P8492" s="21" t="e">
        <f t="shared" ca="1" si="281"/>
        <v>#NAME?</v>
      </c>
    </row>
    <row r="8493" spans="1:16" x14ac:dyDescent="0.25">
      <c r="A8493" s="21" t="s">
        <v>2119</v>
      </c>
      <c r="B8493" s="25">
        <v>42188</v>
      </c>
      <c r="C8493" s="21" t="s">
        <v>21</v>
      </c>
      <c r="D8493" s="21" t="s">
        <v>1382</v>
      </c>
      <c r="E8493" s="26">
        <v>3000</v>
      </c>
      <c r="G8493" s="28" t="s">
        <v>1432</v>
      </c>
      <c r="I8493" s="21">
        <f>WEEKNUM(B8493)</f>
        <v>27</v>
      </c>
      <c r="P8493" s="21" t="e">
        <f t="shared" ca="1" si="281"/>
        <v>#NAME?</v>
      </c>
    </row>
    <row r="8494" spans="1:16" x14ac:dyDescent="0.25">
      <c r="A8494" s="21" t="s">
        <v>2119</v>
      </c>
      <c r="B8494" s="25">
        <v>42188</v>
      </c>
      <c r="C8494" s="21" t="s">
        <v>21</v>
      </c>
      <c r="D8494" s="21" t="s">
        <v>40</v>
      </c>
      <c r="E8494" s="26">
        <v>2000</v>
      </c>
      <c r="G8494" s="28" t="s">
        <v>1415</v>
      </c>
      <c r="I8494" s="21">
        <f>WEEKNUM(B8494)</f>
        <v>27</v>
      </c>
      <c r="P8494" s="21" t="e">
        <f t="shared" ca="1" si="281"/>
        <v>#NAME?</v>
      </c>
    </row>
    <row r="8495" spans="1:16" x14ac:dyDescent="0.25">
      <c r="A8495" s="21" t="s">
        <v>2119</v>
      </c>
      <c r="B8495" s="25">
        <v>42188</v>
      </c>
      <c r="C8495" s="21" t="s">
        <v>6</v>
      </c>
      <c r="D8495" s="21">
        <v>348754</v>
      </c>
      <c r="F8495" s="26">
        <v>215.31</v>
      </c>
      <c r="G8495" s="28" t="s">
        <v>1435</v>
      </c>
      <c r="P8495" s="21" t="e">
        <f t="shared" ca="1" si="281"/>
        <v>#NAME?</v>
      </c>
    </row>
    <row r="8496" spans="1:16" x14ac:dyDescent="0.25">
      <c r="A8496" s="21" t="s">
        <v>2119</v>
      </c>
      <c r="B8496" s="25">
        <v>42188</v>
      </c>
      <c r="C8496" s="21" t="s">
        <v>6</v>
      </c>
      <c r="D8496" s="21">
        <v>336679</v>
      </c>
      <c r="F8496" s="26">
        <v>181.03</v>
      </c>
      <c r="G8496" s="28" t="s">
        <v>1442</v>
      </c>
      <c r="P8496" s="21" t="e">
        <f t="shared" ca="1" si="281"/>
        <v>#NAME?</v>
      </c>
    </row>
    <row r="8497" spans="1:16" x14ac:dyDescent="0.25">
      <c r="A8497" s="21" t="s">
        <v>2119</v>
      </c>
      <c r="B8497" s="25">
        <v>42188</v>
      </c>
      <c r="C8497" s="21" t="s">
        <v>21</v>
      </c>
      <c r="D8497" s="21" t="s">
        <v>1382</v>
      </c>
      <c r="E8497" s="26">
        <v>3000</v>
      </c>
      <c r="G8497" s="28" t="s">
        <v>1435</v>
      </c>
      <c r="I8497" s="21">
        <f>WEEKNUM(B8497)</f>
        <v>27</v>
      </c>
      <c r="P8497" s="21" t="e">
        <f t="shared" ca="1" si="281"/>
        <v>#NAME?</v>
      </c>
    </row>
    <row r="8498" spans="1:16" x14ac:dyDescent="0.25">
      <c r="A8498" s="21" t="s">
        <v>2119</v>
      </c>
      <c r="B8498" s="25">
        <v>42191</v>
      </c>
      <c r="C8498" s="21" t="s">
        <v>21</v>
      </c>
      <c r="D8498" s="21" t="s">
        <v>1419</v>
      </c>
      <c r="E8498" s="26">
        <v>2500</v>
      </c>
      <c r="G8498" s="28" t="s">
        <v>1433</v>
      </c>
      <c r="I8498" s="21">
        <f>WEEKNUM(B8498)</f>
        <v>28</v>
      </c>
      <c r="P8498" s="21" t="e">
        <f t="shared" ca="1" si="281"/>
        <v>#NAME?</v>
      </c>
    </row>
    <row r="8499" spans="1:16" x14ac:dyDescent="0.25">
      <c r="A8499" s="21" t="s">
        <v>2119</v>
      </c>
      <c r="B8499" s="25">
        <v>42191</v>
      </c>
      <c r="C8499" s="21" t="s">
        <v>21</v>
      </c>
      <c r="D8499" s="21" t="s">
        <v>1153</v>
      </c>
      <c r="E8499" s="26">
        <v>2000</v>
      </c>
      <c r="G8499" s="28" t="s">
        <v>1440</v>
      </c>
      <c r="I8499" s="21">
        <f>WEEKNUM(B8499)</f>
        <v>28</v>
      </c>
      <c r="P8499" s="21" t="e">
        <f t="shared" ca="1" si="281"/>
        <v>#NAME?</v>
      </c>
    </row>
    <row r="8500" spans="1:16" x14ac:dyDescent="0.25">
      <c r="A8500" s="21" t="s">
        <v>2119</v>
      </c>
      <c r="B8500" s="25">
        <v>42191</v>
      </c>
      <c r="C8500" s="21" t="s">
        <v>6</v>
      </c>
      <c r="D8500" s="21">
        <v>178249</v>
      </c>
      <c r="F8500" s="26">
        <v>99.1</v>
      </c>
      <c r="G8500" s="28" t="s">
        <v>1433</v>
      </c>
      <c r="P8500" s="21" t="e">
        <f t="shared" ca="1" si="281"/>
        <v>#NAME?</v>
      </c>
    </row>
    <row r="8501" spans="1:16" x14ac:dyDescent="0.25">
      <c r="A8501" s="21" t="s">
        <v>2119</v>
      </c>
      <c r="B8501" s="25">
        <v>42191</v>
      </c>
      <c r="C8501" s="21" t="s">
        <v>6</v>
      </c>
      <c r="D8501" s="21" t="s">
        <v>216</v>
      </c>
      <c r="F8501" s="26">
        <v>419</v>
      </c>
      <c r="G8501" s="28" t="s">
        <v>1388</v>
      </c>
      <c r="P8501" s="21" t="e">
        <f t="shared" ca="1" si="281"/>
        <v>#NAME?</v>
      </c>
    </row>
    <row r="8502" spans="1:16" x14ac:dyDescent="0.25">
      <c r="A8502" s="21" t="s">
        <v>2119</v>
      </c>
      <c r="B8502" s="25">
        <v>42192</v>
      </c>
      <c r="C8502" s="21" t="s">
        <v>6</v>
      </c>
      <c r="D8502" s="21">
        <v>127506</v>
      </c>
      <c r="F8502" s="26">
        <v>1670.7</v>
      </c>
      <c r="G8502" s="28" t="s">
        <v>1433</v>
      </c>
      <c r="P8502" s="21" t="e">
        <f t="shared" ca="1" si="281"/>
        <v>#NAME?</v>
      </c>
    </row>
    <row r="8503" spans="1:16" x14ac:dyDescent="0.25">
      <c r="A8503" s="21" t="s">
        <v>2119</v>
      </c>
      <c r="B8503" s="25">
        <v>42192</v>
      </c>
      <c r="C8503" s="21" t="s">
        <v>6</v>
      </c>
      <c r="D8503" s="21">
        <v>362552</v>
      </c>
      <c r="F8503" s="26">
        <v>66.98</v>
      </c>
      <c r="G8503" s="28" t="s">
        <v>1435</v>
      </c>
      <c r="P8503" s="21" t="e">
        <f t="shared" ca="1" si="281"/>
        <v>#NAME?</v>
      </c>
    </row>
    <row r="8504" spans="1:16" x14ac:dyDescent="0.25">
      <c r="A8504" s="21" t="s">
        <v>2119</v>
      </c>
      <c r="B8504" s="25">
        <v>42192</v>
      </c>
      <c r="C8504" s="21" t="s">
        <v>6</v>
      </c>
      <c r="D8504" s="21">
        <v>337022</v>
      </c>
      <c r="F8504" s="26">
        <v>339.59</v>
      </c>
      <c r="G8504" s="28" t="s">
        <v>1426</v>
      </c>
      <c r="P8504" s="21" t="e">
        <f t="shared" ca="1" si="281"/>
        <v>#NAME?</v>
      </c>
    </row>
    <row r="8505" spans="1:16" x14ac:dyDescent="0.25">
      <c r="A8505" s="21" t="s">
        <v>2119</v>
      </c>
      <c r="B8505" s="25">
        <v>42192</v>
      </c>
      <c r="C8505" s="21" t="s">
        <v>6</v>
      </c>
      <c r="D8505" s="21">
        <v>178456</v>
      </c>
      <c r="F8505" s="26">
        <v>760.86</v>
      </c>
      <c r="G8505" s="28" t="s">
        <v>1433</v>
      </c>
      <c r="P8505" s="21" t="e">
        <f t="shared" ca="1" si="281"/>
        <v>#NAME?</v>
      </c>
    </row>
    <row r="8506" spans="1:16" x14ac:dyDescent="0.25">
      <c r="A8506" s="21" t="s">
        <v>2119</v>
      </c>
      <c r="B8506" s="25">
        <v>42192</v>
      </c>
      <c r="C8506" s="21" t="s">
        <v>6</v>
      </c>
      <c r="D8506" s="21">
        <v>362610</v>
      </c>
      <c r="F8506" s="26">
        <v>351.59</v>
      </c>
      <c r="G8506" s="28" t="s">
        <v>1435</v>
      </c>
      <c r="P8506" s="21" t="e">
        <f t="shared" ca="1" si="281"/>
        <v>#NAME?</v>
      </c>
    </row>
    <row r="8507" spans="1:16" x14ac:dyDescent="0.25">
      <c r="A8507" s="21" t="s">
        <v>2119</v>
      </c>
      <c r="B8507" s="25">
        <v>42192</v>
      </c>
      <c r="C8507" s="21" t="s">
        <v>21</v>
      </c>
      <c r="D8507" s="21" t="s">
        <v>1018</v>
      </c>
      <c r="E8507" s="26">
        <v>95</v>
      </c>
      <c r="G8507" s="28" t="s">
        <v>1426</v>
      </c>
      <c r="I8507" s="21">
        <f>WEEKNUM(B8507)</f>
        <v>28</v>
      </c>
      <c r="P8507" s="21" t="e">
        <f t="shared" ca="1" si="281"/>
        <v>#NAME?</v>
      </c>
    </row>
    <row r="8508" spans="1:16" x14ac:dyDescent="0.25">
      <c r="A8508" s="21" t="s">
        <v>2119</v>
      </c>
      <c r="B8508" s="25">
        <v>42192</v>
      </c>
      <c r="C8508" s="21" t="s">
        <v>21</v>
      </c>
      <c r="D8508" s="21" t="s">
        <v>489</v>
      </c>
      <c r="E8508" s="26">
        <v>226.29</v>
      </c>
      <c r="G8508" s="28" t="s">
        <v>454</v>
      </c>
      <c r="I8508" s="21">
        <f>WEEKNUM(B8508)</f>
        <v>28</v>
      </c>
      <c r="P8508" s="21" t="e">
        <f t="shared" ca="1" si="281"/>
        <v>#NAME?</v>
      </c>
    </row>
    <row r="8509" spans="1:16" x14ac:dyDescent="0.25">
      <c r="A8509" s="21" t="s">
        <v>2119</v>
      </c>
      <c r="B8509" s="25">
        <v>42192</v>
      </c>
      <c r="C8509" s="21" t="s">
        <v>21</v>
      </c>
      <c r="D8509" s="21" t="s">
        <v>924</v>
      </c>
      <c r="E8509" s="26">
        <v>3450</v>
      </c>
      <c r="G8509" s="28" t="s">
        <v>1435</v>
      </c>
      <c r="I8509" s="21">
        <f>WEEKNUM(B8509)</f>
        <v>28</v>
      </c>
      <c r="P8509" s="21" t="e">
        <f t="shared" ca="1" si="281"/>
        <v>#NAME?</v>
      </c>
    </row>
    <row r="8510" spans="1:16" x14ac:dyDescent="0.25">
      <c r="A8510" s="21" t="s">
        <v>2119</v>
      </c>
      <c r="B8510" s="25">
        <v>42192</v>
      </c>
      <c r="C8510" s="21" t="s">
        <v>21</v>
      </c>
      <c r="D8510" s="21" t="s">
        <v>452</v>
      </c>
      <c r="E8510" s="26">
        <v>600</v>
      </c>
      <c r="G8510" s="28" t="s">
        <v>259</v>
      </c>
      <c r="I8510" s="21">
        <f>WEEKNUM(B8510)</f>
        <v>28</v>
      </c>
      <c r="P8510" s="21" t="e">
        <f t="shared" ca="1" si="281"/>
        <v>#NAME?</v>
      </c>
    </row>
    <row r="8511" spans="1:16" x14ac:dyDescent="0.25">
      <c r="A8511" s="21" t="s">
        <v>2119</v>
      </c>
      <c r="B8511" s="25">
        <v>42193</v>
      </c>
      <c r="C8511" s="21" t="s">
        <v>6</v>
      </c>
      <c r="D8511" s="21">
        <v>452972</v>
      </c>
      <c r="F8511" s="26">
        <v>300.5</v>
      </c>
      <c r="G8511" s="28" t="s">
        <v>1432</v>
      </c>
      <c r="P8511" s="21" t="e">
        <f t="shared" ca="1" si="281"/>
        <v>#NAME?</v>
      </c>
    </row>
    <row r="8512" spans="1:16" x14ac:dyDescent="0.25">
      <c r="A8512" s="21" t="s">
        <v>2119</v>
      </c>
      <c r="B8512" s="25">
        <v>42193</v>
      </c>
      <c r="C8512" s="21" t="s">
        <v>6</v>
      </c>
      <c r="D8512" s="21">
        <v>337185</v>
      </c>
      <c r="F8512" s="26">
        <v>797.47</v>
      </c>
      <c r="G8512" s="28" t="s">
        <v>1426</v>
      </c>
      <c r="P8512" s="21" t="e">
        <f t="shared" ca="1" si="281"/>
        <v>#NAME?</v>
      </c>
    </row>
    <row r="8513" spans="1:16" x14ac:dyDescent="0.25">
      <c r="A8513" s="21" t="s">
        <v>2119</v>
      </c>
      <c r="B8513" s="25">
        <v>42193</v>
      </c>
      <c r="C8513" s="21" t="s">
        <v>6</v>
      </c>
      <c r="D8513" s="21">
        <v>412464</v>
      </c>
      <c r="F8513" s="26">
        <v>55.84</v>
      </c>
      <c r="G8513" s="28" t="s">
        <v>1440</v>
      </c>
      <c r="P8513" s="21" t="e">
        <f t="shared" ca="1" si="281"/>
        <v>#NAME?</v>
      </c>
    </row>
    <row r="8514" spans="1:16" x14ac:dyDescent="0.25">
      <c r="A8514" s="21" t="s">
        <v>2119</v>
      </c>
      <c r="B8514" s="25">
        <v>42193</v>
      </c>
      <c r="C8514" s="21" t="s">
        <v>6</v>
      </c>
      <c r="D8514" s="21">
        <v>362701</v>
      </c>
      <c r="F8514" s="26">
        <v>260.95999999999998</v>
      </c>
      <c r="G8514" s="28" t="s">
        <v>1435</v>
      </c>
      <c r="P8514" s="21" t="e">
        <f t="shared" ca="1" si="281"/>
        <v>#NAME?</v>
      </c>
    </row>
    <row r="8515" spans="1:16" x14ac:dyDescent="0.25">
      <c r="A8515" s="21" t="s">
        <v>2119</v>
      </c>
      <c r="B8515" s="25">
        <v>42193</v>
      </c>
      <c r="C8515" s="21" t="s">
        <v>21</v>
      </c>
      <c r="D8515" s="21" t="s">
        <v>1147</v>
      </c>
      <c r="E8515" s="26">
        <v>340</v>
      </c>
      <c r="G8515" s="28" t="s">
        <v>1443</v>
      </c>
      <c r="I8515" s="21">
        <f>WEEKNUM(B8515)</f>
        <v>28</v>
      </c>
      <c r="P8515" s="21" t="e">
        <f t="shared" ca="1" si="281"/>
        <v>#NAME?</v>
      </c>
    </row>
    <row r="8516" spans="1:16" x14ac:dyDescent="0.25">
      <c r="A8516" s="21" t="s">
        <v>2119</v>
      </c>
      <c r="B8516" s="25">
        <v>42194</v>
      </c>
      <c r="C8516" s="21" t="s">
        <v>6</v>
      </c>
      <c r="D8516" s="21">
        <v>453086</v>
      </c>
      <c r="F8516" s="26">
        <v>57.29</v>
      </c>
      <c r="G8516" s="28" t="s">
        <v>1432</v>
      </c>
      <c r="P8516" s="21" t="e">
        <f t="shared" ca="1" si="281"/>
        <v>#NAME?</v>
      </c>
    </row>
    <row r="8517" spans="1:16" x14ac:dyDescent="0.25">
      <c r="A8517" s="21" t="s">
        <v>2119</v>
      </c>
      <c r="B8517" s="25">
        <v>42194</v>
      </c>
      <c r="C8517" s="21" t="s">
        <v>6</v>
      </c>
      <c r="D8517" s="21">
        <v>178894</v>
      </c>
      <c r="F8517" s="26">
        <v>534.51</v>
      </c>
      <c r="G8517" s="28" t="s">
        <v>1433</v>
      </c>
      <c r="P8517" s="21" t="e">
        <f t="shared" ca="1" si="281"/>
        <v>#NAME?</v>
      </c>
    </row>
    <row r="8518" spans="1:16" x14ac:dyDescent="0.25">
      <c r="A8518" s="21" t="s">
        <v>2119</v>
      </c>
      <c r="B8518" s="25">
        <v>42194</v>
      </c>
      <c r="C8518" s="21" t="s">
        <v>6</v>
      </c>
      <c r="D8518" s="21">
        <v>367544</v>
      </c>
      <c r="F8518" s="26">
        <v>1174</v>
      </c>
      <c r="G8518" s="28" t="s">
        <v>1354</v>
      </c>
      <c r="P8518" s="21" t="e">
        <f t="shared" ca="1" si="281"/>
        <v>#NAME?</v>
      </c>
    </row>
    <row r="8519" spans="1:16" x14ac:dyDescent="0.25">
      <c r="A8519" s="21" t="s">
        <v>2119</v>
      </c>
      <c r="B8519" s="25">
        <v>42194</v>
      </c>
      <c r="C8519" s="21" t="s">
        <v>6</v>
      </c>
      <c r="D8519" s="21">
        <v>337403</v>
      </c>
      <c r="F8519" s="26">
        <v>438.91</v>
      </c>
      <c r="G8519" s="28" t="s">
        <v>1354</v>
      </c>
      <c r="P8519" s="21" t="e">
        <f t="shared" ca="1" si="281"/>
        <v>#NAME?</v>
      </c>
    </row>
    <row r="8520" spans="1:16" x14ac:dyDescent="0.25">
      <c r="A8520" s="21" t="s">
        <v>2119</v>
      </c>
      <c r="B8520" s="25">
        <v>42194</v>
      </c>
      <c r="C8520" s="21" t="s">
        <v>21</v>
      </c>
      <c r="D8520" s="21" t="s">
        <v>1438</v>
      </c>
      <c r="E8520" s="26">
        <v>10000</v>
      </c>
      <c r="G8520" s="28" t="s">
        <v>1088</v>
      </c>
      <c r="I8520" s="21">
        <f>WEEKNUM(B8520)</f>
        <v>28</v>
      </c>
      <c r="P8520" s="21" t="e">
        <f t="shared" ca="1" si="281"/>
        <v>#NAME?</v>
      </c>
    </row>
    <row r="8521" spans="1:16" x14ac:dyDescent="0.25">
      <c r="A8521" s="21" t="s">
        <v>2119</v>
      </c>
      <c r="B8521" s="25">
        <v>42194</v>
      </c>
      <c r="C8521" s="21" t="s">
        <v>21</v>
      </c>
      <c r="D8521" s="21" t="s">
        <v>1018</v>
      </c>
      <c r="E8521" s="26">
        <v>95</v>
      </c>
      <c r="G8521" s="28" t="s">
        <v>1354</v>
      </c>
      <c r="I8521" s="21">
        <f>WEEKNUM(B8521)</f>
        <v>28</v>
      </c>
      <c r="P8521" s="21" t="e">
        <f t="shared" ca="1" si="281"/>
        <v>#NAME?</v>
      </c>
    </row>
    <row r="8522" spans="1:16" x14ac:dyDescent="0.25">
      <c r="A8522" s="21" t="s">
        <v>2119</v>
      </c>
      <c r="B8522" s="25">
        <v>42194</v>
      </c>
      <c r="C8522" s="21" t="s">
        <v>21</v>
      </c>
      <c r="D8522" s="21" t="s">
        <v>1179</v>
      </c>
      <c r="E8522" s="26">
        <v>1415</v>
      </c>
      <c r="G8522" s="28" t="s">
        <v>1354</v>
      </c>
      <c r="I8522" s="21">
        <f>WEEKNUM(B8522)</f>
        <v>28</v>
      </c>
      <c r="P8522" s="21" t="e">
        <f t="shared" ca="1" si="281"/>
        <v>#NAME?</v>
      </c>
    </row>
    <row r="8523" spans="1:16" x14ac:dyDescent="0.25">
      <c r="A8523" s="21" t="s">
        <v>2119</v>
      </c>
      <c r="B8523" s="25">
        <v>42195</v>
      </c>
      <c r="C8523" s="21" t="s">
        <v>6</v>
      </c>
      <c r="D8523" s="21">
        <v>179067</v>
      </c>
      <c r="F8523" s="26">
        <v>535.78</v>
      </c>
      <c r="G8523" s="28" t="s">
        <v>1433</v>
      </c>
      <c r="P8523" s="21" t="e">
        <f t="shared" ca="1" si="281"/>
        <v>#NAME?</v>
      </c>
    </row>
    <row r="8524" spans="1:16" x14ac:dyDescent="0.25">
      <c r="A8524" s="21" t="s">
        <v>2119</v>
      </c>
      <c r="B8524" s="25">
        <v>42195</v>
      </c>
      <c r="C8524" s="21" t="s">
        <v>6</v>
      </c>
      <c r="D8524" s="21">
        <v>412779</v>
      </c>
      <c r="F8524" s="26">
        <v>176.64</v>
      </c>
      <c r="G8524" s="28" t="s">
        <v>1440</v>
      </c>
      <c r="P8524" s="21" t="e">
        <f t="shared" ca="1" si="281"/>
        <v>#NAME?</v>
      </c>
    </row>
    <row r="8525" spans="1:16" x14ac:dyDescent="0.25">
      <c r="A8525" s="21" t="s">
        <v>2119</v>
      </c>
      <c r="B8525" s="25">
        <v>42195</v>
      </c>
      <c r="C8525" s="21" t="s">
        <v>21</v>
      </c>
      <c r="D8525" s="21" t="s">
        <v>1018</v>
      </c>
      <c r="E8525" s="26">
        <v>95</v>
      </c>
      <c r="G8525" s="28" t="s">
        <v>1354</v>
      </c>
      <c r="I8525" s="21">
        <f>WEEKNUM(B8525)</f>
        <v>28</v>
      </c>
      <c r="P8525" s="21" t="e">
        <f t="shared" ca="1" si="281"/>
        <v>#NAME?</v>
      </c>
    </row>
    <row r="8526" spans="1:16" x14ac:dyDescent="0.25">
      <c r="A8526" s="21" t="s">
        <v>2119</v>
      </c>
      <c r="B8526" s="25">
        <v>42195</v>
      </c>
      <c r="C8526" s="21" t="s">
        <v>21</v>
      </c>
      <c r="D8526" s="21" t="s">
        <v>1018</v>
      </c>
      <c r="E8526" s="26">
        <v>95</v>
      </c>
      <c r="G8526" s="28" t="s">
        <v>1433</v>
      </c>
      <c r="I8526" s="21">
        <f>WEEKNUM(B8526)</f>
        <v>28</v>
      </c>
      <c r="P8526" s="21" t="e">
        <f t="shared" ca="1" si="281"/>
        <v>#NAME?</v>
      </c>
    </row>
    <row r="8527" spans="1:16" x14ac:dyDescent="0.25">
      <c r="A8527" s="21" t="s">
        <v>2119</v>
      </c>
      <c r="B8527" s="25">
        <v>42195</v>
      </c>
      <c r="C8527" s="21" t="s">
        <v>21</v>
      </c>
      <c r="D8527" s="21" t="s">
        <v>255</v>
      </c>
      <c r="E8527" s="26">
        <v>1400</v>
      </c>
      <c r="G8527" s="28" t="s">
        <v>1426</v>
      </c>
      <c r="I8527" s="21">
        <f>WEEKNUM(B8527)</f>
        <v>28</v>
      </c>
      <c r="P8527" s="21" t="e">
        <f t="shared" ca="1" si="281"/>
        <v>#NAME?</v>
      </c>
    </row>
    <row r="8528" spans="1:16" x14ac:dyDescent="0.25">
      <c r="A8528" s="21" t="s">
        <v>2119</v>
      </c>
      <c r="B8528" s="25">
        <v>42195</v>
      </c>
      <c r="C8528" s="21" t="s">
        <v>21</v>
      </c>
      <c r="D8528" s="21" t="s">
        <v>295</v>
      </c>
      <c r="E8528" s="26">
        <v>1800</v>
      </c>
      <c r="G8528" s="28" t="s">
        <v>1354</v>
      </c>
      <c r="I8528" s="21">
        <f>WEEKNUM(B8528)</f>
        <v>28</v>
      </c>
      <c r="P8528" s="21" t="e">
        <f t="shared" ca="1" si="281"/>
        <v>#NAME?</v>
      </c>
    </row>
    <row r="8529" spans="1:16" x14ac:dyDescent="0.25">
      <c r="A8529" s="21" t="s">
        <v>2119</v>
      </c>
      <c r="B8529" s="25">
        <v>42196</v>
      </c>
      <c r="C8529" s="21" t="s">
        <v>6</v>
      </c>
      <c r="D8529" s="21">
        <v>367859</v>
      </c>
      <c r="F8529" s="26">
        <v>97.5</v>
      </c>
      <c r="G8529" s="28" t="s">
        <v>1354</v>
      </c>
      <c r="P8529" s="21" t="e">
        <f t="shared" ca="1" si="281"/>
        <v>#NAME?</v>
      </c>
    </row>
    <row r="8530" spans="1:16" x14ac:dyDescent="0.25">
      <c r="A8530" s="21" t="s">
        <v>2119</v>
      </c>
      <c r="B8530" s="25">
        <v>42196</v>
      </c>
      <c r="C8530" s="21" t="s">
        <v>6</v>
      </c>
      <c r="D8530" s="21">
        <v>179244</v>
      </c>
      <c r="F8530" s="26">
        <v>342.86</v>
      </c>
      <c r="G8530" s="28" t="s">
        <v>1433</v>
      </c>
      <c r="P8530" s="21" t="e">
        <f t="shared" ca="1" si="281"/>
        <v>#NAME?</v>
      </c>
    </row>
    <row r="8531" spans="1:16" x14ac:dyDescent="0.25">
      <c r="A8531" s="21" t="s">
        <v>2119</v>
      </c>
      <c r="B8531" s="25">
        <v>42198</v>
      </c>
      <c r="C8531" s="21" t="s">
        <v>21</v>
      </c>
      <c r="D8531" s="21" t="s">
        <v>1382</v>
      </c>
      <c r="E8531" s="26">
        <v>2000</v>
      </c>
      <c r="G8531" s="28" t="s">
        <v>1432</v>
      </c>
      <c r="I8531" s="21">
        <f>WEEKNUM(B8531)</f>
        <v>29</v>
      </c>
      <c r="P8531" s="21" t="e">
        <f t="shared" ca="1" si="281"/>
        <v>#NAME?</v>
      </c>
    </row>
    <row r="8532" spans="1:16" x14ac:dyDescent="0.25">
      <c r="A8532" s="21" t="s">
        <v>2119</v>
      </c>
      <c r="B8532" s="25">
        <v>42198</v>
      </c>
      <c r="C8532" s="21" t="s">
        <v>6</v>
      </c>
      <c r="D8532" s="21">
        <v>127981</v>
      </c>
      <c r="F8532" s="26">
        <v>1100.1300000000001</v>
      </c>
      <c r="G8532" s="28" t="s">
        <v>1433</v>
      </c>
      <c r="P8532" s="21" t="e">
        <f t="shared" ref="P8532:P8595" ca="1" si="283">sheetexists("budgets", G8532)</f>
        <v>#NAME?</v>
      </c>
    </row>
    <row r="8533" spans="1:16" x14ac:dyDescent="0.25">
      <c r="A8533" s="21" t="s">
        <v>2119</v>
      </c>
      <c r="B8533" s="25">
        <v>42198</v>
      </c>
      <c r="C8533" s="21" t="s">
        <v>6</v>
      </c>
      <c r="D8533" s="21">
        <v>337701</v>
      </c>
      <c r="F8533" s="26">
        <v>356.88</v>
      </c>
      <c r="G8533" s="28" t="s">
        <v>1440</v>
      </c>
      <c r="P8533" s="21" t="e">
        <f t="shared" ca="1" si="283"/>
        <v>#NAME?</v>
      </c>
    </row>
    <row r="8534" spans="1:16" x14ac:dyDescent="0.25">
      <c r="A8534" s="21" t="s">
        <v>2119</v>
      </c>
      <c r="B8534" s="25">
        <v>42198</v>
      </c>
      <c r="C8534" s="21" t="s">
        <v>6</v>
      </c>
      <c r="D8534" s="21">
        <v>363094</v>
      </c>
      <c r="F8534" s="26">
        <v>80.010000000000005</v>
      </c>
      <c r="G8534" s="28" t="s">
        <v>1432</v>
      </c>
      <c r="P8534" s="21" t="e">
        <f t="shared" ca="1" si="283"/>
        <v>#NAME?</v>
      </c>
    </row>
    <row r="8535" spans="1:16" x14ac:dyDescent="0.25">
      <c r="A8535" s="21" t="s">
        <v>2119</v>
      </c>
      <c r="B8535" s="25">
        <v>42198</v>
      </c>
      <c r="C8535" s="21" t="s">
        <v>21</v>
      </c>
      <c r="D8535" s="21" t="s">
        <v>1434</v>
      </c>
      <c r="E8535" s="26">
        <v>-3000</v>
      </c>
      <c r="G8535" s="28" t="s">
        <v>1040</v>
      </c>
      <c r="I8535" s="21">
        <f t="shared" ref="I8535:I8546" si="284">WEEKNUM(B8535)</f>
        <v>29</v>
      </c>
      <c r="P8535" s="21" t="e">
        <f t="shared" ca="1" si="283"/>
        <v>#NAME?</v>
      </c>
    </row>
    <row r="8536" spans="1:16" x14ac:dyDescent="0.25">
      <c r="A8536" s="21" t="s">
        <v>2119</v>
      </c>
      <c r="B8536" s="25">
        <v>42198</v>
      </c>
      <c r="C8536" s="21" t="s">
        <v>21</v>
      </c>
      <c r="D8536" s="21" t="s">
        <v>1444</v>
      </c>
      <c r="E8536" s="26">
        <v>1176.52</v>
      </c>
      <c r="G8536" s="28" t="s">
        <v>1040</v>
      </c>
      <c r="I8536" s="21">
        <f t="shared" si="284"/>
        <v>29</v>
      </c>
      <c r="P8536" s="21" t="e">
        <f t="shared" ca="1" si="283"/>
        <v>#NAME?</v>
      </c>
    </row>
    <row r="8537" spans="1:16" x14ac:dyDescent="0.25">
      <c r="A8537" s="21" t="s">
        <v>2119</v>
      </c>
      <c r="B8537" s="25">
        <v>42198</v>
      </c>
      <c r="C8537" s="21" t="s">
        <v>21</v>
      </c>
      <c r="D8537" s="21" t="s">
        <v>1018</v>
      </c>
      <c r="E8537" s="26">
        <v>95</v>
      </c>
      <c r="G8537" s="28" t="s">
        <v>1426</v>
      </c>
      <c r="I8537" s="21">
        <f t="shared" si="284"/>
        <v>29</v>
      </c>
      <c r="P8537" s="21" t="e">
        <f t="shared" ca="1" si="283"/>
        <v>#NAME?</v>
      </c>
    </row>
    <row r="8538" spans="1:16" x14ac:dyDescent="0.25">
      <c r="A8538" s="21" t="s">
        <v>2119</v>
      </c>
      <c r="B8538" s="25">
        <v>42198</v>
      </c>
      <c r="C8538" s="21" t="s">
        <v>21</v>
      </c>
      <c r="D8538" s="21" t="s">
        <v>924</v>
      </c>
      <c r="E8538" s="26">
        <v>2700</v>
      </c>
      <c r="G8538" s="28" t="s">
        <v>1426</v>
      </c>
      <c r="I8538" s="21">
        <f t="shared" si="284"/>
        <v>29</v>
      </c>
      <c r="P8538" s="21" t="e">
        <f t="shared" ca="1" si="283"/>
        <v>#NAME?</v>
      </c>
    </row>
    <row r="8539" spans="1:16" x14ac:dyDescent="0.25">
      <c r="A8539" s="21" t="s">
        <v>2119</v>
      </c>
      <c r="B8539" s="25">
        <v>42198</v>
      </c>
      <c r="C8539" s="21" t="s">
        <v>21</v>
      </c>
      <c r="D8539" s="21" t="s">
        <v>1216</v>
      </c>
      <c r="E8539" s="26">
        <v>250</v>
      </c>
      <c r="G8539" s="28" t="s">
        <v>1354</v>
      </c>
      <c r="I8539" s="21">
        <f t="shared" si="284"/>
        <v>29</v>
      </c>
      <c r="P8539" s="21" t="e">
        <f t="shared" ca="1" si="283"/>
        <v>#NAME?</v>
      </c>
    </row>
    <row r="8540" spans="1:16" x14ac:dyDescent="0.25">
      <c r="A8540" s="21" t="s">
        <v>2119</v>
      </c>
      <c r="B8540" s="25">
        <v>42198</v>
      </c>
      <c r="C8540" s="21" t="s">
        <v>21</v>
      </c>
      <c r="D8540" s="21" t="s">
        <v>1216</v>
      </c>
      <c r="E8540" s="26">
        <v>250</v>
      </c>
      <c r="G8540" s="28" t="s">
        <v>1426</v>
      </c>
      <c r="I8540" s="21">
        <f t="shared" si="284"/>
        <v>29</v>
      </c>
      <c r="P8540" s="21" t="e">
        <f t="shared" ca="1" si="283"/>
        <v>#NAME?</v>
      </c>
    </row>
    <row r="8541" spans="1:16" x14ac:dyDescent="0.25">
      <c r="A8541" s="21" t="s">
        <v>2119</v>
      </c>
      <c r="B8541" s="25">
        <v>42198</v>
      </c>
      <c r="C8541" s="21" t="s">
        <v>21</v>
      </c>
      <c r="D8541" s="21" t="s">
        <v>493</v>
      </c>
      <c r="E8541" s="26">
        <v>72</v>
      </c>
      <c r="G8541" s="28" t="s">
        <v>1354</v>
      </c>
      <c r="I8541" s="21">
        <f t="shared" si="284"/>
        <v>29</v>
      </c>
      <c r="P8541" s="21" t="e">
        <f t="shared" ca="1" si="283"/>
        <v>#NAME?</v>
      </c>
    </row>
    <row r="8542" spans="1:16" x14ac:dyDescent="0.25">
      <c r="A8542" s="21" t="s">
        <v>2119</v>
      </c>
      <c r="B8542" s="25">
        <v>42198</v>
      </c>
      <c r="C8542" s="21" t="s">
        <v>21</v>
      </c>
      <c r="D8542" s="21" t="s">
        <v>1153</v>
      </c>
      <c r="E8542" s="26">
        <v>1200</v>
      </c>
      <c r="G8542" s="21" t="s">
        <v>1364</v>
      </c>
      <c r="I8542" s="21">
        <f t="shared" si="284"/>
        <v>29</v>
      </c>
      <c r="P8542" s="21" t="e">
        <f t="shared" ca="1" si="283"/>
        <v>#NAME?</v>
      </c>
    </row>
    <row r="8543" spans="1:16" x14ac:dyDescent="0.25">
      <c r="A8543" s="21" t="s">
        <v>2119</v>
      </c>
      <c r="B8543" s="25">
        <v>42198</v>
      </c>
      <c r="C8543" s="21" t="s">
        <v>21</v>
      </c>
      <c r="D8543" s="21" t="s">
        <v>1153</v>
      </c>
      <c r="E8543" s="26">
        <v>1200</v>
      </c>
      <c r="G8543" s="28" t="s">
        <v>1372</v>
      </c>
      <c r="I8543" s="21">
        <f t="shared" si="284"/>
        <v>29</v>
      </c>
      <c r="P8543" s="21" t="e">
        <f t="shared" ca="1" si="283"/>
        <v>#NAME?</v>
      </c>
    </row>
    <row r="8544" spans="1:16" x14ac:dyDescent="0.25">
      <c r="A8544" s="21" t="s">
        <v>2119</v>
      </c>
      <c r="B8544" s="25">
        <v>42198</v>
      </c>
      <c r="C8544" s="21" t="s">
        <v>21</v>
      </c>
      <c r="D8544" s="21" t="s">
        <v>40</v>
      </c>
      <c r="E8544" s="26">
        <v>1850</v>
      </c>
      <c r="G8544" s="28" t="s">
        <v>1426</v>
      </c>
      <c r="I8544" s="21">
        <f t="shared" si="284"/>
        <v>29</v>
      </c>
      <c r="P8544" s="21" t="e">
        <f t="shared" ca="1" si="283"/>
        <v>#NAME?</v>
      </c>
    </row>
    <row r="8545" spans="1:16" x14ac:dyDescent="0.25">
      <c r="A8545" s="21" t="s">
        <v>2119</v>
      </c>
      <c r="B8545" s="25">
        <v>42198</v>
      </c>
      <c r="C8545" s="21" t="s">
        <v>21</v>
      </c>
      <c r="D8545" s="21" t="s">
        <v>578</v>
      </c>
      <c r="E8545" s="26">
        <v>1610</v>
      </c>
      <c r="G8545" s="28" t="s">
        <v>1440</v>
      </c>
      <c r="I8545" s="21">
        <f t="shared" si="284"/>
        <v>29</v>
      </c>
      <c r="P8545" s="21" t="e">
        <f t="shared" ca="1" si="283"/>
        <v>#NAME?</v>
      </c>
    </row>
    <row r="8546" spans="1:16" x14ac:dyDescent="0.25">
      <c r="A8546" s="21" t="s">
        <v>2119</v>
      </c>
      <c r="B8546" s="25">
        <v>42198</v>
      </c>
      <c r="C8546" s="21" t="s">
        <v>21</v>
      </c>
      <c r="D8546" s="21" t="s">
        <v>1153</v>
      </c>
      <c r="E8546" s="26">
        <v>1210</v>
      </c>
      <c r="G8546" s="28" t="s">
        <v>1415</v>
      </c>
      <c r="I8546" s="21">
        <f t="shared" si="284"/>
        <v>29</v>
      </c>
      <c r="P8546" s="21" t="e">
        <f t="shared" ca="1" si="283"/>
        <v>#NAME?</v>
      </c>
    </row>
    <row r="8547" spans="1:16" x14ac:dyDescent="0.25">
      <c r="A8547" s="21" t="s">
        <v>2119</v>
      </c>
      <c r="B8547" s="25">
        <v>42198</v>
      </c>
      <c r="C8547" s="21" t="s">
        <v>6</v>
      </c>
      <c r="D8547" s="21">
        <v>413119</v>
      </c>
      <c r="F8547" s="26">
        <v>715.17</v>
      </c>
      <c r="G8547" s="28" t="s">
        <v>1415</v>
      </c>
      <c r="P8547" s="21" t="e">
        <f t="shared" ca="1" si="283"/>
        <v>#NAME?</v>
      </c>
    </row>
    <row r="8548" spans="1:16" x14ac:dyDescent="0.25">
      <c r="A8548" s="21" t="s">
        <v>2119</v>
      </c>
      <c r="B8548" s="25">
        <v>42198</v>
      </c>
      <c r="C8548" s="21" t="s">
        <v>21</v>
      </c>
      <c r="D8548" s="21" t="s">
        <v>1382</v>
      </c>
      <c r="E8548" s="26">
        <v>2000</v>
      </c>
      <c r="G8548" s="28" t="s">
        <v>1435</v>
      </c>
      <c r="I8548" s="21">
        <f>WEEKNUM(B8548)</f>
        <v>29</v>
      </c>
      <c r="P8548" s="21" t="e">
        <f t="shared" ca="1" si="283"/>
        <v>#NAME?</v>
      </c>
    </row>
    <row r="8549" spans="1:16" x14ac:dyDescent="0.25">
      <c r="A8549" s="21" t="s">
        <v>2119</v>
      </c>
      <c r="B8549" s="25">
        <v>42199</v>
      </c>
      <c r="C8549" s="21" t="s">
        <v>21</v>
      </c>
      <c r="D8549" s="21" t="s">
        <v>1394</v>
      </c>
      <c r="E8549" s="26">
        <v>-7000</v>
      </c>
      <c r="G8549" s="28" t="s">
        <v>1040</v>
      </c>
      <c r="I8549" s="21">
        <f>WEEKNUM(B8549)</f>
        <v>29</v>
      </c>
      <c r="P8549" s="21" t="e">
        <f t="shared" ca="1" si="283"/>
        <v>#NAME?</v>
      </c>
    </row>
    <row r="8550" spans="1:16" x14ac:dyDescent="0.25">
      <c r="A8550" s="21" t="s">
        <v>2119</v>
      </c>
      <c r="B8550" s="25">
        <v>42199</v>
      </c>
      <c r="C8550" s="21" t="s">
        <v>21</v>
      </c>
      <c r="D8550" s="21" t="s">
        <v>1434</v>
      </c>
      <c r="E8550" s="26">
        <v>-3000</v>
      </c>
      <c r="G8550" s="28" t="s">
        <v>1040</v>
      </c>
      <c r="I8550" s="21">
        <f>WEEKNUM(B8550)</f>
        <v>29</v>
      </c>
      <c r="P8550" s="21" t="e">
        <f t="shared" ca="1" si="283"/>
        <v>#NAME?</v>
      </c>
    </row>
    <row r="8551" spans="1:16" x14ac:dyDescent="0.25">
      <c r="A8551" s="21" t="s">
        <v>2119</v>
      </c>
      <c r="B8551" s="25">
        <v>42199</v>
      </c>
      <c r="C8551" s="21" t="s">
        <v>21</v>
      </c>
      <c r="D8551" s="21" t="s">
        <v>1216</v>
      </c>
      <c r="E8551" s="26">
        <v>300</v>
      </c>
      <c r="G8551" s="28" t="s">
        <v>1435</v>
      </c>
      <c r="I8551" s="21">
        <f>WEEKNUM(B8551)</f>
        <v>29</v>
      </c>
      <c r="P8551" s="21" t="e">
        <f t="shared" ca="1" si="283"/>
        <v>#NAME?</v>
      </c>
    </row>
    <row r="8552" spans="1:16" x14ac:dyDescent="0.25">
      <c r="A8552" s="21" t="s">
        <v>2119</v>
      </c>
      <c r="B8552" s="25">
        <v>42199</v>
      </c>
      <c r="C8552" s="21" t="s">
        <v>21</v>
      </c>
      <c r="D8552" s="21" t="s">
        <v>1216</v>
      </c>
      <c r="E8552" s="26">
        <v>300</v>
      </c>
      <c r="G8552" s="28" t="s">
        <v>1432</v>
      </c>
      <c r="I8552" s="21">
        <f>WEEKNUM(B8552)</f>
        <v>29</v>
      </c>
      <c r="P8552" s="21" t="e">
        <f t="shared" ca="1" si="283"/>
        <v>#NAME?</v>
      </c>
    </row>
    <row r="8553" spans="1:16" x14ac:dyDescent="0.25">
      <c r="A8553" s="21" t="s">
        <v>2119</v>
      </c>
      <c r="B8553" s="25">
        <v>42199</v>
      </c>
      <c r="C8553" s="21" t="s">
        <v>6</v>
      </c>
      <c r="D8553" s="21">
        <v>350089</v>
      </c>
      <c r="F8553" s="26">
        <v>437.81</v>
      </c>
      <c r="G8553" s="21" t="s">
        <v>111</v>
      </c>
      <c r="P8553" s="21" t="e">
        <f t="shared" ca="1" si="283"/>
        <v>#NAME?</v>
      </c>
    </row>
    <row r="8554" spans="1:16" x14ac:dyDescent="0.25">
      <c r="A8554" s="21" t="s">
        <v>2119</v>
      </c>
      <c r="B8554" s="25">
        <v>42199</v>
      </c>
      <c r="C8554" s="21" t="s">
        <v>6</v>
      </c>
      <c r="D8554" s="21">
        <v>179679</v>
      </c>
      <c r="F8554" s="26">
        <v>956.05</v>
      </c>
      <c r="G8554" s="28" t="s">
        <v>1433</v>
      </c>
      <c r="P8554" s="21" t="e">
        <f t="shared" ca="1" si="283"/>
        <v>#NAME?</v>
      </c>
    </row>
    <row r="8555" spans="1:16" x14ac:dyDescent="0.25">
      <c r="A8555" s="21" t="s">
        <v>2119</v>
      </c>
      <c r="B8555" s="25">
        <v>42199</v>
      </c>
      <c r="C8555" s="21" t="s">
        <v>6</v>
      </c>
      <c r="D8555" s="21">
        <v>413287</v>
      </c>
      <c r="F8555" s="26">
        <v>338.99</v>
      </c>
      <c r="G8555" s="28" t="s">
        <v>1426</v>
      </c>
      <c r="P8555" s="21" t="e">
        <f t="shared" ca="1" si="283"/>
        <v>#NAME?</v>
      </c>
    </row>
    <row r="8556" spans="1:16" x14ac:dyDescent="0.25">
      <c r="A8556" s="21" t="s">
        <v>2119</v>
      </c>
      <c r="B8556" s="25">
        <v>42199</v>
      </c>
      <c r="C8556" s="21" t="s">
        <v>6</v>
      </c>
      <c r="D8556" s="21">
        <v>413286</v>
      </c>
      <c r="F8556" s="26">
        <v>633.48</v>
      </c>
      <c r="G8556" s="28" t="s">
        <v>1415</v>
      </c>
      <c r="P8556" s="21" t="e">
        <f t="shared" ca="1" si="283"/>
        <v>#NAME?</v>
      </c>
    </row>
    <row r="8557" spans="1:16" x14ac:dyDescent="0.25">
      <c r="A8557" s="21" t="s">
        <v>2119</v>
      </c>
      <c r="B8557" s="25">
        <v>42199</v>
      </c>
      <c r="C8557" s="21" t="s">
        <v>6</v>
      </c>
      <c r="D8557" s="21">
        <v>350206</v>
      </c>
      <c r="F8557" s="26">
        <v>638.11</v>
      </c>
      <c r="G8557" s="28" t="s">
        <v>1421</v>
      </c>
      <c r="P8557" s="21" t="e">
        <f t="shared" ca="1" si="283"/>
        <v>#NAME?</v>
      </c>
    </row>
    <row r="8558" spans="1:16" x14ac:dyDescent="0.25">
      <c r="A8558" s="21" t="s">
        <v>2119</v>
      </c>
      <c r="B8558" s="25">
        <v>42199</v>
      </c>
      <c r="C8558" s="21" t="s">
        <v>1400</v>
      </c>
      <c r="D8558" s="21" t="s">
        <v>1445</v>
      </c>
      <c r="F8558" s="26">
        <v>3900</v>
      </c>
      <c r="G8558" s="21" t="s">
        <v>1364</v>
      </c>
      <c r="P8558" s="21" t="e">
        <f t="shared" ca="1" si="283"/>
        <v>#NAME?</v>
      </c>
    </row>
    <row r="8559" spans="1:16" x14ac:dyDescent="0.25">
      <c r="A8559" s="21" t="s">
        <v>2119</v>
      </c>
      <c r="B8559" s="25">
        <v>42200</v>
      </c>
      <c r="C8559" s="21" t="s">
        <v>21</v>
      </c>
      <c r="D8559" s="21" t="s">
        <v>1419</v>
      </c>
      <c r="E8559" s="26">
        <v>2800</v>
      </c>
      <c r="G8559" s="28" t="s">
        <v>1433</v>
      </c>
      <c r="I8559" s="21">
        <f>WEEKNUM(B8559)</f>
        <v>29</v>
      </c>
      <c r="P8559" s="21" t="e">
        <f t="shared" ca="1" si="283"/>
        <v>#NAME?</v>
      </c>
    </row>
    <row r="8560" spans="1:16" x14ac:dyDescent="0.25">
      <c r="A8560" s="21" t="s">
        <v>2119</v>
      </c>
      <c r="B8560" s="25">
        <v>42200</v>
      </c>
      <c r="C8560" s="21" t="s">
        <v>6</v>
      </c>
      <c r="D8560" s="21">
        <v>128147</v>
      </c>
      <c r="F8560" s="26">
        <v>1709.33</v>
      </c>
      <c r="G8560" s="28" t="s">
        <v>1432</v>
      </c>
      <c r="P8560" s="21" t="e">
        <f t="shared" ca="1" si="283"/>
        <v>#NAME?</v>
      </c>
    </row>
    <row r="8561" spans="1:16" x14ac:dyDescent="0.25">
      <c r="A8561" s="21" t="s">
        <v>2119</v>
      </c>
      <c r="B8561" s="25">
        <v>42200</v>
      </c>
      <c r="C8561" s="21" t="s">
        <v>6</v>
      </c>
      <c r="D8561" s="21">
        <v>350292</v>
      </c>
      <c r="F8561" s="26">
        <v>919.79</v>
      </c>
      <c r="G8561" s="28" t="s">
        <v>1432</v>
      </c>
      <c r="P8561" s="21" t="e">
        <f t="shared" ca="1" si="283"/>
        <v>#NAME?</v>
      </c>
    </row>
    <row r="8562" spans="1:16" x14ac:dyDescent="0.25">
      <c r="A8562" s="21" t="s">
        <v>2119</v>
      </c>
      <c r="B8562" s="25">
        <v>42200</v>
      </c>
      <c r="C8562" s="21" t="s">
        <v>6</v>
      </c>
      <c r="D8562" s="21">
        <v>338075</v>
      </c>
      <c r="F8562" s="26">
        <v>1172.68</v>
      </c>
      <c r="G8562" s="28" t="s">
        <v>1433</v>
      </c>
      <c r="P8562" s="21" t="e">
        <f t="shared" ca="1" si="283"/>
        <v>#NAME?</v>
      </c>
    </row>
    <row r="8563" spans="1:16" x14ac:dyDescent="0.25">
      <c r="A8563" s="21" t="s">
        <v>2119</v>
      </c>
      <c r="B8563" s="25">
        <v>42200</v>
      </c>
      <c r="C8563" s="21" t="s">
        <v>6</v>
      </c>
      <c r="D8563" s="21">
        <v>413419</v>
      </c>
      <c r="F8563" s="26">
        <v>715.46</v>
      </c>
      <c r="G8563" s="28" t="s">
        <v>1440</v>
      </c>
      <c r="P8563" s="21" t="e">
        <f t="shared" ca="1" si="283"/>
        <v>#NAME?</v>
      </c>
    </row>
    <row r="8564" spans="1:16" x14ac:dyDescent="0.25">
      <c r="A8564" s="21" t="s">
        <v>2119</v>
      </c>
      <c r="B8564" s="25">
        <v>42201</v>
      </c>
      <c r="C8564" s="21" t="s">
        <v>21</v>
      </c>
      <c r="D8564" s="21" t="s">
        <v>1116</v>
      </c>
      <c r="E8564" s="26">
        <v>-840</v>
      </c>
      <c r="G8564" s="28" t="s">
        <v>1116</v>
      </c>
      <c r="I8564" s="21">
        <f>WEEKNUM(B8564)</f>
        <v>29</v>
      </c>
      <c r="P8564" s="21" t="e">
        <f t="shared" ca="1" si="283"/>
        <v>#NAME?</v>
      </c>
    </row>
    <row r="8565" spans="1:16" x14ac:dyDescent="0.25">
      <c r="A8565" s="21" t="s">
        <v>2119</v>
      </c>
      <c r="B8565" s="25">
        <v>42201</v>
      </c>
      <c r="C8565" s="21" t="s">
        <v>6</v>
      </c>
      <c r="D8565" s="21">
        <v>180070</v>
      </c>
      <c r="F8565" s="26">
        <v>1791.62</v>
      </c>
      <c r="G8565" s="28" t="s">
        <v>1433</v>
      </c>
      <c r="P8565" s="21" t="e">
        <f t="shared" ca="1" si="283"/>
        <v>#NAME?</v>
      </c>
    </row>
    <row r="8566" spans="1:16" x14ac:dyDescent="0.25">
      <c r="A8566" s="21" t="s">
        <v>2119</v>
      </c>
      <c r="B8566" s="25">
        <v>42201</v>
      </c>
      <c r="C8566" s="21" t="s">
        <v>6</v>
      </c>
      <c r="D8566" s="21">
        <v>338190</v>
      </c>
      <c r="F8566" s="26">
        <v>431.23</v>
      </c>
      <c r="G8566" s="21" t="s">
        <v>1364</v>
      </c>
      <c r="P8566" s="21" t="e">
        <f t="shared" ca="1" si="283"/>
        <v>#NAME?</v>
      </c>
    </row>
    <row r="8567" spans="1:16" x14ac:dyDescent="0.25">
      <c r="A8567" s="21" t="s">
        <v>2119</v>
      </c>
      <c r="B8567" s="25">
        <v>42201</v>
      </c>
      <c r="C8567" s="21" t="s">
        <v>6</v>
      </c>
      <c r="D8567" s="21">
        <v>350505</v>
      </c>
      <c r="F8567" s="26">
        <v>582.89</v>
      </c>
      <c r="G8567" s="28" t="s">
        <v>1421</v>
      </c>
      <c r="P8567" s="21" t="e">
        <f t="shared" ca="1" si="283"/>
        <v>#NAME?</v>
      </c>
    </row>
    <row r="8568" spans="1:16" x14ac:dyDescent="0.25">
      <c r="A8568" s="21" t="s">
        <v>2119</v>
      </c>
      <c r="B8568" s="25">
        <v>42202</v>
      </c>
      <c r="C8568" s="21" t="s">
        <v>21</v>
      </c>
      <c r="D8568" s="21" t="s">
        <v>1446</v>
      </c>
      <c r="E8568" s="26">
        <v>-17309.8</v>
      </c>
      <c r="G8568" s="28" t="s">
        <v>1006</v>
      </c>
      <c r="I8568" s="21">
        <f>WEEKNUM(B8568)</f>
        <v>29</v>
      </c>
      <c r="P8568" s="21" t="e">
        <f t="shared" ca="1" si="283"/>
        <v>#NAME?</v>
      </c>
    </row>
    <row r="8569" spans="1:16" x14ac:dyDescent="0.25">
      <c r="A8569" s="21" t="s">
        <v>2119</v>
      </c>
      <c r="B8569" s="25">
        <v>42202</v>
      </c>
      <c r="C8569" s="21" t="s">
        <v>21</v>
      </c>
      <c r="D8569" s="21" t="s">
        <v>1447</v>
      </c>
      <c r="E8569" s="26">
        <v>-86064.89</v>
      </c>
      <c r="G8569" s="28" t="s">
        <v>1006</v>
      </c>
      <c r="I8569" s="21">
        <f>WEEKNUM(B8569)</f>
        <v>29</v>
      </c>
      <c r="P8569" s="21" t="e">
        <f t="shared" ca="1" si="283"/>
        <v>#NAME?</v>
      </c>
    </row>
    <row r="8570" spans="1:16" x14ac:dyDescent="0.25">
      <c r="A8570" s="21" t="s">
        <v>2119</v>
      </c>
      <c r="B8570" s="25">
        <v>42202</v>
      </c>
      <c r="C8570" s="21" t="s">
        <v>21</v>
      </c>
      <c r="D8570" s="21" t="s">
        <v>1419</v>
      </c>
      <c r="E8570" s="26">
        <v>3300</v>
      </c>
      <c r="G8570" s="28" t="s">
        <v>1433</v>
      </c>
      <c r="I8570" s="21">
        <f>WEEKNUM(B8570)</f>
        <v>29</v>
      </c>
      <c r="P8570" s="21" t="e">
        <f t="shared" ca="1" si="283"/>
        <v>#NAME?</v>
      </c>
    </row>
    <row r="8571" spans="1:16" x14ac:dyDescent="0.25">
      <c r="A8571" s="21" t="s">
        <v>2119</v>
      </c>
      <c r="B8571" s="25">
        <v>42202</v>
      </c>
      <c r="C8571" s="21" t="s">
        <v>21</v>
      </c>
      <c r="D8571" s="21" t="s">
        <v>528</v>
      </c>
      <c r="E8571" s="26">
        <v>500</v>
      </c>
      <c r="G8571" s="21" t="s">
        <v>1364</v>
      </c>
      <c r="I8571" s="21">
        <f>WEEKNUM(B8571)</f>
        <v>29</v>
      </c>
      <c r="P8571" s="21" t="e">
        <f t="shared" ca="1" si="283"/>
        <v>#NAME?</v>
      </c>
    </row>
    <row r="8572" spans="1:16" x14ac:dyDescent="0.25">
      <c r="A8572" s="21" t="s">
        <v>2119</v>
      </c>
      <c r="B8572" s="25">
        <v>42202</v>
      </c>
      <c r="C8572" s="21" t="s">
        <v>21</v>
      </c>
      <c r="D8572" s="21" t="s">
        <v>528</v>
      </c>
      <c r="E8572" s="26">
        <v>550</v>
      </c>
      <c r="G8572" s="28" t="s">
        <v>1426</v>
      </c>
      <c r="I8572" s="21">
        <f>WEEKNUM(B8572)</f>
        <v>29</v>
      </c>
      <c r="P8572" s="21" t="e">
        <f t="shared" ca="1" si="283"/>
        <v>#NAME?</v>
      </c>
    </row>
    <row r="8573" spans="1:16" x14ac:dyDescent="0.25">
      <c r="A8573" s="21" t="s">
        <v>2119</v>
      </c>
      <c r="B8573" s="25">
        <v>42202</v>
      </c>
      <c r="C8573" s="21" t="s">
        <v>6</v>
      </c>
      <c r="D8573" s="21">
        <v>338260</v>
      </c>
      <c r="F8573" s="26">
        <v>452.94</v>
      </c>
      <c r="G8573" s="28" t="s">
        <v>1440</v>
      </c>
      <c r="H8573" s="83"/>
      <c r="P8573" s="21" t="e">
        <f t="shared" ca="1" si="283"/>
        <v>#NAME?</v>
      </c>
    </row>
    <row r="8574" spans="1:16" x14ac:dyDescent="0.25">
      <c r="A8574" s="21" t="s">
        <v>2119</v>
      </c>
      <c r="B8574" s="25">
        <v>42202</v>
      </c>
      <c r="C8574" s="21" t="s">
        <v>6</v>
      </c>
      <c r="D8574" s="21">
        <v>338282</v>
      </c>
      <c r="F8574" s="26">
        <v>340.48</v>
      </c>
      <c r="G8574" s="28" t="s">
        <v>1415</v>
      </c>
      <c r="H8574" s="83"/>
      <c r="P8574" s="21" t="e">
        <f t="shared" ca="1" si="283"/>
        <v>#NAME?</v>
      </c>
    </row>
    <row r="8575" spans="1:16" x14ac:dyDescent="0.25">
      <c r="A8575" s="21" t="s">
        <v>2119</v>
      </c>
      <c r="B8575" s="25">
        <v>42202</v>
      </c>
      <c r="C8575" s="21" t="s">
        <v>6</v>
      </c>
      <c r="D8575" s="21">
        <v>180256</v>
      </c>
      <c r="F8575" s="26">
        <v>863.08</v>
      </c>
      <c r="G8575" s="28" t="s">
        <v>1433</v>
      </c>
      <c r="P8575" s="21" t="e">
        <f t="shared" ca="1" si="283"/>
        <v>#NAME?</v>
      </c>
    </row>
    <row r="8576" spans="1:16" x14ac:dyDescent="0.25">
      <c r="A8576" s="21" t="s">
        <v>2119</v>
      </c>
      <c r="B8576" s="25">
        <v>42202</v>
      </c>
      <c r="C8576" s="21" t="s">
        <v>6</v>
      </c>
      <c r="D8576" s="21">
        <v>350634</v>
      </c>
      <c r="F8576" s="26">
        <v>454.09</v>
      </c>
      <c r="G8576" s="28" t="s">
        <v>1421</v>
      </c>
      <c r="P8576" s="21" t="e">
        <f t="shared" ca="1" si="283"/>
        <v>#NAME?</v>
      </c>
    </row>
    <row r="8577" spans="1:16" x14ac:dyDescent="0.25">
      <c r="A8577" s="21" t="s">
        <v>2119</v>
      </c>
      <c r="B8577" s="25">
        <v>42202</v>
      </c>
      <c r="C8577" s="21" t="s">
        <v>6</v>
      </c>
      <c r="D8577" s="21">
        <v>413764</v>
      </c>
      <c r="F8577" s="26">
        <v>299.75</v>
      </c>
      <c r="G8577" s="28" t="s">
        <v>1440</v>
      </c>
      <c r="P8577" s="21" t="e">
        <f t="shared" ca="1" si="283"/>
        <v>#NAME?</v>
      </c>
    </row>
    <row r="8578" spans="1:16" x14ac:dyDescent="0.25">
      <c r="A8578" s="21" t="s">
        <v>2119</v>
      </c>
      <c r="B8578" s="25">
        <v>42203</v>
      </c>
      <c r="C8578" s="21" t="s">
        <v>6</v>
      </c>
      <c r="D8578" s="21">
        <v>338359</v>
      </c>
      <c r="F8578" s="26">
        <v>79.819999999999993</v>
      </c>
      <c r="G8578" s="28" t="s">
        <v>1440</v>
      </c>
      <c r="P8578" s="21" t="e">
        <f t="shared" ca="1" si="283"/>
        <v>#NAME?</v>
      </c>
    </row>
    <row r="8579" spans="1:16" x14ac:dyDescent="0.25">
      <c r="A8579" s="21" t="s">
        <v>2119</v>
      </c>
      <c r="B8579" s="25">
        <v>42205</v>
      </c>
      <c r="C8579" s="21" t="s">
        <v>21</v>
      </c>
      <c r="D8579" s="21" t="s">
        <v>1382</v>
      </c>
      <c r="E8579" s="26">
        <v>1500</v>
      </c>
      <c r="G8579" s="21" t="s">
        <v>111</v>
      </c>
      <c r="I8579" s="21">
        <f t="shared" ref="I8579:I8594" si="285">WEEKNUM(B8579)</f>
        <v>30</v>
      </c>
      <c r="P8579" s="21" t="e">
        <f t="shared" ca="1" si="283"/>
        <v>#NAME?</v>
      </c>
    </row>
    <row r="8580" spans="1:16" x14ac:dyDescent="0.25">
      <c r="A8580" s="21" t="s">
        <v>2119</v>
      </c>
      <c r="B8580" s="25">
        <v>42205</v>
      </c>
      <c r="C8580" s="21" t="s">
        <v>21</v>
      </c>
      <c r="D8580" s="21" t="s">
        <v>1382</v>
      </c>
      <c r="E8580" s="26">
        <v>2000</v>
      </c>
      <c r="G8580" s="28" t="s">
        <v>1432</v>
      </c>
      <c r="I8580" s="21">
        <f t="shared" si="285"/>
        <v>30</v>
      </c>
      <c r="P8580" s="21" t="e">
        <f t="shared" ca="1" si="283"/>
        <v>#NAME?</v>
      </c>
    </row>
    <row r="8581" spans="1:16" x14ac:dyDescent="0.25">
      <c r="A8581" s="21" t="s">
        <v>2119</v>
      </c>
      <c r="B8581" s="25">
        <v>42205</v>
      </c>
      <c r="C8581" s="21" t="s">
        <v>21</v>
      </c>
      <c r="D8581" s="21" t="s">
        <v>1382</v>
      </c>
      <c r="E8581" s="26">
        <v>1500</v>
      </c>
      <c r="G8581" s="28" t="s">
        <v>1421</v>
      </c>
      <c r="I8581" s="21">
        <f t="shared" si="285"/>
        <v>30</v>
      </c>
      <c r="P8581" s="21" t="e">
        <f t="shared" ca="1" si="283"/>
        <v>#NAME?</v>
      </c>
    </row>
    <row r="8582" spans="1:16" x14ac:dyDescent="0.25">
      <c r="A8582" s="21" t="s">
        <v>2119</v>
      </c>
      <c r="B8582" s="25">
        <v>42205</v>
      </c>
      <c r="C8582" s="21" t="s">
        <v>21</v>
      </c>
      <c r="D8582" s="21" t="s">
        <v>1382</v>
      </c>
      <c r="E8582" s="26">
        <v>2000</v>
      </c>
      <c r="G8582" s="28" t="s">
        <v>1435</v>
      </c>
      <c r="I8582" s="21">
        <f t="shared" si="285"/>
        <v>30</v>
      </c>
      <c r="P8582" s="21" t="e">
        <f t="shared" ca="1" si="283"/>
        <v>#NAME?</v>
      </c>
    </row>
    <row r="8583" spans="1:16" x14ac:dyDescent="0.25">
      <c r="A8583" s="21" t="s">
        <v>2119</v>
      </c>
      <c r="B8583" s="25">
        <v>42205</v>
      </c>
      <c r="C8583" s="21" t="s">
        <v>21</v>
      </c>
      <c r="D8583" s="21" t="s">
        <v>924</v>
      </c>
      <c r="E8583" s="26">
        <v>2500</v>
      </c>
      <c r="G8583" s="21" t="s">
        <v>1364</v>
      </c>
      <c r="I8583" s="21">
        <f t="shared" si="285"/>
        <v>30</v>
      </c>
      <c r="P8583" s="21" t="e">
        <f t="shared" ca="1" si="283"/>
        <v>#NAME?</v>
      </c>
    </row>
    <row r="8584" spans="1:16" x14ac:dyDescent="0.25">
      <c r="A8584" s="21" t="s">
        <v>2119</v>
      </c>
      <c r="B8584" s="25">
        <v>42205</v>
      </c>
      <c r="C8584" s="21" t="s">
        <v>21</v>
      </c>
      <c r="D8584" s="21" t="s">
        <v>924</v>
      </c>
      <c r="E8584" s="26">
        <v>2500</v>
      </c>
      <c r="G8584" s="28" t="s">
        <v>1372</v>
      </c>
      <c r="I8584" s="21">
        <f t="shared" si="285"/>
        <v>30</v>
      </c>
      <c r="P8584" s="21" t="e">
        <f t="shared" ca="1" si="283"/>
        <v>#NAME?</v>
      </c>
    </row>
    <row r="8585" spans="1:16" x14ac:dyDescent="0.25">
      <c r="A8585" s="21" t="s">
        <v>2119</v>
      </c>
      <c r="B8585" s="25">
        <v>42205</v>
      </c>
      <c r="C8585" s="21" t="s">
        <v>21</v>
      </c>
      <c r="D8585" s="21" t="s">
        <v>924</v>
      </c>
      <c r="E8585" s="26">
        <v>175</v>
      </c>
      <c r="G8585" s="28" t="s">
        <v>343</v>
      </c>
      <c r="I8585" s="21">
        <f t="shared" si="285"/>
        <v>30</v>
      </c>
      <c r="P8585" s="21" t="e">
        <f t="shared" ca="1" si="283"/>
        <v>#NAME?</v>
      </c>
    </row>
    <row r="8586" spans="1:16" x14ac:dyDescent="0.25">
      <c r="A8586" s="21" t="s">
        <v>2119</v>
      </c>
      <c r="B8586" s="25">
        <v>42205</v>
      </c>
      <c r="C8586" s="21" t="s">
        <v>21</v>
      </c>
      <c r="D8586" s="21" t="s">
        <v>40</v>
      </c>
      <c r="E8586" s="26">
        <v>470</v>
      </c>
      <c r="G8586" s="28" t="s">
        <v>1368</v>
      </c>
      <c r="I8586" s="21">
        <f t="shared" si="285"/>
        <v>30</v>
      </c>
      <c r="P8586" s="21" t="e">
        <f t="shared" ca="1" si="283"/>
        <v>#NAME?</v>
      </c>
    </row>
    <row r="8587" spans="1:16" x14ac:dyDescent="0.25">
      <c r="A8587" s="21" t="s">
        <v>2119</v>
      </c>
      <c r="B8587" s="25">
        <v>42205</v>
      </c>
      <c r="C8587" s="21" t="s">
        <v>21</v>
      </c>
      <c r="D8587" s="21" t="s">
        <v>40</v>
      </c>
      <c r="E8587" s="26">
        <v>350</v>
      </c>
      <c r="G8587" s="28" t="s">
        <v>1032</v>
      </c>
      <c r="I8587" s="21">
        <f t="shared" si="285"/>
        <v>30</v>
      </c>
      <c r="P8587" s="21" t="e">
        <f t="shared" ca="1" si="283"/>
        <v>#NAME?</v>
      </c>
    </row>
    <row r="8588" spans="1:16" x14ac:dyDescent="0.25">
      <c r="A8588" s="21" t="s">
        <v>2119</v>
      </c>
      <c r="B8588" s="25">
        <v>42205</v>
      </c>
      <c r="C8588" s="21" t="s">
        <v>21</v>
      </c>
      <c r="D8588" s="21" t="s">
        <v>40</v>
      </c>
      <c r="E8588" s="26">
        <v>2000</v>
      </c>
      <c r="G8588" s="21" t="s">
        <v>1364</v>
      </c>
      <c r="I8588" s="21">
        <f t="shared" si="285"/>
        <v>30</v>
      </c>
      <c r="P8588" s="21" t="e">
        <f t="shared" ca="1" si="283"/>
        <v>#NAME?</v>
      </c>
    </row>
    <row r="8589" spans="1:16" x14ac:dyDescent="0.25">
      <c r="A8589" s="21" t="s">
        <v>2119</v>
      </c>
      <c r="B8589" s="25">
        <v>42205</v>
      </c>
      <c r="C8589" s="21" t="s">
        <v>21</v>
      </c>
      <c r="D8589" s="21" t="s">
        <v>40</v>
      </c>
      <c r="E8589" s="26">
        <v>1000</v>
      </c>
      <c r="G8589" s="28" t="s">
        <v>1426</v>
      </c>
      <c r="I8589" s="21">
        <f t="shared" si="285"/>
        <v>30</v>
      </c>
      <c r="P8589" s="21" t="e">
        <f t="shared" ca="1" si="283"/>
        <v>#NAME?</v>
      </c>
    </row>
    <row r="8590" spans="1:16" x14ac:dyDescent="0.25">
      <c r="A8590" s="21" t="s">
        <v>2119</v>
      </c>
      <c r="B8590" s="25">
        <v>42205</v>
      </c>
      <c r="C8590" s="21" t="s">
        <v>21</v>
      </c>
      <c r="D8590" s="21" t="s">
        <v>1153</v>
      </c>
      <c r="E8590" s="26">
        <v>2130</v>
      </c>
      <c r="G8590" s="28" t="s">
        <v>1440</v>
      </c>
      <c r="I8590" s="21">
        <f t="shared" si="285"/>
        <v>30</v>
      </c>
      <c r="P8590" s="21" t="e">
        <f t="shared" ca="1" si="283"/>
        <v>#NAME?</v>
      </c>
    </row>
    <row r="8591" spans="1:16" x14ac:dyDescent="0.25">
      <c r="A8591" s="21" t="s">
        <v>2119</v>
      </c>
      <c r="B8591" s="25">
        <v>42205</v>
      </c>
      <c r="C8591" s="21" t="s">
        <v>21</v>
      </c>
      <c r="D8591" s="21" t="s">
        <v>258</v>
      </c>
      <c r="E8591" s="26">
        <v>2560</v>
      </c>
      <c r="G8591" s="28" t="s">
        <v>1415</v>
      </c>
      <c r="I8591" s="21">
        <f t="shared" si="285"/>
        <v>30</v>
      </c>
      <c r="P8591" s="21" t="e">
        <f t="shared" ca="1" si="283"/>
        <v>#NAME?</v>
      </c>
    </row>
    <row r="8592" spans="1:16" x14ac:dyDescent="0.25">
      <c r="A8592" s="21" t="s">
        <v>2119</v>
      </c>
      <c r="B8592" s="25">
        <v>42205</v>
      </c>
      <c r="C8592" s="21" t="s">
        <v>21</v>
      </c>
      <c r="D8592" s="21" t="s">
        <v>40</v>
      </c>
      <c r="E8592" s="26">
        <v>1440</v>
      </c>
      <c r="G8592" s="28" t="s">
        <v>1426</v>
      </c>
      <c r="I8592" s="21">
        <f t="shared" si="285"/>
        <v>30</v>
      </c>
      <c r="P8592" s="21" t="e">
        <f t="shared" ca="1" si="283"/>
        <v>#NAME?</v>
      </c>
    </row>
    <row r="8593" spans="1:16" x14ac:dyDescent="0.25">
      <c r="A8593" s="21" t="s">
        <v>2119</v>
      </c>
      <c r="B8593" s="25">
        <v>42205</v>
      </c>
      <c r="C8593" s="21" t="s">
        <v>21</v>
      </c>
      <c r="D8593" s="21" t="s">
        <v>40</v>
      </c>
      <c r="E8593" s="26">
        <v>1350</v>
      </c>
      <c r="G8593" s="21" t="s">
        <v>1364</v>
      </c>
      <c r="I8593" s="21">
        <f t="shared" si="285"/>
        <v>30</v>
      </c>
      <c r="P8593" s="21" t="e">
        <f t="shared" ca="1" si="283"/>
        <v>#NAME?</v>
      </c>
    </row>
    <row r="8594" spans="1:16" x14ac:dyDescent="0.25">
      <c r="A8594" s="21" t="s">
        <v>2119</v>
      </c>
      <c r="B8594" s="25">
        <v>42205</v>
      </c>
      <c r="C8594" s="21" t="s">
        <v>21</v>
      </c>
      <c r="D8594" s="21" t="s">
        <v>40</v>
      </c>
      <c r="E8594" s="26">
        <v>1350</v>
      </c>
      <c r="G8594" s="28" t="s">
        <v>1372</v>
      </c>
      <c r="I8594" s="21">
        <f t="shared" si="285"/>
        <v>30</v>
      </c>
      <c r="P8594" s="21" t="e">
        <f t="shared" ca="1" si="283"/>
        <v>#NAME?</v>
      </c>
    </row>
    <row r="8595" spans="1:16" x14ac:dyDescent="0.25">
      <c r="A8595" s="21" t="s">
        <v>2119</v>
      </c>
      <c r="B8595" s="25">
        <v>42205</v>
      </c>
      <c r="C8595" s="21" t="s">
        <v>6</v>
      </c>
      <c r="D8595" s="21">
        <v>338474</v>
      </c>
      <c r="F8595" s="26">
        <v>46.64</v>
      </c>
      <c r="G8595" s="28" t="s">
        <v>1440</v>
      </c>
      <c r="P8595" s="21" t="e">
        <f t="shared" ca="1" si="283"/>
        <v>#NAME?</v>
      </c>
    </row>
    <row r="8596" spans="1:16" x14ac:dyDescent="0.25">
      <c r="A8596" s="21" t="s">
        <v>2119</v>
      </c>
      <c r="B8596" s="25">
        <v>42205</v>
      </c>
      <c r="C8596" s="21" t="s">
        <v>6</v>
      </c>
      <c r="D8596" s="21">
        <v>454066</v>
      </c>
      <c r="F8596" s="26">
        <v>80.709999999999994</v>
      </c>
      <c r="G8596" s="28" t="s">
        <v>1432</v>
      </c>
      <c r="P8596" s="21" t="e">
        <f t="shared" ref="P8596:P8659" ca="1" si="286">sheetexists("budgets", G8596)</f>
        <v>#NAME?</v>
      </c>
    </row>
    <row r="8597" spans="1:16" x14ac:dyDescent="0.25">
      <c r="A8597" s="21" t="s">
        <v>2119</v>
      </c>
      <c r="B8597" s="25">
        <v>42205</v>
      </c>
      <c r="C8597" s="21" t="s">
        <v>6</v>
      </c>
      <c r="D8597" s="21">
        <v>413968</v>
      </c>
      <c r="F8597" s="26">
        <v>2564.25</v>
      </c>
      <c r="G8597" s="28" t="s">
        <v>1426</v>
      </c>
      <c r="P8597" s="21" t="e">
        <f t="shared" ca="1" si="286"/>
        <v>#NAME?</v>
      </c>
    </row>
    <row r="8598" spans="1:16" x14ac:dyDescent="0.25">
      <c r="A8598" s="21" t="s">
        <v>2119</v>
      </c>
      <c r="B8598" s="25">
        <v>42205</v>
      </c>
      <c r="C8598" s="21" t="s">
        <v>6</v>
      </c>
      <c r="D8598" s="21">
        <v>350906</v>
      </c>
      <c r="F8598" s="26">
        <v>66.92</v>
      </c>
      <c r="G8598" s="21" t="s">
        <v>111</v>
      </c>
      <c r="P8598" s="21" t="e">
        <f t="shared" ca="1" si="286"/>
        <v>#NAME?</v>
      </c>
    </row>
    <row r="8599" spans="1:16" x14ac:dyDescent="0.25">
      <c r="A8599" s="21" t="s">
        <v>2119</v>
      </c>
      <c r="B8599" s="25">
        <v>42205</v>
      </c>
      <c r="C8599" s="21" t="s">
        <v>6</v>
      </c>
      <c r="D8599" s="21">
        <v>350923</v>
      </c>
      <c r="F8599" s="26">
        <v>73.819999999999993</v>
      </c>
      <c r="G8599" s="28" t="s">
        <v>1440</v>
      </c>
      <c r="P8599" s="21" t="e">
        <f t="shared" ca="1" si="286"/>
        <v>#NAME?</v>
      </c>
    </row>
    <row r="8600" spans="1:16" x14ac:dyDescent="0.25">
      <c r="A8600" s="21" t="s">
        <v>2119</v>
      </c>
      <c r="B8600" s="25">
        <v>42205</v>
      </c>
      <c r="C8600" s="21" t="s">
        <v>6</v>
      </c>
      <c r="D8600" s="21">
        <v>350922</v>
      </c>
      <c r="F8600" s="26">
        <v>75.22</v>
      </c>
      <c r="G8600" s="21" t="s">
        <v>111</v>
      </c>
      <c r="P8600" s="21" t="e">
        <f t="shared" ca="1" si="286"/>
        <v>#NAME?</v>
      </c>
    </row>
    <row r="8601" spans="1:16" x14ac:dyDescent="0.25">
      <c r="A8601" s="21" t="s">
        <v>2119</v>
      </c>
      <c r="B8601" s="25">
        <v>42205</v>
      </c>
      <c r="C8601" s="21" t="s">
        <v>6</v>
      </c>
      <c r="D8601" s="21">
        <v>414028</v>
      </c>
      <c r="F8601" s="26">
        <v>126.25</v>
      </c>
      <c r="G8601" s="28" t="s">
        <v>1372</v>
      </c>
      <c r="P8601" s="21" t="e">
        <f t="shared" ca="1" si="286"/>
        <v>#NAME?</v>
      </c>
    </row>
    <row r="8602" spans="1:16" x14ac:dyDescent="0.25">
      <c r="A8602" s="21" t="s">
        <v>2119</v>
      </c>
      <c r="B8602" s="25">
        <v>42205</v>
      </c>
      <c r="C8602" s="21" t="s">
        <v>6</v>
      </c>
      <c r="D8602" s="21">
        <v>414030</v>
      </c>
      <c r="F8602" s="26">
        <v>332.2</v>
      </c>
      <c r="G8602" s="28" t="s">
        <v>1426</v>
      </c>
      <c r="P8602" s="21" t="e">
        <f t="shared" ca="1" si="286"/>
        <v>#NAME?</v>
      </c>
    </row>
    <row r="8603" spans="1:16" x14ac:dyDescent="0.25">
      <c r="A8603" s="21" t="s">
        <v>2119</v>
      </c>
      <c r="B8603" s="25">
        <v>42205</v>
      </c>
      <c r="C8603" s="21" t="s">
        <v>6</v>
      </c>
      <c r="D8603" s="21">
        <v>414027</v>
      </c>
      <c r="F8603" s="26">
        <v>196.03</v>
      </c>
      <c r="G8603" s="21" t="s">
        <v>1364</v>
      </c>
      <c r="P8603" s="21" t="e">
        <f t="shared" ca="1" si="286"/>
        <v>#NAME?</v>
      </c>
    </row>
    <row r="8604" spans="1:16" x14ac:dyDescent="0.25">
      <c r="A8604" s="21" t="s">
        <v>2119</v>
      </c>
      <c r="B8604" s="25">
        <v>42205</v>
      </c>
      <c r="C8604" s="21" t="s">
        <v>6</v>
      </c>
      <c r="D8604" s="21">
        <v>350976</v>
      </c>
      <c r="F8604" s="26">
        <v>374.07</v>
      </c>
      <c r="G8604" s="21" t="s">
        <v>111</v>
      </c>
      <c r="P8604" s="21" t="e">
        <f t="shared" ca="1" si="286"/>
        <v>#NAME?</v>
      </c>
    </row>
    <row r="8605" spans="1:16" x14ac:dyDescent="0.25">
      <c r="A8605" s="21" t="s">
        <v>2119</v>
      </c>
      <c r="B8605" s="25">
        <v>42206</v>
      </c>
      <c r="C8605" s="21" t="s">
        <v>21</v>
      </c>
      <c r="D8605" s="21" t="s">
        <v>493</v>
      </c>
      <c r="E8605" s="26">
        <v>3427</v>
      </c>
      <c r="G8605" s="28" t="s">
        <v>1392</v>
      </c>
      <c r="I8605" s="21">
        <f>WEEKNUM(B8605)</f>
        <v>30</v>
      </c>
      <c r="P8605" s="21" t="e">
        <f t="shared" ca="1" si="286"/>
        <v>#NAME?</v>
      </c>
    </row>
    <row r="8606" spans="1:16" x14ac:dyDescent="0.25">
      <c r="A8606" s="21" t="s">
        <v>2119</v>
      </c>
      <c r="B8606" s="25">
        <v>42206</v>
      </c>
      <c r="C8606" s="21" t="s">
        <v>444</v>
      </c>
      <c r="D8606" s="21">
        <v>128566</v>
      </c>
      <c r="F8606" s="26">
        <v>347.65</v>
      </c>
      <c r="G8606" s="28" t="s">
        <v>1433</v>
      </c>
      <c r="P8606" s="21" t="e">
        <f t="shared" ca="1" si="286"/>
        <v>#NAME?</v>
      </c>
    </row>
    <row r="8607" spans="1:16" x14ac:dyDescent="0.25">
      <c r="A8607" s="21" t="s">
        <v>2119</v>
      </c>
      <c r="B8607" s="25">
        <v>42206</v>
      </c>
      <c r="C8607" s="21" t="s">
        <v>6</v>
      </c>
      <c r="D8607" s="21">
        <v>128590</v>
      </c>
      <c r="F8607" s="26">
        <v>180.13</v>
      </c>
      <c r="G8607" s="28" t="s">
        <v>1426</v>
      </c>
      <c r="P8607" s="21" t="e">
        <f t="shared" ca="1" si="286"/>
        <v>#NAME?</v>
      </c>
    </row>
    <row r="8608" spans="1:16" x14ac:dyDescent="0.25">
      <c r="A8608" s="21" t="s">
        <v>2119</v>
      </c>
      <c r="B8608" s="25">
        <v>42206</v>
      </c>
      <c r="C8608" s="21" t="s">
        <v>6</v>
      </c>
      <c r="D8608" s="21" t="s">
        <v>1243</v>
      </c>
      <c r="F8608" s="26">
        <v>2100</v>
      </c>
      <c r="G8608" s="28" t="s">
        <v>1421</v>
      </c>
      <c r="P8608" s="21" t="e">
        <f t="shared" ca="1" si="286"/>
        <v>#NAME?</v>
      </c>
    </row>
    <row r="8609" spans="1:16" x14ac:dyDescent="0.25">
      <c r="A8609" s="21" t="s">
        <v>2119</v>
      </c>
      <c r="B8609" s="25">
        <v>42206</v>
      </c>
      <c r="C8609" s="21" t="s">
        <v>6</v>
      </c>
      <c r="D8609" s="21" t="s">
        <v>1243</v>
      </c>
      <c r="F8609" s="26">
        <v>3600</v>
      </c>
      <c r="G8609" s="28" t="s">
        <v>1435</v>
      </c>
      <c r="P8609" s="21" t="e">
        <f t="shared" ca="1" si="286"/>
        <v>#NAME?</v>
      </c>
    </row>
    <row r="8610" spans="1:16" x14ac:dyDescent="0.25">
      <c r="A8610" s="21" t="s">
        <v>2119</v>
      </c>
      <c r="B8610" s="25">
        <v>42206</v>
      </c>
      <c r="C8610" s="21" t="s">
        <v>6</v>
      </c>
      <c r="D8610" s="21" t="s">
        <v>1243</v>
      </c>
      <c r="F8610" s="26">
        <v>3600</v>
      </c>
      <c r="G8610" s="28" t="s">
        <v>1432</v>
      </c>
      <c r="P8610" s="21" t="e">
        <f t="shared" ca="1" si="286"/>
        <v>#NAME?</v>
      </c>
    </row>
    <row r="8611" spans="1:16" x14ac:dyDescent="0.25">
      <c r="A8611" s="21" t="s">
        <v>2119</v>
      </c>
      <c r="B8611" s="25">
        <v>42206</v>
      </c>
      <c r="C8611" s="21" t="s">
        <v>6</v>
      </c>
      <c r="D8611" s="21" t="s">
        <v>1243</v>
      </c>
      <c r="F8611" s="26">
        <v>3600</v>
      </c>
      <c r="G8611" s="28" t="s">
        <v>1415</v>
      </c>
      <c r="P8611" s="21" t="e">
        <f t="shared" ca="1" si="286"/>
        <v>#NAME?</v>
      </c>
    </row>
    <row r="8612" spans="1:16" x14ac:dyDescent="0.25">
      <c r="A8612" s="21" t="s">
        <v>2119</v>
      </c>
      <c r="B8612" s="25">
        <v>42206</v>
      </c>
      <c r="C8612" s="21" t="s">
        <v>6</v>
      </c>
      <c r="D8612" s="21" t="s">
        <v>1243</v>
      </c>
      <c r="F8612" s="26">
        <v>3600</v>
      </c>
      <c r="G8612" s="28" t="s">
        <v>1426</v>
      </c>
      <c r="P8612" s="21" t="e">
        <f t="shared" ca="1" si="286"/>
        <v>#NAME?</v>
      </c>
    </row>
    <row r="8613" spans="1:16" x14ac:dyDescent="0.25">
      <c r="A8613" s="21" t="s">
        <v>2119</v>
      </c>
      <c r="B8613" s="25">
        <v>42206</v>
      </c>
      <c r="C8613" s="21" t="s">
        <v>6</v>
      </c>
      <c r="D8613" s="21" t="s">
        <v>1243</v>
      </c>
      <c r="F8613" s="26">
        <v>4900</v>
      </c>
      <c r="G8613" s="28" t="s">
        <v>1433</v>
      </c>
      <c r="P8613" s="21" t="e">
        <f t="shared" ca="1" si="286"/>
        <v>#NAME?</v>
      </c>
    </row>
    <row r="8614" spans="1:16" x14ac:dyDescent="0.25">
      <c r="A8614" s="21" t="s">
        <v>2119</v>
      </c>
      <c r="B8614" s="25">
        <v>42206</v>
      </c>
      <c r="C8614" s="21" t="s">
        <v>583</v>
      </c>
      <c r="D8614" s="21">
        <v>363703</v>
      </c>
      <c r="F8614" s="26">
        <v>231.49</v>
      </c>
      <c r="G8614" s="28" t="s">
        <v>1432</v>
      </c>
      <c r="P8614" s="21" t="e">
        <f t="shared" ca="1" si="286"/>
        <v>#NAME?</v>
      </c>
    </row>
    <row r="8615" spans="1:16" x14ac:dyDescent="0.25">
      <c r="A8615" s="21" t="s">
        <v>2119</v>
      </c>
      <c r="B8615" s="25">
        <v>42206</v>
      </c>
      <c r="C8615" s="21" t="s">
        <v>275</v>
      </c>
      <c r="D8615" s="21" t="s">
        <v>216</v>
      </c>
      <c r="F8615" s="26">
        <v>203.68</v>
      </c>
      <c r="G8615" s="28" t="s">
        <v>1388</v>
      </c>
      <c r="P8615" s="21" t="e">
        <f t="shared" ca="1" si="286"/>
        <v>#NAME?</v>
      </c>
    </row>
    <row r="8616" spans="1:16" x14ac:dyDescent="0.25">
      <c r="A8616" s="21" t="s">
        <v>2119</v>
      </c>
      <c r="B8616" s="25">
        <v>42207</v>
      </c>
      <c r="C8616" s="21" t="s">
        <v>21</v>
      </c>
      <c r="D8616" s="21" t="s">
        <v>1201</v>
      </c>
      <c r="E8616" s="26">
        <v>1400</v>
      </c>
      <c r="G8616" s="28" t="s">
        <v>1372</v>
      </c>
      <c r="I8616" s="21">
        <f>WEEKNUM(B8616)</f>
        <v>30</v>
      </c>
      <c r="P8616" s="21" t="e">
        <f t="shared" ca="1" si="286"/>
        <v>#NAME?</v>
      </c>
    </row>
    <row r="8617" spans="1:16" x14ac:dyDescent="0.25">
      <c r="A8617" s="21" t="s">
        <v>2119</v>
      </c>
      <c r="B8617" s="25">
        <v>42207</v>
      </c>
      <c r="C8617" s="21" t="s">
        <v>6</v>
      </c>
      <c r="D8617" s="21">
        <v>351197</v>
      </c>
      <c r="F8617" s="26">
        <v>186.29</v>
      </c>
      <c r="G8617" s="28" t="s">
        <v>62</v>
      </c>
      <c r="P8617" s="21" t="e">
        <f t="shared" ca="1" si="286"/>
        <v>#NAME?</v>
      </c>
    </row>
    <row r="8618" spans="1:16" x14ac:dyDescent="0.25">
      <c r="A8618" s="21" t="s">
        <v>2119</v>
      </c>
      <c r="B8618" s="25">
        <v>42207</v>
      </c>
      <c r="C8618" s="21" t="s">
        <v>6</v>
      </c>
      <c r="D8618" s="21">
        <v>351252</v>
      </c>
      <c r="F8618" s="26">
        <v>365.37</v>
      </c>
      <c r="G8618" s="28" t="s">
        <v>1421</v>
      </c>
      <c r="P8618" s="21" t="e">
        <f t="shared" ca="1" si="286"/>
        <v>#NAME?</v>
      </c>
    </row>
    <row r="8619" spans="1:16" x14ac:dyDescent="0.25">
      <c r="A8619" s="21" t="s">
        <v>2119</v>
      </c>
      <c r="B8619" s="25">
        <v>42207</v>
      </c>
      <c r="C8619" s="21" t="s">
        <v>6</v>
      </c>
      <c r="D8619" s="21">
        <v>181002</v>
      </c>
      <c r="F8619" s="26">
        <v>960.98</v>
      </c>
      <c r="G8619" s="28" t="s">
        <v>1433</v>
      </c>
      <c r="P8619" s="21" t="e">
        <f t="shared" ca="1" si="286"/>
        <v>#NAME?</v>
      </c>
    </row>
    <row r="8620" spans="1:16" x14ac:dyDescent="0.25">
      <c r="A8620" s="21" t="s">
        <v>2119</v>
      </c>
      <c r="B8620" s="25">
        <v>42207</v>
      </c>
      <c r="C8620" s="21" t="s">
        <v>6</v>
      </c>
      <c r="D8620" s="21">
        <v>414301</v>
      </c>
      <c r="F8620" s="26">
        <v>543.03</v>
      </c>
      <c r="G8620" s="28" t="s">
        <v>1426</v>
      </c>
      <c r="P8620" s="21" t="e">
        <f t="shared" ca="1" si="286"/>
        <v>#NAME?</v>
      </c>
    </row>
    <row r="8621" spans="1:16" x14ac:dyDescent="0.25">
      <c r="A8621" s="21" t="s">
        <v>2119</v>
      </c>
      <c r="B8621" s="25">
        <v>42207</v>
      </c>
      <c r="C8621" s="21" t="s">
        <v>6</v>
      </c>
      <c r="D8621" s="21">
        <v>351304</v>
      </c>
      <c r="F8621" s="26">
        <v>86.85</v>
      </c>
      <c r="G8621" s="28" t="s">
        <v>1421</v>
      </c>
      <c r="P8621" s="21" t="e">
        <f t="shared" ca="1" si="286"/>
        <v>#NAME?</v>
      </c>
    </row>
    <row r="8622" spans="1:16" x14ac:dyDescent="0.25">
      <c r="A8622" s="21" t="s">
        <v>2119</v>
      </c>
      <c r="B8622" s="25">
        <v>42208</v>
      </c>
      <c r="C8622" s="21" t="s">
        <v>6</v>
      </c>
      <c r="D8622" s="21">
        <v>454452</v>
      </c>
      <c r="F8622" s="26">
        <v>465.27</v>
      </c>
      <c r="G8622" s="21" t="s">
        <v>111</v>
      </c>
      <c r="P8622" s="21" t="e">
        <f t="shared" ca="1" si="286"/>
        <v>#NAME?</v>
      </c>
    </row>
    <row r="8623" spans="1:16" x14ac:dyDescent="0.25">
      <c r="A8623" s="21" t="s">
        <v>2119</v>
      </c>
      <c r="B8623" s="25">
        <v>42209</v>
      </c>
      <c r="C8623" s="21" t="s">
        <v>21</v>
      </c>
      <c r="D8623" s="21" t="s">
        <v>1448</v>
      </c>
      <c r="E8623" s="26">
        <v>-143</v>
      </c>
      <c r="G8623" s="28" t="s">
        <v>1448</v>
      </c>
      <c r="I8623" s="21">
        <f>WEEKNUM(B8623)</f>
        <v>30</v>
      </c>
      <c r="P8623" s="21" t="e">
        <f t="shared" ca="1" si="286"/>
        <v>#NAME?</v>
      </c>
    </row>
    <row r="8624" spans="1:16" x14ac:dyDescent="0.25">
      <c r="A8624" s="21" t="s">
        <v>2119</v>
      </c>
      <c r="B8624" s="25">
        <v>42209</v>
      </c>
      <c r="C8624" s="21" t="s">
        <v>21</v>
      </c>
      <c r="D8624" s="21" t="s">
        <v>924</v>
      </c>
      <c r="E8624" s="26">
        <v>250</v>
      </c>
      <c r="G8624" s="28" t="s">
        <v>68</v>
      </c>
      <c r="I8624" s="21">
        <f>WEEKNUM(B8624)</f>
        <v>30</v>
      </c>
      <c r="P8624" s="21" t="e">
        <f t="shared" ca="1" si="286"/>
        <v>#NAME?</v>
      </c>
    </row>
    <row r="8625" spans="1:16" x14ac:dyDescent="0.25">
      <c r="A8625" s="21" t="s">
        <v>2119</v>
      </c>
      <c r="B8625" s="25">
        <v>42209</v>
      </c>
      <c r="C8625" s="21" t="s">
        <v>21</v>
      </c>
      <c r="D8625" s="21" t="s">
        <v>924</v>
      </c>
      <c r="E8625" s="26">
        <v>150</v>
      </c>
      <c r="G8625" s="28" t="s">
        <v>1029</v>
      </c>
      <c r="I8625" s="21">
        <f>WEEKNUM(B8625)</f>
        <v>30</v>
      </c>
      <c r="P8625" s="21" t="e">
        <f t="shared" ca="1" si="286"/>
        <v>#NAME?</v>
      </c>
    </row>
    <row r="8626" spans="1:16" x14ac:dyDescent="0.25">
      <c r="A8626" s="21" t="s">
        <v>2119</v>
      </c>
      <c r="B8626" s="25">
        <v>42209</v>
      </c>
      <c r="C8626" s="21" t="s">
        <v>6</v>
      </c>
      <c r="D8626" s="21">
        <v>128860</v>
      </c>
      <c r="F8626" s="26">
        <v>2854.91</v>
      </c>
      <c r="G8626" s="28" t="s">
        <v>1354</v>
      </c>
      <c r="P8626" s="21" t="e">
        <f t="shared" ca="1" si="286"/>
        <v>#NAME?</v>
      </c>
    </row>
    <row r="8627" spans="1:16" x14ac:dyDescent="0.25">
      <c r="A8627" s="21" t="s">
        <v>2119</v>
      </c>
      <c r="B8627" s="25">
        <v>42209</v>
      </c>
      <c r="C8627" s="21" t="s">
        <v>6</v>
      </c>
      <c r="D8627" s="21">
        <v>363907</v>
      </c>
      <c r="F8627" s="26">
        <v>1122.46</v>
      </c>
      <c r="G8627" s="28" t="s">
        <v>1435</v>
      </c>
      <c r="P8627" s="21" t="e">
        <f t="shared" ca="1" si="286"/>
        <v>#NAME?</v>
      </c>
    </row>
    <row r="8628" spans="1:16" x14ac:dyDescent="0.25">
      <c r="A8628" s="21" t="s">
        <v>2119</v>
      </c>
      <c r="B8628" s="25">
        <v>42209</v>
      </c>
      <c r="C8628" s="21" t="s">
        <v>6</v>
      </c>
      <c r="D8628" s="21">
        <v>363908</v>
      </c>
      <c r="F8628" s="26">
        <v>216.24</v>
      </c>
      <c r="G8628" s="28" t="s">
        <v>1432</v>
      </c>
      <c r="P8628" s="21" t="e">
        <f t="shared" ca="1" si="286"/>
        <v>#NAME?</v>
      </c>
    </row>
    <row r="8629" spans="1:16" x14ac:dyDescent="0.25">
      <c r="A8629" s="21" t="s">
        <v>2119</v>
      </c>
      <c r="B8629" s="25">
        <v>42211</v>
      </c>
      <c r="C8629" s="21" t="s">
        <v>6</v>
      </c>
      <c r="D8629" s="21" t="s">
        <v>1449</v>
      </c>
      <c r="F8629" s="26">
        <v>70.930000000000007</v>
      </c>
      <c r="G8629" s="28" t="s">
        <v>1433</v>
      </c>
      <c r="P8629" s="21" t="e">
        <f t="shared" ca="1" si="286"/>
        <v>#NAME?</v>
      </c>
    </row>
    <row r="8630" spans="1:16" x14ac:dyDescent="0.25">
      <c r="A8630" s="21" t="s">
        <v>2119</v>
      </c>
      <c r="B8630" s="25">
        <v>42212</v>
      </c>
      <c r="C8630" s="21" t="s">
        <v>21</v>
      </c>
      <c r="D8630" s="21" t="s">
        <v>1382</v>
      </c>
      <c r="E8630" s="26">
        <v>500</v>
      </c>
      <c r="G8630" s="21" t="s">
        <v>111</v>
      </c>
      <c r="I8630" s="21">
        <f t="shared" ref="I8630:I8652" si="287">WEEKNUM(B8630)</f>
        <v>31</v>
      </c>
      <c r="P8630" s="21" t="e">
        <f t="shared" ca="1" si="286"/>
        <v>#NAME?</v>
      </c>
    </row>
    <row r="8631" spans="1:16" x14ac:dyDescent="0.25">
      <c r="A8631" s="21" t="s">
        <v>2119</v>
      </c>
      <c r="B8631" s="25">
        <v>42212</v>
      </c>
      <c r="C8631" s="21" t="s">
        <v>21</v>
      </c>
      <c r="D8631" s="21" t="s">
        <v>1382</v>
      </c>
      <c r="E8631" s="26">
        <v>900</v>
      </c>
      <c r="G8631" s="28" t="s">
        <v>1450</v>
      </c>
      <c r="I8631" s="21">
        <f t="shared" si="287"/>
        <v>31</v>
      </c>
      <c r="P8631" s="21" t="e">
        <f t="shared" ca="1" si="286"/>
        <v>#NAME?</v>
      </c>
    </row>
    <row r="8632" spans="1:16" x14ac:dyDescent="0.25">
      <c r="A8632" s="21" t="s">
        <v>2119</v>
      </c>
      <c r="B8632" s="25">
        <v>42212</v>
      </c>
      <c r="C8632" s="21" t="s">
        <v>21</v>
      </c>
      <c r="D8632" s="21" t="s">
        <v>1382</v>
      </c>
      <c r="E8632" s="26">
        <v>500</v>
      </c>
      <c r="G8632" s="28" t="s">
        <v>62</v>
      </c>
      <c r="I8632" s="21">
        <f t="shared" si="287"/>
        <v>31</v>
      </c>
      <c r="P8632" s="21" t="e">
        <f t="shared" ca="1" si="286"/>
        <v>#NAME?</v>
      </c>
    </row>
    <row r="8633" spans="1:16" x14ac:dyDescent="0.25">
      <c r="A8633" s="21" t="s">
        <v>2119</v>
      </c>
      <c r="B8633" s="25">
        <v>42212</v>
      </c>
      <c r="C8633" s="21" t="s">
        <v>21</v>
      </c>
      <c r="D8633" s="21" t="s">
        <v>1382</v>
      </c>
      <c r="E8633" s="26">
        <v>600</v>
      </c>
      <c r="G8633" s="28" t="s">
        <v>1421</v>
      </c>
      <c r="I8633" s="21">
        <f t="shared" si="287"/>
        <v>31</v>
      </c>
      <c r="P8633" s="21" t="e">
        <f t="shared" ca="1" si="286"/>
        <v>#NAME?</v>
      </c>
    </row>
    <row r="8634" spans="1:16" x14ac:dyDescent="0.25">
      <c r="A8634" s="21" t="s">
        <v>2119</v>
      </c>
      <c r="B8634" s="25">
        <v>42212</v>
      </c>
      <c r="C8634" s="21" t="s">
        <v>21</v>
      </c>
      <c r="D8634" s="21" t="s">
        <v>1207</v>
      </c>
      <c r="E8634" s="26">
        <v>50</v>
      </c>
      <c r="G8634" s="28" t="s">
        <v>1451</v>
      </c>
      <c r="I8634" s="21">
        <f t="shared" si="287"/>
        <v>31</v>
      </c>
      <c r="P8634" s="21" t="e">
        <f t="shared" ca="1" si="286"/>
        <v>#NAME?</v>
      </c>
    </row>
    <row r="8635" spans="1:16" x14ac:dyDescent="0.25">
      <c r="A8635" s="21" t="s">
        <v>2119</v>
      </c>
      <c r="B8635" s="25">
        <v>42212</v>
      </c>
      <c r="C8635" s="21" t="s">
        <v>21</v>
      </c>
      <c r="D8635" s="21" t="s">
        <v>1438</v>
      </c>
      <c r="E8635" s="26">
        <v>15000</v>
      </c>
      <c r="G8635" s="28" t="s">
        <v>1088</v>
      </c>
      <c r="I8635" s="21">
        <f t="shared" si="287"/>
        <v>31</v>
      </c>
      <c r="P8635" s="21" t="e">
        <f t="shared" ca="1" si="286"/>
        <v>#NAME?</v>
      </c>
    </row>
    <row r="8636" spans="1:16" x14ac:dyDescent="0.25">
      <c r="A8636" s="21" t="s">
        <v>2119</v>
      </c>
      <c r="B8636" s="25">
        <v>42212</v>
      </c>
      <c r="C8636" s="21" t="s">
        <v>21</v>
      </c>
      <c r="D8636" s="21" t="s">
        <v>1419</v>
      </c>
      <c r="E8636" s="26">
        <v>2400</v>
      </c>
      <c r="G8636" s="28" t="s">
        <v>1433</v>
      </c>
      <c r="I8636" s="21">
        <f t="shared" si="287"/>
        <v>31</v>
      </c>
      <c r="P8636" s="21" t="e">
        <f t="shared" ca="1" si="286"/>
        <v>#NAME?</v>
      </c>
    </row>
    <row r="8637" spans="1:16" x14ac:dyDescent="0.25">
      <c r="A8637" s="21" t="s">
        <v>2119</v>
      </c>
      <c r="B8637" s="25">
        <v>42212</v>
      </c>
      <c r="C8637" s="21" t="s">
        <v>21</v>
      </c>
      <c r="D8637" s="21" t="s">
        <v>1419</v>
      </c>
      <c r="E8637" s="26">
        <v>400</v>
      </c>
      <c r="G8637" s="28" t="s">
        <v>1433</v>
      </c>
      <c r="I8637" s="21">
        <f t="shared" si="287"/>
        <v>31</v>
      </c>
      <c r="P8637" s="21" t="e">
        <f t="shared" ca="1" si="286"/>
        <v>#NAME?</v>
      </c>
    </row>
    <row r="8638" spans="1:16" x14ac:dyDescent="0.25">
      <c r="A8638" s="21" t="s">
        <v>2119</v>
      </c>
      <c r="B8638" s="25">
        <v>42212</v>
      </c>
      <c r="C8638" s="21" t="s">
        <v>21</v>
      </c>
      <c r="D8638" s="21" t="s">
        <v>1173</v>
      </c>
      <c r="E8638" s="26">
        <v>600</v>
      </c>
      <c r="G8638" s="28" t="s">
        <v>1440</v>
      </c>
      <c r="I8638" s="21">
        <f t="shared" si="287"/>
        <v>31</v>
      </c>
      <c r="P8638" s="21" t="e">
        <f t="shared" ca="1" si="286"/>
        <v>#NAME?</v>
      </c>
    </row>
    <row r="8639" spans="1:16" x14ac:dyDescent="0.25">
      <c r="A8639" s="21" t="s">
        <v>2119</v>
      </c>
      <c r="B8639" s="25">
        <v>42212</v>
      </c>
      <c r="C8639" s="21" t="s">
        <v>21</v>
      </c>
      <c r="D8639" s="21" t="s">
        <v>1201</v>
      </c>
      <c r="E8639" s="26">
        <v>600</v>
      </c>
      <c r="G8639" s="28" t="s">
        <v>1372</v>
      </c>
      <c r="I8639" s="21">
        <f t="shared" si="287"/>
        <v>31</v>
      </c>
      <c r="P8639" s="21" t="e">
        <f t="shared" ca="1" si="286"/>
        <v>#NAME?</v>
      </c>
    </row>
    <row r="8640" spans="1:16" x14ac:dyDescent="0.25">
      <c r="A8640" s="21" t="s">
        <v>2119</v>
      </c>
      <c r="B8640" s="25">
        <v>42212</v>
      </c>
      <c r="C8640" s="21" t="s">
        <v>21</v>
      </c>
      <c r="D8640" s="21" t="s">
        <v>1201</v>
      </c>
      <c r="E8640" s="26">
        <v>600</v>
      </c>
      <c r="G8640" s="21" t="s">
        <v>1364</v>
      </c>
      <c r="I8640" s="21">
        <f t="shared" si="287"/>
        <v>31</v>
      </c>
      <c r="P8640" s="21" t="e">
        <f t="shared" ca="1" si="286"/>
        <v>#NAME?</v>
      </c>
    </row>
    <row r="8641" spans="1:16" x14ac:dyDescent="0.25">
      <c r="A8641" s="21" t="s">
        <v>2119</v>
      </c>
      <c r="B8641" s="25">
        <v>42212</v>
      </c>
      <c r="C8641" s="21" t="s">
        <v>21</v>
      </c>
      <c r="D8641" s="21" t="s">
        <v>1452</v>
      </c>
      <c r="E8641" s="26">
        <v>750</v>
      </c>
      <c r="G8641" s="28" t="s">
        <v>1453</v>
      </c>
      <c r="H8641" s="21" t="s">
        <v>1770</v>
      </c>
      <c r="I8641" s="21">
        <f t="shared" si="287"/>
        <v>31</v>
      </c>
      <c r="P8641" s="21" t="e">
        <f t="shared" ca="1" si="286"/>
        <v>#NAME?</v>
      </c>
    </row>
    <row r="8642" spans="1:16" x14ac:dyDescent="0.25">
      <c r="A8642" s="21" t="s">
        <v>2119</v>
      </c>
      <c r="B8642" s="25">
        <v>42212</v>
      </c>
      <c r="C8642" s="21" t="s">
        <v>21</v>
      </c>
      <c r="D8642" s="21" t="s">
        <v>1153</v>
      </c>
      <c r="E8642" s="26">
        <v>2000</v>
      </c>
      <c r="G8642" s="21" t="s">
        <v>1364</v>
      </c>
      <c r="I8642" s="21">
        <f t="shared" si="287"/>
        <v>31</v>
      </c>
      <c r="P8642" s="21" t="e">
        <f t="shared" ca="1" si="286"/>
        <v>#NAME?</v>
      </c>
    </row>
    <row r="8643" spans="1:16" x14ac:dyDescent="0.25">
      <c r="A8643" s="21" t="s">
        <v>2119</v>
      </c>
      <c r="B8643" s="25">
        <v>42212</v>
      </c>
      <c r="C8643" s="21" t="s">
        <v>21</v>
      </c>
      <c r="D8643" s="21" t="s">
        <v>1153</v>
      </c>
      <c r="E8643" s="26">
        <v>1000</v>
      </c>
      <c r="G8643" s="21" t="s">
        <v>1364</v>
      </c>
      <c r="I8643" s="21">
        <f t="shared" si="287"/>
        <v>31</v>
      </c>
      <c r="P8643" s="21" t="e">
        <f t="shared" ca="1" si="286"/>
        <v>#NAME?</v>
      </c>
    </row>
    <row r="8644" spans="1:16" x14ac:dyDescent="0.25">
      <c r="A8644" s="21" t="s">
        <v>2119</v>
      </c>
      <c r="B8644" s="25">
        <v>42212</v>
      </c>
      <c r="C8644" s="21" t="s">
        <v>21</v>
      </c>
      <c r="D8644" s="21" t="s">
        <v>1153</v>
      </c>
      <c r="E8644" s="26">
        <v>1000</v>
      </c>
      <c r="G8644" s="28" t="s">
        <v>1372</v>
      </c>
      <c r="I8644" s="21">
        <f t="shared" si="287"/>
        <v>31</v>
      </c>
      <c r="P8644" s="21" t="e">
        <f t="shared" ca="1" si="286"/>
        <v>#NAME?</v>
      </c>
    </row>
    <row r="8645" spans="1:16" x14ac:dyDescent="0.25">
      <c r="A8645" s="21" t="s">
        <v>2119</v>
      </c>
      <c r="B8645" s="25">
        <v>42212</v>
      </c>
      <c r="C8645" s="21" t="s">
        <v>21</v>
      </c>
      <c r="D8645" s="21" t="s">
        <v>258</v>
      </c>
      <c r="E8645" s="26">
        <v>2000</v>
      </c>
      <c r="G8645" s="28" t="s">
        <v>1372</v>
      </c>
      <c r="I8645" s="21">
        <f t="shared" si="287"/>
        <v>31</v>
      </c>
      <c r="P8645" s="21" t="e">
        <f t="shared" ca="1" si="286"/>
        <v>#NAME?</v>
      </c>
    </row>
    <row r="8646" spans="1:16" x14ac:dyDescent="0.25">
      <c r="A8646" s="21" t="s">
        <v>2119</v>
      </c>
      <c r="B8646" s="25">
        <v>42212</v>
      </c>
      <c r="C8646" s="21" t="s">
        <v>21</v>
      </c>
      <c r="D8646" s="21" t="s">
        <v>40</v>
      </c>
      <c r="E8646" s="26">
        <v>370</v>
      </c>
      <c r="G8646" s="28" t="s">
        <v>1372</v>
      </c>
      <c r="I8646" s="21">
        <f t="shared" si="287"/>
        <v>31</v>
      </c>
      <c r="P8646" s="21" t="e">
        <f t="shared" ca="1" si="286"/>
        <v>#NAME?</v>
      </c>
    </row>
    <row r="8647" spans="1:16" x14ac:dyDescent="0.25">
      <c r="A8647" s="21" t="s">
        <v>2119</v>
      </c>
      <c r="B8647" s="25">
        <v>42212</v>
      </c>
      <c r="C8647" s="21" t="s">
        <v>21</v>
      </c>
      <c r="D8647" s="21" t="s">
        <v>40</v>
      </c>
      <c r="E8647" s="26">
        <v>975</v>
      </c>
      <c r="G8647" s="28" t="s">
        <v>1426</v>
      </c>
      <c r="I8647" s="21">
        <f t="shared" si="287"/>
        <v>31</v>
      </c>
      <c r="P8647" s="21" t="e">
        <f t="shared" ca="1" si="286"/>
        <v>#NAME?</v>
      </c>
    </row>
    <row r="8648" spans="1:16" x14ac:dyDescent="0.25">
      <c r="A8648" s="21" t="s">
        <v>2119</v>
      </c>
      <c r="B8648" s="25">
        <v>42212</v>
      </c>
      <c r="C8648" s="21" t="s">
        <v>21</v>
      </c>
      <c r="D8648" s="21" t="s">
        <v>40</v>
      </c>
      <c r="E8648" s="26">
        <v>345</v>
      </c>
      <c r="G8648" s="28" t="s">
        <v>1440</v>
      </c>
      <c r="I8648" s="21">
        <f t="shared" si="287"/>
        <v>31</v>
      </c>
      <c r="P8648" s="21" t="e">
        <f t="shared" ca="1" si="286"/>
        <v>#NAME?</v>
      </c>
    </row>
    <row r="8649" spans="1:16" x14ac:dyDescent="0.25">
      <c r="A8649" s="21" t="s">
        <v>2119</v>
      </c>
      <c r="B8649" s="25">
        <v>42212</v>
      </c>
      <c r="C8649" s="21" t="s">
        <v>21</v>
      </c>
      <c r="D8649" s="21" t="s">
        <v>40</v>
      </c>
      <c r="E8649" s="26">
        <v>350</v>
      </c>
      <c r="G8649" s="28" t="s">
        <v>1415</v>
      </c>
      <c r="I8649" s="21">
        <f t="shared" si="287"/>
        <v>31</v>
      </c>
      <c r="P8649" s="21" t="e">
        <f t="shared" ca="1" si="286"/>
        <v>#NAME?</v>
      </c>
    </row>
    <row r="8650" spans="1:16" x14ac:dyDescent="0.25">
      <c r="A8650" s="21" t="s">
        <v>2119</v>
      </c>
      <c r="B8650" s="25">
        <v>42212</v>
      </c>
      <c r="C8650" s="21" t="s">
        <v>21</v>
      </c>
      <c r="D8650" s="21" t="s">
        <v>40</v>
      </c>
      <c r="E8650" s="26">
        <v>100</v>
      </c>
      <c r="G8650" s="28" t="s">
        <v>1454</v>
      </c>
      <c r="I8650" s="21">
        <f t="shared" si="287"/>
        <v>31</v>
      </c>
      <c r="P8650" s="21" t="e">
        <f t="shared" ca="1" si="286"/>
        <v>#NAME?</v>
      </c>
    </row>
    <row r="8651" spans="1:16" x14ac:dyDescent="0.25">
      <c r="A8651" s="21" t="s">
        <v>2119</v>
      </c>
      <c r="B8651" s="25">
        <v>42212</v>
      </c>
      <c r="C8651" s="21" t="s">
        <v>21</v>
      </c>
      <c r="D8651" s="21" t="s">
        <v>40</v>
      </c>
      <c r="E8651" s="26">
        <v>65</v>
      </c>
      <c r="G8651" s="21" t="s">
        <v>1364</v>
      </c>
      <c r="I8651" s="21">
        <f t="shared" si="287"/>
        <v>31</v>
      </c>
      <c r="P8651" s="21" t="e">
        <f t="shared" ca="1" si="286"/>
        <v>#NAME?</v>
      </c>
    </row>
    <row r="8652" spans="1:16" x14ac:dyDescent="0.25">
      <c r="A8652" s="21" t="s">
        <v>2119</v>
      </c>
      <c r="B8652" s="25">
        <v>42212</v>
      </c>
      <c r="C8652" s="21" t="s">
        <v>21</v>
      </c>
      <c r="D8652" s="21" t="s">
        <v>1418</v>
      </c>
      <c r="E8652" s="26">
        <v>225</v>
      </c>
      <c r="G8652" s="28" t="s">
        <v>1392</v>
      </c>
      <c r="I8652" s="21">
        <f t="shared" si="287"/>
        <v>31</v>
      </c>
      <c r="P8652" s="21" t="e">
        <f t="shared" ca="1" si="286"/>
        <v>#NAME?</v>
      </c>
    </row>
    <row r="8653" spans="1:16" x14ac:dyDescent="0.25">
      <c r="A8653" s="21" t="s">
        <v>2119</v>
      </c>
      <c r="B8653" s="25">
        <v>42212</v>
      </c>
      <c r="C8653" s="21" t="s">
        <v>6</v>
      </c>
      <c r="D8653" s="21">
        <v>459784</v>
      </c>
      <c r="F8653" s="26">
        <v>636.34</v>
      </c>
      <c r="G8653" s="28" t="s">
        <v>1354</v>
      </c>
      <c r="P8653" s="21" t="e">
        <f t="shared" ca="1" si="286"/>
        <v>#NAME?</v>
      </c>
    </row>
    <row r="8654" spans="1:16" x14ac:dyDescent="0.25">
      <c r="A8654" s="21" t="s">
        <v>2119</v>
      </c>
      <c r="B8654" s="25">
        <v>42212</v>
      </c>
      <c r="C8654" s="21" t="s">
        <v>6</v>
      </c>
      <c r="D8654" s="21">
        <v>339300</v>
      </c>
      <c r="F8654" s="26">
        <v>124.41</v>
      </c>
      <c r="G8654" s="28" t="s">
        <v>1454</v>
      </c>
      <c r="P8654" s="21" t="e">
        <f t="shared" ca="1" si="286"/>
        <v>#NAME?</v>
      </c>
    </row>
    <row r="8655" spans="1:16" x14ac:dyDescent="0.25">
      <c r="A8655" s="21" t="s">
        <v>2119</v>
      </c>
      <c r="B8655" s="25">
        <v>42212</v>
      </c>
      <c r="C8655" s="21" t="s">
        <v>6</v>
      </c>
      <c r="D8655" s="21">
        <v>181690</v>
      </c>
      <c r="F8655" s="26">
        <v>336.61</v>
      </c>
      <c r="G8655" s="28" t="s">
        <v>1433</v>
      </c>
      <c r="P8655" s="21" t="e">
        <f t="shared" ca="1" si="286"/>
        <v>#NAME?</v>
      </c>
    </row>
    <row r="8656" spans="1:16" x14ac:dyDescent="0.25">
      <c r="A8656" s="21" t="s">
        <v>2119</v>
      </c>
      <c r="B8656" s="25">
        <v>42212</v>
      </c>
      <c r="C8656" s="21" t="s">
        <v>6</v>
      </c>
      <c r="D8656" s="21">
        <v>364149</v>
      </c>
      <c r="F8656" s="26">
        <v>44.99</v>
      </c>
      <c r="G8656" s="28" t="s">
        <v>1435</v>
      </c>
      <c r="P8656" s="21" t="e">
        <f t="shared" ca="1" si="286"/>
        <v>#NAME?</v>
      </c>
    </row>
    <row r="8657" spans="1:16" x14ac:dyDescent="0.25">
      <c r="A8657" s="21" t="s">
        <v>2119</v>
      </c>
      <c r="B8657" s="25">
        <v>42212</v>
      </c>
      <c r="C8657" s="21" t="s">
        <v>1400</v>
      </c>
      <c r="D8657" s="21" t="s">
        <v>1455</v>
      </c>
      <c r="F8657" s="26">
        <v>692.9</v>
      </c>
      <c r="G8657" s="21" t="s">
        <v>1364</v>
      </c>
      <c r="P8657" s="21" t="e">
        <f t="shared" ca="1" si="286"/>
        <v>#NAME?</v>
      </c>
    </row>
    <row r="8658" spans="1:16" x14ac:dyDescent="0.25">
      <c r="A8658" s="21" t="s">
        <v>2119</v>
      </c>
      <c r="B8658" s="25">
        <v>42213</v>
      </c>
      <c r="C8658" s="21" t="s">
        <v>21</v>
      </c>
      <c r="D8658" s="21" t="s">
        <v>1018</v>
      </c>
      <c r="E8658" s="26">
        <v>95</v>
      </c>
      <c r="G8658" s="28" t="s">
        <v>1392</v>
      </c>
      <c r="I8658" s="21">
        <f t="shared" ref="I8658:I8668" si="288">WEEKNUM(B8658)</f>
        <v>31</v>
      </c>
      <c r="P8658" s="21" t="e">
        <f t="shared" ca="1" si="286"/>
        <v>#NAME?</v>
      </c>
    </row>
    <row r="8659" spans="1:16" x14ac:dyDescent="0.25">
      <c r="A8659" s="21" t="s">
        <v>2119</v>
      </c>
      <c r="B8659" s="25">
        <v>42213</v>
      </c>
      <c r="C8659" s="21" t="s">
        <v>21</v>
      </c>
      <c r="D8659" s="21" t="s">
        <v>1018</v>
      </c>
      <c r="E8659" s="26">
        <v>95</v>
      </c>
      <c r="G8659" s="28" t="s">
        <v>1392</v>
      </c>
      <c r="I8659" s="21">
        <f t="shared" si="288"/>
        <v>31</v>
      </c>
      <c r="P8659" s="21" t="e">
        <f t="shared" ca="1" si="286"/>
        <v>#NAME?</v>
      </c>
    </row>
    <row r="8660" spans="1:16" x14ac:dyDescent="0.25">
      <c r="A8660" s="21" t="s">
        <v>2119</v>
      </c>
      <c r="B8660" s="25">
        <v>42213</v>
      </c>
      <c r="C8660" s="21" t="s">
        <v>21</v>
      </c>
      <c r="D8660" s="21" t="s">
        <v>1376</v>
      </c>
      <c r="E8660" s="26">
        <v>700</v>
      </c>
      <c r="G8660" s="28" t="s">
        <v>1392</v>
      </c>
      <c r="I8660" s="21">
        <f t="shared" si="288"/>
        <v>31</v>
      </c>
      <c r="P8660" s="21" t="e">
        <f t="shared" ref="P8660:P8723" ca="1" si="289">sheetexists("budgets", G8660)</f>
        <v>#NAME?</v>
      </c>
    </row>
    <row r="8661" spans="1:16" x14ac:dyDescent="0.25">
      <c r="A8661" s="21" t="s">
        <v>2119</v>
      </c>
      <c r="B8661" s="25">
        <v>42213</v>
      </c>
      <c r="C8661" s="21" t="s">
        <v>21</v>
      </c>
      <c r="D8661" s="21" t="s">
        <v>1376</v>
      </c>
      <c r="E8661" s="26">
        <v>1400</v>
      </c>
      <c r="G8661" s="21" t="s">
        <v>1364</v>
      </c>
      <c r="I8661" s="21">
        <f t="shared" si="288"/>
        <v>31</v>
      </c>
      <c r="P8661" s="21" t="e">
        <f t="shared" ca="1" si="289"/>
        <v>#NAME?</v>
      </c>
    </row>
    <row r="8662" spans="1:16" x14ac:dyDescent="0.25">
      <c r="A8662" s="21" t="s">
        <v>2119</v>
      </c>
      <c r="B8662" s="25">
        <v>42213</v>
      </c>
      <c r="C8662" s="21" t="s">
        <v>21</v>
      </c>
      <c r="D8662" s="21" t="s">
        <v>1376</v>
      </c>
      <c r="E8662" s="26">
        <v>1400</v>
      </c>
      <c r="G8662" s="28" t="s">
        <v>1433</v>
      </c>
      <c r="I8662" s="21">
        <f t="shared" si="288"/>
        <v>31</v>
      </c>
      <c r="P8662" s="21" t="e">
        <f t="shared" ca="1" si="289"/>
        <v>#NAME?</v>
      </c>
    </row>
    <row r="8663" spans="1:16" x14ac:dyDescent="0.25">
      <c r="A8663" s="21" t="s">
        <v>2119</v>
      </c>
      <c r="B8663" s="25">
        <v>42213</v>
      </c>
      <c r="C8663" s="21" t="s">
        <v>21</v>
      </c>
      <c r="D8663" s="21" t="s">
        <v>1376</v>
      </c>
      <c r="E8663" s="26">
        <v>700</v>
      </c>
      <c r="G8663" s="28" t="s">
        <v>1435</v>
      </c>
      <c r="I8663" s="21">
        <f t="shared" si="288"/>
        <v>31</v>
      </c>
      <c r="P8663" s="21" t="e">
        <f t="shared" ca="1" si="289"/>
        <v>#NAME?</v>
      </c>
    </row>
    <row r="8664" spans="1:16" x14ac:dyDescent="0.25">
      <c r="A8664" s="21" t="s">
        <v>2119</v>
      </c>
      <c r="B8664" s="25">
        <v>42213</v>
      </c>
      <c r="C8664" s="21" t="s">
        <v>21</v>
      </c>
      <c r="D8664" s="21" t="s">
        <v>1216</v>
      </c>
      <c r="E8664" s="26">
        <v>250</v>
      </c>
      <c r="G8664" s="28" t="s">
        <v>1415</v>
      </c>
      <c r="I8664" s="21">
        <f t="shared" si="288"/>
        <v>31</v>
      </c>
      <c r="P8664" s="21" t="e">
        <f t="shared" ca="1" si="289"/>
        <v>#NAME?</v>
      </c>
    </row>
    <row r="8665" spans="1:16" x14ac:dyDescent="0.25">
      <c r="A8665" s="21" t="s">
        <v>2119</v>
      </c>
      <c r="B8665" s="25">
        <v>42213</v>
      </c>
      <c r="C8665" s="21" t="s">
        <v>21</v>
      </c>
      <c r="D8665" s="21" t="s">
        <v>1216</v>
      </c>
      <c r="E8665" s="26">
        <v>250</v>
      </c>
      <c r="G8665" s="28" t="s">
        <v>1426</v>
      </c>
      <c r="I8665" s="21">
        <f t="shared" si="288"/>
        <v>31</v>
      </c>
      <c r="P8665" s="21" t="e">
        <f t="shared" ca="1" si="289"/>
        <v>#NAME?</v>
      </c>
    </row>
    <row r="8666" spans="1:16" x14ac:dyDescent="0.25">
      <c r="A8666" s="21" t="s">
        <v>2119</v>
      </c>
      <c r="B8666" s="25">
        <v>42213</v>
      </c>
      <c r="C8666" s="21" t="s">
        <v>21</v>
      </c>
      <c r="D8666" s="21" t="s">
        <v>295</v>
      </c>
      <c r="E8666" s="26">
        <v>5000</v>
      </c>
      <c r="G8666" s="28" t="s">
        <v>1354</v>
      </c>
      <c r="I8666" s="21">
        <f t="shared" si="288"/>
        <v>31</v>
      </c>
      <c r="P8666" s="21" t="e">
        <f t="shared" ca="1" si="289"/>
        <v>#NAME?</v>
      </c>
    </row>
    <row r="8667" spans="1:16" x14ac:dyDescent="0.25">
      <c r="A8667" s="21" t="s">
        <v>2119</v>
      </c>
      <c r="B8667" s="25">
        <v>42213</v>
      </c>
      <c r="C8667" s="21" t="s">
        <v>21</v>
      </c>
      <c r="D8667" s="21" t="s">
        <v>255</v>
      </c>
      <c r="E8667" s="26">
        <v>1300</v>
      </c>
      <c r="G8667" s="28" t="s">
        <v>1440</v>
      </c>
      <c r="I8667" s="21">
        <f t="shared" si="288"/>
        <v>31</v>
      </c>
      <c r="P8667" s="21" t="e">
        <f t="shared" ca="1" si="289"/>
        <v>#NAME?</v>
      </c>
    </row>
    <row r="8668" spans="1:16" x14ac:dyDescent="0.25">
      <c r="A8668" s="21" t="s">
        <v>2119</v>
      </c>
      <c r="B8668" s="25">
        <v>42213</v>
      </c>
      <c r="C8668" s="21" t="s">
        <v>21</v>
      </c>
      <c r="D8668" s="21" t="s">
        <v>255</v>
      </c>
      <c r="E8668" s="26">
        <v>1500</v>
      </c>
      <c r="G8668" s="21" t="s">
        <v>1364</v>
      </c>
      <c r="I8668" s="21">
        <f t="shared" si="288"/>
        <v>31</v>
      </c>
      <c r="P8668" s="21" t="e">
        <f t="shared" ca="1" si="289"/>
        <v>#NAME?</v>
      </c>
    </row>
    <row r="8669" spans="1:16" x14ac:dyDescent="0.25">
      <c r="A8669" s="21" t="s">
        <v>2119</v>
      </c>
      <c r="B8669" s="25">
        <v>42213</v>
      </c>
      <c r="C8669" s="21" t="s">
        <v>6</v>
      </c>
      <c r="D8669" s="21">
        <v>370689</v>
      </c>
      <c r="F8669" s="26">
        <v>181.51</v>
      </c>
      <c r="G8669" s="28" t="s">
        <v>323</v>
      </c>
      <c r="P8669" s="21" t="e">
        <f t="shared" ca="1" si="289"/>
        <v>#NAME?</v>
      </c>
    </row>
    <row r="8670" spans="1:16" x14ac:dyDescent="0.25">
      <c r="A8670" s="21" t="s">
        <v>2119</v>
      </c>
      <c r="B8670" s="25">
        <v>42213</v>
      </c>
      <c r="C8670" s="21" t="s">
        <v>6</v>
      </c>
      <c r="D8670" s="21">
        <v>454924</v>
      </c>
      <c r="F8670" s="26">
        <v>69.84</v>
      </c>
      <c r="G8670" s="28" t="s">
        <v>1432</v>
      </c>
      <c r="P8670" s="21" t="e">
        <f t="shared" ca="1" si="289"/>
        <v>#NAME?</v>
      </c>
    </row>
    <row r="8671" spans="1:16" x14ac:dyDescent="0.25">
      <c r="A8671" s="21" t="s">
        <v>2119</v>
      </c>
      <c r="B8671" s="25">
        <v>42213</v>
      </c>
      <c r="C8671" s="21" t="s">
        <v>1400</v>
      </c>
      <c r="D8671" s="21" t="s">
        <v>1455</v>
      </c>
      <c r="F8671" s="26">
        <v>278.31</v>
      </c>
      <c r="G8671" s="21" t="s">
        <v>1364</v>
      </c>
      <c r="P8671" s="21" t="e">
        <f t="shared" ca="1" si="289"/>
        <v>#NAME?</v>
      </c>
    </row>
    <row r="8672" spans="1:16" x14ac:dyDescent="0.25">
      <c r="A8672" s="21" t="s">
        <v>2119</v>
      </c>
      <c r="B8672" s="25">
        <v>42213</v>
      </c>
      <c r="C8672" s="21" t="s">
        <v>1400</v>
      </c>
      <c r="D8672" s="21" t="s">
        <v>1455</v>
      </c>
      <c r="F8672" s="26">
        <v>185.22</v>
      </c>
      <c r="G8672" s="21" t="s">
        <v>1364</v>
      </c>
      <c r="P8672" s="21" t="e">
        <f t="shared" ca="1" si="289"/>
        <v>#NAME?</v>
      </c>
    </row>
    <row r="8673" spans="1:16" x14ac:dyDescent="0.25">
      <c r="A8673" s="21" t="s">
        <v>2119</v>
      </c>
      <c r="B8673" s="25">
        <v>42214</v>
      </c>
      <c r="C8673" s="21" t="s">
        <v>21</v>
      </c>
      <c r="D8673" s="21" t="s">
        <v>255</v>
      </c>
      <c r="E8673" s="26">
        <v>600</v>
      </c>
      <c r="G8673" s="28" t="s">
        <v>1415</v>
      </c>
      <c r="I8673" s="21">
        <f>WEEKNUM(B8673)</f>
        <v>31</v>
      </c>
      <c r="P8673" s="21" t="e">
        <f t="shared" ca="1" si="289"/>
        <v>#NAME?</v>
      </c>
    </row>
    <row r="8674" spans="1:16" x14ac:dyDescent="0.25">
      <c r="A8674" s="21" t="s">
        <v>2119</v>
      </c>
      <c r="B8674" s="25">
        <v>42214</v>
      </c>
      <c r="C8674" s="21" t="s">
        <v>21</v>
      </c>
      <c r="D8674" s="21" t="s">
        <v>255</v>
      </c>
      <c r="E8674" s="26">
        <v>600</v>
      </c>
      <c r="G8674" s="28" t="s">
        <v>1426</v>
      </c>
      <c r="I8674" s="25" t="str">
        <f>YEAR(B8674)&amp;"_"&amp;WEEKNUM(B8674)</f>
        <v>2015_31</v>
      </c>
      <c r="P8674" s="21" t="e">
        <f t="shared" ca="1" si="289"/>
        <v>#NAME?</v>
      </c>
    </row>
    <row r="8675" spans="1:16" x14ac:dyDescent="0.25">
      <c r="A8675" s="21" t="s">
        <v>2119</v>
      </c>
      <c r="B8675" s="25">
        <v>42214</v>
      </c>
      <c r="C8675" s="21" t="s">
        <v>21</v>
      </c>
      <c r="D8675" s="21" t="s">
        <v>249</v>
      </c>
      <c r="E8675" s="26">
        <v>5150</v>
      </c>
      <c r="G8675" s="28" t="s">
        <v>1415</v>
      </c>
      <c r="I8675" s="25" t="str">
        <f>YEAR(B8675)&amp;"_"&amp;WEEKNUM(B8675)</f>
        <v>2015_31</v>
      </c>
      <c r="P8675" s="21" t="e">
        <f t="shared" ca="1" si="289"/>
        <v>#NAME?</v>
      </c>
    </row>
    <row r="8676" spans="1:16" x14ac:dyDescent="0.25">
      <c r="A8676" s="21" t="s">
        <v>2119</v>
      </c>
      <c r="B8676" s="25">
        <v>42214</v>
      </c>
      <c r="C8676" s="21" t="s">
        <v>6</v>
      </c>
      <c r="D8676" s="21">
        <v>129228</v>
      </c>
      <c r="F8676" s="26">
        <v>374.5</v>
      </c>
      <c r="G8676" s="28" t="s">
        <v>1433</v>
      </c>
      <c r="P8676" s="21" t="e">
        <f t="shared" ca="1" si="289"/>
        <v>#NAME?</v>
      </c>
    </row>
    <row r="8677" spans="1:16" x14ac:dyDescent="0.25">
      <c r="A8677" s="21" t="s">
        <v>2119</v>
      </c>
      <c r="B8677" s="25">
        <v>42214</v>
      </c>
      <c r="C8677" s="21" t="s">
        <v>6</v>
      </c>
      <c r="D8677" s="21">
        <v>339562</v>
      </c>
      <c r="F8677" s="26">
        <v>1187.96</v>
      </c>
      <c r="G8677" s="28" t="s">
        <v>1415</v>
      </c>
      <c r="P8677" s="21" t="e">
        <f t="shared" ca="1" si="289"/>
        <v>#NAME?</v>
      </c>
    </row>
    <row r="8678" spans="1:16" x14ac:dyDescent="0.25">
      <c r="A8678" s="21" t="s">
        <v>2119</v>
      </c>
      <c r="B8678" s="25">
        <v>42214</v>
      </c>
      <c r="C8678" s="21" t="s">
        <v>6</v>
      </c>
      <c r="D8678" s="21">
        <v>339573</v>
      </c>
      <c r="F8678" s="26">
        <v>69.739999999999995</v>
      </c>
      <c r="G8678" s="28" t="s">
        <v>1415</v>
      </c>
      <c r="P8678" s="21" t="e">
        <f t="shared" ca="1" si="289"/>
        <v>#NAME?</v>
      </c>
    </row>
    <row r="8679" spans="1:16" x14ac:dyDescent="0.25">
      <c r="A8679" s="21" t="s">
        <v>2119</v>
      </c>
      <c r="B8679" s="25">
        <v>42214</v>
      </c>
      <c r="C8679" s="21" t="s">
        <v>6</v>
      </c>
      <c r="D8679" s="21">
        <v>454996</v>
      </c>
      <c r="F8679" s="26">
        <v>1085.19</v>
      </c>
      <c r="G8679" s="28" t="s">
        <v>1432</v>
      </c>
      <c r="P8679" s="21" t="e">
        <f t="shared" ca="1" si="289"/>
        <v>#NAME?</v>
      </c>
    </row>
    <row r="8680" spans="1:16" x14ac:dyDescent="0.25">
      <c r="A8680" s="21" t="s">
        <v>2119</v>
      </c>
      <c r="B8680" s="25">
        <v>42215</v>
      </c>
      <c r="C8680" s="21" t="s">
        <v>21</v>
      </c>
      <c r="D8680" s="21" t="s">
        <v>1207</v>
      </c>
      <c r="E8680" s="26">
        <v>79.5</v>
      </c>
      <c r="G8680" s="28" t="s">
        <v>1392</v>
      </c>
      <c r="I8680" s="25" t="str">
        <f>YEAR(B8680)&amp;"_"&amp;WEEKNUM(B8680)</f>
        <v>2015_31</v>
      </c>
      <c r="P8680" s="21" t="e">
        <f t="shared" ca="1" si="289"/>
        <v>#NAME?</v>
      </c>
    </row>
    <row r="8681" spans="1:16" x14ac:dyDescent="0.25">
      <c r="A8681" s="21" t="s">
        <v>2119</v>
      </c>
      <c r="B8681" s="25">
        <v>42215</v>
      </c>
      <c r="C8681" s="21" t="s">
        <v>21</v>
      </c>
      <c r="D8681" s="21" t="s">
        <v>1300</v>
      </c>
      <c r="E8681" s="26">
        <v>185</v>
      </c>
      <c r="G8681" s="28" t="s">
        <v>386</v>
      </c>
      <c r="I8681" s="25" t="str">
        <f>YEAR(B8681)&amp;"_"&amp;WEEKNUM(B8681)</f>
        <v>2015_31</v>
      </c>
      <c r="P8681" s="21" t="e">
        <f t="shared" ca="1" si="289"/>
        <v>#NAME?</v>
      </c>
    </row>
    <row r="8682" spans="1:16" x14ac:dyDescent="0.25">
      <c r="A8682" s="21" t="s">
        <v>2119</v>
      </c>
      <c r="B8682" s="25">
        <v>42215</v>
      </c>
      <c r="C8682" s="21" t="s">
        <v>21</v>
      </c>
      <c r="D8682" s="21" t="s">
        <v>508</v>
      </c>
      <c r="E8682" s="26">
        <v>524.73</v>
      </c>
      <c r="G8682" s="28" t="s">
        <v>454</v>
      </c>
      <c r="I8682" s="25" t="str">
        <f>YEAR(B8682)&amp;"_"&amp;WEEKNUM(B8682)</f>
        <v>2015_31</v>
      </c>
      <c r="P8682" s="21" t="e">
        <f t="shared" ca="1" si="289"/>
        <v>#NAME?</v>
      </c>
    </row>
    <row r="8683" spans="1:16" x14ac:dyDescent="0.25">
      <c r="A8683" s="21" t="s">
        <v>2119</v>
      </c>
      <c r="B8683" s="25">
        <v>42215</v>
      </c>
      <c r="C8683" s="21" t="s">
        <v>6</v>
      </c>
      <c r="D8683" s="21">
        <v>364334</v>
      </c>
      <c r="F8683" s="26">
        <v>1094.72</v>
      </c>
      <c r="G8683" s="28" t="s">
        <v>1435</v>
      </c>
      <c r="P8683" s="21" t="e">
        <f t="shared" ca="1" si="289"/>
        <v>#NAME?</v>
      </c>
    </row>
    <row r="8684" spans="1:16" x14ac:dyDescent="0.25">
      <c r="A8684" s="21" t="s">
        <v>2119</v>
      </c>
      <c r="B8684" s="25">
        <v>42215</v>
      </c>
      <c r="C8684" s="21" t="s">
        <v>6</v>
      </c>
      <c r="D8684" s="21">
        <v>455071</v>
      </c>
      <c r="F8684" s="26">
        <v>983.33</v>
      </c>
      <c r="G8684" s="28" t="s">
        <v>1432</v>
      </c>
      <c r="P8684" s="21" t="e">
        <f t="shared" ca="1" si="289"/>
        <v>#NAME?</v>
      </c>
    </row>
    <row r="8685" spans="1:16" x14ac:dyDescent="0.25">
      <c r="A8685" s="21" t="s">
        <v>2119</v>
      </c>
      <c r="B8685" s="25">
        <v>42215</v>
      </c>
      <c r="C8685" s="21" t="s">
        <v>6</v>
      </c>
      <c r="D8685" s="21">
        <v>182250</v>
      </c>
      <c r="F8685" s="26">
        <v>706.93</v>
      </c>
      <c r="G8685" s="28" t="s">
        <v>1433</v>
      </c>
      <c r="P8685" s="21" t="e">
        <f t="shared" ca="1" si="289"/>
        <v>#NAME?</v>
      </c>
    </row>
    <row r="8686" spans="1:16" x14ac:dyDescent="0.25">
      <c r="A8686" s="21" t="s">
        <v>2119</v>
      </c>
      <c r="B8686" s="25">
        <v>42215</v>
      </c>
      <c r="C8686" s="21" t="s">
        <v>6</v>
      </c>
      <c r="D8686" s="21">
        <v>371176</v>
      </c>
      <c r="F8686" s="26">
        <v>678.34</v>
      </c>
      <c r="G8686" s="28" t="s">
        <v>1354</v>
      </c>
      <c r="P8686" s="21" t="e">
        <f t="shared" ca="1" si="289"/>
        <v>#NAME?</v>
      </c>
    </row>
    <row r="8687" spans="1:16" x14ac:dyDescent="0.25">
      <c r="A8687" s="21" t="s">
        <v>2119</v>
      </c>
      <c r="B8687" s="25">
        <v>42216</v>
      </c>
      <c r="C8687" s="21" t="s">
        <v>21</v>
      </c>
      <c r="D8687" s="21" t="s">
        <v>1456</v>
      </c>
      <c r="E8687" s="26">
        <v>600</v>
      </c>
      <c r="G8687" s="28" t="s">
        <v>1354</v>
      </c>
      <c r="I8687" s="25" t="str">
        <f>YEAR(B8687)&amp;"_"&amp;WEEKNUM(B8687)</f>
        <v>2015_31</v>
      </c>
      <c r="P8687" s="21" t="e">
        <f t="shared" ca="1" si="289"/>
        <v>#NAME?</v>
      </c>
    </row>
    <row r="8688" spans="1:16" x14ac:dyDescent="0.25">
      <c r="A8688" s="21" t="s">
        <v>2119</v>
      </c>
      <c r="B8688" s="25">
        <v>42216</v>
      </c>
      <c r="C8688" s="21" t="s">
        <v>21</v>
      </c>
      <c r="D8688" s="21" t="s">
        <v>144</v>
      </c>
      <c r="E8688" s="26">
        <v>200</v>
      </c>
      <c r="G8688" s="28" t="s">
        <v>1392</v>
      </c>
      <c r="I8688" s="25" t="str">
        <f>YEAR(B8688)&amp;"_"&amp;WEEKNUM(B8688)</f>
        <v>2015_31</v>
      </c>
      <c r="P8688" s="21" t="e">
        <f t="shared" ca="1" si="289"/>
        <v>#NAME?</v>
      </c>
    </row>
    <row r="8689" spans="1:16" x14ac:dyDescent="0.25">
      <c r="A8689" s="21" t="s">
        <v>2119</v>
      </c>
      <c r="B8689" s="25">
        <v>42216</v>
      </c>
      <c r="C8689" s="21" t="s">
        <v>21</v>
      </c>
      <c r="D8689" s="21" t="s">
        <v>295</v>
      </c>
      <c r="E8689" s="26">
        <v>3000</v>
      </c>
      <c r="G8689" s="28" t="s">
        <v>1457</v>
      </c>
      <c r="I8689" s="25" t="str">
        <f>YEAR(B8689)&amp;"_"&amp;WEEKNUM(B8689)</f>
        <v>2015_31</v>
      </c>
      <c r="P8689" s="21" t="e">
        <f t="shared" ca="1" si="289"/>
        <v>#NAME?</v>
      </c>
    </row>
    <row r="8690" spans="1:16" x14ac:dyDescent="0.25">
      <c r="A8690" s="21" t="s">
        <v>2119</v>
      </c>
      <c r="B8690" s="25">
        <v>42216</v>
      </c>
      <c r="C8690" s="21" t="s">
        <v>6</v>
      </c>
      <c r="D8690" s="21">
        <v>129428</v>
      </c>
      <c r="F8690" s="26">
        <v>803.24</v>
      </c>
      <c r="G8690" s="28" t="s">
        <v>1458</v>
      </c>
      <c r="P8690" s="21" t="e">
        <f t="shared" ca="1" si="289"/>
        <v>#NAME?</v>
      </c>
    </row>
    <row r="8691" spans="1:16" x14ac:dyDescent="0.25">
      <c r="A8691" s="21" t="s">
        <v>2119</v>
      </c>
      <c r="B8691" s="25">
        <v>42216</v>
      </c>
      <c r="C8691" s="21" t="s">
        <v>6</v>
      </c>
      <c r="D8691" s="21">
        <v>352505</v>
      </c>
      <c r="F8691" s="26">
        <v>321.64999999999998</v>
      </c>
      <c r="G8691" s="28" t="s">
        <v>278</v>
      </c>
      <c r="P8691" s="21" t="e">
        <f t="shared" ca="1" si="289"/>
        <v>#NAME?</v>
      </c>
    </row>
    <row r="8692" spans="1:16" x14ac:dyDescent="0.25">
      <c r="A8692" s="21" t="s">
        <v>2119</v>
      </c>
      <c r="B8692" s="25">
        <v>42216</v>
      </c>
      <c r="C8692" s="21" t="s">
        <v>6</v>
      </c>
      <c r="D8692" s="21">
        <v>364488</v>
      </c>
      <c r="F8692" s="26">
        <v>287.36</v>
      </c>
      <c r="G8692" s="28" t="s">
        <v>1435</v>
      </c>
      <c r="P8692" s="21" t="e">
        <f t="shared" ca="1" si="289"/>
        <v>#NAME?</v>
      </c>
    </row>
    <row r="8693" spans="1:16" x14ac:dyDescent="0.25">
      <c r="A8693" s="21" t="s">
        <v>2119</v>
      </c>
      <c r="B8693" s="25">
        <v>42219</v>
      </c>
      <c r="C8693" s="21" t="s">
        <v>21</v>
      </c>
      <c r="D8693" s="21" t="s">
        <v>1081</v>
      </c>
      <c r="E8693" s="26">
        <v>1199</v>
      </c>
      <c r="G8693" s="28" t="s">
        <v>62</v>
      </c>
      <c r="I8693" s="25" t="str">
        <f t="shared" ref="I8693:I8700" si="290">YEAR(B8693)&amp;"_"&amp;WEEKNUM(B8693)</f>
        <v>2015_32</v>
      </c>
      <c r="P8693" s="21" t="e">
        <f t="shared" ca="1" si="289"/>
        <v>#NAME?</v>
      </c>
    </row>
    <row r="8694" spans="1:16" x14ac:dyDescent="0.25">
      <c r="A8694" s="21" t="s">
        <v>2119</v>
      </c>
      <c r="B8694" s="25">
        <v>42219</v>
      </c>
      <c r="C8694" s="21" t="s">
        <v>21</v>
      </c>
      <c r="D8694" s="21" t="s">
        <v>40</v>
      </c>
      <c r="E8694" s="26">
        <v>1300</v>
      </c>
      <c r="G8694" s="28" t="s">
        <v>1372</v>
      </c>
      <c r="I8694" s="25" t="str">
        <f t="shared" si="290"/>
        <v>2015_32</v>
      </c>
      <c r="P8694" s="21" t="e">
        <f t="shared" ca="1" si="289"/>
        <v>#NAME?</v>
      </c>
    </row>
    <row r="8695" spans="1:16" x14ac:dyDescent="0.25">
      <c r="A8695" s="21" t="s">
        <v>2119</v>
      </c>
      <c r="B8695" s="25">
        <v>42219</v>
      </c>
      <c r="C8695" s="21" t="s">
        <v>21</v>
      </c>
      <c r="D8695" s="21" t="s">
        <v>40</v>
      </c>
      <c r="E8695" s="26">
        <v>270</v>
      </c>
      <c r="G8695" s="28" t="s">
        <v>280</v>
      </c>
      <c r="I8695" s="25" t="str">
        <f t="shared" si="290"/>
        <v>2015_32</v>
      </c>
      <c r="P8695" s="21" t="e">
        <f t="shared" ca="1" si="289"/>
        <v>#NAME?</v>
      </c>
    </row>
    <row r="8696" spans="1:16" x14ac:dyDescent="0.25">
      <c r="A8696" s="21" t="s">
        <v>2119</v>
      </c>
      <c r="B8696" s="56">
        <v>42219</v>
      </c>
      <c r="C8696" s="57" t="s">
        <v>21</v>
      </c>
      <c r="D8696" s="57" t="s">
        <v>40</v>
      </c>
      <c r="E8696" s="58">
        <v>1300</v>
      </c>
      <c r="F8696" s="58"/>
      <c r="G8696" s="21" t="s">
        <v>1364</v>
      </c>
      <c r="I8696" s="25" t="str">
        <f t="shared" si="290"/>
        <v>2015_32</v>
      </c>
      <c r="P8696" s="21" t="e">
        <f t="shared" ca="1" si="289"/>
        <v>#NAME?</v>
      </c>
    </row>
    <row r="8697" spans="1:16" x14ac:dyDescent="0.25">
      <c r="A8697" s="21" t="s">
        <v>2119</v>
      </c>
      <c r="B8697" s="25">
        <v>42219</v>
      </c>
      <c r="C8697" s="21" t="s">
        <v>21</v>
      </c>
      <c r="D8697" s="21" t="s">
        <v>1153</v>
      </c>
      <c r="E8697" s="26">
        <v>2100</v>
      </c>
      <c r="G8697" s="28" t="s">
        <v>1415</v>
      </c>
      <c r="I8697" s="25" t="str">
        <f t="shared" si="290"/>
        <v>2015_32</v>
      </c>
      <c r="P8697" s="21" t="e">
        <f t="shared" ca="1" si="289"/>
        <v>#NAME?</v>
      </c>
    </row>
    <row r="8698" spans="1:16" x14ac:dyDescent="0.25">
      <c r="A8698" s="21" t="s">
        <v>2119</v>
      </c>
      <c r="B8698" s="25">
        <v>42219</v>
      </c>
      <c r="C8698" s="21" t="s">
        <v>21</v>
      </c>
      <c r="D8698" s="21" t="s">
        <v>1153</v>
      </c>
      <c r="E8698" s="26">
        <v>635</v>
      </c>
      <c r="G8698" s="28" t="s">
        <v>1426</v>
      </c>
      <c r="I8698" s="25" t="str">
        <f t="shared" si="290"/>
        <v>2015_32</v>
      </c>
      <c r="P8698" s="21" t="e">
        <f t="shared" ca="1" si="289"/>
        <v>#NAME?</v>
      </c>
    </row>
    <row r="8699" spans="1:16" x14ac:dyDescent="0.25">
      <c r="A8699" s="21" t="s">
        <v>2119</v>
      </c>
      <c r="B8699" s="25">
        <v>42219</v>
      </c>
      <c r="C8699" s="21" t="s">
        <v>21</v>
      </c>
      <c r="D8699" s="21" t="s">
        <v>1153</v>
      </c>
      <c r="E8699" s="26">
        <v>420</v>
      </c>
      <c r="G8699" s="21" t="s">
        <v>111</v>
      </c>
      <c r="I8699" s="25" t="str">
        <f t="shared" si="290"/>
        <v>2015_32</v>
      </c>
      <c r="P8699" s="21" t="e">
        <f t="shared" ca="1" si="289"/>
        <v>#NAME?</v>
      </c>
    </row>
    <row r="8700" spans="1:16" x14ac:dyDescent="0.25">
      <c r="A8700" s="21" t="s">
        <v>2119</v>
      </c>
      <c r="B8700" s="25">
        <v>42219</v>
      </c>
      <c r="C8700" s="21" t="s">
        <v>21</v>
      </c>
      <c r="D8700" s="21" t="s">
        <v>510</v>
      </c>
      <c r="E8700" s="26">
        <v>197.1</v>
      </c>
      <c r="G8700" s="28" t="s">
        <v>299</v>
      </c>
      <c r="I8700" s="25" t="str">
        <f t="shared" si="290"/>
        <v>2015_32</v>
      </c>
      <c r="P8700" s="21" t="e">
        <f t="shared" ca="1" si="289"/>
        <v>#NAME?</v>
      </c>
    </row>
    <row r="8701" spans="1:16" x14ac:dyDescent="0.25">
      <c r="A8701" s="21" t="s">
        <v>2119</v>
      </c>
      <c r="B8701" s="25">
        <v>42219</v>
      </c>
      <c r="C8701" s="21" t="s">
        <v>6</v>
      </c>
      <c r="D8701" s="21">
        <v>340038</v>
      </c>
      <c r="F8701" s="26">
        <v>796.64</v>
      </c>
      <c r="G8701" s="28" t="s">
        <v>1415</v>
      </c>
      <c r="P8701" s="21" t="e">
        <f t="shared" ca="1" si="289"/>
        <v>#NAME?</v>
      </c>
    </row>
    <row r="8702" spans="1:16" x14ac:dyDescent="0.25">
      <c r="A8702" s="21" t="s">
        <v>2119</v>
      </c>
      <c r="B8702" s="25">
        <v>42219</v>
      </c>
      <c r="C8702" s="21" t="s">
        <v>6</v>
      </c>
      <c r="D8702" s="21">
        <v>340046</v>
      </c>
      <c r="F8702" s="26">
        <v>98.91</v>
      </c>
      <c r="G8702" s="28" t="s">
        <v>360</v>
      </c>
      <c r="P8702" s="21" t="e">
        <f t="shared" ca="1" si="289"/>
        <v>#NAME?</v>
      </c>
    </row>
    <row r="8703" spans="1:16" x14ac:dyDescent="0.25">
      <c r="A8703" s="21" t="s">
        <v>2119</v>
      </c>
      <c r="B8703" s="25">
        <v>42219</v>
      </c>
      <c r="C8703" s="21" t="s">
        <v>6</v>
      </c>
      <c r="D8703" s="21">
        <v>415716</v>
      </c>
      <c r="F8703" s="26">
        <v>279.22000000000003</v>
      </c>
      <c r="G8703" s="28" t="s">
        <v>1426</v>
      </c>
      <c r="P8703" s="21" t="e">
        <f t="shared" ca="1" si="289"/>
        <v>#NAME?</v>
      </c>
    </row>
    <row r="8704" spans="1:16" x14ac:dyDescent="0.25">
      <c r="A8704" s="21" t="s">
        <v>2119</v>
      </c>
      <c r="B8704" s="25">
        <v>42219</v>
      </c>
      <c r="C8704" s="21" t="s">
        <v>6</v>
      </c>
      <c r="D8704" s="21">
        <v>455402</v>
      </c>
      <c r="F8704" s="26">
        <v>85.08</v>
      </c>
      <c r="G8704" s="28" t="s">
        <v>1432</v>
      </c>
      <c r="P8704" s="21" t="e">
        <f t="shared" ca="1" si="289"/>
        <v>#NAME?</v>
      </c>
    </row>
    <row r="8705" spans="1:16" x14ac:dyDescent="0.25">
      <c r="A8705" s="21" t="s">
        <v>2119</v>
      </c>
      <c r="B8705" s="25">
        <v>42219</v>
      </c>
      <c r="C8705" s="21" t="s">
        <v>6</v>
      </c>
      <c r="D8705" s="21">
        <v>455404</v>
      </c>
      <c r="F8705" s="26">
        <v>143.15</v>
      </c>
      <c r="G8705" s="28" t="s">
        <v>1435</v>
      </c>
      <c r="P8705" s="21" t="e">
        <f t="shared" ca="1" si="289"/>
        <v>#NAME?</v>
      </c>
    </row>
    <row r="8706" spans="1:16" x14ac:dyDescent="0.25">
      <c r="A8706" s="21" t="s">
        <v>2119</v>
      </c>
      <c r="B8706" s="25">
        <v>42220</v>
      </c>
      <c r="C8706" s="21" t="s">
        <v>21</v>
      </c>
      <c r="D8706" s="21" t="s">
        <v>1382</v>
      </c>
      <c r="E8706" s="26">
        <v>1500</v>
      </c>
      <c r="G8706" s="28" t="s">
        <v>1432</v>
      </c>
      <c r="I8706" s="25" t="str">
        <f>YEAR(B8706)&amp;"_"&amp;WEEKNUM(B8706)</f>
        <v>2015_32</v>
      </c>
      <c r="P8706" s="21" t="e">
        <f t="shared" ca="1" si="289"/>
        <v>#NAME?</v>
      </c>
    </row>
    <row r="8707" spans="1:16" x14ac:dyDescent="0.25">
      <c r="A8707" s="21" t="s">
        <v>2119</v>
      </c>
      <c r="B8707" s="25">
        <v>42220</v>
      </c>
      <c r="C8707" s="21" t="s">
        <v>21</v>
      </c>
      <c r="D8707" s="21" t="s">
        <v>1382</v>
      </c>
      <c r="E8707" s="26">
        <v>1500</v>
      </c>
      <c r="G8707" s="28" t="s">
        <v>1435</v>
      </c>
      <c r="I8707" s="25" t="str">
        <f>YEAR(B8707)&amp;"_"&amp;WEEKNUM(B8707)</f>
        <v>2015_32</v>
      </c>
      <c r="P8707" s="21" t="e">
        <f t="shared" ca="1" si="289"/>
        <v>#NAME?</v>
      </c>
    </row>
    <row r="8708" spans="1:16" x14ac:dyDescent="0.25">
      <c r="A8708" s="21" t="s">
        <v>2119</v>
      </c>
      <c r="B8708" s="25">
        <v>42220</v>
      </c>
      <c r="C8708" s="21" t="s">
        <v>21</v>
      </c>
      <c r="D8708" s="21" t="s">
        <v>1116</v>
      </c>
      <c r="E8708" s="26">
        <v>-150</v>
      </c>
      <c r="G8708" s="28" t="s">
        <v>1116</v>
      </c>
      <c r="I8708" s="25" t="str">
        <f>YEAR(B8708)&amp;"_"&amp;WEEKNUM(B8708)</f>
        <v>2015_32</v>
      </c>
      <c r="P8708" s="21" t="e">
        <f t="shared" ca="1" si="289"/>
        <v>#NAME?</v>
      </c>
    </row>
    <row r="8709" spans="1:16" x14ac:dyDescent="0.25">
      <c r="A8709" s="21" t="s">
        <v>2119</v>
      </c>
      <c r="B8709" s="25">
        <v>42220</v>
      </c>
      <c r="C8709" s="21" t="s">
        <v>21</v>
      </c>
      <c r="D8709" s="21" t="s">
        <v>38</v>
      </c>
      <c r="E8709" s="26">
        <v>500</v>
      </c>
      <c r="G8709" s="28" t="s">
        <v>1433</v>
      </c>
      <c r="I8709" s="25" t="str">
        <f>YEAR(B8709)&amp;"_"&amp;WEEKNUM(B8709)</f>
        <v>2015_32</v>
      </c>
      <c r="P8709" s="21" t="e">
        <f t="shared" ca="1" si="289"/>
        <v>#NAME?</v>
      </c>
    </row>
    <row r="8710" spans="1:16" x14ac:dyDescent="0.25">
      <c r="A8710" s="21" t="s">
        <v>2119</v>
      </c>
      <c r="B8710" s="25">
        <v>42220</v>
      </c>
      <c r="C8710" s="21" t="s">
        <v>6</v>
      </c>
      <c r="D8710" s="21">
        <v>415870</v>
      </c>
      <c r="F8710" s="26">
        <v>148.91999999999999</v>
      </c>
      <c r="G8710" s="28" t="s">
        <v>1459</v>
      </c>
      <c r="P8710" s="21" t="e">
        <f t="shared" ca="1" si="289"/>
        <v>#NAME?</v>
      </c>
    </row>
    <row r="8711" spans="1:16" x14ac:dyDescent="0.25">
      <c r="A8711" s="21" t="s">
        <v>2119</v>
      </c>
      <c r="B8711" s="25">
        <v>42220</v>
      </c>
      <c r="C8711" s="21" t="s">
        <v>6</v>
      </c>
      <c r="D8711" s="21">
        <v>182995</v>
      </c>
      <c r="F8711" s="26">
        <v>147.54</v>
      </c>
      <c r="G8711" s="28" t="s">
        <v>1433</v>
      </c>
      <c r="P8711" s="21" t="e">
        <f t="shared" ca="1" si="289"/>
        <v>#NAME?</v>
      </c>
    </row>
    <row r="8712" spans="1:16" x14ac:dyDescent="0.25">
      <c r="A8712" s="21" t="s">
        <v>2119</v>
      </c>
      <c r="B8712" s="25">
        <v>42220</v>
      </c>
      <c r="C8712" s="21" t="s">
        <v>6</v>
      </c>
      <c r="D8712" s="21">
        <v>371999</v>
      </c>
      <c r="F8712" s="26">
        <v>51.12</v>
      </c>
      <c r="G8712" s="28" t="s">
        <v>1354</v>
      </c>
      <c r="P8712" s="21" t="e">
        <f t="shared" ca="1" si="289"/>
        <v>#NAME?</v>
      </c>
    </row>
    <row r="8713" spans="1:16" x14ac:dyDescent="0.25">
      <c r="A8713" s="21" t="s">
        <v>2119</v>
      </c>
      <c r="B8713" s="25">
        <v>42221</v>
      </c>
      <c r="C8713" s="21" t="s">
        <v>6</v>
      </c>
      <c r="D8713" s="21">
        <v>183083</v>
      </c>
      <c r="F8713" s="26">
        <v>216.75</v>
      </c>
      <c r="G8713" s="28" t="s">
        <v>323</v>
      </c>
      <c r="P8713" s="21" t="e">
        <f t="shared" ca="1" si="289"/>
        <v>#NAME?</v>
      </c>
    </row>
    <row r="8714" spans="1:16" x14ac:dyDescent="0.25">
      <c r="A8714" s="21" t="s">
        <v>2119</v>
      </c>
      <c r="B8714" s="25">
        <v>42221</v>
      </c>
      <c r="C8714" s="21" t="s">
        <v>6</v>
      </c>
      <c r="D8714" s="21">
        <v>340282</v>
      </c>
      <c r="F8714" s="26">
        <v>93.76</v>
      </c>
      <c r="G8714" s="28" t="s">
        <v>1459</v>
      </c>
      <c r="P8714" s="21" t="e">
        <f t="shared" ca="1" si="289"/>
        <v>#NAME?</v>
      </c>
    </row>
    <row r="8715" spans="1:16" x14ac:dyDescent="0.25">
      <c r="A8715" s="21" t="s">
        <v>2119</v>
      </c>
      <c r="B8715" s="25">
        <v>42221</v>
      </c>
      <c r="C8715" s="21" t="s">
        <v>6</v>
      </c>
      <c r="D8715" s="21">
        <v>340313</v>
      </c>
      <c r="F8715" s="26">
        <v>1958.93</v>
      </c>
      <c r="G8715" s="28" t="s">
        <v>1415</v>
      </c>
      <c r="P8715" s="21" t="e">
        <f t="shared" ca="1" si="289"/>
        <v>#NAME?</v>
      </c>
    </row>
    <row r="8716" spans="1:16" x14ac:dyDescent="0.25">
      <c r="A8716" s="21" t="s">
        <v>2119</v>
      </c>
      <c r="B8716" s="25">
        <v>42221</v>
      </c>
      <c r="C8716" s="21" t="s">
        <v>6</v>
      </c>
      <c r="D8716" s="21">
        <v>183186</v>
      </c>
      <c r="F8716" s="26">
        <v>117.76</v>
      </c>
      <c r="G8716" s="28" t="s">
        <v>1433</v>
      </c>
      <c r="P8716" s="21" t="e">
        <f t="shared" ca="1" si="289"/>
        <v>#NAME?</v>
      </c>
    </row>
    <row r="8717" spans="1:16" x14ac:dyDescent="0.25">
      <c r="A8717" s="21" t="s">
        <v>2119</v>
      </c>
      <c r="B8717" s="25">
        <v>42221</v>
      </c>
      <c r="C8717" s="21" t="s">
        <v>6</v>
      </c>
      <c r="D8717" s="21" t="s">
        <v>216</v>
      </c>
      <c r="F8717" s="26">
        <v>419</v>
      </c>
      <c r="G8717" s="28" t="s">
        <v>1459</v>
      </c>
      <c r="P8717" s="21" t="e">
        <f t="shared" ca="1" si="289"/>
        <v>#NAME?</v>
      </c>
    </row>
    <row r="8718" spans="1:16" x14ac:dyDescent="0.25">
      <c r="A8718" s="21" t="s">
        <v>2119</v>
      </c>
      <c r="B8718" s="25">
        <v>42221</v>
      </c>
      <c r="C8718" s="21" t="s">
        <v>6</v>
      </c>
      <c r="D8718" s="21">
        <v>364817</v>
      </c>
      <c r="F8718" s="26">
        <v>237.21</v>
      </c>
      <c r="G8718" s="28" t="s">
        <v>1435</v>
      </c>
      <c r="P8718" s="21" t="e">
        <f t="shared" ca="1" si="289"/>
        <v>#NAME?</v>
      </c>
    </row>
    <row r="8719" spans="1:16" x14ac:dyDescent="0.25">
      <c r="A8719" s="21" t="s">
        <v>2119</v>
      </c>
      <c r="B8719" s="25">
        <v>42222</v>
      </c>
      <c r="C8719" s="21" t="s">
        <v>21</v>
      </c>
      <c r="D8719" s="21" t="s">
        <v>1434</v>
      </c>
      <c r="E8719" s="26">
        <v>-20000</v>
      </c>
      <c r="G8719" s="28" t="s">
        <v>1040</v>
      </c>
      <c r="I8719" s="25" t="str">
        <f>YEAR(B8719)&amp;"_"&amp;WEEKNUM(B8719)</f>
        <v>2015_32</v>
      </c>
      <c r="P8719" s="21" t="e">
        <f t="shared" ca="1" si="289"/>
        <v>#NAME?</v>
      </c>
    </row>
    <row r="8720" spans="1:16" x14ac:dyDescent="0.25">
      <c r="A8720" s="21" t="s">
        <v>2119</v>
      </c>
      <c r="B8720" s="25">
        <v>42222</v>
      </c>
      <c r="C8720" s="21" t="s">
        <v>21</v>
      </c>
      <c r="D8720" s="21" t="s">
        <v>279</v>
      </c>
      <c r="E8720" s="26">
        <v>127.2</v>
      </c>
      <c r="G8720" s="21" t="s">
        <v>111</v>
      </c>
      <c r="I8720" s="25" t="str">
        <f>YEAR(B8720)&amp;"_"&amp;WEEKNUM(B8720)</f>
        <v>2015_32</v>
      </c>
      <c r="P8720" s="21" t="e">
        <f t="shared" ca="1" si="289"/>
        <v>#NAME?</v>
      </c>
    </row>
    <row r="8721" spans="1:16" x14ac:dyDescent="0.25">
      <c r="A8721" s="21" t="s">
        <v>2119</v>
      </c>
      <c r="B8721" s="25">
        <v>42222</v>
      </c>
      <c r="C8721" s="21" t="s">
        <v>21</v>
      </c>
      <c r="D8721" s="21" t="s">
        <v>1201</v>
      </c>
      <c r="E8721" s="26">
        <v>1300</v>
      </c>
      <c r="G8721" s="28" t="s">
        <v>1426</v>
      </c>
      <c r="I8721" s="25" t="str">
        <f>YEAR(B8721)&amp;"_"&amp;WEEKNUM(B8721)</f>
        <v>2015_32</v>
      </c>
      <c r="P8721" s="21" t="e">
        <f t="shared" ca="1" si="289"/>
        <v>#NAME?</v>
      </c>
    </row>
    <row r="8722" spans="1:16" x14ac:dyDescent="0.25">
      <c r="A8722" s="21" t="s">
        <v>2119</v>
      </c>
      <c r="B8722" s="25">
        <v>42222</v>
      </c>
      <c r="C8722" s="21" t="s">
        <v>6</v>
      </c>
      <c r="D8722" s="21">
        <v>546549</v>
      </c>
      <c r="F8722" s="26">
        <v>87.41</v>
      </c>
      <c r="G8722" s="21" t="s">
        <v>1364</v>
      </c>
      <c r="P8722" s="21" t="e">
        <f t="shared" ca="1" si="289"/>
        <v>#NAME?</v>
      </c>
    </row>
    <row r="8723" spans="1:16" x14ac:dyDescent="0.25">
      <c r="A8723" s="21" t="s">
        <v>2119</v>
      </c>
      <c r="B8723" s="25">
        <v>42222</v>
      </c>
      <c r="C8723" s="21" t="s">
        <v>6</v>
      </c>
      <c r="D8723" s="21">
        <v>416172</v>
      </c>
      <c r="F8723" s="26">
        <v>1267.8699999999999</v>
      </c>
      <c r="G8723" s="28" t="s">
        <v>1415</v>
      </c>
      <c r="P8723" s="21" t="e">
        <f t="shared" ca="1" si="289"/>
        <v>#NAME?</v>
      </c>
    </row>
    <row r="8724" spans="1:16" x14ac:dyDescent="0.25">
      <c r="A8724" s="21" t="s">
        <v>2119</v>
      </c>
      <c r="B8724" s="25">
        <v>42222</v>
      </c>
      <c r="C8724" s="21" t="s">
        <v>6</v>
      </c>
      <c r="D8724" s="21">
        <v>546653</v>
      </c>
      <c r="F8724" s="26">
        <v>37.11</v>
      </c>
      <c r="G8724" s="28" t="s">
        <v>1220</v>
      </c>
      <c r="P8724" s="21" t="e">
        <f t="shared" ref="P8724:P8787" ca="1" si="291">sheetexists("budgets", G8724)</f>
        <v>#NAME?</v>
      </c>
    </row>
    <row r="8725" spans="1:16" x14ac:dyDescent="0.25">
      <c r="A8725" s="21" t="s">
        <v>2119</v>
      </c>
      <c r="B8725" s="25">
        <v>42222</v>
      </c>
      <c r="C8725" s="21" t="s">
        <v>6</v>
      </c>
      <c r="D8725" s="21">
        <v>364919</v>
      </c>
      <c r="F8725" s="26">
        <v>189.48</v>
      </c>
      <c r="G8725" s="28" t="s">
        <v>1435</v>
      </c>
      <c r="P8725" s="21" t="e">
        <f t="shared" ca="1" si="291"/>
        <v>#NAME?</v>
      </c>
    </row>
    <row r="8726" spans="1:16" x14ac:dyDescent="0.25">
      <c r="A8726" s="21" t="s">
        <v>2119</v>
      </c>
      <c r="B8726" s="25">
        <v>42222</v>
      </c>
      <c r="C8726" s="21" t="s">
        <v>1230</v>
      </c>
      <c r="D8726" s="21">
        <v>546551</v>
      </c>
      <c r="F8726" s="26">
        <v>25.36</v>
      </c>
      <c r="G8726" s="28" t="s">
        <v>1211</v>
      </c>
      <c r="P8726" s="21" t="e">
        <f t="shared" ca="1" si="291"/>
        <v>#NAME?</v>
      </c>
    </row>
    <row r="8727" spans="1:16" x14ac:dyDescent="0.25">
      <c r="A8727" s="21" t="s">
        <v>2119</v>
      </c>
      <c r="B8727" s="25">
        <v>42223</v>
      </c>
      <c r="C8727" s="21" t="s">
        <v>21</v>
      </c>
      <c r="D8727" s="21" t="s">
        <v>489</v>
      </c>
      <c r="E8727" s="26">
        <v>226.29</v>
      </c>
      <c r="G8727" s="28" t="s">
        <v>454</v>
      </c>
      <c r="I8727" s="25" t="str">
        <f>YEAR(B8727)&amp;"_"&amp;WEEKNUM(B8727)</f>
        <v>2015_32</v>
      </c>
      <c r="P8727" s="21" t="e">
        <f t="shared" ca="1" si="291"/>
        <v>#NAME?</v>
      </c>
    </row>
    <row r="8728" spans="1:16" x14ac:dyDescent="0.25">
      <c r="A8728" s="21" t="s">
        <v>2119</v>
      </c>
      <c r="B8728" s="25">
        <v>42223</v>
      </c>
      <c r="C8728" s="21" t="s">
        <v>21</v>
      </c>
      <c r="D8728" s="21" t="s">
        <v>1419</v>
      </c>
      <c r="E8728" s="26">
        <v>3600</v>
      </c>
      <c r="G8728" s="28" t="s">
        <v>1433</v>
      </c>
      <c r="I8728" s="25" t="str">
        <f>YEAR(B8728)&amp;"_"&amp;WEEKNUM(B8728)</f>
        <v>2015_32</v>
      </c>
      <c r="P8728" s="21" t="e">
        <f t="shared" ca="1" si="291"/>
        <v>#NAME?</v>
      </c>
    </row>
    <row r="8729" spans="1:16" x14ac:dyDescent="0.25">
      <c r="A8729" s="21" t="s">
        <v>2119</v>
      </c>
      <c r="B8729" s="25">
        <v>42223</v>
      </c>
      <c r="C8729" s="21" t="s">
        <v>21</v>
      </c>
      <c r="D8729" s="21" t="s">
        <v>295</v>
      </c>
      <c r="E8729" s="26">
        <v>3500</v>
      </c>
      <c r="G8729" s="28" t="s">
        <v>1433</v>
      </c>
      <c r="I8729" s="25" t="str">
        <f>YEAR(B8729)&amp;"_"&amp;WEEKNUM(B8729)</f>
        <v>2015_32</v>
      </c>
      <c r="P8729" s="21" t="e">
        <f t="shared" ca="1" si="291"/>
        <v>#NAME?</v>
      </c>
    </row>
    <row r="8730" spans="1:16" x14ac:dyDescent="0.25">
      <c r="A8730" s="21" t="s">
        <v>2119</v>
      </c>
      <c r="B8730" s="25">
        <v>42223</v>
      </c>
      <c r="C8730" s="21" t="s">
        <v>21</v>
      </c>
      <c r="D8730" s="21" t="s">
        <v>295</v>
      </c>
      <c r="E8730" s="26">
        <v>3200</v>
      </c>
      <c r="G8730" s="28" t="s">
        <v>1392</v>
      </c>
      <c r="I8730" s="25" t="str">
        <f>YEAR(B8730)&amp;"_"&amp;WEEKNUM(B8730)</f>
        <v>2015_32</v>
      </c>
      <c r="P8730" s="21" t="e">
        <f t="shared" ca="1" si="291"/>
        <v>#NAME?</v>
      </c>
    </row>
    <row r="8731" spans="1:16" x14ac:dyDescent="0.25">
      <c r="A8731" s="21" t="s">
        <v>2119</v>
      </c>
      <c r="B8731" s="25">
        <v>42223</v>
      </c>
      <c r="C8731" s="21" t="s">
        <v>6</v>
      </c>
      <c r="D8731" s="21">
        <v>372493</v>
      </c>
      <c r="F8731" s="26">
        <v>468.79</v>
      </c>
      <c r="G8731" s="28" t="s">
        <v>1354</v>
      </c>
      <c r="P8731" s="21" t="e">
        <f t="shared" ca="1" si="291"/>
        <v>#NAME?</v>
      </c>
    </row>
    <row r="8732" spans="1:16" x14ac:dyDescent="0.25">
      <c r="A8732" s="21" t="s">
        <v>2119</v>
      </c>
      <c r="B8732" s="25">
        <v>42223</v>
      </c>
      <c r="C8732" s="21" t="s">
        <v>6</v>
      </c>
      <c r="D8732" s="21">
        <v>416286</v>
      </c>
      <c r="F8732" s="26">
        <v>525.88</v>
      </c>
      <c r="G8732" s="28" t="s">
        <v>1426</v>
      </c>
      <c r="P8732" s="21" t="e">
        <f t="shared" ca="1" si="291"/>
        <v>#NAME?</v>
      </c>
    </row>
    <row r="8733" spans="1:16" x14ac:dyDescent="0.25">
      <c r="A8733" s="21" t="s">
        <v>2119</v>
      </c>
      <c r="B8733" s="25">
        <v>42224</v>
      </c>
      <c r="C8733" s="21" t="s">
        <v>6</v>
      </c>
      <c r="D8733" s="21">
        <v>340680</v>
      </c>
      <c r="F8733" s="26">
        <v>39.71</v>
      </c>
      <c r="G8733" s="28" t="s">
        <v>356</v>
      </c>
      <c r="P8733" s="21" t="e">
        <f t="shared" ca="1" si="291"/>
        <v>#NAME?</v>
      </c>
    </row>
    <row r="8734" spans="1:16" x14ac:dyDescent="0.25">
      <c r="A8734" s="21" t="s">
        <v>2119</v>
      </c>
      <c r="B8734" s="25">
        <v>42224</v>
      </c>
      <c r="C8734" s="21" t="s">
        <v>434</v>
      </c>
      <c r="D8734" s="21">
        <v>372664</v>
      </c>
      <c r="F8734" s="26">
        <v>754.82</v>
      </c>
      <c r="G8734" s="28" t="s">
        <v>1388</v>
      </c>
      <c r="P8734" s="21" t="e">
        <f t="shared" ca="1" si="291"/>
        <v>#NAME?</v>
      </c>
    </row>
    <row r="8735" spans="1:16" x14ac:dyDescent="0.25">
      <c r="A8735" s="21" t="s">
        <v>2119</v>
      </c>
      <c r="B8735" s="25">
        <v>42224</v>
      </c>
      <c r="C8735" s="21" t="s">
        <v>6</v>
      </c>
      <c r="D8735" s="21">
        <v>340705</v>
      </c>
      <c r="F8735" s="26">
        <v>411.7</v>
      </c>
      <c r="G8735" s="28" t="s">
        <v>1415</v>
      </c>
      <c r="P8735" s="21" t="e">
        <f t="shared" ca="1" si="291"/>
        <v>#NAME?</v>
      </c>
    </row>
    <row r="8736" spans="1:16" x14ac:dyDescent="0.25">
      <c r="A8736" s="21" t="s">
        <v>2119</v>
      </c>
      <c r="B8736" s="25">
        <v>42224</v>
      </c>
      <c r="C8736" s="21" t="s">
        <v>6</v>
      </c>
      <c r="D8736" s="21">
        <v>416419</v>
      </c>
      <c r="F8736" s="26">
        <v>70.28</v>
      </c>
      <c r="G8736" s="28" t="s">
        <v>1440</v>
      </c>
      <c r="P8736" s="21" t="e">
        <f t="shared" ca="1" si="291"/>
        <v>#NAME?</v>
      </c>
    </row>
    <row r="8737" spans="1:16" x14ac:dyDescent="0.25">
      <c r="A8737" s="21" t="s">
        <v>2119</v>
      </c>
      <c r="B8737" s="25">
        <v>42226</v>
      </c>
      <c r="C8737" s="21" t="s">
        <v>21</v>
      </c>
      <c r="D8737" s="21" t="s">
        <v>40</v>
      </c>
      <c r="E8737" s="26">
        <v>3900</v>
      </c>
      <c r="G8737" s="28" t="s">
        <v>1415</v>
      </c>
      <c r="I8737" s="25" t="str">
        <f>YEAR(B8737)&amp;"_"&amp;WEEKNUM(B8737)</f>
        <v>2015_33</v>
      </c>
      <c r="P8737" s="21" t="e">
        <f t="shared" ca="1" si="291"/>
        <v>#NAME?</v>
      </c>
    </row>
    <row r="8738" spans="1:16" x14ac:dyDescent="0.25">
      <c r="A8738" s="21" t="s">
        <v>2119</v>
      </c>
      <c r="B8738" s="25">
        <v>42226</v>
      </c>
      <c r="C8738" s="21" t="s">
        <v>21</v>
      </c>
      <c r="D8738" s="21" t="s">
        <v>40</v>
      </c>
      <c r="E8738" s="26">
        <v>2940</v>
      </c>
      <c r="G8738" s="28" t="s">
        <v>1426</v>
      </c>
      <c r="I8738" s="25" t="str">
        <f>YEAR(B8738)&amp;"_"&amp;WEEKNUM(B8738)</f>
        <v>2015_33</v>
      </c>
      <c r="P8738" s="21" t="e">
        <f t="shared" ca="1" si="291"/>
        <v>#NAME?</v>
      </c>
    </row>
    <row r="8739" spans="1:16" x14ac:dyDescent="0.25">
      <c r="A8739" s="21" t="s">
        <v>2119</v>
      </c>
      <c r="B8739" s="25">
        <v>42226</v>
      </c>
      <c r="C8739" s="21" t="s">
        <v>21</v>
      </c>
      <c r="D8739" s="21" t="s">
        <v>40</v>
      </c>
      <c r="E8739" s="26">
        <v>250</v>
      </c>
      <c r="G8739" s="28" t="s">
        <v>1220</v>
      </c>
      <c r="I8739" s="25" t="str">
        <f>YEAR(B8739)&amp;"_"&amp;WEEKNUM(B8739)</f>
        <v>2015_33</v>
      </c>
      <c r="P8739" s="21" t="e">
        <f t="shared" ca="1" si="291"/>
        <v>#NAME?</v>
      </c>
    </row>
    <row r="8740" spans="1:16" x14ac:dyDescent="0.25">
      <c r="A8740" s="21" t="s">
        <v>2119</v>
      </c>
      <c r="B8740" s="25">
        <v>42226</v>
      </c>
      <c r="C8740" s="21" t="s">
        <v>583</v>
      </c>
      <c r="D8740" s="21">
        <v>365172</v>
      </c>
      <c r="F8740" s="26">
        <v>45.58</v>
      </c>
      <c r="G8740" s="28" t="s">
        <v>1435</v>
      </c>
      <c r="P8740" s="21" t="e">
        <f t="shared" ca="1" si="291"/>
        <v>#NAME?</v>
      </c>
    </row>
    <row r="8741" spans="1:16" x14ac:dyDescent="0.25">
      <c r="A8741" s="21" t="s">
        <v>2119</v>
      </c>
      <c r="B8741" s="25">
        <v>42226</v>
      </c>
      <c r="C8741" s="21" t="s">
        <v>6</v>
      </c>
      <c r="D8741" s="21">
        <v>340881</v>
      </c>
      <c r="F8741" s="26">
        <v>324.98</v>
      </c>
      <c r="G8741" s="28" t="s">
        <v>1415</v>
      </c>
      <c r="P8741" s="21" t="e">
        <f t="shared" ca="1" si="291"/>
        <v>#NAME?</v>
      </c>
    </row>
    <row r="8742" spans="1:16" x14ac:dyDescent="0.25">
      <c r="A8742" s="21" t="s">
        <v>2119</v>
      </c>
      <c r="B8742" s="25">
        <v>42227</v>
      </c>
      <c r="C8742" s="21" t="s">
        <v>21</v>
      </c>
      <c r="D8742" s="21" t="s">
        <v>1139</v>
      </c>
      <c r="E8742" s="26">
        <v>1389</v>
      </c>
      <c r="G8742" s="21" t="s">
        <v>111</v>
      </c>
      <c r="I8742" s="25" t="str">
        <f>YEAR(B8742)&amp;"_"&amp;WEEKNUM(B8742)</f>
        <v>2015_33</v>
      </c>
      <c r="P8742" s="21" t="e">
        <f t="shared" ca="1" si="291"/>
        <v>#NAME?</v>
      </c>
    </row>
    <row r="8743" spans="1:16" x14ac:dyDescent="0.25">
      <c r="A8743" s="21" t="s">
        <v>2119</v>
      </c>
      <c r="B8743" s="25">
        <v>42227</v>
      </c>
      <c r="C8743" s="21" t="s">
        <v>21</v>
      </c>
      <c r="D8743" s="21" t="s">
        <v>1139</v>
      </c>
      <c r="E8743" s="26">
        <v>1416</v>
      </c>
      <c r="G8743" s="28" t="s">
        <v>1421</v>
      </c>
      <c r="I8743" s="25" t="str">
        <f>YEAR(B8743)&amp;"_"&amp;WEEKNUM(B8743)</f>
        <v>2015_33</v>
      </c>
      <c r="P8743" s="21" t="e">
        <f t="shared" ca="1" si="291"/>
        <v>#NAME?</v>
      </c>
    </row>
    <row r="8744" spans="1:16" x14ac:dyDescent="0.25">
      <c r="A8744" s="21" t="s">
        <v>2119</v>
      </c>
      <c r="B8744" s="25">
        <v>42227</v>
      </c>
      <c r="C8744" s="21" t="s">
        <v>465</v>
      </c>
      <c r="D8744" s="21">
        <v>416668</v>
      </c>
      <c r="F8744" s="26">
        <v>361.39</v>
      </c>
      <c r="G8744" s="28" t="s">
        <v>1378</v>
      </c>
      <c r="P8744" s="21" t="e">
        <f t="shared" ca="1" si="291"/>
        <v>#NAME?</v>
      </c>
    </row>
    <row r="8745" spans="1:16" x14ac:dyDescent="0.25">
      <c r="A8745" s="21" t="s">
        <v>2119</v>
      </c>
      <c r="B8745" s="25">
        <v>42227</v>
      </c>
      <c r="C8745" s="21" t="s">
        <v>6</v>
      </c>
      <c r="D8745" s="21">
        <v>373055</v>
      </c>
      <c r="F8745" s="26">
        <v>218.82</v>
      </c>
      <c r="G8745" s="28" t="s">
        <v>1354</v>
      </c>
      <c r="P8745" s="21" t="e">
        <f t="shared" ca="1" si="291"/>
        <v>#NAME?</v>
      </c>
    </row>
    <row r="8746" spans="1:16" x14ac:dyDescent="0.25">
      <c r="A8746" s="21" t="s">
        <v>2119</v>
      </c>
      <c r="B8746" s="25">
        <v>42227</v>
      </c>
      <c r="C8746" s="21" t="s">
        <v>6</v>
      </c>
      <c r="D8746" s="21">
        <v>341023</v>
      </c>
      <c r="F8746" s="26">
        <v>104.61</v>
      </c>
      <c r="G8746" s="28" t="s">
        <v>1378</v>
      </c>
      <c r="P8746" s="21" t="e">
        <f t="shared" ca="1" si="291"/>
        <v>#NAME?</v>
      </c>
    </row>
    <row r="8747" spans="1:16" x14ac:dyDescent="0.25">
      <c r="A8747" s="21" t="s">
        <v>2119</v>
      </c>
      <c r="B8747" s="25">
        <v>42228</v>
      </c>
      <c r="C8747" s="21" t="s">
        <v>6</v>
      </c>
      <c r="D8747" s="21">
        <v>548051</v>
      </c>
      <c r="F8747" s="26">
        <v>147.66</v>
      </c>
      <c r="G8747" s="28" t="s">
        <v>1354</v>
      </c>
      <c r="P8747" s="21" t="e">
        <f t="shared" ca="1" si="291"/>
        <v>#NAME?</v>
      </c>
    </row>
    <row r="8748" spans="1:16" x14ac:dyDescent="0.25">
      <c r="A8748" s="21" t="s">
        <v>2119</v>
      </c>
      <c r="B8748" s="25">
        <v>42229</v>
      </c>
      <c r="C8748" s="21" t="s">
        <v>6</v>
      </c>
      <c r="D8748" s="21">
        <v>341256</v>
      </c>
      <c r="F8748" s="26">
        <v>74.12</v>
      </c>
      <c r="G8748" s="28" t="s">
        <v>1415</v>
      </c>
      <c r="P8748" s="21" t="e">
        <f t="shared" ca="1" si="291"/>
        <v>#NAME?</v>
      </c>
    </row>
    <row r="8749" spans="1:16" x14ac:dyDescent="0.25">
      <c r="A8749" s="21" t="s">
        <v>2119</v>
      </c>
      <c r="B8749" s="25">
        <v>42229</v>
      </c>
      <c r="C8749" s="21" t="s">
        <v>6</v>
      </c>
      <c r="D8749" s="21">
        <v>354168</v>
      </c>
      <c r="F8749" s="26">
        <v>96.46</v>
      </c>
      <c r="G8749" s="28" t="s">
        <v>278</v>
      </c>
      <c r="P8749" s="21" t="e">
        <f t="shared" ca="1" si="291"/>
        <v>#NAME?</v>
      </c>
    </row>
    <row r="8750" spans="1:16" x14ac:dyDescent="0.25">
      <c r="A8750" s="21" t="s">
        <v>2119</v>
      </c>
      <c r="B8750" s="25">
        <v>42229</v>
      </c>
      <c r="C8750" s="21" t="s">
        <v>6</v>
      </c>
      <c r="D8750" s="21">
        <v>354186</v>
      </c>
      <c r="F8750" s="26">
        <v>32.979999999999997</v>
      </c>
      <c r="G8750" s="28" t="s">
        <v>1432</v>
      </c>
      <c r="P8750" s="21" t="e">
        <f t="shared" ca="1" si="291"/>
        <v>#NAME?</v>
      </c>
    </row>
    <row r="8751" spans="1:16" x14ac:dyDescent="0.25">
      <c r="A8751" s="21" t="s">
        <v>2119</v>
      </c>
      <c r="B8751" s="25">
        <v>42229</v>
      </c>
      <c r="C8751" s="21" t="s">
        <v>6</v>
      </c>
      <c r="D8751" s="21">
        <v>417050</v>
      </c>
      <c r="F8751" s="26">
        <v>376.63</v>
      </c>
      <c r="G8751" s="28" t="s">
        <v>1426</v>
      </c>
      <c r="P8751" s="21" t="e">
        <f t="shared" ca="1" si="291"/>
        <v>#NAME?</v>
      </c>
    </row>
    <row r="8752" spans="1:16" x14ac:dyDescent="0.25">
      <c r="A8752" s="21" t="s">
        <v>2119</v>
      </c>
      <c r="B8752" s="25">
        <v>42230</v>
      </c>
      <c r="C8752" s="21" t="s">
        <v>6</v>
      </c>
      <c r="D8752" s="21">
        <v>341426</v>
      </c>
      <c r="F8752" s="26">
        <v>334.67</v>
      </c>
      <c r="G8752" s="28" t="s">
        <v>1415</v>
      </c>
      <c r="P8752" s="21" t="e">
        <f t="shared" ca="1" si="291"/>
        <v>#NAME?</v>
      </c>
    </row>
    <row r="8753" spans="1:16" x14ac:dyDescent="0.25">
      <c r="A8753" s="21" t="s">
        <v>2119</v>
      </c>
      <c r="B8753" s="25">
        <v>42230</v>
      </c>
      <c r="C8753" s="21" t="s">
        <v>6</v>
      </c>
      <c r="D8753" s="21">
        <v>341443</v>
      </c>
      <c r="F8753" s="26">
        <v>440.55</v>
      </c>
      <c r="G8753" s="28" t="s">
        <v>1426</v>
      </c>
      <c r="P8753" s="21" t="e">
        <f t="shared" ca="1" si="291"/>
        <v>#NAME?</v>
      </c>
    </row>
    <row r="8754" spans="1:16" x14ac:dyDescent="0.25">
      <c r="A8754" s="21" t="s">
        <v>2119</v>
      </c>
      <c r="B8754" s="25">
        <v>42230</v>
      </c>
      <c r="C8754" s="21" t="s">
        <v>6</v>
      </c>
      <c r="D8754" s="21">
        <v>341499</v>
      </c>
      <c r="F8754" s="26">
        <v>153.69999999999999</v>
      </c>
      <c r="G8754" s="28" t="s">
        <v>1415</v>
      </c>
      <c r="P8754" s="21" t="e">
        <f t="shared" ca="1" si="291"/>
        <v>#NAME?</v>
      </c>
    </row>
    <row r="8755" spans="1:16" x14ac:dyDescent="0.25">
      <c r="A8755" s="21" t="s">
        <v>2119</v>
      </c>
      <c r="B8755" s="25">
        <v>42230</v>
      </c>
      <c r="C8755" s="21" t="s">
        <v>21</v>
      </c>
      <c r="D8755" s="21" t="s">
        <v>1434</v>
      </c>
      <c r="E8755" s="26">
        <v>-20000</v>
      </c>
      <c r="G8755" s="28" t="s">
        <v>1040</v>
      </c>
      <c r="I8755" s="25" t="str">
        <f t="shared" ref="I8755:I8760" si="292">YEAR(B8755)&amp;"_"&amp;WEEKNUM(B8755)</f>
        <v>2015_33</v>
      </c>
      <c r="P8755" s="21" t="e">
        <f t="shared" ca="1" si="291"/>
        <v>#NAME?</v>
      </c>
    </row>
    <row r="8756" spans="1:16" x14ac:dyDescent="0.25">
      <c r="A8756" s="21" t="s">
        <v>2119</v>
      </c>
      <c r="B8756" s="25">
        <v>42230</v>
      </c>
      <c r="C8756" s="21" t="s">
        <v>21</v>
      </c>
      <c r="D8756" s="21" t="s">
        <v>255</v>
      </c>
      <c r="E8756" s="26">
        <v>600</v>
      </c>
      <c r="G8756" s="28" t="s">
        <v>1426</v>
      </c>
      <c r="I8756" s="25" t="str">
        <f t="shared" si="292"/>
        <v>2015_33</v>
      </c>
      <c r="P8756" s="21" t="e">
        <f t="shared" ca="1" si="291"/>
        <v>#NAME?</v>
      </c>
    </row>
    <row r="8757" spans="1:16" x14ac:dyDescent="0.25">
      <c r="A8757" s="21" t="s">
        <v>2119</v>
      </c>
      <c r="B8757" s="25">
        <v>42230</v>
      </c>
      <c r="C8757" s="21" t="s">
        <v>21</v>
      </c>
      <c r="D8757" s="21" t="s">
        <v>255</v>
      </c>
      <c r="E8757" s="26">
        <v>600</v>
      </c>
      <c r="G8757" s="28" t="s">
        <v>1415</v>
      </c>
      <c r="I8757" s="25" t="str">
        <f t="shared" si="292"/>
        <v>2015_33</v>
      </c>
      <c r="P8757" s="21" t="e">
        <f t="shared" ca="1" si="291"/>
        <v>#NAME?</v>
      </c>
    </row>
    <row r="8758" spans="1:16" x14ac:dyDescent="0.25">
      <c r="A8758" s="21" t="s">
        <v>2119</v>
      </c>
      <c r="B8758" s="25">
        <v>42230</v>
      </c>
      <c r="C8758" s="21" t="s">
        <v>21</v>
      </c>
      <c r="D8758" s="21" t="s">
        <v>255</v>
      </c>
      <c r="E8758" s="26">
        <v>500</v>
      </c>
      <c r="G8758" s="28" t="s">
        <v>1354</v>
      </c>
      <c r="I8758" s="25" t="str">
        <f t="shared" si="292"/>
        <v>2015_33</v>
      </c>
      <c r="P8758" s="21" t="e">
        <f t="shared" ca="1" si="291"/>
        <v>#NAME?</v>
      </c>
    </row>
    <row r="8759" spans="1:16" x14ac:dyDescent="0.25">
      <c r="A8759" s="21" t="s">
        <v>2119</v>
      </c>
      <c r="B8759" s="25">
        <v>42230</v>
      </c>
      <c r="C8759" s="21" t="s">
        <v>21</v>
      </c>
      <c r="D8759" s="21" t="s">
        <v>1419</v>
      </c>
      <c r="E8759" s="26">
        <v>1500</v>
      </c>
      <c r="G8759" s="28" t="s">
        <v>1460</v>
      </c>
      <c r="I8759" s="25" t="str">
        <f t="shared" si="292"/>
        <v>2015_33</v>
      </c>
      <c r="P8759" s="21" t="e">
        <f t="shared" ca="1" si="291"/>
        <v>#NAME?</v>
      </c>
    </row>
    <row r="8760" spans="1:16" x14ac:dyDescent="0.25">
      <c r="A8760" s="21" t="s">
        <v>2119</v>
      </c>
      <c r="B8760" s="25">
        <v>42230</v>
      </c>
      <c r="C8760" s="21" t="s">
        <v>1015</v>
      </c>
      <c r="D8760" s="21" t="s">
        <v>1419</v>
      </c>
      <c r="E8760" s="26">
        <v>3000</v>
      </c>
      <c r="G8760" s="28" t="s">
        <v>1461</v>
      </c>
      <c r="I8760" s="25" t="str">
        <f t="shared" si="292"/>
        <v>2015_33</v>
      </c>
      <c r="P8760" s="21" t="e">
        <f t="shared" ca="1" si="291"/>
        <v>#NAME?</v>
      </c>
    </row>
    <row r="8761" spans="1:16" x14ac:dyDescent="0.25">
      <c r="A8761" s="21" t="s">
        <v>2119</v>
      </c>
      <c r="B8761" s="25">
        <v>42231</v>
      </c>
      <c r="C8761" s="21" t="s">
        <v>6</v>
      </c>
      <c r="D8761" s="21">
        <v>365557</v>
      </c>
      <c r="F8761" s="26">
        <v>7824.62</v>
      </c>
      <c r="G8761" s="28" t="s">
        <v>1450</v>
      </c>
      <c r="P8761" s="21" t="e">
        <f t="shared" ca="1" si="291"/>
        <v>#NAME?</v>
      </c>
    </row>
    <row r="8762" spans="1:16" x14ac:dyDescent="0.25">
      <c r="A8762" s="21" t="s">
        <v>2119</v>
      </c>
      <c r="B8762" s="25">
        <v>42233</v>
      </c>
      <c r="C8762" s="21" t="s">
        <v>21</v>
      </c>
      <c r="D8762" s="21" t="s">
        <v>1300</v>
      </c>
      <c r="E8762" s="26">
        <v>365</v>
      </c>
      <c r="G8762" s="28" t="s">
        <v>1631</v>
      </c>
      <c r="I8762" s="25" t="str">
        <f t="shared" ref="I8762:I8779" si="293">YEAR(B8762)&amp;"_"&amp;WEEKNUM(B8762)</f>
        <v>2015_34</v>
      </c>
      <c r="P8762" s="21" t="e">
        <f t="shared" ca="1" si="291"/>
        <v>#NAME?</v>
      </c>
    </row>
    <row r="8763" spans="1:16" x14ac:dyDescent="0.25">
      <c r="A8763" s="21" t="s">
        <v>2119</v>
      </c>
      <c r="B8763" s="25">
        <v>42233</v>
      </c>
      <c r="C8763" s="21" t="s">
        <v>21</v>
      </c>
      <c r="D8763" s="21" t="s">
        <v>924</v>
      </c>
      <c r="E8763" s="26">
        <v>500</v>
      </c>
      <c r="G8763" s="28" t="s">
        <v>1415</v>
      </c>
      <c r="I8763" s="25" t="str">
        <f t="shared" si="293"/>
        <v>2015_34</v>
      </c>
      <c r="P8763" s="21" t="e">
        <f t="shared" ca="1" si="291"/>
        <v>#NAME?</v>
      </c>
    </row>
    <row r="8764" spans="1:16" x14ac:dyDescent="0.25">
      <c r="A8764" s="21" t="s">
        <v>2119</v>
      </c>
      <c r="B8764" s="25">
        <v>42233</v>
      </c>
      <c r="C8764" s="21" t="s">
        <v>21</v>
      </c>
      <c r="D8764" s="21" t="s">
        <v>924</v>
      </c>
      <c r="E8764" s="26">
        <v>280</v>
      </c>
      <c r="G8764" s="28" t="s">
        <v>1432</v>
      </c>
      <c r="I8764" s="25" t="str">
        <f t="shared" si="293"/>
        <v>2015_34</v>
      </c>
      <c r="P8764" s="21" t="e">
        <f t="shared" ca="1" si="291"/>
        <v>#NAME?</v>
      </c>
    </row>
    <row r="8765" spans="1:16" x14ac:dyDescent="0.25">
      <c r="A8765" s="21" t="s">
        <v>2119</v>
      </c>
      <c r="B8765" s="25">
        <v>42233</v>
      </c>
      <c r="C8765" s="21" t="s">
        <v>21</v>
      </c>
      <c r="D8765" s="21" t="s">
        <v>1462</v>
      </c>
      <c r="E8765" s="26">
        <v>1700</v>
      </c>
      <c r="G8765" s="28" t="s">
        <v>1432</v>
      </c>
      <c r="I8765" s="25" t="str">
        <f t="shared" si="293"/>
        <v>2015_34</v>
      </c>
      <c r="P8765" s="21" t="e">
        <f t="shared" ca="1" si="291"/>
        <v>#NAME?</v>
      </c>
    </row>
    <row r="8766" spans="1:16" x14ac:dyDescent="0.25">
      <c r="A8766" s="21" t="s">
        <v>2119</v>
      </c>
      <c r="B8766" s="25">
        <v>42233</v>
      </c>
      <c r="C8766" s="21" t="s">
        <v>21</v>
      </c>
      <c r="D8766" s="21" t="s">
        <v>1462</v>
      </c>
      <c r="E8766" s="26">
        <v>1400</v>
      </c>
      <c r="G8766" s="28" t="s">
        <v>1415</v>
      </c>
      <c r="I8766" s="25" t="str">
        <f t="shared" si="293"/>
        <v>2015_34</v>
      </c>
      <c r="P8766" s="21" t="e">
        <f t="shared" ca="1" si="291"/>
        <v>#NAME?</v>
      </c>
    </row>
    <row r="8767" spans="1:16" x14ac:dyDescent="0.25">
      <c r="A8767" s="21" t="s">
        <v>2119</v>
      </c>
      <c r="B8767" s="25">
        <v>42233</v>
      </c>
      <c r="C8767" s="21" t="s">
        <v>21</v>
      </c>
      <c r="D8767" s="21" t="s">
        <v>452</v>
      </c>
      <c r="E8767" s="26">
        <v>1560</v>
      </c>
      <c r="G8767" s="28" t="s">
        <v>1432</v>
      </c>
      <c r="I8767" s="25" t="str">
        <f t="shared" si="293"/>
        <v>2015_34</v>
      </c>
      <c r="P8767" s="21" t="e">
        <f t="shared" ca="1" si="291"/>
        <v>#NAME?</v>
      </c>
    </row>
    <row r="8768" spans="1:16" x14ac:dyDescent="0.25">
      <c r="A8768" s="21" t="s">
        <v>2119</v>
      </c>
      <c r="B8768" s="25">
        <v>42233</v>
      </c>
      <c r="C8768" s="21" t="s">
        <v>21</v>
      </c>
      <c r="D8768" s="21" t="s">
        <v>452</v>
      </c>
      <c r="E8768" s="26">
        <v>1560</v>
      </c>
      <c r="G8768" s="28" t="s">
        <v>1435</v>
      </c>
      <c r="I8768" s="25" t="str">
        <f t="shared" si="293"/>
        <v>2015_34</v>
      </c>
      <c r="P8768" s="21" t="e">
        <f t="shared" ca="1" si="291"/>
        <v>#NAME?</v>
      </c>
    </row>
    <row r="8769" spans="1:16" x14ac:dyDescent="0.25">
      <c r="A8769" s="21" t="s">
        <v>2119</v>
      </c>
      <c r="B8769" s="25">
        <v>42233</v>
      </c>
      <c r="C8769" s="21" t="s">
        <v>21</v>
      </c>
      <c r="D8769" s="21" t="s">
        <v>452</v>
      </c>
      <c r="E8769" s="26">
        <v>1545</v>
      </c>
      <c r="G8769" s="28" t="s">
        <v>1426</v>
      </c>
      <c r="I8769" s="25" t="str">
        <f t="shared" si="293"/>
        <v>2015_34</v>
      </c>
      <c r="P8769" s="21" t="e">
        <f t="shared" ca="1" si="291"/>
        <v>#NAME?</v>
      </c>
    </row>
    <row r="8770" spans="1:16" x14ac:dyDescent="0.25">
      <c r="A8770" s="21" t="s">
        <v>2119</v>
      </c>
      <c r="B8770" s="25">
        <v>42233</v>
      </c>
      <c r="C8770" s="21" t="s">
        <v>21</v>
      </c>
      <c r="D8770" s="21" t="s">
        <v>452</v>
      </c>
      <c r="E8770" s="26">
        <v>1920</v>
      </c>
      <c r="G8770" s="28" t="s">
        <v>1415</v>
      </c>
      <c r="I8770" s="25" t="str">
        <f t="shared" si="293"/>
        <v>2015_34</v>
      </c>
      <c r="P8770" s="21" t="e">
        <f t="shared" ca="1" si="291"/>
        <v>#NAME?</v>
      </c>
    </row>
    <row r="8771" spans="1:16" x14ac:dyDescent="0.25">
      <c r="A8771" s="21" t="s">
        <v>2119</v>
      </c>
      <c r="B8771" s="25">
        <v>42233</v>
      </c>
      <c r="C8771" s="21" t="s">
        <v>21</v>
      </c>
      <c r="D8771" s="21" t="s">
        <v>40</v>
      </c>
      <c r="E8771" s="26">
        <v>1130</v>
      </c>
      <c r="G8771" s="28" t="s">
        <v>1415</v>
      </c>
      <c r="I8771" s="25" t="str">
        <f t="shared" si="293"/>
        <v>2015_34</v>
      </c>
      <c r="P8771" s="21" t="e">
        <f t="shared" ca="1" si="291"/>
        <v>#NAME?</v>
      </c>
    </row>
    <row r="8772" spans="1:16" x14ac:dyDescent="0.25">
      <c r="A8772" s="21" t="s">
        <v>2119</v>
      </c>
      <c r="B8772" s="25">
        <v>42233</v>
      </c>
      <c r="C8772" s="21" t="s">
        <v>21</v>
      </c>
      <c r="D8772" s="21" t="s">
        <v>40</v>
      </c>
      <c r="E8772" s="26">
        <v>1320</v>
      </c>
      <c r="G8772" s="28" t="s">
        <v>1426</v>
      </c>
      <c r="I8772" s="25" t="str">
        <f t="shared" si="293"/>
        <v>2015_34</v>
      </c>
      <c r="P8772" s="21" t="e">
        <f t="shared" ca="1" si="291"/>
        <v>#NAME?</v>
      </c>
    </row>
    <row r="8773" spans="1:16" x14ac:dyDescent="0.25">
      <c r="A8773" s="21" t="s">
        <v>2119</v>
      </c>
      <c r="B8773" s="25">
        <v>42233</v>
      </c>
      <c r="C8773" s="21" t="s">
        <v>21</v>
      </c>
      <c r="D8773" s="21" t="s">
        <v>452</v>
      </c>
      <c r="E8773" s="26">
        <v>775</v>
      </c>
      <c r="G8773" s="28" t="s">
        <v>343</v>
      </c>
      <c r="I8773" s="25" t="str">
        <f t="shared" si="293"/>
        <v>2015_34</v>
      </c>
      <c r="P8773" s="21" t="e">
        <f t="shared" ca="1" si="291"/>
        <v>#NAME?</v>
      </c>
    </row>
    <row r="8774" spans="1:16" x14ac:dyDescent="0.25">
      <c r="A8774" s="21" t="s">
        <v>2119</v>
      </c>
      <c r="B8774" s="25">
        <v>42233</v>
      </c>
      <c r="C8774" s="21" t="s">
        <v>21</v>
      </c>
      <c r="D8774" s="21" t="s">
        <v>452</v>
      </c>
      <c r="E8774" s="26">
        <v>600</v>
      </c>
      <c r="G8774" s="28" t="s">
        <v>356</v>
      </c>
      <c r="I8774" s="25" t="str">
        <f t="shared" si="293"/>
        <v>2015_34</v>
      </c>
      <c r="P8774" s="21" t="e">
        <f t="shared" ca="1" si="291"/>
        <v>#NAME?</v>
      </c>
    </row>
    <row r="8775" spans="1:16" x14ac:dyDescent="0.25">
      <c r="A8775" s="21" t="s">
        <v>2119</v>
      </c>
      <c r="B8775" s="25">
        <v>42233</v>
      </c>
      <c r="C8775" s="21" t="s">
        <v>21</v>
      </c>
      <c r="D8775" s="21" t="s">
        <v>452</v>
      </c>
      <c r="E8775" s="26">
        <v>250</v>
      </c>
      <c r="G8775" s="28" t="s">
        <v>1372</v>
      </c>
      <c r="I8775" s="25" t="str">
        <f t="shared" si="293"/>
        <v>2015_34</v>
      </c>
      <c r="P8775" s="21" t="e">
        <f t="shared" ca="1" si="291"/>
        <v>#NAME?</v>
      </c>
    </row>
    <row r="8776" spans="1:16" x14ac:dyDescent="0.25">
      <c r="A8776" s="21" t="s">
        <v>2119</v>
      </c>
      <c r="B8776" s="25">
        <v>42233</v>
      </c>
      <c r="C8776" s="21" t="s">
        <v>21</v>
      </c>
      <c r="D8776" s="21" t="s">
        <v>452</v>
      </c>
      <c r="E8776" s="26">
        <v>1284</v>
      </c>
      <c r="G8776" s="28" t="s">
        <v>1433</v>
      </c>
      <c r="I8776" s="25" t="str">
        <f t="shared" si="293"/>
        <v>2015_34</v>
      </c>
      <c r="P8776" s="21" t="e">
        <f t="shared" ca="1" si="291"/>
        <v>#NAME?</v>
      </c>
    </row>
    <row r="8777" spans="1:16" x14ac:dyDescent="0.25">
      <c r="A8777" s="21" t="s">
        <v>2119</v>
      </c>
      <c r="B8777" s="25">
        <v>42233</v>
      </c>
      <c r="C8777" s="21" t="s">
        <v>1015</v>
      </c>
      <c r="D8777" s="21" t="s">
        <v>1418</v>
      </c>
      <c r="E8777" s="26">
        <v>3500</v>
      </c>
      <c r="G8777" s="28" t="s">
        <v>1459</v>
      </c>
      <c r="I8777" s="25" t="str">
        <f t="shared" si="293"/>
        <v>2015_34</v>
      </c>
      <c r="P8777" s="21" t="e">
        <f t="shared" ca="1" si="291"/>
        <v>#NAME?</v>
      </c>
    </row>
    <row r="8778" spans="1:16" x14ac:dyDescent="0.25">
      <c r="A8778" s="21" t="s">
        <v>2119</v>
      </c>
      <c r="B8778" s="25">
        <v>42233</v>
      </c>
      <c r="C8778" s="21" t="s">
        <v>1015</v>
      </c>
      <c r="D8778" s="21" t="s">
        <v>452</v>
      </c>
      <c r="E8778" s="26">
        <v>775</v>
      </c>
      <c r="G8778" s="28" t="s">
        <v>69</v>
      </c>
      <c r="H8778" s="21" t="s">
        <v>1573</v>
      </c>
      <c r="I8778" s="25" t="str">
        <f t="shared" si="293"/>
        <v>2015_34</v>
      </c>
      <c r="P8778" s="21" t="e">
        <f t="shared" ca="1" si="291"/>
        <v>#NAME?</v>
      </c>
    </row>
    <row r="8779" spans="1:16" x14ac:dyDescent="0.25">
      <c r="A8779" s="21" t="s">
        <v>2119</v>
      </c>
      <c r="B8779" s="25">
        <v>42233</v>
      </c>
      <c r="C8779" s="21" t="s">
        <v>1015</v>
      </c>
      <c r="D8779" s="21" t="s">
        <v>46</v>
      </c>
      <c r="E8779" s="26">
        <v>975</v>
      </c>
      <c r="G8779" s="28" t="s">
        <v>1459</v>
      </c>
      <c r="I8779" s="25" t="str">
        <f t="shared" si="293"/>
        <v>2015_34</v>
      </c>
      <c r="P8779" s="21" t="e">
        <f t="shared" ca="1" si="291"/>
        <v>#NAME?</v>
      </c>
    </row>
    <row r="8780" spans="1:16" x14ac:dyDescent="0.25">
      <c r="A8780" s="21" t="s">
        <v>2119</v>
      </c>
      <c r="B8780" s="25">
        <v>42233</v>
      </c>
      <c r="C8780" s="21" t="s">
        <v>1230</v>
      </c>
      <c r="D8780" s="21">
        <v>341746</v>
      </c>
      <c r="F8780" s="26">
        <v>142.97</v>
      </c>
      <c r="G8780" s="28" t="s">
        <v>905</v>
      </c>
      <c r="P8780" s="21" t="e">
        <f t="shared" ca="1" si="291"/>
        <v>#NAME?</v>
      </c>
    </row>
    <row r="8781" spans="1:16" x14ac:dyDescent="0.25">
      <c r="A8781" s="21" t="s">
        <v>2119</v>
      </c>
      <c r="B8781" s="25">
        <v>42233</v>
      </c>
      <c r="C8781" s="21" t="s">
        <v>6</v>
      </c>
      <c r="D8781" s="21" t="s">
        <v>1463</v>
      </c>
      <c r="F8781" s="26">
        <v>45.46</v>
      </c>
      <c r="G8781" s="28" t="s">
        <v>1220</v>
      </c>
      <c r="P8781" s="21" t="e">
        <f t="shared" ca="1" si="291"/>
        <v>#NAME?</v>
      </c>
    </row>
    <row r="8782" spans="1:16" x14ac:dyDescent="0.25">
      <c r="A8782" s="21" t="s">
        <v>2119</v>
      </c>
      <c r="B8782" s="25">
        <v>42234</v>
      </c>
      <c r="C8782" s="21" t="s">
        <v>21</v>
      </c>
      <c r="D8782" s="21" t="s">
        <v>1444</v>
      </c>
      <c r="E8782" s="26">
        <v>-1781.38</v>
      </c>
      <c r="G8782" s="28" t="s">
        <v>1040</v>
      </c>
      <c r="I8782" s="25" t="str">
        <f t="shared" ref="I8782:I8788" si="294">YEAR(B8782)&amp;"_"&amp;WEEKNUM(B8782)</f>
        <v>2015_34</v>
      </c>
      <c r="P8782" s="21" t="e">
        <f t="shared" ca="1" si="291"/>
        <v>#NAME?</v>
      </c>
    </row>
    <row r="8783" spans="1:16" x14ac:dyDescent="0.25">
      <c r="A8783" s="21" t="s">
        <v>2119</v>
      </c>
      <c r="B8783" s="25">
        <v>42234</v>
      </c>
      <c r="C8783" s="21" t="s">
        <v>21</v>
      </c>
      <c r="D8783" s="21" t="s">
        <v>292</v>
      </c>
      <c r="E8783" s="26">
        <v>1710</v>
      </c>
      <c r="G8783" s="28" t="s">
        <v>1415</v>
      </c>
      <c r="I8783" s="25" t="str">
        <f t="shared" si="294"/>
        <v>2015_34</v>
      </c>
      <c r="P8783" s="21" t="e">
        <f t="shared" ca="1" si="291"/>
        <v>#NAME?</v>
      </c>
    </row>
    <row r="8784" spans="1:16" x14ac:dyDescent="0.25">
      <c r="A8784" s="21" t="s">
        <v>2119</v>
      </c>
      <c r="B8784" s="25">
        <v>42234</v>
      </c>
      <c r="C8784" s="21" t="s">
        <v>21</v>
      </c>
      <c r="D8784" s="21" t="s">
        <v>292</v>
      </c>
      <c r="E8784" s="26">
        <v>1000</v>
      </c>
      <c r="G8784" s="28" t="s">
        <v>1426</v>
      </c>
      <c r="I8784" s="25" t="str">
        <f t="shared" si="294"/>
        <v>2015_34</v>
      </c>
      <c r="P8784" s="21" t="e">
        <f t="shared" ca="1" si="291"/>
        <v>#NAME?</v>
      </c>
    </row>
    <row r="8785" spans="1:16" x14ac:dyDescent="0.25">
      <c r="A8785" s="21" t="s">
        <v>2119</v>
      </c>
      <c r="B8785" s="25">
        <v>42234</v>
      </c>
      <c r="C8785" s="21" t="s">
        <v>21</v>
      </c>
      <c r="D8785" s="21" t="s">
        <v>947</v>
      </c>
      <c r="E8785" s="26">
        <v>945</v>
      </c>
      <c r="G8785" s="28" t="s">
        <v>1432</v>
      </c>
      <c r="I8785" s="25" t="str">
        <f t="shared" si="294"/>
        <v>2015_34</v>
      </c>
      <c r="P8785" s="21" t="e">
        <f t="shared" ca="1" si="291"/>
        <v>#NAME?</v>
      </c>
    </row>
    <row r="8786" spans="1:16" x14ac:dyDescent="0.25">
      <c r="A8786" s="21" t="s">
        <v>2119</v>
      </c>
      <c r="B8786" s="25">
        <v>42234</v>
      </c>
      <c r="C8786" s="21" t="s">
        <v>21</v>
      </c>
      <c r="D8786" s="21" t="s">
        <v>947</v>
      </c>
      <c r="E8786" s="26">
        <v>1350</v>
      </c>
      <c r="G8786" s="28" t="s">
        <v>1435</v>
      </c>
      <c r="I8786" s="25" t="str">
        <f t="shared" si="294"/>
        <v>2015_34</v>
      </c>
      <c r="P8786" s="21" t="e">
        <f t="shared" ca="1" si="291"/>
        <v>#NAME?</v>
      </c>
    </row>
    <row r="8787" spans="1:16" x14ac:dyDescent="0.25">
      <c r="A8787" s="21" t="s">
        <v>2119</v>
      </c>
      <c r="B8787" s="25">
        <v>42234</v>
      </c>
      <c r="C8787" s="21" t="s">
        <v>21</v>
      </c>
      <c r="D8787" s="21" t="s">
        <v>947</v>
      </c>
      <c r="E8787" s="26">
        <v>2565</v>
      </c>
      <c r="G8787" s="28" t="s">
        <v>1433</v>
      </c>
      <c r="I8787" s="25" t="str">
        <f t="shared" si="294"/>
        <v>2015_34</v>
      </c>
      <c r="P8787" s="21" t="e">
        <f t="shared" ca="1" si="291"/>
        <v>#NAME?</v>
      </c>
    </row>
    <row r="8788" spans="1:16" x14ac:dyDescent="0.25">
      <c r="A8788" s="21" t="s">
        <v>2119</v>
      </c>
      <c r="B8788" s="25">
        <v>42234</v>
      </c>
      <c r="C8788" s="21" t="s">
        <v>1015</v>
      </c>
      <c r="D8788" s="21" t="s">
        <v>292</v>
      </c>
      <c r="E8788" s="26">
        <v>2500</v>
      </c>
      <c r="G8788" s="28" t="s">
        <v>1440</v>
      </c>
      <c r="I8788" s="25" t="str">
        <f t="shared" si="294"/>
        <v>2015_34</v>
      </c>
      <c r="P8788" s="21" t="e">
        <f t="shared" ref="P8788:P8851" ca="1" si="295">sheetexists("budgets", G8788)</f>
        <v>#NAME?</v>
      </c>
    </row>
    <row r="8789" spans="1:16" x14ac:dyDescent="0.25">
      <c r="A8789" s="21" t="s">
        <v>2119</v>
      </c>
      <c r="B8789" s="25">
        <v>42234</v>
      </c>
      <c r="C8789" s="21" t="s">
        <v>6</v>
      </c>
      <c r="D8789" s="21">
        <v>549465</v>
      </c>
      <c r="F8789" s="26">
        <v>1827.46</v>
      </c>
      <c r="G8789" s="28" t="s">
        <v>1354</v>
      </c>
      <c r="P8789" s="21" t="e">
        <f t="shared" ca="1" si="295"/>
        <v>#NAME?</v>
      </c>
    </row>
    <row r="8790" spans="1:16" x14ac:dyDescent="0.25">
      <c r="A8790" s="21" t="s">
        <v>2119</v>
      </c>
      <c r="B8790" s="25">
        <v>42234</v>
      </c>
      <c r="C8790" s="21" t="s">
        <v>6</v>
      </c>
      <c r="D8790" s="21">
        <v>549660</v>
      </c>
      <c r="F8790" s="26">
        <v>2567.9899999999998</v>
      </c>
      <c r="G8790" s="28" t="s">
        <v>1354</v>
      </c>
      <c r="P8790" s="21" t="e">
        <f t="shared" ca="1" si="295"/>
        <v>#NAME?</v>
      </c>
    </row>
    <row r="8791" spans="1:16" x14ac:dyDescent="0.25">
      <c r="A8791" s="21" t="s">
        <v>2119</v>
      </c>
      <c r="B8791" s="25">
        <v>42234</v>
      </c>
      <c r="C8791" s="21" t="s">
        <v>6</v>
      </c>
      <c r="D8791" s="21">
        <v>102665</v>
      </c>
      <c r="F8791" s="26">
        <v>131.16999999999999</v>
      </c>
      <c r="G8791" s="28" t="s">
        <v>1450</v>
      </c>
      <c r="P8791" s="21" t="e">
        <f t="shared" ca="1" si="295"/>
        <v>#NAME?</v>
      </c>
    </row>
    <row r="8792" spans="1:16" x14ac:dyDescent="0.25">
      <c r="A8792" s="21" t="s">
        <v>2119</v>
      </c>
      <c r="B8792" s="25">
        <v>42235</v>
      </c>
      <c r="C8792" s="21" t="s">
        <v>21</v>
      </c>
      <c r="D8792" s="21" t="s">
        <v>1434</v>
      </c>
      <c r="E8792" s="26">
        <v>-20000</v>
      </c>
      <c r="G8792" s="28" t="s">
        <v>1040</v>
      </c>
      <c r="I8792" s="25" t="str">
        <f>YEAR(B8792)&amp;"_"&amp;WEEKNUM(B8792)</f>
        <v>2015_34</v>
      </c>
      <c r="P8792" s="21" t="e">
        <f t="shared" ca="1" si="295"/>
        <v>#NAME?</v>
      </c>
    </row>
    <row r="8793" spans="1:16" x14ac:dyDescent="0.25">
      <c r="A8793" s="21" t="s">
        <v>2119</v>
      </c>
      <c r="B8793" s="25">
        <v>42235</v>
      </c>
      <c r="C8793" s="21" t="s">
        <v>1015</v>
      </c>
      <c r="D8793" s="21" t="s">
        <v>260</v>
      </c>
      <c r="E8793" s="26">
        <v>400</v>
      </c>
      <c r="G8793" s="21" t="s">
        <v>326</v>
      </c>
      <c r="I8793" s="25" t="str">
        <f>YEAR(B8793)&amp;"_"&amp;WEEKNUM(B8793)</f>
        <v>2015_34</v>
      </c>
      <c r="P8793" s="21" t="e">
        <f t="shared" ca="1" si="295"/>
        <v>#NAME?</v>
      </c>
    </row>
    <row r="8794" spans="1:16" x14ac:dyDescent="0.25">
      <c r="A8794" s="21" t="s">
        <v>2119</v>
      </c>
      <c r="B8794" s="25">
        <v>42235</v>
      </c>
      <c r="C8794" s="21" t="s">
        <v>6</v>
      </c>
      <c r="D8794" s="21">
        <v>36557</v>
      </c>
      <c r="F8794" s="26">
        <v>1448.59</v>
      </c>
      <c r="G8794" s="28" t="s">
        <v>1450</v>
      </c>
      <c r="P8794" s="21" t="e">
        <f t="shared" ca="1" si="295"/>
        <v>#NAME?</v>
      </c>
    </row>
    <row r="8795" spans="1:16" x14ac:dyDescent="0.25">
      <c r="A8795" s="21" t="s">
        <v>2119</v>
      </c>
      <c r="B8795" s="25">
        <v>42235</v>
      </c>
      <c r="C8795" s="21" t="s">
        <v>1230</v>
      </c>
      <c r="D8795" s="21" t="s">
        <v>1464</v>
      </c>
      <c r="F8795" s="26">
        <v>6.97</v>
      </c>
      <c r="G8795" s="28" t="s">
        <v>323</v>
      </c>
      <c r="P8795" s="21" t="e">
        <f t="shared" ca="1" si="295"/>
        <v>#NAME?</v>
      </c>
    </row>
    <row r="8796" spans="1:16" x14ac:dyDescent="0.25">
      <c r="A8796" s="21" t="s">
        <v>2119</v>
      </c>
      <c r="B8796" s="25">
        <v>42235</v>
      </c>
      <c r="C8796" s="21" t="s">
        <v>1230</v>
      </c>
      <c r="D8796" s="21" t="s">
        <v>1465</v>
      </c>
      <c r="F8796" s="26">
        <v>72.510000000000005</v>
      </c>
      <c r="G8796" s="28" t="s">
        <v>323</v>
      </c>
      <c r="P8796" s="21" t="e">
        <f t="shared" ca="1" si="295"/>
        <v>#NAME?</v>
      </c>
    </row>
    <row r="8797" spans="1:16" x14ac:dyDescent="0.25">
      <c r="A8797" s="21" t="s">
        <v>2119</v>
      </c>
      <c r="B8797" s="25">
        <v>42235</v>
      </c>
      <c r="C8797" s="21" t="s">
        <v>1230</v>
      </c>
      <c r="D8797" s="21">
        <v>130789</v>
      </c>
      <c r="F8797" s="26">
        <v>606.29999999999995</v>
      </c>
      <c r="G8797" s="28" t="s">
        <v>1460</v>
      </c>
      <c r="P8797" s="21" t="e">
        <f t="shared" ca="1" si="295"/>
        <v>#NAME?</v>
      </c>
    </row>
    <row r="8798" spans="1:16" x14ac:dyDescent="0.25">
      <c r="A8798" s="21" t="s">
        <v>2119</v>
      </c>
      <c r="B8798" s="25">
        <v>42235</v>
      </c>
      <c r="C8798" s="21" t="s">
        <v>1230</v>
      </c>
      <c r="D8798" s="21">
        <v>130828</v>
      </c>
      <c r="F8798" s="26">
        <v>1209.53</v>
      </c>
      <c r="G8798" s="28" t="s">
        <v>1460</v>
      </c>
      <c r="P8798" s="21" t="e">
        <f t="shared" ca="1" si="295"/>
        <v>#NAME?</v>
      </c>
    </row>
    <row r="8799" spans="1:16" x14ac:dyDescent="0.25">
      <c r="A8799" s="21" t="s">
        <v>2119</v>
      </c>
      <c r="B8799" s="25">
        <v>42235</v>
      </c>
      <c r="C8799" s="21" t="s">
        <v>1015</v>
      </c>
      <c r="D8799" s="21" t="s">
        <v>260</v>
      </c>
      <c r="E8799" s="26">
        <v>300</v>
      </c>
      <c r="G8799" s="28" t="s">
        <v>1211</v>
      </c>
      <c r="I8799" s="25" t="str">
        <f>YEAR(B8799)&amp;"_"&amp;WEEKNUM(B8799)</f>
        <v>2015_34</v>
      </c>
      <c r="P8799" s="21" t="e">
        <f t="shared" ca="1" si="295"/>
        <v>#NAME?</v>
      </c>
    </row>
    <row r="8800" spans="1:16" x14ac:dyDescent="0.25">
      <c r="A8800" s="21" t="s">
        <v>2119</v>
      </c>
      <c r="B8800" s="25">
        <v>42235</v>
      </c>
      <c r="C8800" s="21" t="s">
        <v>6</v>
      </c>
      <c r="D8800" s="21" t="s">
        <v>1466</v>
      </c>
      <c r="F8800" s="26">
        <v>58.54</v>
      </c>
      <c r="G8800" s="21" t="s">
        <v>266</v>
      </c>
      <c r="P8800" s="21" t="e">
        <f t="shared" ca="1" si="295"/>
        <v>#NAME?</v>
      </c>
    </row>
    <row r="8801" spans="1:16" x14ac:dyDescent="0.25">
      <c r="A8801" s="21" t="s">
        <v>2119</v>
      </c>
      <c r="B8801" s="25">
        <v>42236</v>
      </c>
      <c r="C8801" s="21" t="s">
        <v>21</v>
      </c>
      <c r="D8801" s="21" t="s">
        <v>1382</v>
      </c>
      <c r="E8801" s="26">
        <v>2500</v>
      </c>
      <c r="G8801" s="28" t="s">
        <v>1450</v>
      </c>
      <c r="I8801" s="25" t="str">
        <f>YEAR(B8801)&amp;"_"&amp;WEEKNUM(B8801)</f>
        <v>2015_34</v>
      </c>
      <c r="P8801" s="21" t="e">
        <f t="shared" ca="1" si="295"/>
        <v>#NAME?</v>
      </c>
    </row>
    <row r="8802" spans="1:16" x14ac:dyDescent="0.25">
      <c r="A8802" s="21" t="s">
        <v>2119</v>
      </c>
      <c r="B8802" s="25">
        <v>42236</v>
      </c>
      <c r="C8802" s="21" t="s">
        <v>21</v>
      </c>
      <c r="D8802" s="21" t="s">
        <v>1382</v>
      </c>
      <c r="E8802" s="26">
        <v>1250</v>
      </c>
      <c r="G8802" s="28" t="s">
        <v>1435</v>
      </c>
      <c r="I8802" s="25" t="str">
        <f>YEAR(B8802)&amp;"_"&amp;WEEKNUM(B8802)</f>
        <v>2015_34</v>
      </c>
      <c r="P8802" s="21" t="e">
        <f t="shared" ca="1" si="295"/>
        <v>#NAME?</v>
      </c>
    </row>
    <row r="8803" spans="1:16" x14ac:dyDescent="0.25">
      <c r="A8803" s="21" t="s">
        <v>2119</v>
      </c>
      <c r="B8803" s="25">
        <v>42236</v>
      </c>
      <c r="C8803" s="21" t="s">
        <v>21</v>
      </c>
      <c r="D8803" s="21" t="s">
        <v>1382</v>
      </c>
      <c r="E8803" s="26">
        <v>1250</v>
      </c>
      <c r="G8803" s="28" t="s">
        <v>1432</v>
      </c>
      <c r="I8803" s="25" t="str">
        <f>YEAR(B8803)&amp;"_"&amp;WEEKNUM(B8803)</f>
        <v>2015_34</v>
      </c>
      <c r="P8803" s="21" t="e">
        <f t="shared" ca="1" si="295"/>
        <v>#NAME?</v>
      </c>
    </row>
    <row r="8804" spans="1:16" x14ac:dyDescent="0.25">
      <c r="A8804" s="21" t="s">
        <v>2119</v>
      </c>
      <c r="B8804" s="25">
        <v>42236</v>
      </c>
      <c r="C8804" s="21" t="s">
        <v>21</v>
      </c>
      <c r="D8804" s="21" t="s">
        <v>1216</v>
      </c>
      <c r="E8804" s="26">
        <v>250</v>
      </c>
      <c r="G8804" s="28" t="s">
        <v>1415</v>
      </c>
      <c r="I8804" s="25" t="str">
        <f>YEAR(B8804)&amp;"_"&amp;WEEKNUM(B8804)</f>
        <v>2015_34</v>
      </c>
      <c r="P8804" s="21" t="e">
        <f t="shared" ca="1" si="295"/>
        <v>#NAME?</v>
      </c>
    </row>
    <row r="8805" spans="1:16" x14ac:dyDescent="0.25">
      <c r="A8805" s="21" t="s">
        <v>2119</v>
      </c>
      <c r="B8805" s="25">
        <v>42236</v>
      </c>
      <c r="C8805" s="21" t="s">
        <v>21</v>
      </c>
      <c r="D8805" s="21" t="s">
        <v>1216</v>
      </c>
      <c r="E8805" s="26">
        <v>250</v>
      </c>
      <c r="G8805" s="28" t="s">
        <v>1426</v>
      </c>
      <c r="I8805" s="25" t="str">
        <f>YEAR(B8805)&amp;"_"&amp;WEEKNUM(B8805)</f>
        <v>2015_34</v>
      </c>
      <c r="P8805" s="21" t="e">
        <f t="shared" ca="1" si="295"/>
        <v>#NAME?</v>
      </c>
    </row>
    <row r="8806" spans="1:16" x14ac:dyDescent="0.25">
      <c r="A8806" s="21" t="s">
        <v>2119</v>
      </c>
      <c r="B8806" s="25">
        <v>42236</v>
      </c>
      <c r="C8806" s="21" t="s">
        <v>6</v>
      </c>
      <c r="D8806" s="21" t="s">
        <v>216</v>
      </c>
      <c r="F8806" s="26">
        <v>17.5</v>
      </c>
      <c r="G8806" s="28" t="s">
        <v>1450</v>
      </c>
      <c r="P8806" s="21" t="e">
        <f t="shared" ca="1" si="295"/>
        <v>#NAME?</v>
      </c>
    </row>
    <row r="8807" spans="1:16" x14ac:dyDescent="0.25">
      <c r="A8807" s="21" t="s">
        <v>2119</v>
      </c>
      <c r="B8807" s="25">
        <v>42236</v>
      </c>
      <c r="C8807" s="21" t="s">
        <v>1230</v>
      </c>
      <c r="D8807" s="21">
        <v>550174</v>
      </c>
      <c r="F8807" s="26">
        <v>27.09</v>
      </c>
      <c r="G8807" s="28" t="s">
        <v>1211</v>
      </c>
      <c r="P8807" s="21" t="e">
        <f t="shared" ca="1" si="295"/>
        <v>#NAME?</v>
      </c>
    </row>
    <row r="8808" spans="1:16" x14ac:dyDescent="0.25">
      <c r="A8808" s="21" t="s">
        <v>2119</v>
      </c>
      <c r="B8808" s="25">
        <v>42236</v>
      </c>
      <c r="C8808" s="21" t="s">
        <v>6</v>
      </c>
      <c r="D8808" s="21" t="s">
        <v>1467</v>
      </c>
      <c r="F8808" s="26">
        <v>455</v>
      </c>
      <c r="G8808" s="21" t="s">
        <v>1468</v>
      </c>
      <c r="P8808" s="21" t="e">
        <f t="shared" ca="1" si="295"/>
        <v>#NAME?</v>
      </c>
    </row>
    <row r="8809" spans="1:16" x14ac:dyDescent="0.25">
      <c r="A8809" s="21" t="s">
        <v>2119</v>
      </c>
      <c r="B8809" s="25">
        <v>42237</v>
      </c>
      <c r="C8809" s="21" t="s">
        <v>21</v>
      </c>
      <c r="D8809" s="21" t="s">
        <v>899</v>
      </c>
      <c r="E8809" s="26">
        <v>500</v>
      </c>
      <c r="G8809" s="28" t="s">
        <v>1372</v>
      </c>
      <c r="I8809" s="25" t="str">
        <f>YEAR(B8809)&amp;"_"&amp;WEEKNUM(B8809)</f>
        <v>2015_34</v>
      </c>
      <c r="P8809" s="21" t="e">
        <f t="shared" ca="1" si="295"/>
        <v>#NAME?</v>
      </c>
    </row>
    <row r="8810" spans="1:16" x14ac:dyDescent="0.25">
      <c r="A8810" s="21" t="s">
        <v>2119</v>
      </c>
      <c r="B8810" s="25">
        <v>42237</v>
      </c>
      <c r="C8810" s="21" t="s">
        <v>21</v>
      </c>
      <c r="D8810" s="21" t="s">
        <v>899</v>
      </c>
      <c r="E8810" s="26">
        <v>500</v>
      </c>
      <c r="G8810" s="21" t="s">
        <v>1364</v>
      </c>
      <c r="I8810" s="25" t="str">
        <f>YEAR(B8810)&amp;"_"&amp;WEEKNUM(B8810)</f>
        <v>2015_34</v>
      </c>
      <c r="P8810" s="21" t="e">
        <f t="shared" ca="1" si="295"/>
        <v>#NAME?</v>
      </c>
    </row>
    <row r="8811" spans="1:16" x14ac:dyDescent="0.25">
      <c r="A8811" s="21" t="s">
        <v>2119</v>
      </c>
      <c r="B8811" s="25">
        <v>42237</v>
      </c>
      <c r="C8811" s="21" t="s">
        <v>6</v>
      </c>
      <c r="D8811" s="21">
        <v>417975</v>
      </c>
      <c r="F8811" s="26">
        <v>51.48</v>
      </c>
      <c r="G8811" s="28" t="s">
        <v>1426</v>
      </c>
      <c r="P8811" s="21" t="e">
        <f t="shared" ca="1" si="295"/>
        <v>#NAME?</v>
      </c>
    </row>
    <row r="8812" spans="1:16" x14ac:dyDescent="0.25">
      <c r="A8812" s="21" t="s">
        <v>2119</v>
      </c>
      <c r="B8812" s="25">
        <v>42237</v>
      </c>
      <c r="C8812" s="21" t="s">
        <v>6</v>
      </c>
      <c r="D8812" s="21">
        <v>550384</v>
      </c>
      <c r="F8812" s="26">
        <v>1276.71</v>
      </c>
      <c r="G8812" s="28" t="s">
        <v>1354</v>
      </c>
      <c r="P8812" s="21" t="e">
        <f t="shared" ca="1" si="295"/>
        <v>#NAME?</v>
      </c>
    </row>
    <row r="8813" spans="1:16" x14ac:dyDescent="0.25">
      <c r="A8813" s="21" t="s">
        <v>2119</v>
      </c>
      <c r="B8813" s="25">
        <v>42237</v>
      </c>
      <c r="C8813" s="21" t="s">
        <v>1230</v>
      </c>
      <c r="D8813" s="21">
        <v>130983</v>
      </c>
      <c r="F8813" s="26">
        <v>97.38</v>
      </c>
      <c r="G8813" s="28" t="s">
        <v>1459</v>
      </c>
      <c r="P8813" s="21" t="e">
        <f t="shared" ca="1" si="295"/>
        <v>#NAME?</v>
      </c>
    </row>
    <row r="8814" spans="1:16" x14ac:dyDescent="0.25">
      <c r="A8814" s="21" t="s">
        <v>2119</v>
      </c>
      <c r="B8814" s="25">
        <v>42237</v>
      </c>
      <c r="C8814" s="21" t="s">
        <v>6</v>
      </c>
      <c r="D8814" s="21">
        <v>131029</v>
      </c>
      <c r="F8814" s="26">
        <v>340.37</v>
      </c>
      <c r="G8814" s="28" t="s">
        <v>259</v>
      </c>
      <c r="P8814" s="21" t="e">
        <f t="shared" ca="1" si="295"/>
        <v>#NAME?</v>
      </c>
    </row>
    <row r="8815" spans="1:16" x14ac:dyDescent="0.25">
      <c r="A8815" s="21" t="s">
        <v>2119</v>
      </c>
      <c r="B8815" s="25">
        <v>42237</v>
      </c>
      <c r="C8815" s="21" t="s">
        <v>6</v>
      </c>
      <c r="D8815" s="21" t="s">
        <v>1469</v>
      </c>
      <c r="F8815" s="26">
        <v>60.9</v>
      </c>
      <c r="G8815" s="21" t="s">
        <v>266</v>
      </c>
      <c r="P8815" s="21" t="e">
        <f t="shared" ca="1" si="295"/>
        <v>#NAME?</v>
      </c>
    </row>
    <row r="8816" spans="1:16" x14ac:dyDescent="0.25">
      <c r="A8816" s="21" t="s">
        <v>2119</v>
      </c>
      <c r="B8816" s="25">
        <v>42238</v>
      </c>
      <c r="C8816" s="21" t="s">
        <v>1230</v>
      </c>
      <c r="D8816" s="21">
        <v>342349</v>
      </c>
      <c r="F8816" s="26">
        <v>771.02</v>
      </c>
      <c r="G8816" s="28" t="s">
        <v>1460</v>
      </c>
      <c r="P8816" s="21" t="e">
        <f t="shared" ca="1" si="295"/>
        <v>#NAME?</v>
      </c>
    </row>
    <row r="8817" spans="1:16" x14ac:dyDescent="0.25">
      <c r="A8817" s="21" t="s">
        <v>2119</v>
      </c>
      <c r="B8817" s="25">
        <v>42238</v>
      </c>
      <c r="C8817" s="21" t="s">
        <v>6</v>
      </c>
      <c r="D8817" s="21">
        <v>342352</v>
      </c>
      <c r="F8817" s="26">
        <v>105.97</v>
      </c>
      <c r="G8817" s="28" t="s">
        <v>356</v>
      </c>
      <c r="P8817" s="21" t="e">
        <f t="shared" ca="1" si="295"/>
        <v>#NAME?</v>
      </c>
    </row>
    <row r="8818" spans="1:16" x14ac:dyDescent="0.25">
      <c r="A8818" s="21" t="s">
        <v>2119</v>
      </c>
      <c r="B8818" s="25">
        <v>42238</v>
      </c>
      <c r="C8818" s="21" t="s">
        <v>6</v>
      </c>
      <c r="D8818" s="21" t="s">
        <v>1470</v>
      </c>
      <c r="F8818" s="26">
        <v>2822</v>
      </c>
      <c r="G8818" s="21" t="s">
        <v>1349</v>
      </c>
      <c r="P8818" s="21" t="e">
        <f t="shared" ca="1" si="295"/>
        <v>#NAME?</v>
      </c>
    </row>
    <row r="8819" spans="1:16" x14ac:dyDescent="0.25">
      <c r="A8819" s="21" t="s">
        <v>2119</v>
      </c>
      <c r="B8819" s="25">
        <v>42240</v>
      </c>
      <c r="C8819" s="21" t="s">
        <v>21</v>
      </c>
      <c r="D8819" s="21" t="s">
        <v>1153</v>
      </c>
      <c r="E8819" s="26">
        <v>160</v>
      </c>
      <c r="G8819" s="28" t="s">
        <v>1426</v>
      </c>
      <c r="I8819" s="25" t="str">
        <f t="shared" ref="I8819:I8825" si="296">YEAR(B8819)&amp;"_"&amp;WEEKNUM(B8819)</f>
        <v>2015_35</v>
      </c>
      <c r="P8819" s="21" t="e">
        <f t="shared" ca="1" si="295"/>
        <v>#NAME?</v>
      </c>
    </row>
    <row r="8820" spans="1:16" x14ac:dyDescent="0.25">
      <c r="A8820" s="21" t="s">
        <v>2119</v>
      </c>
      <c r="B8820" s="25">
        <v>42240</v>
      </c>
      <c r="C8820" s="21" t="s">
        <v>21</v>
      </c>
      <c r="D8820" s="21" t="s">
        <v>1153</v>
      </c>
      <c r="E8820" s="26">
        <v>100</v>
      </c>
      <c r="G8820" s="28" t="s">
        <v>259</v>
      </c>
      <c r="I8820" s="25" t="str">
        <f t="shared" si="296"/>
        <v>2015_35</v>
      </c>
      <c r="P8820" s="21" t="e">
        <f t="shared" ca="1" si="295"/>
        <v>#NAME?</v>
      </c>
    </row>
    <row r="8821" spans="1:16" x14ac:dyDescent="0.25">
      <c r="A8821" s="21" t="s">
        <v>2119</v>
      </c>
      <c r="B8821" s="25">
        <v>42240</v>
      </c>
      <c r="C8821" s="21" t="s">
        <v>21</v>
      </c>
      <c r="D8821" s="21" t="s">
        <v>1153</v>
      </c>
      <c r="E8821" s="26">
        <v>285</v>
      </c>
      <c r="G8821" s="28" t="s">
        <v>356</v>
      </c>
      <c r="I8821" s="25" t="str">
        <f t="shared" si="296"/>
        <v>2015_35</v>
      </c>
      <c r="P8821" s="21" t="e">
        <f t="shared" ca="1" si="295"/>
        <v>#NAME?</v>
      </c>
    </row>
    <row r="8822" spans="1:16" x14ac:dyDescent="0.25">
      <c r="A8822" s="21" t="s">
        <v>2119</v>
      </c>
      <c r="B8822" s="25">
        <v>42240</v>
      </c>
      <c r="C8822" s="21" t="s">
        <v>21</v>
      </c>
      <c r="D8822" s="21" t="s">
        <v>1201</v>
      </c>
      <c r="E8822" s="26">
        <v>2000</v>
      </c>
      <c r="G8822" s="28" t="s">
        <v>1354</v>
      </c>
      <c r="I8822" s="25" t="str">
        <f t="shared" si="296"/>
        <v>2015_35</v>
      </c>
      <c r="P8822" s="21" t="e">
        <f t="shared" ca="1" si="295"/>
        <v>#NAME?</v>
      </c>
    </row>
    <row r="8823" spans="1:16" x14ac:dyDescent="0.25">
      <c r="A8823" s="21" t="s">
        <v>2119</v>
      </c>
      <c r="B8823" s="25">
        <v>42240</v>
      </c>
      <c r="C8823" s="21" t="s">
        <v>21</v>
      </c>
      <c r="D8823" s="21" t="s">
        <v>1153</v>
      </c>
      <c r="E8823" s="26">
        <v>1500</v>
      </c>
      <c r="G8823" s="28" t="s">
        <v>1354</v>
      </c>
      <c r="I8823" s="25" t="str">
        <f t="shared" si="296"/>
        <v>2015_35</v>
      </c>
      <c r="P8823" s="21" t="e">
        <f t="shared" ca="1" si="295"/>
        <v>#NAME?</v>
      </c>
    </row>
    <row r="8824" spans="1:16" x14ac:dyDescent="0.25">
      <c r="A8824" s="21" t="s">
        <v>2119</v>
      </c>
      <c r="B8824" s="25">
        <v>42240</v>
      </c>
      <c r="C8824" s="21" t="s">
        <v>21</v>
      </c>
      <c r="D8824" s="21" t="s">
        <v>258</v>
      </c>
      <c r="E8824" s="26">
        <v>1500</v>
      </c>
      <c r="G8824" s="28" t="s">
        <v>1354</v>
      </c>
      <c r="I8824" s="25" t="str">
        <f t="shared" si="296"/>
        <v>2015_35</v>
      </c>
      <c r="P8824" s="21" t="e">
        <f t="shared" ca="1" si="295"/>
        <v>#NAME?</v>
      </c>
    </row>
    <row r="8825" spans="1:16" x14ac:dyDescent="0.25">
      <c r="A8825" s="21" t="s">
        <v>2119</v>
      </c>
      <c r="B8825" s="25">
        <v>42240</v>
      </c>
      <c r="C8825" s="21" t="s">
        <v>1015</v>
      </c>
      <c r="D8825" s="21" t="s">
        <v>1153</v>
      </c>
      <c r="E8825" s="26">
        <v>1650</v>
      </c>
      <c r="G8825" s="28" t="s">
        <v>1460</v>
      </c>
      <c r="I8825" s="25" t="str">
        <f t="shared" si="296"/>
        <v>2015_35</v>
      </c>
      <c r="P8825" s="21" t="e">
        <f t="shared" ca="1" si="295"/>
        <v>#NAME?</v>
      </c>
    </row>
    <row r="8826" spans="1:16" x14ac:dyDescent="0.25">
      <c r="A8826" s="21" t="s">
        <v>2119</v>
      </c>
      <c r="B8826" s="25">
        <v>42240</v>
      </c>
      <c r="C8826" s="21" t="s">
        <v>1230</v>
      </c>
      <c r="D8826" s="21">
        <v>712653</v>
      </c>
      <c r="F8826" s="26">
        <v>260.14</v>
      </c>
      <c r="G8826" s="28" t="s">
        <v>1459</v>
      </c>
      <c r="P8826" s="21" t="e">
        <f t="shared" ca="1" si="295"/>
        <v>#NAME?</v>
      </c>
    </row>
    <row r="8827" spans="1:16" x14ac:dyDescent="0.25">
      <c r="A8827" s="21" t="s">
        <v>2119</v>
      </c>
      <c r="B8827" s="25">
        <v>42240</v>
      </c>
      <c r="C8827" s="21" t="s">
        <v>1230</v>
      </c>
      <c r="D8827" s="21">
        <v>342480</v>
      </c>
      <c r="F8827" s="26">
        <v>1328.49</v>
      </c>
      <c r="G8827" s="28" t="s">
        <v>1460</v>
      </c>
      <c r="P8827" s="21" t="e">
        <f t="shared" ca="1" si="295"/>
        <v>#NAME?</v>
      </c>
    </row>
    <row r="8828" spans="1:16" x14ac:dyDescent="0.25">
      <c r="A8828" s="21" t="s">
        <v>2119</v>
      </c>
      <c r="B8828" s="25">
        <v>42240</v>
      </c>
      <c r="C8828" s="21" t="s">
        <v>6</v>
      </c>
      <c r="D8828" s="21">
        <v>550898</v>
      </c>
      <c r="F8828" s="26">
        <v>1006.35</v>
      </c>
      <c r="G8828" s="28" t="s">
        <v>1354</v>
      </c>
      <c r="P8828" s="21" t="e">
        <f t="shared" ca="1" si="295"/>
        <v>#NAME?</v>
      </c>
    </row>
    <row r="8829" spans="1:16" x14ac:dyDescent="0.25">
      <c r="A8829" s="21" t="s">
        <v>2119</v>
      </c>
      <c r="B8829" s="25">
        <v>42240</v>
      </c>
      <c r="C8829" s="21" t="s">
        <v>6</v>
      </c>
      <c r="D8829" s="21">
        <v>102865</v>
      </c>
      <c r="F8829" s="26">
        <v>51.21</v>
      </c>
      <c r="G8829" s="28" t="s">
        <v>1450</v>
      </c>
      <c r="P8829" s="21" t="e">
        <f t="shared" ca="1" si="295"/>
        <v>#NAME?</v>
      </c>
    </row>
    <row r="8830" spans="1:16" x14ac:dyDescent="0.25">
      <c r="A8830" s="21" t="s">
        <v>2119</v>
      </c>
      <c r="B8830" s="25">
        <v>42240</v>
      </c>
      <c r="C8830" s="21" t="s">
        <v>1230</v>
      </c>
      <c r="D8830" s="21">
        <v>131169</v>
      </c>
      <c r="F8830" s="26">
        <v>435.52</v>
      </c>
      <c r="G8830" s="28" t="s">
        <v>1459</v>
      </c>
      <c r="P8830" s="21" t="e">
        <f t="shared" ca="1" si="295"/>
        <v>#NAME?</v>
      </c>
    </row>
    <row r="8831" spans="1:16" x14ac:dyDescent="0.25">
      <c r="A8831" s="21" t="s">
        <v>2119</v>
      </c>
      <c r="B8831" s="25">
        <v>42241</v>
      </c>
      <c r="C8831" s="21" t="s">
        <v>6</v>
      </c>
      <c r="D8831" s="21" t="s">
        <v>1471</v>
      </c>
      <c r="F8831" s="26">
        <v>-526.05999999999995</v>
      </c>
      <c r="G8831" s="28" t="s">
        <v>1450</v>
      </c>
      <c r="P8831" s="21" t="e">
        <f t="shared" ca="1" si="295"/>
        <v>#NAME?</v>
      </c>
    </row>
    <row r="8832" spans="1:16" x14ac:dyDescent="0.25">
      <c r="A8832" s="21" t="s">
        <v>2119</v>
      </c>
      <c r="B8832" s="25">
        <v>42241</v>
      </c>
      <c r="C8832" s="21" t="s">
        <v>583</v>
      </c>
      <c r="D8832" s="21" t="s">
        <v>1471</v>
      </c>
      <c r="F8832" s="26">
        <v>-1730.9</v>
      </c>
      <c r="G8832" s="28" t="s">
        <v>1450</v>
      </c>
      <c r="P8832" s="21" t="e">
        <f t="shared" ca="1" si="295"/>
        <v>#NAME?</v>
      </c>
    </row>
    <row r="8833" spans="1:16" x14ac:dyDescent="0.25">
      <c r="A8833" s="21" t="s">
        <v>2119</v>
      </c>
      <c r="B8833" s="25">
        <v>42241</v>
      </c>
      <c r="C8833" s="21" t="s">
        <v>583</v>
      </c>
      <c r="D8833" s="21">
        <v>365557</v>
      </c>
      <c r="F8833" s="26">
        <v>1730.9</v>
      </c>
      <c r="G8833" s="28" t="s">
        <v>1450</v>
      </c>
      <c r="P8833" s="21" t="e">
        <f t="shared" ca="1" si="295"/>
        <v>#NAME?</v>
      </c>
    </row>
    <row r="8834" spans="1:16" x14ac:dyDescent="0.25">
      <c r="A8834" s="21" t="s">
        <v>2119</v>
      </c>
      <c r="B8834" s="25">
        <v>42241</v>
      </c>
      <c r="C8834" s="21" t="s">
        <v>6</v>
      </c>
      <c r="D8834" s="21">
        <v>186215</v>
      </c>
      <c r="F8834" s="26">
        <v>10.56</v>
      </c>
      <c r="G8834" s="28" t="s">
        <v>1433</v>
      </c>
      <c r="P8834" s="21" t="e">
        <f t="shared" ca="1" si="295"/>
        <v>#NAME?</v>
      </c>
    </row>
    <row r="8835" spans="1:16" x14ac:dyDescent="0.25">
      <c r="A8835" s="21" t="s">
        <v>2119</v>
      </c>
      <c r="B8835" s="25">
        <v>42241</v>
      </c>
      <c r="C8835" s="21" t="s">
        <v>6</v>
      </c>
      <c r="D8835" s="21">
        <v>375437</v>
      </c>
      <c r="F8835" s="26">
        <v>240.74</v>
      </c>
      <c r="G8835" s="28" t="s">
        <v>1220</v>
      </c>
      <c r="P8835" s="21" t="e">
        <f t="shared" ca="1" si="295"/>
        <v>#NAME?</v>
      </c>
    </row>
    <row r="8836" spans="1:16" x14ac:dyDescent="0.25">
      <c r="A8836" s="21" t="s">
        <v>2119</v>
      </c>
      <c r="B8836" s="25">
        <v>42241</v>
      </c>
      <c r="C8836" s="21" t="s">
        <v>6</v>
      </c>
      <c r="D8836" s="21">
        <v>375484</v>
      </c>
      <c r="F8836" s="26">
        <v>208.15</v>
      </c>
      <c r="G8836" s="28" t="s">
        <v>1220</v>
      </c>
      <c r="P8836" s="21" t="e">
        <f t="shared" ca="1" si="295"/>
        <v>#NAME?</v>
      </c>
    </row>
    <row r="8837" spans="1:16" x14ac:dyDescent="0.25">
      <c r="A8837" s="21" t="s">
        <v>2119</v>
      </c>
      <c r="B8837" s="25">
        <v>42241</v>
      </c>
      <c r="C8837" s="21" t="s">
        <v>6</v>
      </c>
      <c r="D8837" s="21">
        <v>551181</v>
      </c>
      <c r="F8837" s="26">
        <v>630.19000000000005</v>
      </c>
      <c r="G8837" s="28" t="s">
        <v>1354</v>
      </c>
      <c r="P8837" s="21" t="e">
        <f t="shared" ca="1" si="295"/>
        <v>#NAME?</v>
      </c>
    </row>
    <row r="8838" spans="1:16" x14ac:dyDescent="0.25">
      <c r="A8838" s="21" t="s">
        <v>2119</v>
      </c>
      <c r="B8838" s="25">
        <v>42241</v>
      </c>
      <c r="C8838" s="21" t="s">
        <v>6</v>
      </c>
      <c r="D8838" s="21">
        <v>102948</v>
      </c>
      <c r="F8838" s="26">
        <v>111.34</v>
      </c>
      <c r="G8838" s="28" t="s">
        <v>1450</v>
      </c>
      <c r="P8838" s="21" t="e">
        <f t="shared" ca="1" si="295"/>
        <v>#NAME?</v>
      </c>
    </row>
    <row r="8839" spans="1:16" x14ac:dyDescent="0.25">
      <c r="A8839" s="21" t="s">
        <v>2119</v>
      </c>
      <c r="B8839" s="25">
        <v>42241</v>
      </c>
      <c r="C8839" s="21" t="s">
        <v>6</v>
      </c>
      <c r="D8839" s="21" t="s">
        <v>216</v>
      </c>
      <c r="F8839" s="26">
        <v>442.4</v>
      </c>
      <c r="G8839" s="28" t="s">
        <v>1172</v>
      </c>
      <c r="P8839" s="21" t="e">
        <f t="shared" ca="1" si="295"/>
        <v>#NAME?</v>
      </c>
    </row>
    <row r="8840" spans="1:16" x14ac:dyDescent="0.25">
      <c r="A8840" s="21" t="s">
        <v>2119</v>
      </c>
      <c r="B8840" s="25">
        <v>42241</v>
      </c>
      <c r="C8840" s="21" t="s">
        <v>6</v>
      </c>
      <c r="D8840" s="21" t="s">
        <v>216</v>
      </c>
      <c r="F8840" s="26">
        <v>419</v>
      </c>
      <c r="G8840" s="28" t="s">
        <v>1392</v>
      </c>
      <c r="P8840" s="21" t="e">
        <f t="shared" ca="1" si="295"/>
        <v>#NAME?</v>
      </c>
    </row>
    <row r="8841" spans="1:16" x14ac:dyDescent="0.25">
      <c r="A8841" s="21" t="s">
        <v>2119</v>
      </c>
      <c r="B8841" s="25">
        <v>42241</v>
      </c>
      <c r="C8841" s="21" t="s">
        <v>6</v>
      </c>
      <c r="D8841" s="21">
        <v>512526</v>
      </c>
      <c r="F8841" s="26">
        <v>12</v>
      </c>
      <c r="G8841" s="28" t="s">
        <v>170</v>
      </c>
      <c r="P8841" s="21" t="e">
        <f t="shared" ca="1" si="295"/>
        <v>#NAME?</v>
      </c>
    </row>
    <row r="8842" spans="1:16" x14ac:dyDescent="0.25">
      <c r="A8842" s="21" t="s">
        <v>2119</v>
      </c>
      <c r="B8842" s="25">
        <v>42241</v>
      </c>
      <c r="C8842" s="21" t="s">
        <v>6</v>
      </c>
      <c r="D8842" s="21">
        <v>510970</v>
      </c>
      <c r="F8842" s="26">
        <v>419</v>
      </c>
      <c r="G8842" s="28" t="s">
        <v>170</v>
      </c>
      <c r="P8842" s="21" t="e">
        <f t="shared" ca="1" si="295"/>
        <v>#NAME?</v>
      </c>
    </row>
    <row r="8843" spans="1:16" x14ac:dyDescent="0.25">
      <c r="A8843" s="21" t="s">
        <v>2119</v>
      </c>
      <c r="B8843" s="25">
        <v>42241</v>
      </c>
      <c r="C8843" s="21" t="s">
        <v>6</v>
      </c>
      <c r="D8843" s="21" t="s">
        <v>1472</v>
      </c>
      <c r="F8843" s="26">
        <v>299</v>
      </c>
      <c r="G8843" s="28" t="s">
        <v>1220</v>
      </c>
      <c r="P8843" s="21" t="e">
        <f t="shared" ca="1" si="295"/>
        <v>#NAME?</v>
      </c>
    </row>
    <row r="8844" spans="1:16" x14ac:dyDescent="0.25">
      <c r="A8844" s="21" t="s">
        <v>2119</v>
      </c>
      <c r="B8844" s="25">
        <v>42241</v>
      </c>
      <c r="C8844" s="21" t="s">
        <v>6</v>
      </c>
      <c r="D8844" s="21" t="s">
        <v>1473</v>
      </c>
      <c r="F8844" s="26">
        <v>490.78</v>
      </c>
      <c r="G8844" s="21" t="s">
        <v>170</v>
      </c>
      <c r="P8844" s="21" t="e">
        <f t="shared" ca="1" si="295"/>
        <v>#NAME?</v>
      </c>
    </row>
    <row r="8845" spans="1:16" x14ac:dyDescent="0.25">
      <c r="A8845" s="21" t="s">
        <v>2119</v>
      </c>
      <c r="B8845" s="25">
        <v>42241</v>
      </c>
      <c r="C8845" s="21" t="s">
        <v>6</v>
      </c>
      <c r="D8845" s="21" t="s">
        <v>1474</v>
      </c>
      <c r="F8845" s="26">
        <v>58.53</v>
      </c>
      <c r="G8845" s="21" t="s">
        <v>386</v>
      </c>
      <c r="P8845" s="21" t="e">
        <f t="shared" ca="1" si="295"/>
        <v>#NAME?</v>
      </c>
    </row>
    <row r="8846" spans="1:16" x14ac:dyDescent="0.25">
      <c r="A8846" s="21" t="s">
        <v>2119</v>
      </c>
      <c r="B8846" s="25">
        <v>42242</v>
      </c>
      <c r="C8846" s="21" t="s">
        <v>6</v>
      </c>
      <c r="D8846" s="21" t="s">
        <v>1475</v>
      </c>
      <c r="F8846" s="26">
        <v>8.4499999999999993</v>
      </c>
      <c r="G8846" s="28" t="s">
        <v>1392</v>
      </c>
      <c r="P8846" s="21" t="e">
        <f t="shared" ca="1" si="295"/>
        <v>#NAME?</v>
      </c>
    </row>
    <row r="8847" spans="1:16" x14ac:dyDescent="0.25">
      <c r="A8847" s="21" t="s">
        <v>2119</v>
      </c>
      <c r="B8847" s="25">
        <v>42242</v>
      </c>
      <c r="C8847" s="21" t="s">
        <v>6</v>
      </c>
      <c r="D8847" s="21">
        <v>131399</v>
      </c>
      <c r="F8847" s="26">
        <v>105.68</v>
      </c>
      <c r="G8847" s="28" t="s">
        <v>1392</v>
      </c>
      <c r="P8847" s="21" t="e">
        <f t="shared" ca="1" si="295"/>
        <v>#NAME?</v>
      </c>
    </row>
    <row r="8848" spans="1:16" x14ac:dyDescent="0.25">
      <c r="A8848" s="21" t="s">
        <v>2119</v>
      </c>
      <c r="B8848" s="25">
        <v>42242</v>
      </c>
      <c r="C8848" s="21" t="s">
        <v>6</v>
      </c>
      <c r="D8848" s="21">
        <v>131402</v>
      </c>
      <c r="F8848" s="26">
        <v>107.21</v>
      </c>
      <c r="G8848" s="28" t="s">
        <v>1392</v>
      </c>
      <c r="P8848" s="21" t="e">
        <f t="shared" ca="1" si="295"/>
        <v>#NAME?</v>
      </c>
    </row>
    <row r="8849" spans="1:16" x14ac:dyDescent="0.25">
      <c r="A8849" s="21" t="s">
        <v>2119</v>
      </c>
      <c r="B8849" s="25">
        <v>42242</v>
      </c>
      <c r="C8849" s="21" t="s">
        <v>6</v>
      </c>
      <c r="D8849" s="21" t="s">
        <v>1476</v>
      </c>
      <c r="F8849" s="26">
        <v>-207.91</v>
      </c>
      <c r="G8849" s="21" t="s">
        <v>170</v>
      </c>
      <c r="P8849" s="21" t="e">
        <f t="shared" ca="1" si="295"/>
        <v>#NAME?</v>
      </c>
    </row>
    <row r="8850" spans="1:16" x14ac:dyDescent="0.25">
      <c r="A8850" s="21" t="s">
        <v>2119</v>
      </c>
      <c r="B8850" s="25">
        <v>42242</v>
      </c>
      <c r="C8850" s="21" t="s">
        <v>6</v>
      </c>
      <c r="D8850" s="21" t="s">
        <v>1476</v>
      </c>
      <c r="F8850" s="26">
        <v>239.38</v>
      </c>
      <c r="G8850" s="21" t="s">
        <v>170</v>
      </c>
      <c r="P8850" s="21" t="e">
        <f t="shared" ca="1" si="295"/>
        <v>#NAME?</v>
      </c>
    </row>
    <row r="8851" spans="1:16" x14ac:dyDescent="0.25">
      <c r="A8851" s="21" t="s">
        <v>2119</v>
      </c>
      <c r="B8851" s="25">
        <v>42242</v>
      </c>
      <c r="C8851" s="21" t="s">
        <v>6</v>
      </c>
      <c r="D8851" s="21" t="s">
        <v>1477</v>
      </c>
      <c r="F8851" s="26">
        <v>48.73</v>
      </c>
      <c r="G8851" s="21" t="s">
        <v>1478</v>
      </c>
      <c r="P8851" s="21" t="e">
        <f t="shared" ca="1" si="295"/>
        <v>#NAME?</v>
      </c>
    </row>
    <row r="8852" spans="1:16" x14ac:dyDescent="0.25">
      <c r="A8852" s="21" t="s">
        <v>2119</v>
      </c>
      <c r="B8852" s="25">
        <v>42242</v>
      </c>
      <c r="C8852" s="21" t="s">
        <v>6</v>
      </c>
      <c r="D8852" s="21" t="s">
        <v>1479</v>
      </c>
      <c r="F8852" s="26">
        <v>60.73</v>
      </c>
      <c r="G8852" s="21" t="s">
        <v>266</v>
      </c>
      <c r="P8852" s="21" t="e">
        <f t="shared" ref="P8852:P8915" ca="1" si="297">sheetexists("budgets", G8852)</f>
        <v>#NAME?</v>
      </c>
    </row>
    <row r="8853" spans="1:16" x14ac:dyDescent="0.25">
      <c r="A8853" s="21" t="s">
        <v>2119</v>
      </c>
      <c r="B8853" s="25">
        <v>42243</v>
      </c>
      <c r="C8853" s="21" t="s">
        <v>21</v>
      </c>
      <c r="D8853" s="21" t="s">
        <v>38</v>
      </c>
      <c r="E8853" s="26">
        <v>577</v>
      </c>
      <c r="G8853" s="28" t="s">
        <v>1433</v>
      </c>
      <c r="I8853" s="25" t="str">
        <f>YEAR(B8853)&amp;"_"&amp;WEEKNUM(B8853)</f>
        <v>2015_35</v>
      </c>
      <c r="P8853" s="21" t="e">
        <f t="shared" ca="1" si="297"/>
        <v>#NAME?</v>
      </c>
    </row>
    <row r="8854" spans="1:16" x14ac:dyDescent="0.25">
      <c r="A8854" s="21" t="s">
        <v>2119</v>
      </c>
      <c r="B8854" s="25">
        <v>42243</v>
      </c>
      <c r="C8854" s="21" t="s">
        <v>21</v>
      </c>
      <c r="D8854" s="21" t="s">
        <v>38</v>
      </c>
      <c r="E8854" s="26">
        <v>100</v>
      </c>
      <c r="G8854" s="28" t="s">
        <v>1392</v>
      </c>
      <c r="I8854" s="25" t="str">
        <f>YEAR(B8854)&amp;"_"&amp;WEEKNUM(B8854)</f>
        <v>2015_35</v>
      </c>
      <c r="P8854" s="21" t="e">
        <f t="shared" ca="1" si="297"/>
        <v>#NAME?</v>
      </c>
    </row>
    <row r="8855" spans="1:16" x14ac:dyDescent="0.25">
      <c r="A8855" s="21" t="s">
        <v>2119</v>
      </c>
      <c r="B8855" s="25">
        <v>42243</v>
      </c>
      <c r="C8855" s="21" t="s">
        <v>21</v>
      </c>
      <c r="D8855" s="21" t="s">
        <v>1153</v>
      </c>
      <c r="E8855" s="26">
        <v>160</v>
      </c>
      <c r="G8855" s="28" t="s">
        <v>356</v>
      </c>
      <c r="I8855" s="25" t="str">
        <f>YEAR(B8855)&amp;"_"&amp;WEEKNUM(B8855)</f>
        <v>2015_35</v>
      </c>
      <c r="P8855" s="21" t="e">
        <f t="shared" ca="1" si="297"/>
        <v>#NAME?</v>
      </c>
    </row>
    <row r="8856" spans="1:16" x14ac:dyDescent="0.25">
      <c r="A8856" s="21" t="s">
        <v>2119</v>
      </c>
      <c r="B8856" s="25">
        <v>42243</v>
      </c>
      <c r="C8856" s="21" t="s">
        <v>21</v>
      </c>
      <c r="D8856" s="21" t="s">
        <v>1153</v>
      </c>
      <c r="E8856" s="26">
        <v>80</v>
      </c>
      <c r="G8856" s="28" t="s">
        <v>1426</v>
      </c>
      <c r="I8856" s="25" t="str">
        <f>YEAR(B8856)&amp;"_"&amp;WEEKNUM(B8856)</f>
        <v>2015_35</v>
      </c>
      <c r="P8856" s="21" t="e">
        <f t="shared" ca="1" si="297"/>
        <v>#NAME?</v>
      </c>
    </row>
    <row r="8857" spans="1:16" x14ac:dyDescent="0.25">
      <c r="A8857" s="21" t="s">
        <v>2119</v>
      </c>
      <c r="B8857" s="25">
        <v>42243</v>
      </c>
      <c r="C8857" s="21" t="s">
        <v>1230</v>
      </c>
      <c r="D8857" s="21">
        <v>418648</v>
      </c>
      <c r="F8857" s="26">
        <v>191.02</v>
      </c>
      <c r="G8857" s="28" t="s">
        <v>1459</v>
      </c>
      <c r="P8857" s="21" t="e">
        <f t="shared" ca="1" si="297"/>
        <v>#NAME?</v>
      </c>
    </row>
    <row r="8858" spans="1:16" x14ac:dyDescent="0.25">
      <c r="A8858" s="21" t="s">
        <v>2119</v>
      </c>
      <c r="B8858" s="25">
        <v>42243</v>
      </c>
      <c r="C8858" s="21" t="s">
        <v>6</v>
      </c>
      <c r="D8858" s="21">
        <v>342872</v>
      </c>
      <c r="F8858" s="26">
        <v>64.569999999999993</v>
      </c>
      <c r="G8858" s="28" t="s">
        <v>1415</v>
      </c>
      <c r="P8858" s="21" t="e">
        <f t="shared" ca="1" si="297"/>
        <v>#NAME?</v>
      </c>
    </row>
    <row r="8859" spans="1:16" x14ac:dyDescent="0.25">
      <c r="A8859" s="21" t="s">
        <v>2119</v>
      </c>
      <c r="B8859" s="25">
        <v>42243</v>
      </c>
      <c r="C8859" s="21" t="s">
        <v>1230</v>
      </c>
      <c r="D8859" s="21">
        <v>342938</v>
      </c>
      <c r="F8859" s="26">
        <v>526.22</v>
      </c>
      <c r="G8859" s="28" t="s">
        <v>1460</v>
      </c>
      <c r="P8859" s="21" t="e">
        <f t="shared" ca="1" si="297"/>
        <v>#NAME?</v>
      </c>
    </row>
    <row r="8860" spans="1:16" x14ac:dyDescent="0.25">
      <c r="A8860" s="21" t="s">
        <v>2119</v>
      </c>
      <c r="B8860" s="25">
        <v>42243</v>
      </c>
      <c r="C8860" s="21" t="s">
        <v>6</v>
      </c>
      <c r="D8860" s="21">
        <v>131467</v>
      </c>
      <c r="F8860" s="26">
        <v>22.67</v>
      </c>
      <c r="G8860" s="28" t="s">
        <v>1354</v>
      </c>
      <c r="P8860" s="21" t="e">
        <f t="shared" ca="1" si="297"/>
        <v>#NAME?</v>
      </c>
    </row>
    <row r="8861" spans="1:16" x14ac:dyDescent="0.25">
      <c r="A8861" s="21" t="s">
        <v>2119</v>
      </c>
      <c r="B8861" s="25">
        <v>42243</v>
      </c>
      <c r="C8861" s="21" t="s">
        <v>6</v>
      </c>
      <c r="D8861" s="21" t="s">
        <v>1480</v>
      </c>
      <c r="F8861" s="26">
        <v>3951.37</v>
      </c>
      <c r="G8861" s="21" t="s">
        <v>1481</v>
      </c>
      <c r="P8861" s="21" t="e">
        <f t="shared" ca="1" si="297"/>
        <v>#NAME?</v>
      </c>
    </row>
    <row r="8862" spans="1:16" x14ac:dyDescent="0.25">
      <c r="A8862" s="21" t="s">
        <v>2119</v>
      </c>
      <c r="B8862" s="25">
        <v>42243</v>
      </c>
      <c r="C8862" s="21" t="s">
        <v>6</v>
      </c>
      <c r="D8862" s="21" t="s">
        <v>1473</v>
      </c>
      <c r="F8862" s="26">
        <v>791.04</v>
      </c>
      <c r="G8862" s="21" t="s">
        <v>170</v>
      </c>
      <c r="P8862" s="21" t="e">
        <f t="shared" ca="1" si="297"/>
        <v>#NAME?</v>
      </c>
    </row>
    <row r="8863" spans="1:16" x14ac:dyDescent="0.25">
      <c r="A8863" s="21" t="s">
        <v>2119</v>
      </c>
      <c r="B8863" s="25">
        <v>42243</v>
      </c>
      <c r="C8863" s="21" t="s">
        <v>6</v>
      </c>
      <c r="D8863" s="21" t="s">
        <v>1482</v>
      </c>
      <c r="F8863" s="26">
        <v>69</v>
      </c>
      <c r="G8863" s="21" t="s">
        <v>170</v>
      </c>
      <c r="P8863" s="21" t="e">
        <f t="shared" ca="1" si="297"/>
        <v>#NAME?</v>
      </c>
    </row>
    <row r="8864" spans="1:16" x14ac:dyDescent="0.25">
      <c r="A8864" s="21" t="s">
        <v>2119</v>
      </c>
      <c r="B8864" s="25">
        <v>42243</v>
      </c>
      <c r="C8864" s="21" t="s">
        <v>6</v>
      </c>
      <c r="D8864" s="21" t="s">
        <v>1483</v>
      </c>
      <c r="F8864" s="26">
        <v>4</v>
      </c>
      <c r="G8864" s="21" t="s">
        <v>1484</v>
      </c>
      <c r="P8864" s="21" t="e">
        <f t="shared" ca="1" si="297"/>
        <v>#NAME?</v>
      </c>
    </row>
    <row r="8865" spans="1:16" x14ac:dyDescent="0.25">
      <c r="A8865" s="21" t="s">
        <v>2119</v>
      </c>
      <c r="B8865" s="25">
        <v>42243</v>
      </c>
      <c r="C8865" s="21" t="s">
        <v>6</v>
      </c>
      <c r="D8865" s="21" t="s">
        <v>1485</v>
      </c>
      <c r="F8865" s="26">
        <v>6.7</v>
      </c>
      <c r="G8865" s="21" t="s">
        <v>81</v>
      </c>
      <c r="P8865" s="21" t="e">
        <f t="shared" ca="1" si="297"/>
        <v>#NAME?</v>
      </c>
    </row>
    <row r="8866" spans="1:16" x14ac:dyDescent="0.25">
      <c r="A8866" s="21" t="s">
        <v>2119</v>
      </c>
      <c r="B8866" s="25">
        <v>42243</v>
      </c>
      <c r="C8866" s="21" t="s">
        <v>6</v>
      </c>
      <c r="D8866" s="21" t="s">
        <v>1486</v>
      </c>
      <c r="F8866" s="26">
        <v>43.14</v>
      </c>
      <c r="G8866" s="21" t="s">
        <v>81</v>
      </c>
      <c r="P8866" s="21" t="e">
        <f t="shared" ca="1" si="297"/>
        <v>#NAME?</v>
      </c>
    </row>
    <row r="8867" spans="1:16" x14ac:dyDescent="0.25">
      <c r="A8867" s="21" t="s">
        <v>2119</v>
      </c>
      <c r="B8867" s="25">
        <v>42244</v>
      </c>
      <c r="C8867" s="21" t="s">
        <v>21</v>
      </c>
      <c r="D8867" s="21" t="s">
        <v>1487</v>
      </c>
      <c r="E8867" s="26">
        <v>400</v>
      </c>
      <c r="G8867" s="28" t="s">
        <v>1220</v>
      </c>
      <c r="I8867" s="25" t="str">
        <f>YEAR(B8867)&amp;"_"&amp;WEEKNUM(B8867)</f>
        <v>2015_35</v>
      </c>
      <c r="P8867" s="21" t="e">
        <f t="shared" ca="1" si="297"/>
        <v>#NAME?</v>
      </c>
    </row>
    <row r="8868" spans="1:16" x14ac:dyDescent="0.25">
      <c r="A8868" s="21" t="s">
        <v>2119</v>
      </c>
      <c r="B8868" s="25">
        <v>42244</v>
      </c>
      <c r="C8868" s="21" t="s">
        <v>21</v>
      </c>
      <c r="D8868" s="21" t="s">
        <v>1487</v>
      </c>
      <c r="E8868" s="26">
        <v>50</v>
      </c>
      <c r="G8868" s="28" t="s">
        <v>1220</v>
      </c>
      <c r="I8868" s="25" t="str">
        <f>YEAR(B8868)&amp;"_"&amp;WEEKNUM(B8868)</f>
        <v>2015_35</v>
      </c>
      <c r="P8868" s="21" t="e">
        <f t="shared" ca="1" si="297"/>
        <v>#NAME?</v>
      </c>
    </row>
    <row r="8869" spans="1:16" x14ac:dyDescent="0.25">
      <c r="A8869" s="21" t="s">
        <v>2119</v>
      </c>
      <c r="B8869" s="25">
        <v>42244</v>
      </c>
      <c r="C8869" s="21" t="s">
        <v>21</v>
      </c>
      <c r="D8869" s="21" t="s">
        <v>1207</v>
      </c>
      <c r="E8869" s="26">
        <v>50</v>
      </c>
      <c r="G8869" s="28" t="s">
        <v>1488</v>
      </c>
      <c r="I8869" s="25" t="str">
        <f>YEAR(B8869)&amp;"_"&amp;WEEKNUM(B8869)</f>
        <v>2015_35</v>
      </c>
      <c r="P8869" s="21" t="e">
        <f t="shared" ca="1" si="297"/>
        <v>#NAME?</v>
      </c>
    </row>
    <row r="8870" spans="1:16" x14ac:dyDescent="0.25">
      <c r="A8870" s="21" t="s">
        <v>2119</v>
      </c>
      <c r="B8870" s="25">
        <v>42244</v>
      </c>
      <c r="C8870" s="21" t="s">
        <v>1230</v>
      </c>
      <c r="D8870" s="21">
        <v>418752</v>
      </c>
      <c r="F8870" s="26">
        <v>842.78</v>
      </c>
      <c r="G8870" s="28" t="s">
        <v>1459</v>
      </c>
      <c r="P8870" s="21" t="e">
        <f t="shared" ca="1" si="297"/>
        <v>#NAME?</v>
      </c>
    </row>
    <row r="8871" spans="1:16" x14ac:dyDescent="0.25">
      <c r="A8871" s="21" t="s">
        <v>2119</v>
      </c>
      <c r="B8871" s="25">
        <v>42244</v>
      </c>
      <c r="C8871" s="21" t="s">
        <v>6</v>
      </c>
      <c r="D8871" s="21">
        <v>342989</v>
      </c>
      <c r="F8871" s="26">
        <v>259.69</v>
      </c>
      <c r="G8871" s="28" t="s">
        <v>1354</v>
      </c>
      <c r="P8871" s="21" t="e">
        <f t="shared" ca="1" si="297"/>
        <v>#NAME?</v>
      </c>
    </row>
    <row r="8872" spans="1:16" x14ac:dyDescent="0.25">
      <c r="A8872" s="21" t="s">
        <v>2119</v>
      </c>
      <c r="B8872" s="25">
        <v>42244</v>
      </c>
      <c r="C8872" s="21" t="s">
        <v>6</v>
      </c>
      <c r="D8872" s="21">
        <v>103134</v>
      </c>
      <c r="F8872" s="26">
        <v>137.06</v>
      </c>
      <c r="G8872" s="28" t="s">
        <v>1450</v>
      </c>
      <c r="P8872" s="21" t="e">
        <f t="shared" ca="1" si="297"/>
        <v>#NAME?</v>
      </c>
    </row>
    <row r="8873" spans="1:16" x14ac:dyDescent="0.25">
      <c r="A8873" s="21" t="s">
        <v>2119</v>
      </c>
      <c r="B8873" s="25">
        <v>42244</v>
      </c>
      <c r="C8873" s="21" t="s">
        <v>6</v>
      </c>
      <c r="D8873" s="21">
        <v>131522</v>
      </c>
      <c r="F8873" s="26">
        <v>878.56</v>
      </c>
      <c r="G8873" s="28" t="s">
        <v>1460</v>
      </c>
      <c r="P8873" s="21" t="e">
        <f t="shared" ca="1" si="297"/>
        <v>#NAME?</v>
      </c>
    </row>
    <row r="8874" spans="1:16" x14ac:dyDescent="0.25">
      <c r="A8874" s="21" t="s">
        <v>2119</v>
      </c>
      <c r="B8874" s="25">
        <v>42244</v>
      </c>
      <c r="C8874" s="21" t="s">
        <v>6</v>
      </c>
      <c r="D8874" s="21" t="s">
        <v>1489</v>
      </c>
      <c r="F8874" s="26">
        <v>8</v>
      </c>
      <c r="G8874" s="21" t="s">
        <v>1484</v>
      </c>
      <c r="P8874" s="21" t="e">
        <f t="shared" ca="1" si="297"/>
        <v>#NAME?</v>
      </c>
    </row>
    <row r="8875" spans="1:16" x14ac:dyDescent="0.25">
      <c r="A8875" s="21" t="s">
        <v>2119</v>
      </c>
      <c r="B8875" s="25">
        <v>42245</v>
      </c>
      <c r="C8875" s="21" t="s">
        <v>6</v>
      </c>
      <c r="D8875" s="21">
        <v>343092</v>
      </c>
      <c r="F8875" s="26">
        <v>23.29</v>
      </c>
      <c r="G8875" s="28" t="s">
        <v>1354</v>
      </c>
      <c r="P8875" s="21" t="e">
        <f t="shared" ca="1" si="297"/>
        <v>#NAME?</v>
      </c>
    </row>
    <row r="8876" spans="1:16" x14ac:dyDescent="0.25">
      <c r="A8876" s="21" t="s">
        <v>2119</v>
      </c>
      <c r="B8876" s="25">
        <v>42245</v>
      </c>
      <c r="C8876" s="21" t="s">
        <v>6</v>
      </c>
      <c r="D8876" s="21">
        <v>131597</v>
      </c>
      <c r="F8876" s="26">
        <v>997.8</v>
      </c>
      <c r="G8876" s="28" t="s">
        <v>1459</v>
      </c>
      <c r="P8876" s="21" t="e">
        <f t="shared" ca="1" si="297"/>
        <v>#NAME?</v>
      </c>
    </row>
    <row r="8877" spans="1:16" x14ac:dyDescent="0.25">
      <c r="A8877" s="21" t="s">
        <v>2119</v>
      </c>
      <c r="B8877" s="25">
        <v>42247</v>
      </c>
      <c r="C8877" s="21" t="s">
        <v>21</v>
      </c>
      <c r="D8877" s="21" t="s">
        <v>1490</v>
      </c>
      <c r="E8877" s="26">
        <v>2</v>
      </c>
      <c r="G8877" s="28" t="s">
        <v>1484</v>
      </c>
      <c r="I8877" s="25" t="str">
        <f t="shared" ref="I8877:I8882" si="298">YEAR(B8877)&amp;"_"&amp;WEEKNUM(B8877)</f>
        <v>2015_36</v>
      </c>
      <c r="P8877" s="21" t="e">
        <f t="shared" ca="1" si="297"/>
        <v>#NAME?</v>
      </c>
    </row>
    <row r="8878" spans="1:16" x14ac:dyDescent="0.25">
      <c r="A8878" s="21" t="s">
        <v>2119</v>
      </c>
      <c r="B8878" s="25">
        <v>42247</v>
      </c>
      <c r="C8878" s="21" t="s">
        <v>21</v>
      </c>
      <c r="D8878" s="21" t="s">
        <v>1490</v>
      </c>
      <c r="E8878" s="26">
        <v>2</v>
      </c>
      <c r="G8878" s="28" t="s">
        <v>1484</v>
      </c>
      <c r="I8878" s="25" t="str">
        <f t="shared" si="298"/>
        <v>2015_36</v>
      </c>
      <c r="P8878" s="21" t="e">
        <f t="shared" ca="1" si="297"/>
        <v>#NAME?</v>
      </c>
    </row>
    <row r="8879" spans="1:16" x14ac:dyDescent="0.25">
      <c r="A8879" s="21" t="s">
        <v>2119</v>
      </c>
      <c r="B8879" s="25">
        <v>42247</v>
      </c>
      <c r="C8879" s="21" t="s">
        <v>21</v>
      </c>
      <c r="D8879" s="21" t="s">
        <v>40</v>
      </c>
      <c r="E8879" s="26">
        <v>1320</v>
      </c>
      <c r="G8879" s="28" t="s">
        <v>1354</v>
      </c>
      <c r="I8879" s="25" t="str">
        <f t="shared" si="298"/>
        <v>2015_36</v>
      </c>
      <c r="P8879" s="21" t="e">
        <f t="shared" ca="1" si="297"/>
        <v>#NAME?</v>
      </c>
    </row>
    <row r="8880" spans="1:16" x14ac:dyDescent="0.25">
      <c r="A8880" s="21" t="s">
        <v>2119</v>
      </c>
      <c r="B8880" s="25">
        <v>42247</v>
      </c>
      <c r="C8880" s="21" t="s">
        <v>21</v>
      </c>
      <c r="D8880" s="21" t="s">
        <v>1491</v>
      </c>
      <c r="E8880" s="26">
        <v>1300</v>
      </c>
      <c r="G8880" s="28" t="s">
        <v>1392</v>
      </c>
      <c r="I8880" s="25" t="str">
        <f t="shared" si="298"/>
        <v>2015_36</v>
      </c>
      <c r="P8880" s="21" t="e">
        <f t="shared" ca="1" si="297"/>
        <v>#NAME?</v>
      </c>
    </row>
    <row r="8881" spans="1:16" x14ac:dyDescent="0.25">
      <c r="A8881" s="21" t="s">
        <v>2119</v>
      </c>
      <c r="B8881" s="25">
        <v>42247</v>
      </c>
      <c r="C8881" s="21" t="s">
        <v>1015</v>
      </c>
      <c r="D8881" s="21" t="s">
        <v>1419</v>
      </c>
      <c r="E8881" s="26">
        <v>3200</v>
      </c>
      <c r="G8881" s="28" t="s">
        <v>1459</v>
      </c>
      <c r="I8881" s="25" t="str">
        <f t="shared" si="298"/>
        <v>2015_36</v>
      </c>
      <c r="P8881" s="21" t="e">
        <f t="shared" ca="1" si="297"/>
        <v>#NAME?</v>
      </c>
    </row>
    <row r="8882" spans="1:16" x14ac:dyDescent="0.25">
      <c r="A8882" s="21" t="s">
        <v>2119</v>
      </c>
      <c r="B8882" s="25">
        <v>42247</v>
      </c>
      <c r="C8882" s="21" t="s">
        <v>1015</v>
      </c>
      <c r="D8882" s="21" t="s">
        <v>40</v>
      </c>
      <c r="E8882" s="26">
        <v>2680</v>
      </c>
      <c r="G8882" s="28" t="s">
        <v>1460</v>
      </c>
      <c r="I8882" s="25" t="str">
        <f t="shared" si="298"/>
        <v>2015_36</v>
      </c>
      <c r="P8882" s="21" t="e">
        <f t="shared" ca="1" si="297"/>
        <v>#NAME?</v>
      </c>
    </row>
    <row r="8883" spans="1:16" x14ac:dyDescent="0.25">
      <c r="A8883" s="21" t="s">
        <v>2119</v>
      </c>
      <c r="B8883" s="25">
        <v>42247</v>
      </c>
      <c r="C8883" s="21" t="s">
        <v>6</v>
      </c>
      <c r="D8883" s="21">
        <v>131718</v>
      </c>
      <c r="F8883" s="26">
        <v>311.08999999999997</v>
      </c>
      <c r="G8883" s="28" t="s">
        <v>1354</v>
      </c>
      <c r="P8883" s="21" t="e">
        <f t="shared" ca="1" si="297"/>
        <v>#NAME?</v>
      </c>
    </row>
    <row r="8884" spans="1:16" x14ac:dyDescent="0.25">
      <c r="A8884" s="21" t="s">
        <v>2119</v>
      </c>
      <c r="B8884" s="25">
        <v>42247</v>
      </c>
      <c r="C8884" s="21" t="s">
        <v>6</v>
      </c>
      <c r="D8884" s="21" t="s">
        <v>216</v>
      </c>
      <c r="F8884" s="26">
        <v>12</v>
      </c>
      <c r="G8884" s="28" t="s">
        <v>1492</v>
      </c>
      <c r="P8884" s="21" t="e">
        <f t="shared" ca="1" si="297"/>
        <v>#NAME?</v>
      </c>
    </row>
    <row r="8885" spans="1:16" x14ac:dyDescent="0.25">
      <c r="A8885" s="21" t="s">
        <v>2119</v>
      </c>
      <c r="B8885" s="25">
        <v>42247</v>
      </c>
      <c r="C8885" s="21" t="s">
        <v>6</v>
      </c>
      <c r="D8885" s="21" t="s">
        <v>216</v>
      </c>
      <c r="F8885" s="26">
        <v>169.32</v>
      </c>
      <c r="G8885" s="28" t="s">
        <v>1172</v>
      </c>
      <c r="P8885" s="21" t="e">
        <f t="shared" ca="1" si="297"/>
        <v>#NAME?</v>
      </c>
    </row>
    <row r="8886" spans="1:16" x14ac:dyDescent="0.25">
      <c r="A8886" s="21" t="s">
        <v>2119</v>
      </c>
      <c r="B8886" s="25">
        <v>42248</v>
      </c>
      <c r="C8886" s="21" t="s">
        <v>21</v>
      </c>
      <c r="D8886" s="21" t="s">
        <v>1434</v>
      </c>
      <c r="E8886" s="26">
        <v>-6000</v>
      </c>
      <c r="G8886" s="28" t="s">
        <v>1040</v>
      </c>
      <c r="I8886" s="25" t="str">
        <f>YEAR(B8886)&amp;"_"&amp;WEEKNUM(B8886)</f>
        <v>2015_36</v>
      </c>
      <c r="P8886" s="21" t="e">
        <f t="shared" ca="1" si="297"/>
        <v>#NAME?</v>
      </c>
    </row>
    <row r="8887" spans="1:16" x14ac:dyDescent="0.25">
      <c r="A8887" s="21" t="s">
        <v>2119</v>
      </c>
      <c r="B8887" s="25">
        <v>42248</v>
      </c>
      <c r="C8887" s="21" t="s">
        <v>21</v>
      </c>
      <c r="D8887" s="21" t="s">
        <v>1382</v>
      </c>
      <c r="E8887" s="26">
        <v>250</v>
      </c>
      <c r="G8887" s="28" t="s">
        <v>495</v>
      </c>
      <c r="I8887" s="25" t="str">
        <f>YEAR(B8887)&amp;"_"&amp;WEEKNUM(B8887)</f>
        <v>2015_36</v>
      </c>
      <c r="P8887" s="21" t="e">
        <f t="shared" ca="1" si="297"/>
        <v>#NAME?</v>
      </c>
    </row>
    <row r="8888" spans="1:16" x14ac:dyDescent="0.25">
      <c r="A8888" s="21" t="s">
        <v>2119</v>
      </c>
      <c r="B8888" s="25">
        <v>42248</v>
      </c>
      <c r="C8888" s="21" t="s">
        <v>21</v>
      </c>
      <c r="D8888" s="21" t="s">
        <v>1382</v>
      </c>
      <c r="E8888" s="26">
        <v>2500</v>
      </c>
      <c r="G8888" s="28" t="s">
        <v>1450</v>
      </c>
      <c r="I8888" s="25" t="str">
        <f>YEAR(B8888)&amp;"_"&amp;WEEKNUM(B8888)</f>
        <v>2015_36</v>
      </c>
      <c r="P8888" s="21" t="e">
        <f t="shared" ca="1" si="297"/>
        <v>#NAME?</v>
      </c>
    </row>
    <row r="8889" spans="1:16" x14ac:dyDescent="0.25">
      <c r="A8889" s="21" t="s">
        <v>2119</v>
      </c>
      <c r="B8889" s="25">
        <v>42248</v>
      </c>
      <c r="C8889" s="21" t="s">
        <v>21</v>
      </c>
      <c r="D8889" s="21" t="s">
        <v>508</v>
      </c>
      <c r="E8889" s="26">
        <v>536.99</v>
      </c>
      <c r="G8889" s="28" t="s">
        <v>454</v>
      </c>
      <c r="I8889" s="25" t="str">
        <f>YEAR(B8889)&amp;"_"&amp;WEEKNUM(B8889)</f>
        <v>2015_36</v>
      </c>
      <c r="P8889" s="21" t="e">
        <f t="shared" ca="1" si="297"/>
        <v>#NAME?</v>
      </c>
    </row>
    <row r="8890" spans="1:16" x14ac:dyDescent="0.25">
      <c r="A8890" s="21" t="s">
        <v>2119</v>
      </c>
      <c r="B8890" s="25">
        <v>42248</v>
      </c>
      <c r="C8890" s="21" t="s">
        <v>1230</v>
      </c>
      <c r="D8890" s="21">
        <v>714078</v>
      </c>
      <c r="F8890" s="26">
        <v>279.41000000000003</v>
      </c>
      <c r="G8890" s="28" t="s">
        <v>1459</v>
      </c>
      <c r="P8890" s="21" t="e">
        <f t="shared" ca="1" si="297"/>
        <v>#NAME?</v>
      </c>
    </row>
    <row r="8891" spans="1:16" x14ac:dyDescent="0.25">
      <c r="A8891" s="21" t="s">
        <v>2119</v>
      </c>
      <c r="B8891" s="25">
        <v>42248</v>
      </c>
      <c r="C8891" s="21" t="s">
        <v>1230</v>
      </c>
      <c r="D8891" s="21">
        <v>419165</v>
      </c>
      <c r="F8891" s="26">
        <v>1238.69</v>
      </c>
      <c r="G8891" s="28" t="s">
        <v>1459</v>
      </c>
      <c r="P8891" s="21" t="e">
        <f t="shared" ca="1" si="297"/>
        <v>#NAME?</v>
      </c>
    </row>
    <row r="8892" spans="1:16" x14ac:dyDescent="0.25">
      <c r="A8892" s="21" t="s">
        <v>2119</v>
      </c>
      <c r="B8892" s="25">
        <v>42248</v>
      </c>
      <c r="C8892" s="21" t="s">
        <v>1230</v>
      </c>
      <c r="D8892" s="21">
        <v>343371</v>
      </c>
      <c r="F8892" s="26">
        <v>180.66</v>
      </c>
      <c r="G8892" s="28" t="s">
        <v>1493</v>
      </c>
      <c r="P8892" s="21" t="e">
        <f t="shared" ca="1" si="297"/>
        <v>#NAME?</v>
      </c>
    </row>
    <row r="8893" spans="1:16" x14ac:dyDescent="0.25">
      <c r="A8893" s="21" t="s">
        <v>2119</v>
      </c>
      <c r="B8893" s="25">
        <v>42248</v>
      </c>
      <c r="C8893" s="21" t="s">
        <v>6</v>
      </c>
      <c r="D8893" s="21">
        <v>343410</v>
      </c>
      <c r="F8893" s="26">
        <v>65.209999999999994</v>
      </c>
      <c r="G8893" s="28" t="s">
        <v>1415</v>
      </c>
      <c r="P8893" s="21" t="e">
        <f t="shared" ca="1" si="297"/>
        <v>#NAME?</v>
      </c>
    </row>
    <row r="8894" spans="1:16" x14ac:dyDescent="0.25">
      <c r="A8894" s="21" t="s">
        <v>2119</v>
      </c>
      <c r="B8894" s="25">
        <v>42248</v>
      </c>
      <c r="C8894" s="21" t="s">
        <v>6</v>
      </c>
      <c r="D8894" s="21">
        <v>103304</v>
      </c>
      <c r="F8894" s="26">
        <v>1202.6600000000001</v>
      </c>
      <c r="G8894" s="28" t="s">
        <v>1450</v>
      </c>
      <c r="P8894" s="21" t="e">
        <f t="shared" ca="1" si="297"/>
        <v>#NAME?</v>
      </c>
    </row>
    <row r="8895" spans="1:16" x14ac:dyDescent="0.25">
      <c r="A8895" s="21" t="s">
        <v>2119</v>
      </c>
      <c r="B8895" s="25">
        <v>42248</v>
      </c>
      <c r="C8895" s="21" t="s">
        <v>6</v>
      </c>
      <c r="D8895" s="21">
        <v>192498</v>
      </c>
      <c r="F8895" s="26">
        <v>202.51</v>
      </c>
      <c r="G8895" s="28" t="s">
        <v>1354</v>
      </c>
      <c r="P8895" s="21" t="e">
        <f t="shared" ca="1" si="297"/>
        <v>#NAME?</v>
      </c>
    </row>
    <row r="8896" spans="1:16" x14ac:dyDescent="0.25">
      <c r="A8896" s="21" t="s">
        <v>2119</v>
      </c>
      <c r="B8896" s="25">
        <v>42249</v>
      </c>
      <c r="C8896" s="21" t="s">
        <v>21</v>
      </c>
      <c r="D8896" s="21" t="s">
        <v>510</v>
      </c>
      <c r="E8896" s="26">
        <v>197.1</v>
      </c>
      <c r="G8896" s="28" t="s">
        <v>299</v>
      </c>
      <c r="I8896" s="25" t="str">
        <f>YEAR(B8896)&amp;"_"&amp;WEEKNUM(B8896)</f>
        <v>2015_36</v>
      </c>
      <c r="P8896" s="21" t="e">
        <f t="shared" ca="1" si="297"/>
        <v>#NAME?</v>
      </c>
    </row>
    <row r="8897" spans="1:16" x14ac:dyDescent="0.25">
      <c r="A8897" s="21" t="s">
        <v>2119</v>
      </c>
      <c r="B8897" s="25">
        <v>42249</v>
      </c>
      <c r="C8897" s="21" t="s">
        <v>1230</v>
      </c>
      <c r="D8897" s="21" t="s">
        <v>1494</v>
      </c>
      <c r="F8897" s="26">
        <v>55</v>
      </c>
      <c r="G8897" s="28" t="s">
        <v>1459</v>
      </c>
      <c r="P8897" s="21" t="e">
        <f t="shared" ca="1" si="297"/>
        <v>#NAME?</v>
      </c>
    </row>
    <row r="8898" spans="1:16" x14ac:dyDescent="0.25">
      <c r="A8898" s="21" t="s">
        <v>2119</v>
      </c>
      <c r="B8898" s="25">
        <v>42249</v>
      </c>
      <c r="C8898" s="21" t="s">
        <v>6</v>
      </c>
      <c r="D8898" s="21">
        <v>419364</v>
      </c>
      <c r="F8898" s="26">
        <v>785.48</v>
      </c>
      <c r="G8898" s="28" t="s">
        <v>1426</v>
      </c>
      <c r="P8898" s="21" t="e">
        <f t="shared" ca="1" si="297"/>
        <v>#NAME?</v>
      </c>
    </row>
    <row r="8899" spans="1:16" x14ac:dyDescent="0.25">
      <c r="A8899" s="21" t="s">
        <v>2119</v>
      </c>
      <c r="B8899" s="25">
        <v>42249</v>
      </c>
      <c r="C8899" s="21" t="s">
        <v>1230</v>
      </c>
      <c r="D8899" s="21">
        <v>419396</v>
      </c>
      <c r="F8899" s="26">
        <v>44.4</v>
      </c>
      <c r="G8899" s="28" t="s">
        <v>1440</v>
      </c>
      <c r="P8899" s="21" t="e">
        <f t="shared" ca="1" si="297"/>
        <v>#NAME?</v>
      </c>
    </row>
    <row r="8900" spans="1:16" x14ac:dyDescent="0.25">
      <c r="A8900" s="21" t="s">
        <v>2119</v>
      </c>
      <c r="B8900" s="25">
        <v>42249</v>
      </c>
      <c r="C8900" s="21" t="s">
        <v>1230</v>
      </c>
      <c r="D8900" s="21">
        <v>343495</v>
      </c>
      <c r="F8900" s="26">
        <v>957.3</v>
      </c>
      <c r="G8900" s="28" t="s">
        <v>1460</v>
      </c>
      <c r="P8900" s="21" t="e">
        <f t="shared" ca="1" si="297"/>
        <v>#NAME?</v>
      </c>
    </row>
    <row r="8901" spans="1:16" x14ac:dyDescent="0.25">
      <c r="A8901" s="21" t="s">
        <v>2119</v>
      </c>
      <c r="B8901" s="25">
        <v>42249</v>
      </c>
      <c r="C8901" s="21" t="s">
        <v>6</v>
      </c>
      <c r="D8901" s="21">
        <v>553483</v>
      </c>
      <c r="F8901" s="26">
        <v>870.3</v>
      </c>
      <c r="G8901" s="28" t="s">
        <v>1354</v>
      </c>
      <c r="P8901" s="21" t="e">
        <f t="shared" ca="1" si="297"/>
        <v>#NAME?</v>
      </c>
    </row>
    <row r="8902" spans="1:16" x14ac:dyDescent="0.25">
      <c r="A8902" s="21" t="s">
        <v>2119</v>
      </c>
      <c r="B8902" s="25">
        <v>42249</v>
      </c>
      <c r="C8902" s="21" t="s">
        <v>6</v>
      </c>
      <c r="D8902" s="21" t="s">
        <v>1495</v>
      </c>
      <c r="F8902" s="26">
        <v>-870.3</v>
      </c>
      <c r="G8902" s="28" t="s">
        <v>1354</v>
      </c>
      <c r="P8902" s="21" t="e">
        <f t="shared" ca="1" si="297"/>
        <v>#NAME?</v>
      </c>
    </row>
    <row r="8903" spans="1:16" x14ac:dyDescent="0.25">
      <c r="A8903" s="21" t="s">
        <v>2119</v>
      </c>
      <c r="B8903" s="25">
        <v>42249</v>
      </c>
      <c r="C8903" s="21" t="s">
        <v>6</v>
      </c>
      <c r="D8903" s="21">
        <v>103381</v>
      </c>
      <c r="F8903" s="26">
        <v>131.52000000000001</v>
      </c>
      <c r="G8903" s="28" t="s">
        <v>1450</v>
      </c>
      <c r="P8903" s="21" t="e">
        <f t="shared" ca="1" si="297"/>
        <v>#NAME?</v>
      </c>
    </row>
    <row r="8904" spans="1:16" x14ac:dyDescent="0.25">
      <c r="A8904" s="21" t="s">
        <v>2119</v>
      </c>
      <c r="B8904" s="25">
        <v>42249</v>
      </c>
      <c r="C8904" s="21" t="s">
        <v>1230</v>
      </c>
      <c r="D8904" s="21">
        <v>131869</v>
      </c>
      <c r="F8904" s="26">
        <v>697.89</v>
      </c>
      <c r="G8904" s="28" t="s">
        <v>1459</v>
      </c>
      <c r="P8904" s="21" t="e">
        <f t="shared" ca="1" si="297"/>
        <v>#NAME?</v>
      </c>
    </row>
    <row r="8905" spans="1:16" x14ac:dyDescent="0.25">
      <c r="A8905" s="21" t="s">
        <v>2119</v>
      </c>
      <c r="B8905" s="25">
        <v>42249</v>
      </c>
      <c r="C8905" s="21" t="s">
        <v>1230</v>
      </c>
      <c r="D8905" s="21">
        <v>131881</v>
      </c>
      <c r="F8905" s="26">
        <v>335.2</v>
      </c>
      <c r="G8905" s="28" t="s">
        <v>1440</v>
      </c>
      <c r="P8905" s="21" t="e">
        <f t="shared" ca="1" si="297"/>
        <v>#NAME?</v>
      </c>
    </row>
    <row r="8906" spans="1:16" x14ac:dyDescent="0.25">
      <c r="A8906" s="21" t="s">
        <v>2119</v>
      </c>
      <c r="B8906" s="25">
        <v>42249</v>
      </c>
      <c r="C8906" s="21" t="s">
        <v>6</v>
      </c>
      <c r="D8906" s="21" t="s">
        <v>1466</v>
      </c>
      <c r="F8906" s="26">
        <v>62.18</v>
      </c>
      <c r="G8906" s="21" t="s">
        <v>266</v>
      </c>
      <c r="P8906" s="21" t="e">
        <f t="shared" ca="1" si="297"/>
        <v>#NAME?</v>
      </c>
    </row>
    <row r="8907" spans="1:16" x14ac:dyDescent="0.25">
      <c r="A8907" s="21" t="s">
        <v>2119</v>
      </c>
      <c r="B8907" s="25">
        <v>42250</v>
      </c>
      <c r="C8907" s="21" t="s">
        <v>1015</v>
      </c>
      <c r="D8907" s="21" t="s">
        <v>255</v>
      </c>
      <c r="E8907" s="26">
        <v>1500</v>
      </c>
      <c r="G8907" s="28" t="s">
        <v>1460</v>
      </c>
      <c r="I8907" s="25" t="str">
        <f>YEAR(B8907)&amp;"_"&amp;WEEKNUM(B8907)</f>
        <v>2015_36</v>
      </c>
      <c r="P8907" s="21" t="e">
        <f t="shared" ca="1" si="297"/>
        <v>#NAME?</v>
      </c>
    </row>
    <row r="8908" spans="1:16" x14ac:dyDescent="0.25">
      <c r="A8908" s="21" t="s">
        <v>2119</v>
      </c>
      <c r="B8908" s="25">
        <v>42250</v>
      </c>
      <c r="C8908" s="21" t="s">
        <v>21</v>
      </c>
      <c r="D8908" s="21" t="s">
        <v>255</v>
      </c>
      <c r="E8908" s="26">
        <v>1500</v>
      </c>
      <c r="G8908" s="28" t="s">
        <v>1354</v>
      </c>
      <c r="I8908" s="25" t="str">
        <f>YEAR(B8908)&amp;"_"&amp;WEEKNUM(B8908)</f>
        <v>2015_36</v>
      </c>
      <c r="P8908" s="21" t="e">
        <f t="shared" ca="1" si="297"/>
        <v>#NAME?</v>
      </c>
    </row>
    <row r="8909" spans="1:16" x14ac:dyDescent="0.25">
      <c r="A8909" s="21" t="s">
        <v>2119</v>
      </c>
      <c r="B8909" s="25">
        <v>42250</v>
      </c>
      <c r="C8909" s="21" t="s">
        <v>1230</v>
      </c>
      <c r="D8909" s="21">
        <v>419472</v>
      </c>
      <c r="F8909" s="26">
        <v>330.72</v>
      </c>
      <c r="G8909" s="28" t="s">
        <v>1459</v>
      </c>
      <c r="P8909" s="21" t="e">
        <f t="shared" ca="1" si="297"/>
        <v>#NAME?</v>
      </c>
    </row>
    <row r="8910" spans="1:16" x14ac:dyDescent="0.25">
      <c r="A8910" s="21" t="s">
        <v>2119</v>
      </c>
      <c r="B8910" s="25">
        <v>42250</v>
      </c>
      <c r="C8910" s="21" t="s">
        <v>6</v>
      </c>
      <c r="D8910" s="21">
        <v>376899</v>
      </c>
      <c r="F8910" s="26">
        <v>689.4</v>
      </c>
      <c r="G8910" s="28" t="s">
        <v>1354</v>
      </c>
      <c r="P8910" s="21" t="e">
        <f t="shared" ca="1" si="297"/>
        <v>#NAME?</v>
      </c>
    </row>
    <row r="8911" spans="1:16" x14ac:dyDescent="0.25">
      <c r="A8911" s="21" t="s">
        <v>2119</v>
      </c>
      <c r="B8911" s="25">
        <v>42250</v>
      </c>
      <c r="C8911" s="21" t="s">
        <v>1496</v>
      </c>
      <c r="D8911" s="21" t="s">
        <v>64</v>
      </c>
      <c r="F8911" s="26">
        <v>-33.53</v>
      </c>
      <c r="G8911" s="28" t="s">
        <v>1450</v>
      </c>
      <c r="P8911" s="21" t="e">
        <f t="shared" ca="1" si="297"/>
        <v>#NAME?</v>
      </c>
    </row>
    <row r="8912" spans="1:16" x14ac:dyDescent="0.25">
      <c r="A8912" s="21" t="s">
        <v>2119</v>
      </c>
      <c r="B8912" s="25">
        <v>42250</v>
      </c>
      <c r="C8912" s="21" t="s">
        <v>6</v>
      </c>
      <c r="D8912" s="21">
        <v>103395</v>
      </c>
      <c r="F8912" s="26">
        <v>345.9</v>
      </c>
      <c r="G8912" s="28" t="s">
        <v>1450</v>
      </c>
      <c r="P8912" s="21" t="e">
        <f t="shared" ca="1" si="297"/>
        <v>#NAME?</v>
      </c>
    </row>
    <row r="8913" spans="1:16" x14ac:dyDescent="0.25">
      <c r="A8913" s="21" t="s">
        <v>2119</v>
      </c>
      <c r="B8913" s="25">
        <v>42250</v>
      </c>
      <c r="C8913" s="21" t="s">
        <v>6</v>
      </c>
      <c r="D8913" s="21">
        <v>103443</v>
      </c>
      <c r="F8913" s="26">
        <v>650.84</v>
      </c>
      <c r="G8913" s="28" t="s">
        <v>1450</v>
      </c>
      <c r="P8913" s="21" t="e">
        <f t="shared" ca="1" si="297"/>
        <v>#NAME?</v>
      </c>
    </row>
    <row r="8914" spans="1:16" x14ac:dyDescent="0.25">
      <c r="A8914" s="21" t="s">
        <v>2119</v>
      </c>
      <c r="B8914" s="25">
        <v>42250</v>
      </c>
      <c r="C8914" s="21" t="s">
        <v>6</v>
      </c>
      <c r="D8914" s="21">
        <v>165508</v>
      </c>
      <c r="F8914" s="26">
        <v>250</v>
      </c>
      <c r="G8914" s="28" t="s">
        <v>1450</v>
      </c>
      <c r="P8914" s="21" t="e">
        <f t="shared" ca="1" si="297"/>
        <v>#NAME?</v>
      </c>
    </row>
    <row r="8915" spans="1:16" x14ac:dyDescent="0.25">
      <c r="A8915" s="21" t="s">
        <v>2119</v>
      </c>
      <c r="B8915" s="25">
        <v>42250</v>
      </c>
      <c r="C8915" s="21" t="s">
        <v>6</v>
      </c>
      <c r="D8915" s="21">
        <v>131956</v>
      </c>
      <c r="F8915" s="26">
        <v>1056.08</v>
      </c>
      <c r="G8915" s="28" t="s">
        <v>1426</v>
      </c>
      <c r="P8915" s="21" t="e">
        <f t="shared" ca="1" si="297"/>
        <v>#NAME?</v>
      </c>
    </row>
    <row r="8916" spans="1:16" x14ac:dyDescent="0.25">
      <c r="A8916" s="21" t="s">
        <v>2119</v>
      </c>
      <c r="B8916" s="25">
        <v>42250</v>
      </c>
      <c r="C8916" s="21" t="s">
        <v>6</v>
      </c>
      <c r="D8916" s="21" t="s">
        <v>1466</v>
      </c>
      <c r="F8916" s="26">
        <v>53.36</v>
      </c>
      <c r="G8916" s="21" t="s">
        <v>266</v>
      </c>
      <c r="P8916" s="21" t="e">
        <f t="shared" ref="P8916:P8979" ca="1" si="299">sheetexists("budgets", G8916)</f>
        <v>#NAME?</v>
      </c>
    </row>
    <row r="8917" spans="1:16" x14ac:dyDescent="0.25">
      <c r="A8917" s="21" t="s">
        <v>2119</v>
      </c>
      <c r="B8917" s="25">
        <v>42251</v>
      </c>
      <c r="C8917" s="21" t="s">
        <v>1015</v>
      </c>
      <c r="D8917" s="21" t="s">
        <v>22</v>
      </c>
      <c r="E8917" s="26">
        <v>5000</v>
      </c>
      <c r="G8917" s="28" t="s">
        <v>1459</v>
      </c>
      <c r="I8917" s="25" t="str">
        <f>YEAR(B8917)&amp;"_"&amp;WEEKNUM(B8917)</f>
        <v>2015_36</v>
      </c>
      <c r="P8917" s="21" t="e">
        <f t="shared" ca="1" si="299"/>
        <v>#NAME?</v>
      </c>
    </row>
    <row r="8918" spans="1:16" x14ac:dyDescent="0.25">
      <c r="A8918" s="21" t="s">
        <v>2119</v>
      </c>
      <c r="B8918" s="25">
        <v>42251</v>
      </c>
      <c r="C8918" s="21" t="s">
        <v>1015</v>
      </c>
      <c r="D8918" s="21" t="s">
        <v>1173</v>
      </c>
      <c r="E8918" s="26">
        <v>800</v>
      </c>
      <c r="G8918" s="28" t="s">
        <v>1459</v>
      </c>
      <c r="I8918" s="25" t="str">
        <f>YEAR(B8918)&amp;"_"&amp;WEEKNUM(B8918)</f>
        <v>2015_36</v>
      </c>
      <c r="P8918" s="21" t="e">
        <f t="shared" ca="1" si="299"/>
        <v>#NAME?</v>
      </c>
    </row>
    <row r="8919" spans="1:16" x14ac:dyDescent="0.25">
      <c r="A8919" s="21" t="s">
        <v>2119</v>
      </c>
      <c r="B8919" s="25">
        <v>42251</v>
      </c>
      <c r="C8919" s="21" t="s">
        <v>21</v>
      </c>
      <c r="D8919" s="21" t="s">
        <v>1300</v>
      </c>
      <c r="E8919" s="26">
        <v>373</v>
      </c>
      <c r="G8919" s="28" t="s">
        <v>386</v>
      </c>
      <c r="I8919" s="25" t="str">
        <f>YEAR(B8919)&amp;"_"&amp;WEEKNUM(B8919)</f>
        <v>2015_36</v>
      </c>
      <c r="P8919" s="21" t="e">
        <f t="shared" ca="1" si="299"/>
        <v>#NAME?</v>
      </c>
    </row>
    <row r="8920" spans="1:16" x14ac:dyDescent="0.25">
      <c r="A8920" s="21" t="s">
        <v>2119</v>
      </c>
      <c r="B8920" s="25">
        <v>42251</v>
      </c>
      <c r="C8920" s="21" t="s">
        <v>21</v>
      </c>
      <c r="D8920" s="21" t="s">
        <v>1300</v>
      </c>
      <c r="E8920" s="26">
        <v>500</v>
      </c>
      <c r="G8920" s="28" t="s">
        <v>1631</v>
      </c>
      <c r="I8920" s="25" t="str">
        <f>YEAR(B8920)&amp;"_"&amp;WEEKNUM(B8920)</f>
        <v>2015_36</v>
      </c>
      <c r="P8920" s="21" t="e">
        <f t="shared" ca="1" si="299"/>
        <v>#NAME?</v>
      </c>
    </row>
    <row r="8921" spans="1:16" x14ac:dyDescent="0.25">
      <c r="A8921" s="21" t="s">
        <v>2119</v>
      </c>
      <c r="B8921" s="25">
        <v>42251</v>
      </c>
      <c r="C8921" s="21" t="s">
        <v>1230</v>
      </c>
      <c r="D8921" s="21">
        <v>419623</v>
      </c>
      <c r="F8921" s="26">
        <v>448.97</v>
      </c>
      <c r="G8921" s="28" t="s">
        <v>1459</v>
      </c>
      <c r="P8921" s="21" t="e">
        <f t="shared" ca="1" si="299"/>
        <v>#NAME?</v>
      </c>
    </row>
    <row r="8922" spans="1:16" x14ac:dyDescent="0.25">
      <c r="A8922" s="21" t="s">
        <v>2119</v>
      </c>
      <c r="B8922" s="25">
        <v>42251</v>
      </c>
      <c r="C8922" s="21" t="s">
        <v>6</v>
      </c>
      <c r="D8922" s="21">
        <v>377063</v>
      </c>
      <c r="F8922" s="26">
        <v>90.37</v>
      </c>
      <c r="G8922" s="28" t="s">
        <v>1354</v>
      </c>
      <c r="P8922" s="21" t="e">
        <f t="shared" ca="1" si="299"/>
        <v>#NAME?</v>
      </c>
    </row>
    <row r="8923" spans="1:16" x14ac:dyDescent="0.25">
      <c r="A8923" s="21" t="s">
        <v>2119</v>
      </c>
      <c r="B8923" s="25">
        <v>42251</v>
      </c>
      <c r="C8923" s="21" t="s">
        <v>6</v>
      </c>
      <c r="D8923" s="21">
        <v>357076</v>
      </c>
      <c r="F8923" s="26">
        <v>685.89</v>
      </c>
      <c r="G8923" s="28" t="s">
        <v>1450</v>
      </c>
      <c r="P8923" s="21" t="e">
        <f t="shared" ca="1" si="299"/>
        <v>#NAME?</v>
      </c>
    </row>
    <row r="8924" spans="1:16" x14ac:dyDescent="0.25">
      <c r="A8924" s="21" t="s">
        <v>2119</v>
      </c>
      <c r="B8924" s="25">
        <v>42251</v>
      </c>
      <c r="C8924" s="21" t="s">
        <v>1015</v>
      </c>
      <c r="D8924" s="21" t="s">
        <v>1497</v>
      </c>
      <c r="E8924" s="26">
        <v>316</v>
      </c>
      <c r="G8924" s="21" t="s">
        <v>1349</v>
      </c>
      <c r="I8924" s="25" t="str">
        <f>YEAR(B8924)&amp;"_"&amp;WEEKNUM(B8924)</f>
        <v>2015_36</v>
      </c>
      <c r="P8924" s="21" t="e">
        <f t="shared" ca="1" si="299"/>
        <v>#NAME?</v>
      </c>
    </row>
    <row r="8925" spans="1:16" x14ac:dyDescent="0.25">
      <c r="A8925" s="21" t="s">
        <v>2119</v>
      </c>
      <c r="B8925" s="25">
        <v>42252</v>
      </c>
      <c r="C8925" s="21" t="s">
        <v>1230</v>
      </c>
      <c r="D8925" s="21">
        <v>419749</v>
      </c>
      <c r="F8925" s="26">
        <v>116.84</v>
      </c>
      <c r="G8925" s="28" t="s">
        <v>1459</v>
      </c>
      <c r="P8925" s="21" t="e">
        <f t="shared" ca="1" si="299"/>
        <v>#NAME?</v>
      </c>
    </row>
    <row r="8926" spans="1:16" x14ac:dyDescent="0.25">
      <c r="A8926" s="21" t="s">
        <v>2119</v>
      </c>
      <c r="B8926" s="25">
        <v>42253</v>
      </c>
      <c r="C8926" s="21" t="s">
        <v>6</v>
      </c>
      <c r="D8926" s="21" t="s">
        <v>1463</v>
      </c>
      <c r="F8926" s="26">
        <v>52.86</v>
      </c>
      <c r="G8926" s="21" t="s">
        <v>170</v>
      </c>
      <c r="P8926" s="21" t="e">
        <f t="shared" ca="1" si="299"/>
        <v>#NAME?</v>
      </c>
    </row>
    <row r="8927" spans="1:16" x14ac:dyDescent="0.25">
      <c r="A8927" s="21" t="s">
        <v>2119</v>
      </c>
      <c r="B8927" s="25">
        <v>42254</v>
      </c>
      <c r="C8927" s="21" t="s">
        <v>6</v>
      </c>
      <c r="D8927" s="21">
        <v>132199</v>
      </c>
      <c r="F8927" s="26">
        <v>375.99</v>
      </c>
      <c r="G8927" s="28" t="s">
        <v>1459</v>
      </c>
      <c r="P8927" s="21" t="e">
        <f t="shared" ca="1" si="299"/>
        <v>#NAME?</v>
      </c>
    </row>
    <row r="8928" spans="1:16" x14ac:dyDescent="0.25">
      <c r="A8928" s="21" t="s">
        <v>2119</v>
      </c>
      <c r="B8928" s="25">
        <v>42254</v>
      </c>
      <c r="C8928" s="21" t="s">
        <v>6</v>
      </c>
      <c r="D8928" s="21">
        <v>132200</v>
      </c>
      <c r="F8928" s="26">
        <v>37.71</v>
      </c>
      <c r="G8928" s="28" t="s">
        <v>1459</v>
      </c>
      <c r="P8928" s="21" t="e">
        <f t="shared" ca="1" si="299"/>
        <v>#NAME?</v>
      </c>
    </row>
    <row r="8929" spans="1:16" x14ac:dyDescent="0.25">
      <c r="A8929" s="21" t="s">
        <v>2119</v>
      </c>
      <c r="B8929" s="25">
        <v>42255</v>
      </c>
      <c r="C8929" s="21" t="s">
        <v>1230</v>
      </c>
      <c r="D8929" s="21">
        <v>420004</v>
      </c>
      <c r="F8929" s="26">
        <v>133.94</v>
      </c>
      <c r="G8929" s="28" t="s">
        <v>1459</v>
      </c>
      <c r="P8929" s="21" t="e">
        <f t="shared" ca="1" si="299"/>
        <v>#NAME?</v>
      </c>
    </row>
    <row r="8930" spans="1:16" x14ac:dyDescent="0.25">
      <c r="A8930" s="21" t="s">
        <v>2119</v>
      </c>
      <c r="B8930" s="25">
        <v>42255</v>
      </c>
      <c r="C8930" s="21" t="s">
        <v>1230</v>
      </c>
      <c r="D8930" s="21">
        <v>420076</v>
      </c>
      <c r="F8930" s="26">
        <v>145.55000000000001</v>
      </c>
      <c r="G8930" s="28" t="s">
        <v>1459</v>
      </c>
      <c r="P8930" s="21" t="e">
        <f t="shared" ca="1" si="299"/>
        <v>#NAME?</v>
      </c>
    </row>
    <row r="8931" spans="1:16" x14ac:dyDescent="0.25">
      <c r="A8931" s="21" t="s">
        <v>2119</v>
      </c>
      <c r="B8931" s="25">
        <v>42255</v>
      </c>
      <c r="C8931" s="21" t="s">
        <v>6</v>
      </c>
      <c r="D8931" s="21">
        <v>103637</v>
      </c>
      <c r="F8931" s="26">
        <v>176.83</v>
      </c>
      <c r="G8931" s="28" t="s">
        <v>1450</v>
      </c>
      <c r="P8931" s="21" t="e">
        <f t="shared" ca="1" si="299"/>
        <v>#NAME?</v>
      </c>
    </row>
    <row r="8932" spans="1:16" x14ac:dyDescent="0.25">
      <c r="A8932" s="21" t="s">
        <v>2119</v>
      </c>
      <c r="B8932" s="25">
        <v>42255</v>
      </c>
      <c r="C8932" s="21" t="s">
        <v>1230</v>
      </c>
      <c r="D8932" s="21">
        <v>132296</v>
      </c>
      <c r="F8932" s="26">
        <v>1194.3599999999999</v>
      </c>
      <c r="G8932" s="28" t="s">
        <v>1460</v>
      </c>
      <c r="P8932" s="21" t="e">
        <f t="shared" ca="1" si="299"/>
        <v>#NAME?</v>
      </c>
    </row>
    <row r="8933" spans="1:16" x14ac:dyDescent="0.25">
      <c r="A8933" s="21" t="s">
        <v>2119</v>
      </c>
      <c r="B8933" s="25">
        <v>42255</v>
      </c>
      <c r="C8933" s="21" t="s">
        <v>1230</v>
      </c>
      <c r="D8933" s="21">
        <v>132303</v>
      </c>
      <c r="F8933" s="26">
        <v>1875.09</v>
      </c>
      <c r="G8933" s="28" t="s">
        <v>1460</v>
      </c>
      <c r="P8933" s="21" t="e">
        <f t="shared" ca="1" si="299"/>
        <v>#NAME?</v>
      </c>
    </row>
    <row r="8934" spans="1:16" x14ac:dyDescent="0.25">
      <c r="A8934" s="21" t="s">
        <v>2119</v>
      </c>
      <c r="B8934" s="25">
        <v>42255</v>
      </c>
      <c r="C8934" s="21" t="s">
        <v>21</v>
      </c>
      <c r="D8934" s="21" t="s">
        <v>1498</v>
      </c>
      <c r="E8934" s="26">
        <v>-60270.29</v>
      </c>
      <c r="G8934" s="28" t="s">
        <v>1006</v>
      </c>
      <c r="I8934" s="25" t="str">
        <f>YEAR(B8934)&amp;"_"&amp;WEEKNUM(B8934)</f>
        <v>2015_37</v>
      </c>
      <c r="P8934" s="21" t="e">
        <f t="shared" ca="1" si="299"/>
        <v>#NAME?</v>
      </c>
    </row>
    <row r="8935" spans="1:16" x14ac:dyDescent="0.25">
      <c r="A8935" s="21" t="s">
        <v>2119</v>
      </c>
      <c r="B8935" s="25">
        <v>42255</v>
      </c>
      <c r="C8935" s="21" t="s">
        <v>21</v>
      </c>
      <c r="D8935" s="21" t="s">
        <v>1499</v>
      </c>
      <c r="E8935" s="26">
        <v>-6225</v>
      </c>
      <c r="G8935" s="21" t="s">
        <v>1006</v>
      </c>
      <c r="I8935" s="25" t="str">
        <f>YEAR(B8935)&amp;"_"&amp;WEEKNUM(B8935)</f>
        <v>2015_37</v>
      </c>
      <c r="P8935" s="21" t="e">
        <f t="shared" ca="1" si="299"/>
        <v>#NAME?</v>
      </c>
    </row>
    <row r="8936" spans="1:16" x14ac:dyDescent="0.25">
      <c r="A8936" s="21" t="s">
        <v>2119</v>
      </c>
      <c r="B8936" s="25">
        <v>42255</v>
      </c>
      <c r="C8936" s="21" t="s">
        <v>21</v>
      </c>
      <c r="D8936" s="21" t="s">
        <v>489</v>
      </c>
      <c r="E8936" s="26">
        <v>226.29</v>
      </c>
      <c r="G8936" s="21" t="s">
        <v>454</v>
      </c>
      <c r="I8936" s="25" t="str">
        <f>YEAR(B8936)&amp;"_"&amp;WEEKNUM(B8936)</f>
        <v>2015_37</v>
      </c>
      <c r="P8936" s="21" t="e">
        <f t="shared" ca="1" si="299"/>
        <v>#NAME?</v>
      </c>
    </row>
    <row r="8937" spans="1:16" x14ac:dyDescent="0.25">
      <c r="A8937" s="21" t="s">
        <v>2119</v>
      </c>
      <c r="B8937" s="25">
        <v>42255</v>
      </c>
      <c r="C8937" s="21" t="s">
        <v>6</v>
      </c>
      <c r="D8937" s="21" t="s">
        <v>1473</v>
      </c>
      <c r="F8937" s="26">
        <v>770.33</v>
      </c>
      <c r="G8937" s="21" t="s">
        <v>170</v>
      </c>
      <c r="P8937" s="21" t="e">
        <f t="shared" ca="1" si="299"/>
        <v>#NAME?</v>
      </c>
    </row>
    <row r="8938" spans="1:16" x14ac:dyDescent="0.25">
      <c r="A8938" s="21" t="s">
        <v>2119</v>
      </c>
      <c r="B8938" s="25">
        <v>42255</v>
      </c>
      <c r="C8938" s="21" t="s">
        <v>6</v>
      </c>
      <c r="D8938" s="21" t="s">
        <v>1466</v>
      </c>
      <c r="F8938" s="26">
        <v>54.13</v>
      </c>
      <c r="G8938" s="21" t="s">
        <v>266</v>
      </c>
      <c r="P8938" s="21" t="e">
        <f t="shared" ca="1" si="299"/>
        <v>#NAME?</v>
      </c>
    </row>
    <row r="8939" spans="1:16" x14ac:dyDescent="0.25">
      <c r="A8939" s="21" t="s">
        <v>2119</v>
      </c>
      <c r="B8939" s="25">
        <v>42256</v>
      </c>
      <c r="C8939" s="21" t="s">
        <v>1230</v>
      </c>
      <c r="D8939" s="21">
        <v>420144</v>
      </c>
      <c r="E8939" s="21"/>
      <c r="F8939" s="55">
        <v>506.71</v>
      </c>
      <c r="G8939" s="21" t="s">
        <v>1459</v>
      </c>
      <c r="P8939" s="21" t="e">
        <f t="shared" ca="1" si="299"/>
        <v>#NAME?</v>
      </c>
    </row>
    <row r="8940" spans="1:16" x14ac:dyDescent="0.25">
      <c r="A8940" s="21" t="s">
        <v>2119</v>
      </c>
      <c r="B8940" s="25">
        <v>42256</v>
      </c>
      <c r="C8940" s="21" t="s">
        <v>1230</v>
      </c>
      <c r="D8940" s="21">
        <v>420144</v>
      </c>
      <c r="E8940" s="21"/>
      <c r="F8940" s="55">
        <v>-444.36</v>
      </c>
      <c r="G8940" s="21" t="s">
        <v>1459</v>
      </c>
      <c r="P8940" s="21" t="e">
        <f t="shared" ca="1" si="299"/>
        <v>#NAME?</v>
      </c>
    </row>
    <row r="8941" spans="1:16" x14ac:dyDescent="0.25">
      <c r="A8941" s="21" t="s">
        <v>2119</v>
      </c>
      <c r="B8941" s="25">
        <v>42256</v>
      </c>
      <c r="C8941" s="21" t="s">
        <v>1230</v>
      </c>
      <c r="D8941" s="21">
        <v>420144</v>
      </c>
      <c r="E8941" s="21"/>
      <c r="F8941" s="55">
        <v>752.02</v>
      </c>
      <c r="G8941" s="21" t="s">
        <v>1459</v>
      </c>
      <c r="P8941" s="21" t="e">
        <f t="shared" ca="1" si="299"/>
        <v>#NAME?</v>
      </c>
    </row>
    <row r="8942" spans="1:16" x14ac:dyDescent="0.25">
      <c r="A8942" s="21" t="s">
        <v>2119</v>
      </c>
      <c r="B8942" s="25">
        <v>42256</v>
      </c>
      <c r="C8942" s="21" t="s">
        <v>1230</v>
      </c>
      <c r="D8942" s="21">
        <v>344203</v>
      </c>
      <c r="E8942" s="21"/>
      <c r="F8942" s="55">
        <v>435.65</v>
      </c>
      <c r="G8942" s="21" t="s">
        <v>1460</v>
      </c>
      <c r="P8942" s="21" t="e">
        <f t="shared" ca="1" si="299"/>
        <v>#NAME?</v>
      </c>
    </row>
    <row r="8943" spans="1:16" x14ac:dyDescent="0.25">
      <c r="A8943" s="21" t="s">
        <v>2119</v>
      </c>
      <c r="B8943" s="25">
        <v>42256</v>
      </c>
      <c r="C8943" s="21" t="s">
        <v>6</v>
      </c>
      <c r="D8943" s="21">
        <v>377826</v>
      </c>
      <c r="E8943" s="21"/>
      <c r="F8943" s="55">
        <v>364.04</v>
      </c>
      <c r="G8943" s="28" t="s">
        <v>1354</v>
      </c>
      <c r="P8943" s="21" t="e">
        <f t="shared" ca="1" si="299"/>
        <v>#NAME?</v>
      </c>
    </row>
    <row r="8944" spans="1:16" x14ac:dyDescent="0.25">
      <c r="A8944" s="21" t="s">
        <v>2119</v>
      </c>
      <c r="B8944" s="25">
        <v>42256</v>
      </c>
      <c r="C8944" s="21" t="s">
        <v>6</v>
      </c>
      <c r="D8944" s="21">
        <v>224568</v>
      </c>
      <c r="E8944" s="21"/>
      <c r="F8944" s="55">
        <v>401.97</v>
      </c>
      <c r="G8944" s="21" t="s">
        <v>1235</v>
      </c>
      <c r="P8944" s="21" t="e">
        <f t="shared" ca="1" si="299"/>
        <v>#NAME?</v>
      </c>
    </row>
    <row r="8945" spans="1:16" x14ac:dyDescent="0.25">
      <c r="A8945" s="21" t="s">
        <v>2119</v>
      </c>
      <c r="B8945" s="25">
        <v>42256</v>
      </c>
      <c r="C8945" s="21" t="s">
        <v>6</v>
      </c>
      <c r="D8945" s="21">
        <v>555192</v>
      </c>
      <c r="E8945" s="21"/>
      <c r="F8945" s="55">
        <v>1026.28</v>
      </c>
      <c r="G8945" s="28" t="s">
        <v>1354</v>
      </c>
      <c r="P8945" s="21" t="e">
        <f t="shared" ca="1" si="299"/>
        <v>#NAME?</v>
      </c>
    </row>
    <row r="8946" spans="1:16" x14ac:dyDescent="0.25">
      <c r="A8946" s="21" t="s">
        <v>2119</v>
      </c>
      <c r="B8946" s="25">
        <v>42256</v>
      </c>
      <c r="C8946" s="21" t="s">
        <v>6</v>
      </c>
      <c r="D8946" s="21">
        <v>103690</v>
      </c>
      <c r="E8946" s="21"/>
      <c r="F8946" s="55">
        <v>251.9</v>
      </c>
      <c r="G8946" s="21" t="s">
        <v>1450</v>
      </c>
      <c r="P8946" s="21" t="e">
        <f t="shared" ca="1" si="299"/>
        <v>#NAME?</v>
      </c>
    </row>
    <row r="8947" spans="1:16" x14ac:dyDescent="0.25">
      <c r="A8947" s="21" t="s">
        <v>2119</v>
      </c>
      <c r="B8947" s="25">
        <v>42256</v>
      </c>
      <c r="C8947" s="21" t="s">
        <v>21</v>
      </c>
      <c r="D8947" s="21" t="s">
        <v>1382</v>
      </c>
      <c r="E8947" s="26">
        <v>4000</v>
      </c>
      <c r="G8947" s="21" t="s">
        <v>1450</v>
      </c>
      <c r="I8947" s="25" t="str">
        <f>YEAR(B8947)&amp;"_"&amp;WEEKNUM(B8947)</f>
        <v>2015_37</v>
      </c>
      <c r="P8947" s="21" t="e">
        <f t="shared" ca="1" si="299"/>
        <v>#NAME?</v>
      </c>
    </row>
    <row r="8948" spans="1:16" x14ac:dyDescent="0.25">
      <c r="A8948" s="21" t="s">
        <v>2119</v>
      </c>
      <c r="B8948" s="25">
        <v>42256</v>
      </c>
      <c r="C8948" s="21" t="s">
        <v>6</v>
      </c>
      <c r="D8948" s="21" t="s">
        <v>1500</v>
      </c>
      <c r="F8948" s="26">
        <v>82.44</v>
      </c>
      <c r="G8948" s="21" t="s">
        <v>1450</v>
      </c>
      <c r="P8948" s="21" t="e">
        <f t="shared" ca="1" si="299"/>
        <v>#NAME?</v>
      </c>
    </row>
    <row r="8949" spans="1:16" x14ac:dyDescent="0.25">
      <c r="A8949" s="21" t="s">
        <v>2119</v>
      </c>
      <c r="B8949" s="25">
        <v>42256</v>
      </c>
      <c r="C8949" s="21" t="s">
        <v>6</v>
      </c>
      <c r="D8949" s="21" t="s">
        <v>1501</v>
      </c>
      <c r="F8949" s="26">
        <v>1750</v>
      </c>
      <c r="G8949" s="21" t="s">
        <v>1364</v>
      </c>
      <c r="P8949" s="21" t="e">
        <f t="shared" ca="1" si="299"/>
        <v>#NAME?</v>
      </c>
    </row>
    <row r="8950" spans="1:16" x14ac:dyDescent="0.25">
      <c r="A8950" s="21" t="s">
        <v>2119</v>
      </c>
      <c r="B8950" s="25">
        <v>42257</v>
      </c>
      <c r="C8950" s="21" t="s">
        <v>1230</v>
      </c>
      <c r="D8950" s="21">
        <v>555436</v>
      </c>
      <c r="E8950" s="21"/>
      <c r="F8950" s="55">
        <v>339.31</v>
      </c>
      <c r="G8950" s="21" t="s">
        <v>1211</v>
      </c>
      <c r="P8950" s="21" t="e">
        <f t="shared" ca="1" si="299"/>
        <v>#NAME?</v>
      </c>
    </row>
    <row r="8951" spans="1:16" x14ac:dyDescent="0.25">
      <c r="A8951" s="21" t="s">
        <v>2119</v>
      </c>
      <c r="B8951" s="25">
        <v>42257</v>
      </c>
      <c r="C8951" s="21" t="s">
        <v>1230</v>
      </c>
      <c r="D8951" s="21">
        <v>555562</v>
      </c>
      <c r="E8951" s="21"/>
      <c r="F8951" s="55">
        <v>113.86</v>
      </c>
      <c r="G8951" s="21" t="s">
        <v>1211</v>
      </c>
      <c r="P8951" s="21" t="e">
        <f t="shared" ca="1" si="299"/>
        <v>#NAME?</v>
      </c>
    </row>
    <row r="8952" spans="1:16" x14ac:dyDescent="0.25">
      <c r="A8952" s="21" t="s">
        <v>2119</v>
      </c>
      <c r="B8952" s="25">
        <v>42257</v>
      </c>
      <c r="C8952" s="21" t="s">
        <v>1015</v>
      </c>
      <c r="D8952" s="21" t="s">
        <v>1206</v>
      </c>
      <c r="E8952" s="26">
        <v>1800</v>
      </c>
      <c r="G8952" s="21" t="s">
        <v>1459</v>
      </c>
      <c r="I8952" s="25" t="str">
        <f t="shared" ref="I8952:I8959" si="300">YEAR(B8952)&amp;"_"&amp;WEEKNUM(B8952)</f>
        <v>2015_37</v>
      </c>
      <c r="P8952" s="21" t="e">
        <f t="shared" ca="1" si="299"/>
        <v>#NAME?</v>
      </c>
    </row>
    <row r="8953" spans="1:16" x14ac:dyDescent="0.25">
      <c r="A8953" s="21" t="s">
        <v>2119</v>
      </c>
      <c r="B8953" s="25">
        <v>42257</v>
      </c>
      <c r="C8953" s="21" t="s">
        <v>21</v>
      </c>
      <c r="D8953" s="21" t="s">
        <v>1376</v>
      </c>
      <c r="E8953" s="26">
        <v>1050</v>
      </c>
      <c r="G8953" s="28" t="s">
        <v>1354</v>
      </c>
      <c r="I8953" s="25" t="str">
        <f t="shared" si="300"/>
        <v>2015_37</v>
      </c>
      <c r="P8953" s="21" t="e">
        <f t="shared" ca="1" si="299"/>
        <v>#NAME?</v>
      </c>
    </row>
    <row r="8954" spans="1:16" x14ac:dyDescent="0.25">
      <c r="A8954" s="21" t="s">
        <v>2119</v>
      </c>
      <c r="B8954" s="25">
        <v>42257</v>
      </c>
      <c r="C8954" s="21" t="s">
        <v>21</v>
      </c>
      <c r="D8954" s="21" t="s">
        <v>1376</v>
      </c>
      <c r="E8954" s="26">
        <v>700</v>
      </c>
      <c r="G8954" s="21" t="s">
        <v>1415</v>
      </c>
      <c r="I8954" s="25" t="str">
        <f t="shared" si="300"/>
        <v>2015_37</v>
      </c>
      <c r="P8954" s="21" t="e">
        <f t="shared" ca="1" si="299"/>
        <v>#NAME?</v>
      </c>
    </row>
    <row r="8955" spans="1:16" x14ac:dyDescent="0.25">
      <c r="A8955" s="21" t="s">
        <v>2119</v>
      </c>
      <c r="B8955" s="25">
        <v>42257</v>
      </c>
      <c r="C8955" s="21" t="s">
        <v>21</v>
      </c>
      <c r="D8955" s="21" t="s">
        <v>1376</v>
      </c>
      <c r="E8955" s="26">
        <v>700</v>
      </c>
      <c r="G8955" s="21" t="s">
        <v>1433</v>
      </c>
      <c r="I8955" s="25" t="str">
        <f t="shared" si="300"/>
        <v>2015_37</v>
      </c>
      <c r="P8955" s="21" t="e">
        <f t="shared" ca="1" si="299"/>
        <v>#NAME?</v>
      </c>
    </row>
    <row r="8956" spans="1:16" x14ac:dyDescent="0.25">
      <c r="A8956" s="21" t="s">
        <v>2119</v>
      </c>
      <c r="B8956" s="25">
        <v>42257</v>
      </c>
      <c r="C8956" s="21" t="s">
        <v>21</v>
      </c>
      <c r="D8956" s="21" t="s">
        <v>1376</v>
      </c>
      <c r="E8956" s="26">
        <v>470</v>
      </c>
      <c r="G8956" s="21" t="s">
        <v>1364</v>
      </c>
      <c r="I8956" s="25" t="str">
        <f t="shared" si="300"/>
        <v>2015_37</v>
      </c>
      <c r="P8956" s="21" t="e">
        <f t="shared" ca="1" si="299"/>
        <v>#NAME?</v>
      </c>
    </row>
    <row r="8957" spans="1:16" x14ac:dyDescent="0.25">
      <c r="A8957" s="21" t="s">
        <v>2119</v>
      </c>
      <c r="B8957" s="25">
        <v>42257</v>
      </c>
      <c r="C8957" s="21" t="s">
        <v>21</v>
      </c>
      <c r="D8957" s="21" t="s">
        <v>1376</v>
      </c>
      <c r="E8957" s="26">
        <v>470</v>
      </c>
      <c r="G8957" s="21" t="s">
        <v>1372</v>
      </c>
      <c r="I8957" s="25" t="str">
        <f t="shared" si="300"/>
        <v>2015_37</v>
      </c>
      <c r="P8957" s="21" t="e">
        <f t="shared" ca="1" si="299"/>
        <v>#NAME?</v>
      </c>
    </row>
    <row r="8958" spans="1:16" x14ac:dyDescent="0.25">
      <c r="A8958" s="21" t="s">
        <v>2119</v>
      </c>
      <c r="B8958" s="25">
        <v>42257</v>
      </c>
      <c r="C8958" s="21" t="s">
        <v>21</v>
      </c>
      <c r="D8958" s="21" t="s">
        <v>1376</v>
      </c>
      <c r="E8958" s="26">
        <v>350</v>
      </c>
      <c r="G8958" s="21" t="s">
        <v>1432</v>
      </c>
      <c r="I8958" s="25" t="str">
        <f t="shared" si="300"/>
        <v>2015_37</v>
      </c>
      <c r="P8958" s="21" t="e">
        <f t="shared" ca="1" si="299"/>
        <v>#NAME?</v>
      </c>
    </row>
    <row r="8959" spans="1:16" x14ac:dyDescent="0.25">
      <c r="A8959" s="21" t="s">
        <v>2119</v>
      </c>
      <c r="B8959" s="25">
        <v>42257</v>
      </c>
      <c r="C8959" s="21" t="s">
        <v>21</v>
      </c>
      <c r="D8959" s="21" t="s">
        <v>1206</v>
      </c>
      <c r="E8959" s="26">
        <v>2000</v>
      </c>
      <c r="G8959" s="28" t="s">
        <v>1354</v>
      </c>
      <c r="I8959" s="25" t="str">
        <f t="shared" si="300"/>
        <v>2015_37</v>
      </c>
      <c r="P8959" s="21" t="e">
        <f t="shared" ca="1" si="299"/>
        <v>#NAME?</v>
      </c>
    </row>
    <row r="8960" spans="1:16" x14ac:dyDescent="0.25">
      <c r="A8960" s="21" t="s">
        <v>2119</v>
      </c>
      <c r="B8960" s="25">
        <v>42257</v>
      </c>
      <c r="C8960" s="21" t="s">
        <v>6</v>
      </c>
      <c r="D8960" s="21" t="s">
        <v>216</v>
      </c>
      <c r="E8960" s="26">
        <v>16.32</v>
      </c>
      <c r="G8960" s="21" t="s">
        <v>1492</v>
      </c>
      <c r="P8960" s="21" t="e">
        <f t="shared" ca="1" si="299"/>
        <v>#NAME?</v>
      </c>
    </row>
    <row r="8961" spans="1:16" x14ac:dyDescent="0.25">
      <c r="A8961" s="21" t="s">
        <v>2119</v>
      </c>
      <c r="B8961" s="25">
        <v>42258</v>
      </c>
      <c r="C8961" s="21" t="s">
        <v>1230</v>
      </c>
      <c r="D8961" s="21">
        <v>344441</v>
      </c>
      <c r="E8961" s="21"/>
      <c r="F8961" s="55">
        <v>202.14</v>
      </c>
      <c r="G8961" s="21" t="s">
        <v>1460</v>
      </c>
      <c r="P8961" s="21" t="e">
        <f t="shared" ca="1" si="299"/>
        <v>#NAME?</v>
      </c>
    </row>
    <row r="8962" spans="1:16" x14ac:dyDescent="0.25">
      <c r="A8962" s="21" t="s">
        <v>2119</v>
      </c>
      <c r="B8962" s="25">
        <v>42258</v>
      </c>
      <c r="C8962" s="21" t="s">
        <v>6</v>
      </c>
      <c r="D8962" s="21">
        <v>344497</v>
      </c>
      <c r="E8962" s="21"/>
      <c r="F8962" s="55">
        <v>196.82</v>
      </c>
      <c r="G8962" s="21" t="s">
        <v>1502</v>
      </c>
      <c r="P8962" s="21" t="e">
        <f t="shared" ca="1" si="299"/>
        <v>#NAME?</v>
      </c>
    </row>
    <row r="8963" spans="1:16" x14ac:dyDescent="0.25">
      <c r="A8963" s="21" t="s">
        <v>2119</v>
      </c>
      <c r="B8963" s="25">
        <v>42258</v>
      </c>
      <c r="C8963" s="21" t="s">
        <v>6</v>
      </c>
      <c r="D8963" s="21" t="s">
        <v>1503</v>
      </c>
      <c r="E8963" s="21"/>
      <c r="F8963" s="55">
        <v>8054.47</v>
      </c>
      <c r="G8963" s="21" t="s">
        <v>1450</v>
      </c>
      <c r="P8963" s="21" t="e">
        <f t="shared" ca="1" si="299"/>
        <v>#NAME?</v>
      </c>
    </row>
    <row r="8964" spans="1:16" x14ac:dyDescent="0.25">
      <c r="A8964" s="21" t="s">
        <v>2119</v>
      </c>
      <c r="B8964" s="25">
        <v>42258</v>
      </c>
      <c r="C8964" s="21" t="s">
        <v>6</v>
      </c>
      <c r="D8964" s="21">
        <v>103854</v>
      </c>
      <c r="E8964" s="21"/>
      <c r="F8964" s="55">
        <v>206.31</v>
      </c>
      <c r="G8964" s="21" t="s">
        <v>1450</v>
      </c>
      <c r="P8964" s="21" t="e">
        <f t="shared" ca="1" si="299"/>
        <v>#NAME?</v>
      </c>
    </row>
    <row r="8965" spans="1:16" x14ac:dyDescent="0.25">
      <c r="A8965" s="21" t="s">
        <v>2119</v>
      </c>
      <c r="B8965" s="25">
        <v>42258</v>
      </c>
      <c r="C8965" s="21" t="s">
        <v>1230</v>
      </c>
      <c r="D8965" s="21">
        <v>132546</v>
      </c>
      <c r="E8965" s="21"/>
      <c r="F8965" s="55">
        <v>817.86</v>
      </c>
      <c r="G8965" s="21" t="s">
        <v>1459</v>
      </c>
      <c r="P8965" s="21" t="e">
        <f t="shared" ca="1" si="299"/>
        <v>#NAME?</v>
      </c>
    </row>
    <row r="8966" spans="1:16" x14ac:dyDescent="0.25">
      <c r="A8966" s="21" t="s">
        <v>2119</v>
      </c>
      <c r="B8966" s="25">
        <v>42258</v>
      </c>
      <c r="C8966" s="21" t="s">
        <v>1015</v>
      </c>
      <c r="D8966" s="21" t="s">
        <v>1018</v>
      </c>
      <c r="E8966" s="26">
        <v>95</v>
      </c>
      <c r="G8966" s="21" t="s">
        <v>323</v>
      </c>
      <c r="I8966" s="25" t="str">
        <f t="shared" ref="I8966:I8971" si="301">YEAR(B8966)&amp;"_"&amp;WEEKNUM(B8966)</f>
        <v>2015_37</v>
      </c>
      <c r="P8966" s="21" t="e">
        <f t="shared" ca="1" si="299"/>
        <v>#NAME?</v>
      </c>
    </row>
    <row r="8967" spans="1:16" x14ac:dyDescent="0.25">
      <c r="A8967" s="21" t="s">
        <v>2119</v>
      </c>
      <c r="B8967" s="25">
        <v>42258</v>
      </c>
      <c r="C8967" s="21" t="s">
        <v>1015</v>
      </c>
      <c r="D8967" s="21" t="s">
        <v>1487</v>
      </c>
      <c r="E8967" s="26">
        <v>50</v>
      </c>
      <c r="G8967" s="21" t="s">
        <v>1211</v>
      </c>
      <c r="I8967" s="25" t="str">
        <f t="shared" si="301"/>
        <v>2015_37</v>
      </c>
      <c r="P8967" s="21" t="e">
        <f t="shared" ca="1" si="299"/>
        <v>#NAME?</v>
      </c>
    </row>
    <row r="8968" spans="1:16" x14ac:dyDescent="0.25">
      <c r="A8968" s="21" t="s">
        <v>2119</v>
      </c>
      <c r="B8968" s="25">
        <v>42258</v>
      </c>
      <c r="C8968" s="21" t="s">
        <v>1015</v>
      </c>
      <c r="D8968" s="21" t="s">
        <v>389</v>
      </c>
      <c r="E8968" s="26">
        <v>1000</v>
      </c>
      <c r="G8968" s="21" t="s">
        <v>1504</v>
      </c>
      <c r="I8968" s="25" t="str">
        <f t="shared" si="301"/>
        <v>2015_37</v>
      </c>
      <c r="P8968" s="21" t="e">
        <f t="shared" ca="1" si="299"/>
        <v>#NAME?</v>
      </c>
    </row>
    <row r="8969" spans="1:16" x14ac:dyDescent="0.25">
      <c r="A8969" s="21" t="s">
        <v>2119</v>
      </c>
      <c r="B8969" s="25">
        <v>42258</v>
      </c>
      <c r="C8969" s="21" t="s">
        <v>1015</v>
      </c>
      <c r="D8969" s="21" t="s">
        <v>924</v>
      </c>
      <c r="E8969" s="26">
        <v>75</v>
      </c>
      <c r="G8969" s="21" t="s">
        <v>69</v>
      </c>
      <c r="H8969" s="21" t="s">
        <v>1573</v>
      </c>
      <c r="I8969" s="25" t="str">
        <f t="shared" si="301"/>
        <v>2015_37</v>
      </c>
      <c r="P8969" s="21" t="e">
        <f t="shared" ca="1" si="299"/>
        <v>#NAME?</v>
      </c>
    </row>
    <row r="8970" spans="1:16" x14ac:dyDescent="0.25">
      <c r="A8970" s="21" t="s">
        <v>2119</v>
      </c>
      <c r="B8970" s="25">
        <v>42258</v>
      </c>
      <c r="C8970" s="21" t="s">
        <v>1015</v>
      </c>
      <c r="D8970" s="21" t="s">
        <v>1505</v>
      </c>
      <c r="E8970" s="26">
        <v>82.5</v>
      </c>
      <c r="G8970" s="21" t="s">
        <v>1211</v>
      </c>
      <c r="I8970" s="25" t="str">
        <f t="shared" si="301"/>
        <v>2015_37</v>
      </c>
      <c r="P8970" s="21" t="e">
        <f t="shared" ca="1" si="299"/>
        <v>#NAME?</v>
      </c>
    </row>
    <row r="8971" spans="1:16" x14ac:dyDescent="0.25">
      <c r="A8971" s="21" t="s">
        <v>2119</v>
      </c>
      <c r="B8971" s="25">
        <v>42258</v>
      </c>
      <c r="C8971" s="21" t="s">
        <v>21</v>
      </c>
      <c r="D8971" s="21" t="s">
        <v>937</v>
      </c>
      <c r="E8971" s="26">
        <v>350</v>
      </c>
      <c r="G8971" s="21" t="s">
        <v>259</v>
      </c>
      <c r="I8971" s="25" t="str">
        <f t="shared" si="301"/>
        <v>2015_37</v>
      </c>
      <c r="P8971" s="21" t="e">
        <f t="shared" ca="1" si="299"/>
        <v>#NAME?</v>
      </c>
    </row>
    <row r="8972" spans="1:16" x14ac:dyDescent="0.25">
      <c r="A8972" s="21" t="s">
        <v>2119</v>
      </c>
      <c r="B8972" s="25">
        <v>42258</v>
      </c>
      <c r="C8972" s="21" t="s">
        <v>6</v>
      </c>
      <c r="D8972" s="21" t="s">
        <v>1506</v>
      </c>
      <c r="F8972" s="26">
        <v>1340</v>
      </c>
      <c r="G8972" s="21" t="s">
        <v>111</v>
      </c>
      <c r="P8972" s="21" t="e">
        <f t="shared" ca="1" si="299"/>
        <v>#NAME?</v>
      </c>
    </row>
    <row r="8973" spans="1:16" x14ac:dyDescent="0.25">
      <c r="A8973" s="21" t="s">
        <v>2119</v>
      </c>
      <c r="B8973" s="25">
        <v>42259</v>
      </c>
      <c r="C8973" s="21" t="s">
        <v>6</v>
      </c>
      <c r="D8973" s="21">
        <v>103304</v>
      </c>
      <c r="E8973" s="21"/>
      <c r="F8973" s="55">
        <v>-310.58</v>
      </c>
      <c r="G8973" s="21" t="s">
        <v>1450</v>
      </c>
      <c r="P8973" s="21" t="e">
        <f t="shared" ca="1" si="299"/>
        <v>#NAME?</v>
      </c>
    </row>
    <row r="8974" spans="1:16" x14ac:dyDescent="0.25">
      <c r="A8974" s="21" t="s">
        <v>2119</v>
      </c>
      <c r="B8974" s="25">
        <v>42259</v>
      </c>
      <c r="C8974" s="21" t="s">
        <v>6</v>
      </c>
      <c r="D8974" s="21">
        <v>103836</v>
      </c>
      <c r="E8974" s="21"/>
      <c r="F8974" s="55">
        <v>-143</v>
      </c>
      <c r="G8974" s="21" t="s">
        <v>1507</v>
      </c>
      <c r="P8974" s="21" t="e">
        <f t="shared" ca="1" si="299"/>
        <v>#NAME?</v>
      </c>
    </row>
    <row r="8975" spans="1:16" x14ac:dyDescent="0.25">
      <c r="A8975" s="21" t="s">
        <v>2119</v>
      </c>
      <c r="B8975" s="25">
        <v>42259</v>
      </c>
      <c r="C8975" s="21" t="s">
        <v>6</v>
      </c>
      <c r="D8975" s="21">
        <v>103690</v>
      </c>
      <c r="E8975" s="21"/>
      <c r="F8975" s="55">
        <v>-25.71</v>
      </c>
      <c r="G8975" s="21" t="s">
        <v>1450</v>
      </c>
      <c r="P8975" s="21" t="e">
        <f t="shared" ca="1" si="299"/>
        <v>#NAME?</v>
      </c>
    </row>
    <row r="8976" spans="1:16" x14ac:dyDescent="0.25">
      <c r="A8976" s="21" t="s">
        <v>2119</v>
      </c>
      <c r="B8976" s="25">
        <v>42261</v>
      </c>
      <c r="C8976" s="21" t="s">
        <v>6</v>
      </c>
      <c r="D8976" s="21">
        <v>367683</v>
      </c>
      <c r="E8976" s="21"/>
      <c r="F8976" s="55">
        <v>724.1</v>
      </c>
      <c r="G8976" s="21" t="s">
        <v>1450</v>
      </c>
      <c r="P8976" s="21" t="e">
        <f t="shared" ca="1" si="299"/>
        <v>#NAME?</v>
      </c>
    </row>
    <row r="8977" spans="1:16" x14ac:dyDescent="0.25">
      <c r="A8977" s="21" t="s">
        <v>2119</v>
      </c>
      <c r="B8977" s="25">
        <v>42261</v>
      </c>
      <c r="C8977" s="21" t="s">
        <v>6</v>
      </c>
      <c r="D8977" s="21">
        <v>358224</v>
      </c>
      <c r="E8977" s="21"/>
      <c r="F8977" s="55">
        <v>88.45</v>
      </c>
      <c r="G8977" s="21" t="s">
        <v>97</v>
      </c>
      <c r="P8977" s="21" t="e">
        <f t="shared" ca="1" si="299"/>
        <v>#NAME?</v>
      </c>
    </row>
    <row r="8978" spans="1:16" x14ac:dyDescent="0.25">
      <c r="A8978" s="21" t="s">
        <v>2119</v>
      </c>
      <c r="B8978" s="25">
        <v>42261</v>
      </c>
      <c r="C8978" s="21" t="s">
        <v>6</v>
      </c>
      <c r="D8978" s="21">
        <v>556336</v>
      </c>
      <c r="E8978" s="21"/>
      <c r="F8978" s="55">
        <v>1082.77</v>
      </c>
      <c r="G8978" s="28" t="s">
        <v>1354</v>
      </c>
      <c r="P8978" s="21" t="e">
        <f t="shared" ca="1" si="299"/>
        <v>#NAME?</v>
      </c>
    </row>
    <row r="8979" spans="1:16" x14ac:dyDescent="0.25">
      <c r="A8979" s="21" t="s">
        <v>2119</v>
      </c>
      <c r="B8979" s="25">
        <v>42261</v>
      </c>
      <c r="C8979" s="21" t="s">
        <v>1230</v>
      </c>
      <c r="D8979" s="21">
        <v>556375</v>
      </c>
      <c r="E8979" s="21"/>
      <c r="F8979" s="55">
        <v>75.069999999999993</v>
      </c>
      <c r="G8979" s="21" t="s">
        <v>1211</v>
      </c>
      <c r="P8979" s="21" t="e">
        <f t="shared" ca="1" si="299"/>
        <v>#NAME?</v>
      </c>
    </row>
    <row r="8980" spans="1:16" x14ac:dyDescent="0.25">
      <c r="A8980" s="21" t="s">
        <v>2119</v>
      </c>
      <c r="B8980" s="25">
        <v>42261</v>
      </c>
      <c r="C8980" s="21" t="s">
        <v>6</v>
      </c>
      <c r="D8980" s="21">
        <v>556416</v>
      </c>
      <c r="E8980" s="21"/>
      <c r="F8980" s="55">
        <v>188.77</v>
      </c>
      <c r="G8980" s="28" t="s">
        <v>1354</v>
      </c>
      <c r="P8980" s="21" t="e">
        <f t="shared" ref="P8980:P9043" ca="1" si="302">sheetexists("budgets", G8980)</f>
        <v>#NAME?</v>
      </c>
    </row>
    <row r="8981" spans="1:16" x14ac:dyDescent="0.25">
      <c r="A8981" s="21" t="s">
        <v>2119</v>
      </c>
      <c r="B8981" s="25">
        <v>42261</v>
      </c>
      <c r="C8981" s="21" t="s">
        <v>1230</v>
      </c>
      <c r="D8981" s="21">
        <v>556454</v>
      </c>
      <c r="E8981" s="21"/>
      <c r="F8981" s="55">
        <v>253.65</v>
      </c>
      <c r="G8981" s="21" t="s">
        <v>1460</v>
      </c>
      <c r="P8981" s="21" t="e">
        <f t="shared" ca="1" si="302"/>
        <v>#NAME?</v>
      </c>
    </row>
    <row r="8982" spans="1:16" x14ac:dyDescent="0.25">
      <c r="A8982" s="21" t="s">
        <v>2119</v>
      </c>
      <c r="B8982" s="25">
        <v>42261</v>
      </c>
      <c r="C8982" s="21" t="s">
        <v>6</v>
      </c>
      <c r="D8982" s="21">
        <v>103933</v>
      </c>
      <c r="E8982" s="21"/>
      <c r="F8982" s="55">
        <v>67.37</v>
      </c>
      <c r="G8982" s="21" t="s">
        <v>1450</v>
      </c>
      <c r="P8982" s="21" t="e">
        <f t="shared" ca="1" si="302"/>
        <v>#NAME?</v>
      </c>
    </row>
    <row r="8983" spans="1:16" x14ac:dyDescent="0.25">
      <c r="A8983" s="21" t="s">
        <v>2119</v>
      </c>
      <c r="B8983" s="25">
        <v>42261</v>
      </c>
      <c r="C8983" s="21" t="s">
        <v>1015</v>
      </c>
      <c r="D8983" s="21" t="s">
        <v>40</v>
      </c>
      <c r="E8983" s="26">
        <v>300</v>
      </c>
      <c r="G8983" s="21" t="s">
        <v>1440</v>
      </c>
      <c r="I8983" s="25" t="str">
        <f t="shared" ref="I8983:I8995" si="303">YEAR(B8983)&amp;"_"&amp;WEEKNUM(B8983)</f>
        <v>2015_38</v>
      </c>
      <c r="P8983" s="21" t="e">
        <f t="shared" ca="1" si="302"/>
        <v>#NAME?</v>
      </c>
    </row>
    <row r="8984" spans="1:16" x14ac:dyDescent="0.25">
      <c r="A8984" s="21" t="s">
        <v>2119</v>
      </c>
      <c r="B8984" s="25">
        <v>42261</v>
      </c>
      <c r="C8984" s="21" t="s">
        <v>1015</v>
      </c>
      <c r="D8984" s="21" t="s">
        <v>40</v>
      </c>
      <c r="E8984" s="26">
        <v>390</v>
      </c>
      <c r="G8984" s="21" t="s">
        <v>1211</v>
      </c>
      <c r="I8984" s="25" t="str">
        <f t="shared" si="303"/>
        <v>2015_38</v>
      </c>
      <c r="P8984" s="21" t="e">
        <f t="shared" ca="1" si="302"/>
        <v>#NAME?</v>
      </c>
    </row>
    <row r="8985" spans="1:16" x14ac:dyDescent="0.25">
      <c r="A8985" s="21" t="s">
        <v>2119</v>
      </c>
      <c r="B8985" s="25">
        <v>42261</v>
      </c>
      <c r="C8985" s="21" t="s">
        <v>1015</v>
      </c>
      <c r="D8985" s="21" t="s">
        <v>40</v>
      </c>
      <c r="E8985" s="26">
        <v>3000</v>
      </c>
      <c r="G8985" s="21" t="s">
        <v>1460</v>
      </c>
      <c r="I8985" s="25" t="str">
        <f t="shared" si="303"/>
        <v>2015_38</v>
      </c>
      <c r="P8985" s="21" t="e">
        <f t="shared" ca="1" si="302"/>
        <v>#NAME?</v>
      </c>
    </row>
    <row r="8986" spans="1:16" x14ac:dyDescent="0.25">
      <c r="A8986" s="21" t="s">
        <v>2119</v>
      </c>
      <c r="B8986" s="25">
        <v>42261</v>
      </c>
      <c r="C8986" s="21" t="s">
        <v>1015</v>
      </c>
      <c r="D8986" s="21" t="s">
        <v>22</v>
      </c>
      <c r="E8986" s="26">
        <v>3500</v>
      </c>
      <c r="G8986" s="21" t="s">
        <v>1459</v>
      </c>
      <c r="I8986" s="25" t="str">
        <f t="shared" si="303"/>
        <v>2015_38</v>
      </c>
      <c r="P8986" s="21" t="e">
        <f t="shared" ca="1" si="302"/>
        <v>#NAME?</v>
      </c>
    </row>
    <row r="8987" spans="1:16" x14ac:dyDescent="0.25">
      <c r="A8987" s="21" t="s">
        <v>2119</v>
      </c>
      <c r="B8987" s="25">
        <v>42261</v>
      </c>
      <c r="C8987" s="21" t="s">
        <v>1015</v>
      </c>
      <c r="D8987" s="21" t="s">
        <v>295</v>
      </c>
      <c r="E8987" s="26">
        <v>1000</v>
      </c>
      <c r="G8987" s="21" t="s">
        <v>1508</v>
      </c>
      <c r="I8987" s="25" t="str">
        <f t="shared" si="303"/>
        <v>2015_38</v>
      </c>
      <c r="P8987" s="21" t="e">
        <f t="shared" ca="1" si="302"/>
        <v>#NAME?</v>
      </c>
    </row>
    <row r="8988" spans="1:16" x14ac:dyDescent="0.25">
      <c r="A8988" s="21" t="s">
        <v>2119</v>
      </c>
      <c r="B8988" s="25">
        <v>42261</v>
      </c>
      <c r="C8988" s="21" t="s">
        <v>1015</v>
      </c>
      <c r="D8988" s="21" t="s">
        <v>1509</v>
      </c>
      <c r="E8988" s="26">
        <v>750</v>
      </c>
      <c r="G8988" s="21" t="s">
        <v>1459</v>
      </c>
      <c r="I8988" s="25" t="str">
        <f t="shared" si="303"/>
        <v>2015_38</v>
      </c>
      <c r="P8988" s="21" t="e">
        <f t="shared" ca="1" si="302"/>
        <v>#NAME?</v>
      </c>
    </row>
    <row r="8989" spans="1:16" x14ac:dyDescent="0.25">
      <c r="A8989" s="21" t="s">
        <v>2119</v>
      </c>
      <c r="B8989" s="25">
        <v>42261</v>
      </c>
      <c r="C8989" s="21" t="s">
        <v>21</v>
      </c>
      <c r="D8989" s="21" t="s">
        <v>924</v>
      </c>
      <c r="E8989" s="26">
        <v>3100</v>
      </c>
      <c r="G8989" s="21" t="s">
        <v>1450</v>
      </c>
      <c r="I8989" s="25" t="str">
        <f t="shared" si="303"/>
        <v>2015_38</v>
      </c>
      <c r="P8989" s="21" t="e">
        <f t="shared" ca="1" si="302"/>
        <v>#NAME?</v>
      </c>
    </row>
    <row r="8990" spans="1:16" x14ac:dyDescent="0.25">
      <c r="A8990" s="21" t="s">
        <v>2119</v>
      </c>
      <c r="B8990" s="25">
        <v>42261</v>
      </c>
      <c r="C8990" s="21" t="s">
        <v>21</v>
      </c>
      <c r="D8990" s="21" t="s">
        <v>40</v>
      </c>
      <c r="E8990" s="26">
        <v>900</v>
      </c>
      <c r="G8990" s="21" t="s">
        <v>1426</v>
      </c>
      <c r="I8990" s="25" t="str">
        <f t="shared" si="303"/>
        <v>2015_38</v>
      </c>
      <c r="P8990" s="21" t="e">
        <f t="shared" ca="1" si="302"/>
        <v>#NAME?</v>
      </c>
    </row>
    <row r="8991" spans="1:16" x14ac:dyDescent="0.25">
      <c r="A8991" s="21" t="s">
        <v>2119</v>
      </c>
      <c r="B8991" s="25">
        <v>42261</v>
      </c>
      <c r="C8991" s="21" t="s">
        <v>21</v>
      </c>
      <c r="D8991" s="21" t="s">
        <v>40</v>
      </c>
      <c r="E8991" s="26">
        <v>410</v>
      </c>
      <c r="G8991" s="28" t="s">
        <v>1220</v>
      </c>
      <c r="I8991" s="25" t="str">
        <f t="shared" si="303"/>
        <v>2015_38</v>
      </c>
      <c r="P8991" s="21" t="e">
        <f t="shared" ca="1" si="302"/>
        <v>#NAME?</v>
      </c>
    </row>
    <row r="8992" spans="1:16" x14ac:dyDescent="0.25">
      <c r="A8992" s="21" t="s">
        <v>2119</v>
      </c>
      <c r="B8992" s="25">
        <v>42261</v>
      </c>
      <c r="C8992" s="21" t="s">
        <v>21</v>
      </c>
      <c r="D8992" s="21" t="s">
        <v>40</v>
      </c>
      <c r="E8992" s="26">
        <v>400</v>
      </c>
      <c r="G8992" s="21" t="s">
        <v>1235</v>
      </c>
      <c r="I8992" s="25" t="str">
        <f t="shared" si="303"/>
        <v>2015_38</v>
      </c>
      <c r="P8992" s="21" t="e">
        <f t="shared" ca="1" si="302"/>
        <v>#NAME?</v>
      </c>
    </row>
    <row r="8993" spans="1:16" x14ac:dyDescent="0.25">
      <c r="A8993" s="21" t="s">
        <v>2119</v>
      </c>
      <c r="B8993" s="25">
        <v>42261</v>
      </c>
      <c r="C8993" s="21" t="s">
        <v>21</v>
      </c>
      <c r="D8993" s="21" t="s">
        <v>40</v>
      </c>
      <c r="E8993" s="26">
        <v>390</v>
      </c>
      <c r="G8993" s="21" t="s">
        <v>1510</v>
      </c>
      <c r="I8993" s="25" t="str">
        <f t="shared" si="303"/>
        <v>2015_38</v>
      </c>
      <c r="P8993" s="21" t="e">
        <f t="shared" ca="1" si="302"/>
        <v>#NAME?</v>
      </c>
    </row>
    <row r="8994" spans="1:16" x14ac:dyDescent="0.25">
      <c r="A8994" s="21" t="s">
        <v>2119</v>
      </c>
      <c r="B8994" s="25">
        <v>42261</v>
      </c>
      <c r="C8994" s="21" t="s">
        <v>21</v>
      </c>
      <c r="D8994" s="21" t="s">
        <v>1382</v>
      </c>
      <c r="E8994" s="26">
        <v>2000</v>
      </c>
      <c r="G8994" s="21" t="s">
        <v>1450</v>
      </c>
      <c r="I8994" s="25" t="str">
        <f t="shared" si="303"/>
        <v>2015_38</v>
      </c>
      <c r="P8994" s="21" t="e">
        <f t="shared" ca="1" si="302"/>
        <v>#NAME?</v>
      </c>
    </row>
    <row r="8995" spans="1:16" x14ac:dyDescent="0.25">
      <c r="A8995" s="21" t="s">
        <v>2119</v>
      </c>
      <c r="B8995" s="25">
        <v>42261</v>
      </c>
      <c r="C8995" s="21" t="s">
        <v>21</v>
      </c>
      <c r="D8995" s="21" t="s">
        <v>295</v>
      </c>
      <c r="E8995" s="26">
        <v>2000</v>
      </c>
      <c r="G8995" s="28" t="s">
        <v>1354</v>
      </c>
      <c r="I8995" s="25" t="str">
        <f t="shared" si="303"/>
        <v>2015_38</v>
      </c>
      <c r="P8995" s="21" t="e">
        <f t="shared" ca="1" si="302"/>
        <v>#NAME?</v>
      </c>
    </row>
    <row r="8996" spans="1:16" x14ac:dyDescent="0.25">
      <c r="A8996" s="21" t="s">
        <v>2119</v>
      </c>
      <c r="B8996" s="25">
        <v>42262</v>
      </c>
      <c r="C8996" s="21" t="s">
        <v>1230</v>
      </c>
      <c r="D8996" s="21">
        <v>420876</v>
      </c>
      <c r="E8996" s="21"/>
      <c r="F8996" s="55">
        <v>594.98</v>
      </c>
      <c r="G8996" s="21" t="s">
        <v>1459</v>
      </c>
      <c r="P8996" s="21" t="e">
        <f t="shared" ca="1" si="302"/>
        <v>#NAME?</v>
      </c>
    </row>
    <row r="8997" spans="1:16" x14ac:dyDescent="0.25">
      <c r="A8997" s="21" t="s">
        <v>2119</v>
      </c>
      <c r="B8997" s="25">
        <v>42262</v>
      </c>
      <c r="C8997" s="21" t="s">
        <v>6</v>
      </c>
      <c r="D8997" s="21">
        <v>344949</v>
      </c>
      <c r="E8997" s="21"/>
      <c r="F8997" s="55">
        <v>513.49</v>
      </c>
      <c r="G8997" s="21" t="s">
        <v>582</v>
      </c>
      <c r="P8997" s="21" t="e">
        <f t="shared" ca="1" si="302"/>
        <v>#NAME?</v>
      </c>
    </row>
    <row r="8998" spans="1:16" x14ac:dyDescent="0.25">
      <c r="A8998" s="21" t="s">
        <v>2119</v>
      </c>
      <c r="B8998" s="25">
        <v>42262</v>
      </c>
      <c r="C8998" s="21" t="s">
        <v>1230</v>
      </c>
      <c r="D8998" s="21">
        <v>344972</v>
      </c>
      <c r="E8998" s="21"/>
      <c r="F8998" s="55">
        <v>38.72</v>
      </c>
      <c r="G8998" s="21" t="s">
        <v>337</v>
      </c>
      <c r="P8998" s="21" t="e">
        <f t="shared" ca="1" si="302"/>
        <v>#NAME?</v>
      </c>
    </row>
    <row r="8999" spans="1:16" x14ac:dyDescent="0.25">
      <c r="A8999" s="21" t="s">
        <v>2119</v>
      </c>
      <c r="B8999" s="25">
        <v>42262</v>
      </c>
      <c r="C8999" s="21" t="s">
        <v>1230</v>
      </c>
      <c r="D8999" s="21" t="s">
        <v>1511</v>
      </c>
      <c r="E8999" s="21"/>
      <c r="F8999" s="55">
        <v>52.84</v>
      </c>
      <c r="G8999" s="21" t="s">
        <v>1399</v>
      </c>
      <c r="P8999" s="21" t="e">
        <f t="shared" ca="1" si="302"/>
        <v>#NAME?</v>
      </c>
    </row>
    <row r="9000" spans="1:16" x14ac:dyDescent="0.25">
      <c r="A9000" s="21" t="s">
        <v>2119</v>
      </c>
      <c r="B9000" s="25">
        <v>42263</v>
      </c>
      <c r="C9000" s="21" t="s">
        <v>6</v>
      </c>
      <c r="D9000" s="21">
        <v>358564</v>
      </c>
      <c r="E9000" s="21"/>
      <c r="F9000" s="55">
        <v>49.19</v>
      </c>
      <c r="G9000" s="21" t="s">
        <v>111</v>
      </c>
      <c r="P9000" s="21" t="e">
        <f t="shared" ca="1" si="302"/>
        <v>#NAME?</v>
      </c>
    </row>
    <row r="9001" spans="1:16" x14ac:dyDescent="0.25">
      <c r="A9001" s="21" t="s">
        <v>2119</v>
      </c>
      <c r="B9001" s="25">
        <v>42263</v>
      </c>
      <c r="C9001" s="21" t="s">
        <v>6</v>
      </c>
      <c r="D9001" s="21">
        <v>104048</v>
      </c>
      <c r="E9001" s="21"/>
      <c r="F9001" s="55">
        <v>343.78</v>
      </c>
      <c r="G9001" s="21" t="s">
        <v>1450</v>
      </c>
      <c r="P9001" s="21" t="e">
        <f t="shared" ca="1" si="302"/>
        <v>#NAME?</v>
      </c>
    </row>
    <row r="9002" spans="1:16" x14ac:dyDescent="0.25">
      <c r="A9002" s="21" t="s">
        <v>2119</v>
      </c>
      <c r="B9002" s="25">
        <v>42263</v>
      </c>
      <c r="C9002" s="21" t="s">
        <v>1015</v>
      </c>
      <c r="D9002" s="21" t="s">
        <v>1018</v>
      </c>
      <c r="E9002" s="26">
        <v>175.54</v>
      </c>
      <c r="G9002" s="21" t="s">
        <v>323</v>
      </c>
      <c r="I9002" s="25" t="str">
        <f>YEAR(B9002)&amp;"_"&amp;WEEKNUM(B9002)</f>
        <v>2015_38</v>
      </c>
      <c r="P9002" s="21" t="e">
        <f t="shared" ca="1" si="302"/>
        <v>#NAME?</v>
      </c>
    </row>
    <row r="9003" spans="1:16" x14ac:dyDescent="0.25">
      <c r="A9003" s="21" t="s">
        <v>2119</v>
      </c>
      <c r="B9003" s="25">
        <v>42264</v>
      </c>
      <c r="C9003" s="21" t="s">
        <v>1230</v>
      </c>
      <c r="D9003" s="21">
        <v>421167</v>
      </c>
      <c r="E9003" s="21"/>
      <c r="F9003" s="55">
        <v>191.24</v>
      </c>
      <c r="G9003" s="21" t="s">
        <v>1459</v>
      </c>
      <c r="P9003" s="21" t="e">
        <f t="shared" ca="1" si="302"/>
        <v>#NAME?</v>
      </c>
    </row>
    <row r="9004" spans="1:16" x14ac:dyDescent="0.25">
      <c r="A9004" s="21" t="s">
        <v>2119</v>
      </c>
      <c r="B9004" s="25">
        <v>42264</v>
      </c>
      <c r="C9004" s="21" t="s">
        <v>1015</v>
      </c>
      <c r="D9004" s="21" t="s">
        <v>1376</v>
      </c>
      <c r="E9004" s="26">
        <v>350</v>
      </c>
      <c r="G9004" s="21" t="s">
        <v>1362</v>
      </c>
      <c r="I9004" s="25" t="str">
        <f>YEAR(B9004)&amp;"_"&amp;WEEKNUM(B9004)</f>
        <v>2015_38</v>
      </c>
      <c r="P9004" s="21" t="e">
        <f t="shared" ca="1" si="302"/>
        <v>#NAME?</v>
      </c>
    </row>
    <row r="9005" spans="1:16" x14ac:dyDescent="0.25">
      <c r="A9005" s="21" t="s">
        <v>2119</v>
      </c>
      <c r="B9005" s="25">
        <v>42265</v>
      </c>
      <c r="C9005" s="21" t="s">
        <v>1230</v>
      </c>
      <c r="D9005" s="21">
        <v>421343</v>
      </c>
      <c r="E9005" s="21"/>
      <c r="F9005" s="55">
        <v>1191.08</v>
      </c>
      <c r="G9005" s="21" t="s">
        <v>1459</v>
      </c>
      <c r="P9005" s="21" t="e">
        <f t="shared" ca="1" si="302"/>
        <v>#NAME?</v>
      </c>
    </row>
    <row r="9006" spans="1:16" x14ac:dyDescent="0.25">
      <c r="A9006" s="21" t="s">
        <v>2119</v>
      </c>
      <c r="B9006" s="25">
        <v>42265</v>
      </c>
      <c r="C9006" s="21" t="s">
        <v>6</v>
      </c>
      <c r="D9006" s="21">
        <v>104189</v>
      </c>
      <c r="E9006" s="21"/>
      <c r="F9006" s="55">
        <v>678.22</v>
      </c>
      <c r="G9006" s="21" t="s">
        <v>1450</v>
      </c>
      <c r="P9006" s="21" t="e">
        <f t="shared" ca="1" si="302"/>
        <v>#NAME?</v>
      </c>
    </row>
    <row r="9007" spans="1:16" x14ac:dyDescent="0.25">
      <c r="A9007" s="21" t="s">
        <v>2119</v>
      </c>
      <c r="B9007" s="25">
        <v>42265</v>
      </c>
      <c r="C9007" s="21" t="s">
        <v>6</v>
      </c>
      <c r="D9007" s="21">
        <v>104189</v>
      </c>
      <c r="E9007" s="21"/>
      <c r="F9007" s="55">
        <v>-112.35</v>
      </c>
      <c r="G9007" s="21" t="s">
        <v>1450</v>
      </c>
      <c r="P9007" s="21" t="e">
        <f t="shared" ca="1" si="302"/>
        <v>#NAME?</v>
      </c>
    </row>
    <row r="9008" spans="1:16" x14ac:dyDescent="0.25">
      <c r="A9008" s="21" t="s">
        <v>2119</v>
      </c>
      <c r="B9008" s="25">
        <v>42265</v>
      </c>
      <c r="C9008" s="21" t="s">
        <v>21</v>
      </c>
      <c r="D9008" s="21" t="s">
        <v>1201</v>
      </c>
      <c r="E9008" s="26">
        <v>1300</v>
      </c>
      <c r="G9008" s="28" t="s">
        <v>1354</v>
      </c>
      <c r="I9008" s="25" t="str">
        <f>YEAR(B9008)&amp;"_"&amp;WEEKNUM(B9008)</f>
        <v>2015_38</v>
      </c>
      <c r="P9008" s="21" t="e">
        <f t="shared" ca="1" si="302"/>
        <v>#NAME?</v>
      </c>
    </row>
    <row r="9009" spans="1:16" x14ac:dyDescent="0.25">
      <c r="A9009" s="21" t="s">
        <v>2119</v>
      </c>
      <c r="B9009" s="25">
        <v>42266</v>
      </c>
      <c r="C9009" s="21" t="s">
        <v>1230</v>
      </c>
      <c r="D9009" s="21">
        <v>557713</v>
      </c>
      <c r="E9009" s="21"/>
      <c r="F9009" s="55">
        <v>188.17</v>
      </c>
      <c r="G9009" s="21" t="s">
        <v>1362</v>
      </c>
      <c r="P9009" s="21" t="e">
        <f t="shared" ca="1" si="302"/>
        <v>#NAME?</v>
      </c>
    </row>
    <row r="9010" spans="1:16" x14ac:dyDescent="0.25">
      <c r="A9010" s="21" t="s">
        <v>2119</v>
      </c>
      <c r="B9010" s="25">
        <v>42266</v>
      </c>
      <c r="C9010" s="21" t="s">
        <v>6</v>
      </c>
      <c r="D9010" s="21">
        <v>133191</v>
      </c>
      <c r="E9010" s="21"/>
      <c r="F9010" s="55">
        <v>470.93</v>
      </c>
      <c r="G9010" s="21" t="s">
        <v>164</v>
      </c>
      <c r="P9010" s="21" t="e">
        <f t="shared" ca="1" si="302"/>
        <v>#NAME?</v>
      </c>
    </row>
    <row r="9011" spans="1:16" x14ac:dyDescent="0.25">
      <c r="A9011" s="21" t="s">
        <v>2119</v>
      </c>
      <c r="B9011" s="25">
        <v>42268</v>
      </c>
      <c r="C9011" s="21" t="s">
        <v>6</v>
      </c>
      <c r="D9011" s="21">
        <v>706199</v>
      </c>
      <c r="E9011" s="21"/>
      <c r="F9011" s="55">
        <v>267.89999999999998</v>
      </c>
      <c r="G9011" s="21" t="s">
        <v>1481</v>
      </c>
      <c r="P9011" s="21" t="e">
        <f t="shared" ca="1" si="302"/>
        <v>#NAME?</v>
      </c>
    </row>
    <row r="9012" spans="1:16" x14ac:dyDescent="0.25">
      <c r="A9012" s="21" t="s">
        <v>2119</v>
      </c>
      <c r="B9012" s="25">
        <v>42268</v>
      </c>
      <c r="C9012" s="21" t="s">
        <v>6</v>
      </c>
      <c r="D9012" s="21" t="s">
        <v>299</v>
      </c>
      <c r="E9012" s="21"/>
      <c r="F9012" s="55">
        <v>205.94</v>
      </c>
      <c r="G9012" s="21" t="s">
        <v>1450</v>
      </c>
      <c r="P9012" s="21" t="e">
        <f t="shared" ca="1" si="302"/>
        <v>#NAME?</v>
      </c>
    </row>
    <row r="9013" spans="1:16" x14ac:dyDescent="0.25">
      <c r="A9013" s="21" t="s">
        <v>2119</v>
      </c>
      <c r="B9013" s="25">
        <v>42268</v>
      </c>
      <c r="C9013" s="21" t="s">
        <v>6</v>
      </c>
      <c r="D9013" s="21" t="s">
        <v>299</v>
      </c>
      <c r="E9013" s="21"/>
      <c r="F9013" s="55">
        <v>87.76</v>
      </c>
      <c r="G9013" s="21" t="s">
        <v>1450</v>
      </c>
      <c r="P9013" s="21" t="e">
        <f t="shared" ca="1" si="302"/>
        <v>#NAME?</v>
      </c>
    </row>
    <row r="9014" spans="1:16" x14ac:dyDescent="0.25">
      <c r="A9014" s="21" t="s">
        <v>2119</v>
      </c>
      <c r="B9014" s="25">
        <v>42268</v>
      </c>
      <c r="C9014" s="21" t="s">
        <v>1230</v>
      </c>
      <c r="D9014" s="21">
        <v>133257</v>
      </c>
      <c r="E9014" s="21"/>
      <c r="F9014" s="55">
        <v>1644.24</v>
      </c>
      <c r="G9014" s="21" t="s">
        <v>1493</v>
      </c>
      <c r="P9014" s="21" t="e">
        <f t="shared" ca="1" si="302"/>
        <v>#NAME?</v>
      </c>
    </row>
    <row r="9015" spans="1:16" x14ac:dyDescent="0.25">
      <c r="A9015" s="21" t="s">
        <v>2119</v>
      </c>
      <c r="B9015" s="25">
        <v>42268</v>
      </c>
      <c r="C9015" s="21" t="s">
        <v>1015</v>
      </c>
      <c r="D9015" s="21" t="s">
        <v>1419</v>
      </c>
      <c r="E9015" s="26">
        <v>3000</v>
      </c>
      <c r="G9015" s="21" t="s">
        <v>1459</v>
      </c>
      <c r="I9015" s="25" t="str">
        <f t="shared" ref="I9015:I9027" si="304">YEAR(B9015)&amp;"_"&amp;WEEKNUM(B9015)</f>
        <v>2015_39</v>
      </c>
      <c r="P9015" s="21" t="e">
        <f t="shared" ca="1" si="302"/>
        <v>#NAME?</v>
      </c>
    </row>
    <row r="9016" spans="1:16" x14ac:dyDescent="0.25">
      <c r="A9016" s="21" t="s">
        <v>2119</v>
      </c>
      <c r="B9016" s="25">
        <v>42268</v>
      </c>
      <c r="C9016" s="21" t="s">
        <v>1015</v>
      </c>
      <c r="D9016" s="21" t="s">
        <v>40</v>
      </c>
      <c r="E9016" s="26">
        <v>540</v>
      </c>
      <c r="G9016" s="21" t="s">
        <v>1211</v>
      </c>
      <c r="I9016" s="25" t="str">
        <f t="shared" si="304"/>
        <v>2015_39</v>
      </c>
      <c r="P9016" s="21" t="e">
        <f t="shared" ca="1" si="302"/>
        <v>#NAME?</v>
      </c>
    </row>
    <row r="9017" spans="1:16" x14ac:dyDescent="0.25">
      <c r="A9017" s="21" t="s">
        <v>2119</v>
      </c>
      <c r="B9017" s="25">
        <v>42268</v>
      </c>
      <c r="C9017" s="21" t="s">
        <v>1015</v>
      </c>
      <c r="D9017" s="21" t="s">
        <v>40</v>
      </c>
      <c r="E9017" s="26">
        <v>150</v>
      </c>
      <c r="G9017" s="21" t="s">
        <v>1460</v>
      </c>
      <c r="I9017" s="25" t="str">
        <f t="shared" si="304"/>
        <v>2015_39</v>
      </c>
      <c r="P9017" s="21" t="e">
        <f t="shared" ca="1" si="302"/>
        <v>#NAME?</v>
      </c>
    </row>
    <row r="9018" spans="1:16" x14ac:dyDescent="0.25">
      <c r="A9018" s="21" t="s">
        <v>2119</v>
      </c>
      <c r="B9018" s="25">
        <v>42268</v>
      </c>
      <c r="C9018" s="21" t="s">
        <v>1015</v>
      </c>
      <c r="D9018" s="21" t="s">
        <v>40</v>
      </c>
      <c r="E9018" s="26">
        <v>1500</v>
      </c>
      <c r="G9018" s="21" t="s">
        <v>1460</v>
      </c>
      <c r="I9018" s="25" t="str">
        <f t="shared" si="304"/>
        <v>2015_39</v>
      </c>
      <c r="P9018" s="21" t="e">
        <f t="shared" ca="1" si="302"/>
        <v>#NAME?</v>
      </c>
    </row>
    <row r="9019" spans="1:16" x14ac:dyDescent="0.25">
      <c r="A9019" s="21" t="s">
        <v>2119</v>
      </c>
      <c r="B9019" s="25">
        <v>42268</v>
      </c>
      <c r="C9019" s="21" t="s">
        <v>21</v>
      </c>
      <c r="D9019" s="21" t="s">
        <v>40</v>
      </c>
      <c r="E9019" s="26">
        <v>150</v>
      </c>
      <c r="G9019" s="21" t="s">
        <v>97</v>
      </c>
      <c r="I9019" s="25" t="str">
        <f t="shared" si="304"/>
        <v>2015_39</v>
      </c>
      <c r="P9019" s="21" t="e">
        <f t="shared" ca="1" si="302"/>
        <v>#NAME?</v>
      </c>
    </row>
    <row r="9020" spans="1:16" x14ac:dyDescent="0.25">
      <c r="A9020" s="21" t="s">
        <v>2119</v>
      </c>
      <c r="B9020" s="25">
        <v>42268</v>
      </c>
      <c r="C9020" s="21" t="s">
        <v>21</v>
      </c>
      <c r="D9020" s="21" t="s">
        <v>40</v>
      </c>
      <c r="E9020" s="26">
        <v>150</v>
      </c>
      <c r="G9020" s="21" t="s">
        <v>582</v>
      </c>
      <c r="I9020" s="25" t="str">
        <f t="shared" si="304"/>
        <v>2015_39</v>
      </c>
      <c r="P9020" s="21" t="e">
        <f t="shared" ca="1" si="302"/>
        <v>#NAME?</v>
      </c>
    </row>
    <row r="9021" spans="1:16" x14ac:dyDescent="0.25">
      <c r="A9021" s="21" t="s">
        <v>2119</v>
      </c>
      <c r="B9021" s="25">
        <v>42268</v>
      </c>
      <c r="C9021" s="21" t="s">
        <v>21</v>
      </c>
      <c r="D9021" s="21" t="s">
        <v>40</v>
      </c>
      <c r="E9021" s="26">
        <v>280</v>
      </c>
      <c r="G9021" s="21" t="s">
        <v>111</v>
      </c>
      <c r="I9021" s="25" t="str">
        <f t="shared" si="304"/>
        <v>2015_39</v>
      </c>
      <c r="P9021" s="21" t="e">
        <f t="shared" ca="1" si="302"/>
        <v>#NAME?</v>
      </c>
    </row>
    <row r="9022" spans="1:16" x14ac:dyDescent="0.25">
      <c r="A9022" s="21" t="s">
        <v>2119</v>
      </c>
      <c r="B9022" s="25">
        <v>42268</v>
      </c>
      <c r="C9022" s="21" t="s">
        <v>21</v>
      </c>
      <c r="D9022" s="21" t="s">
        <v>40</v>
      </c>
      <c r="E9022" s="26">
        <v>280</v>
      </c>
      <c r="G9022" s="21" t="s">
        <v>259</v>
      </c>
      <c r="I9022" s="25" t="str">
        <f t="shared" si="304"/>
        <v>2015_39</v>
      </c>
      <c r="P9022" s="21" t="e">
        <f t="shared" ca="1" si="302"/>
        <v>#NAME?</v>
      </c>
    </row>
    <row r="9023" spans="1:16" x14ac:dyDescent="0.25">
      <c r="A9023" s="21" t="s">
        <v>2119</v>
      </c>
      <c r="B9023" s="25">
        <v>42268</v>
      </c>
      <c r="C9023" s="21" t="s">
        <v>21</v>
      </c>
      <c r="D9023" s="21" t="s">
        <v>40</v>
      </c>
      <c r="E9023" s="26">
        <v>280</v>
      </c>
      <c r="G9023" s="21" t="s">
        <v>164</v>
      </c>
      <c r="I9023" s="25" t="str">
        <f t="shared" si="304"/>
        <v>2015_39</v>
      </c>
      <c r="P9023" s="21" t="e">
        <f t="shared" ca="1" si="302"/>
        <v>#NAME?</v>
      </c>
    </row>
    <row r="9024" spans="1:16" x14ac:dyDescent="0.25">
      <c r="A9024" s="21" t="s">
        <v>2119</v>
      </c>
      <c r="B9024" s="25">
        <v>42268</v>
      </c>
      <c r="C9024" s="21" t="s">
        <v>1015</v>
      </c>
      <c r="D9024" s="21" t="s">
        <v>1419</v>
      </c>
      <c r="E9024" s="26">
        <v>3000</v>
      </c>
      <c r="G9024" s="21" t="s">
        <v>1459</v>
      </c>
      <c r="I9024" s="25" t="str">
        <f t="shared" si="304"/>
        <v>2015_39</v>
      </c>
      <c r="P9024" s="21" t="e">
        <f t="shared" ca="1" si="302"/>
        <v>#NAME?</v>
      </c>
    </row>
    <row r="9025" spans="1:16" x14ac:dyDescent="0.25">
      <c r="A9025" s="21" t="s">
        <v>2119</v>
      </c>
      <c r="B9025" s="25">
        <v>42268</v>
      </c>
      <c r="C9025" s="21" t="s">
        <v>1015</v>
      </c>
      <c r="D9025" s="21" t="s">
        <v>40</v>
      </c>
      <c r="E9025" s="26">
        <v>540</v>
      </c>
      <c r="G9025" s="21" t="s">
        <v>1211</v>
      </c>
      <c r="I9025" s="25" t="str">
        <f t="shared" si="304"/>
        <v>2015_39</v>
      </c>
      <c r="P9025" s="21" t="e">
        <f t="shared" ca="1" si="302"/>
        <v>#NAME?</v>
      </c>
    </row>
    <row r="9026" spans="1:16" x14ac:dyDescent="0.25">
      <c r="A9026" s="21" t="s">
        <v>2119</v>
      </c>
      <c r="B9026" s="25">
        <v>42268</v>
      </c>
      <c r="C9026" s="21" t="s">
        <v>1015</v>
      </c>
      <c r="D9026" s="21" t="s">
        <v>40</v>
      </c>
      <c r="E9026" s="26">
        <v>150</v>
      </c>
      <c r="G9026" s="21" t="s">
        <v>1460</v>
      </c>
      <c r="I9026" s="25" t="str">
        <f t="shared" si="304"/>
        <v>2015_39</v>
      </c>
      <c r="P9026" s="21" t="e">
        <f t="shared" ca="1" si="302"/>
        <v>#NAME?</v>
      </c>
    </row>
    <row r="9027" spans="1:16" x14ac:dyDescent="0.25">
      <c r="A9027" s="21" t="s">
        <v>2119</v>
      </c>
      <c r="B9027" s="25">
        <v>42268</v>
      </c>
      <c r="C9027" s="21" t="s">
        <v>1015</v>
      </c>
      <c r="D9027" s="21" t="s">
        <v>40</v>
      </c>
      <c r="E9027" s="26">
        <v>1500</v>
      </c>
      <c r="G9027" s="21" t="s">
        <v>1512</v>
      </c>
      <c r="I9027" s="25" t="str">
        <f t="shared" si="304"/>
        <v>2015_39</v>
      </c>
      <c r="P9027" s="21" t="e">
        <f t="shared" ca="1" si="302"/>
        <v>#NAME?</v>
      </c>
    </row>
    <row r="9028" spans="1:16" x14ac:dyDescent="0.25">
      <c r="A9028" s="21" t="s">
        <v>2119</v>
      </c>
      <c r="B9028" s="25">
        <v>42269</v>
      </c>
      <c r="C9028" s="21" t="s">
        <v>1230</v>
      </c>
      <c r="D9028" s="21">
        <v>421713</v>
      </c>
      <c r="E9028" s="21"/>
      <c r="F9028" s="55">
        <v>131.47</v>
      </c>
      <c r="G9028" s="21" t="s">
        <v>1459</v>
      </c>
      <c r="P9028" s="21" t="e">
        <f t="shared" ca="1" si="302"/>
        <v>#NAME?</v>
      </c>
    </row>
    <row r="9029" spans="1:16" x14ac:dyDescent="0.25">
      <c r="A9029" s="21" t="s">
        <v>2119</v>
      </c>
      <c r="B9029" s="25">
        <v>42269</v>
      </c>
      <c r="C9029" s="21" t="s">
        <v>6</v>
      </c>
      <c r="D9029" s="21">
        <v>345708</v>
      </c>
      <c r="E9029" s="21"/>
      <c r="F9029" s="55">
        <v>2770.04</v>
      </c>
      <c r="G9029" s="21" t="s">
        <v>1460</v>
      </c>
      <c r="P9029" s="21" t="e">
        <f t="shared" ca="1" si="302"/>
        <v>#NAME?</v>
      </c>
    </row>
    <row r="9030" spans="1:16" x14ac:dyDescent="0.25">
      <c r="A9030" s="21" t="s">
        <v>2119</v>
      </c>
      <c r="B9030" s="25">
        <v>42269</v>
      </c>
      <c r="C9030" s="21" t="s">
        <v>6</v>
      </c>
      <c r="D9030" s="21">
        <v>345708</v>
      </c>
      <c r="E9030" s="21"/>
      <c r="F9030" s="55">
        <v>-677.35</v>
      </c>
      <c r="G9030" s="21" t="s">
        <v>1460</v>
      </c>
      <c r="P9030" s="21" t="e">
        <f t="shared" ca="1" si="302"/>
        <v>#NAME?</v>
      </c>
    </row>
    <row r="9031" spans="1:16" x14ac:dyDescent="0.25">
      <c r="A9031" s="21" t="s">
        <v>2119</v>
      </c>
      <c r="B9031" s="25">
        <v>42269</v>
      </c>
      <c r="C9031" s="21" t="s">
        <v>1230</v>
      </c>
      <c r="D9031" s="21">
        <v>345708</v>
      </c>
      <c r="E9031" s="21"/>
      <c r="F9031" s="55">
        <v>821.76</v>
      </c>
      <c r="G9031" s="21" t="s">
        <v>1460</v>
      </c>
      <c r="P9031" s="21" t="e">
        <f t="shared" ca="1" si="302"/>
        <v>#NAME?</v>
      </c>
    </row>
    <row r="9032" spans="1:16" x14ac:dyDescent="0.25">
      <c r="A9032" s="21" t="s">
        <v>2119</v>
      </c>
      <c r="B9032" s="25">
        <v>42269</v>
      </c>
      <c r="C9032" s="21" t="s">
        <v>6</v>
      </c>
      <c r="D9032" s="21">
        <v>379952</v>
      </c>
      <c r="E9032" s="21"/>
      <c r="F9032" s="55">
        <v>205.96</v>
      </c>
      <c r="G9032" s="28" t="s">
        <v>1354</v>
      </c>
      <c r="P9032" s="21" t="e">
        <f t="shared" ca="1" si="302"/>
        <v>#NAME?</v>
      </c>
    </row>
    <row r="9033" spans="1:16" x14ac:dyDescent="0.25">
      <c r="A9033" s="21" t="s">
        <v>2119</v>
      </c>
      <c r="B9033" s="25">
        <v>42269</v>
      </c>
      <c r="C9033" s="21" t="s">
        <v>6</v>
      </c>
      <c r="D9033" s="21" t="s">
        <v>299</v>
      </c>
      <c r="E9033" s="21"/>
      <c r="F9033" s="55">
        <v>27.53</v>
      </c>
      <c r="G9033" s="21" t="s">
        <v>1450</v>
      </c>
      <c r="P9033" s="21" t="e">
        <f t="shared" ca="1" si="302"/>
        <v>#NAME?</v>
      </c>
    </row>
    <row r="9034" spans="1:16" x14ac:dyDescent="0.25">
      <c r="A9034" s="21" t="s">
        <v>2119</v>
      </c>
      <c r="B9034" s="25">
        <v>42269</v>
      </c>
      <c r="C9034" s="21" t="s">
        <v>6</v>
      </c>
      <c r="D9034" s="21" t="s">
        <v>299</v>
      </c>
      <c r="E9034" s="21"/>
      <c r="F9034" s="55">
        <v>315.95999999999998</v>
      </c>
      <c r="G9034" s="21" t="s">
        <v>1450</v>
      </c>
      <c r="P9034" s="21" t="e">
        <f t="shared" ca="1" si="302"/>
        <v>#NAME?</v>
      </c>
    </row>
    <row r="9035" spans="1:16" x14ac:dyDescent="0.25">
      <c r="A9035" s="21" t="s">
        <v>2119</v>
      </c>
      <c r="B9035" s="25">
        <v>42270</v>
      </c>
      <c r="C9035" s="21" t="s">
        <v>1230</v>
      </c>
      <c r="D9035" s="21">
        <v>421894</v>
      </c>
      <c r="E9035" s="21"/>
      <c r="F9035" s="55">
        <v>194.4</v>
      </c>
      <c r="G9035" s="21" t="s">
        <v>1459</v>
      </c>
      <c r="P9035" s="21" t="e">
        <f t="shared" ca="1" si="302"/>
        <v>#NAME?</v>
      </c>
    </row>
    <row r="9036" spans="1:16" x14ac:dyDescent="0.25">
      <c r="A9036" s="21" t="s">
        <v>2119</v>
      </c>
      <c r="B9036" s="25">
        <v>42270</v>
      </c>
      <c r="C9036" s="21">
        <v>3014551503</v>
      </c>
      <c r="D9036" s="21">
        <v>421915</v>
      </c>
      <c r="E9036" s="21"/>
      <c r="F9036" s="55">
        <v>77.84</v>
      </c>
      <c r="G9036" s="21" t="s">
        <v>1513</v>
      </c>
      <c r="P9036" s="21" t="e">
        <f t="shared" ca="1" si="302"/>
        <v>#NAME?</v>
      </c>
    </row>
    <row r="9037" spans="1:16" x14ac:dyDescent="0.25">
      <c r="A9037" s="21" t="s">
        <v>2119</v>
      </c>
      <c r="B9037" s="25">
        <v>42270</v>
      </c>
      <c r="C9037" s="21" t="s">
        <v>1230</v>
      </c>
      <c r="D9037" s="21">
        <v>421968</v>
      </c>
      <c r="E9037" s="21"/>
      <c r="F9037" s="55">
        <v>841.63</v>
      </c>
      <c r="G9037" s="21" t="s">
        <v>1459</v>
      </c>
      <c r="P9037" s="21" t="e">
        <f t="shared" ca="1" si="302"/>
        <v>#NAME?</v>
      </c>
    </row>
    <row r="9038" spans="1:16" x14ac:dyDescent="0.25">
      <c r="A9038" s="21" t="s">
        <v>2119</v>
      </c>
      <c r="B9038" s="25">
        <v>42270</v>
      </c>
      <c r="C9038" s="21">
        <v>3014551503</v>
      </c>
      <c r="D9038" s="21">
        <v>359500</v>
      </c>
      <c r="E9038" s="21"/>
      <c r="F9038" s="55">
        <v>1098.58</v>
      </c>
      <c r="G9038" s="21" t="s">
        <v>495</v>
      </c>
      <c r="P9038" s="21" t="e">
        <f t="shared" ca="1" si="302"/>
        <v>#NAME?</v>
      </c>
    </row>
    <row r="9039" spans="1:16" x14ac:dyDescent="0.25">
      <c r="A9039" s="21" t="s">
        <v>2119</v>
      </c>
      <c r="B9039" s="25">
        <v>42271</v>
      </c>
      <c r="C9039" s="21" t="s">
        <v>1230</v>
      </c>
      <c r="D9039" s="21">
        <v>422049</v>
      </c>
      <c r="E9039" s="21"/>
      <c r="F9039" s="55">
        <v>167.38</v>
      </c>
      <c r="G9039" s="21" t="s">
        <v>1459</v>
      </c>
      <c r="P9039" s="21" t="e">
        <f t="shared" ca="1" si="302"/>
        <v>#NAME?</v>
      </c>
    </row>
    <row r="9040" spans="1:16" x14ac:dyDescent="0.25">
      <c r="A9040" s="21" t="s">
        <v>2119</v>
      </c>
      <c r="B9040" s="25">
        <v>42271</v>
      </c>
      <c r="C9040" s="21" t="s">
        <v>6</v>
      </c>
      <c r="D9040" s="21">
        <v>706785</v>
      </c>
      <c r="E9040" s="21"/>
      <c r="F9040" s="55">
        <v>828.79</v>
      </c>
      <c r="G9040" s="21" t="s">
        <v>1481</v>
      </c>
      <c r="P9040" s="21" t="e">
        <f t="shared" ca="1" si="302"/>
        <v>#NAME?</v>
      </c>
    </row>
    <row r="9041" spans="1:16" x14ac:dyDescent="0.25">
      <c r="A9041" s="21" t="s">
        <v>2119</v>
      </c>
      <c r="B9041" s="25">
        <v>42271</v>
      </c>
      <c r="C9041" s="21" t="s">
        <v>1230</v>
      </c>
      <c r="D9041" s="21">
        <v>359703</v>
      </c>
      <c r="E9041" s="21"/>
      <c r="F9041" s="55">
        <v>54.32</v>
      </c>
      <c r="G9041" s="21" t="s">
        <v>495</v>
      </c>
      <c r="P9041" s="21" t="e">
        <f t="shared" ca="1" si="302"/>
        <v>#NAME?</v>
      </c>
    </row>
    <row r="9042" spans="1:16" x14ac:dyDescent="0.25">
      <c r="A9042" s="21" t="s">
        <v>2119</v>
      </c>
      <c r="B9042" s="25">
        <v>42271</v>
      </c>
      <c r="C9042" s="21" t="s">
        <v>6</v>
      </c>
      <c r="D9042" s="21">
        <v>104516</v>
      </c>
      <c r="E9042" s="21"/>
      <c r="F9042" s="55">
        <v>1128.6400000000001</v>
      </c>
      <c r="G9042" s="21" t="s">
        <v>1450</v>
      </c>
      <c r="P9042" s="21" t="e">
        <f t="shared" ca="1" si="302"/>
        <v>#NAME?</v>
      </c>
    </row>
    <row r="9043" spans="1:16" x14ac:dyDescent="0.25">
      <c r="A9043" s="21" t="s">
        <v>2119</v>
      </c>
      <c r="B9043" s="25">
        <v>42271</v>
      </c>
      <c r="C9043" s="21" t="s">
        <v>1230</v>
      </c>
      <c r="D9043" s="21" t="s">
        <v>299</v>
      </c>
      <c r="E9043" s="21"/>
      <c r="F9043" s="55">
        <v>28.05</v>
      </c>
      <c r="G9043" s="21" t="s">
        <v>170</v>
      </c>
      <c r="P9043" s="21" t="e">
        <f t="shared" ca="1" si="302"/>
        <v>#NAME?</v>
      </c>
    </row>
    <row r="9044" spans="1:16" x14ac:dyDescent="0.25">
      <c r="A9044" s="21" t="s">
        <v>2119</v>
      </c>
      <c r="B9044" s="25">
        <v>42271</v>
      </c>
      <c r="C9044" s="21" t="s">
        <v>1230</v>
      </c>
      <c r="D9044" s="21">
        <v>133516</v>
      </c>
      <c r="E9044" s="21"/>
      <c r="F9044" s="55">
        <v>492.99</v>
      </c>
      <c r="G9044" s="21" t="s">
        <v>1459</v>
      </c>
      <c r="P9044" s="21" t="e">
        <f t="shared" ref="P9044:P9106" ca="1" si="305">sheetexists("budgets", G9044)</f>
        <v>#NAME?</v>
      </c>
    </row>
    <row r="9045" spans="1:16" x14ac:dyDescent="0.25">
      <c r="A9045" s="21" t="s">
        <v>2119</v>
      </c>
      <c r="B9045" s="25">
        <v>42272</v>
      </c>
      <c r="C9045" s="21" t="s">
        <v>6</v>
      </c>
      <c r="D9045" s="21" t="s">
        <v>299</v>
      </c>
      <c r="E9045" s="21"/>
      <c r="F9045" s="55">
        <v>-88.99</v>
      </c>
      <c r="G9045" s="21" t="s">
        <v>1450</v>
      </c>
      <c r="P9045" s="21" t="e">
        <f t="shared" ca="1" si="305"/>
        <v>#NAME?</v>
      </c>
    </row>
    <row r="9046" spans="1:16" x14ac:dyDescent="0.25">
      <c r="A9046" s="21" t="s">
        <v>2119</v>
      </c>
      <c r="B9046" s="25">
        <v>42272</v>
      </c>
      <c r="C9046" s="21" t="s">
        <v>6</v>
      </c>
      <c r="D9046" s="21" t="s">
        <v>299</v>
      </c>
      <c r="E9046" s="21"/>
      <c r="F9046" s="55">
        <v>-162.88</v>
      </c>
      <c r="G9046" s="21" t="s">
        <v>1507</v>
      </c>
      <c r="P9046" s="21" t="e">
        <f t="shared" ca="1" si="305"/>
        <v>#NAME?</v>
      </c>
    </row>
    <row r="9047" spans="1:16" x14ac:dyDescent="0.25">
      <c r="A9047" s="21" t="s">
        <v>2119</v>
      </c>
      <c r="B9047" s="25">
        <v>42272</v>
      </c>
      <c r="C9047" s="21" t="s">
        <v>6</v>
      </c>
      <c r="D9047" s="21">
        <v>368495</v>
      </c>
      <c r="E9047" s="21"/>
      <c r="F9047" s="55">
        <v>845.19</v>
      </c>
      <c r="G9047" s="21" t="s">
        <v>1450</v>
      </c>
      <c r="P9047" s="21" t="e">
        <f t="shared" ca="1" si="305"/>
        <v>#NAME?</v>
      </c>
    </row>
    <row r="9048" spans="1:16" x14ac:dyDescent="0.25">
      <c r="A9048" s="21" t="s">
        <v>2119</v>
      </c>
      <c r="B9048" s="25">
        <v>42272</v>
      </c>
      <c r="C9048" s="21" t="s">
        <v>6</v>
      </c>
      <c r="D9048" s="21">
        <v>345708</v>
      </c>
      <c r="E9048" s="21"/>
      <c r="F9048" s="55">
        <v>-192.92</v>
      </c>
      <c r="G9048" s="21" t="s">
        <v>1460</v>
      </c>
      <c r="P9048" s="21" t="e">
        <f t="shared" ca="1" si="305"/>
        <v>#NAME?</v>
      </c>
    </row>
    <row r="9049" spans="1:16" x14ac:dyDescent="0.25">
      <c r="A9049" s="21" t="s">
        <v>2119</v>
      </c>
      <c r="B9049" s="25">
        <v>42272</v>
      </c>
      <c r="C9049" s="21">
        <v>3014551503</v>
      </c>
      <c r="D9049" s="21">
        <v>345708</v>
      </c>
      <c r="E9049" s="21"/>
      <c r="F9049" s="55">
        <v>1014.86</v>
      </c>
      <c r="G9049" s="21" t="s">
        <v>1460</v>
      </c>
      <c r="P9049" s="21" t="e">
        <f t="shared" ca="1" si="305"/>
        <v>#NAME?</v>
      </c>
    </row>
    <row r="9050" spans="1:16" x14ac:dyDescent="0.25">
      <c r="A9050" s="21" t="s">
        <v>2119</v>
      </c>
      <c r="B9050" s="25">
        <v>42272</v>
      </c>
      <c r="C9050" s="21" t="s">
        <v>1230</v>
      </c>
      <c r="D9050" s="21">
        <v>346132</v>
      </c>
      <c r="E9050" s="21"/>
      <c r="F9050" s="55">
        <v>607.38</v>
      </c>
      <c r="G9050" s="21" t="s">
        <v>1460</v>
      </c>
      <c r="P9050" s="21" t="e">
        <f t="shared" ca="1" si="305"/>
        <v>#NAME?</v>
      </c>
    </row>
    <row r="9051" spans="1:16" x14ac:dyDescent="0.25">
      <c r="A9051" s="21" t="s">
        <v>2119</v>
      </c>
      <c r="B9051" s="25">
        <v>42272</v>
      </c>
      <c r="C9051" s="21" t="s">
        <v>6</v>
      </c>
      <c r="D9051" s="21">
        <v>133604</v>
      </c>
      <c r="E9051" s="21"/>
      <c r="F9051" s="55">
        <v>437.2</v>
      </c>
      <c r="G9051" s="21" t="s">
        <v>1459</v>
      </c>
      <c r="P9051" s="21" t="e">
        <f t="shared" ca="1" si="305"/>
        <v>#NAME?</v>
      </c>
    </row>
    <row r="9052" spans="1:16" x14ac:dyDescent="0.25">
      <c r="A9052" s="21" t="s">
        <v>2119</v>
      </c>
      <c r="B9052" s="25">
        <v>42272</v>
      </c>
      <c r="C9052" s="21" t="s">
        <v>1015</v>
      </c>
      <c r="D9052" s="21" t="s">
        <v>1419</v>
      </c>
      <c r="E9052" s="26">
        <v>2800</v>
      </c>
      <c r="G9052" s="21" t="s">
        <v>1459</v>
      </c>
      <c r="I9052" s="25" t="str">
        <f>YEAR(B9052)&amp;"_"&amp;WEEKNUM(B9052)</f>
        <v>2015_39</v>
      </c>
      <c r="P9052" s="21" t="e">
        <f t="shared" ca="1" si="305"/>
        <v>#NAME?</v>
      </c>
    </row>
    <row r="9053" spans="1:16" x14ac:dyDescent="0.25">
      <c r="A9053" s="21" t="s">
        <v>2119</v>
      </c>
      <c r="B9053" s="25">
        <v>42272</v>
      </c>
      <c r="C9053" s="21" t="s">
        <v>21</v>
      </c>
      <c r="D9053" s="21" t="s">
        <v>1419</v>
      </c>
      <c r="E9053" s="26">
        <v>2500</v>
      </c>
      <c r="G9053" s="21" t="s">
        <v>1481</v>
      </c>
      <c r="I9053" s="25" t="str">
        <f>YEAR(B9053)&amp;"_"&amp;WEEKNUM(B9053)</f>
        <v>2015_39</v>
      </c>
      <c r="P9053" s="21" t="e">
        <f t="shared" ca="1" si="305"/>
        <v>#NAME?</v>
      </c>
    </row>
    <row r="9054" spans="1:16" x14ac:dyDescent="0.25">
      <c r="A9054" s="21" t="s">
        <v>2119</v>
      </c>
      <c r="B9054" s="25">
        <v>42272</v>
      </c>
      <c r="C9054" s="21" t="s">
        <v>21</v>
      </c>
      <c r="D9054" s="21" t="s">
        <v>1201</v>
      </c>
      <c r="E9054" s="26">
        <v>700</v>
      </c>
      <c r="G9054" s="21" t="s">
        <v>1354</v>
      </c>
      <c r="I9054" s="25" t="str">
        <f>YEAR(B9054)&amp;"_"&amp;WEEKNUM(B9054)</f>
        <v>2015_39</v>
      </c>
      <c r="P9054" s="21" t="e">
        <f t="shared" ca="1" si="305"/>
        <v>#NAME?</v>
      </c>
    </row>
    <row r="9055" spans="1:16" x14ac:dyDescent="0.25">
      <c r="A9055" s="21" t="s">
        <v>2119</v>
      </c>
      <c r="B9055" s="25">
        <v>42273</v>
      </c>
      <c r="C9055" s="21" t="s">
        <v>6</v>
      </c>
      <c r="D9055" s="21">
        <v>707268</v>
      </c>
      <c r="E9055" s="21"/>
      <c r="F9055" s="55">
        <v>696.39</v>
      </c>
      <c r="G9055" s="21" t="s">
        <v>1481</v>
      </c>
      <c r="P9055" s="21" t="e">
        <f t="shared" ca="1" si="305"/>
        <v>#NAME?</v>
      </c>
    </row>
    <row r="9056" spans="1:16" x14ac:dyDescent="0.25">
      <c r="A9056" s="21" t="s">
        <v>2119</v>
      </c>
      <c r="B9056" s="25">
        <v>42273</v>
      </c>
      <c r="C9056" s="21" t="s">
        <v>6</v>
      </c>
      <c r="D9056" s="21">
        <v>104609</v>
      </c>
      <c r="E9056" s="21"/>
      <c r="F9056" s="55">
        <v>409.06</v>
      </c>
      <c r="G9056" s="21" t="s">
        <v>1450</v>
      </c>
      <c r="P9056" s="21" t="e">
        <f t="shared" ca="1" si="305"/>
        <v>#NAME?</v>
      </c>
    </row>
    <row r="9057" spans="1:16" x14ac:dyDescent="0.25">
      <c r="A9057" s="21" t="s">
        <v>2119</v>
      </c>
      <c r="B9057" s="25">
        <v>42275</v>
      </c>
      <c r="C9057" s="21" t="s">
        <v>6</v>
      </c>
      <c r="D9057" s="21">
        <v>719309</v>
      </c>
      <c r="E9057" s="21"/>
      <c r="F9057" s="55">
        <v>469.79</v>
      </c>
      <c r="G9057" s="21" t="s">
        <v>1481</v>
      </c>
      <c r="P9057" s="21" t="e">
        <f t="shared" ca="1" si="305"/>
        <v>#NAME?</v>
      </c>
    </row>
    <row r="9058" spans="1:16" x14ac:dyDescent="0.25">
      <c r="A9058" s="21" t="s">
        <v>2119</v>
      </c>
      <c r="B9058" s="25">
        <v>42275</v>
      </c>
      <c r="C9058" s="21" t="s">
        <v>1230</v>
      </c>
      <c r="D9058" s="21">
        <v>422453</v>
      </c>
      <c r="E9058" s="21"/>
      <c r="F9058" s="55">
        <v>1264.07</v>
      </c>
      <c r="G9058" s="21" t="s">
        <v>1459</v>
      </c>
      <c r="P9058" s="21" t="e">
        <f t="shared" ca="1" si="305"/>
        <v>#NAME?</v>
      </c>
    </row>
    <row r="9059" spans="1:16" x14ac:dyDescent="0.25">
      <c r="A9059" s="21" t="s">
        <v>2119</v>
      </c>
      <c r="B9059" s="25">
        <v>42275</v>
      </c>
      <c r="C9059" s="21" t="s">
        <v>1230</v>
      </c>
      <c r="D9059" s="21" t="s">
        <v>299</v>
      </c>
      <c r="E9059" s="21"/>
      <c r="F9059" s="55">
        <v>1</v>
      </c>
      <c r="G9059" s="21" t="s">
        <v>170</v>
      </c>
      <c r="P9059" s="21" t="e">
        <f t="shared" ca="1" si="305"/>
        <v>#NAME?</v>
      </c>
    </row>
    <row r="9060" spans="1:16" x14ac:dyDescent="0.25">
      <c r="A9060" s="21" t="s">
        <v>2119</v>
      </c>
      <c r="B9060" s="25">
        <v>42275</v>
      </c>
      <c r="C9060" s="21" t="s">
        <v>1230</v>
      </c>
      <c r="D9060" s="21" t="s">
        <v>299</v>
      </c>
      <c r="E9060" s="21"/>
      <c r="F9060" s="55">
        <v>106.72</v>
      </c>
      <c r="G9060" s="21" t="s">
        <v>170</v>
      </c>
      <c r="P9060" s="21" t="e">
        <f t="shared" ca="1" si="305"/>
        <v>#NAME?</v>
      </c>
    </row>
    <row r="9061" spans="1:16" x14ac:dyDescent="0.25">
      <c r="A9061" s="21" t="s">
        <v>2119</v>
      </c>
      <c r="B9061" s="25">
        <v>42275</v>
      </c>
      <c r="C9061" s="21">
        <v>3014551503</v>
      </c>
      <c r="D9061" s="21" t="s">
        <v>299</v>
      </c>
      <c r="E9061" s="21"/>
      <c r="F9061" s="55">
        <v>106.06</v>
      </c>
      <c r="G9061" s="21" t="s">
        <v>1514</v>
      </c>
      <c r="P9061" s="21" t="e">
        <f t="shared" ca="1" si="305"/>
        <v>#NAME?</v>
      </c>
    </row>
    <row r="9062" spans="1:16" x14ac:dyDescent="0.25">
      <c r="A9062" s="21" t="s">
        <v>2119</v>
      </c>
      <c r="B9062" s="25">
        <v>42275</v>
      </c>
      <c r="C9062" s="21" t="s">
        <v>1230</v>
      </c>
      <c r="D9062" s="21">
        <v>133782</v>
      </c>
      <c r="E9062" s="21"/>
      <c r="F9062" s="55">
        <v>296.49</v>
      </c>
      <c r="G9062" s="21" t="s">
        <v>1459</v>
      </c>
      <c r="P9062" s="21" t="e">
        <f t="shared" ca="1" si="305"/>
        <v>#NAME?</v>
      </c>
    </row>
    <row r="9063" spans="1:16" x14ac:dyDescent="0.25">
      <c r="A9063" s="21" t="s">
        <v>2119</v>
      </c>
      <c r="B9063" s="25">
        <v>42275</v>
      </c>
      <c r="C9063" s="21" t="s">
        <v>1230</v>
      </c>
      <c r="D9063" s="21">
        <v>133773</v>
      </c>
      <c r="E9063" s="21"/>
      <c r="F9063" s="55">
        <v>2447.42</v>
      </c>
      <c r="G9063" s="21" t="s">
        <v>1460</v>
      </c>
      <c r="P9063" s="21" t="e">
        <f t="shared" ca="1" si="305"/>
        <v>#NAME?</v>
      </c>
    </row>
    <row r="9064" spans="1:16" x14ac:dyDescent="0.25">
      <c r="A9064" s="21" t="s">
        <v>2119</v>
      </c>
      <c r="B9064" s="25">
        <v>42275</v>
      </c>
      <c r="C9064" s="21" t="s">
        <v>1015</v>
      </c>
      <c r="D9064" s="21" t="s">
        <v>40</v>
      </c>
      <c r="E9064" s="26">
        <v>3500</v>
      </c>
      <c r="G9064" s="21" t="s">
        <v>1460</v>
      </c>
      <c r="I9064" s="25" t="str">
        <f t="shared" ref="I9064:I9069" si="306">YEAR(B9064)&amp;"_"&amp;WEEKNUM(B9064)</f>
        <v>2015_40</v>
      </c>
      <c r="P9064" s="21" t="e">
        <f t="shared" ca="1" si="305"/>
        <v>#NAME?</v>
      </c>
    </row>
    <row r="9065" spans="1:16" x14ac:dyDescent="0.25">
      <c r="A9065" s="21" t="s">
        <v>2119</v>
      </c>
      <c r="B9065" s="25">
        <v>42275</v>
      </c>
      <c r="C9065" s="21" t="s">
        <v>1015</v>
      </c>
      <c r="D9065" s="21" t="s">
        <v>40</v>
      </c>
      <c r="E9065" s="26">
        <v>910</v>
      </c>
      <c r="G9065" s="21" t="s">
        <v>495</v>
      </c>
      <c r="I9065" s="25" t="str">
        <f t="shared" si="306"/>
        <v>2015_40</v>
      </c>
      <c r="P9065" s="21" t="e">
        <f t="shared" ca="1" si="305"/>
        <v>#NAME?</v>
      </c>
    </row>
    <row r="9066" spans="1:16" x14ac:dyDescent="0.25">
      <c r="A9066" s="21" t="s">
        <v>2119</v>
      </c>
      <c r="B9066" s="25">
        <v>42275</v>
      </c>
      <c r="C9066" s="21" t="s">
        <v>1015</v>
      </c>
      <c r="D9066" s="21" t="s">
        <v>40</v>
      </c>
      <c r="E9066" s="26">
        <v>270</v>
      </c>
      <c r="G9066" s="21" t="s">
        <v>305</v>
      </c>
      <c r="I9066" s="25" t="str">
        <f t="shared" si="306"/>
        <v>2015_40</v>
      </c>
      <c r="P9066" s="21" t="e">
        <f t="shared" ca="1" si="305"/>
        <v>#NAME?</v>
      </c>
    </row>
    <row r="9067" spans="1:16" x14ac:dyDescent="0.25">
      <c r="A9067" s="21" t="s">
        <v>2119</v>
      </c>
      <c r="B9067" s="25">
        <v>42275</v>
      </c>
      <c r="C9067" s="21" t="s">
        <v>21</v>
      </c>
      <c r="D9067" s="21" t="s">
        <v>1382</v>
      </c>
      <c r="E9067" s="26">
        <v>6000</v>
      </c>
      <c r="G9067" s="21" t="s">
        <v>1450</v>
      </c>
      <c r="I9067" s="25" t="str">
        <f t="shared" si="306"/>
        <v>2015_40</v>
      </c>
      <c r="P9067" s="21" t="e">
        <f t="shared" ca="1" si="305"/>
        <v>#NAME?</v>
      </c>
    </row>
    <row r="9068" spans="1:16" x14ac:dyDescent="0.25">
      <c r="A9068" s="21" t="s">
        <v>2119</v>
      </c>
      <c r="B9068" s="25">
        <v>42275</v>
      </c>
      <c r="C9068" s="21" t="s">
        <v>21</v>
      </c>
      <c r="D9068" s="21" t="s">
        <v>40</v>
      </c>
      <c r="E9068" s="26">
        <v>440</v>
      </c>
      <c r="G9068" s="21" t="s">
        <v>1029</v>
      </c>
      <c r="I9068" s="25" t="str">
        <f t="shared" si="306"/>
        <v>2015_40</v>
      </c>
      <c r="P9068" s="21" t="e">
        <f t="shared" ca="1" si="305"/>
        <v>#NAME?</v>
      </c>
    </row>
    <row r="9069" spans="1:16" x14ac:dyDescent="0.25">
      <c r="A9069" s="21" t="s">
        <v>2119</v>
      </c>
      <c r="B9069" s="25">
        <v>42275</v>
      </c>
      <c r="C9069" s="21" t="s">
        <v>21</v>
      </c>
      <c r="D9069" s="21" t="s">
        <v>40</v>
      </c>
      <c r="E9069" s="26">
        <v>270</v>
      </c>
      <c r="G9069" s="21" t="s">
        <v>164</v>
      </c>
      <c r="I9069" s="25" t="str">
        <f t="shared" si="306"/>
        <v>2015_40</v>
      </c>
      <c r="P9069" s="21" t="e">
        <f t="shared" ca="1" si="305"/>
        <v>#NAME?</v>
      </c>
    </row>
    <row r="9070" spans="1:16" x14ac:dyDescent="0.25">
      <c r="A9070" s="21" t="s">
        <v>2119</v>
      </c>
      <c r="B9070" s="25">
        <v>42275</v>
      </c>
      <c r="C9070" s="21" t="s">
        <v>6</v>
      </c>
      <c r="D9070" s="21" t="s">
        <v>216</v>
      </c>
      <c r="E9070" s="21"/>
      <c r="F9070" s="55">
        <v>416</v>
      </c>
      <c r="G9070" s="21" t="s">
        <v>1481</v>
      </c>
      <c r="P9070" s="21" t="e">
        <f t="shared" ca="1" si="305"/>
        <v>#NAME?</v>
      </c>
    </row>
    <row r="9071" spans="1:16" x14ac:dyDescent="0.25">
      <c r="A9071" s="21" t="s">
        <v>2119</v>
      </c>
      <c r="B9071" s="25">
        <v>42276</v>
      </c>
      <c r="C9071" s="21" t="s">
        <v>6</v>
      </c>
      <c r="D9071" s="21">
        <v>346524</v>
      </c>
      <c r="E9071" s="21"/>
      <c r="F9071" s="55">
        <v>40.9</v>
      </c>
      <c r="G9071" s="21" t="s">
        <v>386</v>
      </c>
      <c r="P9071" s="21" t="e">
        <f t="shared" ca="1" si="305"/>
        <v>#NAME?</v>
      </c>
    </row>
    <row r="9072" spans="1:16" x14ac:dyDescent="0.25">
      <c r="A9072" s="21" t="s">
        <v>2119</v>
      </c>
      <c r="B9072" s="25">
        <v>42276</v>
      </c>
      <c r="C9072" s="21" t="s">
        <v>1230</v>
      </c>
      <c r="D9072" s="21">
        <v>381027</v>
      </c>
      <c r="E9072" s="21"/>
      <c r="F9072" s="55">
        <v>804.49</v>
      </c>
      <c r="G9072" s="21" t="s">
        <v>1459</v>
      </c>
      <c r="P9072" s="21" t="e">
        <f t="shared" ca="1" si="305"/>
        <v>#NAME?</v>
      </c>
    </row>
    <row r="9073" spans="1:16" x14ac:dyDescent="0.25">
      <c r="A9073" s="21" t="s">
        <v>2119</v>
      </c>
      <c r="B9073" s="25">
        <v>42276</v>
      </c>
      <c r="C9073" s="21" t="s">
        <v>6</v>
      </c>
      <c r="D9073" s="21">
        <v>381028</v>
      </c>
      <c r="E9073" s="21"/>
      <c r="F9073" s="55">
        <v>902.11</v>
      </c>
      <c r="G9073" s="21" t="s">
        <v>1354</v>
      </c>
      <c r="P9073" s="21" t="e">
        <f t="shared" ca="1" si="305"/>
        <v>#NAME?</v>
      </c>
    </row>
    <row r="9074" spans="1:16" x14ac:dyDescent="0.25">
      <c r="A9074" s="21" t="s">
        <v>2119</v>
      </c>
      <c r="B9074" s="25">
        <v>42276</v>
      </c>
      <c r="C9074" s="21">
        <v>3014551503</v>
      </c>
      <c r="D9074" s="21" t="s">
        <v>299</v>
      </c>
      <c r="E9074" s="21"/>
      <c r="F9074" s="55">
        <v>31.61</v>
      </c>
      <c r="G9074" s="21" t="s">
        <v>1450</v>
      </c>
      <c r="P9074" s="21" t="e">
        <f t="shared" ca="1" si="305"/>
        <v>#NAME?</v>
      </c>
    </row>
    <row r="9075" spans="1:16" x14ac:dyDescent="0.25">
      <c r="A9075" s="21" t="s">
        <v>2119</v>
      </c>
      <c r="B9075" s="25">
        <v>42276</v>
      </c>
      <c r="C9075" s="21" t="s">
        <v>1230</v>
      </c>
      <c r="D9075" s="21">
        <v>133850</v>
      </c>
      <c r="E9075" s="21"/>
      <c r="F9075" s="55">
        <v>31.19</v>
      </c>
      <c r="G9075" s="21" t="s">
        <v>1515</v>
      </c>
      <c r="P9075" s="21" t="e">
        <f t="shared" ca="1" si="305"/>
        <v>#NAME?</v>
      </c>
    </row>
    <row r="9076" spans="1:16" x14ac:dyDescent="0.25">
      <c r="A9076" s="21" t="s">
        <v>2119</v>
      </c>
      <c r="B9076" s="25">
        <v>42276</v>
      </c>
      <c r="C9076" s="21" t="s">
        <v>1015</v>
      </c>
      <c r="D9076" s="21" t="s">
        <v>295</v>
      </c>
      <c r="E9076" s="26">
        <v>3000</v>
      </c>
      <c r="G9076" s="21" t="s">
        <v>1362</v>
      </c>
      <c r="I9076" s="25" t="str">
        <f>YEAR(B9076)&amp;"_"&amp;WEEKNUM(B9076)</f>
        <v>2015_40</v>
      </c>
      <c r="P9076" s="21" t="e">
        <f t="shared" ca="1" si="305"/>
        <v>#NAME?</v>
      </c>
    </row>
    <row r="9077" spans="1:16" x14ac:dyDescent="0.25">
      <c r="A9077" s="21" t="s">
        <v>2119</v>
      </c>
      <c r="B9077" s="25">
        <v>42276</v>
      </c>
      <c r="C9077" s="21" t="s">
        <v>21</v>
      </c>
      <c r="D9077" s="21" t="s">
        <v>924</v>
      </c>
      <c r="E9077" s="26">
        <v>3325</v>
      </c>
      <c r="G9077" s="21" t="s">
        <v>1354</v>
      </c>
      <c r="I9077" s="25" t="str">
        <f>YEAR(B9077)&amp;"_"&amp;WEEKNUM(B9077)</f>
        <v>2015_40</v>
      </c>
      <c r="P9077" s="21" t="e">
        <f t="shared" ca="1" si="305"/>
        <v>#NAME?</v>
      </c>
    </row>
    <row r="9078" spans="1:16" x14ac:dyDescent="0.25">
      <c r="A9078" s="21" t="s">
        <v>2119</v>
      </c>
      <c r="B9078" s="25">
        <v>42276</v>
      </c>
      <c r="C9078" s="21" t="s">
        <v>6</v>
      </c>
      <c r="D9078" s="21" t="s">
        <v>216</v>
      </c>
      <c r="E9078" s="21"/>
      <c r="F9078" s="55">
        <v>9</v>
      </c>
      <c r="G9078" s="21" t="s">
        <v>1450</v>
      </c>
      <c r="P9078" s="21" t="e">
        <f t="shared" ca="1" si="305"/>
        <v>#NAME?</v>
      </c>
    </row>
    <row r="9079" spans="1:16" x14ac:dyDescent="0.25">
      <c r="A9079" s="21" t="s">
        <v>2119</v>
      </c>
      <c r="B9079" s="25">
        <v>42277</v>
      </c>
      <c r="C9079" s="21" t="s">
        <v>1230</v>
      </c>
      <c r="D9079" s="21">
        <v>422749</v>
      </c>
      <c r="E9079" s="21"/>
      <c r="F9079" s="55">
        <v>806.24</v>
      </c>
      <c r="G9079" s="21" t="s">
        <v>1459</v>
      </c>
      <c r="P9079" s="21" t="e">
        <f t="shared" ca="1" si="305"/>
        <v>#NAME?</v>
      </c>
    </row>
    <row r="9080" spans="1:16" x14ac:dyDescent="0.25">
      <c r="A9080" s="21" t="s">
        <v>2119</v>
      </c>
      <c r="B9080" s="25">
        <v>42277</v>
      </c>
      <c r="C9080" s="21" t="s">
        <v>1230</v>
      </c>
      <c r="D9080" s="21">
        <v>346637</v>
      </c>
      <c r="E9080" s="21"/>
      <c r="F9080" s="55">
        <v>350.42</v>
      </c>
      <c r="G9080" s="21" t="s">
        <v>69</v>
      </c>
      <c r="H9080" s="21" t="s">
        <v>1573</v>
      </c>
      <c r="P9080" s="21" t="e">
        <f t="shared" ca="1" si="305"/>
        <v>#NAME?</v>
      </c>
    </row>
    <row r="9081" spans="1:16" x14ac:dyDescent="0.25">
      <c r="A9081" s="21" t="s">
        <v>2119</v>
      </c>
      <c r="B9081" s="25">
        <v>42277</v>
      </c>
      <c r="C9081" s="21" t="s">
        <v>6</v>
      </c>
      <c r="D9081" s="21">
        <v>381224</v>
      </c>
      <c r="E9081" s="21"/>
      <c r="F9081" s="55">
        <v>422.19</v>
      </c>
      <c r="G9081" s="21" t="s">
        <v>1354</v>
      </c>
      <c r="P9081" s="21" t="e">
        <f t="shared" ca="1" si="305"/>
        <v>#NAME?</v>
      </c>
    </row>
    <row r="9082" spans="1:16" x14ac:dyDescent="0.25">
      <c r="A9082" s="21" t="s">
        <v>2119</v>
      </c>
      <c r="B9082" s="25">
        <v>42277</v>
      </c>
      <c r="C9082" s="21" t="s">
        <v>6</v>
      </c>
      <c r="D9082" s="21">
        <v>104805</v>
      </c>
      <c r="E9082" s="21"/>
      <c r="F9082" s="55">
        <v>486.98</v>
      </c>
      <c r="G9082" s="21" t="s">
        <v>1450</v>
      </c>
      <c r="P9082" s="21" t="e">
        <f t="shared" ca="1" si="305"/>
        <v>#NAME?</v>
      </c>
    </row>
    <row r="9083" spans="1:16" x14ac:dyDescent="0.25">
      <c r="A9083" s="21" t="s">
        <v>2119</v>
      </c>
      <c r="B9083" s="25">
        <v>42277</v>
      </c>
      <c r="C9083" s="21" t="s">
        <v>1230</v>
      </c>
      <c r="D9083" s="21">
        <v>133973</v>
      </c>
      <c r="E9083" s="21"/>
      <c r="F9083" s="55">
        <v>1266.76</v>
      </c>
      <c r="G9083" s="21" t="s">
        <v>1460</v>
      </c>
      <c r="P9083" s="21" t="e">
        <f t="shared" ca="1" si="305"/>
        <v>#NAME?</v>
      </c>
    </row>
    <row r="9084" spans="1:16" x14ac:dyDescent="0.25">
      <c r="A9084" s="21" t="s">
        <v>2119</v>
      </c>
      <c r="B9084" s="25">
        <v>42277</v>
      </c>
      <c r="C9084" s="21" t="s">
        <v>21</v>
      </c>
      <c r="D9084" s="21" t="s">
        <v>508</v>
      </c>
      <c r="E9084" s="26">
        <v>468.08</v>
      </c>
      <c r="G9084" s="21" t="s">
        <v>454</v>
      </c>
      <c r="I9084" s="25" t="str">
        <f>YEAR(B9084)&amp;"_"&amp;WEEKNUM(B9084)</f>
        <v>2015_40</v>
      </c>
      <c r="P9084" s="21" t="e">
        <f t="shared" ca="1" si="305"/>
        <v>#NAME?</v>
      </c>
    </row>
    <row r="9085" spans="1:16" x14ac:dyDescent="0.25">
      <c r="A9085" s="21" t="s">
        <v>2119</v>
      </c>
      <c r="B9085" s="25">
        <v>42277</v>
      </c>
      <c r="C9085" s="21" t="s">
        <v>6</v>
      </c>
      <c r="D9085" s="21" t="s">
        <v>216</v>
      </c>
      <c r="E9085" s="21"/>
      <c r="F9085" s="55">
        <v>26.52</v>
      </c>
      <c r="G9085" s="21" t="s">
        <v>1459</v>
      </c>
      <c r="P9085" s="21" t="e">
        <f t="shared" ca="1" si="305"/>
        <v>#NAME?</v>
      </c>
    </row>
    <row r="9086" spans="1:16" x14ac:dyDescent="0.25">
      <c r="A9086" s="21" t="s">
        <v>2119</v>
      </c>
      <c r="B9086" s="25">
        <v>42277</v>
      </c>
      <c r="C9086" s="21" t="s">
        <v>6</v>
      </c>
      <c r="D9086" s="21" t="s">
        <v>216</v>
      </c>
      <c r="E9086" s="21"/>
      <c r="F9086" s="55">
        <v>22.44</v>
      </c>
      <c r="G9086" s="21" t="s">
        <v>1481</v>
      </c>
      <c r="P9086" s="21" t="e">
        <f t="shared" ca="1" si="305"/>
        <v>#NAME?</v>
      </c>
    </row>
    <row r="9087" spans="1:16" x14ac:dyDescent="0.25">
      <c r="A9087" s="21" t="s">
        <v>2119</v>
      </c>
      <c r="B9087" s="25">
        <v>42278</v>
      </c>
      <c r="C9087" s="21" t="s">
        <v>1230</v>
      </c>
      <c r="D9087" s="21">
        <v>381401</v>
      </c>
      <c r="E9087" s="21"/>
      <c r="F9087" s="55">
        <v>371.4</v>
      </c>
      <c r="G9087" s="21" t="s">
        <v>1459</v>
      </c>
      <c r="P9087" s="21" t="e">
        <f t="shared" ca="1" si="305"/>
        <v>#NAME?</v>
      </c>
    </row>
    <row r="9088" spans="1:16" x14ac:dyDescent="0.25">
      <c r="A9088" s="21" t="s">
        <v>2119</v>
      </c>
      <c r="B9088" s="25">
        <v>42278</v>
      </c>
      <c r="C9088" s="21" t="s">
        <v>6</v>
      </c>
      <c r="D9088" s="21">
        <v>381404</v>
      </c>
      <c r="E9088" s="21"/>
      <c r="F9088" s="55">
        <v>486.76</v>
      </c>
      <c r="G9088" s="21" t="s">
        <v>1354</v>
      </c>
      <c r="P9088" s="21" t="e">
        <f t="shared" ca="1" si="305"/>
        <v>#NAME?</v>
      </c>
    </row>
    <row r="9089" spans="1:16" x14ac:dyDescent="0.25">
      <c r="A9089" s="21" t="s">
        <v>2119</v>
      </c>
      <c r="B9089" s="25">
        <v>42278</v>
      </c>
      <c r="C9089" s="21" t="s">
        <v>6</v>
      </c>
      <c r="D9089" s="21">
        <v>560902</v>
      </c>
      <c r="E9089" s="21"/>
      <c r="F9089" s="55">
        <v>275.33999999999997</v>
      </c>
      <c r="G9089" s="21" t="s">
        <v>1354</v>
      </c>
      <c r="P9089" s="21" t="e">
        <f t="shared" ca="1" si="305"/>
        <v>#NAME?</v>
      </c>
    </row>
    <row r="9090" spans="1:16" x14ac:dyDescent="0.25">
      <c r="A9090" s="21" t="s">
        <v>2119</v>
      </c>
      <c r="B9090" s="25">
        <v>42278</v>
      </c>
      <c r="C9090" s="21" t="s">
        <v>6</v>
      </c>
      <c r="D9090" s="21">
        <v>104819</v>
      </c>
      <c r="E9090" s="21"/>
      <c r="F9090" s="55">
        <v>735.99</v>
      </c>
      <c r="G9090" s="21" t="s">
        <v>1450</v>
      </c>
      <c r="P9090" s="21" t="e">
        <f t="shared" ca="1" si="305"/>
        <v>#NAME?</v>
      </c>
    </row>
    <row r="9091" spans="1:16" x14ac:dyDescent="0.25">
      <c r="A9091" s="21" t="s">
        <v>2119</v>
      </c>
      <c r="B9091" s="25">
        <v>42279</v>
      </c>
      <c r="C9091" s="21" t="s">
        <v>1230</v>
      </c>
      <c r="D9091" s="21">
        <v>423004</v>
      </c>
      <c r="E9091" s="21"/>
      <c r="F9091" s="55">
        <v>372.35</v>
      </c>
      <c r="G9091" s="21" t="s">
        <v>1459</v>
      </c>
      <c r="P9091" s="21" t="e">
        <f t="shared" ca="1" si="305"/>
        <v>#NAME?</v>
      </c>
    </row>
    <row r="9092" spans="1:16" x14ac:dyDescent="0.25">
      <c r="A9092" s="21" t="s">
        <v>2119</v>
      </c>
      <c r="B9092" s="25">
        <v>42279</v>
      </c>
      <c r="C9092" s="21" t="s">
        <v>1230</v>
      </c>
      <c r="D9092" s="21">
        <v>423082</v>
      </c>
      <c r="E9092" s="21"/>
      <c r="F9092" s="55">
        <v>128.79</v>
      </c>
      <c r="G9092" s="21" t="s">
        <v>1459</v>
      </c>
      <c r="P9092" s="21" t="e">
        <f t="shared" ca="1" si="305"/>
        <v>#NAME?</v>
      </c>
    </row>
    <row r="9093" spans="1:16" x14ac:dyDescent="0.25">
      <c r="A9093" s="21" t="s">
        <v>2119</v>
      </c>
      <c r="B9093" s="25">
        <v>42279</v>
      </c>
      <c r="C9093" s="21" t="s">
        <v>1230</v>
      </c>
      <c r="D9093" s="21">
        <v>346885</v>
      </c>
      <c r="E9093" s="21"/>
      <c r="F9093" s="55">
        <v>770</v>
      </c>
      <c r="G9093" s="21" t="s">
        <v>1460</v>
      </c>
      <c r="P9093" s="21" t="e">
        <f t="shared" ca="1" si="305"/>
        <v>#NAME?</v>
      </c>
    </row>
    <row r="9094" spans="1:16" x14ac:dyDescent="0.25">
      <c r="A9094" s="21" t="s">
        <v>2119</v>
      </c>
      <c r="B9094" s="25">
        <v>42279</v>
      </c>
      <c r="C9094" s="21" t="s">
        <v>6</v>
      </c>
      <c r="D9094" s="21">
        <v>381622</v>
      </c>
      <c r="E9094" s="21"/>
      <c r="F9094" s="55">
        <v>444.87</v>
      </c>
      <c r="G9094" s="21" t="s">
        <v>1354</v>
      </c>
      <c r="P9094" s="21" t="e">
        <f t="shared" ca="1" si="305"/>
        <v>#NAME?</v>
      </c>
    </row>
    <row r="9095" spans="1:16" x14ac:dyDescent="0.25">
      <c r="A9095" s="21" t="s">
        <v>2119</v>
      </c>
      <c r="B9095" s="25">
        <v>42279</v>
      </c>
      <c r="C9095" s="21" t="s">
        <v>6</v>
      </c>
      <c r="D9095" s="21">
        <v>104889</v>
      </c>
      <c r="E9095" s="21"/>
      <c r="F9095" s="55">
        <v>819.1</v>
      </c>
      <c r="G9095" s="21" t="s">
        <v>1450</v>
      </c>
      <c r="P9095" s="21" t="e">
        <f t="shared" ca="1" si="305"/>
        <v>#NAME?</v>
      </c>
    </row>
    <row r="9096" spans="1:16" x14ac:dyDescent="0.25">
      <c r="A9096" s="21" t="s">
        <v>2119</v>
      </c>
      <c r="B9096" s="25">
        <v>42279</v>
      </c>
      <c r="C9096" s="21" t="s">
        <v>6</v>
      </c>
      <c r="D9096" s="21">
        <v>134144</v>
      </c>
      <c r="E9096" s="21"/>
      <c r="F9096" s="55">
        <v>840.44</v>
      </c>
      <c r="G9096" s="21" t="s">
        <v>386</v>
      </c>
      <c r="P9096" s="21" t="e">
        <f t="shared" ca="1" si="305"/>
        <v>#NAME?</v>
      </c>
    </row>
    <row r="9097" spans="1:16" x14ac:dyDescent="0.25">
      <c r="A9097" s="21" t="s">
        <v>2119</v>
      </c>
      <c r="B9097" s="25">
        <v>42279</v>
      </c>
      <c r="C9097" s="21" t="s">
        <v>1015</v>
      </c>
      <c r="D9097" s="21" t="s">
        <v>38</v>
      </c>
      <c r="E9097" s="26">
        <v>820</v>
      </c>
      <c r="G9097" s="21" t="s">
        <v>1459</v>
      </c>
      <c r="I9097" s="25" t="str">
        <f>YEAR(B9097)&amp;"_"&amp;WEEKNUM(B9097)</f>
        <v>2015_40</v>
      </c>
      <c r="P9097" s="21" t="e">
        <f t="shared" ca="1" si="305"/>
        <v>#NAME?</v>
      </c>
    </row>
    <row r="9098" spans="1:16" x14ac:dyDescent="0.25">
      <c r="A9098" s="21" t="s">
        <v>2119</v>
      </c>
      <c r="B9098" s="25">
        <v>42279</v>
      </c>
      <c r="C9098" s="21" t="s">
        <v>21</v>
      </c>
      <c r="D9098" s="21" t="s">
        <v>510</v>
      </c>
      <c r="E9098" s="26">
        <v>190.74</v>
      </c>
      <c r="G9098" s="21" t="s">
        <v>299</v>
      </c>
      <c r="I9098" s="25" t="str">
        <f>YEAR(B9098)&amp;"_"&amp;WEEKNUM(B9098)</f>
        <v>2015_40</v>
      </c>
      <c r="P9098" s="21" t="e">
        <f t="shared" ca="1" si="305"/>
        <v>#NAME?</v>
      </c>
    </row>
    <row r="9099" spans="1:16" x14ac:dyDescent="0.25">
      <c r="A9099" s="21" t="s">
        <v>2119</v>
      </c>
      <c r="B9099" s="25">
        <v>42280</v>
      </c>
      <c r="C9099" s="21" t="s">
        <v>6</v>
      </c>
      <c r="D9099" s="21">
        <v>423162</v>
      </c>
      <c r="E9099" s="21"/>
      <c r="F9099" s="55">
        <v>84.59</v>
      </c>
      <c r="G9099" s="21" t="s">
        <v>1516</v>
      </c>
      <c r="P9099" s="21" t="e">
        <f t="shared" ca="1" si="305"/>
        <v>#NAME?</v>
      </c>
    </row>
    <row r="9100" spans="1:16" x14ac:dyDescent="0.25">
      <c r="A9100" s="21" t="s">
        <v>2119</v>
      </c>
      <c r="B9100" s="25">
        <v>42280</v>
      </c>
      <c r="C9100" s="21" t="s">
        <v>6</v>
      </c>
      <c r="D9100" s="21">
        <v>381808</v>
      </c>
      <c r="E9100" s="21"/>
      <c r="F9100" s="55">
        <v>893.69</v>
      </c>
      <c r="G9100" s="21" t="s">
        <v>1354</v>
      </c>
      <c r="P9100" s="21" t="e">
        <f t="shared" ca="1" si="305"/>
        <v>#NAME?</v>
      </c>
    </row>
    <row r="9101" spans="1:16" x14ac:dyDescent="0.25">
      <c r="A9101" s="21" t="s">
        <v>2119</v>
      </c>
      <c r="B9101" s="25">
        <v>42280</v>
      </c>
      <c r="C9101" s="21" t="s">
        <v>6</v>
      </c>
      <c r="D9101" s="21">
        <v>287549</v>
      </c>
      <c r="E9101" s="21"/>
      <c r="F9101" s="55">
        <v>199.48</v>
      </c>
      <c r="G9101" s="21" t="s">
        <v>302</v>
      </c>
      <c r="P9101" s="21" t="e">
        <f t="shared" ca="1" si="305"/>
        <v>#NAME?</v>
      </c>
    </row>
    <row r="9102" spans="1:16" x14ac:dyDescent="0.25">
      <c r="A9102" s="21" t="s">
        <v>2119</v>
      </c>
      <c r="B9102" s="25">
        <v>42282</v>
      </c>
      <c r="C9102" s="21" t="s">
        <v>6</v>
      </c>
      <c r="D9102" s="21">
        <v>423306</v>
      </c>
      <c r="E9102" s="21"/>
      <c r="F9102" s="55">
        <v>57.56</v>
      </c>
      <c r="G9102" s="21" t="s">
        <v>1516</v>
      </c>
      <c r="P9102" s="21" t="e">
        <f t="shared" ca="1" si="305"/>
        <v>#NAME?</v>
      </c>
    </row>
    <row r="9103" spans="1:16" x14ac:dyDescent="0.25">
      <c r="A9103" s="21" t="s">
        <v>2119</v>
      </c>
      <c r="B9103" s="25">
        <v>42282</v>
      </c>
      <c r="C9103" s="21" t="s">
        <v>1230</v>
      </c>
      <c r="D9103" s="21">
        <v>347140</v>
      </c>
      <c r="E9103" s="21"/>
      <c r="F9103" s="55">
        <v>1605.95</v>
      </c>
      <c r="G9103" s="21" t="s">
        <v>1460</v>
      </c>
      <c r="P9103" s="21" t="e">
        <f t="shared" ca="1" si="305"/>
        <v>#NAME?</v>
      </c>
    </row>
    <row r="9104" spans="1:16" x14ac:dyDescent="0.25">
      <c r="A9104" s="21" t="s">
        <v>2119</v>
      </c>
      <c r="B9104" s="25">
        <v>42282</v>
      </c>
      <c r="C9104" s="21" t="s">
        <v>1230</v>
      </c>
      <c r="D9104" s="21">
        <v>346012</v>
      </c>
      <c r="E9104" s="21"/>
      <c r="F9104" s="55">
        <v>2769.91</v>
      </c>
      <c r="G9104" s="21" t="s">
        <v>1460</v>
      </c>
      <c r="P9104" s="21" t="e">
        <f t="shared" ca="1" si="305"/>
        <v>#NAME?</v>
      </c>
    </row>
    <row r="9105" spans="1:16" x14ac:dyDescent="0.25">
      <c r="A9105" s="21" t="s">
        <v>2119</v>
      </c>
      <c r="B9105" s="25">
        <v>42282</v>
      </c>
      <c r="C9105" s="21">
        <v>3014551503</v>
      </c>
      <c r="D9105" s="21">
        <v>134251</v>
      </c>
      <c r="E9105" s="21"/>
      <c r="F9105" s="55">
        <v>1134.8399999999999</v>
      </c>
      <c r="G9105" s="21" t="s">
        <v>1459</v>
      </c>
      <c r="P9105" s="21" t="e">
        <f t="shared" ca="1" si="305"/>
        <v>#NAME?</v>
      </c>
    </row>
    <row r="9106" spans="1:16" x14ac:dyDescent="0.25">
      <c r="A9106" s="21" t="s">
        <v>2119</v>
      </c>
      <c r="B9106" s="25">
        <v>42282</v>
      </c>
      <c r="C9106" s="21" t="s">
        <v>6</v>
      </c>
      <c r="D9106" s="21">
        <v>134277</v>
      </c>
      <c r="E9106" s="21"/>
      <c r="F9106" s="55">
        <v>1069.72</v>
      </c>
      <c r="G9106" s="21" t="s">
        <v>1481</v>
      </c>
      <c r="P9106" s="21" t="e">
        <f t="shared" ca="1" si="305"/>
        <v>#NAME?</v>
      </c>
    </row>
    <row r="9107" spans="1:16" x14ac:dyDescent="0.25">
      <c r="A9107" s="21" t="s">
        <v>2119</v>
      </c>
      <c r="B9107" s="25">
        <v>42282</v>
      </c>
      <c r="C9107" s="21" t="s">
        <v>1230</v>
      </c>
      <c r="D9107" s="21">
        <v>134307</v>
      </c>
      <c r="E9107" s="21"/>
      <c r="F9107" s="55">
        <v>229.66</v>
      </c>
      <c r="G9107" s="21" t="s">
        <v>1517</v>
      </c>
      <c r="P9107" s="21" t="e">
        <f t="shared" ref="P9107:P9170" ca="1" si="307">sheetexists("budgets", G9107)</f>
        <v>#NAME?</v>
      </c>
    </row>
    <row r="9108" spans="1:16" x14ac:dyDescent="0.25">
      <c r="A9108" s="21" t="s">
        <v>2119</v>
      </c>
      <c r="B9108" s="25">
        <v>42282</v>
      </c>
      <c r="C9108" s="21" t="s">
        <v>1015</v>
      </c>
      <c r="D9108" s="21" t="s">
        <v>1419</v>
      </c>
      <c r="E9108" s="26">
        <v>3200</v>
      </c>
      <c r="G9108" s="21" t="s">
        <v>1354</v>
      </c>
      <c r="I9108" s="25" t="str">
        <f>YEAR(B9108)&amp;"_"&amp;WEEKNUM(B9108)</f>
        <v>2015_41</v>
      </c>
      <c r="P9108" s="21" t="e">
        <f t="shared" ca="1" si="307"/>
        <v>#NAME?</v>
      </c>
    </row>
    <row r="9109" spans="1:16" x14ac:dyDescent="0.25">
      <c r="A9109" s="21" t="s">
        <v>2119</v>
      </c>
      <c r="B9109" s="25">
        <v>42282</v>
      </c>
      <c r="C9109" s="21" t="s">
        <v>1015</v>
      </c>
      <c r="D9109" s="21" t="s">
        <v>1419</v>
      </c>
      <c r="E9109" s="26">
        <v>800</v>
      </c>
      <c r="G9109" s="21" t="s">
        <v>1481</v>
      </c>
      <c r="I9109" s="25" t="str">
        <f>YEAR(B9109)&amp;"_"&amp;WEEKNUM(B9109)</f>
        <v>2015_41</v>
      </c>
      <c r="P9109" s="21" t="e">
        <f t="shared" ca="1" si="307"/>
        <v>#NAME?</v>
      </c>
    </row>
    <row r="9110" spans="1:16" x14ac:dyDescent="0.25">
      <c r="A9110" s="21" t="s">
        <v>2119</v>
      </c>
      <c r="B9110" s="25">
        <v>42282</v>
      </c>
      <c r="C9110" s="21" t="s">
        <v>1015</v>
      </c>
      <c r="D9110" s="21" t="s">
        <v>1419</v>
      </c>
      <c r="E9110" s="26">
        <v>3500</v>
      </c>
      <c r="G9110" s="21" t="s">
        <v>1459</v>
      </c>
      <c r="I9110" s="25" t="str">
        <f>YEAR(B9110)&amp;"_"&amp;WEEKNUM(B9110)</f>
        <v>2015_41</v>
      </c>
      <c r="P9110" s="21" t="e">
        <f t="shared" ca="1" si="307"/>
        <v>#NAME?</v>
      </c>
    </row>
    <row r="9111" spans="1:16" x14ac:dyDescent="0.25">
      <c r="A9111" s="21" t="s">
        <v>2119</v>
      </c>
      <c r="B9111" s="25">
        <v>42283</v>
      </c>
      <c r="C9111" s="21" t="s">
        <v>1230</v>
      </c>
      <c r="D9111" s="21" t="s">
        <v>299</v>
      </c>
      <c r="E9111" s="21"/>
      <c r="F9111" s="55">
        <v>90.2</v>
      </c>
      <c r="G9111" s="21" t="s">
        <v>170</v>
      </c>
      <c r="P9111" s="21" t="e">
        <f t="shared" ca="1" si="307"/>
        <v>#NAME?</v>
      </c>
    </row>
    <row r="9112" spans="1:16" x14ac:dyDescent="0.25">
      <c r="A9112" s="21" t="s">
        <v>2119</v>
      </c>
      <c r="B9112" s="25">
        <v>42283</v>
      </c>
      <c r="C9112" s="21">
        <v>3014551503</v>
      </c>
      <c r="D9112" s="21">
        <v>105031</v>
      </c>
      <c r="E9112" s="21"/>
      <c r="F9112" s="55">
        <v>507.58</v>
      </c>
      <c r="G9112" s="21" t="s">
        <v>1450</v>
      </c>
      <c r="P9112" s="21" t="e">
        <f t="shared" ca="1" si="307"/>
        <v>#NAME?</v>
      </c>
    </row>
    <row r="9113" spans="1:16" x14ac:dyDescent="0.25">
      <c r="A9113" s="21" t="s">
        <v>2119</v>
      </c>
      <c r="B9113" s="25">
        <v>42283</v>
      </c>
      <c r="C9113" s="21" t="s">
        <v>6</v>
      </c>
      <c r="D9113" s="21">
        <v>105034</v>
      </c>
      <c r="E9113" s="21"/>
      <c r="F9113" s="55">
        <v>85.85</v>
      </c>
      <c r="G9113" s="21" t="s">
        <v>1450</v>
      </c>
      <c r="P9113" s="21" t="e">
        <f t="shared" ca="1" si="307"/>
        <v>#NAME?</v>
      </c>
    </row>
    <row r="9114" spans="1:16" x14ac:dyDescent="0.25">
      <c r="A9114" s="21" t="s">
        <v>2119</v>
      </c>
      <c r="B9114" s="25">
        <v>42283</v>
      </c>
      <c r="C9114" s="21" t="s">
        <v>1015</v>
      </c>
      <c r="D9114" s="21" t="s">
        <v>1018</v>
      </c>
      <c r="E9114" s="26">
        <v>95</v>
      </c>
      <c r="G9114" s="21" t="s">
        <v>170</v>
      </c>
      <c r="I9114" s="25" t="str">
        <f t="shared" ref="I9114:I9120" si="308">YEAR(B9114)&amp;"_"&amp;WEEKNUM(B9114)</f>
        <v>2015_41</v>
      </c>
      <c r="P9114" s="21" t="e">
        <f t="shared" ca="1" si="307"/>
        <v>#NAME?</v>
      </c>
    </row>
    <row r="9115" spans="1:16" x14ac:dyDescent="0.25">
      <c r="A9115" s="21" t="s">
        <v>2119</v>
      </c>
      <c r="B9115" s="25">
        <v>42283</v>
      </c>
      <c r="C9115" s="21" t="s">
        <v>1015</v>
      </c>
      <c r="D9115" s="21" t="s">
        <v>40</v>
      </c>
      <c r="E9115" s="26">
        <v>2000</v>
      </c>
      <c r="G9115" s="21" t="s">
        <v>1460</v>
      </c>
      <c r="I9115" s="25" t="str">
        <f t="shared" si="308"/>
        <v>2015_41</v>
      </c>
      <c r="P9115" s="21" t="e">
        <f t="shared" ca="1" si="307"/>
        <v>#NAME?</v>
      </c>
    </row>
    <row r="9116" spans="1:16" x14ac:dyDescent="0.25">
      <c r="A9116" s="21" t="s">
        <v>2119</v>
      </c>
      <c r="B9116" s="25">
        <v>42283</v>
      </c>
      <c r="C9116" s="21" t="s">
        <v>1015</v>
      </c>
      <c r="D9116" s="21" t="s">
        <v>40</v>
      </c>
      <c r="E9116" s="26">
        <v>270</v>
      </c>
      <c r="G9116" s="21" t="s">
        <v>69</v>
      </c>
      <c r="H9116" s="21" t="s">
        <v>1573</v>
      </c>
      <c r="I9116" s="25" t="str">
        <f t="shared" si="308"/>
        <v>2015_41</v>
      </c>
      <c r="P9116" s="21" t="e">
        <f t="shared" ca="1" si="307"/>
        <v>#NAME?</v>
      </c>
    </row>
    <row r="9117" spans="1:16" x14ac:dyDescent="0.25">
      <c r="A9117" s="21" t="s">
        <v>2119</v>
      </c>
      <c r="B9117" s="25">
        <v>42283</v>
      </c>
      <c r="C9117" s="21" t="s">
        <v>21</v>
      </c>
      <c r="D9117" s="21" t="s">
        <v>40</v>
      </c>
      <c r="E9117" s="26">
        <v>120</v>
      </c>
      <c r="G9117" s="21" t="s">
        <v>259</v>
      </c>
      <c r="I9117" s="25" t="str">
        <f t="shared" si="308"/>
        <v>2015_41</v>
      </c>
      <c r="P9117" s="21" t="e">
        <f t="shared" ca="1" si="307"/>
        <v>#NAME?</v>
      </c>
    </row>
    <row r="9118" spans="1:16" x14ac:dyDescent="0.25">
      <c r="A9118" s="21" t="s">
        <v>2119</v>
      </c>
      <c r="B9118" s="25">
        <v>42283</v>
      </c>
      <c r="C9118" s="21" t="s">
        <v>21</v>
      </c>
      <c r="D9118" s="21" t="s">
        <v>40</v>
      </c>
      <c r="E9118" s="26">
        <v>250</v>
      </c>
      <c r="G9118" s="21" t="s">
        <v>1516</v>
      </c>
      <c r="I9118" s="25" t="str">
        <f t="shared" si="308"/>
        <v>2015_41</v>
      </c>
      <c r="P9118" s="21" t="e">
        <f t="shared" ca="1" si="307"/>
        <v>#NAME?</v>
      </c>
    </row>
    <row r="9119" spans="1:16" x14ac:dyDescent="0.25">
      <c r="A9119" s="21" t="s">
        <v>2119</v>
      </c>
      <c r="B9119" s="25">
        <v>42283</v>
      </c>
      <c r="C9119" s="21" t="s">
        <v>21</v>
      </c>
      <c r="D9119" s="21" t="s">
        <v>40</v>
      </c>
      <c r="E9119" s="26">
        <v>280</v>
      </c>
      <c r="G9119" s="21" t="s">
        <v>302</v>
      </c>
      <c r="I9119" s="25" t="str">
        <f t="shared" si="308"/>
        <v>2015_41</v>
      </c>
      <c r="P9119" s="21" t="e">
        <f t="shared" ca="1" si="307"/>
        <v>#NAME?</v>
      </c>
    </row>
    <row r="9120" spans="1:16" x14ac:dyDescent="0.25">
      <c r="A9120" s="21" t="s">
        <v>2119</v>
      </c>
      <c r="B9120" s="25">
        <v>42284</v>
      </c>
      <c r="C9120" s="21" t="s">
        <v>21</v>
      </c>
      <c r="D9120" s="21" t="s">
        <v>489</v>
      </c>
      <c r="E9120" s="26">
        <v>226.29</v>
      </c>
      <c r="G9120" s="21" t="s">
        <v>454</v>
      </c>
      <c r="I9120" s="25" t="str">
        <f t="shared" si="308"/>
        <v>2015_41</v>
      </c>
      <c r="P9120" s="21" t="e">
        <f t="shared" ca="1" si="307"/>
        <v>#NAME?</v>
      </c>
    </row>
    <row r="9121" spans="1:16" x14ac:dyDescent="0.25">
      <c r="A9121" s="21" t="s">
        <v>2119</v>
      </c>
      <c r="B9121" s="25">
        <v>42284</v>
      </c>
      <c r="C9121" s="21" t="s">
        <v>1230</v>
      </c>
      <c r="D9121" s="21">
        <v>420144</v>
      </c>
      <c r="E9121" s="21"/>
      <c r="F9121" s="55">
        <v>-752.02</v>
      </c>
      <c r="G9121" s="21" t="s">
        <v>1518</v>
      </c>
      <c r="P9121" s="21" t="e">
        <f t="shared" ca="1" si="307"/>
        <v>#NAME?</v>
      </c>
    </row>
    <row r="9122" spans="1:16" x14ac:dyDescent="0.25">
      <c r="A9122" s="21" t="s">
        <v>2119</v>
      </c>
      <c r="B9122" s="25">
        <v>42284</v>
      </c>
      <c r="C9122" s="21" t="s">
        <v>6</v>
      </c>
      <c r="D9122" s="21">
        <v>423672</v>
      </c>
      <c r="E9122" s="21"/>
      <c r="F9122" s="55">
        <v>306.98</v>
      </c>
      <c r="G9122" s="21" t="s">
        <v>504</v>
      </c>
      <c r="P9122" s="21" t="e">
        <f t="shared" ca="1" si="307"/>
        <v>#NAME?</v>
      </c>
    </row>
    <row r="9123" spans="1:16" x14ac:dyDescent="0.25">
      <c r="A9123" s="21" t="s">
        <v>2119</v>
      </c>
      <c r="B9123" s="25">
        <v>42284</v>
      </c>
      <c r="C9123" s="21" t="s">
        <v>6</v>
      </c>
      <c r="D9123" s="21">
        <v>347430</v>
      </c>
      <c r="E9123" s="21"/>
      <c r="F9123" s="55">
        <v>19.760000000000002</v>
      </c>
      <c r="G9123" s="28" t="s">
        <v>1220</v>
      </c>
      <c r="P9123" s="21" t="e">
        <f t="shared" ca="1" si="307"/>
        <v>#NAME?</v>
      </c>
    </row>
    <row r="9124" spans="1:16" x14ac:dyDescent="0.25">
      <c r="A9124" s="21" t="s">
        <v>2119</v>
      </c>
      <c r="B9124" s="25">
        <v>42284</v>
      </c>
      <c r="C9124" s="21" t="s">
        <v>6</v>
      </c>
      <c r="D9124" s="21">
        <v>105089</v>
      </c>
      <c r="E9124" s="21"/>
      <c r="F9124" s="55">
        <v>160.56</v>
      </c>
      <c r="G9124" s="21" t="s">
        <v>1450</v>
      </c>
      <c r="P9124" s="21" t="e">
        <f t="shared" ca="1" si="307"/>
        <v>#NAME?</v>
      </c>
    </row>
    <row r="9125" spans="1:16" x14ac:dyDescent="0.25">
      <c r="A9125" s="21" t="s">
        <v>2119</v>
      </c>
      <c r="B9125" s="25">
        <v>42284</v>
      </c>
      <c r="C9125" s="21" t="s">
        <v>6</v>
      </c>
      <c r="D9125" s="21" t="s">
        <v>299</v>
      </c>
      <c r="E9125" s="21"/>
      <c r="F9125" s="55">
        <v>53.58</v>
      </c>
      <c r="G9125" s="28" t="s">
        <v>1220</v>
      </c>
      <c r="P9125" s="21" t="e">
        <f t="shared" ca="1" si="307"/>
        <v>#NAME?</v>
      </c>
    </row>
    <row r="9126" spans="1:16" x14ac:dyDescent="0.25">
      <c r="A9126" s="21" t="s">
        <v>2119</v>
      </c>
      <c r="B9126" s="25">
        <v>42284</v>
      </c>
      <c r="C9126" s="21" t="s">
        <v>6</v>
      </c>
      <c r="D9126" s="21">
        <v>134412</v>
      </c>
      <c r="E9126" s="21"/>
      <c r="F9126" s="55">
        <v>1918.26</v>
      </c>
      <c r="G9126" s="21" t="s">
        <v>1481</v>
      </c>
      <c r="P9126" s="21" t="e">
        <f t="shared" ca="1" si="307"/>
        <v>#NAME?</v>
      </c>
    </row>
    <row r="9127" spans="1:16" x14ac:dyDescent="0.25">
      <c r="A9127" s="21" t="s">
        <v>2119</v>
      </c>
      <c r="B9127" s="25">
        <v>42284</v>
      </c>
      <c r="C9127" s="21" t="s">
        <v>1230</v>
      </c>
      <c r="D9127" s="21">
        <v>134448</v>
      </c>
      <c r="E9127" s="21"/>
      <c r="F9127" s="55">
        <v>1060.26</v>
      </c>
      <c r="G9127" s="21" t="s">
        <v>1460</v>
      </c>
      <c r="P9127" s="21" t="e">
        <f t="shared" ca="1" si="307"/>
        <v>#NAME?</v>
      </c>
    </row>
    <row r="9128" spans="1:16" x14ac:dyDescent="0.25">
      <c r="A9128" s="21" t="s">
        <v>2119</v>
      </c>
      <c r="B9128" s="25">
        <v>42285</v>
      </c>
      <c r="C9128" s="21" t="s">
        <v>1230</v>
      </c>
      <c r="D9128" s="21">
        <v>347681</v>
      </c>
      <c r="E9128" s="21"/>
      <c r="F9128" s="55">
        <v>729.88</v>
      </c>
      <c r="G9128" s="21" t="s">
        <v>1460</v>
      </c>
      <c r="P9128" s="21" t="e">
        <f t="shared" ca="1" si="307"/>
        <v>#NAME?</v>
      </c>
    </row>
    <row r="9129" spans="1:16" x14ac:dyDescent="0.25">
      <c r="A9129" s="21" t="s">
        <v>2119</v>
      </c>
      <c r="B9129" s="25">
        <v>42285</v>
      </c>
      <c r="C9129" s="21" t="s">
        <v>6</v>
      </c>
      <c r="D9129" s="21">
        <v>709516</v>
      </c>
      <c r="E9129" s="21"/>
      <c r="F9129" s="55">
        <v>612.45000000000005</v>
      </c>
      <c r="G9129" s="21" t="s">
        <v>1481</v>
      </c>
      <c r="P9129" s="21" t="e">
        <f t="shared" ca="1" si="307"/>
        <v>#NAME?</v>
      </c>
    </row>
    <row r="9130" spans="1:16" x14ac:dyDescent="0.25">
      <c r="A9130" s="21" t="s">
        <v>2119</v>
      </c>
      <c r="B9130" s="25">
        <v>42285</v>
      </c>
      <c r="C9130" s="21" t="s">
        <v>6</v>
      </c>
      <c r="D9130" s="21">
        <v>105169</v>
      </c>
      <c r="E9130" s="21"/>
      <c r="F9130" s="55">
        <v>272.70999999999998</v>
      </c>
      <c r="G9130" s="21" t="s">
        <v>1450</v>
      </c>
      <c r="P9130" s="21" t="e">
        <f t="shared" ca="1" si="307"/>
        <v>#NAME?</v>
      </c>
    </row>
    <row r="9131" spans="1:16" x14ac:dyDescent="0.25">
      <c r="A9131" s="21" t="s">
        <v>2119</v>
      </c>
      <c r="B9131" s="25">
        <v>42285</v>
      </c>
      <c r="C9131" s="21" t="s">
        <v>6</v>
      </c>
      <c r="D9131" s="21">
        <v>105179</v>
      </c>
      <c r="E9131" s="21"/>
      <c r="F9131" s="55">
        <v>466.06</v>
      </c>
      <c r="G9131" s="21" t="s">
        <v>1450</v>
      </c>
      <c r="P9131" s="21" t="e">
        <f t="shared" ca="1" si="307"/>
        <v>#NAME?</v>
      </c>
    </row>
    <row r="9132" spans="1:16" x14ac:dyDescent="0.25">
      <c r="A9132" s="21" t="s">
        <v>2119</v>
      </c>
      <c r="B9132" s="25">
        <v>42286</v>
      </c>
      <c r="C9132" s="21" t="s">
        <v>1230</v>
      </c>
      <c r="D9132" s="21">
        <v>721444</v>
      </c>
      <c r="E9132" s="21"/>
      <c r="F9132" s="55">
        <v>357.03</v>
      </c>
      <c r="G9132" s="21" t="s">
        <v>1459</v>
      </c>
      <c r="P9132" s="21" t="e">
        <f t="shared" ca="1" si="307"/>
        <v>#NAME?</v>
      </c>
    </row>
    <row r="9133" spans="1:16" x14ac:dyDescent="0.25">
      <c r="A9133" s="21" t="s">
        <v>2119</v>
      </c>
      <c r="B9133" s="25">
        <v>42286</v>
      </c>
      <c r="C9133" s="21" t="s">
        <v>6</v>
      </c>
      <c r="D9133" s="21">
        <v>423929</v>
      </c>
      <c r="E9133" s="21"/>
      <c r="F9133" s="55">
        <v>329.93</v>
      </c>
      <c r="G9133" s="21" t="s">
        <v>1433</v>
      </c>
      <c r="P9133" s="21" t="e">
        <f t="shared" ca="1" si="307"/>
        <v>#NAME?</v>
      </c>
    </row>
    <row r="9134" spans="1:16" x14ac:dyDescent="0.25">
      <c r="A9134" s="21" t="s">
        <v>2119</v>
      </c>
      <c r="B9134" s="25">
        <v>42286</v>
      </c>
      <c r="C9134" s="21" t="s">
        <v>1230</v>
      </c>
      <c r="D9134" s="21">
        <v>424007</v>
      </c>
      <c r="E9134" s="21"/>
      <c r="F9134" s="55">
        <v>1344.93</v>
      </c>
      <c r="G9134" s="21" t="s">
        <v>1459</v>
      </c>
      <c r="P9134" s="21" t="e">
        <f t="shared" ca="1" si="307"/>
        <v>#NAME?</v>
      </c>
    </row>
    <row r="9135" spans="1:16" x14ac:dyDescent="0.25">
      <c r="A9135" s="21" t="s">
        <v>2119</v>
      </c>
      <c r="B9135" s="25">
        <v>42287</v>
      </c>
      <c r="C9135" s="21" t="s">
        <v>1230</v>
      </c>
      <c r="D9135" s="21">
        <v>347815</v>
      </c>
      <c r="E9135" s="21"/>
      <c r="F9135" s="55">
        <v>374.23</v>
      </c>
      <c r="G9135" s="21" t="s">
        <v>1460</v>
      </c>
      <c r="P9135" s="21" t="e">
        <f t="shared" ca="1" si="307"/>
        <v>#NAME?</v>
      </c>
    </row>
    <row r="9136" spans="1:16" x14ac:dyDescent="0.25">
      <c r="A9136" s="21" t="s">
        <v>2119</v>
      </c>
      <c r="B9136" s="25">
        <v>42287</v>
      </c>
      <c r="C9136" s="21" t="s">
        <v>6</v>
      </c>
      <c r="D9136" s="21">
        <v>347827</v>
      </c>
      <c r="E9136" s="21"/>
      <c r="F9136" s="55">
        <v>407.88</v>
      </c>
      <c r="G9136" s="21" t="s">
        <v>1519</v>
      </c>
      <c r="P9136" s="21" t="e">
        <f t="shared" ca="1" si="307"/>
        <v>#NAME?</v>
      </c>
    </row>
    <row r="9137" spans="1:16" x14ac:dyDescent="0.25">
      <c r="A9137" s="21" t="s">
        <v>2119</v>
      </c>
      <c r="B9137" s="25">
        <v>42287</v>
      </c>
      <c r="C9137" s="21" t="s">
        <v>1230</v>
      </c>
      <c r="D9137" s="21">
        <v>134700</v>
      </c>
      <c r="E9137" s="21"/>
      <c r="F9137" s="55">
        <v>413.08</v>
      </c>
      <c r="G9137" s="21" t="s">
        <v>1459</v>
      </c>
      <c r="P9137" s="21" t="e">
        <f t="shared" ca="1" si="307"/>
        <v>#NAME?</v>
      </c>
    </row>
    <row r="9138" spans="1:16" x14ac:dyDescent="0.25">
      <c r="A9138" s="21" t="s">
        <v>2119</v>
      </c>
      <c r="B9138" s="25">
        <v>42288</v>
      </c>
      <c r="C9138" s="21" t="s">
        <v>6</v>
      </c>
      <c r="D9138" s="21">
        <v>347901</v>
      </c>
      <c r="E9138" s="21"/>
      <c r="F9138" s="55">
        <v>58.04</v>
      </c>
      <c r="G9138" s="21" t="s">
        <v>1520</v>
      </c>
      <c r="P9138" s="21" t="e">
        <f t="shared" ca="1" si="307"/>
        <v>#NAME?</v>
      </c>
    </row>
    <row r="9139" spans="1:16" x14ac:dyDescent="0.25">
      <c r="A9139" s="21" t="s">
        <v>2119</v>
      </c>
      <c r="B9139" s="25">
        <v>42289</v>
      </c>
      <c r="C9139" s="21" t="s">
        <v>1230</v>
      </c>
      <c r="D9139" s="21">
        <v>424214</v>
      </c>
      <c r="E9139" s="21"/>
      <c r="F9139" s="55">
        <v>160.85</v>
      </c>
      <c r="G9139" s="21" t="s">
        <v>1459</v>
      </c>
      <c r="P9139" s="21" t="e">
        <f t="shared" ca="1" si="307"/>
        <v>#NAME?</v>
      </c>
    </row>
    <row r="9140" spans="1:16" x14ac:dyDescent="0.25">
      <c r="A9140" s="21" t="s">
        <v>2119</v>
      </c>
      <c r="B9140" s="25">
        <v>42289</v>
      </c>
      <c r="C9140" s="21" t="s">
        <v>6</v>
      </c>
      <c r="D9140" s="21" t="s">
        <v>299</v>
      </c>
      <c r="E9140" s="21"/>
      <c r="F9140" s="55">
        <v>95.53</v>
      </c>
      <c r="G9140" s="28" t="s">
        <v>1220</v>
      </c>
      <c r="P9140" s="21" t="e">
        <f t="shared" ca="1" si="307"/>
        <v>#NAME?</v>
      </c>
    </row>
    <row r="9141" spans="1:16" x14ac:dyDescent="0.25">
      <c r="A9141" s="21" t="s">
        <v>2119</v>
      </c>
      <c r="B9141" s="25">
        <v>42289</v>
      </c>
      <c r="C9141" s="21" t="s">
        <v>6</v>
      </c>
      <c r="D9141" s="21">
        <v>347936</v>
      </c>
      <c r="E9141" s="21"/>
      <c r="F9141" s="55">
        <v>72.45</v>
      </c>
      <c r="G9141" s="21" t="s">
        <v>386</v>
      </c>
      <c r="P9141" s="21" t="e">
        <f t="shared" ca="1" si="307"/>
        <v>#NAME?</v>
      </c>
    </row>
    <row r="9142" spans="1:16" x14ac:dyDescent="0.25">
      <c r="A9142" s="21" t="s">
        <v>2119</v>
      </c>
      <c r="B9142" s="25">
        <v>42289</v>
      </c>
      <c r="C9142" s="21" t="s">
        <v>6</v>
      </c>
      <c r="D9142" s="21">
        <v>347943</v>
      </c>
      <c r="E9142" s="21"/>
      <c r="F9142" s="55">
        <v>397.1</v>
      </c>
      <c r="G9142" s="21" t="s">
        <v>568</v>
      </c>
      <c r="P9142" s="21" t="e">
        <f t="shared" ca="1" si="307"/>
        <v>#NAME?</v>
      </c>
    </row>
    <row r="9143" spans="1:16" x14ac:dyDescent="0.25">
      <c r="A9143" s="21" t="s">
        <v>2119</v>
      </c>
      <c r="B9143" s="25">
        <v>42289</v>
      </c>
      <c r="C9143" s="21" t="s">
        <v>6</v>
      </c>
      <c r="D9143" s="21">
        <v>347956</v>
      </c>
      <c r="E9143" s="21"/>
      <c r="F9143" s="55">
        <v>227.29</v>
      </c>
      <c r="G9143" s="21" t="s">
        <v>259</v>
      </c>
      <c r="P9143" s="21" t="e">
        <f t="shared" ca="1" si="307"/>
        <v>#NAME?</v>
      </c>
    </row>
    <row r="9144" spans="1:16" x14ac:dyDescent="0.25">
      <c r="A9144" s="21" t="s">
        <v>2119</v>
      </c>
      <c r="B9144" s="25">
        <v>42289</v>
      </c>
      <c r="C9144" s="21" t="s">
        <v>6</v>
      </c>
      <c r="D9144" s="21">
        <v>347987</v>
      </c>
      <c r="E9144" s="21"/>
      <c r="F9144" s="55">
        <v>137.6</v>
      </c>
      <c r="G9144" s="21" t="s">
        <v>1521</v>
      </c>
      <c r="P9144" s="21" t="e">
        <f t="shared" ca="1" si="307"/>
        <v>#NAME?</v>
      </c>
    </row>
    <row r="9145" spans="1:16" x14ac:dyDescent="0.25">
      <c r="A9145" s="21" t="s">
        <v>2119</v>
      </c>
      <c r="B9145" s="25">
        <v>42289</v>
      </c>
      <c r="C9145" s="21" t="s">
        <v>6</v>
      </c>
      <c r="D9145" s="21">
        <v>105333</v>
      </c>
      <c r="E9145" s="21"/>
      <c r="F9145" s="55">
        <v>379.54</v>
      </c>
      <c r="G9145" s="21" t="s">
        <v>1450</v>
      </c>
      <c r="P9145" s="21" t="e">
        <f t="shared" ca="1" si="307"/>
        <v>#NAME?</v>
      </c>
    </row>
    <row r="9146" spans="1:16" x14ac:dyDescent="0.25">
      <c r="A9146" s="21" t="s">
        <v>2119</v>
      </c>
      <c r="B9146" s="25">
        <v>42289</v>
      </c>
      <c r="C9146" s="21" t="s">
        <v>6</v>
      </c>
      <c r="D9146" s="21" t="s">
        <v>1522</v>
      </c>
      <c r="E9146" s="21"/>
      <c r="F9146" s="55">
        <v>476.63</v>
      </c>
      <c r="G9146" s="21" t="s">
        <v>1459</v>
      </c>
      <c r="P9146" s="21" t="e">
        <f t="shared" ca="1" si="307"/>
        <v>#NAME?</v>
      </c>
    </row>
    <row r="9147" spans="1:16" x14ac:dyDescent="0.25">
      <c r="A9147" s="21" t="s">
        <v>2119</v>
      </c>
      <c r="B9147" s="25">
        <v>42290</v>
      </c>
      <c r="C9147" s="21" t="s">
        <v>1015</v>
      </c>
      <c r="D9147" s="21" t="s">
        <v>40</v>
      </c>
      <c r="E9147" s="26">
        <v>250</v>
      </c>
      <c r="G9147" s="21" t="s">
        <v>1516</v>
      </c>
      <c r="I9147" s="25" t="str">
        <f t="shared" ref="I9147:I9155" si="309">YEAR(B9147)&amp;"_"&amp;WEEKNUM(B9147)</f>
        <v>2015_42</v>
      </c>
      <c r="P9147" s="21" t="e">
        <f t="shared" ca="1" si="307"/>
        <v>#NAME?</v>
      </c>
    </row>
    <row r="9148" spans="1:16" x14ac:dyDescent="0.25">
      <c r="A9148" s="21" t="s">
        <v>2119</v>
      </c>
      <c r="B9148" s="25">
        <v>42290</v>
      </c>
      <c r="C9148" s="21" t="s">
        <v>1015</v>
      </c>
      <c r="D9148" s="21" t="s">
        <v>40</v>
      </c>
      <c r="E9148" s="26">
        <v>2000</v>
      </c>
      <c r="G9148" s="21" t="s">
        <v>1460</v>
      </c>
      <c r="I9148" s="25" t="str">
        <f t="shared" si="309"/>
        <v>2015_42</v>
      </c>
      <c r="P9148" s="21" t="e">
        <f t="shared" ca="1" si="307"/>
        <v>#NAME?</v>
      </c>
    </row>
    <row r="9149" spans="1:16" x14ac:dyDescent="0.25">
      <c r="A9149" s="21" t="s">
        <v>2119</v>
      </c>
      <c r="B9149" s="25">
        <v>42290</v>
      </c>
      <c r="C9149" s="21" t="s">
        <v>1015</v>
      </c>
      <c r="D9149" s="21" t="s">
        <v>40</v>
      </c>
      <c r="E9149" s="26">
        <v>350</v>
      </c>
      <c r="G9149" s="21" t="s">
        <v>504</v>
      </c>
      <c r="I9149" s="25" t="str">
        <f t="shared" si="309"/>
        <v>2015_42</v>
      </c>
      <c r="P9149" s="21" t="e">
        <f t="shared" ca="1" si="307"/>
        <v>#NAME?</v>
      </c>
    </row>
    <row r="9150" spans="1:16" x14ac:dyDescent="0.25">
      <c r="A9150" s="21" t="s">
        <v>2119</v>
      </c>
      <c r="B9150" s="25">
        <v>42290</v>
      </c>
      <c r="C9150" s="21" t="s">
        <v>1015</v>
      </c>
      <c r="D9150" s="21" t="s">
        <v>40</v>
      </c>
      <c r="E9150" s="26">
        <v>250</v>
      </c>
      <c r="G9150" s="21" t="s">
        <v>1433</v>
      </c>
      <c r="I9150" s="25" t="str">
        <f t="shared" si="309"/>
        <v>2015_42</v>
      </c>
      <c r="P9150" s="21" t="e">
        <f t="shared" ca="1" si="307"/>
        <v>#NAME?</v>
      </c>
    </row>
    <row r="9151" spans="1:16" x14ac:dyDescent="0.25">
      <c r="A9151" s="21" t="s">
        <v>2119</v>
      </c>
      <c r="B9151" s="25">
        <v>42290</v>
      </c>
      <c r="C9151" s="21" t="s">
        <v>1015</v>
      </c>
      <c r="D9151" s="21" t="s">
        <v>295</v>
      </c>
      <c r="E9151" s="26">
        <v>3500</v>
      </c>
      <c r="G9151" s="21" t="s">
        <v>386</v>
      </c>
      <c r="I9151" s="25" t="str">
        <f t="shared" si="309"/>
        <v>2015_42</v>
      </c>
      <c r="P9151" s="21" t="e">
        <f t="shared" ca="1" si="307"/>
        <v>#NAME?</v>
      </c>
    </row>
    <row r="9152" spans="1:16" x14ac:dyDescent="0.25">
      <c r="A9152" s="21" t="s">
        <v>2119</v>
      </c>
      <c r="B9152" s="25">
        <v>42290</v>
      </c>
      <c r="C9152" s="21" t="s">
        <v>21</v>
      </c>
      <c r="D9152" s="21" t="s">
        <v>1018</v>
      </c>
      <c r="E9152" s="26">
        <v>103.85</v>
      </c>
      <c r="G9152" s="21" t="s">
        <v>1481</v>
      </c>
      <c r="I9152" s="25" t="str">
        <f t="shared" si="309"/>
        <v>2015_42</v>
      </c>
      <c r="P9152" s="21" t="e">
        <f t="shared" ca="1" si="307"/>
        <v>#NAME?</v>
      </c>
    </row>
    <row r="9153" spans="1:16" x14ac:dyDescent="0.25">
      <c r="A9153" s="21" t="s">
        <v>2119</v>
      </c>
      <c r="B9153" s="25">
        <v>42290</v>
      </c>
      <c r="C9153" s="21" t="s">
        <v>21</v>
      </c>
      <c r="D9153" s="21" t="s">
        <v>1018</v>
      </c>
      <c r="E9153" s="26">
        <v>95</v>
      </c>
      <c r="G9153" s="21" t="s">
        <v>1354</v>
      </c>
      <c r="I9153" s="25" t="str">
        <f t="shared" si="309"/>
        <v>2015_42</v>
      </c>
      <c r="P9153" s="21" t="e">
        <f t="shared" ca="1" si="307"/>
        <v>#NAME?</v>
      </c>
    </row>
    <row r="9154" spans="1:16" x14ac:dyDescent="0.25">
      <c r="A9154" s="21" t="s">
        <v>2119</v>
      </c>
      <c r="B9154" s="25">
        <v>42290</v>
      </c>
      <c r="C9154" s="21" t="s">
        <v>21</v>
      </c>
      <c r="D9154" s="21" t="s">
        <v>1419</v>
      </c>
      <c r="E9154" s="26">
        <v>3200</v>
      </c>
      <c r="G9154" s="21" t="s">
        <v>1481</v>
      </c>
      <c r="I9154" s="25" t="str">
        <f t="shared" si="309"/>
        <v>2015_42</v>
      </c>
      <c r="P9154" s="21" t="e">
        <f t="shared" ca="1" si="307"/>
        <v>#NAME?</v>
      </c>
    </row>
    <row r="9155" spans="1:16" x14ac:dyDescent="0.25">
      <c r="A9155" s="21" t="s">
        <v>2119</v>
      </c>
      <c r="B9155" s="25">
        <v>42290</v>
      </c>
      <c r="C9155" s="21" t="s">
        <v>21</v>
      </c>
      <c r="D9155" s="21" t="s">
        <v>1419</v>
      </c>
      <c r="E9155" s="26">
        <v>480</v>
      </c>
      <c r="G9155" s="21" t="s">
        <v>1354</v>
      </c>
      <c r="I9155" s="25" t="str">
        <f t="shared" si="309"/>
        <v>2015_42</v>
      </c>
      <c r="P9155" s="21" t="e">
        <f t="shared" ca="1" si="307"/>
        <v>#NAME?</v>
      </c>
    </row>
    <row r="9156" spans="1:16" x14ac:dyDescent="0.25">
      <c r="A9156" s="21" t="s">
        <v>2119</v>
      </c>
      <c r="B9156" s="25">
        <v>42290</v>
      </c>
      <c r="C9156" s="21" t="s">
        <v>1230</v>
      </c>
      <c r="D9156" s="21">
        <v>722114</v>
      </c>
      <c r="E9156" s="21"/>
      <c r="F9156" s="55">
        <v>128.96</v>
      </c>
      <c r="G9156" s="21" t="s">
        <v>1459</v>
      </c>
      <c r="P9156" s="21" t="e">
        <f t="shared" ca="1" si="307"/>
        <v>#NAME?</v>
      </c>
    </row>
    <row r="9157" spans="1:16" x14ac:dyDescent="0.25">
      <c r="A9157" s="21" t="s">
        <v>2119</v>
      </c>
      <c r="B9157" s="25">
        <v>42290</v>
      </c>
      <c r="C9157" s="21" t="s">
        <v>6</v>
      </c>
      <c r="D9157" s="21">
        <v>348072</v>
      </c>
      <c r="E9157" s="21"/>
      <c r="F9157" s="55">
        <v>27.47</v>
      </c>
      <c r="G9157" s="21" t="s">
        <v>1523</v>
      </c>
      <c r="P9157" s="21" t="e">
        <f t="shared" ca="1" si="307"/>
        <v>#NAME?</v>
      </c>
    </row>
    <row r="9158" spans="1:16" x14ac:dyDescent="0.25">
      <c r="A9158" s="21" t="s">
        <v>2119</v>
      </c>
      <c r="B9158" s="25">
        <v>42290</v>
      </c>
      <c r="C9158" s="21" t="s">
        <v>6</v>
      </c>
      <c r="D9158" s="21">
        <v>348103</v>
      </c>
      <c r="E9158" s="21"/>
      <c r="F9158" s="55">
        <v>53.92</v>
      </c>
      <c r="G9158" s="21" t="s">
        <v>1524</v>
      </c>
      <c r="P9158" s="21" t="e">
        <f t="shared" ca="1" si="307"/>
        <v>#NAME?</v>
      </c>
    </row>
    <row r="9159" spans="1:16" x14ac:dyDescent="0.25">
      <c r="A9159" s="21" t="s">
        <v>2119</v>
      </c>
      <c r="B9159" s="25">
        <v>42290</v>
      </c>
      <c r="C9159" s="21" t="s">
        <v>6</v>
      </c>
      <c r="D9159" s="21">
        <v>710487</v>
      </c>
      <c r="E9159" s="21"/>
      <c r="F9159" s="55">
        <v>99.51</v>
      </c>
      <c r="G9159" s="21" t="s">
        <v>1481</v>
      </c>
      <c r="P9159" s="21" t="e">
        <f t="shared" ca="1" si="307"/>
        <v>#NAME?</v>
      </c>
    </row>
    <row r="9160" spans="1:16" x14ac:dyDescent="0.25">
      <c r="A9160" s="21" t="s">
        <v>2119</v>
      </c>
      <c r="B9160" s="25">
        <v>42290</v>
      </c>
      <c r="C9160" s="21" t="s">
        <v>6</v>
      </c>
      <c r="D9160" s="21">
        <v>383289</v>
      </c>
      <c r="E9160" s="21"/>
      <c r="F9160" s="55">
        <v>970.65</v>
      </c>
      <c r="G9160" s="21" t="s">
        <v>1354</v>
      </c>
      <c r="P9160" s="21" t="e">
        <f t="shared" ca="1" si="307"/>
        <v>#NAME?</v>
      </c>
    </row>
    <row r="9161" spans="1:16" x14ac:dyDescent="0.25">
      <c r="A9161" s="21" t="s">
        <v>2119</v>
      </c>
      <c r="B9161" s="25">
        <v>42290</v>
      </c>
      <c r="C9161" s="21" t="s">
        <v>6</v>
      </c>
      <c r="D9161" s="21">
        <v>362050</v>
      </c>
      <c r="E9161" s="21"/>
      <c r="F9161" s="55">
        <v>423.24</v>
      </c>
      <c r="G9161" s="21" t="s">
        <v>1450</v>
      </c>
      <c r="P9161" s="21" t="e">
        <f t="shared" ca="1" si="307"/>
        <v>#NAME?</v>
      </c>
    </row>
    <row r="9162" spans="1:16" x14ac:dyDescent="0.25">
      <c r="A9162" s="21" t="s">
        <v>2119</v>
      </c>
      <c r="B9162" s="25">
        <v>42290</v>
      </c>
      <c r="C9162" s="21" t="s">
        <v>6</v>
      </c>
      <c r="D9162" s="21">
        <v>105406</v>
      </c>
      <c r="E9162" s="21"/>
      <c r="F9162" s="55">
        <v>194.11</v>
      </c>
      <c r="G9162" s="21" t="s">
        <v>1435</v>
      </c>
      <c r="P9162" s="21" t="e">
        <f t="shared" ca="1" si="307"/>
        <v>#NAME?</v>
      </c>
    </row>
    <row r="9163" spans="1:16" x14ac:dyDescent="0.25">
      <c r="A9163" s="21" t="s">
        <v>2119</v>
      </c>
      <c r="B9163" s="25">
        <v>42291</v>
      </c>
      <c r="C9163" s="21" t="s">
        <v>6</v>
      </c>
      <c r="D9163" s="21">
        <v>461343</v>
      </c>
      <c r="E9163" s="21"/>
      <c r="F9163" s="55">
        <v>314.20999999999998</v>
      </c>
      <c r="G9163" s="21" t="s">
        <v>1432</v>
      </c>
      <c r="P9163" s="21" t="e">
        <f t="shared" ca="1" si="307"/>
        <v>#NAME?</v>
      </c>
    </row>
    <row r="9164" spans="1:16" x14ac:dyDescent="0.25">
      <c r="A9164" s="21" t="s">
        <v>2119</v>
      </c>
      <c r="B9164" s="25">
        <v>42291</v>
      </c>
      <c r="C9164" s="21">
        <v>3014551503</v>
      </c>
      <c r="D9164" s="21">
        <v>369878</v>
      </c>
      <c r="E9164" s="21"/>
      <c r="F9164" s="55">
        <v>44.74</v>
      </c>
      <c r="G9164" s="21" t="s">
        <v>1435</v>
      </c>
      <c r="P9164" s="21" t="e">
        <f t="shared" ca="1" si="307"/>
        <v>#NAME?</v>
      </c>
    </row>
    <row r="9165" spans="1:16" x14ac:dyDescent="0.25">
      <c r="A9165" s="21" t="s">
        <v>2119</v>
      </c>
      <c r="B9165" s="25">
        <v>42291</v>
      </c>
      <c r="C9165" s="21" t="s">
        <v>1230</v>
      </c>
      <c r="D9165" s="21" t="s">
        <v>299</v>
      </c>
      <c r="E9165" s="21"/>
      <c r="F9165" s="55">
        <v>1</v>
      </c>
      <c r="G9165" s="21" t="s">
        <v>323</v>
      </c>
      <c r="P9165" s="21" t="e">
        <f t="shared" ca="1" si="307"/>
        <v>#NAME?</v>
      </c>
    </row>
    <row r="9166" spans="1:16" x14ac:dyDescent="0.25">
      <c r="A9166" s="21" t="s">
        <v>2119</v>
      </c>
      <c r="B9166" s="25">
        <v>42291</v>
      </c>
      <c r="C9166" s="21" t="s">
        <v>1230</v>
      </c>
      <c r="D9166" s="21" t="s">
        <v>299</v>
      </c>
      <c r="E9166" s="21"/>
      <c r="F9166" s="55">
        <v>4.43</v>
      </c>
      <c r="G9166" s="21" t="s">
        <v>323</v>
      </c>
      <c r="P9166" s="21" t="e">
        <f t="shared" ca="1" si="307"/>
        <v>#NAME?</v>
      </c>
    </row>
    <row r="9167" spans="1:16" x14ac:dyDescent="0.25">
      <c r="A9167" s="21" t="s">
        <v>2119</v>
      </c>
      <c r="B9167" s="25">
        <v>42291</v>
      </c>
      <c r="C9167" s="21" t="s">
        <v>6</v>
      </c>
      <c r="D9167" s="21">
        <v>383510</v>
      </c>
      <c r="E9167" s="21"/>
      <c r="F9167" s="55">
        <v>42.96</v>
      </c>
      <c r="G9167" s="21" t="s">
        <v>1525</v>
      </c>
      <c r="P9167" s="21" t="e">
        <f t="shared" ca="1" si="307"/>
        <v>#NAME?</v>
      </c>
    </row>
    <row r="9168" spans="1:16" x14ac:dyDescent="0.25">
      <c r="A9168" s="21" t="s">
        <v>2119</v>
      </c>
      <c r="B9168" s="25">
        <v>42291</v>
      </c>
      <c r="C9168" s="21" t="s">
        <v>1230</v>
      </c>
      <c r="D9168" s="21" t="s">
        <v>299</v>
      </c>
      <c r="E9168" s="21"/>
      <c r="F9168" s="55">
        <v>2</v>
      </c>
      <c r="G9168" s="21" t="s">
        <v>323</v>
      </c>
      <c r="P9168" s="21" t="e">
        <f t="shared" ca="1" si="307"/>
        <v>#NAME?</v>
      </c>
    </row>
    <row r="9169" spans="1:16" x14ac:dyDescent="0.25">
      <c r="A9169" s="21" t="s">
        <v>2119</v>
      </c>
      <c r="B9169" s="25">
        <v>42291</v>
      </c>
      <c r="C9169" s="21" t="s">
        <v>6</v>
      </c>
      <c r="D9169" s="21">
        <v>134966</v>
      </c>
      <c r="E9169" s="21"/>
      <c r="F9169" s="55">
        <v>645.98</v>
      </c>
      <c r="G9169" s="21" t="s">
        <v>1354</v>
      </c>
      <c r="P9169" s="21" t="e">
        <f t="shared" ca="1" si="307"/>
        <v>#NAME?</v>
      </c>
    </row>
    <row r="9170" spans="1:16" x14ac:dyDescent="0.25">
      <c r="A9170" s="21" t="s">
        <v>2119</v>
      </c>
      <c r="B9170" s="25">
        <v>42291</v>
      </c>
      <c r="C9170" s="21" t="s">
        <v>1230</v>
      </c>
      <c r="D9170" s="21">
        <v>134987</v>
      </c>
      <c r="E9170" s="21"/>
      <c r="F9170" s="55">
        <v>345.03</v>
      </c>
      <c r="G9170" s="21" t="s">
        <v>97</v>
      </c>
      <c r="P9170" s="21" t="e">
        <f t="shared" ca="1" si="307"/>
        <v>#NAME?</v>
      </c>
    </row>
    <row r="9171" spans="1:16" x14ac:dyDescent="0.25">
      <c r="A9171" s="21" t="s">
        <v>2119</v>
      </c>
      <c r="B9171" s="25">
        <v>42291</v>
      </c>
      <c r="C9171" s="21" t="s">
        <v>21</v>
      </c>
      <c r="D9171" s="21" t="s">
        <v>1526</v>
      </c>
      <c r="E9171" s="26">
        <v>600</v>
      </c>
      <c r="G9171" s="21" t="s">
        <v>1368</v>
      </c>
      <c r="I9171" s="25" t="str">
        <f>YEAR(B9171)&amp;"_"&amp;WEEKNUM(B9171)</f>
        <v>2015_42</v>
      </c>
      <c r="P9171" s="21" t="e">
        <f t="shared" ref="P9171:P9234" ca="1" si="310">sheetexists("budgets", G9171)</f>
        <v>#NAME?</v>
      </c>
    </row>
    <row r="9172" spans="1:16" x14ac:dyDescent="0.25">
      <c r="A9172" s="21" t="s">
        <v>2119</v>
      </c>
      <c r="B9172" s="25">
        <v>42292</v>
      </c>
      <c r="C9172" s="21" t="s">
        <v>1230</v>
      </c>
      <c r="D9172" s="21">
        <v>348400</v>
      </c>
      <c r="E9172" s="21"/>
      <c r="F9172" s="55">
        <v>690.26</v>
      </c>
      <c r="G9172" s="21" t="s">
        <v>1460</v>
      </c>
      <c r="P9172" s="21" t="e">
        <f t="shared" ca="1" si="310"/>
        <v>#NAME?</v>
      </c>
    </row>
    <row r="9173" spans="1:16" x14ac:dyDescent="0.25">
      <c r="A9173" s="21" t="s">
        <v>2119</v>
      </c>
      <c r="B9173" s="25">
        <v>42292</v>
      </c>
      <c r="C9173" s="21" t="s">
        <v>1230</v>
      </c>
      <c r="D9173" s="21">
        <v>348408</v>
      </c>
      <c r="E9173" s="21"/>
      <c r="F9173" s="55">
        <v>50.82</v>
      </c>
      <c r="G9173" s="21" t="s">
        <v>1460</v>
      </c>
      <c r="P9173" s="21" t="e">
        <f t="shared" ca="1" si="310"/>
        <v>#NAME?</v>
      </c>
    </row>
    <row r="9174" spans="1:16" x14ac:dyDescent="0.25">
      <c r="A9174" s="21" t="s">
        <v>2119</v>
      </c>
      <c r="B9174" s="25">
        <v>42292</v>
      </c>
      <c r="C9174" s="21" t="s">
        <v>6</v>
      </c>
      <c r="D9174" s="21">
        <v>711005</v>
      </c>
      <c r="E9174" s="21"/>
      <c r="F9174" s="55">
        <v>1036.5999999999999</v>
      </c>
      <c r="G9174" s="21" t="s">
        <v>1354</v>
      </c>
      <c r="P9174" s="21" t="e">
        <f t="shared" ca="1" si="310"/>
        <v>#NAME?</v>
      </c>
    </row>
    <row r="9175" spans="1:16" x14ac:dyDescent="0.25">
      <c r="A9175" s="21" t="s">
        <v>2119</v>
      </c>
      <c r="B9175" s="25">
        <v>42292</v>
      </c>
      <c r="C9175" s="21" t="s">
        <v>6</v>
      </c>
      <c r="D9175" s="21">
        <v>711002</v>
      </c>
      <c r="E9175" s="21"/>
      <c r="F9175" s="55">
        <v>146.12</v>
      </c>
      <c r="G9175" s="21" t="s">
        <v>1481</v>
      </c>
      <c r="P9175" s="21" t="e">
        <f t="shared" ca="1" si="310"/>
        <v>#NAME?</v>
      </c>
    </row>
    <row r="9176" spans="1:16" x14ac:dyDescent="0.25">
      <c r="A9176" s="21" t="s">
        <v>2119</v>
      </c>
      <c r="B9176" s="25">
        <v>42293</v>
      </c>
      <c r="C9176" s="21" t="s">
        <v>1015</v>
      </c>
      <c r="D9176" s="21" t="s">
        <v>295</v>
      </c>
      <c r="E9176" s="26">
        <v>1800</v>
      </c>
      <c r="G9176" s="21" t="s">
        <v>386</v>
      </c>
      <c r="I9176" s="25" t="str">
        <f>YEAR(B9176)&amp;"_"&amp;WEEKNUM(B9176)</f>
        <v>2015_42</v>
      </c>
      <c r="P9176" s="21" t="e">
        <f t="shared" ca="1" si="310"/>
        <v>#NAME?</v>
      </c>
    </row>
    <row r="9177" spans="1:16" x14ac:dyDescent="0.25">
      <c r="A9177" s="21" t="s">
        <v>2119</v>
      </c>
      <c r="B9177" s="25">
        <v>42293</v>
      </c>
      <c r="C9177" s="21" t="s">
        <v>1015</v>
      </c>
      <c r="D9177" s="21" t="s">
        <v>1216</v>
      </c>
      <c r="E9177" s="26">
        <v>500</v>
      </c>
      <c r="G9177" s="21" t="s">
        <v>1460</v>
      </c>
      <c r="I9177" s="25" t="str">
        <f>YEAR(B9177)&amp;"_"&amp;WEEKNUM(B9177)</f>
        <v>2015_42</v>
      </c>
      <c r="P9177" s="21" t="e">
        <f t="shared" ca="1" si="310"/>
        <v>#NAME?</v>
      </c>
    </row>
    <row r="9178" spans="1:16" x14ac:dyDescent="0.25">
      <c r="A9178" s="21" t="s">
        <v>2119</v>
      </c>
      <c r="B9178" s="25">
        <v>42293</v>
      </c>
      <c r="C9178" s="21" t="s">
        <v>1015</v>
      </c>
      <c r="D9178" s="21" t="s">
        <v>1201</v>
      </c>
      <c r="E9178" s="26">
        <v>2500</v>
      </c>
      <c r="G9178" s="21" t="s">
        <v>1460</v>
      </c>
      <c r="I9178" s="25" t="str">
        <f>YEAR(B9178)&amp;"_"&amp;WEEKNUM(B9178)</f>
        <v>2015_42</v>
      </c>
      <c r="P9178" s="21" t="e">
        <f t="shared" ca="1" si="310"/>
        <v>#NAME?</v>
      </c>
    </row>
    <row r="9179" spans="1:16" x14ac:dyDescent="0.25">
      <c r="A9179" s="21" t="s">
        <v>2119</v>
      </c>
      <c r="B9179" s="25">
        <v>42293</v>
      </c>
      <c r="C9179" s="21" t="s">
        <v>1230</v>
      </c>
      <c r="D9179" s="21">
        <v>424791</v>
      </c>
      <c r="E9179" s="21"/>
      <c r="F9179" s="55">
        <v>639.14</v>
      </c>
      <c r="G9179" s="21" t="s">
        <v>1459</v>
      </c>
      <c r="P9179" s="21" t="e">
        <f t="shared" ca="1" si="310"/>
        <v>#NAME?</v>
      </c>
    </row>
    <row r="9180" spans="1:16" x14ac:dyDescent="0.25">
      <c r="A9180" s="21" t="s">
        <v>2119</v>
      </c>
      <c r="B9180" s="25">
        <v>42293</v>
      </c>
      <c r="C9180" s="21" t="s">
        <v>6</v>
      </c>
      <c r="D9180" s="21" t="s">
        <v>216</v>
      </c>
      <c r="E9180" s="26">
        <v>416</v>
      </c>
      <c r="G9180" s="21" t="s">
        <v>1388</v>
      </c>
      <c r="P9180" s="21" t="e">
        <f t="shared" ca="1" si="310"/>
        <v>#NAME?</v>
      </c>
    </row>
    <row r="9181" spans="1:16" x14ac:dyDescent="0.25">
      <c r="A9181" s="21" t="s">
        <v>2119</v>
      </c>
      <c r="B9181" s="25">
        <v>42294</v>
      </c>
      <c r="C9181" s="21" t="s">
        <v>1230</v>
      </c>
      <c r="D9181" s="21">
        <v>424960</v>
      </c>
      <c r="E9181" s="21"/>
      <c r="F9181" s="55">
        <v>245.16</v>
      </c>
      <c r="G9181" s="21" t="s">
        <v>1459</v>
      </c>
      <c r="P9181" s="21" t="e">
        <f t="shared" ca="1" si="310"/>
        <v>#NAME?</v>
      </c>
    </row>
    <row r="9182" spans="1:16" x14ac:dyDescent="0.25">
      <c r="A9182" s="21" t="s">
        <v>2119</v>
      </c>
      <c r="B9182" s="25">
        <v>42294</v>
      </c>
      <c r="C9182" s="21" t="s">
        <v>1230</v>
      </c>
      <c r="D9182" s="21">
        <v>362642</v>
      </c>
      <c r="E9182" s="21"/>
      <c r="F9182" s="55">
        <v>312.7</v>
      </c>
      <c r="G9182" s="21" t="s">
        <v>495</v>
      </c>
      <c r="P9182" s="21" t="e">
        <f t="shared" ca="1" si="310"/>
        <v>#NAME?</v>
      </c>
    </row>
    <row r="9183" spans="1:16" x14ac:dyDescent="0.25">
      <c r="A9183" s="21" t="s">
        <v>2119</v>
      </c>
      <c r="B9183" s="25">
        <v>42294</v>
      </c>
      <c r="C9183" s="21" t="s">
        <v>6</v>
      </c>
      <c r="D9183" s="21">
        <v>564897</v>
      </c>
      <c r="E9183" s="21"/>
      <c r="F9183" s="55">
        <v>83.27</v>
      </c>
      <c r="G9183" s="28" t="s">
        <v>1220</v>
      </c>
      <c r="P9183" s="21" t="e">
        <f t="shared" ca="1" si="310"/>
        <v>#NAME?</v>
      </c>
    </row>
    <row r="9184" spans="1:16" x14ac:dyDescent="0.25">
      <c r="A9184" s="21" t="s">
        <v>2119</v>
      </c>
      <c r="B9184" s="25">
        <v>42295</v>
      </c>
      <c r="C9184" s="21" t="s">
        <v>6</v>
      </c>
      <c r="D9184" s="21">
        <v>217789</v>
      </c>
      <c r="E9184" s="21"/>
      <c r="F9184" s="55">
        <v>105.94</v>
      </c>
      <c r="G9184" s="21" t="s">
        <v>1029</v>
      </c>
      <c r="P9184" s="21" t="e">
        <f t="shared" ca="1" si="310"/>
        <v>#NAME?</v>
      </c>
    </row>
    <row r="9185" spans="1:16" x14ac:dyDescent="0.25">
      <c r="A9185" s="21" t="s">
        <v>2119</v>
      </c>
      <c r="B9185" s="25">
        <v>42295</v>
      </c>
      <c r="C9185" s="21" t="s">
        <v>1230</v>
      </c>
      <c r="D9185" s="21" t="s">
        <v>299</v>
      </c>
      <c r="E9185" s="21"/>
      <c r="F9185" s="55">
        <v>18.489999999999998</v>
      </c>
      <c r="G9185" s="21" t="s">
        <v>495</v>
      </c>
      <c r="P9185" s="21" t="e">
        <f t="shared" ca="1" si="310"/>
        <v>#NAME?</v>
      </c>
    </row>
    <row r="9186" spans="1:16" x14ac:dyDescent="0.25">
      <c r="A9186" s="21" t="s">
        <v>2119</v>
      </c>
      <c r="B9186" s="25">
        <v>42295</v>
      </c>
      <c r="C9186" s="21" t="s">
        <v>6</v>
      </c>
      <c r="D9186" s="21" t="s">
        <v>216</v>
      </c>
      <c r="E9186" s="26">
        <v>102.9</v>
      </c>
      <c r="G9186" s="21" t="s">
        <v>1450</v>
      </c>
      <c r="P9186" s="21" t="e">
        <f t="shared" ca="1" si="310"/>
        <v>#NAME?</v>
      </c>
    </row>
    <row r="9187" spans="1:16" x14ac:dyDescent="0.25">
      <c r="A9187" s="21" t="s">
        <v>2119</v>
      </c>
      <c r="B9187" s="25">
        <v>42295</v>
      </c>
      <c r="C9187" s="21" t="s">
        <v>6</v>
      </c>
      <c r="D9187" s="21" t="s">
        <v>216</v>
      </c>
      <c r="E9187" s="26">
        <v>67.2</v>
      </c>
      <c r="G9187" s="21" t="s">
        <v>1388</v>
      </c>
      <c r="P9187" s="21" t="e">
        <f t="shared" ca="1" si="310"/>
        <v>#NAME?</v>
      </c>
    </row>
    <row r="9188" spans="1:16" x14ac:dyDescent="0.25">
      <c r="A9188" s="21" t="s">
        <v>2119</v>
      </c>
      <c r="B9188" s="25">
        <v>42296</v>
      </c>
      <c r="C9188" s="21" t="s">
        <v>1015</v>
      </c>
      <c r="D9188" s="21" t="s">
        <v>1201</v>
      </c>
      <c r="E9188" s="26">
        <v>1700</v>
      </c>
      <c r="G9188" s="21" t="s">
        <v>1460</v>
      </c>
      <c r="I9188" s="25" t="str">
        <f>YEAR(B9188)&amp;"_"&amp;WEEKNUM(B9188)</f>
        <v>2015_43</v>
      </c>
      <c r="P9188" s="21" t="e">
        <f t="shared" ca="1" si="310"/>
        <v>#NAME?</v>
      </c>
    </row>
    <row r="9189" spans="1:16" x14ac:dyDescent="0.25">
      <c r="A9189" s="21" t="s">
        <v>2119</v>
      </c>
      <c r="B9189" s="25">
        <v>42296</v>
      </c>
      <c r="C9189" s="21" t="s">
        <v>6</v>
      </c>
      <c r="D9189" s="21">
        <v>345708</v>
      </c>
      <c r="E9189" s="21"/>
      <c r="F9189" s="55">
        <v>-2084.21</v>
      </c>
      <c r="G9189" s="21" t="s">
        <v>1460</v>
      </c>
      <c r="P9189" s="21" t="e">
        <f t="shared" ca="1" si="310"/>
        <v>#NAME?</v>
      </c>
    </row>
    <row r="9190" spans="1:16" x14ac:dyDescent="0.25">
      <c r="A9190" s="21" t="s">
        <v>2119</v>
      </c>
      <c r="B9190" s="25">
        <v>42296</v>
      </c>
      <c r="C9190" s="21" t="s">
        <v>1230</v>
      </c>
      <c r="D9190" s="21">
        <v>348737</v>
      </c>
      <c r="E9190" s="21"/>
      <c r="F9190" s="55">
        <v>117.98</v>
      </c>
      <c r="G9190" s="21" t="s">
        <v>1459</v>
      </c>
      <c r="P9190" s="21" t="e">
        <f t="shared" ca="1" si="310"/>
        <v>#NAME?</v>
      </c>
    </row>
    <row r="9191" spans="1:16" x14ac:dyDescent="0.25">
      <c r="A9191" s="21" t="s">
        <v>2119</v>
      </c>
      <c r="B9191" s="25">
        <v>42296</v>
      </c>
      <c r="C9191" s="21" t="s">
        <v>6</v>
      </c>
      <c r="D9191" s="21" t="s">
        <v>299</v>
      </c>
      <c r="E9191" s="21"/>
      <c r="F9191" s="55">
        <v>102.53</v>
      </c>
      <c r="G9191" s="21" t="s">
        <v>1527</v>
      </c>
      <c r="H9191" s="21" t="s">
        <v>1770</v>
      </c>
      <c r="P9191" s="21" t="e">
        <f t="shared" ca="1" si="310"/>
        <v>#NAME?</v>
      </c>
    </row>
    <row r="9192" spans="1:16" x14ac:dyDescent="0.25">
      <c r="A9192" s="21" t="s">
        <v>2119</v>
      </c>
      <c r="B9192" s="25">
        <v>42296</v>
      </c>
      <c r="C9192" s="21" t="s">
        <v>6</v>
      </c>
      <c r="D9192" s="21" t="s">
        <v>299</v>
      </c>
      <c r="E9192" s="21"/>
      <c r="F9192" s="55">
        <v>5.46</v>
      </c>
      <c r="G9192" s="21" t="s">
        <v>1527</v>
      </c>
      <c r="H9192" s="21" t="s">
        <v>1770</v>
      </c>
      <c r="P9192" s="21" t="e">
        <f t="shared" ca="1" si="310"/>
        <v>#NAME?</v>
      </c>
    </row>
    <row r="9193" spans="1:16" x14ac:dyDescent="0.25">
      <c r="A9193" s="21" t="s">
        <v>2119</v>
      </c>
      <c r="B9193" s="25">
        <v>42296</v>
      </c>
      <c r="C9193" s="21" t="s">
        <v>1230</v>
      </c>
      <c r="D9193" s="21">
        <v>135381</v>
      </c>
      <c r="E9193" s="21"/>
      <c r="F9193" s="55">
        <v>310.47000000000003</v>
      </c>
      <c r="G9193" s="21" t="s">
        <v>1459</v>
      </c>
      <c r="P9193" s="21" t="e">
        <f t="shared" ca="1" si="310"/>
        <v>#NAME?</v>
      </c>
    </row>
    <row r="9194" spans="1:16" x14ac:dyDescent="0.25">
      <c r="A9194" s="21" t="s">
        <v>2119</v>
      </c>
      <c r="B9194" s="25">
        <v>42296</v>
      </c>
      <c r="C9194" s="21" t="s">
        <v>1230</v>
      </c>
      <c r="D9194" s="21">
        <v>135329</v>
      </c>
      <c r="E9194" s="21"/>
      <c r="F9194" s="55">
        <v>1042.33</v>
      </c>
      <c r="G9194" s="21" t="s">
        <v>1460</v>
      </c>
      <c r="P9194" s="21" t="e">
        <f t="shared" ca="1" si="310"/>
        <v>#NAME?</v>
      </c>
    </row>
    <row r="9195" spans="1:16" x14ac:dyDescent="0.25">
      <c r="A9195" s="21" t="s">
        <v>2119</v>
      </c>
      <c r="B9195" s="25">
        <v>42296</v>
      </c>
      <c r="C9195" s="21" t="s">
        <v>6</v>
      </c>
      <c r="D9195" s="21">
        <v>135335</v>
      </c>
      <c r="E9195" s="21"/>
      <c r="F9195" s="55">
        <v>18.95</v>
      </c>
      <c r="G9195" s="21" t="s">
        <v>1528</v>
      </c>
      <c r="P9195" s="21" t="e">
        <f t="shared" ca="1" si="310"/>
        <v>#NAME?</v>
      </c>
    </row>
    <row r="9196" spans="1:16" x14ac:dyDescent="0.25">
      <c r="A9196" s="21" t="s">
        <v>2119</v>
      </c>
      <c r="B9196" s="25">
        <v>42296</v>
      </c>
      <c r="C9196" s="21" t="s">
        <v>6</v>
      </c>
      <c r="D9196" s="21" t="s">
        <v>216</v>
      </c>
      <c r="E9196" s="26">
        <v>416</v>
      </c>
      <c r="G9196" s="21" t="s">
        <v>1527</v>
      </c>
      <c r="H9196" s="21" t="s">
        <v>1770</v>
      </c>
      <c r="P9196" s="21" t="e">
        <f t="shared" ca="1" si="310"/>
        <v>#NAME?</v>
      </c>
    </row>
    <row r="9197" spans="1:16" x14ac:dyDescent="0.25">
      <c r="A9197" s="21" t="s">
        <v>2119</v>
      </c>
      <c r="B9197" s="25">
        <v>42297</v>
      </c>
      <c r="C9197" s="21" t="s">
        <v>1015</v>
      </c>
      <c r="D9197" s="21" t="s">
        <v>1382</v>
      </c>
      <c r="E9197" s="26">
        <v>4150</v>
      </c>
      <c r="G9197" s="21" t="s">
        <v>1450</v>
      </c>
      <c r="I9197" s="25" t="str">
        <f t="shared" ref="I9197:I9206" si="311">YEAR(B9197)&amp;"_"&amp;WEEKNUM(B9197)</f>
        <v>2015_43</v>
      </c>
      <c r="P9197" s="21" t="e">
        <f t="shared" ca="1" si="310"/>
        <v>#NAME?</v>
      </c>
    </row>
    <row r="9198" spans="1:16" x14ac:dyDescent="0.25">
      <c r="A9198" s="21" t="s">
        <v>2119</v>
      </c>
      <c r="B9198" s="25">
        <v>42297</v>
      </c>
      <c r="C9198" s="21" t="s">
        <v>1015</v>
      </c>
      <c r="D9198" s="21" t="s">
        <v>40</v>
      </c>
      <c r="E9198" s="26">
        <v>250</v>
      </c>
      <c r="G9198" s="21" t="s">
        <v>259</v>
      </c>
      <c r="I9198" s="25" t="str">
        <f t="shared" si="311"/>
        <v>2015_43</v>
      </c>
      <c r="P9198" s="21" t="e">
        <f t="shared" ca="1" si="310"/>
        <v>#NAME?</v>
      </c>
    </row>
    <row r="9199" spans="1:16" x14ac:dyDescent="0.25">
      <c r="A9199" s="21" t="s">
        <v>2119</v>
      </c>
      <c r="B9199" s="25">
        <v>42297</v>
      </c>
      <c r="C9199" s="21" t="s">
        <v>1015</v>
      </c>
      <c r="D9199" s="21" t="s">
        <v>40</v>
      </c>
      <c r="E9199" s="26">
        <v>350</v>
      </c>
      <c r="G9199" s="21" t="s">
        <v>568</v>
      </c>
      <c r="I9199" s="25" t="str">
        <f t="shared" si="311"/>
        <v>2015_43</v>
      </c>
      <c r="P9199" s="21" t="e">
        <f t="shared" ca="1" si="310"/>
        <v>#NAME?</v>
      </c>
    </row>
    <row r="9200" spans="1:16" x14ac:dyDescent="0.25">
      <c r="A9200" s="21" t="s">
        <v>2119</v>
      </c>
      <c r="B9200" s="25">
        <v>42297</v>
      </c>
      <c r="C9200" s="21" t="s">
        <v>1015</v>
      </c>
      <c r="D9200" s="21" t="s">
        <v>40</v>
      </c>
      <c r="E9200" s="26">
        <v>200</v>
      </c>
      <c r="G9200" s="28" t="s">
        <v>1220</v>
      </c>
      <c r="I9200" s="25" t="str">
        <f t="shared" si="311"/>
        <v>2015_43</v>
      </c>
      <c r="P9200" s="21" t="e">
        <f t="shared" ca="1" si="310"/>
        <v>#NAME?</v>
      </c>
    </row>
    <row r="9201" spans="1:16" x14ac:dyDescent="0.25">
      <c r="A9201" s="21" t="s">
        <v>2119</v>
      </c>
      <c r="B9201" s="25">
        <v>42297</v>
      </c>
      <c r="C9201" s="21" t="s">
        <v>1015</v>
      </c>
      <c r="D9201" s="21" t="s">
        <v>40</v>
      </c>
      <c r="E9201" s="26">
        <v>2645</v>
      </c>
      <c r="G9201" s="21" t="s">
        <v>1460</v>
      </c>
      <c r="I9201" s="25" t="str">
        <f t="shared" si="311"/>
        <v>2015_43</v>
      </c>
      <c r="P9201" s="21" t="e">
        <f t="shared" ca="1" si="310"/>
        <v>#NAME?</v>
      </c>
    </row>
    <row r="9202" spans="1:16" x14ac:dyDescent="0.25">
      <c r="A9202" s="21" t="s">
        <v>2119</v>
      </c>
      <c r="B9202" s="25">
        <v>42297</v>
      </c>
      <c r="C9202" s="21" t="s">
        <v>1015</v>
      </c>
      <c r="D9202" s="21" t="s">
        <v>40</v>
      </c>
      <c r="E9202" s="26">
        <v>450</v>
      </c>
      <c r="G9202" s="21" t="s">
        <v>495</v>
      </c>
      <c r="I9202" s="25" t="str">
        <f t="shared" si="311"/>
        <v>2015_43</v>
      </c>
      <c r="P9202" s="21" t="e">
        <f t="shared" ca="1" si="310"/>
        <v>#NAME?</v>
      </c>
    </row>
    <row r="9203" spans="1:16" x14ac:dyDescent="0.25">
      <c r="A9203" s="21" t="s">
        <v>2119</v>
      </c>
      <c r="B9203" s="25">
        <v>42297</v>
      </c>
      <c r="C9203" s="21" t="s">
        <v>1015</v>
      </c>
      <c r="D9203" s="21" t="s">
        <v>255</v>
      </c>
      <c r="E9203" s="26">
        <v>2000</v>
      </c>
      <c r="G9203" s="21" t="s">
        <v>1354</v>
      </c>
      <c r="I9203" s="25" t="str">
        <f t="shared" si="311"/>
        <v>2015_43</v>
      </c>
      <c r="P9203" s="21" t="e">
        <f t="shared" ca="1" si="310"/>
        <v>#NAME?</v>
      </c>
    </row>
    <row r="9204" spans="1:16" x14ac:dyDescent="0.25">
      <c r="A9204" s="21" t="s">
        <v>2119</v>
      </c>
      <c r="B9204" s="25">
        <v>42297</v>
      </c>
      <c r="C9204" s="21" t="s">
        <v>1015</v>
      </c>
      <c r="D9204" s="21" t="s">
        <v>255</v>
      </c>
      <c r="E9204" s="26">
        <v>1400</v>
      </c>
      <c r="G9204" s="21" t="s">
        <v>1460</v>
      </c>
      <c r="I9204" s="25" t="str">
        <f t="shared" si="311"/>
        <v>2015_43</v>
      </c>
      <c r="P9204" s="21" t="e">
        <f t="shared" ca="1" si="310"/>
        <v>#NAME?</v>
      </c>
    </row>
    <row r="9205" spans="1:16" x14ac:dyDescent="0.25">
      <c r="A9205" s="21" t="s">
        <v>2119</v>
      </c>
      <c r="B9205" s="25">
        <v>42297</v>
      </c>
      <c r="C9205" s="21" t="s">
        <v>1015</v>
      </c>
      <c r="D9205" s="21" t="s">
        <v>1419</v>
      </c>
      <c r="E9205" s="26">
        <v>3280</v>
      </c>
      <c r="G9205" s="21" t="s">
        <v>1354</v>
      </c>
      <c r="I9205" s="25" t="str">
        <f t="shared" si="311"/>
        <v>2015_43</v>
      </c>
      <c r="P9205" s="21" t="e">
        <f t="shared" ca="1" si="310"/>
        <v>#NAME?</v>
      </c>
    </row>
    <row r="9206" spans="1:16" x14ac:dyDescent="0.25">
      <c r="A9206" s="21" t="s">
        <v>2119</v>
      </c>
      <c r="B9206" s="25">
        <v>42297</v>
      </c>
      <c r="C9206" s="21" t="s">
        <v>1015</v>
      </c>
      <c r="D9206" s="21" t="s">
        <v>1419</v>
      </c>
      <c r="E9206" s="26">
        <v>1300</v>
      </c>
      <c r="G9206" s="21" t="s">
        <v>1481</v>
      </c>
      <c r="I9206" s="25" t="str">
        <f t="shared" si="311"/>
        <v>2015_43</v>
      </c>
      <c r="P9206" s="21" t="e">
        <f t="shared" ca="1" si="310"/>
        <v>#NAME?</v>
      </c>
    </row>
    <row r="9207" spans="1:16" x14ac:dyDescent="0.25">
      <c r="A9207" s="21" t="s">
        <v>2119</v>
      </c>
      <c r="B9207" s="25">
        <v>42297</v>
      </c>
      <c r="C9207" s="21">
        <v>3014551503</v>
      </c>
      <c r="D9207" s="21">
        <v>425282</v>
      </c>
      <c r="E9207" s="21"/>
      <c r="F9207" s="55">
        <v>700.39</v>
      </c>
      <c r="G9207" s="21" t="s">
        <v>1459</v>
      </c>
      <c r="P9207" s="21" t="e">
        <f t="shared" ca="1" si="310"/>
        <v>#NAME?</v>
      </c>
    </row>
    <row r="9208" spans="1:16" x14ac:dyDescent="0.25">
      <c r="A9208" s="21" t="s">
        <v>2119</v>
      </c>
      <c r="B9208" s="25">
        <v>42297</v>
      </c>
      <c r="C9208" s="21" t="s">
        <v>6</v>
      </c>
      <c r="D9208" s="21">
        <v>135395</v>
      </c>
      <c r="E9208" s="21"/>
      <c r="F9208" s="55">
        <v>43.76</v>
      </c>
      <c r="G9208" s="21" t="s">
        <v>1481</v>
      </c>
      <c r="P9208" s="21" t="e">
        <f t="shared" ca="1" si="310"/>
        <v>#NAME?</v>
      </c>
    </row>
    <row r="9209" spans="1:16" x14ac:dyDescent="0.25">
      <c r="A9209" s="21" t="s">
        <v>2119</v>
      </c>
      <c r="B9209" s="25">
        <v>42298</v>
      </c>
      <c r="C9209" s="21" t="s">
        <v>1015</v>
      </c>
      <c r="D9209" s="21" t="s">
        <v>924</v>
      </c>
      <c r="E9209" s="26">
        <v>3000</v>
      </c>
      <c r="G9209" s="21" t="s">
        <v>1460</v>
      </c>
      <c r="I9209" s="25" t="str">
        <f>YEAR(B9209)&amp;"_"&amp;WEEKNUM(B9209)</f>
        <v>2015_43</v>
      </c>
      <c r="P9209" s="21" t="e">
        <f t="shared" ca="1" si="310"/>
        <v>#NAME?</v>
      </c>
    </row>
    <row r="9210" spans="1:16" x14ac:dyDescent="0.25">
      <c r="A9210" s="21" t="s">
        <v>2119</v>
      </c>
      <c r="B9210" s="25">
        <v>42298</v>
      </c>
      <c r="C9210" s="21" t="s">
        <v>21</v>
      </c>
      <c r="D9210" s="21" t="s">
        <v>1529</v>
      </c>
      <c r="E9210" s="26">
        <v>-3000</v>
      </c>
      <c r="G9210" s="21" t="s">
        <v>1006</v>
      </c>
      <c r="I9210" s="25" t="str">
        <f>YEAR(B9210)&amp;"_"&amp;WEEKNUM(B9210)</f>
        <v>2015_43</v>
      </c>
      <c r="P9210" s="21" t="e">
        <f t="shared" ca="1" si="310"/>
        <v>#NAME?</v>
      </c>
    </row>
    <row r="9211" spans="1:16" x14ac:dyDescent="0.25">
      <c r="A9211" s="21" t="s">
        <v>2119</v>
      </c>
      <c r="B9211" s="25">
        <v>42298</v>
      </c>
      <c r="C9211" s="21" t="s">
        <v>21</v>
      </c>
      <c r="D9211" s="21" t="s">
        <v>1530</v>
      </c>
      <c r="E9211" s="26">
        <v>-11390.69</v>
      </c>
      <c r="G9211" s="21" t="s">
        <v>1006</v>
      </c>
      <c r="I9211" s="25" t="str">
        <f>YEAR(B9211)&amp;"_"&amp;WEEKNUM(B9211)</f>
        <v>2015_43</v>
      </c>
      <c r="P9211" s="21" t="e">
        <f t="shared" ca="1" si="310"/>
        <v>#NAME?</v>
      </c>
    </row>
    <row r="9212" spans="1:16" x14ac:dyDescent="0.25">
      <c r="A9212" s="21" t="s">
        <v>2119</v>
      </c>
      <c r="B9212" s="25">
        <v>42298</v>
      </c>
      <c r="C9212" s="21" t="s">
        <v>21</v>
      </c>
      <c r="D9212" s="21" t="s">
        <v>1531</v>
      </c>
      <c r="E9212" s="26">
        <v>-112555.5</v>
      </c>
      <c r="G9212" s="21" t="s">
        <v>1006</v>
      </c>
      <c r="I9212" s="25" t="str">
        <f>YEAR(B9212)&amp;"_"&amp;WEEKNUM(B9212)</f>
        <v>2015_43</v>
      </c>
      <c r="P9212" s="21" t="e">
        <f t="shared" ca="1" si="310"/>
        <v>#NAME?</v>
      </c>
    </row>
    <row r="9213" spans="1:16" x14ac:dyDescent="0.25">
      <c r="A9213" s="21" t="s">
        <v>2119</v>
      </c>
      <c r="B9213" s="25">
        <v>42298</v>
      </c>
      <c r="C9213" s="21" t="s">
        <v>21</v>
      </c>
      <c r="D9213" s="21" t="s">
        <v>1462</v>
      </c>
      <c r="E9213" s="26">
        <v>1500</v>
      </c>
      <c r="G9213" s="21" t="s">
        <v>1450</v>
      </c>
      <c r="I9213" s="25" t="str">
        <f>YEAR(B9213)&amp;"_"&amp;WEEKNUM(B9213)</f>
        <v>2015_43</v>
      </c>
      <c r="P9213" s="21" t="e">
        <f t="shared" ca="1" si="310"/>
        <v>#NAME?</v>
      </c>
    </row>
    <row r="9214" spans="1:16" x14ac:dyDescent="0.25">
      <c r="A9214" s="21" t="s">
        <v>2119</v>
      </c>
      <c r="B9214" s="25">
        <v>42298</v>
      </c>
      <c r="C9214" s="21">
        <v>3014551503</v>
      </c>
      <c r="D9214" s="21">
        <v>425471</v>
      </c>
      <c r="E9214" s="21"/>
      <c r="F9214" s="55">
        <v>98.66</v>
      </c>
      <c r="G9214" s="21" t="s">
        <v>1459</v>
      </c>
      <c r="P9214" s="21" t="e">
        <f t="shared" ca="1" si="310"/>
        <v>#NAME?</v>
      </c>
    </row>
    <row r="9215" spans="1:16" x14ac:dyDescent="0.25">
      <c r="A9215" s="21" t="s">
        <v>2119</v>
      </c>
      <c r="B9215" s="25">
        <v>42298</v>
      </c>
      <c r="C9215" s="21">
        <v>3014551503</v>
      </c>
      <c r="D9215" s="21">
        <v>349022</v>
      </c>
      <c r="E9215" s="21"/>
      <c r="F9215" s="55">
        <v>405.12</v>
      </c>
      <c r="G9215" s="21" t="s">
        <v>1460</v>
      </c>
      <c r="P9215" s="21" t="e">
        <f t="shared" ca="1" si="310"/>
        <v>#NAME?</v>
      </c>
    </row>
    <row r="9216" spans="1:16" x14ac:dyDescent="0.25">
      <c r="A9216" s="21" t="s">
        <v>2119</v>
      </c>
      <c r="B9216" s="25">
        <v>42298</v>
      </c>
      <c r="C9216" s="21" t="s">
        <v>6</v>
      </c>
      <c r="D9216" s="21" t="s">
        <v>1532</v>
      </c>
      <c r="E9216" s="21"/>
      <c r="F9216" s="55">
        <v>607.52</v>
      </c>
      <c r="G9216" s="21" t="s">
        <v>1459</v>
      </c>
      <c r="P9216" s="21" t="e">
        <f t="shared" ca="1" si="310"/>
        <v>#NAME?</v>
      </c>
    </row>
    <row r="9217" spans="1:16" x14ac:dyDescent="0.25">
      <c r="A9217" s="21" t="s">
        <v>2119</v>
      </c>
      <c r="B9217" s="25">
        <v>42299</v>
      </c>
      <c r="C9217" s="21" t="s">
        <v>6</v>
      </c>
      <c r="D9217" s="21">
        <v>462107</v>
      </c>
      <c r="E9217" s="21"/>
      <c r="F9217" s="55">
        <v>106.08</v>
      </c>
      <c r="G9217" s="21" t="s">
        <v>1432</v>
      </c>
      <c r="P9217" s="21" t="e">
        <f t="shared" ca="1" si="310"/>
        <v>#NAME?</v>
      </c>
    </row>
    <row r="9218" spans="1:16" x14ac:dyDescent="0.25">
      <c r="A9218" s="21" t="s">
        <v>2119</v>
      </c>
      <c r="B9218" s="25">
        <v>42299</v>
      </c>
      <c r="C9218" s="21">
        <v>3014551503</v>
      </c>
      <c r="D9218" s="21" t="s">
        <v>299</v>
      </c>
      <c r="E9218" s="21"/>
      <c r="F9218" s="55">
        <v>15.62</v>
      </c>
      <c r="G9218" s="21" t="s">
        <v>1432</v>
      </c>
      <c r="P9218" s="21" t="e">
        <f t="shared" ca="1" si="310"/>
        <v>#NAME?</v>
      </c>
    </row>
    <row r="9219" spans="1:16" x14ac:dyDescent="0.25">
      <c r="A9219" s="21" t="s">
        <v>2119</v>
      </c>
      <c r="B9219" s="25">
        <v>42299</v>
      </c>
      <c r="C9219" s="21" t="s">
        <v>6</v>
      </c>
      <c r="D9219" s="21">
        <v>370434</v>
      </c>
      <c r="E9219" s="21"/>
      <c r="F9219" s="55">
        <v>68.900000000000006</v>
      </c>
      <c r="G9219" s="21" t="s">
        <v>111</v>
      </c>
      <c r="P9219" s="21" t="e">
        <f t="shared" ca="1" si="310"/>
        <v>#NAME?</v>
      </c>
    </row>
    <row r="9220" spans="1:16" x14ac:dyDescent="0.25">
      <c r="A9220" s="21" t="s">
        <v>2119</v>
      </c>
      <c r="B9220" s="25">
        <v>42299</v>
      </c>
      <c r="C9220" s="21" t="s">
        <v>6</v>
      </c>
      <c r="D9220" s="21">
        <v>425584</v>
      </c>
      <c r="E9220" s="21"/>
      <c r="F9220" s="55">
        <v>42.9</v>
      </c>
      <c r="G9220" s="21" t="s">
        <v>1354</v>
      </c>
      <c r="P9220" s="21" t="e">
        <f t="shared" ca="1" si="310"/>
        <v>#NAME?</v>
      </c>
    </row>
    <row r="9221" spans="1:16" x14ac:dyDescent="0.25">
      <c r="A9221" s="21" t="s">
        <v>2119</v>
      </c>
      <c r="B9221" s="25">
        <v>42299</v>
      </c>
      <c r="C9221" s="21">
        <v>3014551503</v>
      </c>
      <c r="D9221" s="21" t="s">
        <v>299</v>
      </c>
      <c r="E9221" s="21"/>
      <c r="F9221" s="55">
        <v>169.5</v>
      </c>
      <c r="G9221" s="21" t="s">
        <v>1460</v>
      </c>
      <c r="P9221" s="21" t="e">
        <f t="shared" ca="1" si="310"/>
        <v>#NAME?</v>
      </c>
    </row>
    <row r="9222" spans="1:16" x14ac:dyDescent="0.25">
      <c r="A9222" s="21" t="s">
        <v>2119</v>
      </c>
      <c r="B9222" s="25">
        <v>42300</v>
      </c>
      <c r="C9222" s="21" t="s">
        <v>1015</v>
      </c>
      <c r="D9222" s="21" t="s">
        <v>1201</v>
      </c>
      <c r="E9222" s="26">
        <v>2000</v>
      </c>
      <c r="G9222" s="21" t="s">
        <v>1459</v>
      </c>
      <c r="I9222" s="25" t="str">
        <f>YEAR(B9222)&amp;"_"&amp;WEEKNUM(B9222)</f>
        <v>2015_43</v>
      </c>
      <c r="P9222" s="21" t="e">
        <f t="shared" ca="1" si="310"/>
        <v>#NAME?</v>
      </c>
    </row>
    <row r="9223" spans="1:16" x14ac:dyDescent="0.25">
      <c r="A9223" s="21" t="s">
        <v>2119</v>
      </c>
      <c r="B9223" s="25">
        <v>42300</v>
      </c>
      <c r="C9223" s="21">
        <v>3014551503</v>
      </c>
      <c r="D9223" s="21">
        <v>365557</v>
      </c>
      <c r="E9223" s="21"/>
      <c r="F9223" s="55">
        <v>-691.87</v>
      </c>
      <c r="G9223" s="21" t="s">
        <v>64</v>
      </c>
      <c r="P9223" s="21" t="e">
        <f t="shared" ca="1" si="310"/>
        <v>#NAME?</v>
      </c>
    </row>
    <row r="9224" spans="1:16" x14ac:dyDescent="0.25">
      <c r="A9224" s="21" t="s">
        <v>2119</v>
      </c>
      <c r="B9224" s="25">
        <v>42300</v>
      </c>
      <c r="C9224" s="21" t="s">
        <v>6</v>
      </c>
      <c r="D9224" s="21">
        <v>712694</v>
      </c>
      <c r="E9224" s="21"/>
      <c r="F9224" s="55">
        <v>266.18</v>
      </c>
      <c r="G9224" s="21" t="s">
        <v>1481</v>
      </c>
      <c r="P9224" s="21" t="e">
        <f t="shared" ca="1" si="310"/>
        <v>#NAME?</v>
      </c>
    </row>
    <row r="9225" spans="1:16" x14ac:dyDescent="0.25">
      <c r="A9225" s="21" t="s">
        <v>2119</v>
      </c>
      <c r="B9225" s="25">
        <v>42300</v>
      </c>
      <c r="C9225" s="21" t="s">
        <v>6</v>
      </c>
      <c r="D9225" s="21">
        <v>105918</v>
      </c>
      <c r="E9225" s="21"/>
      <c r="F9225" s="55">
        <v>176.69</v>
      </c>
      <c r="G9225" s="21" t="s">
        <v>1450</v>
      </c>
      <c r="P9225" s="21" t="e">
        <f t="shared" ca="1" si="310"/>
        <v>#NAME?</v>
      </c>
    </row>
    <row r="9226" spans="1:16" x14ac:dyDescent="0.25">
      <c r="A9226" s="21" t="s">
        <v>2119</v>
      </c>
      <c r="B9226" s="25">
        <v>42301</v>
      </c>
      <c r="C9226" s="21" t="s">
        <v>6</v>
      </c>
      <c r="D9226" s="21">
        <v>349359</v>
      </c>
      <c r="E9226" s="21"/>
      <c r="F9226" s="55">
        <v>179.98</v>
      </c>
      <c r="G9226" s="21" t="s">
        <v>1460</v>
      </c>
      <c r="P9226" s="21" t="e">
        <f t="shared" ca="1" si="310"/>
        <v>#NAME?</v>
      </c>
    </row>
    <row r="9227" spans="1:16" x14ac:dyDescent="0.25">
      <c r="A9227" s="21" t="s">
        <v>2119</v>
      </c>
      <c r="B9227" s="25">
        <v>42301</v>
      </c>
      <c r="C9227" s="21" t="s">
        <v>6</v>
      </c>
      <c r="D9227" s="21">
        <v>363661</v>
      </c>
      <c r="E9227" s="21"/>
      <c r="F9227" s="55">
        <v>57.91</v>
      </c>
      <c r="G9227" s="28" t="s">
        <v>1631</v>
      </c>
      <c r="P9227" s="21" t="e">
        <f t="shared" ca="1" si="310"/>
        <v>#NAME?</v>
      </c>
    </row>
    <row r="9228" spans="1:16" x14ac:dyDescent="0.25">
      <c r="A9228" s="21" t="s">
        <v>2119</v>
      </c>
      <c r="B9228" s="25">
        <v>42303</v>
      </c>
      <c r="C9228" s="21" t="s">
        <v>1015</v>
      </c>
      <c r="D9228" s="21" t="s">
        <v>40</v>
      </c>
      <c r="E9228" s="26">
        <v>390</v>
      </c>
      <c r="G9228" s="21" t="s">
        <v>1356</v>
      </c>
      <c r="I9228" s="25" t="str">
        <f t="shared" ref="I9228:I9242" si="312">YEAR(B9228)&amp;"_"&amp;WEEKNUM(B9228)</f>
        <v>2015_44</v>
      </c>
      <c r="P9228" s="21" t="e">
        <f t="shared" ca="1" si="310"/>
        <v>#NAME?</v>
      </c>
    </row>
    <row r="9229" spans="1:16" x14ac:dyDescent="0.25">
      <c r="A9229" s="21" t="s">
        <v>2119</v>
      </c>
      <c r="B9229" s="25">
        <v>42303</v>
      </c>
      <c r="C9229" s="21" t="s">
        <v>1015</v>
      </c>
      <c r="D9229" s="21" t="s">
        <v>40</v>
      </c>
      <c r="E9229" s="26">
        <v>2000</v>
      </c>
      <c r="G9229" s="21" t="s">
        <v>1460</v>
      </c>
      <c r="I9229" s="25" t="str">
        <f t="shared" si="312"/>
        <v>2015_44</v>
      </c>
      <c r="P9229" s="21" t="e">
        <f t="shared" ca="1" si="310"/>
        <v>#NAME?</v>
      </c>
    </row>
    <row r="9230" spans="1:16" x14ac:dyDescent="0.25">
      <c r="A9230" s="21" t="s">
        <v>2119</v>
      </c>
      <c r="B9230" s="25">
        <v>42303</v>
      </c>
      <c r="C9230" s="21" t="s">
        <v>1015</v>
      </c>
      <c r="D9230" s="21" t="s">
        <v>40</v>
      </c>
      <c r="E9230" s="26">
        <v>780</v>
      </c>
      <c r="G9230" s="21" t="s">
        <v>1459</v>
      </c>
      <c r="I9230" s="25" t="str">
        <f t="shared" si="312"/>
        <v>2015_44</v>
      </c>
      <c r="P9230" s="21" t="e">
        <f t="shared" ca="1" si="310"/>
        <v>#NAME?</v>
      </c>
    </row>
    <row r="9231" spans="1:16" x14ac:dyDescent="0.25">
      <c r="A9231" s="21" t="s">
        <v>2119</v>
      </c>
      <c r="B9231" s="25">
        <v>42303</v>
      </c>
      <c r="C9231" s="21" t="s">
        <v>1015</v>
      </c>
      <c r="D9231" s="21" t="s">
        <v>452</v>
      </c>
      <c r="E9231" s="26">
        <v>1045</v>
      </c>
      <c r="G9231" s="21" t="s">
        <v>1460</v>
      </c>
      <c r="I9231" s="25" t="str">
        <f t="shared" si="312"/>
        <v>2015_44</v>
      </c>
      <c r="P9231" s="21" t="e">
        <f t="shared" ca="1" si="310"/>
        <v>#NAME?</v>
      </c>
    </row>
    <row r="9232" spans="1:16" x14ac:dyDescent="0.25">
      <c r="A9232" s="21" t="s">
        <v>2119</v>
      </c>
      <c r="B9232" s="25">
        <v>42303</v>
      </c>
      <c r="C9232" s="21" t="s">
        <v>1015</v>
      </c>
      <c r="D9232" s="21" t="s">
        <v>452</v>
      </c>
      <c r="E9232" s="26">
        <v>1300</v>
      </c>
      <c r="G9232" s="21" t="s">
        <v>1459</v>
      </c>
      <c r="I9232" s="25" t="str">
        <f t="shared" si="312"/>
        <v>2015_44</v>
      </c>
      <c r="P9232" s="21" t="e">
        <f t="shared" ca="1" si="310"/>
        <v>#NAME?</v>
      </c>
    </row>
    <row r="9233" spans="1:16" x14ac:dyDescent="0.25">
      <c r="A9233" s="21" t="s">
        <v>2119</v>
      </c>
      <c r="B9233" s="25">
        <v>42303</v>
      </c>
      <c r="C9233" s="21" t="s">
        <v>1015</v>
      </c>
      <c r="D9233" s="21" t="s">
        <v>937</v>
      </c>
      <c r="E9233" s="26">
        <v>200</v>
      </c>
      <c r="G9233" s="21" t="s">
        <v>306</v>
      </c>
      <c r="I9233" s="25" t="str">
        <f t="shared" si="312"/>
        <v>2015_44</v>
      </c>
      <c r="P9233" s="21" t="e">
        <f t="shared" ca="1" si="310"/>
        <v>#NAME?</v>
      </c>
    </row>
    <row r="9234" spans="1:16" x14ac:dyDescent="0.25">
      <c r="A9234" s="21" t="s">
        <v>2119</v>
      </c>
      <c r="B9234" s="25">
        <v>42303</v>
      </c>
      <c r="C9234" s="21" t="s">
        <v>1015</v>
      </c>
      <c r="D9234" s="21" t="s">
        <v>937</v>
      </c>
      <c r="E9234" s="26">
        <v>250</v>
      </c>
      <c r="G9234" s="28" t="s">
        <v>1220</v>
      </c>
      <c r="I9234" s="25" t="str">
        <f t="shared" si="312"/>
        <v>2015_44</v>
      </c>
      <c r="P9234" s="21" t="e">
        <f t="shared" ca="1" si="310"/>
        <v>#NAME?</v>
      </c>
    </row>
    <row r="9235" spans="1:16" x14ac:dyDescent="0.25">
      <c r="A9235" s="21" t="s">
        <v>2119</v>
      </c>
      <c r="B9235" s="25">
        <v>42303</v>
      </c>
      <c r="C9235" s="21" t="s">
        <v>1015</v>
      </c>
      <c r="D9235" s="21" t="s">
        <v>937</v>
      </c>
      <c r="E9235" s="26">
        <v>150</v>
      </c>
      <c r="G9235" s="21" t="s">
        <v>259</v>
      </c>
      <c r="I9235" s="25" t="str">
        <f t="shared" si="312"/>
        <v>2015_44</v>
      </c>
      <c r="P9235" s="21" t="e">
        <f t="shared" ref="P9235:P9298" ca="1" si="313">sheetexists("budgets", G9235)</f>
        <v>#NAME?</v>
      </c>
    </row>
    <row r="9236" spans="1:16" x14ac:dyDescent="0.25">
      <c r="A9236" s="21" t="s">
        <v>2119</v>
      </c>
      <c r="B9236" s="25">
        <v>42303</v>
      </c>
      <c r="C9236" s="21" t="s">
        <v>21</v>
      </c>
      <c r="D9236" s="21" t="s">
        <v>1526</v>
      </c>
      <c r="E9236" s="26">
        <v>4000</v>
      </c>
      <c r="G9236" s="21" t="s">
        <v>1349</v>
      </c>
      <c r="I9236" s="25" t="str">
        <f t="shared" si="312"/>
        <v>2015_44</v>
      </c>
      <c r="P9236" s="21" t="e">
        <f t="shared" ca="1" si="313"/>
        <v>#NAME?</v>
      </c>
    </row>
    <row r="9237" spans="1:16" x14ac:dyDescent="0.25">
      <c r="A9237" s="21" t="s">
        <v>2119</v>
      </c>
      <c r="B9237" s="25">
        <v>42303</v>
      </c>
      <c r="C9237" s="21" t="s">
        <v>21</v>
      </c>
      <c r="D9237" s="21" t="s">
        <v>1419</v>
      </c>
      <c r="E9237" s="26">
        <v>4000</v>
      </c>
      <c r="G9237" s="21" t="s">
        <v>1481</v>
      </c>
      <c r="I9237" s="25" t="str">
        <f t="shared" si="312"/>
        <v>2015_44</v>
      </c>
      <c r="P9237" s="21" t="e">
        <f t="shared" ca="1" si="313"/>
        <v>#NAME?</v>
      </c>
    </row>
    <row r="9238" spans="1:16" x14ac:dyDescent="0.25">
      <c r="A9238" s="21" t="s">
        <v>2119</v>
      </c>
      <c r="B9238" s="25">
        <v>42303</v>
      </c>
      <c r="C9238" s="21" t="s">
        <v>21</v>
      </c>
      <c r="D9238" s="21" t="s">
        <v>40</v>
      </c>
      <c r="E9238" s="26">
        <v>275</v>
      </c>
      <c r="G9238" s="21" t="s">
        <v>1426</v>
      </c>
      <c r="I9238" s="25" t="str">
        <f t="shared" si="312"/>
        <v>2015_44</v>
      </c>
      <c r="P9238" s="21" t="e">
        <f t="shared" ca="1" si="313"/>
        <v>#NAME?</v>
      </c>
    </row>
    <row r="9239" spans="1:16" x14ac:dyDescent="0.25">
      <c r="A9239" s="21" t="s">
        <v>2119</v>
      </c>
      <c r="B9239" s="25">
        <v>42303</v>
      </c>
      <c r="C9239" s="21" t="s">
        <v>21</v>
      </c>
      <c r="D9239" s="21" t="s">
        <v>40</v>
      </c>
      <c r="E9239" s="26">
        <v>500</v>
      </c>
      <c r="G9239" s="21" t="s">
        <v>1533</v>
      </c>
      <c r="I9239" s="25" t="str">
        <f t="shared" si="312"/>
        <v>2015_44</v>
      </c>
      <c r="P9239" s="21" t="e">
        <f t="shared" ca="1" si="313"/>
        <v>#NAME?</v>
      </c>
    </row>
    <row r="9240" spans="1:16" x14ac:dyDescent="0.25">
      <c r="A9240" s="21" t="s">
        <v>2119</v>
      </c>
      <c r="B9240" s="25">
        <v>42303</v>
      </c>
      <c r="C9240" s="21" t="s">
        <v>21</v>
      </c>
      <c r="D9240" s="21" t="s">
        <v>452</v>
      </c>
      <c r="E9240" s="26">
        <v>1980</v>
      </c>
      <c r="G9240" s="21" t="s">
        <v>1450</v>
      </c>
      <c r="I9240" s="25" t="str">
        <f t="shared" si="312"/>
        <v>2015_44</v>
      </c>
      <c r="P9240" s="21" t="e">
        <f t="shared" ca="1" si="313"/>
        <v>#NAME?</v>
      </c>
    </row>
    <row r="9241" spans="1:16" x14ac:dyDescent="0.25">
      <c r="A9241" s="21" t="s">
        <v>2119</v>
      </c>
      <c r="B9241" s="25">
        <v>42303</v>
      </c>
      <c r="C9241" s="21" t="s">
        <v>21</v>
      </c>
      <c r="D9241" s="21" t="s">
        <v>452</v>
      </c>
      <c r="E9241" s="26">
        <v>125</v>
      </c>
      <c r="G9241" s="21" t="s">
        <v>1426</v>
      </c>
      <c r="I9241" s="25" t="str">
        <f t="shared" si="312"/>
        <v>2015_44</v>
      </c>
      <c r="P9241" s="21" t="e">
        <f t="shared" ca="1" si="313"/>
        <v>#NAME?</v>
      </c>
    </row>
    <row r="9242" spans="1:16" x14ac:dyDescent="0.25">
      <c r="A9242" s="21" t="s">
        <v>2119</v>
      </c>
      <c r="B9242" s="25">
        <v>42303</v>
      </c>
      <c r="C9242" s="21" t="s">
        <v>21</v>
      </c>
      <c r="D9242" s="21" t="s">
        <v>452</v>
      </c>
      <c r="E9242" s="26">
        <v>1760</v>
      </c>
      <c r="G9242" s="21" t="s">
        <v>386</v>
      </c>
      <c r="I9242" s="25" t="str">
        <f t="shared" si="312"/>
        <v>2015_44</v>
      </c>
      <c r="P9242" s="21" t="e">
        <f t="shared" ca="1" si="313"/>
        <v>#NAME?</v>
      </c>
    </row>
    <row r="9243" spans="1:16" x14ac:dyDescent="0.25">
      <c r="A9243" s="21" t="s">
        <v>2119</v>
      </c>
      <c r="B9243" s="25">
        <v>42303</v>
      </c>
      <c r="C9243" s="21">
        <v>3014551503</v>
      </c>
      <c r="D9243" s="21">
        <v>426088</v>
      </c>
      <c r="E9243" s="21"/>
      <c r="F9243" s="55">
        <v>29.07</v>
      </c>
      <c r="G9243" s="21" t="s">
        <v>1459</v>
      </c>
      <c r="P9243" s="21" t="e">
        <f t="shared" ca="1" si="313"/>
        <v>#NAME?</v>
      </c>
    </row>
    <row r="9244" spans="1:16" x14ac:dyDescent="0.25">
      <c r="A9244" s="21" t="s">
        <v>2119</v>
      </c>
      <c r="B9244" s="25">
        <v>42303</v>
      </c>
      <c r="C9244" s="21" t="s">
        <v>6</v>
      </c>
      <c r="D9244" s="21">
        <v>362832</v>
      </c>
      <c r="E9244" s="21"/>
      <c r="F9244" s="55">
        <v>2517.46</v>
      </c>
      <c r="G9244" s="21" t="s">
        <v>1533</v>
      </c>
      <c r="P9244" s="21" t="e">
        <f t="shared" ca="1" si="313"/>
        <v>#NAME?</v>
      </c>
    </row>
    <row r="9245" spans="1:16" x14ac:dyDescent="0.25">
      <c r="A9245" s="21" t="s">
        <v>2119</v>
      </c>
      <c r="B9245" s="25">
        <v>42303</v>
      </c>
      <c r="C9245" s="21" t="s">
        <v>6</v>
      </c>
      <c r="D9245" s="21">
        <v>181220</v>
      </c>
      <c r="E9245" s="21"/>
      <c r="F9245" s="55">
        <v>57.19</v>
      </c>
      <c r="G9245" s="21" t="s">
        <v>1527</v>
      </c>
      <c r="H9245" s="21" t="s">
        <v>1770</v>
      </c>
      <c r="P9245" s="21" t="e">
        <f t="shared" ca="1" si="313"/>
        <v>#NAME?</v>
      </c>
    </row>
    <row r="9246" spans="1:16" x14ac:dyDescent="0.25">
      <c r="A9246" s="21" t="s">
        <v>2119</v>
      </c>
      <c r="B9246" s="25">
        <v>42304</v>
      </c>
      <c r="C9246" s="21" t="s">
        <v>1015</v>
      </c>
      <c r="D9246" s="21" t="s">
        <v>924</v>
      </c>
      <c r="E9246" s="26">
        <v>750</v>
      </c>
      <c r="G9246" s="21" t="s">
        <v>1432</v>
      </c>
      <c r="I9246" s="25" t="str">
        <f t="shared" ref="I9246:I9252" si="314">YEAR(B9246)&amp;"_"&amp;WEEKNUM(B9246)</f>
        <v>2015_44</v>
      </c>
      <c r="P9246" s="21" t="e">
        <f t="shared" ca="1" si="313"/>
        <v>#NAME?</v>
      </c>
    </row>
    <row r="9247" spans="1:16" x14ac:dyDescent="0.25">
      <c r="A9247" s="21" t="s">
        <v>2119</v>
      </c>
      <c r="B9247" s="25">
        <v>42304</v>
      </c>
      <c r="C9247" s="21" t="s">
        <v>1015</v>
      </c>
      <c r="D9247" s="21" t="s">
        <v>924</v>
      </c>
      <c r="E9247" s="26">
        <v>150</v>
      </c>
      <c r="G9247" s="21" t="s">
        <v>1029</v>
      </c>
      <c r="I9247" s="25" t="str">
        <f t="shared" si="314"/>
        <v>2015_44</v>
      </c>
      <c r="P9247" s="21" t="e">
        <f t="shared" ca="1" si="313"/>
        <v>#NAME?</v>
      </c>
    </row>
    <row r="9248" spans="1:16" x14ac:dyDescent="0.25">
      <c r="A9248" s="21" t="s">
        <v>2119</v>
      </c>
      <c r="B9248" s="25">
        <v>42304</v>
      </c>
      <c r="C9248" s="21" t="s">
        <v>1015</v>
      </c>
      <c r="D9248" s="21" t="s">
        <v>924</v>
      </c>
      <c r="E9248" s="26">
        <v>475</v>
      </c>
      <c r="G9248" s="21" t="s">
        <v>1460</v>
      </c>
      <c r="I9248" s="25" t="str">
        <f t="shared" si="314"/>
        <v>2015_44</v>
      </c>
      <c r="P9248" s="21" t="e">
        <f t="shared" ca="1" si="313"/>
        <v>#NAME?</v>
      </c>
    </row>
    <row r="9249" spans="1:16" x14ac:dyDescent="0.25">
      <c r="A9249" s="21" t="s">
        <v>2119</v>
      </c>
      <c r="B9249" s="25">
        <v>42304</v>
      </c>
      <c r="C9249" s="21" t="s">
        <v>1015</v>
      </c>
      <c r="D9249" s="21" t="s">
        <v>924</v>
      </c>
      <c r="E9249" s="26">
        <v>325</v>
      </c>
      <c r="G9249" s="21" t="s">
        <v>1354</v>
      </c>
      <c r="I9249" s="25" t="str">
        <f t="shared" si="314"/>
        <v>2015_44</v>
      </c>
      <c r="P9249" s="21" t="e">
        <f t="shared" ca="1" si="313"/>
        <v>#NAME?</v>
      </c>
    </row>
    <row r="9250" spans="1:16" x14ac:dyDescent="0.25">
      <c r="A9250" s="21" t="s">
        <v>2119</v>
      </c>
      <c r="B9250" s="25">
        <v>42304</v>
      </c>
      <c r="C9250" s="21" t="s">
        <v>1015</v>
      </c>
      <c r="D9250" s="21" t="s">
        <v>1167</v>
      </c>
      <c r="E9250" s="26">
        <v>300</v>
      </c>
      <c r="G9250" s="21" t="s">
        <v>1460</v>
      </c>
      <c r="I9250" s="25" t="str">
        <f t="shared" si="314"/>
        <v>2015_44</v>
      </c>
      <c r="P9250" s="21" t="e">
        <f t="shared" ca="1" si="313"/>
        <v>#NAME?</v>
      </c>
    </row>
    <row r="9251" spans="1:16" x14ac:dyDescent="0.25">
      <c r="A9251" s="21" t="s">
        <v>2119</v>
      </c>
      <c r="B9251" s="25">
        <v>42304</v>
      </c>
      <c r="C9251" s="21" t="s">
        <v>21</v>
      </c>
      <c r="D9251" s="21" t="s">
        <v>1053</v>
      </c>
      <c r="E9251" s="26">
        <v>-20000</v>
      </c>
      <c r="G9251" s="21" t="s">
        <v>1534</v>
      </c>
      <c r="I9251" s="25" t="str">
        <f t="shared" si="314"/>
        <v>2015_44</v>
      </c>
      <c r="P9251" s="21" t="e">
        <f t="shared" ca="1" si="313"/>
        <v>#NAME?</v>
      </c>
    </row>
    <row r="9252" spans="1:16" x14ac:dyDescent="0.25">
      <c r="A9252" s="21" t="s">
        <v>2119</v>
      </c>
      <c r="B9252" s="25">
        <v>42304</v>
      </c>
      <c r="C9252" s="21" t="s">
        <v>21</v>
      </c>
      <c r="D9252" s="21" t="s">
        <v>1055</v>
      </c>
      <c r="E9252" s="26">
        <v>20000</v>
      </c>
      <c r="G9252" s="21" t="s">
        <v>1534</v>
      </c>
      <c r="I9252" s="25" t="str">
        <f t="shared" si="314"/>
        <v>2015_44</v>
      </c>
      <c r="P9252" s="21" t="e">
        <f t="shared" ca="1" si="313"/>
        <v>#NAME?</v>
      </c>
    </row>
    <row r="9253" spans="1:16" x14ac:dyDescent="0.25">
      <c r="A9253" s="21" t="s">
        <v>2119</v>
      </c>
      <c r="B9253" s="25">
        <v>42304</v>
      </c>
      <c r="C9253" s="21" t="s">
        <v>6</v>
      </c>
      <c r="D9253" s="21">
        <v>462424</v>
      </c>
      <c r="E9253" s="21"/>
      <c r="F9253" s="55">
        <v>35.770000000000003</v>
      </c>
      <c r="G9253" s="21" t="s">
        <v>1432</v>
      </c>
      <c r="P9253" s="21" t="e">
        <f t="shared" ca="1" si="313"/>
        <v>#NAME?</v>
      </c>
    </row>
    <row r="9254" spans="1:16" x14ac:dyDescent="0.25">
      <c r="A9254" s="21" t="s">
        <v>2119</v>
      </c>
      <c r="B9254" s="25">
        <v>42304</v>
      </c>
      <c r="C9254" s="21">
        <v>3014551503</v>
      </c>
      <c r="D9254" s="21">
        <v>349598</v>
      </c>
      <c r="E9254" s="21"/>
      <c r="F9254" s="55">
        <v>638.96</v>
      </c>
      <c r="G9254" s="21" t="s">
        <v>1460</v>
      </c>
      <c r="P9254" s="21" t="e">
        <f t="shared" ca="1" si="313"/>
        <v>#NAME?</v>
      </c>
    </row>
    <row r="9255" spans="1:16" x14ac:dyDescent="0.25">
      <c r="A9255" s="21" t="s">
        <v>2119</v>
      </c>
      <c r="B9255" s="25">
        <v>42304</v>
      </c>
      <c r="C9255" s="21" t="s">
        <v>6</v>
      </c>
      <c r="D9255" s="21">
        <v>349645</v>
      </c>
      <c r="E9255" s="21"/>
      <c r="F9255" s="55">
        <v>122.16</v>
      </c>
      <c r="G9255" s="21" t="s">
        <v>1460</v>
      </c>
      <c r="P9255" s="21" t="e">
        <f t="shared" ca="1" si="313"/>
        <v>#NAME?</v>
      </c>
    </row>
    <row r="9256" spans="1:16" x14ac:dyDescent="0.25">
      <c r="A9256" s="21" t="s">
        <v>2119</v>
      </c>
      <c r="B9256" s="25">
        <v>42304</v>
      </c>
      <c r="C9256" s="21" t="s">
        <v>6</v>
      </c>
      <c r="D9256" s="21">
        <v>385544</v>
      </c>
      <c r="E9256" s="21"/>
      <c r="F9256" s="55">
        <v>1307.21</v>
      </c>
      <c r="G9256" s="21" t="s">
        <v>1354</v>
      </c>
      <c r="P9256" s="21" t="e">
        <f t="shared" ca="1" si="313"/>
        <v>#NAME?</v>
      </c>
    </row>
    <row r="9257" spans="1:16" x14ac:dyDescent="0.25">
      <c r="A9257" s="21" t="s">
        <v>2119</v>
      </c>
      <c r="B9257" s="25">
        <v>42304</v>
      </c>
      <c r="C9257" s="21" t="s">
        <v>6</v>
      </c>
      <c r="D9257" s="21">
        <v>135921</v>
      </c>
      <c r="E9257" s="21"/>
      <c r="F9257" s="55">
        <v>833.28</v>
      </c>
      <c r="G9257" s="21" t="s">
        <v>1421</v>
      </c>
      <c r="P9257" s="21" t="e">
        <f t="shared" ca="1" si="313"/>
        <v>#NAME?</v>
      </c>
    </row>
    <row r="9258" spans="1:16" x14ac:dyDescent="0.25">
      <c r="A9258" s="21" t="s">
        <v>2119</v>
      </c>
      <c r="B9258" s="25">
        <v>42304</v>
      </c>
      <c r="C9258" s="21" t="s">
        <v>6</v>
      </c>
      <c r="D9258" s="21">
        <v>135925</v>
      </c>
      <c r="E9258" s="21"/>
      <c r="F9258" s="55">
        <v>610.66</v>
      </c>
      <c r="G9258" s="21" t="s">
        <v>68</v>
      </c>
      <c r="P9258" s="21" t="e">
        <f t="shared" ca="1" si="313"/>
        <v>#NAME?</v>
      </c>
    </row>
    <row r="9259" spans="1:16" x14ac:dyDescent="0.25">
      <c r="A9259" s="21" t="s">
        <v>2119</v>
      </c>
      <c r="B9259" s="25">
        <v>42304</v>
      </c>
      <c r="C9259" s="21" t="s">
        <v>6</v>
      </c>
      <c r="D9259" s="21">
        <v>135986</v>
      </c>
      <c r="E9259" s="21"/>
      <c r="F9259" s="55">
        <v>96.5</v>
      </c>
      <c r="G9259" s="21" t="s">
        <v>1533</v>
      </c>
      <c r="P9259" s="21" t="e">
        <f t="shared" ca="1" si="313"/>
        <v>#NAME?</v>
      </c>
    </row>
    <row r="9260" spans="1:16" x14ac:dyDescent="0.25">
      <c r="A9260" s="21" t="s">
        <v>2119</v>
      </c>
      <c r="B9260" s="25">
        <v>42305</v>
      </c>
      <c r="C9260" s="21" t="s">
        <v>21</v>
      </c>
      <c r="D9260" s="21" t="s">
        <v>726</v>
      </c>
      <c r="E9260" s="26">
        <v>525</v>
      </c>
      <c r="G9260" s="21" t="s">
        <v>1533</v>
      </c>
      <c r="I9260" s="25" t="str">
        <f>YEAR(B9260)&amp;"_"&amp;WEEKNUM(B9260)</f>
        <v>2015_44</v>
      </c>
      <c r="P9260" s="21" t="e">
        <f t="shared" ca="1" si="313"/>
        <v>#NAME?</v>
      </c>
    </row>
    <row r="9261" spans="1:16" x14ac:dyDescent="0.25">
      <c r="A9261" s="21" t="s">
        <v>2119</v>
      </c>
      <c r="B9261" s="25">
        <v>42305</v>
      </c>
      <c r="C9261" s="21" t="s">
        <v>6</v>
      </c>
      <c r="D9261" s="21">
        <v>426305</v>
      </c>
      <c r="E9261" s="21"/>
      <c r="F9261" s="55">
        <v>91.99</v>
      </c>
      <c r="G9261" s="21" t="s">
        <v>326</v>
      </c>
      <c r="P9261" s="21" t="e">
        <f t="shared" ca="1" si="313"/>
        <v>#NAME?</v>
      </c>
    </row>
    <row r="9262" spans="1:16" x14ac:dyDescent="0.25">
      <c r="A9262" s="21" t="s">
        <v>2119</v>
      </c>
      <c r="B9262" s="25">
        <v>42305</v>
      </c>
      <c r="C9262" s="21" t="s">
        <v>6</v>
      </c>
      <c r="D9262" s="21">
        <v>426394</v>
      </c>
      <c r="E9262" s="21"/>
      <c r="F9262" s="55">
        <v>10.58</v>
      </c>
      <c r="G9262" s="21" t="s">
        <v>326</v>
      </c>
      <c r="P9262" s="21" t="e">
        <f t="shared" ca="1" si="313"/>
        <v>#NAME?</v>
      </c>
    </row>
    <row r="9263" spans="1:16" x14ac:dyDescent="0.25">
      <c r="A9263" s="21" t="s">
        <v>2119</v>
      </c>
      <c r="B9263" s="25">
        <v>42305</v>
      </c>
      <c r="C9263" s="21" t="s">
        <v>6</v>
      </c>
      <c r="D9263" s="21">
        <v>385721</v>
      </c>
      <c r="E9263" s="21"/>
      <c r="F9263" s="55">
        <v>365.09</v>
      </c>
      <c r="G9263" s="21" t="s">
        <v>1354</v>
      </c>
      <c r="P9263" s="21" t="e">
        <f t="shared" ca="1" si="313"/>
        <v>#NAME?</v>
      </c>
    </row>
    <row r="9264" spans="1:16" x14ac:dyDescent="0.25">
      <c r="A9264" s="21" t="s">
        <v>2119</v>
      </c>
      <c r="B9264" s="25">
        <v>42305</v>
      </c>
      <c r="C9264" s="21" t="s">
        <v>6</v>
      </c>
      <c r="D9264" s="21">
        <v>385777</v>
      </c>
      <c r="E9264" s="21"/>
      <c r="F9264" s="55">
        <v>60.21</v>
      </c>
      <c r="G9264" s="21" t="s">
        <v>1354</v>
      </c>
      <c r="P9264" s="21" t="e">
        <f t="shared" ca="1" si="313"/>
        <v>#NAME?</v>
      </c>
    </row>
    <row r="9265" spans="1:16" x14ac:dyDescent="0.25">
      <c r="A9265" s="21" t="s">
        <v>2119</v>
      </c>
      <c r="B9265" s="25">
        <v>42306</v>
      </c>
      <c r="C9265" s="21" t="s">
        <v>21</v>
      </c>
      <c r="D9265" s="21" t="s">
        <v>1418</v>
      </c>
      <c r="E9265" s="26">
        <v>3000</v>
      </c>
      <c r="G9265" s="21" t="s">
        <v>1527</v>
      </c>
      <c r="H9265" s="21" t="s">
        <v>1770</v>
      </c>
      <c r="I9265" s="25" t="str">
        <f>YEAR(B9265)&amp;"_"&amp;WEEKNUM(B9265)</f>
        <v>2015_44</v>
      </c>
      <c r="P9265" s="21" t="e">
        <f t="shared" ca="1" si="313"/>
        <v>#NAME?</v>
      </c>
    </row>
    <row r="9266" spans="1:16" x14ac:dyDescent="0.25">
      <c r="A9266" s="21" t="s">
        <v>2119</v>
      </c>
      <c r="B9266" s="25">
        <v>42306</v>
      </c>
      <c r="C9266" s="21" t="s">
        <v>6</v>
      </c>
      <c r="D9266" s="21">
        <v>349836</v>
      </c>
      <c r="E9266" s="21"/>
      <c r="F9266" s="55">
        <v>152.6</v>
      </c>
      <c r="G9266" s="21" t="s">
        <v>326</v>
      </c>
      <c r="P9266" s="21" t="e">
        <f t="shared" ca="1" si="313"/>
        <v>#NAME?</v>
      </c>
    </row>
    <row r="9267" spans="1:16" x14ac:dyDescent="0.25">
      <c r="A9267" s="21" t="s">
        <v>2119</v>
      </c>
      <c r="B9267" s="25">
        <v>42306</v>
      </c>
      <c r="C9267" s="21" t="s">
        <v>6</v>
      </c>
      <c r="D9267" s="21">
        <v>363064</v>
      </c>
      <c r="E9267" s="21"/>
      <c r="F9267" s="55">
        <v>1076.1300000000001</v>
      </c>
      <c r="G9267" s="21" t="s">
        <v>1533</v>
      </c>
      <c r="P9267" s="21" t="e">
        <f t="shared" ca="1" si="313"/>
        <v>#NAME?</v>
      </c>
    </row>
    <row r="9268" spans="1:16" x14ac:dyDescent="0.25">
      <c r="A9268" s="21" t="s">
        <v>2119</v>
      </c>
      <c r="B9268" s="25">
        <v>42306</v>
      </c>
      <c r="C9268" s="21" t="s">
        <v>6</v>
      </c>
      <c r="D9268" s="21">
        <v>385896</v>
      </c>
      <c r="E9268" s="21"/>
      <c r="F9268" s="55">
        <v>226.44</v>
      </c>
      <c r="G9268" s="21" t="s">
        <v>1354</v>
      </c>
      <c r="P9268" s="21" t="e">
        <f t="shared" ca="1" si="313"/>
        <v>#NAME?</v>
      </c>
    </row>
    <row r="9269" spans="1:16" x14ac:dyDescent="0.25">
      <c r="A9269" s="21" t="s">
        <v>2119</v>
      </c>
      <c r="B9269" s="25">
        <v>42306</v>
      </c>
      <c r="C9269" s="21" t="s">
        <v>6</v>
      </c>
      <c r="D9269" s="21">
        <v>386026</v>
      </c>
      <c r="E9269" s="21"/>
      <c r="F9269" s="55">
        <v>265.82</v>
      </c>
      <c r="G9269" s="21" t="s">
        <v>1354</v>
      </c>
      <c r="P9269" s="21" t="e">
        <f t="shared" ca="1" si="313"/>
        <v>#NAME?</v>
      </c>
    </row>
    <row r="9270" spans="1:16" x14ac:dyDescent="0.25">
      <c r="A9270" s="21" t="s">
        <v>2119</v>
      </c>
      <c r="B9270" s="25">
        <v>42306</v>
      </c>
      <c r="C9270" s="21" t="s">
        <v>6</v>
      </c>
      <c r="D9270" s="21" t="s">
        <v>216</v>
      </c>
      <c r="E9270" s="26">
        <v>10.88</v>
      </c>
      <c r="G9270" s="21" t="s">
        <v>1527</v>
      </c>
      <c r="H9270" s="21" t="s">
        <v>1770</v>
      </c>
      <c r="P9270" s="21" t="e">
        <f t="shared" ca="1" si="313"/>
        <v>#NAME?</v>
      </c>
    </row>
    <row r="9271" spans="1:16" x14ac:dyDescent="0.25">
      <c r="A9271" s="21" t="s">
        <v>2119</v>
      </c>
      <c r="B9271" s="25">
        <v>42307</v>
      </c>
      <c r="C9271" s="21" t="s">
        <v>21</v>
      </c>
      <c r="D9271" s="21" t="s">
        <v>1535</v>
      </c>
      <c r="E9271" s="26">
        <v>2500</v>
      </c>
      <c r="G9271" s="21" t="s">
        <v>1349</v>
      </c>
      <c r="I9271" s="25" t="str">
        <f>YEAR(B9271)&amp;"_"&amp;WEEKNUM(B9271)</f>
        <v>2015_44</v>
      </c>
      <c r="P9271" s="21" t="e">
        <f t="shared" ca="1" si="313"/>
        <v>#NAME?</v>
      </c>
    </row>
    <row r="9272" spans="1:16" x14ac:dyDescent="0.25">
      <c r="A9272" s="21" t="s">
        <v>2119</v>
      </c>
      <c r="B9272" s="25">
        <v>42307</v>
      </c>
      <c r="C9272" s="21" t="s">
        <v>21</v>
      </c>
      <c r="D9272" s="21" t="s">
        <v>508</v>
      </c>
      <c r="E9272" s="26">
        <v>514.87</v>
      </c>
      <c r="G9272" s="21" t="s">
        <v>454</v>
      </c>
      <c r="I9272" s="25" t="str">
        <f>YEAR(B9272)&amp;"_"&amp;WEEKNUM(B9272)</f>
        <v>2015_44</v>
      </c>
      <c r="P9272" s="21" t="e">
        <f t="shared" ca="1" si="313"/>
        <v>#NAME?</v>
      </c>
    </row>
    <row r="9273" spans="1:16" x14ac:dyDescent="0.25">
      <c r="A9273" s="21" t="s">
        <v>2119</v>
      </c>
      <c r="B9273" s="25">
        <v>42307</v>
      </c>
      <c r="C9273" s="21">
        <v>3014551503</v>
      </c>
      <c r="D9273" s="21">
        <v>349992</v>
      </c>
      <c r="E9273" s="21"/>
      <c r="F9273" s="55">
        <v>222.55</v>
      </c>
      <c r="G9273" s="21" t="s">
        <v>1326</v>
      </c>
      <c r="P9273" s="21" t="e">
        <f t="shared" ca="1" si="313"/>
        <v>#NAME?</v>
      </c>
    </row>
    <row r="9274" spans="1:16" x14ac:dyDescent="0.25">
      <c r="A9274" s="21" t="s">
        <v>2119</v>
      </c>
      <c r="B9274" s="25">
        <v>42307</v>
      </c>
      <c r="C9274" s="21" t="s">
        <v>6</v>
      </c>
      <c r="D9274" s="21">
        <v>350019</v>
      </c>
      <c r="E9274" s="21"/>
      <c r="F9274" s="55">
        <v>31.92</v>
      </c>
      <c r="G9274" s="21" t="s">
        <v>356</v>
      </c>
      <c r="P9274" s="21" t="e">
        <f t="shared" ca="1" si="313"/>
        <v>#NAME?</v>
      </c>
    </row>
    <row r="9275" spans="1:16" x14ac:dyDescent="0.25">
      <c r="A9275" s="21" t="s">
        <v>2119</v>
      </c>
      <c r="B9275" s="25">
        <v>42307</v>
      </c>
      <c r="C9275" s="21" t="s">
        <v>6</v>
      </c>
      <c r="D9275" s="21">
        <v>363154</v>
      </c>
      <c r="E9275" s="21"/>
      <c r="F9275" s="55">
        <v>574.87</v>
      </c>
      <c r="G9275" s="21" t="s">
        <v>1533</v>
      </c>
      <c r="P9275" s="21" t="e">
        <f t="shared" ca="1" si="313"/>
        <v>#NAME?</v>
      </c>
    </row>
    <row r="9276" spans="1:16" x14ac:dyDescent="0.25">
      <c r="A9276" s="21" t="s">
        <v>2119</v>
      </c>
      <c r="B9276" s="25">
        <v>42307</v>
      </c>
      <c r="C9276" s="21" t="s">
        <v>6</v>
      </c>
      <c r="D9276" s="21">
        <v>568273</v>
      </c>
      <c r="E9276" s="21"/>
      <c r="F9276" s="55">
        <v>75.11</v>
      </c>
      <c r="G9276" s="21" t="s">
        <v>1354</v>
      </c>
      <c r="P9276" s="21" t="e">
        <f t="shared" ca="1" si="313"/>
        <v>#NAME?</v>
      </c>
    </row>
    <row r="9277" spans="1:16" x14ac:dyDescent="0.25">
      <c r="A9277" s="21" t="s">
        <v>2119</v>
      </c>
      <c r="B9277" s="25">
        <v>42307</v>
      </c>
      <c r="C9277" s="21" t="s">
        <v>6</v>
      </c>
      <c r="D9277" s="21">
        <v>136220</v>
      </c>
      <c r="E9277" s="21"/>
      <c r="F9277" s="55">
        <v>549.98</v>
      </c>
      <c r="G9277" s="21" t="s">
        <v>1421</v>
      </c>
      <c r="P9277" s="21" t="e">
        <f t="shared" ca="1" si="313"/>
        <v>#NAME?</v>
      </c>
    </row>
    <row r="9278" spans="1:16" x14ac:dyDescent="0.25">
      <c r="A9278" s="21" t="s">
        <v>2119</v>
      </c>
      <c r="B9278" s="25">
        <v>42310</v>
      </c>
      <c r="C9278" s="21" t="s">
        <v>1015</v>
      </c>
      <c r="D9278" s="21" t="s">
        <v>40</v>
      </c>
      <c r="E9278" s="26">
        <v>4000</v>
      </c>
      <c r="G9278" s="21" t="s">
        <v>1533</v>
      </c>
      <c r="I9278" s="25" t="str">
        <f t="shared" ref="I9278:I9291" si="315">YEAR(B9278)&amp;"_"&amp;WEEKNUM(B9278)</f>
        <v>2015_45</v>
      </c>
      <c r="P9278" s="21" t="e">
        <f t="shared" ca="1" si="313"/>
        <v>#NAME?</v>
      </c>
    </row>
    <row r="9279" spans="1:16" x14ac:dyDescent="0.25">
      <c r="A9279" s="21" t="s">
        <v>2119</v>
      </c>
      <c r="B9279" s="25">
        <v>42310</v>
      </c>
      <c r="C9279" s="21" t="s">
        <v>1015</v>
      </c>
      <c r="D9279" s="21" t="s">
        <v>40</v>
      </c>
      <c r="E9279" s="26">
        <v>150</v>
      </c>
      <c r="G9279" s="28" t="s">
        <v>1631</v>
      </c>
      <c r="I9279" s="25" t="str">
        <f t="shared" si="315"/>
        <v>2015_45</v>
      </c>
      <c r="P9279" s="21" t="e">
        <f t="shared" ca="1" si="313"/>
        <v>#NAME?</v>
      </c>
    </row>
    <row r="9280" spans="1:16" x14ac:dyDescent="0.25">
      <c r="A9280" s="21" t="s">
        <v>2119</v>
      </c>
      <c r="B9280" s="25">
        <v>42310</v>
      </c>
      <c r="C9280" s="21" t="s">
        <v>1015</v>
      </c>
      <c r="D9280" s="21" t="s">
        <v>40</v>
      </c>
      <c r="E9280" s="26">
        <v>1400</v>
      </c>
      <c r="G9280" s="21" t="s">
        <v>1460</v>
      </c>
      <c r="I9280" s="25" t="str">
        <f t="shared" si="315"/>
        <v>2015_45</v>
      </c>
      <c r="P9280" s="21" t="e">
        <f t="shared" ca="1" si="313"/>
        <v>#NAME?</v>
      </c>
    </row>
    <row r="9281" spans="1:16" x14ac:dyDescent="0.25">
      <c r="A9281" s="21" t="s">
        <v>2119</v>
      </c>
      <c r="B9281" s="25">
        <v>42310</v>
      </c>
      <c r="C9281" s="21" t="s">
        <v>1015</v>
      </c>
      <c r="D9281" s="21" t="s">
        <v>40</v>
      </c>
      <c r="E9281" s="26">
        <v>237</v>
      </c>
      <c r="G9281" s="21" t="s">
        <v>1362</v>
      </c>
      <c r="I9281" s="25" t="str">
        <f t="shared" si="315"/>
        <v>2015_45</v>
      </c>
      <c r="P9281" s="21" t="e">
        <f t="shared" ca="1" si="313"/>
        <v>#NAME?</v>
      </c>
    </row>
    <row r="9282" spans="1:16" x14ac:dyDescent="0.25">
      <c r="A9282" s="21" t="s">
        <v>2119</v>
      </c>
      <c r="B9282" s="25">
        <v>42310</v>
      </c>
      <c r="C9282" s="21" t="s">
        <v>1015</v>
      </c>
      <c r="D9282" s="21" t="s">
        <v>40</v>
      </c>
      <c r="E9282" s="26">
        <v>275</v>
      </c>
      <c r="G9282" s="21" t="s">
        <v>326</v>
      </c>
      <c r="I9282" s="25" t="str">
        <f t="shared" si="315"/>
        <v>2015_45</v>
      </c>
      <c r="P9282" s="21" t="e">
        <f t="shared" ca="1" si="313"/>
        <v>#NAME?</v>
      </c>
    </row>
    <row r="9283" spans="1:16" x14ac:dyDescent="0.25">
      <c r="A9283" s="21" t="s">
        <v>2119</v>
      </c>
      <c r="B9283" s="25">
        <v>42310</v>
      </c>
      <c r="C9283" s="21" t="s">
        <v>1015</v>
      </c>
      <c r="D9283" s="21" t="s">
        <v>40</v>
      </c>
      <c r="E9283" s="26">
        <v>238</v>
      </c>
      <c r="G9283" s="21" t="s">
        <v>356</v>
      </c>
      <c r="I9283" s="25" t="str">
        <f t="shared" si="315"/>
        <v>2015_45</v>
      </c>
      <c r="P9283" s="21" t="e">
        <f t="shared" ca="1" si="313"/>
        <v>#NAME?</v>
      </c>
    </row>
    <row r="9284" spans="1:16" x14ac:dyDescent="0.25">
      <c r="A9284" s="21" t="s">
        <v>2119</v>
      </c>
      <c r="B9284" s="25">
        <v>42310</v>
      </c>
      <c r="C9284" s="21" t="s">
        <v>1015</v>
      </c>
      <c r="D9284" s="21" t="s">
        <v>40</v>
      </c>
      <c r="E9284" s="26">
        <v>120</v>
      </c>
      <c r="G9284" s="21" t="s">
        <v>1460</v>
      </c>
      <c r="I9284" s="25" t="str">
        <f t="shared" si="315"/>
        <v>2015_45</v>
      </c>
      <c r="P9284" s="21" t="e">
        <f t="shared" ca="1" si="313"/>
        <v>#NAME?</v>
      </c>
    </row>
    <row r="9285" spans="1:16" x14ac:dyDescent="0.25">
      <c r="A9285" s="21" t="s">
        <v>2119</v>
      </c>
      <c r="B9285" s="25">
        <v>42310</v>
      </c>
      <c r="C9285" s="21" t="s">
        <v>1015</v>
      </c>
      <c r="D9285" s="21" t="s">
        <v>1376</v>
      </c>
      <c r="E9285" s="26">
        <v>700</v>
      </c>
      <c r="G9285" s="21" t="s">
        <v>1459</v>
      </c>
      <c r="I9285" s="25" t="str">
        <f t="shared" si="315"/>
        <v>2015_45</v>
      </c>
      <c r="P9285" s="21" t="e">
        <f t="shared" ca="1" si="313"/>
        <v>#NAME?</v>
      </c>
    </row>
    <row r="9286" spans="1:16" x14ac:dyDescent="0.25">
      <c r="A9286" s="21" t="s">
        <v>2119</v>
      </c>
      <c r="B9286" s="25">
        <v>42310</v>
      </c>
      <c r="C9286" s="21" t="s">
        <v>1015</v>
      </c>
      <c r="D9286" s="21" t="s">
        <v>1376</v>
      </c>
      <c r="E9286" s="26">
        <v>700</v>
      </c>
      <c r="G9286" s="21" t="s">
        <v>1460</v>
      </c>
      <c r="I9286" s="25" t="str">
        <f t="shared" si="315"/>
        <v>2015_45</v>
      </c>
      <c r="P9286" s="21" t="e">
        <f t="shared" ca="1" si="313"/>
        <v>#NAME?</v>
      </c>
    </row>
    <row r="9287" spans="1:16" x14ac:dyDescent="0.25">
      <c r="A9287" s="21" t="s">
        <v>2119</v>
      </c>
      <c r="B9287" s="25">
        <v>42310</v>
      </c>
      <c r="C9287" s="21" t="s">
        <v>1015</v>
      </c>
      <c r="D9287" s="21" t="s">
        <v>1376</v>
      </c>
      <c r="E9287" s="26">
        <v>350</v>
      </c>
      <c r="G9287" s="21" t="s">
        <v>1362</v>
      </c>
      <c r="I9287" s="25" t="str">
        <f t="shared" si="315"/>
        <v>2015_45</v>
      </c>
      <c r="P9287" s="21" t="e">
        <f t="shared" ca="1" si="313"/>
        <v>#NAME?</v>
      </c>
    </row>
    <row r="9288" spans="1:16" x14ac:dyDescent="0.25">
      <c r="A9288" s="21" t="s">
        <v>2119</v>
      </c>
      <c r="B9288" s="25">
        <v>42310</v>
      </c>
      <c r="C9288" s="21" t="s">
        <v>21</v>
      </c>
      <c r="D9288" s="21" t="s">
        <v>1376</v>
      </c>
      <c r="E9288" s="26">
        <v>1400</v>
      </c>
      <c r="G9288" s="21" t="s">
        <v>1354</v>
      </c>
      <c r="I9288" s="25" t="str">
        <f t="shared" si="315"/>
        <v>2015_45</v>
      </c>
      <c r="P9288" s="21" t="e">
        <f t="shared" ca="1" si="313"/>
        <v>#NAME?</v>
      </c>
    </row>
    <row r="9289" spans="1:16" x14ac:dyDescent="0.25">
      <c r="A9289" s="21" t="s">
        <v>2119</v>
      </c>
      <c r="B9289" s="25">
        <v>42310</v>
      </c>
      <c r="C9289" s="21" t="s">
        <v>21</v>
      </c>
      <c r="D9289" s="21" t="s">
        <v>1376</v>
      </c>
      <c r="E9289" s="26">
        <v>350</v>
      </c>
      <c r="G9289" s="21" t="s">
        <v>1533</v>
      </c>
      <c r="I9289" s="25" t="str">
        <f t="shared" si="315"/>
        <v>2015_45</v>
      </c>
      <c r="P9289" s="21" t="e">
        <f t="shared" ca="1" si="313"/>
        <v>#NAME?</v>
      </c>
    </row>
    <row r="9290" spans="1:16" x14ac:dyDescent="0.25">
      <c r="A9290" s="21" t="s">
        <v>2119</v>
      </c>
      <c r="B9290" s="25">
        <v>42310</v>
      </c>
      <c r="C9290" s="21" t="s">
        <v>21</v>
      </c>
      <c r="D9290" s="21" t="s">
        <v>1419</v>
      </c>
      <c r="E9290" s="26">
        <v>4950</v>
      </c>
      <c r="G9290" s="21" t="s">
        <v>1354</v>
      </c>
      <c r="I9290" s="25" t="str">
        <f t="shared" si="315"/>
        <v>2015_45</v>
      </c>
      <c r="P9290" s="21" t="e">
        <f t="shared" ca="1" si="313"/>
        <v>#NAME?</v>
      </c>
    </row>
    <row r="9291" spans="1:16" x14ac:dyDescent="0.25">
      <c r="A9291" s="21" t="s">
        <v>2119</v>
      </c>
      <c r="B9291" s="25">
        <v>42310</v>
      </c>
      <c r="C9291" s="21" t="s">
        <v>21</v>
      </c>
      <c r="D9291" s="21" t="s">
        <v>510</v>
      </c>
      <c r="E9291" s="26">
        <v>197.1</v>
      </c>
      <c r="G9291" s="21" t="s">
        <v>299</v>
      </c>
      <c r="I9291" s="25" t="str">
        <f t="shared" si="315"/>
        <v>2015_45</v>
      </c>
      <c r="P9291" s="21" t="e">
        <f t="shared" ca="1" si="313"/>
        <v>#NAME?</v>
      </c>
    </row>
    <row r="9292" spans="1:16" x14ac:dyDescent="0.25">
      <c r="A9292" s="21" t="s">
        <v>2119</v>
      </c>
      <c r="B9292" s="25">
        <v>42310</v>
      </c>
      <c r="C9292" s="21">
        <v>3014551503</v>
      </c>
      <c r="D9292" s="21">
        <v>345708</v>
      </c>
      <c r="E9292" s="21"/>
      <c r="F9292" s="55">
        <v>-814.72</v>
      </c>
      <c r="G9292" s="21" t="s">
        <v>1460</v>
      </c>
      <c r="P9292" s="21" t="e">
        <f t="shared" ca="1" si="313"/>
        <v>#NAME?</v>
      </c>
    </row>
    <row r="9293" spans="1:16" x14ac:dyDescent="0.25">
      <c r="A9293" s="21" t="s">
        <v>2119</v>
      </c>
      <c r="B9293" s="25">
        <v>42310</v>
      </c>
      <c r="C9293" s="21" t="s">
        <v>6</v>
      </c>
      <c r="D9293" s="21">
        <v>350188</v>
      </c>
      <c r="E9293" s="21"/>
      <c r="F9293" s="55">
        <v>415.39</v>
      </c>
      <c r="G9293" s="21" t="s">
        <v>306</v>
      </c>
      <c r="P9293" s="21" t="e">
        <f t="shared" ca="1" si="313"/>
        <v>#NAME?</v>
      </c>
    </row>
    <row r="9294" spans="1:16" x14ac:dyDescent="0.25">
      <c r="A9294" s="21" t="s">
        <v>2119</v>
      </c>
      <c r="B9294" s="25">
        <v>42310</v>
      </c>
      <c r="C9294" s="21" t="s">
        <v>6</v>
      </c>
      <c r="D9294" s="21">
        <v>363369</v>
      </c>
      <c r="E9294" s="21"/>
      <c r="F9294" s="55">
        <v>2032.63</v>
      </c>
      <c r="G9294" s="21" t="s">
        <v>1533</v>
      </c>
      <c r="P9294" s="21" t="e">
        <f t="shared" ca="1" si="313"/>
        <v>#NAME?</v>
      </c>
    </row>
    <row r="9295" spans="1:16" x14ac:dyDescent="0.25">
      <c r="A9295" s="21" t="s">
        <v>2119</v>
      </c>
      <c r="B9295" s="25">
        <v>42310</v>
      </c>
      <c r="C9295" s="21" t="s">
        <v>6</v>
      </c>
      <c r="D9295" s="21">
        <v>181734</v>
      </c>
      <c r="E9295" s="21"/>
      <c r="F9295" s="55">
        <v>6866.66</v>
      </c>
      <c r="G9295" s="21" t="s">
        <v>1527</v>
      </c>
      <c r="H9295" s="21" t="s">
        <v>1770</v>
      </c>
      <c r="P9295" s="21" t="e">
        <f t="shared" ca="1" si="313"/>
        <v>#NAME?</v>
      </c>
    </row>
    <row r="9296" spans="1:16" x14ac:dyDescent="0.25">
      <c r="A9296" s="21" t="s">
        <v>2119</v>
      </c>
      <c r="B9296" s="25">
        <v>42310</v>
      </c>
      <c r="C9296" s="21">
        <v>3014551503</v>
      </c>
      <c r="D9296" s="21">
        <v>277421</v>
      </c>
      <c r="E9296" s="21"/>
      <c r="F9296" s="55">
        <v>853.46</v>
      </c>
      <c r="G9296" s="21" t="s">
        <v>1536</v>
      </c>
      <c r="P9296" s="21" t="e">
        <f t="shared" ca="1" si="313"/>
        <v>#NAME?</v>
      </c>
    </row>
    <row r="9297" spans="1:16" x14ac:dyDescent="0.25">
      <c r="A9297" s="21" t="s">
        <v>2119</v>
      </c>
      <c r="B9297" s="25">
        <v>42311</v>
      </c>
      <c r="C9297" s="21" t="s">
        <v>1015</v>
      </c>
      <c r="D9297" s="21" t="s">
        <v>1167</v>
      </c>
      <c r="E9297" s="26">
        <v>500</v>
      </c>
      <c r="G9297" s="21" t="s">
        <v>1460</v>
      </c>
      <c r="I9297" s="25" t="str">
        <f>YEAR(B9297)&amp;"_"&amp;WEEKNUM(B9297)</f>
        <v>2015_45</v>
      </c>
      <c r="P9297" s="21" t="e">
        <f t="shared" ca="1" si="313"/>
        <v>#NAME?</v>
      </c>
    </row>
    <row r="9298" spans="1:16" x14ac:dyDescent="0.25">
      <c r="A9298" s="21" t="s">
        <v>2119</v>
      </c>
      <c r="B9298" s="25">
        <v>42311</v>
      </c>
      <c r="C9298" s="21" t="s">
        <v>6</v>
      </c>
      <c r="D9298" s="21">
        <v>350317</v>
      </c>
      <c r="E9298" s="21"/>
      <c r="F9298" s="55">
        <v>87.73</v>
      </c>
      <c r="G9298" s="28" t="s">
        <v>905</v>
      </c>
      <c r="P9298" s="21" t="e">
        <f t="shared" ca="1" si="313"/>
        <v>#NAME?</v>
      </c>
    </row>
    <row r="9299" spans="1:16" x14ac:dyDescent="0.25">
      <c r="A9299" s="21" t="s">
        <v>2119</v>
      </c>
      <c r="B9299" s="25">
        <v>42311</v>
      </c>
      <c r="C9299" s="21" t="s">
        <v>6</v>
      </c>
      <c r="D9299" s="21">
        <v>714927</v>
      </c>
      <c r="E9299" s="21"/>
      <c r="F9299" s="55">
        <v>886.24</v>
      </c>
      <c r="G9299" s="21" t="s">
        <v>1481</v>
      </c>
      <c r="P9299" s="21" t="e">
        <f t="shared" ref="P9299:P9362" ca="1" si="316">sheetexists("budgets", G9299)</f>
        <v>#NAME?</v>
      </c>
    </row>
    <row r="9300" spans="1:16" x14ac:dyDescent="0.25">
      <c r="A9300" s="21" t="s">
        <v>2119</v>
      </c>
      <c r="B9300" s="25">
        <v>42312</v>
      </c>
      <c r="C9300" s="21" t="s">
        <v>1015</v>
      </c>
      <c r="D9300" s="21" t="s">
        <v>1201</v>
      </c>
      <c r="E9300" s="26">
        <v>3000</v>
      </c>
      <c r="G9300" s="21" t="s">
        <v>1537</v>
      </c>
      <c r="I9300" s="25" t="str">
        <f>YEAR(B9300)&amp;"_"&amp;WEEKNUM(B9300)</f>
        <v>2015_45</v>
      </c>
      <c r="P9300" s="21" t="e">
        <f t="shared" ca="1" si="316"/>
        <v>#NAME?</v>
      </c>
    </row>
    <row r="9301" spans="1:16" x14ac:dyDescent="0.25">
      <c r="A9301" s="21" t="s">
        <v>2119</v>
      </c>
      <c r="B9301" s="25">
        <v>42312</v>
      </c>
      <c r="C9301" s="21" t="s">
        <v>21</v>
      </c>
      <c r="D9301" s="21" t="s">
        <v>1487</v>
      </c>
      <c r="E9301" s="26">
        <v>320</v>
      </c>
      <c r="G9301" s="21" t="s">
        <v>1538</v>
      </c>
      <c r="H9301" s="21" t="s">
        <v>1770</v>
      </c>
      <c r="I9301" s="25" t="str">
        <f>YEAR(B9301)&amp;"_"&amp;WEEKNUM(B9301)</f>
        <v>2015_45</v>
      </c>
      <c r="P9301" s="21" t="e">
        <f t="shared" ca="1" si="316"/>
        <v>#NAME?</v>
      </c>
    </row>
    <row r="9302" spans="1:16" x14ac:dyDescent="0.25">
      <c r="A9302" s="21" t="s">
        <v>2119</v>
      </c>
      <c r="B9302" s="25">
        <v>42312</v>
      </c>
      <c r="C9302" s="21" t="s">
        <v>6</v>
      </c>
      <c r="D9302" s="21">
        <v>715153</v>
      </c>
      <c r="E9302" s="21"/>
      <c r="F9302" s="55">
        <v>1223.2</v>
      </c>
      <c r="G9302" s="21" t="s">
        <v>1481</v>
      </c>
      <c r="P9302" s="21" t="e">
        <f t="shared" ca="1" si="316"/>
        <v>#NAME?</v>
      </c>
    </row>
    <row r="9303" spans="1:16" x14ac:dyDescent="0.25">
      <c r="A9303" s="21" t="s">
        <v>2119</v>
      </c>
      <c r="B9303" s="25">
        <v>42312</v>
      </c>
      <c r="C9303" s="21" t="s">
        <v>6</v>
      </c>
      <c r="D9303" s="21">
        <v>181734</v>
      </c>
      <c r="E9303" s="21"/>
      <c r="F9303" s="55">
        <v>-205.18</v>
      </c>
      <c r="G9303" s="21" t="s">
        <v>1527</v>
      </c>
      <c r="H9303" s="21" t="s">
        <v>1770</v>
      </c>
      <c r="P9303" s="21" t="e">
        <f t="shared" ca="1" si="316"/>
        <v>#NAME?</v>
      </c>
    </row>
    <row r="9304" spans="1:16" x14ac:dyDescent="0.25">
      <c r="A9304" s="21" t="s">
        <v>2119</v>
      </c>
      <c r="B9304" s="25">
        <v>42312</v>
      </c>
      <c r="C9304" s="21" t="s">
        <v>6</v>
      </c>
      <c r="D9304" s="21">
        <v>181906</v>
      </c>
      <c r="E9304" s="21"/>
      <c r="F9304" s="55">
        <v>72.84</v>
      </c>
      <c r="G9304" s="21" t="s">
        <v>1527</v>
      </c>
      <c r="H9304" s="21" t="s">
        <v>1770</v>
      </c>
      <c r="P9304" s="21" t="e">
        <f t="shared" ca="1" si="316"/>
        <v>#NAME?</v>
      </c>
    </row>
    <row r="9305" spans="1:16" x14ac:dyDescent="0.25">
      <c r="A9305" s="21" t="s">
        <v>2119</v>
      </c>
      <c r="B9305" s="25">
        <v>42312</v>
      </c>
      <c r="C9305" s="21" t="s">
        <v>6</v>
      </c>
      <c r="D9305" s="21">
        <v>365092</v>
      </c>
      <c r="E9305" s="21"/>
      <c r="F9305" s="55">
        <v>495.14</v>
      </c>
      <c r="G9305" s="21" t="s">
        <v>1527</v>
      </c>
      <c r="H9305" s="21" t="s">
        <v>1770</v>
      </c>
      <c r="P9305" s="21" t="e">
        <f t="shared" ca="1" si="316"/>
        <v>#NAME?</v>
      </c>
    </row>
    <row r="9306" spans="1:16" x14ac:dyDescent="0.25">
      <c r="A9306" s="21" t="s">
        <v>2119</v>
      </c>
      <c r="B9306" s="25">
        <v>42312</v>
      </c>
      <c r="C9306" s="21" t="s">
        <v>6</v>
      </c>
      <c r="D9306" s="21">
        <v>136620</v>
      </c>
      <c r="E9306" s="21"/>
      <c r="F9306" s="55">
        <v>274.42</v>
      </c>
      <c r="G9306" s="21" t="s">
        <v>1527</v>
      </c>
      <c r="H9306" s="21" t="s">
        <v>1770</v>
      </c>
      <c r="P9306" s="21" t="e">
        <f t="shared" ca="1" si="316"/>
        <v>#NAME?</v>
      </c>
    </row>
    <row r="9307" spans="1:16" x14ac:dyDescent="0.25">
      <c r="A9307" s="21" t="s">
        <v>2119</v>
      </c>
      <c r="B9307" s="25">
        <v>42313</v>
      </c>
      <c r="C9307" s="21" t="s">
        <v>21</v>
      </c>
      <c r="D9307" s="21" t="s">
        <v>1539</v>
      </c>
      <c r="E9307" s="26">
        <v>15</v>
      </c>
      <c r="G9307" s="21" t="s">
        <v>1540</v>
      </c>
      <c r="I9307" s="25" t="str">
        <f>YEAR(B9307)&amp;"_"&amp;WEEKNUM(B9307)</f>
        <v>2015_45</v>
      </c>
      <c r="P9307" s="21" t="e">
        <f t="shared" ca="1" si="316"/>
        <v>#NAME?</v>
      </c>
    </row>
    <row r="9308" spans="1:16" x14ac:dyDescent="0.25">
      <c r="A9308" s="21" t="s">
        <v>2119</v>
      </c>
      <c r="B9308" s="25">
        <v>42313</v>
      </c>
      <c r="C9308" s="21" t="s">
        <v>6</v>
      </c>
      <c r="D9308" s="21">
        <v>715443</v>
      </c>
      <c r="E9308" s="21"/>
      <c r="F9308" s="55">
        <v>154.62</v>
      </c>
      <c r="G9308" s="21" t="s">
        <v>1481</v>
      </c>
      <c r="P9308" s="21" t="e">
        <f t="shared" ca="1" si="316"/>
        <v>#NAME?</v>
      </c>
    </row>
    <row r="9309" spans="1:16" x14ac:dyDescent="0.25">
      <c r="A9309" s="21" t="s">
        <v>2119</v>
      </c>
      <c r="B9309" s="25">
        <v>42313</v>
      </c>
      <c r="C9309" s="21" t="s">
        <v>6</v>
      </c>
      <c r="D9309" s="21">
        <v>363621</v>
      </c>
      <c r="E9309" s="21"/>
      <c r="F9309" s="55">
        <v>281.33</v>
      </c>
      <c r="G9309" s="21" t="s">
        <v>1533</v>
      </c>
      <c r="P9309" s="21" t="e">
        <f t="shared" ca="1" si="316"/>
        <v>#NAME?</v>
      </c>
    </row>
    <row r="9310" spans="1:16" x14ac:dyDescent="0.25">
      <c r="A9310" s="21" t="s">
        <v>2119</v>
      </c>
      <c r="B9310" s="25">
        <v>42313</v>
      </c>
      <c r="C9310" s="21" t="s">
        <v>6</v>
      </c>
      <c r="D9310" s="21" t="s">
        <v>1541</v>
      </c>
      <c r="E9310" s="21"/>
      <c r="F9310" s="55">
        <v>277.12</v>
      </c>
      <c r="G9310" s="21" t="s">
        <v>1542</v>
      </c>
      <c r="P9310" s="21" t="e">
        <f t="shared" ca="1" si="316"/>
        <v>#NAME?</v>
      </c>
    </row>
    <row r="9311" spans="1:16" x14ac:dyDescent="0.25">
      <c r="A9311" s="21" t="s">
        <v>2119</v>
      </c>
      <c r="B9311" s="25">
        <v>42314</v>
      </c>
      <c r="C9311" s="21" t="s">
        <v>1015</v>
      </c>
      <c r="D9311" s="21" t="s">
        <v>1382</v>
      </c>
      <c r="E9311" s="26">
        <v>4000</v>
      </c>
      <c r="G9311" s="21" t="s">
        <v>1527</v>
      </c>
      <c r="H9311" s="21" t="s">
        <v>1770</v>
      </c>
      <c r="I9311" s="25" t="str">
        <f>YEAR(B9311)&amp;"_"&amp;WEEKNUM(B9311)</f>
        <v>2015_45</v>
      </c>
      <c r="P9311" s="21" t="e">
        <f t="shared" ca="1" si="316"/>
        <v>#NAME?</v>
      </c>
    </row>
    <row r="9312" spans="1:16" x14ac:dyDescent="0.25">
      <c r="A9312" s="21" t="s">
        <v>2119</v>
      </c>
      <c r="B9312" s="25">
        <v>42314</v>
      </c>
      <c r="C9312" s="21" t="s">
        <v>21</v>
      </c>
      <c r="D9312" s="21" t="s">
        <v>1452</v>
      </c>
      <c r="E9312" s="26">
        <v>250</v>
      </c>
      <c r="G9312" s="21" t="s">
        <v>1453</v>
      </c>
      <c r="H9312" s="21" t="s">
        <v>1770</v>
      </c>
      <c r="I9312" s="25" t="str">
        <f>YEAR(B9312)&amp;"_"&amp;WEEKNUM(B9312)</f>
        <v>2015_45</v>
      </c>
      <c r="P9312" s="21" t="e">
        <f t="shared" ca="1" si="316"/>
        <v>#NAME?</v>
      </c>
    </row>
    <row r="9313" spans="1:16" x14ac:dyDescent="0.25">
      <c r="A9313" s="21" t="s">
        <v>2119</v>
      </c>
      <c r="B9313" s="25">
        <v>42314</v>
      </c>
      <c r="C9313" s="21" t="s">
        <v>6</v>
      </c>
      <c r="D9313" s="21">
        <v>715664</v>
      </c>
      <c r="E9313" s="21"/>
      <c r="F9313" s="55">
        <v>502.9</v>
      </c>
      <c r="G9313" s="21" t="s">
        <v>1481</v>
      </c>
      <c r="P9313" s="21" t="e">
        <f t="shared" ca="1" si="316"/>
        <v>#NAME?</v>
      </c>
    </row>
    <row r="9314" spans="1:16" x14ac:dyDescent="0.25">
      <c r="A9314" s="21" t="s">
        <v>2119</v>
      </c>
      <c r="B9314" s="25">
        <v>42314</v>
      </c>
      <c r="C9314" s="21" t="s">
        <v>6</v>
      </c>
      <c r="D9314" s="21">
        <v>715712</v>
      </c>
      <c r="E9314" s="21"/>
      <c r="F9314" s="55">
        <v>137.65</v>
      </c>
      <c r="G9314" s="21" t="s">
        <v>1542</v>
      </c>
      <c r="P9314" s="21" t="e">
        <f t="shared" ca="1" si="316"/>
        <v>#NAME?</v>
      </c>
    </row>
    <row r="9315" spans="1:16" x14ac:dyDescent="0.25">
      <c r="A9315" s="21" t="s">
        <v>2119</v>
      </c>
      <c r="B9315" s="25">
        <v>42315</v>
      </c>
      <c r="C9315" s="21" t="s">
        <v>6</v>
      </c>
      <c r="D9315" s="21">
        <v>350825</v>
      </c>
      <c r="E9315" s="21"/>
      <c r="F9315" s="55">
        <v>401.35</v>
      </c>
      <c r="G9315" s="21" t="s">
        <v>1368</v>
      </c>
      <c r="P9315" s="21" t="e">
        <f t="shared" ca="1" si="316"/>
        <v>#NAME?</v>
      </c>
    </row>
    <row r="9316" spans="1:16" x14ac:dyDescent="0.25">
      <c r="A9316" s="21" t="s">
        <v>2119</v>
      </c>
      <c r="B9316" s="25">
        <v>42315</v>
      </c>
      <c r="C9316" s="21" t="s">
        <v>6</v>
      </c>
      <c r="D9316" s="21">
        <v>350855</v>
      </c>
      <c r="E9316" s="21"/>
      <c r="F9316" s="55">
        <v>21.73</v>
      </c>
      <c r="G9316" s="21" t="s">
        <v>1368</v>
      </c>
      <c r="P9316" s="21" t="e">
        <f t="shared" ca="1" si="316"/>
        <v>#NAME?</v>
      </c>
    </row>
    <row r="9317" spans="1:16" x14ac:dyDescent="0.25">
      <c r="A9317" s="21" t="s">
        <v>2119</v>
      </c>
      <c r="B9317" s="25">
        <v>42317</v>
      </c>
      <c r="C9317" s="21" t="s">
        <v>1015</v>
      </c>
      <c r="D9317" s="21" t="s">
        <v>947</v>
      </c>
      <c r="E9317" s="26">
        <v>1585</v>
      </c>
      <c r="G9317" s="21" t="s">
        <v>1459</v>
      </c>
      <c r="I9317" s="25" t="str">
        <f t="shared" ref="I9317:I9335" si="317">YEAR(B9317)&amp;"_"&amp;WEEKNUM(B9317)</f>
        <v>2015_46</v>
      </c>
      <c r="P9317" s="21" t="e">
        <f t="shared" ca="1" si="316"/>
        <v>#NAME?</v>
      </c>
    </row>
    <row r="9318" spans="1:16" x14ac:dyDescent="0.25">
      <c r="A9318" s="21" t="s">
        <v>2119</v>
      </c>
      <c r="B9318" s="25">
        <v>42317</v>
      </c>
      <c r="C9318" s="21" t="s">
        <v>1015</v>
      </c>
      <c r="D9318" s="21" t="s">
        <v>947</v>
      </c>
      <c r="E9318" s="26">
        <v>2790</v>
      </c>
      <c r="G9318" s="21" t="s">
        <v>1460</v>
      </c>
      <c r="I9318" s="25" t="str">
        <f t="shared" si="317"/>
        <v>2015_46</v>
      </c>
      <c r="P9318" s="21" t="e">
        <f t="shared" ca="1" si="316"/>
        <v>#NAME?</v>
      </c>
    </row>
    <row r="9319" spans="1:16" x14ac:dyDescent="0.25">
      <c r="A9319" s="21" t="s">
        <v>2119</v>
      </c>
      <c r="B9319" s="25">
        <v>42317</v>
      </c>
      <c r="C9319" s="21" t="s">
        <v>1015</v>
      </c>
      <c r="D9319" s="21" t="s">
        <v>947</v>
      </c>
      <c r="E9319" s="26">
        <v>1155</v>
      </c>
      <c r="G9319" s="21" t="s">
        <v>1543</v>
      </c>
      <c r="I9319" s="25" t="str">
        <f t="shared" si="317"/>
        <v>2015_46</v>
      </c>
      <c r="P9319" s="21" t="e">
        <f t="shared" ca="1" si="316"/>
        <v>#NAME?</v>
      </c>
    </row>
    <row r="9320" spans="1:16" x14ac:dyDescent="0.25">
      <c r="A9320" s="21" t="s">
        <v>2119</v>
      </c>
      <c r="B9320" s="25">
        <v>42317</v>
      </c>
      <c r="C9320" s="21" t="s">
        <v>1015</v>
      </c>
      <c r="D9320" s="21" t="s">
        <v>1201</v>
      </c>
      <c r="E9320" s="26">
        <v>2800</v>
      </c>
      <c r="G9320" s="21" t="s">
        <v>1537</v>
      </c>
      <c r="I9320" s="25" t="str">
        <f t="shared" si="317"/>
        <v>2015_46</v>
      </c>
      <c r="P9320" s="21" t="e">
        <f t="shared" ca="1" si="316"/>
        <v>#NAME?</v>
      </c>
    </row>
    <row r="9321" spans="1:16" x14ac:dyDescent="0.25">
      <c r="A9321" s="21" t="s">
        <v>2119</v>
      </c>
      <c r="B9321" s="25">
        <v>42317</v>
      </c>
      <c r="C9321" s="21" t="s">
        <v>1015</v>
      </c>
      <c r="D9321" s="21" t="s">
        <v>255</v>
      </c>
      <c r="E9321" s="26">
        <v>250</v>
      </c>
      <c r="G9321" s="21" t="s">
        <v>1368</v>
      </c>
      <c r="I9321" s="25" t="str">
        <f t="shared" si="317"/>
        <v>2015_46</v>
      </c>
      <c r="P9321" s="21" t="e">
        <f t="shared" ca="1" si="316"/>
        <v>#NAME?</v>
      </c>
    </row>
    <row r="9322" spans="1:16" x14ac:dyDescent="0.25">
      <c r="A9322" s="21" t="s">
        <v>2119</v>
      </c>
      <c r="B9322" s="25">
        <v>42317</v>
      </c>
      <c r="C9322" s="21" t="s">
        <v>21</v>
      </c>
      <c r="D9322" s="21" t="s">
        <v>489</v>
      </c>
      <c r="E9322" s="26">
        <v>226.29</v>
      </c>
      <c r="G9322" s="21" t="s">
        <v>454</v>
      </c>
      <c r="I9322" s="25" t="str">
        <f t="shared" si="317"/>
        <v>2015_46</v>
      </c>
      <c r="P9322" s="21" t="e">
        <f t="shared" ca="1" si="316"/>
        <v>#NAME?</v>
      </c>
    </row>
    <row r="9323" spans="1:16" x14ac:dyDescent="0.25">
      <c r="A9323" s="21" t="s">
        <v>2119</v>
      </c>
      <c r="B9323" s="25">
        <v>42317</v>
      </c>
      <c r="C9323" s="21" t="s">
        <v>21</v>
      </c>
      <c r="D9323" s="21" t="s">
        <v>1438</v>
      </c>
      <c r="E9323" s="26">
        <v>30000</v>
      </c>
      <c r="G9323" s="21" t="s">
        <v>1438</v>
      </c>
      <c r="I9323" s="25" t="str">
        <f t="shared" si="317"/>
        <v>2015_46</v>
      </c>
      <c r="P9323" s="21" t="e">
        <f t="shared" ca="1" si="316"/>
        <v>#NAME?</v>
      </c>
    </row>
    <row r="9324" spans="1:16" x14ac:dyDescent="0.25">
      <c r="A9324" s="21" t="s">
        <v>2119</v>
      </c>
      <c r="B9324" s="25">
        <v>42317</v>
      </c>
      <c r="C9324" s="21" t="s">
        <v>21</v>
      </c>
      <c r="D9324" s="21" t="s">
        <v>1419</v>
      </c>
      <c r="E9324" s="26">
        <v>1900</v>
      </c>
      <c r="G9324" s="21" t="s">
        <v>1481</v>
      </c>
      <c r="I9324" s="25" t="str">
        <f t="shared" si="317"/>
        <v>2015_46</v>
      </c>
      <c r="P9324" s="21" t="e">
        <f t="shared" ca="1" si="316"/>
        <v>#NAME?</v>
      </c>
    </row>
    <row r="9325" spans="1:16" x14ac:dyDescent="0.25">
      <c r="A9325" s="21" t="s">
        <v>2119</v>
      </c>
      <c r="B9325" s="25">
        <v>42317</v>
      </c>
      <c r="C9325" s="21" t="s">
        <v>21</v>
      </c>
      <c r="D9325" s="21" t="s">
        <v>1419</v>
      </c>
      <c r="E9325" s="26">
        <v>1900</v>
      </c>
      <c r="G9325" s="21" t="s">
        <v>1481</v>
      </c>
      <c r="I9325" s="25" t="str">
        <f t="shared" si="317"/>
        <v>2015_46</v>
      </c>
      <c r="P9325" s="21" t="e">
        <f t="shared" ca="1" si="316"/>
        <v>#NAME?</v>
      </c>
    </row>
    <row r="9326" spans="1:16" x14ac:dyDescent="0.25">
      <c r="A9326" s="21" t="s">
        <v>2119</v>
      </c>
      <c r="B9326" s="25">
        <v>42317</v>
      </c>
      <c r="C9326" s="21" t="s">
        <v>21</v>
      </c>
      <c r="D9326" s="21" t="s">
        <v>255</v>
      </c>
      <c r="E9326" s="26">
        <v>150</v>
      </c>
      <c r="G9326" s="21" t="s">
        <v>337</v>
      </c>
      <c r="I9326" s="25" t="str">
        <f t="shared" si="317"/>
        <v>2015_46</v>
      </c>
      <c r="P9326" s="21" t="e">
        <f t="shared" ca="1" si="316"/>
        <v>#NAME?</v>
      </c>
    </row>
    <row r="9327" spans="1:16" x14ac:dyDescent="0.25">
      <c r="A9327" s="21" t="s">
        <v>2119</v>
      </c>
      <c r="B9327" s="25">
        <v>42317</v>
      </c>
      <c r="C9327" s="21" t="s">
        <v>21</v>
      </c>
      <c r="D9327" s="21" t="s">
        <v>255</v>
      </c>
      <c r="E9327" s="26">
        <v>300</v>
      </c>
      <c r="G9327" s="21" t="s">
        <v>1354</v>
      </c>
      <c r="I9327" s="25" t="str">
        <f t="shared" si="317"/>
        <v>2015_46</v>
      </c>
      <c r="P9327" s="21" t="e">
        <f t="shared" ca="1" si="316"/>
        <v>#NAME?</v>
      </c>
    </row>
    <row r="9328" spans="1:16" x14ac:dyDescent="0.25">
      <c r="A9328" s="21" t="s">
        <v>2119</v>
      </c>
      <c r="B9328" s="25">
        <v>42317</v>
      </c>
      <c r="C9328" s="21" t="s">
        <v>21</v>
      </c>
      <c r="D9328" s="21" t="s">
        <v>947</v>
      </c>
      <c r="E9328" s="26">
        <v>2368</v>
      </c>
      <c r="G9328" s="21" t="s">
        <v>1450</v>
      </c>
      <c r="I9328" s="25" t="str">
        <f t="shared" si="317"/>
        <v>2015_46</v>
      </c>
      <c r="P9328" s="21" t="e">
        <f t="shared" ca="1" si="316"/>
        <v>#NAME?</v>
      </c>
    </row>
    <row r="9329" spans="1:16" x14ac:dyDescent="0.25">
      <c r="A9329" s="21" t="s">
        <v>2119</v>
      </c>
      <c r="B9329" s="25">
        <v>42317</v>
      </c>
      <c r="C9329" s="21" t="s">
        <v>21</v>
      </c>
      <c r="D9329" s="21" t="s">
        <v>947</v>
      </c>
      <c r="E9329" s="26">
        <v>3490</v>
      </c>
      <c r="G9329" s="21" t="s">
        <v>1354</v>
      </c>
      <c r="I9329" s="25" t="str">
        <f t="shared" si="317"/>
        <v>2015_46</v>
      </c>
      <c r="P9329" s="21" t="e">
        <f t="shared" ca="1" si="316"/>
        <v>#NAME?</v>
      </c>
    </row>
    <row r="9330" spans="1:16" x14ac:dyDescent="0.25">
      <c r="A9330" s="21" t="s">
        <v>2119</v>
      </c>
      <c r="B9330" s="25">
        <v>42317</v>
      </c>
      <c r="C9330" s="21" t="s">
        <v>21</v>
      </c>
      <c r="D9330" s="21" t="s">
        <v>40</v>
      </c>
      <c r="E9330" s="26">
        <v>3500</v>
      </c>
      <c r="G9330" s="21" t="s">
        <v>1533</v>
      </c>
      <c r="I9330" s="25" t="str">
        <f t="shared" si="317"/>
        <v>2015_46</v>
      </c>
      <c r="P9330" s="21" t="e">
        <f t="shared" ca="1" si="316"/>
        <v>#NAME?</v>
      </c>
    </row>
    <row r="9331" spans="1:16" x14ac:dyDescent="0.25">
      <c r="A9331" s="21" t="s">
        <v>2119</v>
      </c>
      <c r="B9331" s="25">
        <v>42317</v>
      </c>
      <c r="C9331" s="21" t="s">
        <v>21</v>
      </c>
      <c r="D9331" s="21" t="s">
        <v>40</v>
      </c>
      <c r="E9331" s="26">
        <v>275</v>
      </c>
      <c r="G9331" s="21" t="s">
        <v>306</v>
      </c>
      <c r="I9331" s="25" t="str">
        <f t="shared" si="317"/>
        <v>2015_46</v>
      </c>
      <c r="P9331" s="21" t="e">
        <f t="shared" ca="1" si="316"/>
        <v>#NAME?</v>
      </c>
    </row>
    <row r="9332" spans="1:16" x14ac:dyDescent="0.25">
      <c r="A9332" s="21" t="s">
        <v>2119</v>
      </c>
      <c r="B9332" s="25">
        <v>42317</v>
      </c>
      <c r="C9332" s="21" t="s">
        <v>21</v>
      </c>
      <c r="D9332" s="21" t="s">
        <v>40</v>
      </c>
      <c r="E9332" s="26">
        <v>390</v>
      </c>
      <c r="G9332" s="21" t="s">
        <v>337</v>
      </c>
      <c r="I9332" s="25" t="str">
        <f t="shared" si="317"/>
        <v>2015_46</v>
      </c>
      <c r="P9332" s="21" t="e">
        <f t="shared" ca="1" si="316"/>
        <v>#NAME?</v>
      </c>
    </row>
    <row r="9333" spans="1:16" x14ac:dyDescent="0.25">
      <c r="A9333" s="21" t="s">
        <v>2119</v>
      </c>
      <c r="B9333" s="25">
        <v>42317</v>
      </c>
      <c r="C9333" s="21" t="s">
        <v>21</v>
      </c>
      <c r="D9333" s="21" t="s">
        <v>40</v>
      </c>
      <c r="E9333" s="26">
        <v>270</v>
      </c>
      <c r="G9333" s="21" t="s">
        <v>504</v>
      </c>
      <c r="I9333" s="25" t="str">
        <f t="shared" si="317"/>
        <v>2015_46</v>
      </c>
      <c r="P9333" s="21" t="e">
        <f t="shared" ca="1" si="316"/>
        <v>#NAME?</v>
      </c>
    </row>
    <row r="9334" spans="1:16" x14ac:dyDescent="0.25">
      <c r="A9334" s="21" t="s">
        <v>2119</v>
      </c>
      <c r="B9334" s="25">
        <v>42317</v>
      </c>
      <c r="C9334" s="21" t="s">
        <v>21</v>
      </c>
      <c r="D9334" s="21" t="s">
        <v>40</v>
      </c>
      <c r="E9334" s="26">
        <v>2335</v>
      </c>
      <c r="G9334" s="21" t="s">
        <v>1542</v>
      </c>
      <c r="I9334" s="25" t="str">
        <f t="shared" si="317"/>
        <v>2015_46</v>
      </c>
      <c r="P9334" s="21" t="e">
        <f t="shared" ca="1" si="316"/>
        <v>#NAME?</v>
      </c>
    </row>
    <row r="9335" spans="1:16" x14ac:dyDescent="0.25">
      <c r="A9335" s="21" t="s">
        <v>2119</v>
      </c>
      <c r="B9335" s="25">
        <v>42317</v>
      </c>
      <c r="C9335" s="21" t="s">
        <v>21</v>
      </c>
      <c r="D9335" s="21" t="s">
        <v>40</v>
      </c>
      <c r="E9335" s="26">
        <v>270</v>
      </c>
      <c r="G9335" s="21" t="s">
        <v>1544</v>
      </c>
      <c r="I9335" s="25" t="str">
        <f t="shared" si="317"/>
        <v>2015_46</v>
      </c>
      <c r="P9335" s="21" t="e">
        <f t="shared" ca="1" si="316"/>
        <v>#NAME?</v>
      </c>
    </row>
    <row r="9336" spans="1:16" x14ac:dyDescent="0.25">
      <c r="A9336" s="21" t="s">
        <v>2119</v>
      </c>
      <c r="B9336" s="25">
        <v>42317</v>
      </c>
      <c r="C9336" s="21" t="s">
        <v>6</v>
      </c>
      <c r="D9336" s="21">
        <v>363919</v>
      </c>
      <c r="E9336" s="21"/>
      <c r="F9336" s="55">
        <v>915.12</v>
      </c>
      <c r="G9336" s="21" t="s">
        <v>1533</v>
      </c>
      <c r="P9336" s="21" t="e">
        <f t="shared" ca="1" si="316"/>
        <v>#NAME?</v>
      </c>
    </row>
    <row r="9337" spans="1:16" x14ac:dyDescent="0.25">
      <c r="A9337" s="21" t="s">
        <v>2119</v>
      </c>
      <c r="B9337" s="25">
        <v>42317</v>
      </c>
      <c r="C9337" s="21" t="s">
        <v>6</v>
      </c>
      <c r="D9337" s="21">
        <v>387620</v>
      </c>
      <c r="E9337" s="21"/>
      <c r="F9337" s="55">
        <v>37.659999999999997</v>
      </c>
      <c r="G9337" s="21" t="s">
        <v>1481</v>
      </c>
      <c r="P9337" s="21" t="e">
        <f t="shared" ca="1" si="316"/>
        <v>#NAME?</v>
      </c>
    </row>
    <row r="9338" spans="1:16" x14ac:dyDescent="0.25">
      <c r="A9338" s="21" t="s">
        <v>2119</v>
      </c>
      <c r="B9338" s="25">
        <v>42317</v>
      </c>
      <c r="C9338" s="21" t="s">
        <v>6</v>
      </c>
      <c r="D9338" s="21">
        <v>387622</v>
      </c>
      <c r="E9338" s="21"/>
      <c r="F9338" s="55">
        <v>11.46</v>
      </c>
      <c r="G9338" s="21" t="s">
        <v>1354</v>
      </c>
      <c r="P9338" s="21" t="e">
        <f t="shared" ca="1" si="316"/>
        <v>#NAME?</v>
      </c>
    </row>
    <row r="9339" spans="1:16" x14ac:dyDescent="0.25">
      <c r="A9339" s="21" t="s">
        <v>2119</v>
      </c>
      <c r="B9339" s="25">
        <v>42317</v>
      </c>
      <c r="C9339" s="21" t="s">
        <v>6</v>
      </c>
      <c r="D9339" s="21">
        <v>182213</v>
      </c>
      <c r="E9339" s="21"/>
      <c r="F9339" s="55">
        <v>621.4</v>
      </c>
      <c r="G9339" s="21" t="s">
        <v>1527</v>
      </c>
      <c r="H9339" s="21" t="s">
        <v>1770</v>
      </c>
      <c r="P9339" s="21" t="e">
        <f t="shared" ca="1" si="316"/>
        <v>#NAME?</v>
      </c>
    </row>
    <row r="9340" spans="1:16" x14ac:dyDescent="0.25">
      <c r="A9340" s="21" t="s">
        <v>2119</v>
      </c>
      <c r="B9340" s="25">
        <v>42317</v>
      </c>
      <c r="C9340" s="21" t="s">
        <v>6</v>
      </c>
      <c r="D9340" s="21">
        <v>182253</v>
      </c>
      <c r="E9340" s="21"/>
      <c r="F9340" s="55">
        <v>222.26</v>
      </c>
      <c r="G9340" s="21" t="s">
        <v>1527</v>
      </c>
      <c r="H9340" s="21" t="s">
        <v>1770</v>
      </c>
      <c r="P9340" s="21" t="e">
        <f t="shared" ca="1" si="316"/>
        <v>#NAME?</v>
      </c>
    </row>
    <row r="9341" spans="1:16" x14ac:dyDescent="0.25">
      <c r="A9341" s="21" t="s">
        <v>2119</v>
      </c>
      <c r="B9341" s="25">
        <v>42317</v>
      </c>
      <c r="C9341" s="21" t="s">
        <v>6</v>
      </c>
      <c r="D9341" s="21">
        <v>137060</v>
      </c>
      <c r="E9341" s="21"/>
      <c r="F9341" s="55">
        <v>3020.94</v>
      </c>
      <c r="G9341" s="21" t="s">
        <v>1481</v>
      </c>
      <c r="P9341" s="21" t="e">
        <f t="shared" ca="1" si="316"/>
        <v>#NAME?</v>
      </c>
    </row>
    <row r="9342" spans="1:16" x14ac:dyDescent="0.25">
      <c r="A9342" s="21" t="s">
        <v>2119</v>
      </c>
      <c r="B9342" s="25">
        <v>42317</v>
      </c>
      <c r="C9342" s="21" t="s">
        <v>6</v>
      </c>
      <c r="D9342" s="21">
        <v>137067</v>
      </c>
      <c r="E9342" s="21"/>
      <c r="F9342" s="55">
        <v>2516.38</v>
      </c>
      <c r="G9342" s="21" t="s">
        <v>1533</v>
      </c>
      <c r="P9342" s="21" t="e">
        <f t="shared" ca="1" si="316"/>
        <v>#NAME?</v>
      </c>
    </row>
    <row r="9343" spans="1:16" x14ac:dyDescent="0.25">
      <c r="A9343" s="21" t="s">
        <v>2119</v>
      </c>
      <c r="B9343" s="25">
        <v>42317</v>
      </c>
      <c r="C9343" s="21" t="s">
        <v>6</v>
      </c>
      <c r="D9343" s="21">
        <v>137071</v>
      </c>
      <c r="E9343" s="21"/>
      <c r="F9343" s="55">
        <v>398.16</v>
      </c>
      <c r="G9343" s="21" t="s">
        <v>568</v>
      </c>
      <c r="P9343" s="21" t="e">
        <f t="shared" ca="1" si="316"/>
        <v>#NAME?</v>
      </c>
    </row>
    <row r="9344" spans="1:16" x14ac:dyDescent="0.25">
      <c r="A9344" s="21" t="s">
        <v>2119</v>
      </c>
      <c r="B9344" s="25">
        <v>42318</v>
      </c>
      <c r="C9344" s="21" t="s">
        <v>1015</v>
      </c>
      <c r="D9344" s="21" t="s">
        <v>1216</v>
      </c>
      <c r="E9344" s="26">
        <v>400</v>
      </c>
      <c r="G9344" s="21" t="s">
        <v>1545</v>
      </c>
      <c r="I9344" s="25" t="str">
        <f>YEAR(B9344)&amp;"_"&amp;WEEKNUM(B9344)</f>
        <v>2015_46</v>
      </c>
      <c r="P9344" s="21" t="e">
        <f t="shared" ca="1" si="316"/>
        <v>#NAME?</v>
      </c>
    </row>
    <row r="9345" spans="1:16" x14ac:dyDescent="0.25">
      <c r="A9345" s="21" t="s">
        <v>2119</v>
      </c>
      <c r="B9345" s="25">
        <v>42318</v>
      </c>
      <c r="C9345" s="21" t="s">
        <v>1015</v>
      </c>
      <c r="D9345" s="21" t="s">
        <v>1216</v>
      </c>
      <c r="E9345" s="26">
        <v>400</v>
      </c>
      <c r="G9345" s="21" t="s">
        <v>1481</v>
      </c>
      <c r="I9345" s="25" t="str">
        <f>YEAR(B9345)&amp;"_"&amp;WEEKNUM(B9345)</f>
        <v>2015_46</v>
      </c>
      <c r="P9345" s="21" t="e">
        <f t="shared" ca="1" si="316"/>
        <v>#NAME?</v>
      </c>
    </row>
    <row r="9346" spans="1:16" x14ac:dyDescent="0.25">
      <c r="A9346" s="21" t="s">
        <v>2119</v>
      </c>
      <c r="B9346" s="25">
        <v>42318</v>
      </c>
      <c r="C9346" s="21" t="s">
        <v>21</v>
      </c>
      <c r="D9346" s="21" t="s">
        <v>1069</v>
      </c>
      <c r="E9346" s="26">
        <v>2889</v>
      </c>
      <c r="G9346" s="21" t="s">
        <v>1453</v>
      </c>
      <c r="H9346" s="21" t="s">
        <v>1770</v>
      </c>
      <c r="I9346" s="25" t="str">
        <f>YEAR(B9346)&amp;"_"&amp;WEEKNUM(B9346)</f>
        <v>2015_46</v>
      </c>
      <c r="P9346" s="21" t="e">
        <f t="shared" ca="1" si="316"/>
        <v>#NAME?</v>
      </c>
    </row>
    <row r="9347" spans="1:16" x14ac:dyDescent="0.25">
      <c r="A9347" s="21" t="s">
        <v>2119</v>
      </c>
      <c r="B9347" s="25">
        <v>42318</v>
      </c>
      <c r="C9347" s="21" t="s">
        <v>6</v>
      </c>
      <c r="D9347" s="21">
        <v>716390</v>
      </c>
      <c r="E9347" s="21"/>
      <c r="F9347" s="55">
        <v>129.82</v>
      </c>
      <c r="G9347" s="21" t="s">
        <v>1481</v>
      </c>
      <c r="P9347" s="21" t="e">
        <f t="shared" ca="1" si="316"/>
        <v>#NAME?</v>
      </c>
    </row>
    <row r="9348" spans="1:16" x14ac:dyDescent="0.25">
      <c r="A9348" s="21" t="s">
        <v>2119</v>
      </c>
      <c r="B9348" s="25">
        <v>42318</v>
      </c>
      <c r="C9348" s="21" t="s">
        <v>6</v>
      </c>
      <c r="D9348" s="21">
        <v>182330</v>
      </c>
      <c r="E9348" s="21"/>
      <c r="F9348" s="55">
        <v>253.62</v>
      </c>
      <c r="G9348" s="21" t="s">
        <v>1527</v>
      </c>
      <c r="H9348" s="21" t="s">
        <v>1770</v>
      </c>
      <c r="P9348" s="21" t="e">
        <f t="shared" ca="1" si="316"/>
        <v>#NAME?</v>
      </c>
    </row>
    <row r="9349" spans="1:16" x14ac:dyDescent="0.25">
      <c r="A9349" s="21" t="s">
        <v>2119</v>
      </c>
      <c r="B9349" s="25">
        <v>42318</v>
      </c>
      <c r="C9349" s="21" t="s">
        <v>6</v>
      </c>
      <c r="D9349" s="21">
        <v>365860</v>
      </c>
      <c r="E9349" s="21"/>
      <c r="F9349" s="55">
        <v>76.650000000000006</v>
      </c>
      <c r="G9349" s="28" t="s">
        <v>1631</v>
      </c>
      <c r="P9349" s="21" t="e">
        <f t="shared" ca="1" si="316"/>
        <v>#NAME?</v>
      </c>
    </row>
    <row r="9350" spans="1:16" x14ac:dyDescent="0.25">
      <c r="A9350" s="21" t="s">
        <v>2119</v>
      </c>
      <c r="B9350" s="25">
        <v>42319</v>
      </c>
      <c r="C9350" s="21" t="s">
        <v>6</v>
      </c>
      <c r="D9350" s="21">
        <v>716649</v>
      </c>
      <c r="E9350" s="21"/>
      <c r="F9350" s="55">
        <v>1221.7</v>
      </c>
      <c r="G9350" s="21" t="s">
        <v>1481</v>
      </c>
      <c r="P9350" s="21" t="e">
        <f t="shared" ca="1" si="316"/>
        <v>#NAME?</v>
      </c>
    </row>
    <row r="9351" spans="1:16" x14ac:dyDescent="0.25">
      <c r="A9351" s="21" t="s">
        <v>2119</v>
      </c>
      <c r="B9351" s="25">
        <v>42319</v>
      </c>
      <c r="C9351" s="21">
        <v>3014551503</v>
      </c>
      <c r="D9351" s="21">
        <v>364088</v>
      </c>
      <c r="E9351" s="21"/>
      <c r="F9351" s="55">
        <v>338.38</v>
      </c>
      <c r="G9351" s="21" t="s">
        <v>1533</v>
      </c>
      <c r="P9351" s="21" t="e">
        <f t="shared" ca="1" si="316"/>
        <v>#NAME?</v>
      </c>
    </row>
    <row r="9352" spans="1:16" x14ac:dyDescent="0.25">
      <c r="A9352" s="21" t="s">
        <v>2119</v>
      </c>
      <c r="B9352" s="25">
        <v>42319</v>
      </c>
      <c r="C9352" s="21">
        <v>3014551503</v>
      </c>
      <c r="D9352" s="21">
        <v>364088</v>
      </c>
      <c r="E9352" s="21"/>
      <c r="F9352" s="55">
        <v>-338.38</v>
      </c>
      <c r="G9352" s="21" t="s">
        <v>1533</v>
      </c>
      <c r="P9352" s="21" t="e">
        <f t="shared" ca="1" si="316"/>
        <v>#NAME?</v>
      </c>
    </row>
    <row r="9353" spans="1:16" x14ac:dyDescent="0.25">
      <c r="A9353" s="21" t="s">
        <v>2119</v>
      </c>
      <c r="B9353" s="25">
        <v>42319</v>
      </c>
      <c r="C9353" s="21" t="s">
        <v>6</v>
      </c>
      <c r="D9353" s="21">
        <v>364088</v>
      </c>
      <c r="E9353" s="21"/>
      <c r="F9353" s="55">
        <v>338.38</v>
      </c>
      <c r="G9353" s="21" t="s">
        <v>1533</v>
      </c>
      <c r="P9353" s="21" t="e">
        <f t="shared" ca="1" si="316"/>
        <v>#NAME?</v>
      </c>
    </row>
    <row r="9354" spans="1:16" x14ac:dyDescent="0.25">
      <c r="A9354" s="21" t="s">
        <v>2119</v>
      </c>
      <c r="B9354" s="25">
        <v>42319</v>
      </c>
      <c r="C9354" s="21" t="s">
        <v>6</v>
      </c>
      <c r="D9354" s="21">
        <v>182395</v>
      </c>
      <c r="E9354" s="21"/>
      <c r="F9354" s="55">
        <v>245.41</v>
      </c>
      <c r="G9354" s="21" t="s">
        <v>1527</v>
      </c>
      <c r="H9354" s="21" t="s">
        <v>1770</v>
      </c>
      <c r="P9354" s="21" t="e">
        <f t="shared" ca="1" si="316"/>
        <v>#NAME?</v>
      </c>
    </row>
    <row r="9355" spans="1:16" x14ac:dyDescent="0.25">
      <c r="A9355" s="21" t="s">
        <v>2119</v>
      </c>
      <c r="B9355" s="25">
        <v>42319</v>
      </c>
      <c r="C9355" s="21" t="s">
        <v>6</v>
      </c>
      <c r="D9355" s="21">
        <v>182421</v>
      </c>
      <c r="E9355" s="21"/>
      <c r="F9355" s="55">
        <v>70.94</v>
      </c>
      <c r="G9355" s="21" t="s">
        <v>1527</v>
      </c>
      <c r="H9355" s="21" t="s">
        <v>1770</v>
      </c>
      <c r="P9355" s="21" t="e">
        <f t="shared" ca="1" si="316"/>
        <v>#NAME?</v>
      </c>
    </row>
    <row r="9356" spans="1:16" x14ac:dyDescent="0.25">
      <c r="A9356" s="21" t="s">
        <v>2119</v>
      </c>
      <c r="B9356" s="25">
        <v>42319</v>
      </c>
      <c r="C9356" s="21" t="s">
        <v>6</v>
      </c>
      <c r="D9356" s="21">
        <v>137294</v>
      </c>
      <c r="E9356" s="21"/>
      <c r="F9356" s="55">
        <v>67.8</v>
      </c>
      <c r="G9356" s="21" t="s">
        <v>1546</v>
      </c>
      <c r="P9356" s="21" t="e">
        <f t="shared" ca="1" si="316"/>
        <v>#NAME?</v>
      </c>
    </row>
    <row r="9357" spans="1:16" x14ac:dyDescent="0.25">
      <c r="A9357" s="21" t="s">
        <v>2119</v>
      </c>
      <c r="B9357" s="25">
        <v>42320</v>
      </c>
      <c r="C9357" s="21" t="s">
        <v>6</v>
      </c>
      <c r="D9357" s="21">
        <v>372116</v>
      </c>
      <c r="E9357" s="21"/>
      <c r="F9357" s="55">
        <v>326.14</v>
      </c>
      <c r="G9357" s="21" t="s">
        <v>1527</v>
      </c>
      <c r="H9357" s="21" t="s">
        <v>1770</v>
      </c>
      <c r="P9357" s="21" t="e">
        <f t="shared" ca="1" si="316"/>
        <v>#NAME?</v>
      </c>
    </row>
    <row r="9358" spans="1:16" x14ac:dyDescent="0.25">
      <c r="A9358" s="21" t="s">
        <v>2119</v>
      </c>
      <c r="B9358" s="25">
        <v>42320</v>
      </c>
      <c r="C9358" s="21" t="s">
        <v>6</v>
      </c>
      <c r="D9358" s="21">
        <v>182458</v>
      </c>
      <c r="E9358" s="21"/>
      <c r="F9358" s="55">
        <v>535.76</v>
      </c>
      <c r="G9358" s="21" t="s">
        <v>1527</v>
      </c>
      <c r="H9358" s="21" t="s">
        <v>1770</v>
      </c>
      <c r="P9358" s="21" t="e">
        <f t="shared" ca="1" si="316"/>
        <v>#NAME?</v>
      </c>
    </row>
    <row r="9359" spans="1:16" x14ac:dyDescent="0.25">
      <c r="A9359" s="21" t="s">
        <v>2119</v>
      </c>
      <c r="B9359" s="25">
        <v>42321</v>
      </c>
      <c r="C9359" s="21" t="s">
        <v>1015</v>
      </c>
      <c r="D9359" s="21" t="s">
        <v>1382</v>
      </c>
      <c r="E9359" s="26">
        <v>300</v>
      </c>
      <c r="G9359" s="21" t="s">
        <v>111</v>
      </c>
      <c r="I9359" s="25" t="str">
        <f>YEAR(B9359)&amp;"_"&amp;WEEKNUM(B9359)</f>
        <v>2015_46</v>
      </c>
      <c r="P9359" s="21" t="e">
        <f t="shared" ca="1" si="316"/>
        <v>#NAME?</v>
      </c>
    </row>
    <row r="9360" spans="1:16" x14ac:dyDescent="0.25">
      <c r="A9360" s="21" t="s">
        <v>2119</v>
      </c>
      <c r="B9360" s="25">
        <v>42321</v>
      </c>
      <c r="C9360" s="21" t="s">
        <v>1015</v>
      </c>
      <c r="D9360" s="21" t="s">
        <v>36</v>
      </c>
      <c r="E9360" s="26">
        <v>395</v>
      </c>
      <c r="G9360" s="21" t="s">
        <v>1368</v>
      </c>
      <c r="I9360" s="25" t="str">
        <f>YEAR(B9360)&amp;"_"&amp;WEEKNUM(B9360)</f>
        <v>2015_46</v>
      </c>
      <c r="P9360" s="21" t="e">
        <f t="shared" ca="1" si="316"/>
        <v>#NAME?</v>
      </c>
    </row>
    <row r="9361" spans="1:16" x14ac:dyDescent="0.25">
      <c r="A9361" s="21" t="s">
        <v>2119</v>
      </c>
      <c r="B9361" s="25">
        <v>42321</v>
      </c>
      <c r="C9361" s="21" t="s">
        <v>6</v>
      </c>
      <c r="D9361" s="21">
        <v>717221</v>
      </c>
      <c r="E9361" s="21"/>
      <c r="F9361" s="55">
        <v>972.89</v>
      </c>
      <c r="G9361" s="21" t="s">
        <v>1481</v>
      </c>
      <c r="P9361" s="21" t="e">
        <f t="shared" ca="1" si="316"/>
        <v>#NAME?</v>
      </c>
    </row>
    <row r="9362" spans="1:16" x14ac:dyDescent="0.25">
      <c r="A9362" s="21" t="s">
        <v>2119</v>
      </c>
      <c r="B9362" s="25">
        <v>42321</v>
      </c>
      <c r="C9362" s="21" t="s">
        <v>6</v>
      </c>
      <c r="D9362" s="21">
        <v>364270</v>
      </c>
      <c r="E9362" s="21"/>
      <c r="F9362" s="55">
        <v>257.79000000000002</v>
      </c>
      <c r="G9362" s="21" t="s">
        <v>1533</v>
      </c>
      <c r="P9362" s="21" t="e">
        <f t="shared" ca="1" si="316"/>
        <v>#NAME?</v>
      </c>
    </row>
    <row r="9363" spans="1:16" x14ac:dyDescent="0.25">
      <c r="A9363" s="21" t="s">
        <v>2119</v>
      </c>
      <c r="B9363" s="25">
        <v>42321</v>
      </c>
      <c r="C9363" s="21" t="s">
        <v>6</v>
      </c>
      <c r="D9363" s="21">
        <v>137554</v>
      </c>
      <c r="E9363" s="21"/>
      <c r="F9363" s="55">
        <v>168.75</v>
      </c>
      <c r="G9363" s="21" t="s">
        <v>1533</v>
      </c>
      <c r="P9363" s="21" t="e">
        <f t="shared" ref="P9363:P9426" ca="1" si="318">sheetexists("budgets", G9363)</f>
        <v>#NAME?</v>
      </c>
    </row>
    <row r="9364" spans="1:16" x14ac:dyDescent="0.25">
      <c r="A9364" s="21" t="s">
        <v>2119</v>
      </c>
      <c r="B9364" s="25">
        <v>42322</v>
      </c>
      <c r="C9364" s="21" t="s">
        <v>6</v>
      </c>
      <c r="D9364" s="21">
        <v>182618</v>
      </c>
      <c r="E9364" s="21"/>
      <c r="F9364" s="55">
        <v>175.47</v>
      </c>
      <c r="G9364" s="21" t="s">
        <v>1527</v>
      </c>
      <c r="H9364" s="21" t="s">
        <v>1770</v>
      </c>
      <c r="P9364" s="21" t="e">
        <f t="shared" ca="1" si="318"/>
        <v>#NAME?</v>
      </c>
    </row>
    <row r="9365" spans="1:16" x14ac:dyDescent="0.25">
      <c r="A9365" s="21" t="s">
        <v>2119</v>
      </c>
      <c r="B9365" s="25">
        <v>42324</v>
      </c>
      <c r="C9365" s="21" t="s">
        <v>1015</v>
      </c>
      <c r="D9365" s="21" t="s">
        <v>40</v>
      </c>
      <c r="E9365" s="26">
        <v>150</v>
      </c>
      <c r="G9365" s="21" t="s">
        <v>1368</v>
      </c>
      <c r="I9365" s="25" t="str">
        <f t="shared" ref="I9365:I9370" si="319">YEAR(B9365)&amp;"_"&amp;WEEKNUM(B9365)</f>
        <v>2015_47</v>
      </c>
      <c r="P9365" s="21" t="e">
        <f t="shared" ca="1" si="318"/>
        <v>#NAME?</v>
      </c>
    </row>
    <row r="9366" spans="1:16" x14ac:dyDescent="0.25">
      <c r="A9366" s="21" t="s">
        <v>2119</v>
      </c>
      <c r="B9366" s="25">
        <v>42324</v>
      </c>
      <c r="C9366" s="21" t="s">
        <v>1015</v>
      </c>
      <c r="D9366" s="21" t="s">
        <v>1547</v>
      </c>
      <c r="E9366" s="26">
        <v>1864.27</v>
      </c>
      <c r="G9366" s="21" t="s">
        <v>337</v>
      </c>
      <c r="I9366" s="25" t="str">
        <f t="shared" si="319"/>
        <v>2015_47</v>
      </c>
      <c r="P9366" s="21" t="e">
        <f t="shared" ca="1" si="318"/>
        <v>#NAME?</v>
      </c>
    </row>
    <row r="9367" spans="1:16" x14ac:dyDescent="0.25">
      <c r="A9367" s="21" t="s">
        <v>2119</v>
      </c>
      <c r="B9367" s="25">
        <v>42324</v>
      </c>
      <c r="C9367" s="21" t="s">
        <v>21</v>
      </c>
      <c r="D9367" s="21" t="s">
        <v>1419</v>
      </c>
      <c r="E9367" s="26">
        <v>2800</v>
      </c>
      <c r="G9367" s="21" t="s">
        <v>1481</v>
      </c>
      <c r="I9367" s="25" t="str">
        <f t="shared" si="319"/>
        <v>2015_47</v>
      </c>
      <c r="P9367" s="21" t="e">
        <f t="shared" ca="1" si="318"/>
        <v>#NAME?</v>
      </c>
    </row>
    <row r="9368" spans="1:16" x14ac:dyDescent="0.25">
      <c r="A9368" s="21" t="s">
        <v>2119</v>
      </c>
      <c r="B9368" s="25">
        <v>42324</v>
      </c>
      <c r="C9368" s="21" t="s">
        <v>21</v>
      </c>
      <c r="D9368" s="21" t="s">
        <v>40</v>
      </c>
      <c r="E9368" s="26">
        <v>50</v>
      </c>
      <c r="G9368" s="28" t="s">
        <v>1631</v>
      </c>
      <c r="I9368" s="25" t="str">
        <f t="shared" si="319"/>
        <v>2015_47</v>
      </c>
      <c r="P9368" s="21" t="e">
        <f t="shared" ca="1" si="318"/>
        <v>#NAME?</v>
      </c>
    </row>
    <row r="9369" spans="1:16" x14ac:dyDescent="0.25">
      <c r="A9369" s="21" t="s">
        <v>2119</v>
      </c>
      <c r="B9369" s="25">
        <v>42324</v>
      </c>
      <c r="C9369" s="21" t="s">
        <v>21</v>
      </c>
      <c r="D9369" s="21" t="s">
        <v>40</v>
      </c>
      <c r="E9369" s="26">
        <v>100</v>
      </c>
      <c r="G9369" s="21" t="s">
        <v>17</v>
      </c>
      <c r="I9369" s="25" t="str">
        <f t="shared" si="319"/>
        <v>2015_47</v>
      </c>
      <c r="P9369" s="21" t="e">
        <f t="shared" ca="1" si="318"/>
        <v>#NAME?</v>
      </c>
    </row>
    <row r="9370" spans="1:16" x14ac:dyDescent="0.25">
      <c r="A9370" s="21" t="s">
        <v>2119</v>
      </c>
      <c r="B9370" s="25">
        <v>42324</v>
      </c>
      <c r="C9370" s="21" t="s">
        <v>21</v>
      </c>
      <c r="D9370" s="21" t="s">
        <v>40</v>
      </c>
      <c r="E9370" s="26">
        <v>2080</v>
      </c>
      <c r="G9370" s="21" t="s">
        <v>1533</v>
      </c>
      <c r="I9370" s="25" t="str">
        <f t="shared" si="319"/>
        <v>2015_47</v>
      </c>
      <c r="P9370" s="21" t="e">
        <f t="shared" ca="1" si="318"/>
        <v>#NAME?</v>
      </c>
    </row>
    <row r="9371" spans="1:16" x14ac:dyDescent="0.25">
      <c r="A9371" s="21" t="s">
        <v>2119</v>
      </c>
      <c r="B9371" s="25">
        <v>42324</v>
      </c>
      <c r="C9371" s="21" t="s">
        <v>6</v>
      </c>
      <c r="D9371" s="21">
        <v>717716</v>
      </c>
      <c r="E9371" s="21"/>
      <c r="F9371" s="55">
        <v>712.14</v>
      </c>
      <c r="G9371" s="21" t="s">
        <v>1481</v>
      </c>
      <c r="P9371" s="21" t="e">
        <f t="shared" ca="1" si="318"/>
        <v>#NAME?</v>
      </c>
    </row>
    <row r="9372" spans="1:16" x14ac:dyDescent="0.25">
      <c r="A9372" s="21" t="s">
        <v>2119</v>
      </c>
      <c r="B9372" s="25">
        <v>42324</v>
      </c>
      <c r="C9372" s="21" t="s">
        <v>6</v>
      </c>
      <c r="D9372" s="21">
        <v>182776</v>
      </c>
      <c r="E9372" s="21"/>
      <c r="F9372" s="55">
        <v>90.66</v>
      </c>
      <c r="G9372" s="21" t="s">
        <v>1527</v>
      </c>
      <c r="H9372" s="21" t="s">
        <v>1770</v>
      </c>
      <c r="P9372" s="21" t="e">
        <f t="shared" ca="1" si="318"/>
        <v>#NAME?</v>
      </c>
    </row>
    <row r="9373" spans="1:16" x14ac:dyDescent="0.25">
      <c r="A9373" s="21" t="s">
        <v>2119</v>
      </c>
      <c r="B9373" s="25">
        <v>42325</v>
      </c>
      <c r="C9373" s="21" t="s">
        <v>1015</v>
      </c>
      <c r="D9373" s="21" t="s">
        <v>924</v>
      </c>
      <c r="E9373" s="26">
        <v>175</v>
      </c>
      <c r="G9373" s="21" t="s">
        <v>1368</v>
      </c>
      <c r="I9373" s="25" t="str">
        <f>YEAR(B9373)&amp;"_"&amp;WEEKNUM(B9373)</f>
        <v>2015_47</v>
      </c>
      <c r="P9373" s="21" t="e">
        <f t="shared" ca="1" si="318"/>
        <v>#NAME?</v>
      </c>
    </row>
    <row r="9374" spans="1:16" x14ac:dyDescent="0.25">
      <c r="A9374" s="21" t="s">
        <v>2119</v>
      </c>
      <c r="B9374" s="25">
        <v>42325</v>
      </c>
      <c r="C9374" s="21" t="s">
        <v>21</v>
      </c>
      <c r="D9374" s="21" t="s">
        <v>1216</v>
      </c>
      <c r="E9374" s="26">
        <v>200</v>
      </c>
      <c r="G9374" s="21" t="s">
        <v>1548</v>
      </c>
      <c r="I9374" s="25" t="str">
        <f>YEAR(B9374)&amp;"_"&amp;WEEKNUM(B9374)</f>
        <v>2015_47</v>
      </c>
      <c r="P9374" s="21" t="e">
        <f t="shared" ca="1" si="318"/>
        <v>#NAME?</v>
      </c>
    </row>
    <row r="9375" spans="1:16" x14ac:dyDescent="0.25">
      <c r="A9375" s="21" t="s">
        <v>2119</v>
      </c>
      <c r="B9375" s="25">
        <v>42325</v>
      </c>
      <c r="C9375" s="21" t="s">
        <v>21</v>
      </c>
      <c r="D9375" s="21" t="s">
        <v>924</v>
      </c>
      <c r="E9375" s="26">
        <v>3000</v>
      </c>
      <c r="G9375" s="21" t="s">
        <v>1029</v>
      </c>
      <c r="I9375" s="25" t="str">
        <f>YEAR(B9375)&amp;"_"&amp;WEEKNUM(B9375)</f>
        <v>2015_47</v>
      </c>
      <c r="P9375" s="21" t="e">
        <f t="shared" ca="1" si="318"/>
        <v>#NAME?</v>
      </c>
    </row>
    <row r="9376" spans="1:16" x14ac:dyDescent="0.25">
      <c r="A9376" s="21" t="s">
        <v>2119</v>
      </c>
      <c r="B9376" s="25">
        <v>42325</v>
      </c>
      <c r="C9376" s="21" t="s">
        <v>6</v>
      </c>
      <c r="D9376" s="21">
        <v>372524</v>
      </c>
      <c r="E9376" s="21"/>
      <c r="F9376" s="55">
        <v>42.49</v>
      </c>
      <c r="G9376" s="21" t="s">
        <v>1435</v>
      </c>
      <c r="P9376" s="21" t="e">
        <f t="shared" ca="1" si="318"/>
        <v>#NAME?</v>
      </c>
    </row>
    <row r="9377" spans="1:16" x14ac:dyDescent="0.25">
      <c r="A9377" s="21" t="s">
        <v>2119</v>
      </c>
      <c r="B9377" s="25">
        <v>42325</v>
      </c>
      <c r="C9377" s="21" t="s">
        <v>1400</v>
      </c>
      <c r="D9377" s="21">
        <v>406462</v>
      </c>
      <c r="E9377" s="21"/>
      <c r="F9377" s="55">
        <v>213.48</v>
      </c>
      <c r="G9377" s="21" t="s">
        <v>1542</v>
      </c>
      <c r="P9377" s="21" t="e">
        <f t="shared" ca="1" si="318"/>
        <v>#NAME?</v>
      </c>
    </row>
    <row r="9378" spans="1:16" x14ac:dyDescent="0.25">
      <c r="A9378" s="21" t="s">
        <v>2119</v>
      </c>
      <c r="B9378" s="25">
        <v>42326</v>
      </c>
      <c r="C9378" s="21" t="s">
        <v>6</v>
      </c>
      <c r="D9378" s="21">
        <v>718161</v>
      </c>
      <c r="E9378" s="21"/>
      <c r="F9378" s="55">
        <v>689.09</v>
      </c>
      <c r="G9378" s="21" t="s">
        <v>1481</v>
      </c>
      <c r="P9378" s="21" t="e">
        <f t="shared" ca="1" si="318"/>
        <v>#NAME?</v>
      </c>
    </row>
    <row r="9379" spans="1:16" x14ac:dyDescent="0.25">
      <c r="A9379" s="21" t="s">
        <v>2119</v>
      </c>
      <c r="B9379" s="25">
        <v>42326</v>
      </c>
      <c r="C9379" s="21" t="s">
        <v>6</v>
      </c>
      <c r="D9379" s="21">
        <v>718213</v>
      </c>
      <c r="E9379" s="21"/>
      <c r="F9379" s="55">
        <v>363.88</v>
      </c>
      <c r="G9379" s="21" t="s">
        <v>1481</v>
      </c>
      <c r="P9379" s="21" t="e">
        <f t="shared" ca="1" si="318"/>
        <v>#NAME?</v>
      </c>
    </row>
    <row r="9380" spans="1:16" x14ac:dyDescent="0.25">
      <c r="A9380" s="21" t="s">
        <v>2119</v>
      </c>
      <c r="B9380" s="25">
        <v>42326</v>
      </c>
      <c r="C9380" s="21" t="s">
        <v>6</v>
      </c>
      <c r="D9380" s="21">
        <v>573367</v>
      </c>
      <c r="E9380" s="21"/>
      <c r="F9380" s="55">
        <v>772.83</v>
      </c>
      <c r="G9380" s="21" t="s">
        <v>1354</v>
      </c>
      <c r="P9380" s="21" t="e">
        <f t="shared" ca="1" si="318"/>
        <v>#NAME?</v>
      </c>
    </row>
    <row r="9381" spans="1:16" x14ac:dyDescent="0.25">
      <c r="A9381" s="21" t="s">
        <v>2119</v>
      </c>
      <c r="B9381" s="25">
        <v>42326</v>
      </c>
      <c r="C9381" s="21" t="s">
        <v>6</v>
      </c>
      <c r="D9381" s="21">
        <v>137930</v>
      </c>
      <c r="E9381" s="21"/>
      <c r="F9381" s="55">
        <v>2159.91</v>
      </c>
      <c r="G9381" s="21" t="s">
        <v>1481</v>
      </c>
      <c r="P9381" s="21" t="e">
        <f t="shared" ca="1" si="318"/>
        <v>#NAME?</v>
      </c>
    </row>
    <row r="9382" spans="1:16" x14ac:dyDescent="0.25">
      <c r="A9382" s="21" t="s">
        <v>2119</v>
      </c>
      <c r="B9382" s="25">
        <v>42326</v>
      </c>
      <c r="C9382" s="21" t="s">
        <v>1015</v>
      </c>
      <c r="D9382" s="21" t="s">
        <v>1549</v>
      </c>
      <c r="E9382" s="26">
        <v>1530.16</v>
      </c>
      <c r="G9382" s="21" t="s">
        <v>278</v>
      </c>
      <c r="I9382" s="25" t="str">
        <f>YEAR(B9382)&amp;"_"&amp;WEEKNUM(B9382)</f>
        <v>2015_47</v>
      </c>
      <c r="P9382" s="21" t="e">
        <f t="shared" ca="1" si="318"/>
        <v>#NAME?</v>
      </c>
    </row>
    <row r="9383" spans="1:16" x14ac:dyDescent="0.25">
      <c r="A9383" s="21" t="s">
        <v>2119</v>
      </c>
      <c r="B9383" s="25">
        <v>42326</v>
      </c>
      <c r="C9383" s="21" t="s">
        <v>21</v>
      </c>
      <c r="D9383" s="21" t="s">
        <v>1376</v>
      </c>
      <c r="E9383" s="26">
        <v>700</v>
      </c>
      <c r="G9383" s="21" t="s">
        <v>1481</v>
      </c>
      <c r="I9383" s="25" t="str">
        <f>YEAR(B9383)&amp;"_"&amp;WEEKNUM(B9383)</f>
        <v>2015_47</v>
      </c>
      <c r="P9383" s="21" t="e">
        <f t="shared" ca="1" si="318"/>
        <v>#NAME?</v>
      </c>
    </row>
    <row r="9384" spans="1:16" x14ac:dyDescent="0.25">
      <c r="A9384" s="21" t="s">
        <v>2119</v>
      </c>
      <c r="B9384" s="25">
        <v>42326</v>
      </c>
      <c r="C9384" s="21" t="s">
        <v>21</v>
      </c>
      <c r="D9384" s="21" t="s">
        <v>1167</v>
      </c>
      <c r="E9384" s="26">
        <v>500</v>
      </c>
      <c r="G9384" s="21" t="s">
        <v>1537</v>
      </c>
      <c r="I9384" s="25" t="str">
        <f>YEAR(B9384)&amp;"_"&amp;WEEKNUM(B9384)</f>
        <v>2015_47</v>
      </c>
      <c r="P9384" s="21" t="e">
        <f t="shared" ca="1" si="318"/>
        <v>#NAME?</v>
      </c>
    </row>
    <row r="9385" spans="1:16" x14ac:dyDescent="0.25">
      <c r="A9385" s="21" t="s">
        <v>2119</v>
      </c>
      <c r="B9385" s="25">
        <v>42327</v>
      </c>
      <c r="C9385" s="21" t="s">
        <v>6</v>
      </c>
      <c r="D9385" s="21">
        <v>729006</v>
      </c>
      <c r="E9385" s="21"/>
      <c r="F9385" s="55">
        <v>535.96</v>
      </c>
      <c r="G9385" s="21" t="s">
        <v>1533</v>
      </c>
      <c r="P9385" s="21" t="e">
        <f t="shared" ca="1" si="318"/>
        <v>#NAME?</v>
      </c>
    </row>
    <row r="9386" spans="1:16" x14ac:dyDescent="0.25">
      <c r="A9386" s="21" t="s">
        <v>2119</v>
      </c>
      <c r="B9386" s="25">
        <v>42327</v>
      </c>
      <c r="C9386" s="21" t="s">
        <v>6</v>
      </c>
      <c r="D9386" s="21">
        <v>718412</v>
      </c>
      <c r="E9386" s="21"/>
      <c r="F9386" s="55">
        <v>207.91</v>
      </c>
      <c r="G9386" s="21" t="s">
        <v>1481</v>
      </c>
      <c r="P9386" s="21" t="e">
        <f t="shared" ca="1" si="318"/>
        <v>#NAME?</v>
      </c>
    </row>
    <row r="9387" spans="1:16" x14ac:dyDescent="0.25">
      <c r="A9387" s="21" t="s">
        <v>2119</v>
      </c>
      <c r="B9387" s="25">
        <v>42327</v>
      </c>
      <c r="C9387" s="21" t="s">
        <v>6</v>
      </c>
      <c r="D9387" s="21">
        <v>182973</v>
      </c>
      <c r="E9387" s="21"/>
      <c r="F9387" s="55">
        <v>54.84</v>
      </c>
      <c r="G9387" s="21" t="s">
        <v>1527</v>
      </c>
      <c r="H9387" s="21" t="s">
        <v>1770</v>
      </c>
      <c r="P9387" s="21" t="e">
        <f t="shared" ca="1" si="318"/>
        <v>#NAME?</v>
      </c>
    </row>
    <row r="9388" spans="1:16" x14ac:dyDescent="0.25">
      <c r="A9388" s="21" t="s">
        <v>2119</v>
      </c>
      <c r="B9388" s="25">
        <v>42327</v>
      </c>
      <c r="C9388" s="21" t="s">
        <v>6</v>
      </c>
      <c r="D9388" s="21">
        <v>573727</v>
      </c>
      <c r="E9388" s="21"/>
      <c r="F9388" s="55">
        <v>264.94</v>
      </c>
      <c r="G9388" s="21" t="s">
        <v>1354</v>
      </c>
      <c r="P9388" s="21" t="e">
        <f t="shared" ca="1" si="318"/>
        <v>#NAME?</v>
      </c>
    </row>
    <row r="9389" spans="1:16" x14ac:dyDescent="0.25">
      <c r="A9389" s="21" t="s">
        <v>2119</v>
      </c>
      <c r="B9389" s="25">
        <v>42327</v>
      </c>
      <c r="C9389" s="21" t="s">
        <v>6</v>
      </c>
      <c r="D9389" s="21">
        <v>138058</v>
      </c>
      <c r="E9389" s="21"/>
      <c r="F9389" s="55">
        <v>54.91</v>
      </c>
      <c r="G9389" s="21" t="s">
        <v>1533</v>
      </c>
      <c r="P9389" s="21" t="e">
        <f t="shared" ca="1" si="318"/>
        <v>#NAME?</v>
      </c>
    </row>
    <row r="9390" spans="1:16" x14ac:dyDescent="0.25">
      <c r="A9390" s="21" t="s">
        <v>2119</v>
      </c>
      <c r="B9390" s="25">
        <v>42327</v>
      </c>
      <c r="C9390" s="21" t="s">
        <v>6</v>
      </c>
      <c r="D9390" s="21">
        <v>138083</v>
      </c>
      <c r="E9390" s="21"/>
      <c r="F9390" s="55">
        <v>1967.44</v>
      </c>
      <c r="G9390" s="21" t="s">
        <v>1542</v>
      </c>
      <c r="P9390" s="21" t="e">
        <f t="shared" ca="1" si="318"/>
        <v>#NAME?</v>
      </c>
    </row>
    <row r="9391" spans="1:16" x14ac:dyDescent="0.25">
      <c r="A9391" s="21" t="s">
        <v>2119</v>
      </c>
      <c r="B9391" s="25">
        <v>42327</v>
      </c>
      <c r="C9391" s="21" t="s">
        <v>6</v>
      </c>
      <c r="D9391" s="21">
        <v>138080</v>
      </c>
      <c r="E9391" s="21"/>
      <c r="F9391" s="55">
        <v>647.11</v>
      </c>
      <c r="G9391" s="21" t="s">
        <v>1354</v>
      </c>
      <c r="P9391" s="21" t="e">
        <f t="shared" ca="1" si="318"/>
        <v>#NAME?</v>
      </c>
    </row>
    <row r="9392" spans="1:16" x14ac:dyDescent="0.25">
      <c r="A9392" s="21" t="s">
        <v>2119</v>
      </c>
      <c r="B9392" s="25">
        <v>42327</v>
      </c>
      <c r="C9392" s="21" t="s">
        <v>6</v>
      </c>
      <c r="D9392" s="21" t="s">
        <v>216</v>
      </c>
      <c r="F9392" s="26">
        <v>416</v>
      </c>
      <c r="G9392" s="21" t="s">
        <v>1527</v>
      </c>
      <c r="H9392" s="21" t="s">
        <v>1770</v>
      </c>
      <c r="P9392" s="21" t="e">
        <f t="shared" ca="1" si="318"/>
        <v>#NAME?</v>
      </c>
    </row>
    <row r="9393" spans="1:16" x14ac:dyDescent="0.25">
      <c r="A9393" s="21" t="s">
        <v>2119</v>
      </c>
      <c r="B9393" s="25">
        <v>42327</v>
      </c>
      <c r="C9393" s="21" t="s">
        <v>1015</v>
      </c>
      <c r="D9393" s="21" t="s">
        <v>1550</v>
      </c>
      <c r="E9393" s="26">
        <v>3115.57</v>
      </c>
      <c r="G9393" s="28" t="s">
        <v>905</v>
      </c>
      <c r="I9393" s="25" t="str">
        <f t="shared" ref="I9393:I9400" si="320">YEAR(B9393)&amp;"_"&amp;WEEKNUM(B9393)</f>
        <v>2015_47</v>
      </c>
      <c r="P9393" s="21" t="e">
        <f t="shared" ca="1" si="318"/>
        <v>#NAME?</v>
      </c>
    </row>
    <row r="9394" spans="1:16" x14ac:dyDescent="0.25">
      <c r="A9394" s="21" t="s">
        <v>2119</v>
      </c>
      <c r="B9394" s="25">
        <v>42327</v>
      </c>
      <c r="C9394" s="21" t="s">
        <v>1015</v>
      </c>
      <c r="D9394" s="21" t="s">
        <v>1550</v>
      </c>
      <c r="E9394" s="26">
        <v>2804.72</v>
      </c>
      <c r="G9394" s="21" t="s">
        <v>69</v>
      </c>
      <c r="H9394" s="21" t="s">
        <v>1573</v>
      </c>
      <c r="I9394" s="25" t="str">
        <f t="shared" si="320"/>
        <v>2015_47</v>
      </c>
      <c r="P9394" s="21" t="e">
        <f t="shared" ca="1" si="318"/>
        <v>#NAME?</v>
      </c>
    </row>
    <row r="9395" spans="1:16" x14ac:dyDescent="0.25">
      <c r="A9395" s="21" t="s">
        <v>2119</v>
      </c>
      <c r="B9395" s="25">
        <v>42327</v>
      </c>
      <c r="C9395" s="21" t="s">
        <v>1015</v>
      </c>
      <c r="D9395" s="21" t="s">
        <v>1550</v>
      </c>
      <c r="E9395" s="26">
        <v>1479.43</v>
      </c>
      <c r="G9395" s="21" t="s">
        <v>1551</v>
      </c>
      <c r="I9395" s="25" t="str">
        <f t="shared" si="320"/>
        <v>2015_47</v>
      </c>
      <c r="P9395" s="21" t="e">
        <f t="shared" ca="1" si="318"/>
        <v>#NAME?</v>
      </c>
    </row>
    <row r="9396" spans="1:16" x14ac:dyDescent="0.25">
      <c r="A9396" s="21" t="s">
        <v>2119</v>
      </c>
      <c r="B9396" s="25">
        <v>42327</v>
      </c>
      <c r="C9396" s="21" t="s">
        <v>1015</v>
      </c>
      <c r="D9396" s="21" t="s">
        <v>1550</v>
      </c>
      <c r="E9396" s="26">
        <v>663.97</v>
      </c>
      <c r="G9396" s="21" t="s">
        <v>337</v>
      </c>
      <c r="I9396" s="25" t="str">
        <f t="shared" si="320"/>
        <v>2015_47</v>
      </c>
      <c r="P9396" s="21" t="e">
        <f t="shared" ca="1" si="318"/>
        <v>#NAME?</v>
      </c>
    </row>
    <row r="9397" spans="1:16" x14ac:dyDescent="0.25">
      <c r="A9397" s="21" t="s">
        <v>2119</v>
      </c>
      <c r="B9397" s="25">
        <v>42327</v>
      </c>
      <c r="C9397" s="21" t="s">
        <v>1015</v>
      </c>
      <c r="D9397" s="21" t="s">
        <v>1550</v>
      </c>
      <c r="E9397" s="26">
        <v>1.49</v>
      </c>
      <c r="G9397" s="21" t="s">
        <v>1551</v>
      </c>
      <c r="I9397" s="25" t="str">
        <f t="shared" si="320"/>
        <v>2015_47</v>
      </c>
      <c r="P9397" s="21" t="e">
        <f t="shared" ca="1" si="318"/>
        <v>#NAME?</v>
      </c>
    </row>
    <row r="9398" spans="1:16" x14ac:dyDescent="0.25">
      <c r="A9398" s="21" t="s">
        <v>2119</v>
      </c>
      <c r="B9398" s="25">
        <v>42327</v>
      </c>
      <c r="C9398" s="21" t="s">
        <v>1015</v>
      </c>
      <c r="D9398" s="21" t="s">
        <v>1550</v>
      </c>
      <c r="E9398" s="26">
        <v>1.49</v>
      </c>
      <c r="G9398" s="28" t="s">
        <v>905</v>
      </c>
      <c r="I9398" s="25" t="str">
        <f t="shared" si="320"/>
        <v>2015_47</v>
      </c>
      <c r="P9398" s="21" t="e">
        <f t="shared" ca="1" si="318"/>
        <v>#NAME?</v>
      </c>
    </row>
    <row r="9399" spans="1:16" x14ac:dyDescent="0.25">
      <c r="A9399" s="21" t="s">
        <v>2119</v>
      </c>
      <c r="B9399" s="25">
        <v>42327</v>
      </c>
      <c r="C9399" s="21" t="s">
        <v>1015</v>
      </c>
      <c r="D9399" s="21" t="s">
        <v>1550</v>
      </c>
      <c r="E9399" s="26">
        <v>1.49</v>
      </c>
      <c r="G9399" s="21" t="s">
        <v>69</v>
      </c>
      <c r="H9399" s="21" t="s">
        <v>1573</v>
      </c>
      <c r="I9399" s="25" t="str">
        <f t="shared" si="320"/>
        <v>2015_47</v>
      </c>
      <c r="P9399" s="21" t="e">
        <f t="shared" ca="1" si="318"/>
        <v>#NAME?</v>
      </c>
    </row>
    <row r="9400" spans="1:16" x14ac:dyDescent="0.25">
      <c r="A9400" s="21" t="s">
        <v>2119</v>
      </c>
      <c r="B9400" s="25">
        <v>42327</v>
      </c>
      <c r="C9400" s="21" t="s">
        <v>1015</v>
      </c>
      <c r="D9400" s="21" t="s">
        <v>1550</v>
      </c>
      <c r="E9400" s="26">
        <v>1.49</v>
      </c>
      <c r="G9400" s="21" t="s">
        <v>337</v>
      </c>
      <c r="I9400" s="25" t="str">
        <f t="shared" si="320"/>
        <v>2015_47</v>
      </c>
      <c r="P9400" s="21" t="e">
        <f t="shared" ca="1" si="318"/>
        <v>#NAME?</v>
      </c>
    </row>
    <row r="9401" spans="1:16" x14ac:dyDescent="0.25">
      <c r="A9401" s="21" t="s">
        <v>2119</v>
      </c>
      <c r="B9401" s="25">
        <v>42328</v>
      </c>
      <c r="C9401" s="21" t="s">
        <v>6</v>
      </c>
      <c r="D9401" s="21">
        <v>200061</v>
      </c>
      <c r="E9401" s="21"/>
      <c r="F9401" s="55">
        <v>236.46</v>
      </c>
      <c r="G9401" s="21" t="s">
        <v>1542</v>
      </c>
      <c r="P9401" s="21" t="e">
        <f t="shared" ca="1" si="318"/>
        <v>#NAME?</v>
      </c>
    </row>
    <row r="9402" spans="1:16" x14ac:dyDescent="0.25">
      <c r="A9402" s="21" t="s">
        <v>2119</v>
      </c>
      <c r="B9402" s="25">
        <v>42328</v>
      </c>
      <c r="C9402" s="21" t="s">
        <v>6</v>
      </c>
      <c r="D9402" s="21">
        <v>183110</v>
      </c>
      <c r="E9402" s="21"/>
      <c r="F9402" s="55">
        <v>963.96</v>
      </c>
      <c r="G9402" s="21" t="s">
        <v>1527</v>
      </c>
      <c r="H9402" s="21" t="s">
        <v>1770</v>
      </c>
      <c r="P9402" s="21" t="e">
        <f t="shared" ca="1" si="318"/>
        <v>#NAME?</v>
      </c>
    </row>
    <row r="9403" spans="1:16" x14ac:dyDescent="0.25">
      <c r="A9403" s="21" t="s">
        <v>2119</v>
      </c>
      <c r="B9403" s="25">
        <v>42328</v>
      </c>
      <c r="C9403" s="21" t="s">
        <v>6</v>
      </c>
      <c r="D9403" s="21">
        <v>573905</v>
      </c>
      <c r="E9403" s="21"/>
      <c r="F9403" s="55">
        <v>53.44</v>
      </c>
      <c r="G9403" s="21" t="s">
        <v>1354</v>
      </c>
      <c r="P9403" s="21" t="e">
        <f t="shared" ca="1" si="318"/>
        <v>#NAME?</v>
      </c>
    </row>
    <row r="9404" spans="1:16" x14ac:dyDescent="0.25">
      <c r="A9404" s="21" t="s">
        <v>2119</v>
      </c>
      <c r="B9404" s="25">
        <v>42328</v>
      </c>
      <c r="C9404" s="21" t="s">
        <v>6</v>
      </c>
      <c r="D9404" s="21">
        <v>138109</v>
      </c>
      <c r="E9404" s="21"/>
      <c r="F9404" s="55">
        <v>649.6</v>
      </c>
      <c r="G9404" s="21" t="s">
        <v>1481</v>
      </c>
      <c r="P9404" s="21" t="e">
        <f t="shared" ca="1" si="318"/>
        <v>#NAME?</v>
      </c>
    </row>
    <row r="9405" spans="1:16" x14ac:dyDescent="0.25">
      <c r="A9405" s="21" t="s">
        <v>2119</v>
      </c>
      <c r="B9405" s="25">
        <v>42328</v>
      </c>
      <c r="C9405" s="21" t="s">
        <v>21</v>
      </c>
      <c r="D9405" s="21" t="s">
        <v>1382</v>
      </c>
      <c r="E9405" s="26">
        <v>6000</v>
      </c>
      <c r="G9405" s="21" t="s">
        <v>1527</v>
      </c>
      <c r="H9405" s="21" t="s">
        <v>1770</v>
      </c>
      <c r="I9405" s="25" t="str">
        <f>YEAR(B9405)&amp;"_"&amp;WEEKNUM(B9405)</f>
        <v>2015_47</v>
      </c>
      <c r="P9405" s="21" t="e">
        <f t="shared" ca="1" si="318"/>
        <v>#NAME?</v>
      </c>
    </row>
    <row r="9406" spans="1:16" x14ac:dyDescent="0.25">
      <c r="A9406" s="21" t="s">
        <v>2119</v>
      </c>
      <c r="B9406" s="25">
        <v>42328</v>
      </c>
      <c r="C9406" s="21" t="s">
        <v>21</v>
      </c>
      <c r="D9406" s="21" t="s">
        <v>452</v>
      </c>
      <c r="E9406" s="26">
        <v>950</v>
      </c>
      <c r="G9406" s="21" t="s">
        <v>355</v>
      </c>
      <c r="I9406" s="25" t="str">
        <f>YEAR(B9406)&amp;"_"&amp;WEEKNUM(B9406)</f>
        <v>2015_47</v>
      </c>
      <c r="P9406" s="21" t="e">
        <f t="shared" ca="1" si="318"/>
        <v>#NAME?</v>
      </c>
    </row>
    <row r="9407" spans="1:16" x14ac:dyDescent="0.25">
      <c r="A9407" s="21" t="s">
        <v>2119</v>
      </c>
      <c r="B9407" s="25">
        <v>42328</v>
      </c>
      <c r="C9407" s="21" t="s">
        <v>21</v>
      </c>
      <c r="D9407" s="21" t="s">
        <v>452</v>
      </c>
      <c r="E9407" s="26">
        <v>1350</v>
      </c>
      <c r="G9407" s="21" t="s">
        <v>1533</v>
      </c>
      <c r="I9407" s="25" t="str">
        <f>YEAR(B9407)&amp;"_"&amp;WEEKNUM(B9407)</f>
        <v>2015_47</v>
      </c>
      <c r="P9407" s="21" t="e">
        <f t="shared" ca="1" si="318"/>
        <v>#NAME?</v>
      </c>
    </row>
    <row r="9408" spans="1:16" x14ac:dyDescent="0.25">
      <c r="A9408" s="21" t="s">
        <v>2119</v>
      </c>
      <c r="B9408" s="25">
        <v>42328</v>
      </c>
      <c r="C9408" s="21" t="s">
        <v>21</v>
      </c>
      <c r="D9408" s="21" t="s">
        <v>452</v>
      </c>
      <c r="E9408" s="26">
        <v>2450</v>
      </c>
      <c r="G9408" s="21" t="s">
        <v>1481</v>
      </c>
      <c r="I9408" s="25" t="str">
        <f>YEAR(B9408)&amp;"_"&amp;WEEKNUM(B9408)</f>
        <v>2015_47</v>
      </c>
      <c r="P9408" s="21" t="e">
        <f t="shared" ca="1" si="318"/>
        <v>#NAME?</v>
      </c>
    </row>
    <row r="9409" spans="1:16" x14ac:dyDescent="0.25">
      <c r="A9409" s="21" t="s">
        <v>2119</v>
      </c>
      <c r="B9409" s="25">
        <v>42328</v>
      </c>
      <c r="C9409" s="21" t="s">
        <v>21</v>
      </c>
      <c r="D9409" s="21" t="s">
        <v>452</v>
      </c>
      <c r="E9409" s="26">
        <v>450</v>
      </c>
      <c r="G9409" s="21" t="s">
        <v>582</v>
      </c>
      <c r="I9409" s="25" t="str">
        <f>YEAR(B9409)&amp;"_"&amp;WEEKNUM(B9409)</f>
        <v>2015_47</v>
      </c>
      <c r="P9409" s="21" t="e">
        <f t="shared" ca="1" si="318"/>
        <v>#NAME?</v>
      </c>
    </row>
    <row r="9410" spans="1:16" x14ac:dyDescent="0.25">
      <c r="A9410" s="21" t="s">
        <v>2119</v>
      </c>
      <c r="B9410" s="25">
        <v>42329</v>
      </c>
      <c r="C9410" s="21" t="s">
        <v>6</v>
      </c>
      <c r="D9410" s="21">
        <v>718726</v>
      </c>
      <c r="E9410" s="21"/>
      <c r="F9410" s="55">
        <v>159.71</v>
      </c>
      <c r="G9410" s="21" t="s">
        <v>1481</v>
      </c>
      <c r="P9410" s="21" t="e">
        <f t="shared" ca="1" si="318"/>
        <v>#NAME?</v>
      </c>
    </row>
    <row r="9411" spans="1:16" x14ac:dyDescent="0.25">
      <c r="A9411" s="21" t="s">
        <v>2119</v>
      </c>
      <c r="B9411" s="25">
        <v>42331</v>
      </c>
      <c r="C9411" s="21" t="s">
        <v>6</v>
      </c>
      <c r="D9411" s="21">
        <v>372947</v>
      </c>
      <c r="E9411" s="21"/>
      <c r="F9411" s="55">
        <v>97.62</v>
      </c>
      <c r="G9411" s="21" t="s">
        <v>1435</v>
      </c>
      <c r="P9411" s="21" t="e">
        <f t="shared" ca="1" si="318"/>
        <v>#NAME?</v>
      </c>
    </row>
    <row r="9412" spans="1:16" x14ac:dyDescent="0.25">
      <c r="A9412" s="21" t="s">
        <v>2119</v>
      </c>
      <c r="B9412" s="25">
        <v>42331</v>
      </c>
      <c r="C9412" s="21" t="s">
        <v>6</v>
      </c>
      <c r="D9412" s="21">
        <v>352617</v>
      </c>
      <c r="E9412" s="21"/>
      <c r="F9412" s="55">
        <v>14.76</v>
      </c>
      <c r="G9412" s="21" t="s">
        <v>1435</v>
      </c>
      <c r="P9412" s="21" t="e">
        <f t="shared" ca="1" si="318"/>
        <v>#NAME?</v>
      </c>
    </row>
    <row r="9413" spans="1:16" x14ac:dyDescent="0.25">
      <c r="A9413" s="21" t="s">
        <v>2119</v>
      </c>
      <c r="B9413" s="25">
        <v>42331</v>
      </c>
      <c r="C9413" s="21" t="s">
        <v>6</v>
      </c>
      <c r="D9413" s="21">
        <v>719067</v>
      </c>
      <c r="E9413" s="21"/>
      <c r="F9413" s="55">
        <v>411.52</v>
      </c>
      <c r="G9413" s="21" t="s">
        <v>1481</v>
      </c>
      <c r="P9413" s="21" t="e">
        <f t="shared" ca="1" si="318"/>
        <v>#NAME?</v>
      </c>
    </row>
    <row r="9414" spans="1:16" x14ac:dyDescent="0.25">
      <c r="A9414" s="21" t="s">
        <v>2119</v>
      </c>
      <c r="B9414" s="25">
        <v>42331</v>
      </c>
      <c r="C9414" s="21" t="s">
        <v>6</v>
      </c>
      <c r="D9414" s="21">
        <v>183257</v>
      </c>
      <c r="E9414" s="21"/>
      <c r="F9414" s="55">
        <v>3856.06</v>
      </c>
      <c r="G9414" s="21" t="s">
        <v>1527</v>
      </c>
      <c r="H9414" s="21" t="s">
        <v>1770</v>
      </c>
      <c r="P9414" s="21" t="e">
        <f t="shared" ca="1" si="318"/>
        <v>#NAME?</v>
      </c>
    </row>
    <row r="9415" spans="1:16" x14ac:dyDescent="0.25">
      <c r="A9415" s="21" t="s">
        <v>2119</v>
      </c>
      <c r="B9415" s="25">
        <v>42331</v>
      </c>
      <c r="C9415" s="21" t="s">
        <v>6</v>
      </c>
      <c r="D9415" s="21">
        <v>138369</v>
      </c>
      <c r="E9415" s="21"/>
      <c r="F9415" s="55">
        <v>548.07000000000005</v>
      </c>
      <c r="G9415" s="21" t="s">
        <v>1542</v>
      </c>
      <c r="P9415" s="21" t="e">
        <f t="shared" ca="1" si="318"/>
        <v>#NAME?</v>
      </c>
    </row>
    <row r="9416" spans="1:16" x14ac:dyDescent="0.25">
      <c r="A9416" s="21" t="s">
        <v>2119</v>
      </c>
      <c r="B9416" s="25">
        <v>42331</v>
      </c>
      <c r="C9416" s="21" t="s">
        <v>1015</v>
      </c>
      <c r="D9416" s="21" t="s">
        <v>1216</v>
      </c>
      <c r="E9416" s="26">
        <v>400</v>
      </c>
      <c r="G9416" s="21" t="s">
        <v>1481</v>
      </c>
      <c r="I9416" s="25" t="str">
        <f>YEAR(B9416)&amp;"_"&amp;WEEKNUM(B9416)</f>
        <v>2015_48</v>
      </c>
      <c r="P9416" s="21" t="e">
        <f t="shared" ca="1" si="318"/>
        <v>#NAME?</v>
      </c>
    </row>
    <row r="9417" spans="1:16" x14ac:dyDescent="0.25">
      <c r="A9417" s="21" t="s">
        <v>2119</v>
      </c>
      <c r="B9417" s="25">
        <v>42331</v>
      </c>
      <c r="C9417" s="21" t="s">
        <v>21</v>
      </c>
      <c r="D9417" s="21" t="s">
        <v>1419</v>
      </c>
      <c r="E9417" s="26">
        <v>1500</v>
      </c>
      <c r="G9417" s="21" t="s">
        <v>1481</v>
      </c>
      <c r="I9417" s="25" t="str">
        <f>YEAR(B9417)&amp;"_"&amp;WEEKNUM(B9417)</f>
        <v>2015_48</v>
      </c>
      <c r="P9417" s="21" t="e">
        <f t="shared" ca="1" si="318"/>
        <v>#NAME?</v>
      </c>
    </row>
    <row r="9418" spans="1:16" x14ac:dyDescent="0.25">
      <c r="A9418" s="21" t="s">
        <v>2119</v>
      </c>
      <c r="B9418" s="25">
        <v>42331</v>
      </c>
      <c r="C9418" s="21" t="s">
        <v>21</v>
      </c>
      <c r="D9418" s="21" t="s">
        <v>1419</v>
      </c>
      <c r="E9418" s="26">
        <v>1500</v>
      </c>
      <c r="G9418" s="21" t="s">
        <v>1481</v>
      </c>
      <c r="I9418" s="25" t="str">
        <f>YEAR(B9418)&amp;"_"&amp;WEEKNUM(B9418)</f>
        <v>2015_48</v>
      </c>
      <c r="P9418" s="21" t="e">
        <f t="shared" ca="1" si="318"/>
        <v>#NAME?</v>
      </c>
    </row>
    <row r="9419" spans="1:16" x14ac:dyDescent="0.25">
      <c r="A9419" s="21" t="s">
        <v>2119</v>
      </c>
      <c r="B9419" s="25">
        <v>42332</v>
      </c>
      <c r="C9419" s="21" t="s">
        <v>6</v>
      </c>
      <c r="D9419" s="21">
        <v>373046</v>
      </c>
      <c r="E9419" s="21"/>
      <c r="F9419" s="55">
        <v>46.67</v>
      </c>
      <c r="G9419" s="21" t="s">
        <v>1435</v>
      </c>
      <c r="P9419" s="21" t="e">
        <f t="shared" ca="1" si="318"/>
        <v>#NAME?</v>
      </c>
    </row>
    <row r="9420" spans="1:16" x14ac:dyDescent="0.25">
      <c r="A9420" s="21" t="s">
        <v>2119</v>
      </c>
      <c r="B9420" s="25">
        <v>42332</v>
      </c>
      <c r="C9420" s="21" t="s">
        <v>6</v>
      </c>
      <c r="D9420" s="21">
        <v>719324</v>
      </c>
      <c r="E9420" s="21"/>
      <c r="F9420" s="55">
        <v>569</v>
      </c>
      <c r="G9420" s="21" t="s">
        <v>1481</v>
      </c>
      <c r="P9420" s="21" t="e">
        <f t="shared" ca="1" si="318"/>
        <v>#NAME?</v>
      </c>
    </row>
    <row r="9421" spans="1:16" x14ac:dyDescent="0.25">
      <c r="A9421" s="21" t="s">
        <v>2119</v>
      </c>
      <c r="B9421" s="25">
        <v>42332</v>
      </c>
      <c r="C9421" s="21" t="s">
        <v>6</v>
      </c>
      <c r="D9421" s="21">
        <v>719421</v>
      </c>
      <c r="E9421" s="21"/>
      <c r="F9421" s="55">
        <v>552.46</v>
      </c>
      <c r="G9421" s="21" t="s">
        <v>1481</v>
      </c>
      <c r="P9421" s="21" t="e">
        <f t="shared" ca="1" si="318"/>
        <v>#NAME?</v>
      </c>
    </row>
    <row r="9422" spans="1:16" x14ac:dyDescent="0.25">
      <c r="A9422" s="21" t="s">
        <v>2119</v>
      </c>
      <c r="B9422" s="25">
        <v>42332</v>
      </c>
      <c r="C9422" s="21" t="s">
        <v>6</v>
      </c>
      <c r="D9422" s="21">
        <v>719433</v>
      </c>
      <c r="E9422" s="21"/>
      <c r="F9422" s="55">
        <v>114.87</v>
      </c>
      <c r="G9422" s="21" t="s">
        <v>1481</v>
      </c>
      <c r="P9422" s="21" t="e">
        <f t="shared" ca="1" si="318"/>
        <v>#NAME?</v>
      </c>
    </row>
    <row r="9423" spans="1:16" x14ac:dyDescent="0.25">
      <c r="A9423" s="21" t="s">
        <v>2119</v>
      </c>
      <c r="B9423" s="25">
        <v>42332</v>
      </c>
      <c r="C9423" s="21" t="s">
        <v>6</v>
      </c>
      <c r="D9423" s="21">
        <v>367823</v>
      </c>
      <c r="E9423" s="21"/>
      <c r="F9423" s="55">
        <v>116.39</v>
      </c>
      <c r="G9423" s="21" t="s">
        <v>1435</v>
      </c>
      <c r="P9423" s="21" t="e">
        <f t="shared" ca="1" si="318"/>
        <v>#NAME?</v>
      </c>
    </row>
    <row r="9424" spans="1:16" x14ac:dyDescent="0.25">
      <c r="A9424" s="21" t="s">
        <v>2119</v>
      </c>
      <c r="B9424" s="25">
        <v>42332</v>
      </c>
      <c r="C9424" s="21" t="s">
        <v>6</v>
      </c>
      <c r="D9424" s="21">
        <v>574992</v>
      </c>
      <c r="E9424" s="21"/>
      <c r="F9424" s="55">
        <v>148.66</v>
      </c>
      <c r="G9424" s="21" t="s">
        <v>1354</v>
      </c>
      <c r="P9424" s="21" t="e">
        <f t="shared" ca="1" si="318"/>
        <v>#NAME?</v>
      </c>
    </row>
    <row r="9425" spans="1:16" x14ac:dyDescent="0.25">
      <c r="A9425" s="21" t="s">
        <v>2119</v>
      </c>
      <c r="B9425" s="25">
        <v>42332</v>
      </c>
      <c r="C9425" s="21" t="s">
        <v>1015</v>
      </c>
      <c r="D9425" s="21" t="s">
        <v>40</v>
      </c>
      <c r="E9425" s="26">
        <v>2500</v>
      </c>
      <c r="G9425" s="21" t="s">
        <v>1542</v>
      </c>
      <c r="I9425" s="25" t="str">
        <f t="shared" ref="I9425:I9430" si="321">YEAR(B9425)&amp;"_"&amp;WEEKNUM(B9425)</f>
        <v>2015_48</v>
      </c>
      <c r="P9425" s="21" t="e">
        <f t="shared" ca="1" si="318"/>
        <v>#NAME?</v>
      </c>
    </row>
    <row r="9426" spans="1:16" x14ac:dyDescent="0.25">
      <c r="A9426" s="21" t="s">
        <v>2119</v>
      </c>
      <c r="B9426" s="25">
        <v>42332</v>
      </c>
      <c r="C9426" s="21" t="s">
        <v>1015</v>
      </c>
      <c r="D9426" s="21" t="s">
        <v>40</v>
      </c>
      <c r="E9426" s="26">
        <v>395</v>
      </c>
      <c r="G9426" s="21" t="s">
        <v>1546</v>
      </c>
      <c r="I9426" s="25" t="str">
        <f t="shared" si="321"/>
        <v>2015_48</v>
      </c>
      <c r="P9426" s="21" t="e">
        <f t="shared" ca="1" si="318"/>
        <v>#NAME?</v>
      </c>
    </row>
    <row r="9427" spans="1:16" x14ac:dyDescent="0.25">
      <c r="A9427" s="21" t="s">
        <v>2119</v>
      </c>
      <c r="B9427" s="25">
        <v>42332</v>
      </c>
      <c r="C9427" s="21" t="s">
        <v>1015</v>
      </c>
      <c r="D9427" s="21" t="s">
        <v>40</v>
      </c>
      <c r="E9427" s="26">
        <v>125</v>
      </c>
      <c r="G9427" s="21" t="s">
        <v>938</v>
      </c>
      <c r="I9427" s="25" t="str">
        <f t="shared" si="321"/>
        <v>2015_48</v>
      </c>
      <c r="P9427" s="21" t="e">
        <f t="shared" ref="P9427:P9490" ca="1" si="322">sheetexists("budgets", G9427)</f>
        <v>#NAME?</v>
      </c>
    </row>
    <row r="9428" spans="1:16" x14ac:dyDescent="0.25">
      <c r="A9428" s="21" t="s">
        <v>2119</v>
      </c>
      <c r="B9428" s="25">
        <v>42332</v>
      </c>
      <c r="C9428" s="21" t="s">
        <v>1015</v>
      </c>
      <c r="D9428" s="21" t="s">
        <v>40</v>
      </c>
      <c r="E9428" s="26">
        <v>1240</v>
      </c>
      <c r="G9428" s="21" t="s">
        <v>1354</v>
      </c>
      <c r="I9428" s="25" t="str">
        <f t="shared" si="321"/>
        <v>2015_48</v>
      </c>
      <c r="P9428" s="21" t="e">
        <f t="shared" ca="1" si="322"/>
        <v>#NAME?</v>
      </c>
    </row>
    <row r="9429" spans="1:16" x14ac:dyDescent="0.25">
      <c r="A9429" s="21" t="s">
        <v>2119</v>
      </c>
      <c r="B9429" s="25">
        <v>42332</v>
      </c>
      <c r="C9429" s="21" t="s">
        <v>21</v>
      </c>
      <c r="D9429" s="21" t="s">
        <v>493</v>
      </c>
      <c r="E9429" s="26">
        <v>2364.1999999999998</v>
      </c>
      <c r="G9429" s="21" t="s">
        <v>1354</v>
      </c>
      <c r="I9429" s="25" t="str">
        <f t="shared" si="321"/>
        <v>2015_48</v>
      </c>
      <c r="P9429" s="21" t="e">
        <f t="shared" ca="1" si="322"/>
        <v>#NAME?</v>
      </c>
    </row>
    <row r="9430" spans="1:16" x14ac:dyDescent="0.25">
      <c r="A9430" s="21" t="s">
        <v>2119</v>
      </c>
      <c r="B9430" s="25">
        <v>42332</v>
      </c>
      <c r="C9430" s="21" t="s">
        <v>21</v>
      </c>
      <c r="D9430" s="21" t="s">
        <v>1069</v>
      </c>
      <c r="E9430" s="26">
        <v>5</v>
      </c>
      <c r="G9430" s="21" t="s">
        <v>386</v>
      </c>
      <c r="I9430" s="25" t="str">
        <f t="shared" si="321"/>
        <v>2015_48</v>
      </c>
      <c r="P9430" s="21" t="e">
        <f t="shared" ca="1" si="322"/>
        <v>#NAME?</v>
      </c>
    </row>
    <row r="9431" spans="1:16" x14ac:dyDescent="0.25">
      <c r="A9431" s="21" t="s">
        <v>2119</v>
      </c>
      <c r="B9431" s="25">
        <v>42332</v>
      </c>
      <c r="C9431" s="21" t="s">
        <v>6</v>
      </c>
      <c r="D9431" s="21" t="s">
        <v>1552</v>
      </c>
      <c r="F9431" s="26">
        <v>50.11</v>
      </c>
      <c r="P9431" s="21" t="e">
        <f t="shared" ca="1" si="322"/>
        <v>#NAME?</v>
      </c>
    </row>
    <row r="9432" spans="1:16" x14ac:dyDescent="0.25">
      <c r="A9432" s="21" t="s">
        <v>2119</v>
      </c>
      <c r="B9432" s="25">
        <v>42333</v>
      </c>
      <c r="C9432" s="21">
        <v>3014551503</v>
      </c>
      <c r="D9432" s="21">
        <v>373111</v>
      </c>
      <c r="E9432" s="21"/>
      <c r="F9432" s="55">
        <v>62.22</v>
      </c>
      <c r="G9432" s="21" t="s">
        <v>1435</v>
      </c>
      <c r="P9432" s="21" t="e">
        <f t="shared" ca="1" si="322"/>
        <v>#NAME?</v>
      </c>
    </row>
    <row r="9433" spans="1:16" x14ac:dyDescent="0.25">
      <c r="A9433" s="21" t="s">
        <v>2119</v>
      </c>
      <c r="B9433" s="25">
        <v>42333</v>
      </c>
      <c r="C9433" s="21" t="s">
        <v>6</v>
      </c>
      <c r="D9433" s="21" t="s">
        <v>299</v>
      </c>
      <c r="E9433" s="21"/>
      <c r="F9433" s="55">
        <v>371.39</v>
      </c>
      <c r="G9433" s="21" t="s">
        <v>1481</v>
      </c>
      <c r="P9433" s="21" t="e">
        <f t="shared" ca="1" si="322"/>
        <v>#NAME?</v>
      </c>
    </row>
    <row r="9434" spans="1:16" x14ac:dyDescent="0.25">
      <c r="A9434" s="21" t="s">
        <v>2119</v>
      </c>
      <c r="B9434" s="25">
        <v>42333</v>
      </c>
      <c r="C9434" s="21" t="s">
        <v>1230</v>
      </c>
      <c r="D9434" s="21" t="s">
        <v>299</v>
      </c>
      <c r="E9434" s="21"/>
      <c r="F9434" s="55">
        <v>-40.15</v>
      </c>
      <c r="G9434" s="21" t="s">
        <v>1364</v>
      </c>
      <c r="P9434" s="21" t="e">
        <f t="shared" ca="1" si="322"/>
        <v>#NAME?</v>
      </c>
    </row>
    <row r="9435" spans="1:16" x14ac:dyDescent="0.25">
      <c r="A9435" s="21" t="s">
        <v>2119</v>
      </c>
      <c r="B9435" s="25">
        <v>42333</v>
      </c>
      <c r="C9435" s="21" t="s">
        <v>6</v>
      </c>
      <c r="D9435" s="21">
        <v>352828</v>
      </c>
      <c r="E9435" s="21"/>
      <c r="F9435" s="55">
        <v>103.32</v>
      </c>
      <c r="G9435" s="21" t="s">
        <v>1481</v>
      </c>
      <c r="P9435" s="21" t="e">
        <f t="shared" ca="1" si="322"/>
        <v>#NAME?</v>
      </c>
    </row>
    <row r="9436" spans="1:16" x14ac:dyDescent="0.25">
      <c r="A9436" s="21" t="s">
        <v>2119</v>
      </c>
      <c r="B9436" s="25">
        <v>42333</v>
      </c>
      <c r="C9436" s="21" t="s">
        <v>6</v>
      </c>
      <c r="D9436" s="21">
        <v>365323</v>
      </c>
      <c r="E9436" s="21"/>
      <c r="F9436" s="55">
        <v>210.73</v>
      </c>
      <c r="G9436" s="21" t="s">
        <v>1533</v>
      </c>
      <c r="P9436" s="21" t="e">
        <f t="shared" ca="1" si="322"/>
        <v>#NAME?</v>
      </c>
    </row>
    <row r="9437" spans="1:16" x14ac:dyDescent="0.25">
      <c r="A9437" s="21" t="s">
        <v>2119</v>
      </c>
      <c r="B9437" s="25">
        <v>42333</v>
      </c>
      <c r="C9437" s="21" t="s">
        <v>1400</v>
      </c>
      <c r="D9437" s="21">
        <v>575182</v>
      </c>
      <c r="E9437" s="21"/>
      <c r="F9437" s="55">
        <v>124.99</v>
      </c>
      <c r="G9437" s="21" t="s">
        <v>1542</v>
      </c>
      <c r="P9437" s="21" t="e">
        <f t="shared" ca="1" si="322"/>
        <v>#NAME?</v>
      </c>
    </row>
    <row r="9438" spans="1:16" x14ac:dyDescent="0.25">
      <c r="A9438" s="21" t="s">
        <v>2119</v>
      </c>
      <c r="B9438" s="25">
        <v>42333</v>
      </c>
      <c r="C9438" s="21" t="s">
        <v>21</v>
      </c>
      <c r="D9438" s="21" t="s">
        <v>924</v>
      </c>
      <c r="E9438" s="26">
        <v>3300</v>
      </c>
      <c r="G9438" s="21" t="s">
        <v>1533</v>
      </c>
      <c r="I9438" s="25" t="str">
        <f>YEAR(B9438)&amp;"_"&amp;WEEKNUM(B9438)</f>
        <v>2015_48</v>
      </c>
      <c r="P9438" s="21" t="e">
        <f t="shared" ca="1" si="322"/>
        <v>#NAME?</v>
      </c>
    </row>
    <row r="9439" spans="1:16" x14ac:dyDescent="0.25">
      <c r="A9439" s="21" t="s">
        <v>2119</v>
      </c>
      <c r="B9439" s="25">
        <v>42335</v>
      </c>
      <c r="C9439" s="21" t="s">
        <v>6</v>
      </c>
      <c r="D9439" s="21">
        <v>352967</v>
      </c>
      <c r="E9439" s="21"/>
      <c r="F9439" s="55">
        <v>245.53</v>
      </c>
      <c r="G9439" s="21" t="s">
        <v>1538</v>
      </c>
      <c r="H9439" s="21" t="s">
        <v>1770</v>
      </c>
      <c r="P9439" s="21" t="e">
        <f t="shared" ca="1" si="322"/>
        <v>#NAME?</v>
      </c>
    </row>
    <row r="9440" spans="1:16" x14ac:dyDescent="0.25">
      <c r="A9440" s="21" t="s">
        <v>2119</v>
      </c>
      <c r="B9440" s="25">
        <v>42335</v>
      </c>
      <c r="C9440" s="21" t="s">
        <v>21</v>
      </c>
      <c r="D9440" s="21" t="s">
        <v>1018</v>
      </c>
      <c r="E9440" s="26">
        <v>160</v>
      </c>
      <c r="G9440" s="21" t="s">
        <v>1481</v>
      </c>
      <c r="I9440" s="25" t="str">
        <f t="shared" ref="I9440:I9445" si="323">YEAR(B9440)&amp;"_"&amp;WEEKNUM(B9440)</f>
        <v>2015_48</v>
      </c>
      <c r="P9440" s="21" t="e">
        <f t="shared" ca="1" si="322"/>
        <v>#NAME?</v>
      </c>
    </row>
    <row r="9441" spans="1:16" x14ac:dyDescent="0.25">
      <c r="A9441" s="21" t="s">
        <v>2119</v>
      </c>
      <c r="B9441" s="25">
        <v>42335</v>
      </c>
      <c r="C9441" s="21" t="s">
        <v>21</v>
      </c>
      <c r="D9441" s="21" t="s">
        <v>1419</v>
      </c>
      <c r="E9441" s="26">
        <v>2000</v>
      </c>
      <c r="G9441" s="21" t="s">
        <v>1481</v>
      </c>
      <c r="I9441" s="25" t="str">
        <f t="shared" si="323"/>
        <v>2015_48</v>
      </c>
      <c r="P9441" s="21" t="e">
        <f t="shared" ca="1" si="322"/>
        <v>#NAME?</v>
      </c>
    </row>
    <row r="9442" spans="1:16" x14ac:dyDescent="0.25">
      <c r="A9442" s="21" t="s">
        <v>2119</v>
      </c>
      <c r="B9442" s="25">
        <v>42335</v>
      </c>
      <c r="C9442" s="21" t="s">
        <v>21</v>
      </c>
      <c r="D9442" s="21" t="s">
        <v>292</v>
      </c>
      <c r="E9442" s="26">
        <v>2860</v>
      </c>
      <c r="G9442" s="21" t="s">
        <v>1364</v>
      </c>
      <c r="I9442" s="25" t="str">
        <f t="shared" si="323"/>
        <v>2015_48</v>
      </c>
      <c r="P9442" s="21" t="e">
        <f t="shared" ca="1" si="322"/>
        <v>#NAME?</v>
      </c>
    </row>
    <row r="9443" spans="1:16" x14ac:dyDescent="0.25">
      <c r="A9443" s="21" t="s">
        <v>2119</v>
      </c>
      <c r="B9443" s="25">
        <v>42335</v>
      </c>
      <c r="C9443" s="21" t="s">
        <v>21</v>
      </c>
      <c r="D9443" s="21" t="s">
        <v>292</v>
      </c>
      <c r="E9443" s="26">
        <v>1460</v>
      </c>
      <c r="G9443" s="21" t="s">
        <v>1533</v>
      </c>
      <c r="I9443" s="25" t="str">
        <f t="shared" si="323"/>
        <v>2015_48</v>
      </c>
      <c r="P9443" s="21" t="e">
        <f t="shared" ca="1" si="322"/>
        <v>#NAME?</v>
      </c>
    </row>
    <row r="9444" spans="1:16" x14ac:dyDescent="0.25">
      <c r="A9444" s="21" t="s">
        <v>2119</v>
      </c>
      <c r="B9444" s="25">
        <v>42335</v>
      </c>
      <c r="C9444" s="21" t="s">
        <v>21</v>
      </c>
      <c r="D9444" s="21" t="s">
        <v>292</v>
      </c>
      <c r="E9444" s="26">
        <f>7180-2860-1460</f>
        <v>2860</v>
      </c>
      <c r="G9444" s="21" t="s">
        <v>1372</v>
      </c>
      <c r="I9444" s="25" t="str">
        <f t="shared" si="323"/>
        <v>2015_48</v>
      </c>
      <c r="P9444" s="21" t="e">
        <f t="shared" ca="1" si="322"/>
        <v>#NAME?</v>
      </c>
    </row>
    <row r="9445" spans="1:16" x14ac:dyDescent="0.25">
      <c r="A9445" s="21" t="s">
        <v>2119</v>
      </c>
      <c r="B9445" s="25">
        <v>42335</v>
      </c>
      <c r="C9445" s="21" t="s">
        <v>21</v>
      </c>
      <c r="D9445" s="21" t="s">
        <v>1382</v>
      </c>
      <c r="E9445" s="26">
        <v>1000</v>
      </c>
      <c r="G9445" s="21" t="s">
        <v>1527</v>
      </c>
      <c r="H9445" s="21" t="s">
        <v>1770</v>
      </c>
      <c r="I9445" s="25" t="str">
        <f t="shared" si="323"/>
        <v>2015_48</v>
      </c>
      <c r="P9445" s="21" t="e">
        <f t="shared" ca="1" si="322"/>
        <v>#NAME?</v>
      </c>
    </row>
    <row r="9446" spans="1:16" x14ac:dyDescent="0.25">
      <c r="A9446" s="21" t="s">
        <v>2119</v>
      </c>
      <c r="B9446" s="25">
        <v>42336</v>
      </c>
      <c r="C9446" s="21" t="s">
        <v>6</v>
      </c>
      <c r="D9446" s="21">
        <v>353101</v>
      </c>
      <c r="E9446" s="21"/>
      <c r="F9446" s="55">
        <v>546.86</v>
      </c>
      <c r="G9446" s="21" t="s">
        <v>337</v>
      </c>
      <c r="P9446" s="21" t="e">
        <f t="shared" ca="1" si="322"/>
        <v>#NAME?</v>
      </c>
    </row>
    <row r="9447" spans="1:16" x14ac:dyDescent="0.25">
      <c r="A9447" s="21" t="s">
        <v>2119</v>
      </c>
      <c r="B9447" s="25">
        <v>42337</v>
      </c>
      <c r="C9447" s="21" t="s">
        <v>6</v>
      </c>
      <c r="D9447" s="21" t="s">
        <v>299</v>
      </c>
      <c r="E9447" s="21"/>
      <c r="F9447" s="55">
        <v>201.82</v>
      </c>
      <c r="G9447" s="21" t="s">
        <v>1537</v>
      </c>
      <c r="P9447" s="21" t="e">
        <f t="shared" ca="1" si="322"/>
        <v>#NAME?</v>
      </c>
    </row>
    <row r="9448" spans="1:16" x14ac:dyDescent="0.25">
      <c r="A9448" s="21" t="s">
        <v>2119</v>
      </c>
      <c r="B9448" s="25">
        <v>42337</v>
      </c>
      <c r="C9448" s="21" t="s">
        <v>6</v>
      </c>
      <c r="D9448" s="21" t="s">
        <v>299</v>
      </c>
      <c r="E9448" s="21"/>
      <c r="F9448" s="55">
        <v>15.87</v>
      </c>
      <c r="G9448" s="21" t="s">
        <v>1537</v>
      </c>
      <c r="P9448" s="21" t="e">
        <f t="shared" ca="1" si="322"/>
        <v>#NAME?</v>
      </c>
    </row>
    <row r="9449" spans="1:16" x14ac:dyDescent="0.25">
      <c r="A9449" s="21" t="s">
        <v>2119</v>
      </c>
      <c r="B9449" s="25">
        <v>42338</v>
      </c>
      <c r="C9449" s="21" t="s">
        <v>6</v>
      </c>
      <c r="D9449" s="21">
        <v>407898</v>
      </c>
      <c r="E9449" s="21"/>
      <c r="F9449" s="55">
        <v>199.66</v>
      </c>
      <c r="G9449" s="21" t="s">
        <v>1542</v>
      </c>
      <c r="P9449" s="21" t="e">
        <f t="shared" ca="1" si="322"/>
        <v>#NAME?</v>
      </c>
    </row>
    <row r="9450" spans="1:16" x14ac:dyDescent="0.25">
      <c r="A9450" s="21" t="s">
        <v>2119</v>
      </c>
      <c r="B9450" s="25">
        <v>42338</v>
      </c>
      <c r="C9450" s="21" t="s">
        <v>6</v>
      </c>
      <c r="D9450" s="21">
        <v>368594</v>
      </c>
      <c r="E9450" s="21"/>
      <c r="F9450" s="55">
        <v>1002.83</v>
      </c>
      <c r="G9450" s="21" t="s">
        <v>1527</v>
      </c>
      <c r="H9450" s="21" t="s">
        <v>1770</v>
      </c>
      <c r="P9450" s="21" t="e">
        <f t="shared" ca="1" si="322"/>
        <v>#NAME?</v>
      </c>
    </row>
    <row r="9451" spans="1:16" x14ac:dyDescent="0.25">
      <c r="A9451" s="21" t="s">
        <v>2119</v>
      </c>
      <c r="B9451" s="25">
        <v>42338</v>
      </c>
      <c r="C9451" s="21" t="s">
        <v>6</v>
      </c>
      <c r="D9451" s="21">
        <v>576243</v>
      </c>
      <c r="E9451" s="21"/>
      <c r="F9451" s="55">
        <v>197.66</v>
      </c>
      <c r="G9451" s="21" t="s">
        <v>1354</v>
      </c>
      <c r="P9451" s="21" t="e">
        <f t="shared" ca="1" si="322"/>
        <v>#NAME?</v>
      </c>
    </row>
    <row r="9452" spans="1:16" x14ac:dyDescent="0.25">
      <c r="A9452" s="21" t="s">
        <v>2119</v>
      </c>
      <c r="B9452" s="25">
        <v>42338</v>
      </c>
      <c r="C9452" s="21" t="s">
        <v>1015</v>
      </c>
      <c r="D9452" s="21" t="s">
        <v>1553</v>
      </c>
      <c r="E9452" s="26">
        <v>-25000</v>
      </c>
      <c r="G9452" s="21" t="s">
        <v>1542</v>
      </c>
      <c r="I9452" s="25" t="str">
        <f t="shared" ref="I9452:I9460" si="324">YEAR(B9452)&amp;"_"&amp;WEEKNUM(B9452)</f>
        <v>2015_49</v>
      </c>
      <c r="P9452" s="21" t="e">
        <f t="shared" ca="1" si="322"/>
        <v>#NAME?</v>
      </c>
    </row>
    <row r="9453" spans="1:16" x14ac:dyDescent="0.25">
      <c r="A9453" s="21" t="s">
        <v>2119</v>
      </c>
      <c r="B9453" s="25">
        <v>42338</v>
      </c>
      <c r="C9453" s="21" t="s">
        <v>1015</v>
      </c>
      <c r="D9453" s="21" t="s">
        <v>38</v>
      </c>
      <c r="E9453" s="26">
        <v>2100</v>
      </c>
      <c r="G9453" s="21" t="s">
        <v>1459</v>
      </c>
      <c r="I9453" s="25" t="str">
        <f t="shared" si="324"/>
        <v>2015_49</v>
      </c>
      <c r="P9453" s="21" t="e">
        <f t="shared" ca="1" si="322"/>
        <v>#NAME?</v>
      </c>
    </row>
    <row r="9454" spans="1:16" x14ac:dyDescent="0.25">
      <c r="A9454" s="21" t="s">
        <v>2119</v>
      </c>
      <c r="B9454" s="25">
        <v>42338</v>
      </c>
      <c r="C9454" s="21" t="s">
        <v>21</v>
      </c>
      <c r="D9454" s="21" t="s">
        <v>40</v>
      </c>
      <c r="E9454" s="26">
        <v>370</v>
      </c>
      <c r="G9454" s="21" t="s">
        <v>1481</v>
      </c>
      <c r="I9454" s="25" t="str">
        <f t="shared" si="324"/>
        <v>2015_49</v>
      </c>
      <c r="P9454" s="21" t="e">
        <f t="shared" ca="1" si="322"/>
        <v>#NAME?</v>
      </c>
    </row>
    <row r="9455" spans="1:16" x14ac:dyDescent="0.25">
      <c r="A9455" s="21" t="s">
        <v>2119</v>
      </c>
      <c r="B9455" s="25">
        <v>42338</v>
      </c>
      <c r="C9455" s="21" t="s">
        <v>21</v>
      </c>
      <c r="D9455" s="21" t="s">
        <v>40</v>
      </c>
      <c r="E9455" s="26">
        <v>540</v>
      </c>
      <c r="G9455" s="21" t="s">
        <v>1354</v>
      </c>
      <c r="I9455" s="25" t="str">
        <f t="shared" si="324"/>
        <v>2015_49</v>
      </c>
      <c r="P9455" s="21" t="e">
        <f t="shared" ca="1" si="322"/>
        <v>#NAME?</v>
      </c>
    </row>
    <row r="9456" spans="1:16" x14ac:dyDescent="0.25">
      <c r="A9456" s="21" t="s">
        <v>2119</v>
      </c>
      <c r="B9456" s="25">
        <v>42338</v>
      </c>
      <c r="C9456" s="21" t="s">
        <v>21</v>
      </c>
      <c r="D9456" s="21" t="s">
        <v>40</v>
      </c>
      <c r="E9456" s="26">
        <v>270</v>
      </c>
      <c r="G9456" s="21" t="s">
        <v>1533</v>
      </c>
      <c r="I9456" s="25" t="str">
        <f t="shared" si="324"/>
        <v>2015_49</v>
      </c>
      <c r="P9456" s="21" t="e">
        <f t="shared" ca="1" si="322"/>
        <v>#NAME?</v>
      </c>
    </row>
    <row r="9457" spans="1:16" x14ac:dyDescent="0.25">
      <c r="A9457" s="21" t="s">
        <v>2119</v>
      </c>
      <c r="B9457" s="25">
        <v>42338</v>
      </c>
      <c r="C9457" s="21" t="s">
        <v>21</v>
      </c>
      <c r="D9457" s="21" t="s">
        <v>40</v>
      </c>
      <c r="E9457" s="26">
        <v>50</v>
      </c>
      <c r="G9457" s="21" t="s">
        <v>81</v>
      </c>
      <c r="I9457" s="25" t="str">
        <f t="shared" si="324"/>
        <v>2015_49</v>
      </c>
      <c r="P9457" s="21" t="e">
        <f t="shared" ca="1" si="322"/>
        <v>#NAME?</v>
      </c>
    </row>
    <row r="9458" spans="1:16" x14ac:dyDescent="0.25">
      <c r="A9458" s="21" t="s">
        <v>2119</v>
      </c>
      <c r="B9458" s="25">
        <v>42338</v>
      </c>
      <c r="C9458" s="21" t="s">
        <v>21</v>
      </c>
      <c r="D9458" s="21" t="s">
        <v>38</v>
      </c>
      <c r="E9458" s="26">
        <v>350</v>
      </c>
      <c r="G9458" s="21" t="s">
        <v>1533</v>
      </c>
      <c r="I9458" s="25" t="str">
        <f t="shared" si="324"/>
        <v>2015_49</v>
      </c>
      <c r="P9458" s="21" t="e">
        <f t="shared" ca="1" si="322"/>
        <v>#NAME?</v>
      </c>
    </row>
    <row r="9459" spans="1:16" x14ac:dyDescent="0.25">
      <c r="A9459" s="21" t="s">
        <v>2119</v>
      </c>
      <c r="B9459" s="25">
        <v>42338</v>
      </c>
      <c r="C9459" s="21" t="s">
        <v>21</v>
      </c>
      <c r="D9459" s="21" t="s">
        <v>38</v>
      </c>
      <c r="E9459" s="26">
        <v>980</v>
      </c>
      <c r="G9459" s="21" t="s">
        <v>1481</v>
      </c>
      <c r="I9459" s="25" t="str">
        <f t="shared" si="324"/>
        <v>2015_49</v>
      </c>
      <c r="P9459" s="21" t="e">
        <f t="shared" ca="1" si="322"/>
        <v>#NAME?</v>
      </c>
    </row>
    <row r="9460" spans="1:16" x14ac:dyDescent="0.25">
      <c r="A9460" s="21" t="s">
        <v>2119</v>
      </c>
      <c r="B9460" s="25">
        <v>42338</v>
      </c>
      <c r="C9460" s="21" t="s">
        <v>21</v>
      </c>
      <c r="D9460" s="21" t="s">
        <v>38</v>
      </c>
      <c r="E9460" s="26">
        <v>450</v>
      </c>
      <c r="G9460" s="21" t="s">
        <v>1356</v>
      </c>
      <c r="I9460" s="25" t="str">
        <f t="shared" si="324"/>
        <v>2015_49</v>
      </c>
      <c r="P9460" s="21" t="e">
        <f t="shared" ca="1" si="322"/>
        <v>#NAME?</v>
      </c>
    </row>
    <row r="9461" spans="1:16" x14ac:dyDescent="0.25">
      <c r="A9461" s="21" t="s">
        <v>2119</v>
      </c>
      <c r="B9461" s="25">
        <v>42338</v>
      </c>
      <c r="C9461" s="21" t="s">
        <v>1400</v>
      </c>
      <c r="D9461" s="21" t="s">
        <v>1418</v>
      </c>
      <c r="E9461" s="26">
        <v>4000</v>
      </c>
      <c r="G9461" s="21" t="s">
        <v>1542</v>
      </c>
      <c r="P9461" s="21" t="e">
        <f t="shared" ca="1" si="322"/>
        <v>#NAME?</v>
      </c>
    </row>
    <row r="9462" spans="1:16" x14ac:dyDescent="0.25">
      <c r="A9462" s="21" t="s">
        <v>2119</v>
      </c>
      <c r="B9462" s="25">
        <v>42338</v>
      </c>
      <c r="C9462" s="21" t="s">
        <v>1400</v>
      </c>
      <c r="D9462" s="21" t="s">
        <v>1401</v>
      </c>
      <c r="E9462" s="26">
        <v>25000</v>
      </c>
      <c r="G9462" s="21" t="s">
        <v>1542</v>
      </c>
      <c r="P9462" s="21" t="e">
        <f t="shared" ca="1" si="322"/>
        <v>#NAME?</v>
      </c>
    </row>
    <row r="9463" spans="1:16" x14ac:dyDescent="0.25">
      <c r="A9463" s="21" t="s">
        <v>2119</v>
      </c>
      <c r="B9463" s="25">
        <v>42339</v>
      </c>
      <c r="C9463" s="21" t="s">
        <v>6</v>
      </c>
      <c r="D9463" s="21">
        <v>430821</v>
      </c>
      <c r="E9463" s="21"/>
      <c r="F9463" s="55">
        <v>178.24</v>
      </c>
      <c r="G9463" s="21" t="s">
        <v>1554</v>
      </c>
      <c r="P9463" s="21" t="e">
        <f t="shared" ca="1" si="322"/>
        <v>#NAME?</v>
      </c>
    </row>
    <row r="9464" spans="1:16" x14ac:dyDescent="0.25">
      <c r="A9464" s="21" t="s">
        <v>2119</v>
      </c>
      <c r="B9464" s="25">
        <v>42339</v>
      </c>
      <c r="C9464" s="21" t="s">
        <v>6</v>
      </c>
      <c r="D9464" s="21">
        <v>720950</v>
      </c>
      <c r="E9464" s="21"/>
      <c r="F9464" s="55">
        <v>180.27</v>
      </c>
      <c r="G9464" s="21" t="s">
        <v>1481</v>
      </c>
      <c r="P9464" s="21" t="e">
        <f t="shared" ca="1" si="322"/>
        <v>#NAME?</v>
      </c>
    </row>
    <row r="9465" spans="1:16" x14ac:dyDescent="0.25">
      <c r="A9465" s="21" t="s">
        <v>2119</v>
      </c>
      <c r="B9465" s="25">
        <v>42340</v>
      </c>
      <c r="C9465" s="21" t="s">
        <v>1015</v>
      </c>
      <c r="D9465" s="21" t="s">
        <v>40</v>
      </c>
      <c r="E9465" s="26">
        <v>2000</v>
      </c>
      <c r="G9465" s="21" t="s">
        <v>1542</v>
      </c>
      <c r="I9465" s="25" t="str">
        <f>YEAR(B9465)&amp;"_"&amp;WEEKNUM(B9465)</f>
        <v>2015_49</v>
      </c>
      <c r="P9465" s="21" t="e">
        <f t="shared" ca="1" si="322"/>
        <v>#NAME?</v>
      </c>
    </row>
    <row r="9466" spans="1:16" x14ac:dyDescent="0.25">
      <c r="A9466" s="21" t="s">
        <v>2119</v>
      </c>
      <c r="B9466" s="25">
        <v>42340</v>
      </c>
      <c r="C9466" s="21" t="s">
        <v>1015</v>
      </c>
      <c r="D9466" s="21" t="s">
        <v>40</v>
      </c>
      <c r="E9466" s="26">
        <v>150</v>
      </c>
      <c r="G9466" s="21" t="s">
        <v>1368</v>
      </c>
      <c r="I9466" s="25" t="str">
        <f>YEAR(B9466)&amp;"_"&amp;WEEKNUM(B9466)</f>
        <v>2015_49</v>
      </c>
      <c r="P9466" s="21" t="e">
        <f t="shared" ca="1" si="322"/>
        <v>#NAME?</v>
      </c>
    </row>
    <row r="9467" spans="1:16" x14ac:dyDescent="0.25">
      <c r="A9467" s="21" t="s">
        <v>2119</v>
      </c>
      <c r="B9467" s="25">
        <v>42340</v>
      </c>
      <c r="C9467" s="21" t="s">
        <v>1015</v>
      </c>
      <c r="D9467" s="21" t="s">
        <v>40</v>
      </c>
      <c r="E9467" s="26">
        <v>75</v>
      </c>
      <c r="G9467" s="21" t="s">
        <v>1362</v>
      </c>
      <c r="I9467" s="25" t="str">
        <f>YEAR(B9467)&amp;"_"&amp;WEEKNUM(B9467)</f>
        <v>2015_49</v>
      </c>
      <c r="P9467" s="21" t="e">
        <f t="shared" ca="1" si="322"/>
        <v>#NAME?</v>
      </c>
    </row>
    <row r="9468" spans="1:16" x14ac:dyDescent="0.25">
      <c r="A9468" s="21" t="s">
        <v>2119</v>
      </c>
      <c r="B9468" s="25">
        <v>42340</v>
      </c>
      <c r="C9468" s="21" t="s">
        <v>21</v>
      </c>
      <c r="D9468" s="21" t="s">
        <v>508</v>
      </c>
      <c r="E9468" s="26">
        <v>514.87</v>
      </c>
      <c r="G9468" s="21" t="s">
        <v>454</v>
      </c>
      <c r="I9468" s="25" t="str">
        <f>YEAR(B9468)&amp;"_"&amp;WEEKNUM(B9468)</f>
        <v>2015_49</v>
      </c>
      <c r="P9468" s="21" t="e">
        <f t="shared" ca="1" si="322"/>
        <v>#NAME?</v>
      </c>
    </row>
    <row r="9469" spans="1:16" x14ac:dyDescent="0.25">
      <c r="A9469" s="21" t="s">
        <v>2119</v>
      </c>
      <c r="B9469" s="25">
        <v>42340</v>
      </c>
      <c r="C9469" s="21" t="s">
        <v>21</v>
      </c>
      <c r="D9469" s="21" t="s">
        <v>510</v>
      </c>
      <c r="E9469" s="26">
        <v>190.75</v>
      </c>
      <c r="G9469" s="21" t="s">
        <v>299</v>
      </c>
      <c r="I9469" s="25" t="str">
        <f>YEAR(B9469)&amp;"_"&amp;WEEKNUM(B9469)</f>
        <v>2015_49</v>
      </c>
      <c r="P9469" s="21" t="e">
        <f t="shared" ca="1" si="322"/>
        <v>#NAME?</v>
      </c>
    </row>
    <row r="9470" spans="1:16" x14ac:dyDescent="0.25">
      <c r="A9470" s="21" t="s">
        <v>2119</v>
      </c>
      <c r="B9470" s="25">
        <v>42340</v>
      </c>
      <c r="C9470" s="21" t="s">
        <v>6</v>
      </c>
      <c r="D9470" s="21">
        <v>353602</v>
      </c>
      <c r="E9470" s="21"/>
      <c r="F9470" s="55">
        <v>540.58000000000004</v>
      </c>
      <c r="G9470" s="21" t="s">
        <v>1555</v>
      </c>
      <c r="P9470" s="21" t="e">
        <f t="shared" ca="1" si="322"/>
        <v>#NAME?</v>
      </c>
    </row>
    <row r="9471" spans="1:16" x14ac:dyDescent="0.25">
      <c r="A9471" s="21" t="s">
        <v>2119</v>
      </c>
      <c r="B9471" s="25">
        <v>42340</v>
      </c>
      <c r="C9471" s="21" t="s">
        <v>6</v>
      </c>
      <c r="D9471" s="21">
        <v>391504</v>
      </c>
      <c r="E9471" s="21"/>
      <c r="F9471" s="55">
        <v>151.78</v>
      </c>
      <c r="G9471" s="21" t="s">
        <v>1481</v>
      </c>
      <c r="P9471" s="21" t="e">
        <f t="shared" ca="1" si="322"/>
        <v>#NAME?</v>
      </c>
    </row>
    <row r="9472" spans="1:16" x14ac:dyDescent="0.25">
      <c r="A9472" s="21" t="s">
        <v>2119</v>
      </c>
      <c r="B9472" s="25">
        <v>42340</v>
      </c>
      <c r="C9472" s="21" t="s">
        <v>6</v>
      </c>
      <c r="D9472" s="21">
        <v>184053</v>
      </c>
      <c r="E9472" s="21"/>
      <c r="F9472" s="55">
        <v>413.19</v>
      </c>
      <c r="G9472" s="21" t="s">
        <v>1527</v>
      </c>
      <c r="P9472" s="21" t="e">
        <f t="shared" ca="1" si="322"/>
        <v>#NAME?</v>
      </c>
    </row>
    <row r="9473" spans="1:16" x14ac:dyDescent="0.25">
      <c r="A9473" s="21" t="s">
        <v>2119</v>
      </c>
      <c r="B9473" s="25">
        <v>42340</v>
      </c>
      <c r="C9473" s="21" t="s">
        <v>6</v>
      </c>
      <c r="D9473" s="21">
        <v>369024</v>
      </c>
      <c r="E9473" s="21"/>
      <c r="F9473" s="55">
        <v>309.56</v>
      </c>
      <c r="G9473" s="21" t="s">
        <v>62</v>
      </c>
      <c r="P9473" s="21" t="e">
        <f t="shared" ca="1" si="322"/>
        <v>#NAME?</v>
      </c>
    </row>
    <row r="9474" spans="1:16" x14ac:dyDescent="0.25">
      <c r="A9474" s="21" t="s">
        <v>2119</v>
      </c>
      <c r="B9474" s="25">
        <v>42340</v>
      </c>
      <c r="C9474" s="21" t="s">
        <v>6</v>
      </c>
      <c r="D9474" s="21">
        <v>293919</v>
      </c>
      <c r="E9474" s="21"/>
      <c r="F9474" s="55">
        <v>77.8</v>
      </c>
      <c r="G9474" s="21" t="s">
        <v>1556</v>
      </c>
      <c r="P9474" s="21" t="e">
        <f t="shared" ca="1" si="322"/>
        <v>#NAME?</v>
      </c>
    </row>
    <row r="9475" spans="1:16" x14ac:dyDescent="0.25">
      <c r="A9475" s="21" t="s">
        <v>2119</v>
      </c>
      <c r="B9475" s="25">
        <v>42341</v>
      </c>
      <c r="C9475" s="21" t="s">
        <v>21</v>
      </c>
      <c r="D9475" s="21" t="s">
        <v>216</v>
      </c>
      <c r="E9475" s="26">
        <v>7.48</v>
      </c>
      <c r="G9475" s="21" t="s">
        <v>1527</v>
      </c>
      <c r="I9475" s="25" t="str">
        <f>YEAR(B9475)&amp;"_"&amp;WEEKNUM(B9475)</f>
        <v>2015_49</v>
      </c>
      <c r="P9475" s="21" t="e">
        <f t="shared" ca="1" si="322"/>
        <v>#NAME?</v>
      </c>
    </row>
    <row r="9476" spans="1:16" x14ac:dyDescent="0.25">
      <c r="A9476" s="21" t="s">
        <v>2119</v>
      </c>
      <c r="B9476" s="25">
        <v>42341</v>
      </c>
      <c r="C9476" s="21">
        <v>3014551503</v>
      </c>
      <c r="D9476" s="21" t="s">
        <v>299</v>
      </c>
      <c r="E9476" s="21"/>
      <c r="F9476" s="55">
        <v>81.7</v>
      </c>
      <c r="G9476" s="21" t="s">
        <v>1527</v>
      </c>
      <c r="H9476" s="21" t="s">
        <v>1770</v>
      </c>
      <c r="P9476" s="21" t="e">
        <f t="shared" ca="1" si="322"/>
        <v>#NAME?</v>
      </c>
    </row>
    <row r="9477" spans="1:16" x14ac:dyDescent="0.25">
      <c r="A9477" s="21" t="s">
        <v>2119</v>
      </c>
      <c r="B9477" s="25">
        <v>42341</v>
      </c>
      <c r="C9477" s="21" t="s">
        <v>6</v>
      </c>
      <c r="D9477" s="21">
        <v>369158</v>
      </c>
      <c r="E9477" s="21"/>
      <c r="F9477" s="55">
        <v>1526.35</v>
      </c>
      <c r="G9477" s="21" t="s">
        <v>1556</v>
      </c>
      <c r="P9477" s="21" t="e">
        <f t="shared" ca="1" si="322"/>
        <v>#NAME?</v>
      </c>
    </row>
    <row r="9478" spans="1:16" x14ac:dyDescent="0.25">
      <c r="A9478" s="21" t="s">
        <v>2119</v>
      </c>
      <c r="B9478" s="25">
        <v>42341</v>
      </c>
      <c r="C9478" s="21" t="s">
        <v>6</v>
      </c>
      <c r="D9478" s="21">
        <v>369156</v>
      </c>
      <c r="E9478" s="21"/>
      <c r="F9478" s="55">
        <v>150.30000000000001</v>
      </c>
      <c r="G9478" s="21" t="s">
        <v>1557</v>
      </c>
      <c r="P9478" s="21" t="e">
        <f t="shared" ca="1" si="322"/>
        <v>#NAME?</v>
      </c>
    </row>
    <row r="9479" spans="1:16" x14ac:dyDescent="0.25">
      <c r="A9479" s="21" t="s">
        <v>2119</v>
      </c>
      <c r="B9479" s="25">
        <v>42342</v>
      </c>
      <c r="C9479" s="21" t="s">
        <v>6</v>
      </c>
      <c r="D9479" s="21" t="s">
        <v>485</v>
      </c>
      <c r="F9479" s="26">
        <v>4881.1000000000004</v>
      </c>
      <c r="G9479" s="21" t="s">
        <v>1527</v>
      </c>
      <c r="H9479" s="21" t="s">
        <v>1770</v>
      </c>
      <c r="P9479" s="21" t="e">
        <f t="shared" ca="1" si="322"/>
        <v>#NAME?</v>
      </c>
    </row>
    <row r="9480" spans="1:16" x14ac:dyDescent="0.25">
      <c r="A9480" s="21" t="s">
        <v>2119</v>
      </c>
      <c r="B9480" s="25">
        <v>42342</v>
      </c>
      <c r="C9480" s="21" t="s">
        <v>1015</v>
      </c>
      <c r="D9480" s="21" t="s">
        <v>1558</v>
      </c>
      <c r="E9480" s="26">
        <v>8000</v>
      </c>
      <c r="G9480" s="21" t="s">
        <v>1558</v>
      </c>
      <c r="I9480" s="25" t="str">
        <f t="shared" ref="I9480:I9488" si="325">YEAR(B9480)&amp;"_"&amp;WEEKNUM(B9480)</f>
        <v>2015_49</v>
      </c>
      <c r="P9480" s="21" t="e">
        <f t="shared" ca="1" si="322"/>
        <v>#NAME?</v>
      </c>
    </row>
    <row r="9481" spans="1:16" x14ac:dyDescent="0.25">
      <c r="A9481" s="21" t="s">
        <v>2119</v>
      </c>
      <c r="B9481" s="25">
        <v>42342</v>
      </c>
      <c r="C9481" s="21" t="s">
        <v>1015</v>
      </c>
      <c r="D9481" s="21" t="s">
        <v>1216</v>
      </c>
      <c r="E9481" s="26">
        <v>2000</v>
      </c>
      <c r="G9481" s="21" t="s">
        <v>955</v>
      </c>
      <c r="I9481" s="25" t="str">
        <f t="shared" si="325"/>
        <v>2015_49</v>
      </c>
      <c r="P9481" s="21" t="e">
        <f t="shared" ca="1" si="322"/>
        <v>#NAME?</v>
      </c>
    </row>
    <row r="9482" spans="1:16" x14ac:dyDescent="0.25">
      <c r="A9482" s="21" t="s">
        <v>2119</v>
      </c>
      <c r="B9482" s="25">
        <v>42342</v>
      </c>
      <c r="C9482" s="21" t="s">
        <v>1015</v>
      </c>
      <c r="D9482" s="21" t="s">
        <v>40</v>
      </c>
      <c r="E9482" s="26">
        <v>500</v>
      </c>
      <c r="G9482" s="21" t="s">
        <v>1559</v>
      </c>
      <c r="I9482" s="25" t="str">
        <f t="shared" si="325"/>
        <v>2015_49</v>
      </c>
      <c r="P9482" s="21" t="e">
        <f t="shared" ca="1" si="322"/>
        <v>#NAME?</v>
      </c>
    </row>
    <row r="9483" spans="1:16" x14ac:dyDescent="0.25">
      <c r="A9483" s="21" t="s">
        <v>2119</v>
      </c>
      <c r="B9483" s="25">
        <v>42342</v>
      </c>
      <c r="C9483" s="21" t="s">
        <v>1015</v>
      </c>
      <c r="D9483" s="21" t="s">
        <v>40</v>
      </c>
      <c r="E9483" s="26">
        <v>200</v>
      </c>
      <c r="G9483" s="21" t="s">
        <v>1555</v>
      </c>
      <c r="I9483" s="25" t="str">
        <f t="shared" si="325"/>
        <v>2015_49</v>
      </c>
      <c r="P9483" s="21" t="e">
        <f t="shared" ca="1" si="322"/>
        <v>#NAME?</v>
      </c>
    </row>
    <row r="9484" spans="1:16" x14ac:dyDescent="0.25">
      <c r="A9484" s="21" t="s">
        <v>2119</v>
      </c>
      <c r="B9484" s="25">
        <v>42342</v>
      </c>
      <c r="C9484" s="21" t="s">
        <v>1015</v>
      </c>
      <c r="D9484" s="21" t="s">
        <v>40</v>
      </c>
      <c r="E9484" s="26">
        <v>700</v>
      </c>
      <c r="G9484" s="21" t="s">
        <v>1542</v>
      </c>
      <c r="I9484" s="25" t="str">
        <f t="shared" si="325"/>
        <v>2015_49</v>
      </c>
      <c r="P9484" s="21" t="e">
        <f t="shared" ca="1" si="322"/>
        <v>#NAME?</v>
      </c>
    </row>
    <row r="9485" spans="1:16" x14ac:dyDescent="0.25">
      <c r="A9485" s="21" t="s">
        <v>2119</v>
      </c>
      <c r="B9485" s="25">
        <v>42342</v>
      </c>
      <c r="C9485" s="21" t="s">
        <v>1015</v>
      </c>
      <c r="D9485" s="21" t="s">
        <v>255</v>
      </c>
      <c r="E9485" s="26">
        <v>1000</v>
      </c>
      <c r="G9485" s="21" t="s">
        <v>1542</v>
      </c>
      <c r="I9485" s="25" t="str">
        <f t="shared" si="325"/>
        <v>2015_49</v>
      </c>
      <c r="P9485" s="21" t="e">
        <f t="shared" ca="1" si="322"/>
        <v>#NAME?</v>
      </c>
    </row>
    <row r="9486" spans="1:16" x14ac:dyDescent="0.25">
      <c r="A9486" s="21" t="s">
        <v>2119</v>
      </c>
      <c r="B9486" s="25">
        <v>42342</v>
      </c>
      <c r="C9486" s="21" t="s">
        <v>21</v>
      </c>
      <c r="D9486" s="21" t="s">
        <v>40</v>
      </c>
      <c r="E9486" s="26">
        <v>500</v>
      </c>
      <c r="G9486" s="21" t="s">
        <v>1554</v>
      </c>
      <c r="I9486" s="25" t="str">
        <f t="shared" si="325"/>
        <v>2015_49</v>
      </c>
      <c r="P9486" s="21" t="e">
        <f t="shared" ca="1" si="322"/>
        <v>#NAME?</v>
      </c>
    </row>
    <row r="9487" spans="1:16" x14ac:dyDescent="0.25">
      <c r="A9487" s="21" t="s">
        <v>2119</v>
      </c>
      <c r="B9487" s="25">
        <v>42342</v>
      </c>
      <c r="C9487" s="21" t="s">
        <v>21</v>
      </c>
      <c r="D9487" s="21" t="s">
        <v>40</v>
      </c>
      <c r="E9487" s="26">
        <v>2880</v>
      </c>
      <c r="G9487" s="21" t="s">
        <v>1556</v>
      </c>
      <c r="I9487" s="25" t="str">
        <f t="shared" si="325"/>
        <v>2015_49</v>
      </c>
      <c r="P9487" s="21" t="e">
        <f t="shared" ca="1" si="322"/>
        <v>#NAME?</v>
      </c>
    </row>
    <row r="9488" spans="1:16" x14ac:dyDescent="0.25">
      <c r="A9488" s="21" t="s">
        <v>2119</v>
      </c>
      <c r="B9488" s="25">
        <v>42342</v>
      </c>
      <c r="C9488" s="21" t="s">
        <v>21</v>
      </c>
      <c r="D9488" s="21" t="s">
        <v>40</v>
      </c>
      <c r="E9488" s="26">
        <v>150</v>
      </c>
      <c r="G9488" s="21" t="s">
        <v>1354</v>
      </c>
      <c r="I9488" s="25" t="str">
        <f t="shared" si="325"/>
        <v>2015_49</v>
      </c>
      <c r="P9488" s="21" t="e">
        <f t="shared" ca="1" si="322"/>
        <v>#NAME?</v>
      </c>
    </row>
    <row r="9489" spans="1:16" x14ac:dyDescent="0.25">
      <c r="A9489" s="21" t="s">
        <v>2119</v>
      </c>
      <c r="B9489" s="25">
        <v>42342</v>
      </c>
      <c r="C9489" s="21" t="s">
        <v>6</v>
      </c>
      <c r="D9489" s="21">
        <v>353802</v>
      </c>
      <c r="E9489" s="21"/>
      <c r="F9489" s="55">
        <v>66.94</v>
      </c>
      <c r="G9489" s="21" t="s">
        <v>1560</v>
      </c>
      <c r="H9489" s="21" t="s">
        <v>1770</v>
      </c>
      <c r="P9489" s="21" t="e">
        <f t="shared" ca="1" si="322"/>
        <v>#NAME?</v>
      </c>
    </row>
    <row r="9490" spans="1:16" x14ac:dyDescent="0.25">
      <c r="A9490" s="21" t="s">
        <v>2119</v>
      </c>
      <c r="B9490" s="25">
        <v>42342</v>
      </c>
      <c r="C9490" s="21" t="s">
        <v>6</v>
      </c>
      <c r="D9490" s="21">
        <v>184232</v>
      </c>
      <c r="E9490" s="21"/>
      <c r="F9490" s="55">
        <v>837.67</v>
      </c>
      <c r="G9490" s="21" t="s">
        <v>1527</v>
      </c>
      <c r="H9490" s="21" t="s">
        <v>1770</v>
      </c>
      <c r="P9490" s="21" t="e">
        <f t="shared" ca="1" si="322"/>
        <v>#NAME?</v>
      </c>
    </row>
    <row r="9491" spans="1:16" x14ac:dyDescent="0.25">
      <c r="A9491" s="21" t="s">
        <v>2119</v>
      </c>
      <c r="B9491" s="25">
        <v>42342</v>
      </c>
      <c r="C9491" s="21" t="s">
        <v>6</v>
      </c>
      <c r="D9491" s="21">
        <v>184258</v>
      </c>
      <c r="E9491" s="21"/>
      <c r="F9491" s="55">
        <v>1837.02</v>
      </c>
      <c r="G9491" s="21" t="s">
        <v>1527</v>
      </c>
      <c r="H9491" s="21" t="s">
        <v>1770</v>
      </c>
      <c r="P9491" s="21" t="e">
        <f t="shared" ref="P9491:P9553" ca="1" si="326">sheetexists("budgets", G9491)</f>
        <v>#NAME?</v>
      </c>
    </row>
    <row r="9492" spans="1:16" x14ac:dyDescent="0.25">
      <c r="A9492" s="21" t="s">
        <v>2119</v>
      </c>
      <c r="B9492" s="25">
        <v>42342</v>
      </c>
      <c r="C9492" s="21" t="s">
        <v>6</v>
      </c>
      <c r="D9492" s="21">
        <v>139357</v>
      </c>
      <c r="E9492" s="21"/>
      <c r="F9492" s="55">
        <v>553.72</v>
      </c>
      <c r="G9492" s="21" t="s">
        <v>1538</v>
      </c>
      <c r="H9492" s="21" t="s">
        <v>1770</v>
      </c>
      <c r="P9492" s="21" t="e">
        <f t="shared" ca="1" si="326"/>
        <v>#NAME?</v>
      </c>
    </row>
    <row r="9493" spans="1:16" x14ac:dyDescent="0.25">
      <c r="A9493" s="21" t="s">
        <v>2119</v>
      </c>
      <c r="B9493" s="25">
        <v>42343</v>
      </c>
      <c r="C9493" s="21" t="s">
        <v>6</v>
      </c>
      <c r="D9493" s="21">
        <v>353951</v>
      </c>
      <c r="E9493" s="21"/>
      <c r="F9493" s="55">
        <v>26.83</v>
      </c>
      <c r="G9493" s="21" t="s">
        <v>1560</v>
      </c>
      <c r="H9493" s="21" t="s">
        <v>1770</v>
      </c>
      <c r="P9493" s="21" t="e">
        <f t="shared" ca="1" si="326"/>
        <v>#NAME?</v>
      </c>
    </row>
    <row r="9494" spans="1:16" x14ac:dyDescent="0.25">
      <c r="A9494" s="21" t="s">
        <v>2119</v>
      </c>
      <c r="B9494" s="25">
        <v>42343</v>
      </c>
      <c r="C9494" s="21" t="s">
        <v>6</v>
      </c>
      <c r="D9494" s="21">
        <v>139438</v>
      </c>
      <c r="E9494" s="21"/>
      <c r="F9494" s="55">
        <v>409.54</v>
      </c>
      <c r="G9494" s="21">
        <v>5306</v>
      </c>
      <c r="P9494" s="21" t="e">
        <f t="shared" ca="1" si="326"/>
        <v>#NAME?</v>
      </c>
    </row>
    <row r="9495" spans="1:16" x14ac:dyDescent="0.25">
      <c r="A9495" s="21" t="s">
        <v>2119</v>
      </c>
      <c r="B9495" s="25">
        <v>42343</v>
      </c>
      <c r="C9495" s="21" t="s">
        <v>1561</v>
      </c>
      <c r="D9495" s="21">
        <v>139442</v>
      </c>
      <c r="E9495" s="21"/>
      <c r="F9495" s="55">
        <v>168.16</v>
      </c>
      <c r="G9495" s="21" t="s">
        <v>1562</v>
      </c>
      <c r="P9495" s="21" t="e">
        <f t="shared" ca="1" si="326"/>
        <v>#NAME?</v>
      </c>
    </row>
    <row r="9496" spans="1:16" x14ac:dyDescent="0.25">
      <c r="A9496" s="21" t="s">
        <v>2119</v>
      </c>
      <c r="B9496" s="25">
        <v>42345</v>
      </c>
      <c r="C9496" s="21" t="s">
        <v>1015</v>
      </c>
      <c r="D9496" s="21" t="s">
        <v>46</v>
      </c>
      <c r="E9496" s="26">
        <v>260</v>
      </c>
      <c r="G9496" s="21" t="s">
        <v>1453</v>
      </c>
      <c r="H9496" s="21" t="s">
        <v>1770</v>
      </c>
      <c r="I9496" s="25" t="str">
        <f t="shared" ref="I9496:I9503" si="327">YEAR(B9496)&amp;"_"&amp;WEEKNUM(B9496)</f>
        <v>2015_50</v>
      </c>
      <c r="P9496" s="21" t="e">
        <f t="shared" ca="1" si="326"/>
        <v>#NAME?</v>
      </c>
    </row>
    <row r="9497" spans="1:16" x14ac:dyDescent="0.25">
      <c r="A9497" s="21" t="s">
        <v>2119</v>
      </c>
      <c r="B9497" s="25">
        <v>42345</v>
      </c>
      <c r="C9497" s="21" t="s">
        <v>1015</v>
      </c>
      <c r="D9497" s="21" t="s">
        <v>46</v>
      </c>
      <c r="E9497" s="26">
        <v>520</v>
      </c>
      <c r="G9497" s="21" t="s">
        <v>1560</v>
      </c>
      <c r="H9497" s="21" t="s">
        <v>1770</v>
      </c>
      <c r="I9497" s="25" t="str">
        <f t="shared" si="327"/>
        <v>2015_50</v>
      </c>
      <c r="P9497" s="21" t="e">
        <f t="shared" ca="1" si="326"/>
        <v>#NAME?</v>
      </c>
    </row>
    <row r="9498" spans="1:16" x14ac:dyDescent="0.25">
      <c r="A9498" s="21" t="s">
        <v>2119</v>
      </c>
      <c r="B9498" s="25">
        <v>42345</v>
      </c>
      <c r="C9498" s="21" t="s">
        <v>1015</v>
      </c>
      <c r="D9498" s="21" t="s">
        <v>937</v>
      </c>
      <c r="E9498" s="26">
        <v>300</v>
      </c>
      <c r="G9498" s="21" t="s">
        <v>62</v>
      </c>
      <c r="I9498" s="25" t="str">
        <f t="shared" si="327"/>
        <v>2015_50</v>
      </c>
      <c r="P9498" s="21" t="e">
        <f t="shared" ca="1" si="326"/>
        <v>#NAME?</v>
      </c>
    </row>
    <row r="9499" spans="1:16" x14ac:dyDescent="0.25">
      <c r="A9499" s="21" t="s">
        <v>2119</v>
      </c>
      <c r="B9499" s="25">
        <v>42345</v>
      </c>
      <c r="C9499" s="21" t="s">
        <v>21</v>
      </c>
      <c r="D9499" s="21" t="s">
        <v>489</v>
      </c>
      <c r="E9499" s="26">
        <v>226.29</v>
      </c>
      <c r="G9499" s="21" t="s">
        <v>454</v>
      </c>
      <c r="I9499" s="25" t="str">
        <f t="shared" si="327"/>
        <v>2015_50</v>
      </c>
      <c r="P9499" s="21" t="e">
        <f t="shared" ca="1" si="326"/>
        <v>#NAME?</v>
      </c>
    </row>
    <row r="9500" spans="1:16" x14ac:dyDescent="0.25">
      <c r="A9500" s="21" t="s">
        <v>2119</v>
      </c>
      <c r="B9500" s="25">
        <v>42345</v>
      </c>
      <c r="C9500" s="21" t="s">
        <v>21</v>
      </c>
      <c r="D9500" s="21" t="s">
        <v>1419</v>
      </c>
      <c r="E9500" s="26">
        <v>3500</v>
      </c>
      <c r="G9500" s="21" t="s">
        <v>1538</v>
      </c>
      <c r="H9500" s="21" t="s">
        <v>1770</v>
      </c>
      <c r="I9500" s="25" t="str">
        <f t="shared" si="327"/>
        <v>2015_50</v>
      </c>
      <c r="P9500" s="21" t="e">
        <f t="shared" ca="1" si="326"/>
        <v>#NAME?</v>
      </c>
    </row>
    <row r="9501" spans="1:16" x14ac:dyDescent="0.25">
      <c r="A9501" s="21" t="s">
        <v>2119</v>
      </c>
      <c r="B9501" s="25">
        <v>42345</v>
      </c>
      <c r="C9501" s="21" t="s">
        <v>21</v>
      </c>
      <c r="D9501" s="21" t="s">
        <v>269</v>
      </c>
      <c r="E9501" s="26">
        <v>120</v>
      </c>
      <c r="G9501" s="21" t="s">
        <v>1354</v>
      </c>
      <c r="I9501" s="25" t="str">
        <f t="shared" si="327"/>
        <v>2015_50</v>
      </c>
      <c r="P9501" s="21" t="e">
        <f t="shared" ca="1" si="326"/>
        <v>#NAME?</v>
      </c>
    </row>
    <row r="9502" spans="1:16" x14ac:dyDescent="0.25">
      <c r="A9502" s="21" t="s">
        <v>2119</v>
      </c>
      <c r="B9502" s="25">
        <v>42345</v>
      </c>
      <c r="C9502" s="21" t="s">
        <v>21</v>
      </c>
      <c r="D9502" s="21" t="s">
        <v>269</v>
      </c>
      <c r="E9502" s="26">
        <v>150</v>
      </c>
      <c r="G9502" s="21" t="s">
        <v>1481</v>
      </c>
      <c r="I9502" s="25" t="str">
        <f t="shared" si="327"/>
        <v>2015_50</v>
      </c>
      <c r="P9502" s="21" t="e">
        <f t="shared" ca="1" si="326"/>
        <v>#NAME?</v>
      </c>
    </row>
    <row r="9503" spans="1:16" x14ac:dyDescent="0.25">
      <c r="A9503" s="21" t="s">
        <v>2119</v>
      </c>
      <c r="B9503" s="25">
        <v>42345</v>
      </c>
      <c r="C9503" s="21" t="s">
        <v>21</v>
      </c>
      <c r="D9503" s="21" t="s">
        <v>216</v>
      </c>
      <c r="E9503" s="26">
        <v>409</v>
      </c>
      <c r="G9503" s="21" t="s">
        <v>1453</v>
      </c>
      <c r="H9503" s="21" t="s">
        <v>1770</v>
      </c>
      <c r="I9503" s="25" t="str">
        <f t="shared" si="327"/>
        <v>2015_50</v>
      </c>
      <c r="P9503" s="21" t="e">
        <f t="shared" ca="1" si="326"/>
        <v>#NAME?</v>
      </c>
    </row>
    <row r="9504" spans="1:16" x14ac:dyDescent="0.25">
      <c r="A9504" s="21" t="s">
        <v>2119</v>
      </c>
      <c r="B9504" s="25">
        <v>42345</v>
      </c>
      <c r="C9504" s="21" t="s">
        <v>6</v>
      </c>
      <c r="D9504" s="21">
        <v>571264</v>
      </c>
      <c r="E9504" s="21"/>
      <c r="F9504" s="55">
        <v>616.04999999999995</v>
      </c>
      <c r="G9504" s="21" t="s">
        <v>1556</v>
      </c>
      <c r="P9504" s="21" t="e">
        <f t="shared" ca="1" si="326"/>
        <v>#NAME?</v>
      </c>
    </row>
    <row r="9505" spans="1:16" x14ac:dyDescent="0.25">
      <c r="A9505" s="21" t="s">
        <v>2119</v>
      </c>
      <c r="B9505" s="25">
        <v>42345</v>
      </c>
      <c r="C9505" s="21" t="s">
        <v>6</v>
      </c>
      <c r="D9505" s="21">
        <v>366590</v>
      </c>
      <c r="E9505" s="21"/>
      <c r="F9505" s="55">
        <v>411.83</v>
      </c>
      <c r="G9505" s="21" t="s">
        <v>1533</v>
      </c>
      <c r="P9505" s="21" t="e">
        <f t="shared" ca="1" si="326"/>
        <v>#NAME?</v>
      </c>
    </row>
    <row r="9506" spans="1:16" x14ac:dyDescent="0.25">
      <c r="A9506" s="21" t="s">
        <v>2119</v>
      </c>
      <c r="B9506" s="25">
        <v>42346</v>
      </c>
      <c r="C9506" s="21" t="s">
        <v>1015</v>
      </c>
      <c r="D9506" s="21" t="s">
        <v>1057</v>
      </c>
      <c r="E9506" s="26">
        <v>-1100</v>
      </c>
      <c r="G9506" s="21" t="s">
        <v>1057</v>
      </c>
      <c r="I9506" s="25" t="str">
        <f t="shared" ref="I9506:I9511" si="328">YEAR(B9506)&amp;"_"&amp;WEEKNUM(B9506)</f>
        <v>2015_50</v>
      </c>
      <c r="P9506" s="21" t="e">
        <f t="shared" ca="1" si="326"/>
        <v>#NAME?</v>
      </c>
    </row>
    <row r="9507" spans="1:16" x14ac:dyDescent="0.25">
      <c r="A9507" s="21" t="s">
        <v>2119</v>
      </c>
      <c r="B9507" s="25">
        <v>42346</v>
      </c>
      <c r="C9507" s="21" t="s">
        <v>1015</v>
      </c>
      <c r="D9507" s="21" t="s">
        <v>1376</v>
      </c>
      <c r="E9507" s="26">
        <v>960</v>
      </c>
      <c r="G9507" s="21" t="s">
        <v>1542</v>
      </c>
      <c r="I9507" s="25" t="str">
        <f t="shared" si="328"/>
        <v>2015_50</v>
      </c>
      <c r="P9507" s="21" t="e">
        <f t="shared" ca="1" si="326"/>
        <v>#NAME?</v>
      </c>
    </row>
    <row r="9508" spans="1:16" x14ac:dyDescent="0.25">
      <c r="A9508" s="21" t="s">
        <v>2119</v>
      </c>
      <c r="B9508" s="25">
        <v>42346</v>
      </c>
      <c r="C9508" s="21" t="s">
        <v>21</v>
      </c>
      <c r="D9508" s="21" t="s">
        <v>1018</v>
      </c>
      <c r="E9508" s="26">
        <v>95</v>
      </c>
      <c r="G9508" s="21" t="s">
        <v>1554</v>
      </c>
      <c r="I9508" s="25" t="str">
        <f t="shared" si="328"/>
        <v>2015_50</v>
      </c>
      <c r="P9508" s="21" t="e">
        <f t="shared" ca="1" si="326"/>
        <v>#NAME?</v>
      </c>
    </row>
    <row r="9509" spans="1:16" x14ac:dyDescent="0.25">
      <c r="A9509" s="21" t="s">
        <v>2119</v>
      </c>
      <c r="B9509" s="25">
        <v>42346</v>
      </c>
      <c r="C9509" s="21" t="s">
        <v>21</v>
      </c>
      <c r="D9509" s="21" t="s">
        <v>1376</v>
      </c>
      <c r="E9509" s="26">
        <v>640</v>
      </c>
      <c r="G9509" s="21" t="s">
        <v>1556</v>
      </c>
      <c r="I9509" s="25" t="str">
        <f t="shared" si="328"/>
        <v>2015_50</v>
      </c>
      <c r="P9509" s="21" t="e">
        <f t="shared" ca="1" si="326"/>
        <v>#NAME?</v>
      </c>
    </row>
    <row r="9510" spans="1:16" x14ac:dyDescent="0.25">
      <c r="A9510" s="21" t="s">
        <v>2119</v>
      </c>
      <c r="B9510" s="25">
        <v>42346</v>
      </c>
      <c r="C9510" s="21" t="s">
        <v>21</v>
      </c>
      <c r="D9510" s="21" t="s">
        <v>1376</v>
      </c>
      <c r="E9510" s="26">
        <v>960</v>
      </c>
      <c r="G9510" s="21" t="s">
        <v>1481</v>
      </c>
      <c r="I9510" s="25" t="str">
        <f t="shared" si="328"/>
        <v>2015_50</v>
      </c>
      <c r="P9510" s="21" t="e">
        <f t="shared" ca="1" si="326"/>
        <v>#NAME?</v>
      </c>
    </row>
    <row r="9511" spans="1:16" x14ac:dyDescent="0.25">
      <c r="A9511" s="21" t="s">
        <v>2119</v>
      </c>
      <c r="B9511" s="25">
        <v>42346</v>
      </c>
      <c r="C9511" s="21" t="s">
        <v>21</v>
      </c>
      <c r="D9511" s="21" t="s">
        <v>1376</v>
      </c>
      <c r="E9511" s="26">
        <v>1920</v>
      </c>
      <c r="G9511" s="21" t="s">
        <v>1538</v>
      </c>
      <c r="H9511" s="21" t="s">
        <v>1770</v>
      </c>
      <c r="I9511" s="25" t="str">
        <f t="shared" si="328"/>
        <v>2015_50</v>
      </c>
      <c r="P9511" s="21" t="e">
        <f t="shared" ca="1" si="326"/>
        <v>#NAME?</v>
      </c>
    </row>
    <row r="9512" spans="1:16" x14ac:dyDescent="0.25">
      <c r="A9512" s="21" t="s">
        <v>2119</v>
      </c>
      <c r="B9512" s="25">
        <v>42346</v>
      </c>
      <c r="C9512" s="21" t="s">
        <v>6</v>
      </c>
      <c r="D9512" s="21">
        <v>431709</v>
      </c>
      <c r="E9512" s="21"/>
      <c r="F9512" s="55">
        <v>39.15</v>
      </c>
      <c r="G9512" s="21" t="s">
        <v>504</v>
      </c>
      <c r="P9512" s="21" t="e">
        <f t="shared" ca="1" si="326"/>
        <v>#NAME?</v>
      </c>
    </row>
    <row r="9513" spans="1:16" x14ac:dyDescent="0.25">
      <c r="A9513" s="21" t="s">
        <v>2119</v>
      </c>
      <c r="B9513" s="25">
        <v>42346</v>
      </c>
      <c r="C9513" s="21" t="s">
        <v>6</v>
      </c>
      <c r="D9513" s="21">
        <v>184532</v>
      </c>
      <c r="E9513" s="21"/>
      <c r="F9513" s="55">
        <v>26.5</v>
      </c>
      <c r="G9513" s="21" t="s">
        <v>1527</v>
      </c>
      <c r="H9513" s="21" t="s">
        <v>1770</v>
      </c>
      <c r="P9513" s="21" t="e">
        <f t="shared" ca="1" si="326"/>
        <v>#NAME?</v>
      </c>
    </row>
    <row r="9514" spans="1:16" x14ac:dyDescent="0.25">
      <c r="A9514" s="21" t="s">
        <v>2119</v>
      </c>
      <c r="B9514" s="25">
        <v>42346</v>
      </c>
      <c r="C9514" s="21" t="s">
        <v>6</v>
      </c>
      <c r="D9514" s="21">
        <v>184557</v>
      </c>
      <c r="E9514" s="21"/>
      <c r="F9514" s="55">
        <v>591.76</v>
      </c>
      <c r="G9514" s="21" t="s">
        <v>1527</v>
      </c>
      <c r="H9514" s="21" t="s">
        <v>1770</v>
      </c>
      <c r="P9514" s="21" t="e">
        <f t="shared" ca="1" si="326"/>
        <v>#NAME?</v>
      </c>
    </row>
    <row r="9515" spans="1:16" x14ac:dyDescent="0.25">
      <c r="A9515" s="21" t="s">
        <v>2119</v>
      </c>
      <c r="B9515" s="25">
        <v>42346</v>
      </c>
      <c r="C9515" s="21" t="s">
        <v>6</v>
      </c>
      <c r="D9515" s="21">
        <v>294667</v>
      </c>
      <c r="E9515" s="21"/>
      <c r="F9515" s="55">
        <v>641.6</v>
      </c>
      <c r="G9515" s="21" t="s">
        <v>1556</v>
      </c>
      <c r="P9515" s="21" t="e">
        <f t="shared" ca="1" si="326"/>
        <v>#NAME?</v>
      </c>
    </row>
    <row r="9516" spans="1:16" x14ac:dyDescent="0.25">
      <c r="A9516" s="21" t="s">
        <v>2119</v>
      </c>
      <c r="B9516" s="25">
        <v>42346</v>
      </c>
      <c r="C9516" s="21">
        <v>3014551503</v>
      </c>
      <c r="D9516" s="21">
        <v>139669</v>
      </c>
      <c r="E9516" s="21"/>
      <c r="F9516" s="55">
        <v>249.72</v>
      </c>
      <c r="G9516" s="21" t="s">
        <v>1354</v>
      </c>
      <c r="P9516" s="21" t="e">
        <f t="shared" ca="1" si="326"/>
        <v>#NAME?</v>
      </c>
    </row>
    <row r="9517" spans="1:16" x14ac:dyDescent="0.25">
      <c r="A9517" s="21" t="s">
        <v>2119</v>
      </c>
      <c r="B9517" s="25">
        <v>42346</v>
      </c>
      <c r="C9517" s="21" t="s">
        <v>1400</v>
      </c>
      <c r="D9517" s="21" t="s">
        <v>1563</v>
      </c>
      <c r="E9517" s="26">
        <v>4068</v>
      </c>
      <c r="G9517" s="21" t="s">
        <v>1542</v>
      </c>
      <c r="P9517" s="21" t="e">
        <f t="shared" ca="1" si="326"/>
        <v>#NAME?</v>
      </c>
    </row>
    <row r="9518" spans="1:16" x14ac:dyDescent="0.25">
      <c r="A9518" s="21" t="s">
        <v>2119</v>
      </c>
      <c r="B9518" s="25">
        <v>42347</v>
      </c>
      <c r="C9518" s="21" t="s">
        <v>21</v>
      </c>
      <c r="D9518" s="21" t="s">
        <v>1564</v>
      </c>
      <c r="E9518" s="26">
        <v>-824.88</v>
      </c>
      <c r="G9518" s="21" t="s">
        <v>1565</v>
      </c>
      <c r="I9518" s="25" t="str">
        <f>YEAR(B9518)&amp;"_"&amp;WEEKNUM(B9518)</f>
        <v>2015_50</v>
      </c>
      <c r="P9518" s="21" t="e">
        <f t="shared" ca="1" si="326"/>
        <v>#NAME?</v>
      </c>
    </row>
    <row r="9519" spans="1:16" x14ac:dyDescent="0.25">
      <c r="A9519" s="21" t="s">
        <v>2119</v>
      </c>
      <c r="B9519" s="25">
        <v>42347</v>
      </c>
      <c r="C9519" s="21" t="s">
        <v>1230</v>
      </c>
      <c r="D9519" s="21">
        <v>354391</v>
      </c>
      <c r="E9519" s="21"/>
      <c r="F9519" s="55">
        <v>87</v>
      </c>
      <c r="G9519" s="21" t="s">
        <v>905</v>
      </c>
      <c r="P9519" s="21" t="e">
        <f t="shared" ca="1" si="326"/>
        <v>#NAME?</v>
      </c>
    </row>
    <row r="9520" spans="1:16" x14ac:dyDescent="0.25">
      <c r="A9520" s="21" t="s">
        <v>2119</v>
      </c>
      <c r="B9520" s="25">
        <v>42347</v>
      </c>
      <c r="C9520" s="21" t="s">
        <v>1230</v>
      </c>
      <c r="D9520" s="21">
        <v>354421</v>
      </c>
      <c r="E9520" s="21"/>
      <c r="F9520" s="55">
        <v>34.450000000000003</v>
      </c>
      <c r="G9520" s="21" t="s">
        <v>905</v>
      </c>
      <c r="P9520" s="21" t="e">
        <f t="shared" ca="1" si="326"/>
        <v>#NAME?</v>
      </c>
    </row>
    <row r="9521" spans="1:16" x14ac:dyDescent="0.25">
      <c r="A9521" s="21" t="s">
        <v>2119</v>
      </c>
      <c r="B9521" s="25">
        <v>42347</v>
      </c>
      <c r="C9521" s="21">
        <v>3014551503</v>
      </c>
      <c r="D9521" s="21">
        <v>392892</v>
      </c>
      <c r="E9521" s="21"/>
      <c r="F9521" s="55">
        <v>2175.33</v>
      </c>
      <c r="G9521" s="21" t="s">
        <v>1527</v>
      </c>
      <c r="H9521" s="21" t="s">
        <v>1770</v>
      </c>
      <c r="P9521" s="21" t="e">
        <f t="shared" ca="1" si="326"/>
        <v>#NAME?</v>
      </c>
    </row>
    <row r="9522" spans="1:16" x14ac:dyDescent="0.25">
      <c r="A9522" s="21" t="s">
        <v>2119</v>
      </c>
      <c r="B9522" s="25">
        <v>42347</v>
      </c>
      <c r="C9522" s="21" t="s">
        <v>6</v>
      </c>
      <c r="D9522" s="21">
        <v>184644</v>
      </c>
      <c r="E9522" s="21"/>
      <c r="F9522" s="55">
        <v>76.260000000000005</v>
      </c>
      <c r="G9522" s="21" t="s">
        <v>1527</v>
      </c>
      <c r="H9522" s="21" t="s">
        <v>1770</v>
      </c>
      <c r="P9522" s="21" t="e">
        <f t="shared" ca="1" si="326"/>
        <v>#NAME?</v>
      </c>
    </row>
    <row r="9523" spans="1:16" x14ac:dyDescent="0.25">
      <c r="A9523" s="21" t="s">
        <v>2119</v>
      </c>
      <c r="B9523" s="25">
        <v>42347</v>
      </c>
      <c r="C9523" s="21" t="s">
        <v>1230</v>
      </c>
      <c r="D9523" s="21">
        <v>139757</v>
      </c>
      <c r="E9523" s="21"/>
      <c r="F9523" s="55">
        <v>239.73</v>
      </c>
      <c r="G9523" s="21" t="s">
        <v>1566</v>
      </c>
      <c r="P9523" s="21" t="e">
        <f t="shared" ca="1" si="326"/>
        <v>#NAME?</v>
      </c>
    </row>
    <row r="9524" spans="1:16" x14ac:dyDescent="0.25">
      <c r="A9524" s="21" t="s">
        <v>2119</v>
      </c>
      <c r="B9524" s="25">
        <v>42348</v>
      </c>
      <c r="C9524" s="21">
        <v>3014551503</v>
      </c>
      <c r="D9524" s="21">
        <v>466679</v>
      </c>
      <c r="E9524" s="21"/>
      <c r="F9524" s="55">
        <v>630.47</v>
      </c>
      <c r="G9524" s="21" t="s">
        <v>1557</v>
      </c>
      <c r="P9524" s="21" t="e">
        <f t="shared" ca="1" si="326"/>
        <v>#NAME?</v>
      </c>
    </row>
    <row r="9525" spans="1:16" x14ac:dyDescent="0.25">
      <c r="A9525" s="21" t="s">
        <v>2119</v>
      </c>
      <c r="B9525" s="25">
        <v>42348</v>
      </c>
      <c r="C9525" s="21">
        <v>3014551503</v>
      </c>
      <c r="D9525" s="21">
        <v>432052</v>
      </c>
      <c r="E9525" s="21"/>
      <c r="F9525" s="55">
        <v>988.71</v>
      </c>
      <c r="G9525" s="21" t="s">
        <v>1554</v>
      </c>
      <c r="P9525" s="21" t="e">
        <f t="shared" ca="1" si="326"/>
        <v>#NAME?</v>
      </c>
    </row>
    <row r="9526" spans="1:16" x14ac:dyDescent="0.25">
      <c r="A9526" s="21" t="s">
        <v>2119</v>
      </c>
      <c r="B9526" s="25">
        <v>42348</v>
      </c>
      <c r="C9526" s="21" t="s">
        <v>1230</v>
      </c>
      <c r="D9526" s="21">
        <v>354606</v>
      </c>
      <c r="E9526" s="21"/>
      <c r="F9526" s="55">
        <v>393.33</v>
      </c>
      <c r="G9526" s="21" t="s">
        <v>69</v>
      </c>
      <c r="H9526" s="21" t="s">
        <v>1573</v>
      </c>
      <c r="P9526" s="21" t="e">
        <f t="shared" ca="1" si="326"/>
        <v>#NAME?</v>
      </c>
    </row>
    <row r="9527" spans="1:16" x14ac:dyDescent="0.25">
      <c r="A9527" s="21" t="s">
        <v>2119</v>
      </c>
      <c r="B9527" s="25">
        <v>42348</v>
      </c>
      <c r="C9527" s="21" t="s">
        <v>1230</v>
      </c>
      <c r="D9527" s="21">
        <v>354629</v>
      </c>
      <c r="E9527" s="21"/>
      <c r="F9527" s="55">
        <v>71.900000000000006</v>
      </c>
      <c r="G9527" s="21" t="s">
        <v>69</v>
      </c>
      <c r="H9527" s="21" t="s">
        <v>1573</v>
      </c>
      <c r="P9527" s="21" t="e">
        <f t="shared" ca="1" si="326"/>
        <v>#NAME?</v>
      </c>
    </row>
    <row r="9528" spans="1:16" x14ac:dyDescent="0.25">
      <c r="A9528" s="21" t="s">
        <v>2119</v>
      </c>
      <c r="B9528" s="25">
        <v>42348</v>
      </c>
      <c r="C9528" s="21" t="s">
        <v>6</v>
      </c>
      <c r="D9528" s="21">
        <v>184722</v>
      </c>
      <c r="E9528" s="21"/>
      <c r="F9528" s="55">
        <v>78.680000000000007</v>
      </c>
      <c r="G9528" s="21" t="s">
        <v>1527</v>
      </c>
      <c r="H9528" s="21" t="s">
        <v>1770</v>
      </c>
      <c r="P9528" s="21" t="e">
        <f t="shared" ca="1" si="326"/>
        <v>#NAME?</v>
      </c>
    </row>
    <row r="9529" spans="1:16" x14ac:dyDescent="0.25">
      <c r="A9529" s="21" t="s">
        <v>2119</v>
      </c>
      <c r="B9529" s="25">
        <v>42348</v>
      </c>
      <c r="C9529" s="21">
        <v>3014551503</v>
      </c>
      <c r="D9529" s="21">
        <v>226770</v>
      </c>
      <c r="E9529" s="21"/>
      <c r="F9529" s="55">
        <v>244.25</v>
      </c>
      <c r="G9529" s="21" t="s">
        <v>1557</v>
      </c>
      <c r="P9529" s="21" t="e">
        <f t="shared" ca="1" si="326"/>
        <v>#NAME?</v>
      </c>
    </row>
    <row r="9530" spans="1:16" x14ac:dyDescent="0.25">
      <c r="A9530" s="21" t="s">
        <v>2119</v>
      </c>
      <c r="B9530" s="25">
        <v>42349</v>
      </c>
      <c r="C9530" s="21" t="s">
        <v>6</v>
      </c>
      <c r="D9530" s="21">
        <v>723226</v>
      </c>
      <c r="E9530" s="21"/>
      <c r="F9530" s="55">
        <v>545.54</v>
      </c>
      <c r="G9530" s="21" t="s">
        <v>1556</v>
      </c>
      <c r="P9530" s="21" t="e">
        <f t="shared" ca="1" si="326"/>
        <v>#NAME?</v>
      </c>
    </row>
    <row r="9531" spans="1:16" x14ac:dyDescent="0.25">
      <c r="A9531" s="21" t="s">
        <v>2119</v>
      </c>
      <c r="B9531" s="25">
        <v>42349</v>
      </c>
      <c r="C9531" s="21" t="s">
        <v>6</v>
      </c>
      <c r="D9531" s="21">
        <v>184808</v>
      </c>
      <c r="E9531" s="21"/>
      <c r="F9531" s="55">
        <v>315.16000000000003</v>
      </c>
      <c r="G9531" s="21" t="s">
        <v>1527</v>
      </c>
      <c r="H9531" s="21" t="s">
        <v>1770</v>
      </c>
      <c r="P9531" s="21" t="e">
        <f t="shared" ca="1" si="326"/>
        <v>#NAME?</v>
      </c>
    </row>
    <row r="9532" spans="1:16" x14ac:dyDescent="0.25">
      <c r="A9532" s="21" t="s">
        <v>2119</v>
      </c>
      <c r="B9532" s="25">
        <v>42349</v>
      </c>
      <c r="C9532" s="21" t="s">
        <v>6</v>
      </c>
      <c r="D9532" s="21">
        <v>139907</v>
      </c>
      <c r="E9532" s="21"/>
      <c r="F9532" s="55">
        <v>799.38</v>
      </c>
      <c r="G9532" s="21" t="s">
        <v>62</v>
      </c>
      <c r="P9532" s="21" t="e">
        <f t="shared" ca="1" si="326"/>
        <v>#NAME?</v>
      </c>
    </row>
    <row r="9533" spans="1:16" x14ac:dyDescent="0.25">
      <c r="A9533" s="21" t="s">
        <v>2119</v>
      </c>
      <c r="B9533" s="25">
        <v>42350</v>
      </c>
      <c r="C9533" s="21">
        <v>3014551503</v>
      </c>
      <c r="D9533" s="21">
        <v>572353</v>
      </c>
      <c r="E9533" s="21"/>
      <c r="F9533" s="55">
        <v>1521.53</v>
      </c>
      <c r="G9533" s="21" t="s">
        <v>1556</v>
      </c>
      <c r="P9533" s="21" t="e">
        <f t="shared" ca="1" si="326"/>
        <v>#NAME?</v>
      </c>
    </row>
    <row r="9534" spans="1:16" x14ac:dyDescent="0.25">
      <c r="A9534" s="21" t="s">
        <v>2119</v>
      </c>
      <c r="B9534" s="25">
        <v>42350</v>
      </c>
      <c r="C9534" s="21" t="s">
        <v>1230</v>
      </c>
      <c r="D9534" s="21">
        <v>432313</v>
      </c>
      <c r="E9534" s="21"/>
      <c r="F9534" s="55">
        <v>60.23</v>
      </c>
      <c r="G9534" s="21" t="s">
        <v>1560</v>
      </c>
      <c r="H9534" s="21" t="s">
        <v>1770</v>
      </c>
      <c r="P9534" s="21" t="e">
        <f t="shared" ca="1" si="326"/>
        <v>#NAME?</v>
      </c>
    </row>
    <row r="9535" spans="1:16" x14ac:dyDescent="0.25">
      <c r="A9535" s="21" t="s">
        <v>2119</v>
      </c>
      <c r="B9535" s="25">
        <v>42350</v>
      </c>
      <c r="C9535" s="21" t="s">
        <v>1230</v>
      </c>
      <c r="D9535" s="21">
        <v>354827</v>
      </c>
      <c r="E9535" s="21"/>
      <c r="F9535" s="55">
        <v>109.14</v>
      </c>
      <c r="G9535" s="21" t="s">
        <v>69</v>
      </c>
      <c r="H9535" s="21" t="s">
        <v>1573</v>
      </c>
      <c r="P9535" s="21" t="e">
        <f t="shared" ca="1" si="326"/>
        <v>#NAME?</v>
      </c>
    </row>
    <row r="9536" spans="1:16" x14ac:dyDescent="0.25">
      <c r="A9536" s="21" t="s">
        <v>2119</v>
      </c>
      <c r="B9536" s="25">
        <v>42350</v>
      </c>
      <c r="C9536" s="21">
        <v>3014551503</v>
      </c>
      <c r="D9536" s="21">
        <v>184884</v>
      </c>
      <c r="E9536" s="21"/>
      <c r="F9536" s="55">
        <v>73.03</v>
      </c>
      <c r="G9536" s="21" t="s">
        <v>1527</v>
      </c>
      <c r="H9536" s="21" t="s">
        <v>1770</v>
      </c>
      <c r="P9536" s="21" t="e">
        <f t="shared" ca="1" si="326"/>
        <v>#NAME?</v>
      </c>
    </row>
    <row r="9537" spans="1:16" x14ac:dyDescent="0.25">
      <c r="A9537" s="21" t="s">
        <v>2119</v>
      </c>
      <c r="B9537" s="25">
        <v>42352</v>
      </c>
      <c r="C9537" s="21" t="s">
        <v>1015</v>
      </c>
      <c r="D9537" s="21" t="s">
        <v>1558</v>
      </c>
      <c r="E9537" s="26">
        <v>10000</v>
      </c>
      <c r="G9537" s="21" t="s">
        <v>1558</v>
      </c>
      <c r="I9537" s="25" t="str">
        <f t="shared" ref="I9537:I9547" si="329">YEAR(B9537)&amp;"_"&amp;WEEKNUM(B9537)</f>
        <v>2015_51</v>
      </c>
      <c r="P9537" s="21" t="e">
        <f t="shared" ca="1" si="326"/>
        <v>#NAME?</v>
      </c>
    </row>
    <row r="9538" spans="1:16" x14ac:dyDescent="0.25">
      <c r="A9538" s="21" t="s">
        <v>2119</v>
      </c>
      <c r="B9538" s="25">
        <v>42352</v>
      </c>
      <c r="C9538" s="21" t="s">
        <v>1015</v>
      </c>
      <c r="D9538" s="21" t="s">
        <v>40</v>
      </c>
      <c r="E9538" s="26">
        <v>250</v>
      </c>
      <c r="G9538" s="21" t="s">
        <v>1542</v>
      </c>
      <c r="I9538" s="25" t="str">
        <f t="shared" si="329"/>
        <v>2015_51</v>
      </c>
      <c r="P9538" s="21" t="e">
        <f t="shared" ca="1" si="326"/>
        <v>#NAME?</v>
      </c>
    </row>
    <row r="9539" spans="1:16" x14ac:dyDescent="0.25">
      <c r="A9539" s="21" t="s">
        <v>2119</v>
      </c>
      <c r="B9539" s="25">
        <v>42352</v>
      </c>
      <c r="C9539" s="21" t="s">
        <v>1015</v>
      </c>
      <c r="D9539" s="21" t="s">
        <v>40</v>
      </c>
      <c r="E9539" s="26">
        <v>490</v>
      </c>
      <c r="G9539" s="21" t="s">
        <v>69</v>
      </c>
      <c r="H9539" s="21" t="s">
        <v>1573</v>
      </c>
      <c r="I9539" s="25" t="str">
        <f t="shared" si="329"/>
        <v>2015_51</v>
      </c>
      <c r="P9539" s="21" t="e">
        <f t="shared" ca="1" si="326"/>
        <v>#NAME?</v>
      </c>
    </row>
    <row r="9540" spans="1:16" x14ac:dyDescent="0.25">
      <c r="A9540" s="21" t="s">
        <v>2119</v>
      </c>
      <c r="B9540" s="25">
        <v>42352</v>
      </c>
      <c r="C9540" s="21" t="s">
        <v>1015</v>
      </c>
      <c r="D9540" s="21" t="s">
        <v>40</v>
      </c>
      <c r="E9540" s="26">
        <v>395</v>
      </c>
      <c r="G9540" s="21" t="s">
        <v>1557</v>
      </c>
      <c r="I9540" s="25" t="str">
        <f t="shared" si="329"/>
        <v>2015_51</v>
      </c>
      <c r="P9540" s="21" t="e">
        <f t="shared" ca="1" si="326"/>
        <v>#NAME?</v>
      </c>
    </row>
    <row r="9541" spans="1:16" x14ac:dyDescent="0.25">
      <c r="A9541" s="21" t="s">
        <v>2119</v>
      </c>
      <c r="B9541" s="25">
        <v>42352</v>
      </c>
      <c r="C9541" s="21" t="s">
        <v>1015</v>
      </c>
      <c r="D9541" s="21" t="s">
        <v>1069</v>
      </c>
      <c r="E9541" s="26">
        <v>115</v>
      </c>
      <c r="G9541" s="21" t="s">
        <v>259</v>
      </c>
      <c r="I9541" s="25" t="str">
        <f t="shared" si="329"/>
        <v>2015_51</v>
      </c>
      <c r="P9541" s="21" t="e">
        <f t="shared" ca="1" si="326"/>
        <v>#NAME?</v>
      </c>
    </row>
    <row r="9542" spans="1:16" x14ac:dyDescent="0.25">
      <c r="A9542" s="21" t="s">
        <v>2119</v>
      </c>
      <c r="B9542" s="25">
        <v>42352</v>
      </c>
      <c r="C9542" s="21" t="s">
        <v>1015</v>
      </c>
      <c r="D9542" s="21" t="s">
        <v>1069</v>
      </c>
      <c r="E9542" s="26">
        <v>115</v>
      </c>
      <c r="G9542" s="21" t="s">
        <v>158</v>
      </c>
      <c r="I9542" s="25" t="str">
        <f t="shared" si="329"/>
        <v>2015_51</v>
      </c>
      <c r="P9542" s="21" t="e">
        <f t="shared" ca="1" si="326"/>
        <v>#NAME?</v>
      </c>
    </row>
    <row r="9543" spans="1:16" x14ac:dyDescent="0.25">
      <c r="A9543" s="21" t="s">
        <v>2119</v>
      </c>
      <c r="B9543" s="25">
        <v>42352</v>
      </c>
      <c r="C9543" s="21" t="s">
        <v>21</v>
      </c>
      <c r="D9543" s="21" t="s">
        <v>1487</v>
      </c>
      <c r="E9543" s="26">
        <v>320</v>
      </c>
      <c r="G9543" s="21" t="s">
        <v>1567</v>
      </c>
      <c r="I9543" s="25" t="str">
        <f t="shared" si="329"/>
        <v>2015_51</v>
      </c>
      <c r="P9543" s="21" t="e">
        <f t="shared" ca="1" si="326"/>
        <v>#NAME?</v>
      </c>
    </row>
    <row r="9544" spans="1:16" x14ac:dyDescent="0.25">
      <c r="A9544" s="21" t="s">
        <v>2119</v>
      </c>
      <c r="B9544" s="25">
        <v>42352</v>
      </c>
      <c r="C9544" s="21" t="s">
        <v>21</v>
      </c>
      <c r="D9544" s="21" t="s">
        <v>40</v>
      </c>
      <c r="E9544" s="26">
        <v>500</v>
      </c>
      <c r="G9544" s="21" t="s">
        <v>1354</v>
      </c>
      <c r="I9544" s="25" t="str">
        <f t="shared" si="329"/>
        <v>2015_51</v>
      </c>
      <c r="P9544" s="21" t="e">
        <f t="shared" ca="1" si="326"/>
        <v>#NAME?</v>
      </c>
    </row>
    <row r="9545" spans="1:16" x14ac:dyDescent="0.25">
      <c r="A9545" s="21" t="s">
        <v>2119</v>
      </c>
      <c r="B9545" s="25">
        <v>42352</v>
      </c>
      <c r="C9545" s="21" t="s">
        <v>21</v>
      </c>
      <c r="D9545" s="21" t="s">
        <v>40</v>
      </c>
      <c r="E9545" s="26">
        <v>2680</v>
      </c>
      <c r="G9545" s="21" t="s">
        <v>1556</v>
      </c>
      <c r="I9545" s="25" t="str">
        <f t="shared" si="329"/>
        <v>2015_51</v>
      </c>
      <c r="P9545" s="21" t="e">
        <f t="shared" ca="1" si="326"/>
        <v>#NAME?</v>
      </c>
    </row>
    <row r="9546" spans="1:16" x14ac:dyDescent="0.25">
      <c r="A9546" s="21" t="s">
        <v>2119</v>
      </c>
      <c r="B9546" s="25">
        <v>42352</v>
      </c>
      <c r="C9546" s="21" t="s">
        <v>21</v>
      </c>
      <c r="D9546" s="21" t="s">
        <v>40</v>
      </c>
      <c r="E9546" s="26">
        <v>1280</v>
      </c>
      <c r="G9546" s="21" t="s">
        <v>1560</v>
      </c>
      <c r="H9546" s="21" t="s">
        <v>1770</v>
      </c>
      <c r="I9546" s="25" t="str">
        <f t="shared" si="329"/>
        <v>2015_51</v>
      </c>
      <c r="P9546" s="21" t="e">
        <f t="shared" ca="1" si="326"/>
        <v>#NAME?</v>
      </c>
    </row>
    <row r="9547" spans="1:16" x14ac:dyDescent="0.25">
      <c r="A9547" s="21" t="s">
        <v>2119</v>
      </c>
      <c r="B9547" s="25">
        <v>42352</v>
      </c>
      <c r="C9547" s="21" t="s">
        <v>21</v>
      </c>
      <c r="D9547" s="21" t="s">
        <v>46</v>
      </c>
      <c r="E9547" s="26">
        <v>1360</v>
      </c>
      <c r="G9547" s="21" t="s">
        <v>1560</v>
      </c>
      <c r="H9547" s="21" t="s">
        <v>1770</v>
      </c>
      <c r="I9547" s="25" t="str">
        <f t="shared" si="329"/>
        <v>2015_51</v>
      </c>
      <c r="P9547" s="21" t="e">
        <f t="shared" ca="1" si="326"/>
        <v>#NAME?</v>
      </c>
    </row>
    <row r="9548" spans="1:16" x14ac:dyDescent="0.25">
      <c r="A9548" s="21" t="s">
        <v>2119</v>
      </c>
      <c r="B9548" s="25">
        <v>42352</v>
      </c>
      <c r="C9548" s="21" t="s">
        <v>6</v>
      </c>
      <c r="D9548" s="21">
        <v>467006</v>
      </c>
      <c r="E9548" s="21"/>
      <c r="F9548" s="55">
        <v>89.82</v>
      </c>
      <c r="G9548" s="21" t="s">
        <v>1421</v>
      </c>
      <c r="P9548" s="21" t="e">
        <f t="shared" ca="1" si="326"/>
        <v>#NAME?</v>
      </c>
    </row>
    <row r="9549" spans="1:16" x14ac:dyDescent="0.25">
      <c r="A9549" s="21" t="s">
        <v>2119</v>
      </c>
      <c r="B9549" s="25">
        <v>42352</v>
      </c>
      <c r="C9549" s="21" t="s">
        <v>6</v>
      </c>
      <c r="D9549" s="21">
        <v>432454</v>
      </c>
      <c r="E9549" s="21"/>
      <c r="F9549" s="55">
        <v>477.1</v>
      </c>
      <c r="G9549" s="21" t="s">
        <v>1554</v>
      </c>
      <c r="P9549" s="21" t="e">
        <f t="shared" ca="1" si="326"/>
        <v>#NAME?</v>
      </c>
    </row>
    <row r="9550" spans="1:16" x14ac:dyDescent="0.25">
      <c r="A9550" s="21" t="s">
        <v>2119</v>
      </c>
      <c r="B9550" s="25">
        <v>42352</v>
      </c>
      <c r="C9550" s="21">
        <v>3014551503</v>
      </c>
      <c r="D9550" s="21">
        <v>432512</v>
      </c>
      <c r="E9550" s="21"/>
      <c r="F9550" s="55">
        <v>82.59</v>
      </c>
      <c r="G9550" s="21" t="s">
        <v>1568</v>
      </c>
      <c r="P9550" s="21" t="e">
        <f t="shared" ca="1" si="326"/>
        <v>#NAME?</v>
      </c>
    </row>
    <row r="9551" spans="1:16" x14ac:dyDescent="0.25">
      <c r="A9551" s="21" t="s">
        <v>2119</v>
      </c>
      <c r="B9551" s="25">
        <v>42352</v>
      </c>
      <c r="C9551" s="21">
        <v>3014551503</v>
      </c>
      <c r="D9551" s="21" t="s">
        <v>299</v>
      </c>
      <c r="E9551" s="21"/>
      <c r="F9551" s="55">
        <v>32.57</v>
      </c>
      <c r="G9551" s="21" t="s">
        <v>1569</v>
      </c>
      <c r="P9551" s="21" t="e">
        <f t="shared" ca="1" si="326"/>
        <v>#NAME?</v>
      </c>
    </row>
    <row r="9552" spans="1:16" x14ac:dyDescent="0.25">
      <c r="A9552" s="21" t="s">
        <v>2119</v>
      </c>
      <c r="B9552" s="25">
        <v>42352</v>
      </c>
      <c r="C9552" s="21">
        <v>3014551503</v>
      </c>
      <c r="D9552" s="21">
        <v>184966</v>
      </c>
      <c r="E9552" s="21"/>
      <c r="F9552" s="55">
        <v>301.61</v>
      </c>
      <c r="G9552" s="21" t="s">
        <v>1527</v>
      </c>
      <c r="H9552" s="21" t="s">
        <v>1770</v>
      </c>
      <c r="P9552" s="21" t="e">
        <f t="shared" ca="1" si="326"/>
        <v>#NAME?</v>
      </c>
    </row>
    <row r="9553" spans="1:16" x14ac:dyDescent="0.25">
      <c r="A9553" s="21" t="s">
        <v>2119</v>
      </c>
      <c r="B9553" s="25">
        <v>42352</v>
      </c>
      <c r="C9553" s="21" t="s">
        <v>6</v>
      </c>
      <c r="D9553" s="21">
        <v>185006</v>
      </c>
      <c r="E9553" s="21"/>
      <c r="F9553" s="55">
        <v>59.11</v>
      </c>
      <c r="G9553" s="21" t="s">
        <v>1527</v>
      </c>
      <c r="H9553" s="21" t="s">
        <v>1770</v>
      </c>
      <c r="P9553" s="21" t="e">
        <f t="shared" ca="1" si="326"/>
        <v>#NAME?</v>
      </c>
    </row>
    <row r="9554" spans="1:16" x14ac:dyDescent="0.25">
      <c r="A9554" s="21" t="s">
        <v>2119</v>
      </c>
      <c r="B9554" s="25">
        <v>42352</v>
      </c>
      <c r="C9554" s="21">
        <v>3014551503</v>
      </c>
      <c r="D9554" s="21">
        <v>295189</v>
      </c>
      <c r="E9554" s="21"/>
      <c r="F9554" s="55">
        <v>318.08999999999997</v>
      </c>
      <c r="G9554" s="21" t="s">
        <v>1556</v>
      </c>
      <c r="P9554" s="21" t="e">
        <f t="shared" ref="P9554:P9617" ca="1" si="330">sheetexists("budgets", G9554)</f>
        <v>#NAME?</v>
      </c>
    </row>
    <row r="9555" spans="1:16" x14ac:dyDescent="0.25">
      <c r="A9555" s="21" t="s">
        <v>2119</v>
      </c>
      <c r="B9555" s="25">
        <v>42352</v>
      </c>
      <c r="C9555" s="21" t="s">
        <v>6</v>
      </c>
      <c r="D9555" s="21">
        <v>140060</v>
      </c>
      <c r="E9555" s="21"/>
      <c r="F9555" s="55">
        <v>428.93</v>
      </c>
      <c r="G9555" s="21" t="s">
        <v>1538</v>
      </c>
      <c r="H9555" s="21" t="s">
        <v>1770</v>
      </c>
      <c r="P9555" s="21" t="e">
        <f t="shared" ca="1" si="330"/>
        <v>#NAME?</v>
      </c>
    </row>
    <row r="9556" spans="1:16" x14ac:dyDescent="0.25">
      <c r="A9556" s="21" t="s">
        <v>2119</v>
      </c>
      <c r="B9556" s="25">
        <v>42353</v>
      </c>
      <c r="C9556" s="21" t="s">
        <v>1230</v>
      </c>
      <c r="D9556" s="21">
        <v>355046</v>
      </c>
      <c r="E9556" s="21"/>
      <c r="F9556" s="55">
        <v>132.47</v>
      </c>
      <c r="G9556" s="21" t="s">
        <v>1459</v>
      </c>
      <c r="P9556" s="21" t="e">
        <f t="shared" ca="1" si="330"/>
        <v>#NAME?</v>
      </c>
    </row>
    <row r="9557" spans="1:16" x14ac:dyDescent="0.25">
      <c r="A9557" s="21" t="s">
        <v>2119</v>
      </c>
      <c r="B9557" s="25">
        <v>42353</v>
      </c>
      <c r="C9557" s="21" t="s">
        <v>6</v>
      </c>
      <c r="D9557" s="21">
        <v>185063</v>
      </c>
      <c r="E9557" s="21"/>
      <c r="F9557" s="55">
        <v>190.17</v>
      </c>
      <c r="G9557" s="21" t="s">
        <v>1527</v>
      </c>
      <c r="H9557" s="21" t="s">
        <v>1770</v>
      </c>
      <c r="P9557" s="21" t="e">
        <f t="shared" ca="1" si="330"/>
        <v>#NAME?</v>
      </c>
    </row>
    <row r="9558" spans="1:16" x14ac:dyDescent="0.25">
      <c r="A9558" s="21" t="s">
        <v>2119</v>
      </c>
      <c r="B9558" s="25">
        <v>42353</v>
      </c>
      <c r="C9558" s="21" t="s">
        <v>6</v>
      </c>
      <c r="D9558" s="21" t="s">
        <v>299</v>
      </c>
      <c r="E9558" s="21"/>
      <c r="F9558" s="55">
        <v>62.27</v>
      </c>
      <c r="G9558" s="21" t="s">
        <v>1570</v>
      </c>
      <c r="P9558" s="21" t="e">
        <f t="shared" ca="1" si="330"/>
        <v>#NAME?</v>
      </c>
    </row>
    <row r="9559" spans="1:16" x14ac:dyDescent="0.25">
      <c r="A9559" s="21" t="s">
        <v>2119</v>
      </c>
      <c r="B9559" s="25">
        <v>42353</v>
      </c>
      <c r="C9559" s="21" t="s">
        <v>6</v>
      </c>
      <c r="D9559" s="21">
        <v>295298</v>
      </c>
      <c r="E9559" s="21"/>
      <c r="F9559" s="55">
        <v>917.78</v>
      </c>
      <c r="G9559" s="21" t="s">
        <v>1556</v>
      </c>
      <c r="P9559" s="21" t="e">
        <f t="shared" ca="1" si="330"/>
        <v>#NAME?</v>
      </c>
    </row>
    <row r="9560" spans="1:16" x14ac:dyDescent="0.25">
      <c r="A9560" s="21" t="s">
        <v>2119</v>
      </c>
      <c r="B9560" s="25">
        <v>42353</v>
      </c>
      <c r="C9560" s="21" t="s">
        <v>6</v>
      </c>
      <c r="D9560" s="21">
        <v>108602</v>
      </c>
      <c r="E9560" s="21"/>
      <c r="F9560" s="55">
        <v>268.60000000000002</v>
      </c>
      <c r="G9560" s="21" t="s">
        <v>1450</v>
      </c>
      <c r="P9560" s="21" t="e">
        <f t="shared" ca="1" si="330"/>
        <v>#NAME?</v>
      </c>
    </row>
    <row r="9561" spans="1:16" x14ac:dyDescent="0.25">
      <c r="A9561" s="21" t="s">
        <v>2119</v>
      </c>
      <c r="B9561" s="25">
        <v>42354</v>
      </c>
      <c r="C9561" s="21" t="s">
        <v>1015</v>
      </c>
      <c r="D9561" s="21" t="s">
        <v>899</v>
      </c>
      <c r="E9561" s="26">
        <v>2002</v>
      </c>
      <c r="G9561" s="21" t="s">
        <v>1538</v>
      </c>
      <c r="H9561" s="21" t="s">
        <v>1770</v>
      </c>
      <c r="I9561" s="25" t="str">
        <f>YEAR(B9561)&amp;"_"&amp;WEEKNUM(B9561)</f>
        <v>2015_51</v>
      </c>
      <c r="P9561" s="21" t="e">
        <f t="shared" ca="1" si="330"/>
        <v>#NAME?</v>
      </c>
    </row>
    <row r="9562" spans="1:16" x14ac:dyDescent="0.25">
      <c r="A9562" s="21" t="s">
        <v>2119</v>
      </c>
      <c r="B9562" s="25">
        <v>42354</v>
      </c>
      <c r="C9562" s="21" t="s">
        <v>1015</v>
      </c>
      <c r="D9562" s="21" t="s">
        <v>1571</v>
      </c>
      <c r="E9562" s="26">
        <v>1000</v>
      </c>
      <c r="G9562" s="21" t="s">
        <v>1364</v>
      </c>
      <c r="I9562" s="25" t="str">
        <f>YEAR(B9562)&amp;"_"&amp;WEEKNUM(B9562)</f>
        <v>2015_51</v>
      </c>
      <c r="P9562" s="21" t="e">
        <f t="shared" ca="1" si="330"/>
        <v>#NAME?</v>
      </c>
    </row>
    <row r="9563" spans="1:16" x14ac:dyDescent="0.25">
      <c r="A9563" s="21" t="s">
        <v>2119</v>
      </c>
      <c r="B9563" s="25">
        <v>42354</v>
      </c>
      <c r="C9563" s="21" t="s">
        <v>21</v>
      </c>
      <c r="D9563" s="21" t="s">
        <v>1300</v>
      </c>
      <c r="E9563" s="26">
        <v>185</v>
      </c>
      <c r="G9563" s="21" t="s">
        <v>287</v>
      </c>
      <c r="I9563" s="25" t="str">
        <f>YEAR(B9563)&amp;"_"&amp;WEEKNUM(B9563)</f>
        <v>2015_51</v>
      </c>
      <c r="P9563" s="21" t="e">
        <f t="shared" ca="1" si="330"/>
        <v>#NAME?</v>
      </c>
    </row>
    <row r="9564" spans="1:16" x14ac:dyDescent="0.25">
      <c r="A9564" s="21" t="s">
        <v>2119</v>
      </c>
      <c r="B9564" s="25">
        <v>42354</v>
      </c>
      <c r="C9564" s="21" t="s">
        <v>21</v>
      </c>
      <c r="D9564" s="21" t="s">
        <v>1571</v>
      </c>
      <c r="E9564" s="26">
        <v>1000</v>
      </c>
      <c r="G9564" s="21" t="s">
        <v>1354</v>
      </c>
      <c r="I9564" s="25" t="str">
        <f>YEAR(B9564)&amp;"_"&amp;WEEKNUM(B9564)</f>
        <v>2015_51</v>
      </c>
      <c r="P9564" s="21" t="e">
        <f t="shared" ca="1" si="330"/>
        <v>#NAME?</v>
      </c>
    </row>
    <row r="9565" spans="1:16" x14ac:dyDescent="0.25">
      <c r="A9565" s="21" t="s">
        <v>2119</v>
      </c>
      <c r="B9565" s="25">
        <v>42354</v>
      </c>
      <c r="C9565" s="21" t="s">
        <v>21</v>
      </c>
      <c r="D9565" s="21" t="s">
        <v>1571</v>
      </c>
      <c r="E9565" s="26">
        <v>1000</v>
      </c>
      <c r="G9565" s="21" t="s">
        <v>1372</v>
      </c>
      <c r="I9565" s="25" t="str">
        <f>YEAR(B9565)&amp;"_"&amp;WEEKNUM(B9565)</f>
        <v>2015_51</v>
      </c>
      <c r="P9565" s="21" t="e">
        <f t="shared" ca="1" si="330"/>
        <v>#NAME?</v>
      </c>
    </row>
    <row r="9566" spans="1:16" x14ac:dyDescent="0.25">
      <c r="A9566" s="21" t="s">
        <v>2119</v>
      </c>
      <c r="B9566" s="25">
        <v>42354</v>
      </c>
      <c r="C9566" s="21" t="s">
        <v>6</v>
      </c>
      <c r="D9566" s="21">
        <v>432761</v>
      </c>
      <c r="E9566" s="21"/>
      <c r="F9566" s="55">
        <v>110.71</v>
      </c>
      <c r="G9566" s="21" t="s">
        <v>1560</v>
      </c>
      <c r="H9566" s="21" t="s">
        <v>1770</v>
      </c>
      <c r="P9566" s="21" t="e">
        <f t="shared" ca="1" si="330"/>
        <v>#NAME?</v>
      </c>
    </row>
    <row r="9567" spans="1:16" x14ac:dyDescent="0.25">
      <c r="A9567" s="21" t="s">
        <v>2119</v>
      </c>
      <c r="B9567" s="25">
        <v>42354</v>
      </c>
      <c r="C9567" s="21" t="s">
        <v>6</v>
      </c>
      <c r="D9567" s="21">
        <v>355235</v>
      </c>
      <c r="E9567" s="21"/>
      <c r="F9567" s="55">
        <v>418.29</v>
      </c>
      <c r="G9567" s="21" t="s">
        <v>1554</v>
      </c>
      <c r="P9567" s="21" t="e">
        <f t="shared" ca="1" si="330"/>
        <v>#NAME?</v>
      </c>
    </row>
    <row r="9568" spans="1:16" x14ac:dyDescent="0.25">
      <c r="A9568" s="21" t="s">
        <v>2119</v>
      </c>
      <c r="B9568" s="25">
        <v>42354</v>
      </c>
      <c r="C9568" s="21" t="s">
        <v>6</v>
      </c>
      <c r="D9568" s="21">
        <v>355239</v>
      </c>
      <c r="E9568" s="21"/>
      <c r="F9568" s="55">
        <v>118.08</v>
      </c>
      <c r="G9568" s="21" t="s">
        <v>331</v>
      </c>
      <c r="P9568" s="21" t="e">
        <f t="shared" ca="1" si="330"/>
        <v>#NAME?</v>
      </c>
    </row>
    <row r="9569" spans="1:16" x14ac:dyDescent="0.25">
      <c r="A9569" s="21" t="s">
        <v>2119</v>
      </c>
      <c r="B9569" s="25">
        <v>42354</v>
      </c>
      <c r="C9569" s="21" t="s">
        <v>6</v>
      </c>
      <c r="D9569" s="21">
        <v>393938</v>
      </c>
      <c r="E9569" s="21"/>
      <c r="F9569" s="55">
        <v>970.72</v>
      </c>
      <c r="G9569" s="21" t="s">
        <v>1538</v>
      </c>
      <c r="H9569" s="21" t="s">
        <v>1770</v>
      </c>
      <c r="P9569" s="21" t="e">
        <f t="shared" ca="1" si="330"/>
        <v>#NAME?</v>
      </c>
    </row>
    <row r="9570" spans="1:16" x14ac:dyDescent="0.25">
      <c r="A9570" s="21" t="s">
        <v>2119</v>
      </c>
      <c r="B9570" s="25">
        <v>42354</v>
      </c>
      <c r="C9570" s="21" t="s">
        <v>6</v>
      </c>
      <c r="D9570" s="21">
        <v>185148</v>
      </c>
      <c r="E9570" s="21"/>
      <c r="F9570" s="55">
        <v>121.33</v>
      </c>
      <c r="G9570" s="21" t="s">
        <v>1527</v>
      </c>
      <c r="H9570" s="21" t="s">
        <v>1770</v>
      </c>
      <c r="P9570" s="21" t="e">
        <f t="shared" ca="1" si="330"/>
        <v>#NAME?</v>
      </c>
    </row>
    <row r="9571" spans="1:16" x14ac:dyDescent="0.25">
      <c r="A9571" s="21" t="s">
        <v>2119</v>
      </c>
      <c r="B9571" s="25">
        <v>42354</v>
      </c>
      <c r="C9571" s="21" t="s">
        <v>6</v>
      </c>
      <c r="D9571" s="21">
        <v>185196</v>
      </c>
      <c r="E9571" s="21"/>
      <c r="F9571" s="55">
        <v>71.02</v>
      </c>
      <c r="G9571" s="21" t="s">
        <v>1527</v>
      </c>
      <c r="H9571" s="21" t="s">
        <v>1770</v>
      </c>
      <c r="P9571" s="21" t="e">
        <f t="shared" ca="1" si="330"/>
        <v>#NAME?</v>
      </c>
    </row>
    <row r="9572" spans="1:16" x14ac:dyDescent="0.25">
      <c r="A9572" s="21" t="s">
        <v>2119</v>
      </c>
      <c r="B9572" s="25">
        <v>42355</v>
      </c>
      <c r="C9572" s="21" t="s">
        <v>1015</v>
      </c>
      <c r="D9572" s="21" t="s">
        <v>1066</v>
      </c>
      <c r="E9572" s="26">
        <v>450</v>
      </c>
      <c r="G9572" s="21" t="s">
        <v>1450</v>
      </c>
      <c r="I9572" s="25" t="str">
        <f>YEAR(B9572)&amp;"_"&amp;WEEKNUM(B9572)</f>
        <v>2015_51</v>
      </c>
      <c r="P9572" s="21" t="e">
        <f t="shared" ca="1" si="330"/>
        <v>#NAME?</v>
      </c>
    </row>
    <row r="9573" spans="1:16" x14ac:dyDescent="0.25">
      <c r="A9573" s="21" t="s">
        <v>2119</v>
      </c>
      <c r="B9573" s="25">
        <v>42355</v>
      </c>
      <c r="C9573" s="21" t="s">
        <v>6</v>
      </c>
      <c r="D9573" s="21">
        <v>432942</v>
      </c>
      <c r="E9573" s="21"/>
      <c r="F9573" s="55">
        <v>315.19</v>
      </c>
      <c r="G9573" s="21" t="s">
        <v>1560</v>
      </c>
      <c r="H9573" s="21" t="s">
        <v>1770</v>
      </c>
      <c r="P9573" s="21" t="e">
        <f t="shared" ca="1" si="330"/>
        <v>#NAME?</v>
      </c>
    </row>
    <row r="9574" spans="1:16" x14ac:dyDescent="0.25">
      <c r="A9574" s="21" t="s">
        <v>2119</v>
      </c>
      <c r="B9574" s="25">
        <v>42355</v>
      </c>
      <c r="C9574" s="21" t="s">
        <v>6</v>
      </c>
      <c r="D9574" s="21">
        <v>108726</v>
      </c>
      <c r="E9574" s="21"/>
      <c r="F9574" s="55">
        <v>274.66000000000003</v>
      </c>
      <c r="G9574" s="21" t="s">
        <v>1450</v>
      </c>
      <c r="P9574" s="21" t="e">
        <f t="shared" ca="1" si="330"/>
        <v>#NAME?</v>
      </c>
    </row>
    <row r="9575" spans="1:16" x14ac:dyDescent="0.25">
      <c r="A9575" s="21" t="s">
        <v>2119</v>
      </c>
      <c r="B9575" s="25">
        <v>42355</v>
      </c>
      <c r="C9575" s="21" t="s">
        <v>6</v>
      </c>
      <c r="D9575" s="21">
        <v>140331</v>
      </c>
      <c r="E9575" s="21"/>
      <c r="F9575" s="55">
        <v>107.38</v>
      </c>
      <c r="G9575" s="21" t="s">
        <v>331</v>
      </c>
      <c r="P9575" s="21" t="e">
        <f t="shared" ca="1" si="330"/>
        <v>#NAME?</v>
      </c>
    </row>
    <row r="9576" spans="1:16" x14ac:dyDescent="0.25">
      <c r="A9576" s="21" t="s">
        <v>2119</v>
      </c>
      <c r="B9576" s="25">
        <v>42355</v>
      </c>
      <c r="C9576" s="21" t="s">
        <v>1015</v>
      </c>
      <c r="D9576" s="21" t="s">
        <v>1066</v>
      </c>
      <c r="E9576" s="26">
        <v>450</v>
      </c>
      <c r="G9576" s="21" t="s">
        <v>1459</v>
      </c>
      <c r="I9576" s="25" t="str">
        <f>YEAR(B9576)&amp;"_"&amp;WEEKNUM(B9576)</f>
        <v>2015_51</v>
      </c>
      <c r="P9576" s="21" t="e">
        <f t="shared" ca="1" si="330"/>
        <v>#NAME?</v>
      </c>
    </row>
    <row r="9577" spans="1:16" x14ac:dyDescent="0.25">
      <c r="A9577" s="21" t="s">
        <v>2119</v>
      </c>
      <c r="B9577" s="25">
        <v>42356</v>
      </c>
      <c r="C9577" s="21" t="s">
        <v>1015</v>
      </c>
      <c r="D9577" s="21" t="s">
        <v>924</v>
      </c>
      <c r="E9577" s="26">
        <v>2700</v>
      </c>
      <c r="G9577" s="21" t="s">
        <v>1556</v>
      </c>
      <c r="I9577" s="25" t="str">
        <f>YEAR(B9577)&amp;"_"&amp;WEEKNUM(B9577)</f>
        <v>2015_51</v>
      </c>
      <c r="P9577" s="21" t="e">
        <f t="shared" ca="1" si="330"/>
        <v>#NAME?</v>
      </c>
    </row>
    <row r="9578" spans="1:16" x14ac:dyDescent="0.25">
      <c r="A9578" s="21" t="s">
        <v>2119</v>
      </c>
      <c r="B9578" s="25">
        <v>42356</v>
      </c>
      <c r="C9578" s="21" t="s">
        <v>6</v>
      </c>
      <c r="D9578" s="21">
        <v>573415</v>
      </c>
      <c r="E9578" s="21"/>
      <c r="F9578" s="55">
        <v>469.51</v>
      </c>
      <c r="G9578" s="21" t="s">
        <v>1556</v>
      </c>
      <c r="P9578" s="21" t="e">
        <f t="shared" ca="1" si="330"/>
        <v>#NAME?</v>
      </c>
    </row>
    <row r="9579" spans="1:16" x14ac:dyDescent="0.25">
      <c r="A9579" s="21" t="s">
        <v>2119</v>
      </c>
      <c r="B9579" s="25">
        <v>42356</v>
      </c>
      <c r="C9579" s="21" t="s">
        <v>6</v>
      </c>
      <c r="D9579" s="21">
        <v>355474</v>
      </c>
      <c r="E9579" s="21"/>
      <c r="F9579" s="55">
        <v>623.03</v>
      </c>
      <c r="G9579" s="21" t="s">
        <v>1554</v>
      </c>
      <c r="P9579" s="21" t="e">
        <f t="shared" ca="1" si="330"/>
        <v>#NAME?</v>
      </c>
    </row>
    <row r="9580" spans="1:16" x14ac:dyDescent="0.25">
      <c r="A9580" s="21" t="s">
        <v>2119</v>
      </c>
      <c r="B9580" s="25">
        <v>42356</v>
      </c>
      <c r="C9580" s="21" t="s">
        <v>6</v>
      </c>
      <c r="D9580" s="21">
        <v>355527</v>
      </c>
      <c r="E9580" s="21"/>
      <c r="F9580" s="55">
        <v>596.9</v>
      </c>
      <c r="G9580" s="21" t="s">
        <v>1538</v>
      </c>
      <c r="H9580" s="21" t="s">
        <v>1770</v>
      </c>
      <c r="P9580" s="21" t="e">
        <f t="shared" ca="1" si="330"/>
        <v>#NAME?</v>
      </c>
    </row>
    <row r="9581" spans="1:16" x14ac:dyDescent="0.25">
      <c r="A9581" s="21" t="s">
        <v>2119</v>
      </c>
      <c r="B9581" s="25">
        <v>42356</v>
      </c>
      <c r="C9581" s="21" t="s">
        <v>6</v>
      </c>
      <c r="D9581" s="21">
        <v>185355</v>
      </c>
      <c r="E9581" s="21"/>
      <c r="F9581" s="55">
        <v>169.8</v>
      </c>
      <c r="G9581" s="21" t="s">
        <v>1527</v>
      </c>
      <c r="H9581" s="21" t="s">
        <v>1770</v>
      </c>
      <c r="P9581" s="21" t="e">
        <f t="shared" ca="1" si="330"/>
        <v>#NAME?</v>
      </c>
    </row>
    <row r="9582" spans="1:16" x14ac:dyDescent="0.25">
      <c r="A9582" s="21" t="s">
        <v>2119</v>
      </c>
      <c r="B9582" s="25">
        <v>42356</v>
      </c>
      <c r="C9582" s="21" t="s">
        <v>6</v>
      </c>
      <c r="D9582" s="21">
        <v>295656</v>
      </c>
      <c r="E9582" s="21"/>
      <c r="F9582" s="55">
        <v>156.37</v>
      </c>
      <c r="G9582" s="21" t="s">
        <v>1554</v>
      </c>
      <c r="P9582" s="21" t="e">
        <f t="shared" ca="1" si="330"/>
        <v>#NAME?</v>
      </c>
    </row>
    <row r="9583" spans="1:16" x14ac:dyDescent="0.25">
      <c r="A9583" s="21" t="s">
        <v>2119</v>
      </c>
      <c r="B9583" s="25">
        <v>42357</v>
      </c>
      <c r="C9583" s="21" t="s">
        <v>6</v>
      </c>
      <c r="D9583" s="21">
        <v>433202</v>
      </c>
      <c r="E9583" s="21"/>
      <c r="F9583" s="55">
        <v>1361.97</v>
      </c>
      <c r="G9583" s="21" t="s">
        <v>1554</v>
      </c>
      <c r="P9583" s="21" t="e">
        <f t="shared" ca="1" si="330"/>
        <v>#NAME?</v>
      </c>
    </row>
    <row r="9584" spans="1:16" x14ac:dyDescent="0.25">
      <c r="A9584" s="21" t="s">
        <v>2119</v>
      </c>
      <c r="B9584" s="25">
        <v>42359</v>
      </c>
      <c r="C9584" s="21" t="s">
        <v>1015</v>
      </c>
      <c r="D9584" s="21" t="s">
        <v>1572</v>
      </c>
      <c r="E9584" s="26">
        <v>-3000</v>
      </c>
      <c r="G9584" s="21" t="s">
        <v>1572</v>
      </c>
      <c r="I9584" s="25" t="str">
        <f t="shared" ref="I9584:I9596" si="331">YEAR(B9584)&amp;"_"&amp;WEEKNUM(B9584)</f>
        <v>2015_52</v>
      </c>
      <c r="P9584" s="21" t="e">
        <f t="shared" ca="1" si="330"/>
        <v>#NAME?</v>
      </c>
    </row>
    <row r="9585" spans="1:16" x14ac:dyDescent="0.25">
      <c r="A9585" s="21" t="s">
        <v>2119</v>
      </c>
      <c r="B9585" s="25">
        <v>42359</v>
      </c>
      <c r="C9585" s="21" t="s">
        <v>1015</v>
      </c>
      <c r="D9585" s="21" t="s">
        <v>1382</v>
      </c>
      <c r="E9585" s="26">
        <v>5000</v>
      </c>
      <c r="G9585" s="21" t="s">
        <v>1527</v>
      </c>
      <c r="H9585" s="21" t="s">
        <v>1770</v>
      </c>
      <c r="I9585" s="25" t="str">
        <f t="shared" si="331"/>
        <v>2015_52</v>
      </c>
      <c r="P9585" s="21" t="e">
        <f t="shared" ca="1" si="330"/>
        <v>#NAME?</v>
      </c>
    </row>
    <row r="9586" spans="1:16" x14ac:dyDescent="0.25">
      <c r="A9586" s="21" t="s">
        <v>2119</v>
      </c>
      <c r="B9586" s="25">
        <v>42359</v>
      </c>
      <c r="C9586" s="21" t="s">
        <v>1015</v>
      </c>
      <c r="D9586" s="21" t="s">
        <v>1419</v>
      </c>
      <c r="E9586" s="26">
        <v>1500</v>
      </c>
      <c r="G9586" s="21" t="s">
        <v>1538</v>
      </c>
      <c r="H9586" s="21" t="s">
        <v>1770</v>
      </c>
      <c r="I9586" s="25" t="str">
        <f t="shared" si="331"/>
        <v>2015_52</v>
      </c>
      <c r="P9586" s="21" t="e">
        <f t="shared" ca="1" si="330"/>
        <v>#NAME?</v>
      </c>
    </row>
    <row r="9587" spans="1:16" x14ac:dyDescent="0.25">
      <c r="A9587" s="21" t="s">
        <v>2119</v>
      </c>
      <c r="B9587" s="25">
        <v>42359</v>
      </c>
      <c r="C9587" s="21" t="s">
        <v>1015</v>
      </c>
      <c r="D9587" s="21" t="s">
        <v>1419</v>
      </c>
      <c r="E9587" s="26">
        <v>1700</v>
      </c>
      <c r="G9587" s="21" t="s">
        <v>1538</v>
      </c>
      <c r="H9587" s="21" t="s">
        <v>1770</v>
      </c>
      <c r="I9587" s="25" t="str">
        <f t="shared" si="331"/>
        <v>2015_52</v>
      </c>
      <c r="P9587" s="21" t="e">
        <f t="shared" ca="1" si="330"/>
        <v>#NAME?</v>
      </c>
    </row>
    <row r="9588" spans="1:16" x14ac:dyDescent="0.25">
      <c r="A9588" s="21" t="s">
        <v>2119</v>
      </c>
      <c r="B9588" s="25">
        <v>42359</v>
      </c>
      <c r="C9588" s="21" t="s">
        <v>1015</v>
      </c>
      <c r="D9588" s="21" t="s">
        <v>46</v>
      </c>
      <c r="E9588" s="26">
        <v>1900</v>
      </c>
      <c r="G9588" s="21" t="s">
        <v>1560</v>
      </c>
      <c r="H9588" s="21" t="s">
        <v>1770</v>
      </c>
      <c r="I9588" s="25" t="str">
        <f t="shared" si="331"/>
        <v>2015_52</v>
      </c>
      <c r="P9588" s="21" t="e">
        <f t="shared" ca="1" si="330"/>
        <v>#NAME?</v>
      </c>
    </row>
    <row r="9589" spans="1:16" x14ac:dyDescent="0.25">
      <c r="A9589" s="21" t="s">
        <v>2119</v>
      </c>
      <c r="B9589" s="25">
        <v>42359</v>
      </c>
      <c r="C9589" s="21" t="s">
        <v>1015</v>
      </c>
      <c r="D9589" s="21" t="s">
        <v>1382</v>
      </c>
      <c r="E9589" s="26">
        <v>150</v>
      </c>
      <c r="G9589" s="21" t="s">
        <v>62</v>
      </c>
      <c r="I9589" s="25" t="str">
        <f t="shared" si="331"/>
        <v>2015_52</v>
      </c>
      <c r="P9589" s="21" t="e">
        <f t="shared" ca="1" si="330"/>
        <v>#NAME?</v>
      </c>
    </row>
    <row r="9590" spans="1:16" x14ac:dyDescent="0.25">
      <c r="A9590" s="21" t="s">
        <v>2119</v>
      </c>
      <c r="B9590" s="25">
        <v>42359</v>
      </c>
      <c r="C9590" s="21" t="s">
        <v>1015</v>
      </c>
      <c r="D9590" s="21" t="s">
        <v>1382</v>
      </c>
      <c r="E9590" s="26">
        <v>300</v>
      </c>
      <c r="G9590" s="21" t="s">
        <v>1435</v>
      </c>
      <c r="I9590" s="25" t="str">
        <f t="shared" si="331"/>
        <v>2015_52</v>
      </c>
      <c r="P9590" s="21" t="e">
        <f t="shared" ca="1" si="330"/>
        <v>#NAME?</v>
      </c>
    </row>
    <row r="9591" spans="1:16" x14ac:dyDescent="0.25">
      <c r="A9591" s="21" t="s">
        <v>2119</v>
      </c>
      <c r="B9591" s="25">
        <v>42359</v>
      </c>
      <c r="C9591" s="21" t="s">
        <v>1015</v>
      </c>
      <c r="D9591" s="21" t="s">
        <v>1382</v>
      </c>
      <c r="E9591" s="26">
        <v>300</v>
      </c>
      <c r="G9591" s="21" t="s">
        <v>1450</v>
      </c>
      <c r="I9591" s="25" t="str">
        <f t="shared" si="331"/>
        <v>2015_52</v>
      </c>
      <c r="P9591" s="21" t="e">
        <f t="shared" ca="1" si="330"/>
        <v>#NAME?</v>
      </c>
    </row>
    <row r="9592" spans="1:16" x14ac:dyDescent="0.25">
      <c r="A9592" s="21" t="s">
        <v>2119</v>
      </c>
      <c r="B9592" s="25">
        <v>42359</v>
      </c>
      <c r="C9592" s="21" t="s">
        <v>1015</v>
      </c>
      <c r="D9592" s="21" t="s">
        <v>40</v>
      </c>
      <c r="E9592" s="26">
        <v>2985</v>
      </c>
      <c r="G9592" s="21" t="s">
        <v>1556</v>
      </c>
      <c r="I9592" s="25" t="str">
        <f t="shared" si="331"/>
        <v>2015_52</v>
      </c>
      <c r="P9592" s="21" t="e">
        <f t="shared" ca="1" si="330"/>
        <v>#NAME?</v>
      </c>
    </row>
    <row r="9593" spans="1:16" x14ac:dyDescent="0.25">
      <c r="A9593" s="21" t="s">
        <v>2119</v>
      </c>
      <c r="B9593" s="25">
        <v>42359</v>
      </c>
      <c r="C9593" s="21" t="s">
        <v>1015</v>
      </c>
      <c r="D9593" s="21" t="s">
        <v>40</v>
      </c>
      <c r="E9593" s="26">
        <v>3050</v>
      </c>
      <c r="G9593" s="21" t="s">
        <v>1554</v>
      </c>
      <c r="I9593" s="25" t="str">
        <f t="shared" si="331"/>
        <v>2015_52</v>
      </c>
      <c r="P9593" s="21" t="e">
        <f t="shared" ca="1" si="330"/>
        <v>#NAME?</v>
      </c>
    </row>
    <row r="9594" spans="1:16" x14ac:dyDescent="0.25">
      <c r="A9594" s="21" t="s">
        <v>2119</v>
      </c>
      <c r="B9594" s="25">
        <v>42359</v>
      </c>
      <c r="C9594" s="21" t="s">
        <v>1015</v>
      </c>
      <c r="D9594" s="21" t="s">
        <v>40</v>
      </c>
      <c r="E9594" s="26">
        <v>475</v>
      </c>
      <c r="G9594" s="21" t="s">
        <v>1573</v>
      </c>
      <c r="I9594" s="25" t="str">
        <f t="shared" si="331"/>
        <v>2015_52</v>
      </c>
      <c r="P9594" s="21" t="e">
        <f t="shared" ca="1" si="330"/>
        <v>#NAME?</v>
      </c>
    </row>
    <row r="9595" spans="1:16" x14ac:dyDescent="0.25">
      <c r="A9595" s="21" t="s">
        <v>2119</v>
      </c>
      <c r="B9595" s="25">
        <v>42359</v>
      </c>
      <c r="C9595" s="21" t="s">
        <v>1015</v>
      </c>
      <c r="D9595" s="21" t="s">
        <v>40</v>
      </c>
      <c r="E9595" s="26">
        <v>400</v>
      </c>
      <c r="G9595" s="21" t="s">
        <v>331</v>
      </c>
      <c r="I9595" s="25" t="str">
        <f t="shared" si="331"/>
        <v>2015_52</v>
      </c>
      <c r="P9595" s="21" t="e">
        <f t="shared" ca="1" si="330"/>
        <v>#NAME?</v>
      </c>
    </row>
    <row r="9596" spans="1:16" x14ac:dyDescent="0.25">
      <c r="A9596" s="21" t="s">
        <v>2119</v>
      </c>
      <c r="B9596" s="25">
        <v>42359</v>
      </c>
      <c r="C9596" s="21" t="s">
        <v>1015</v>
      </c>
      <c r="D9596" s="21" t="s">
        <v>40</v>
      </c>
      <c r="E9596" s="26">
        <v>350</v>
      </c>
      <c r="G9596" s="21" t="s">
        <v>1533</v>
      </c>
      <c r="I9596" s="25" t="str">
        <f t="shared" si="331"/>
        <v>2015_52</v>
      </c>
      <c r="P9596" s="21" t="e">
        <f t="shared" ca="1" si="330"/>
        <v>#NAME?</v>
      </c>
    </row>
    <row r="9597" spans="1:16" x14ac:dyDescent="0.25">
      <c r="A9597" s="21" t="s">
        <v>2119</v>
      </c>
      <c r="B9597" s="25">
        <v>42359</v>
      </c>
      <c r="C9597" s="21" t="s">
        <v>6</v>
      </c>
      <c r="D9597" s="21">
        <v>503514</v>
      </c>
      <c r="E9597" s="21"/>
      <c r="F9597" s="55">
        <v>770.42</v>
      </c>
      <c r="G9597" s="21" t="s">
        <v>1421</v>
      </c>
      <c r="P9597" s="21" t="e">
        <f t="shared" ca="1" si="330"/>
        <v>#NAME?</v>
      </c>
    </row>
    <row r="9598" spans="1:16" x14ac:dyDescent="0.25">
      <c r="A9598" s="21" t="s">
        <v>2119</v>
      </c>
      <c r="B9598" s="25">
        <v>42359</v>
      </c>
      <c r="C9598" s="21" t="s">
        <v>1230</v>
      </c>
      <c r="D9598" s="21" t="s">
        <v>299</v>
      </c>
      <c r="E9598" s="21"/>
      <c r="F9598" s="55">
        <v>176.21</v>
      </c>
      <c r="G9598" s="21" t="s">
        <v>1566</v>
      </c>
      <c r="P9598" s="21" t="e">
        <f t="shared" ca="1" si="330"/>
        <v>#NAME?</v>
      </c>
    </row>
    <row r="9599" spans="1:16" x14ac:dyDescent="0.25">
      <c r="A9599" s="21" t="s">
        <v>2119</v>
      </c>
      <c r="B9599" s="25">
        <v>42359</v>
      </c>
      <c r="C9599" s="21" t="s">
        <v>6</v>
      </c>
      <c r="D9599" s="21">
        <v>355735</v>
      </c>
      <c r="E9599" s="21" t="s">
        <v>307</v>
      </c>
      <c r="F9599" s="55">
        <v>35.96</v>
      </c>
      <c r="G9599" s="21" t="s">
        <v>1163</v>
      </c>
      <c r="P9599" s="21" t="e">
        <f t="shared" ca="1" si="330"/>
        <v>#NAME?</v>
      </c>
    </row>
    <row r="9600" spans="1:16" x14ac:dyDescent="0.25">
      <c r="A9600" s="21" t="s">
        <v>2119</v>
      </c>
      <c r="B9600" s="25">
        <v>42359</v>
      </c>
      <c r="C9600" s="21" t="s">
        <v>6</v>
      </c>
      <c r="D9600" s="21">
        <v>355732</v>
      </c>
      <c r="E9600" s="21"/>
      <c r="F9600" s="55">
        <v>57.2</v>
      </c>
      <c r="G9600" s="21" t="s">
        <v>1163</v>
      </c>
      <c r="P9600" s="21" t="e">
        <f t="shared" ca="1" si="330"/>
        <v>#NAME?</v>
      </c>
    </row>
    <row r="9601" spans="1:16" x14ac:dyDescent="0.25">
      <c r="A9601" s="21" t="s">
        <v>2119</v>
      </c>
      <c r="B9601" s="25">
        <v>42359</v>
      </c>
      <c r="C9601" s="21" t="s">
        <v>6</v>
      </c>
      <c r="D9601" s="21">
        <v>355736</v>
      </c>
      <c r="E9601" s="21"/>
      <c r="F9601" s="55">
        <v>1005.28</v>
      </c>
      <c r="G9601" s="21" t="s">
        <v>1560</v>
      </c>
      <c r="H9601" s="21" t="s">
        <v>1770</v>
      </c>
      <c r="P9601" s="21" t="e">
        <f t="shared" ca="1" si="330"/>
        <v>#NAME?</v>
      </c>
    </row>
    <row r="9602" spans="1:16" x14ac:dyDescent="0.25">
      <c r="A9602" s="21" t="s">
        <v>2119</v>
      </c>
      <c r="B9602" s="25">
        <v>42359</v>
      </c>
      <c r="C9602" s="21" t="s">
        <v>6</v>
      </c>
      <c r="D9602" s="21">
        <v>371542</v>
      </c>
      <c r="E9602" s="21"/>
      <c r="F9602" s="55">
        <v>332.24</v>
      </c>
      <c r="G9602" s="21" t="s">
        <v>1421</v>
      </c>
      <c r="P9602" s="21" t="e">
        <f t="shared" ca="1" si="330"/>
        <v>#NAME?</v>
      </c>
    </row>
    <row r="9603" spans="1:16" x14ac:dyDescent="0.25">
      <c r="A9603" s="21" t="s">
        <v>2119</v>
      </c>
      <c r="B9603" s="25">
        <v>42359</v>
      </c>
      <c r="C9603" s="21" t="s">
        <v>6</v>
      </c>
      <c r="D9603" s="21">
        <v>371601</v>
      </c>
      <c r="E9603" s="21"/>
      <c r="F9603" s="55">
        <v>81.94</v>
      </c>
      <c r="G9603" s="21" t="s">
        <v>1421</v>
      </c>
      <c r="P9603" s="21" t="e">
        <f t="shared" ca="1" si="330"/>
        <v>#NAME?</v>
      </c>
    </row>
    <row r="9604" spans="1:16" x14ac:dyDescent="0.25">
      <c r="A9604" s="21" t="s">
        <v>2119</v>
      </c>
      <c r="B9604" s="25">
        <v>42360</v>
      </c>
      <c r="C9604" s="21" t="s">
        <v>1015</v>
      </c>
      <c r="D9604" s="21" t="s">
        <v>1574</v>
      </c>
      <c r="E9604" s="26">
        <v>300</v>
      </c>
      <c r="G9604" s="21" t="s">
        <v>1573</v>
      </c>
      <c r="I9604" s="25" t="str">
        <f>YEAR(B9604)&amp;"_"&amp;WEEKNUM(B9604)</f>
        <v>2015_52</v>
      </c>
      <c r="P9604" s="21" t="e">
        <f t="shared" ca="1" si="330"/>
        <v>#NAME?</v>
      </c>
    </row>
    <row r="9605" spans="1:16" x14ac:dyDescent="0.25">
      <c r="A9605" s="21" t="s">
        <v>2119</v>
      </c>
      <c r="B9605" s="25">
        <v>42360</v>
      </c>
      <c r="C9605" s="21" t="s">
        <v>6</v>
      </c>
      <c r="D9605" s="21">
        <v>582320</v>
      </c>
      <c r="E9605" s="21"/>
      <c r="F9605" s="55">
        <v>2064.7399999999998</v>
      </c>
      <c r="G9605" s="21" t="s">
        <v>1538</v>
      </c>
      <c r="H9605" s="21" t="s">
        <v>1770</v>
      </c>
      <c r="P9605" s="21" t="e">
        <f t="shared" ca="1" si="330"/>
        <v>#NAME?</v>
      </c>
    </row>
    <row r="9606" spans="1:16" x14ac:dyDescent="0.25">
      <c r="A9606" s="21" t="s">
        <v>2119</v>
      </c>
      <c r="B9606" s="25">
        <v>42361</v>
      </c>
      <c r="C9606" s="21" t="s">
        <v>1015</v>
      </c>
      <c r="D9606" s="21" t="s">
        <v>1575</v>
      </c>
      <c r="E9606" s="26">
        <v>3500</v>
      </c>
      <c r="G9606" s="21" t="s">
        <v>287</v>
      </c>
      <c r="I9606" s="25" t="str">
        <f>YEAR(B9606)&amp;"_"&amp;WEEKNUM(B9606)</f>
        <v>2015_52</v>
      </c>
      <c r="P9606" s="21" t="e">
        <f t="shared" ca="1" si="330"/>
        <v>#NAME?</v>
      </c>
    </row>
    <row r="9607" spans="1:16" x14ac:dyDescent="0.25">
      <c r="A9607" s="21" t="s">
        <v>2119</v>
      </c>
      <c r="B9607" s="25">
        <v>42361</v>
      </c>
      <c r="C9607" s="21" t="s">
        <v>6</v>
      </c>
      <c r="D9607" s="21">
        <v>140789</v>
      </c>
      <c r="E9607" s="21"/>
      <c r="F9607" s="55">
        <v>847.75</v>
      </c>
      <c r="G9607" s="21" t="s">
        <v>1576</v>
      </c>
      <c r="P9607" s="21" t="e">
        <f t="shared" ca="1" si="330"/>
        <v>#NAME?</v>
      </c>
    </row>
    <row r="9608" spans="1:16" x14ac:dyDescent="0.25">
      <c r="A9608" s="21" t="s">
        <v>2119</v>
      </c>
      <c r="B9608" s="25">
        <v>42361</v>
      </c>
      <c r="C9608" s="21" t="s">
        <v>6</v>
      </c>
      <c r="D9608" s="21">
        <v>140837</v>
      </c>
      <c r="E9608" s="21"/>
      <c r="F9608" s="55">
        <v>555.15</v>
      </c>
      <c r="G9608" s="59" t="s">
        <v>1538</v>
      </c>
      <c r="H9608" s="21" t="s">
        <v>1770</v>
      </c>
      <c r="P9608" s="21" t="e">
        <f t="shared" ca="1" si="330"/>
        <v>#NAME?</v>
      </c>
    </row>
    <row r="9609" spans="1:16" x14ac:dyDescent="0.25">
      <c r="A9609" s="21" t="s">
        <v>2119</v>
      </c>
      <c r="B9609" s="25">
        <v>42362</v>
      </c>
      <c r="C9609" s="21" t="s">
        <v>1015</v>
      </c>
      <c r="D9609" s="21" t="s">
        <v>452</v>
      </c>
      <c r="E9609" s="26">
        <v>1440</v>
      </c>
      <c r="G9609" s="21" t="s">
        <v>1556</v>
      </c>
      <c r="I9609" s="25" t="str">
        <f>YEAR(B9609)&amp;"_"&amp;WEEKNUM(B9609)</f>
        <v>2015_52</v>
      </c>
      <c r="P9609" s="21" t="e">
        <f t="shared" ca="1" si="330"/>
        <v>#NAME?</v>
      </c>
    </row>
    <row r="9610" spans="1:16" x14ac:dyDescent="0.25">
      <c r="A9610" s="21" t="s">
        <v>2119</v>
      </c>
      <c r="B9610" s="25">
        <v>42362</v>
      </c>
      <c r="C9610" s="21" t="s">
        <v>6</v>
      </c>
      <c r="D9610" s="21">
        <v>356043</v>
      </c>
      <c r="E9610" s="21"/>
      <c r="F9610" s="55">
        <v>275.97000000000003</v>
      </c>
      <c r="G9610" s="21" t="s">
        <v>1538</v>
      </c>
      <c r="H9610" s="21" t="s">
        <v>1770</v>
      </c>
      <c r="P9610" s="21" t="e">
        <f t="shared" ca="1" si="330"/>
        <v>#NAME?</v>
      </c>
    </row>
    <row r="9611" spans="1:16" x14ac:dyDescent="0.25">
      <c r="A9611" s="21" t="s">
        <v>2119</v>
      </c>
      <c r="B9611" s="25">
        <v>42364</v>
      </c>
      <c r="C9611" s="21" t="s">
        <v>1230</v>
      </c>
      <c r="D9611" s="21" t="s">
        <v>299</v>
      </c>
      <c r="E9611" s="21"/>
      <c r="F9611" s="55">
        <v>68.58</v>
      </c>
      <c r="P9611" s="21" t="e">
        <f t="shared" ca="1" si="330"/>
        <v>#NAME?</v>
      </c>
    </row>
    <row r="9612" spans="1:16" x14ac:dyDescent="0.25">
      <c r="A9612" s="21" t="s">
        <v>2119</v>
      </c>
      <c r="B9612" s="25">
        <v>42364</v>
      </c>
      <c r="C9612" s="21" t="s">
        <v>6</v>
      </c>
      <c r="D9612" s="21">
        <v>356140</v>
      </c>
      <c r="E9612" s="21"/>
      <c r="F9612" s="55">
        <v>282.66000000000003</v>
      </c>
      <c r="G9612" s="21" t="s">
        <v>1577</v>
      </c>
      <c r="P9612" s="21" t="e">
        <f t="shared" ca="1" si="330"/>
        <v>#NAME?</v>
      </c>
    </row>
    <row r="9613" spans="1:16" x14ac:dyDescent="0.25">
      <c r="A9613" s="21" t="s">
        <v>2119</v>
      </c>
      <c r="B9613" s="25">
        <v>42364</v>
      </c>
      <c r="C9613" s="21" t="s">
        <v>6</v>
      </c>
      <c r="D9613" s="21">
        <v>228234</v>
      </c>
      <c r="E9613" s="21"/>
      <c r="F9613" s="55">
        <v>106.32</v>
      </c>
      <c r="G9613" s="21" t="s">
        <v>1578</v>
      </c>
      <c r="P9613" s="21" t="e">
        <f t="shared" ca="1" si="330"/>
        <v>#NAME?</v>
      </c>
    </row>
    <row r="9614" spans="1:16" x14ac:dyDescent="0.25">
      <c r="A9614" s="21" t="s">
        <v>2119</v>
      </c>
      <c r="B9614" s="25">
        <v>42366</v>
      </c>
      <c r="C9614" s="21" t="s">
        <v>1015</v>
      </c>
      <c r="D9614" s="21" t="s">
        <v>1579</v>
      </c>
      <c r="E9614" s="26">
        <v>490</v>
      </c>
      <c r="G9614" s="21" t="s">
        <v>97</v>
      </c>
      <c r="I9614" s="25" t="str">
        <f t="shared" ref="I9614:I9622" si="332">YEAR(B9614)&amp;"_"&amp;WEEKNUM(B9614)</f>
        <v>2015_53</v>
      </c>
      <c r="P9614" s="21" t="e">
        <f t="shared" ca="1" si="330"/>
        <v>#NAME?</v>
      </c>
    </row>
    <row r="9615" spans="1:16" x14ac:dyDescent="0.25">
      <c r="A9615" s="21" t="s">
        <v>2119</v>
      </c>
      <c r="B9615" s="25">
        <v>42366</v>
      </c>
      <c r="C9615" s="21" t="s">
        <v>1015</v>
      </c>
      <c r="D9615" s="21" t="s">
        <v>1419</v>
      </c>
      <c r="E9615" s="26">
        <v>1700</v>
      </c>
      <c r="G9615" s="21" t="s">
        <v>1538</v>
      </c>
      <c r="H9615" s="21" t="s">
        <v>1770</v>
      </c>
      <c r="I9615" s="25" t="str">
        <f t="shared" si="332"/>
        <v>2015_53</v>
      </c>
      <c r="P9615" s="21" t="e">
        <f t="shared" ca="1" si="330"/>
        <v>#NAME?</v>
      </c>
    </row>
    <row r="9616" spans="1:16" x14ac:dyDescent="0.25">
      <c r="A9616" s="21" t="s">
        <v>2119</v>
      </c>
      <c r="B9616" s="25">
        <v>42366</v>
      </c>
      <c r="C9616" s="21" t="s">
        <v>1015</v>
      </c>
      <c r="D9616" s="21" t="s">
        <v>1419</v>
      </c>
      <c r="E9616" s="26">
        <v>1500</v>
      </c>
      <c r="G9616" s="21" t="s">
        <v>1538</v>
      </c>
      <c r="H9616" s="21" t="s">
        <v>1770</v>
      </c>
      <c r="I9616" s="25" t="str">
        <f t="shared" si="332"/>
        <v>2015_53</v>
      </c>
      <c r="P9616" s="21" t="e">
        <f t="shared" ca="1" si="330"/>
        <v>#NAME?</v>
      </c>
    </row>
    <row r="9617" spans="1:16" x14ac:dyDescent="0.25">
      <c r="A9617" s="21" t="s">
        <v>2119</v>
      </c>
      <c r="B9617" s="25">
        <v>42366</v>
      </c>
      <c r="C9617" s="21" t="s">
        <v>1015</v>
      </c>
      <c r="D9617" s="21" t="s">
        <v>46</v>
      </c>
      <c r="E9617" s="26">
        <v>1900</v>
      </c>
      <c r="G9617" s="21" t="s">
        <v>1560</v>
      </c>
      <c r="H9617" s="21" t="s">
        <v>1770</v>
      </c>
      <c r="I9617" s="25" t="str">
        <f t="shared" si="332"/>
        <v>2015_53</v>
      </c>
      <c r="P9617" s="21" t="e">
        <f t="shared" ca="1" si="330"/>
        <v>#NAME?</v>
      </c>
    </row>
    <row r="9618" spans="1:16" x14ac:dyDescent="0.25">
      <c r="A9618" s="21" t="s">
        <v>2119</v>
      </c>
      <c r="B9618" s="25">
        <v>42366</v>
      </c>
      <c r="C9618" s="21" t="s">
        <v>1015</v>
      </c>
      <c r="D9618" s="21" t="s">
        <v>40</v>
      </c>
      <c r="E9618" s="26">
        <v>615</v>
      </c>
      <c r="G9618" s="21" t="s">
        <v>1554</v>
      </c>
      <c r="I9618" s="25" t="str">
        <f t="shared" si="332"/>
        <v>2015_53</v>
      </c>
      <c r="P9618" s="21" t="e">
        <f t="shared" ref="P9618:P9680" ca="1" si="333">sheetexists("budgets", G9618)</f>
        <v>#NAME?</v>
      </c>
    </row>
    <row r="9619" spans="1:16" x14ac:dyDescent="0.25">
      <c r="A9619" s="21" t="s">
        <v>2119</v>
      </c>
      <c r="B9619" s="25">
        <v>42366</v>
      </c>
      <c r="C9619" s="21" t="s">
        <v>1015</v>
      </c>
      <c r="D9619" s="21" t="s">
        <v>40</v>
      </c>
      <c r="E9619" s="26">
        <v>200</v>
      </c>
      <c r="G9619" s="21" t="s">
        <v>342</v>
      </c>
      <c r="I9619" s="25" t="str">
        <f t="shared" si="332"/>
        <v>2015_53</v>
      </c>
      <c r="P9619" s="21" t="e">
        <f t="shared" ca="1" si="333"/>
        <v>#NAME?</v>
      </c>
    </row>
    <row r="9620" spans="1:16" x14ac:dyDescent="0.25">
      <c r="A9620" s="21" t="s">
        <v>2119</v>
      </c>
      <c r="B9620" s="25">
        <v>42366</v>
      </c>
      <c r="C9620" s="21" t="s">
        <v>1015</v>
      </c>
      <c r="D9620" s="21" t="s">
        <v>40</v>
      </c>
      <c r="E9620" s="26">
        <v>310</v>
      </c>
      <c r="G9620" s="21" t="s">
        <v>1573</v>
      </c>
      <c r="I9620" s="25" t="str">
        <f t="shared" si="332"/>
        <v>2015_53</v>
      </c>
      <c r="P9620" s="21" t="e">
        <f t="shared" ca="1" si="333"/>
        <v>#NAME?</v>
      </c>
    </row>
    <row r="9621" spans="1:16" x14ac:dyDescent="0.25">
      <c r="A9621" s="21" t="s">
        <v>2119</v>
      </c>
      <c r="B9621" s="25">
        <v>42366</v>
      </c>
      <c r="C9621" s="21" t="s">
        <v>1015</v>
      </c>
      <c r="D9621" s="21" t="s">
        <v>40</v>
      </c>
      <c r="E9621" s="26">
        <v>240</v>
      </c>
      <c r="G9621" s="21" t="s">
        <v>259</v>
      </c>
      <c r="I9621" s="25" t="str">
        <f t="shared" si="332"/>
        <v>2015_53</v>
      </c>
      <c r="P9621" s="21" t="e">
        <f t="shared" ca="1" si="333"/>
        <v>#NAME?</v>
      </c>
    </row>
    <row r="9622" spans="1:16" x14ac:dyDescent="0.25">
      <c r="A9622" s="21" t="s">
        <v>2119</v>
      </c>
      <c r="B9622" s="25">
        <v>42366</v>
      </c>
      <c r="C9622" s="21" t="s">
        <v>1015</v>
      </c>
      <c r="D9622" s="21" t="s">
        <v>40</v>
      </c>
      <c r="E9622" s="26">
        <v>760</v>
      </c>
      <c r="G9622" s="21" t="s">
        <v>1542</v>
      </c>
      <c r="I9622" s="25" t="str">
        <f t="shared" si="332"/>
        <v>2015_53</v>
      </c>
      <c r="P9622" s="21" t="e">
        <f t="shared" ca="1" si="333"/>
        <v>#NAME?</v>
      </c>
    </row>
    <row r="9623" spans="1:16" x14ac:dyDescent="0.25">
      <c r="A9623" s="21" t="s">
        <v>2119</v>
      </c>
      <c r="B9623" s="25">
        <v>42366</v>
      </c>
      <c r="C9623" s="21" t="s">
        <v>6</v>
      </c>
      <c r="D9623" s="21">
        <v>735917</v>
      </c>
      <c r="E9623" s="21"/>
      <c r="F9623" s="55">
        <v>387.56</v>
      </c>
      <c r="G9623" s="21" t="s">
        <v>1560</v>
      </c>
      <c r="H9623" s="21" t="s">
        <v>1770</v>
      </c>
      <c r="P9623" s="21" t="e">
        <f t="shared" ca="1" si="333"/>
        <v>#NAME?</v>
      </c>
    </row>
    <row r="9624" spans="1:16" x14ac:dyDescent="0.25">
      <c r="A9624" s="21" t="s">
        <v>2119</v>
      </c>
      <c r="B9624" s="25">
        <v>42366</v>
      </c>
      <c r="C9624" s="21" t="s">
        <v>6</v>
      </c>
      <c r="D9624" s="21">
        <v>433884</v>
      </c>
      <c r="E9624" s="21"/>
      <c r="F9624" s="55">
        <v>384.47</v>
      </c>
      <c r="G9624" s="21" t="s">
        <v>1560</v>
      </c>
      <c r="H9624" s="21" t="s">
        <v>1770</v>
      </c>
      <c r="P9624" s="21" t="e">
        <f t="shared" ca="1" si="333"/>
        <v>#NAME?</v>
      </c>
    </row>
    <row r="9625" spans="1:16" x14ac:dyDescent="0.25">
      <c r="A9625" s="21" t="s">
        <v>2119</v>
      </c>
      <c r="B9625" s="25">
        <v>42366</v>
      </c>
      <c r="C9625" s="21" t="s">
        <v>6</v>
      </c>
      <c r="D9625" s="21">
        <v>433950</v>
      </c>
      <c r="E9625" s="21"/>
      <c r="F9625" s="55">
        <v>311.25</v>
      </c>
      <c r="G9625" s="21" t="s">
        <v>1560</v>
      </c>
      <c r="H9625" s="21" t="s">
        <v>1770</v>
      </c>
      <c r="P9625" s="21" t="e">
        <f t="shared" ca="1" si="333"/>
        <v>#NAME?</v>
      </c>
    </row>
    <row r="9626" spans="1:16" x14ac:dyDescent="0.25">
      <c r="A9626" s="21" t="s">
        <v>2119</v>
      </c>
      <c r="B9626" s="25">
        <v>42366</v>
      </c>
      <c r="C9626" s="21" t="s">
        <v>6</v>
      </c>
      <c r="D9626" s="21">
        <v>356219</v>
      </c>
      <c r="E9626" s="21"/>
      <c r="F9626" s="55">
        <v>122.49</v>
      </c>
      <c r="G9626" s="21" t="s">
        <v>1566</v>
      </c>
      <c r="P9626" s="21" t="e">
        <f t="shared" ca="1" si="333"/>
        <v>#NAME?</v>
      </c>
    </row>
    <row r="9627" spans="1:16" x14ac:dyDescent="0.25">
      <c r="A9627" s="21" t="s">
        <v>2119</v>
      </c>
      <c r="B9627" s="25">
        <v>42366</v>
      </c>
      <c r="C9627" s="21" t="s">
        <v>6</v>
      </c>
      <c r="D9627" s="21">
        <v>356272</v>
      </c>
      <c r="E9627" s="21"/>
      <c r="F9627" s="55">
        <v>48.19</v>
      </c>
      <c r="G9627" s="21" t="s">
        <v>1566</v>
      </c>
      <c r="P9627" s="21" t="e">
        <f t="shared" ca="1" si="333"/>
        <v>#NAME?</v>
      </c>
    </row>
    <row r="9628" spans="1:16" x14ac:dyDescent="0.25">
      <c r="A9628" s="21" t="s">
        <v>2119</v>
      </c>
      <c r="B9628" s="25">
        <v>42366</v>
      </c>
      <c r="C9628" s="21" t="s">
        <v>6</v>
      </c>
      <c r="D9628" s="21">
        <v>356312</v>
      </c>
      <c r="E9628" s="21"/>
      <c r="F9628" s="55">
        <v>945.51</v>
      </c>
      <c r="G9628" s="21" t="s">
        <v>1538</v>
      </c>
      <c r="H9628" s="21" t="s">
        <v>1770</v>
      </c>
      <c r="P9628" s="21" t="e">
        <f t="shared" ca="1" si="333"/>
        <v>#NAME?</v>
      </c>
    </row>
    <row r="9629" spans="1:16" x14ac:dyDescent="0.25">
      <c r="A9629" s="21" t="s">
        <v>2119</v>
      </c>
      <c r="B9629" s="25">
        <v>42366</v>
      </c>
      <c r="C9629" s="21" t="s">
        <v>6</v>
      </c>
      <c r="D9629" s="21">
        <v>725943</v>
      </c>
      <c r="E9629" s="21"/>
      <c r="F9629" s="55">
        <v>577.48</v>
      </c>
      <c r="G9629" s="21" t="s">
        <v>1542</v>
      </c>
      <c r="P9629" s="21" t="e">
        <f t="shared" ca="1" si="333"/>
        <v>#NAME?</v>
      </c>
    </row>
    <row r="9630" spans="1:16" x14ac:dyDescent="0.25">
      <c r="A9630" s="21" t="s">
        <v>2119</v>
      </c>
      <c r="B9630" s="25">
        <v>42366</v>
      </c>
      <c r="C9630" s="21">
        <v>3014551503</v>
      </c>
      <c r="D9630" s="21" t="s">
        <v>299</v>
      </c>
      <c r="E9630" s="21"/>
      <c r="F9630" s="55">
        <v>154.80000000000001</v>
      </c>
      <c r="G9630" s="21" t="s">
        <v>1580</v>
      </c>
      <c r="P9630" s="21" t="e">
        <f t="shared" ca="1" si="333"/>
        <v>#NAME?</v>
      </c>
    </row>
    <row r="9631" spans="1:16" x14ac:dyDescent="0.25">
      <c r="A9631" s="21" t="s">
        <v>2119</v>
      </c>
      <c r="B9631" s="25">
        <v>42366</v>
      </c>
      <c r="C9631" s="21" t="s">
        <v>6</v>
      </c>
      <c r="D9631" s="21">
        <v>228362</v>
      </c>
      <c r="E9631" s="21"/>
      <c r="F9631" s="55">
        <v>152.26</v>
      </c>
      <c r="G9631" s="21" t="s">
        <v>97</v>
      </c>
      <c r="P9631" s="21" t="e">
        <f t="shared" ca="1" si="333"/>
        <v>#NAME?</v>
      </c>
    </row>
    <row r="9632" spans="1:16" x14ac:dyDescent="0.25">
      <c r="A9632" s="21" t="s">
        <v>2119</v>
      </c>
      <c r="B9632" s="25">
        <v>42366</v>
      </c>
      <c r="C9632" s="21">
        <v>3014551503</v>
      </c>
      <c r="D9632" s="21">
        <v>296351</v>
      </c>
      <c r="E9632" s="21"/>
      <c r="F9632" s="55">
        <v>510.66</v>
      </c>
      <c r="G9632" s="21" t="s">
        <v>495</v>
      </c>
      <c r="P9632" s="21" t="e">
        <f t="shared" ca="1" si="333"/>
        <v>#NAME?</v>
      </c>
    </row>
    <row r="9633" spans="1:16" x14ac:dyDescent="0.25">
      <c r="A9633" s="21" t="s">
        <v>2119</v>
      </c>
      <c r="B9633" s="25">
        <v>42366</v>
      </c>
      <c r="C9633" s="21" t="s">
        <v>6</v>
      </c>
      <c r="D9633" s="21">
        <v>140982</v>
      </c>
      <c r="E9633" s="21"/>
      <c r="F9633" s="55">
        <v>1266.76</v>
      </c>
      <c r="G9633" s="21" t="s">
        <v>550</v>
      </c>
      <c r="P9633" s="21" t="e">
        <f t="shared" ca="1" si="333"/>
        <v>#NAME?</v>
      </c>
    </row>
    <row r="9634" spans="1:16" x14ac:dyDescent="0.25">
      <c r="A9634" s="21" t="s">
        <v>2119</v>
      </c>
      <c r="B9634" s="25">
        <v>42366</v>
      </c>
      <c r="C9634" s="21" t="s">
        <v>6</v>
      </c>
      <c r="D9634" s="21">
        <v>141023</v>
      </c>
      <c r="E9634" s="21"/>
      <c r="F9634" s="55">
        <v>267.29000000000002</v>
      </c>
      <c r="G9634" s="21" t="s">
        <v>1568</v>
      </c>
      <c r="P9634" s="21" t="e">
        <f t="shared" ca="1" si="333"/>
        <v>#NAME?</v>
      </c>
    </row>
    <row r="9635" spans="1:16" x14ac:dyDescent="0.25">
      <c r="A9635" s="21" t="s">
        <v>2119</v>
      </c>
      <c r="B9635" s="25">
        <v>42367</v>
      </c>
      <c r="C9635" s="21" t="s">
        <v>6</v>
      </c>
      <c r="D9635" s="21">
        <v>375402</v>
      </c>
      <c r="E9635" s="21"/>
      <c r="F9635" s="55">
        <v>543.66999999999996</v>
      </c>
      <c r="G9635" s="21" t="s">
        <v>1435</v>
      </c>
      <c r="P9635" s="21" t="e">
        <f t="shared" ca="1" si="333"/>
        <v>#NAME?</v>
      </c>
    </row>
    <row r="9636" spans="1:16" x14ac:dyDescent="0.25">
      <c r="A9636" s="21" t="s">
        <v>2119</v>
      </c>
      <c r="B9636" s="25">
        <v>42367</v>
      </c>
      <c r="C9636" s="21" t="s">
        <v>1400</v>
      </c>
      <c r="D9636" s="21">
        <v>205981</v>
      </c>
      <c r="E9636" s="21"/>
      <c r="F9636" s="55">
        <v>1240.53</v>
      </c>
      <c r="G9636" s="21" t="s">
        <v>1542</v>
      </c>
      <c r="P9636" s="21" t="e">
        <f t="shared" ca="1" si="333"/>
        <v>#NAME?</v>
      </c>
    </row>
    <row r="9637" spans="1:16" x14ac:dyDescent="0.25">
      <c r="A9637" s="21" t="s">
        <v>2119</v>
      </c>
      <c r="B9637" s="25">
        <v>42367</v>
      </c>
      <c r="C9637" s="21" t="s">
        <v>1400</v>
      </c>
      <c r="D9637" s="21">
        <v>185880</v>
      </c>
      <c r="E9637" s="21"/>
      <c r="F9637" s="55">
        <v>687.22</v>
      </c>
      <c r="G9637" s="21" t="s">
        <v>1542</v>
      </c>
      <c r="P9637" s="21" t="e">
        <f t="shared" ca="1" si="333"/>
        <v>#NAME?</v>
      </c>
    </row>
    <row r="9638" spans="1:16" x14ac:dyDescent="0.25">
      <c r="A9638" s="21" t="s">
        <v>2119</v>
      </c>
      <c r="B9638" s="25">
        <v>42367</v>
      </c>
      <c r="C9638" s="21" t="s">
        <v>6</v>
      </c>
      <c r="D9638" s="21">
        <v>228458</v>
      </c>
      <c r="E9638" s="21"/>
      <c r="F9638" s="55">
        <v>57.16</v>
      </c>
      <c r="G9638" s="21" t="s">
        <v>97</v>
      </c>
      <c r="P9638" s="21" t="e">
        <f t="shared" ca="1" si="333"/>
        <v>#NAME?</v>
      </c>
    </row>
    <row r="9639" spans="1:16" x14ac:dyDescent="0.25">
      <c r="A9639" s="21" t="s">
        <v>2119</v>
      </c>
      <c r="B9639" s="25">
        <v>42368</v>
      </c>
      <c r="C9639" s="21" t="s">
        <v>1015</v>
      </c>
      <c r="D9639" s="21" t="s">
        <v>1376</v>
      </c>
      <c r="E9639" s="26">
        <v>1600</v>
      </c>
      <c r="G9639" s="21" t="s">
        <v>1560</v>
      </c>
      <c r="H9639" s="21" t="s">
        <v>1770</v>
      </c>
      <c r="I9639" s="25" t="str">
        <f t="shared" ref="I9639:I9647" si="334">YEAR(B9639)&amp;"_"&amp;WEEKNUM(B9639)</f>
        <v>2015_53</v>
      </c>
      <c r="P9639" s="21" t="e">
        <f t="shared" ca="1" si="333"/>
        <v>#NAME?</v>
      </c>
    </row>
    <row r="9640" spans="1:16" x14ac:dyDescent="0.25">
      <c r="A9640" s="21" t="s">
        <v>2119</v>
      </c>
      <c r="B9640" s="25">
        <v>42368</v>
      </c>
      <c r="C9640" s="21" t="s">
        <v>1015</v>
      </c>
      <c r="D9640" s="21" t="s">
        <v>1376</v>
      </c>
      <c r="E9640" s="26">
        <v>640</v>
      </c>
      <c r="G9640" s="21" t="s">
        <v>1554</v>
      </c>
      <c r="I9640" s="25" t="str">
        <f t="shared" si="334"/>
        <v>2015_53</v>
      </c>
      <c r="P9640" s="21" t="e">
        <f t="shared" ca="1" si="333"/>
        <v>#NAME?</v>
      </c>
    </row>
    <row r="9641" spans="1:16" x14ac:dyDescent="0.25">
      <c r="A9641" s="21" t="s">
        <v>2119</v>
      </c>
      <c r="B9641" s="25">
        <v>42368</v>
      </c>
      <c r="C9641" s="21" t="s">
        <v>1015</v>
      </c>
      <c r="D9641" s="21" t="s">
        <v>1376</v>
      </c>
      <c r="E9641" s="26">
        <v>640</v>
      </c>
      <c r="G9641" s="21" t="s">
        <v>1556</v>
      </c>
      <c r="I9641" s="25" t="str">
        <f t="shared" si="334"/>
        <v>2015_53</v>
      </c>
      <c r="P9641" s="21" t="e">
        <f t="shared" ca="1" si="333"/>
        <v>#NAME?</v>
      </c>
    </row>
    <row r="9642" spans="1:16" x14ac:dyDescent="0.25">
      <c r="A9642" s="21" t="s">
        <v>2119</v>
      </c>
      <c r="B9642" s="25">
        <v>42368</v>
      </c>
      <c r="C9642" s="21" t="s">
        <v>21</v>
      </c>
      <c r="D9642" s="21" t="s">
        <v>1581</v>
      </c>
      <c r="E9642" s="26">
        <v>-13483.02</v>
      </c>
      <c r="G9642" s="21" t="s">
        <v>1006</v>
      </c>
      <c r="I9642" s="25" t="str">
        <f t="shared" si="334"/>
        <v>2015_53</v>
      </c>
      <c r="P9642" s="21" t="e">
        <f t="shared" ca="1" si="333"/>
        <v>#NAME?</v>
      </c>
    </row>
    <row r="9643" spans="1:16" x14ac:dyDescent="0.25">
      <c r="A9643" s="21" t="s">
        <v>2119</v>
      </c>
      <c r="B9643" s="25">
        <v>42368</v>
      </c>
      <c r="C9643" s="21" t="s">
        <v>21</v>
      </c>
      <c r="D9643" s="21" t="s">
        <v>1582</v>
      </c>
      <c r="E9643" s="26">
        <v>-90530.05</v>
      </c>
      <c r="G9643" s="21" t="s">
        <v>1006</v>
      </c>
      <c r="I9643" s="25" t="str">
        <f t="shared" si="334"/>
        <v>2015_53</v>
      </c>
      <c r="P9643" s="21" t="e">
        <f t="shared" ca="1" si="333"/>
        <v>#NAME?</v>
      </c>
    </row>
    <row r="9644" spans="1:16" x14ac:dyDescent="0.25">
      <c r="A9644" s="21" t="s">
        <v>2119</v>
      </c>
      <c r="B9644" s="25">
        <v>42368</v>
      </c>
      <c r="C9644" s="21" t="s">
        <v>21</v>
      </c>
      <c r="D9644" s="21" t="s">
        <v>1583</v>
      </c>
      <c r="E9644" s="26">
        <v>-395</v>
      </c>
      <c r="G9644" s="21" t="s">
        <v>1546</v>
      </c>
      <c r="I9644" s="25" t="str">
        <f t="shared" si="334"/>
        <v>2015_53</v>
      </c>
      <c r="P9644" s="21" t="e">
        <f t="shared" ca="1" si="333"/>
        <v>#NAME?</v>
      </c>
    </row>
    <row r="9645" spans="1:16" x14ac:dyDescent="0.25">
      <c r="A9645" s="21" t="s">
        <v>2119</v>
      </c>
      <c r="B9645" s="25">
        <v>42368</v>
      </c>
      <c r="C9645" s="21" t="s">
        <v>21</v>
      </c>
      <c r="D9645" s="21" t="s">
        <v>1382</v>
      </c>
      <c r="E9645" s="26">
        <v>2000</v>
      </c>
      <c r="G9645" s="21" t="s">
        <v>1421</v>
      </c>
      <c r="I9645" s="25" t="str">
        <f t="shared" si="334"/>
        <v>2015_53</v>
      </c>
      <c r="P9645" s="21" t="e">
        <f t="shared" ca="1" si="333"/>
        <v>#NAME?</v>
      </c>
    </row>
    <row r="9646" spans="1:16" x14ac:dyDescent="0.25">
      <c r="A9646" s="21" t="s">
        <v>2119</v>
      </c>
      <c r="B9646" s="25">
        <v>42368</v>
      </c>
      <c r="C9646" s="21" t="s">
        <v>21</v>
      </c>
      <c r="D9646" s="21" t="s">
        <v>1382</v>
      </c>
      <c r="E9646" s="26">
        <v>1500</v>
      </c>
      <c r="G9646" s="21" t="s">
        <v>1527</v>
      </c>
      <c r="H9646" s="21" t="s">
        <v>1770</v>
      </c>
      <c r="I9646" s="25" t="str">
        <f t="shared" si="334"/>
        <v>2015_53</v>
      </c>
      <c r="P9646" s="21" t="e">
        <f t="shared" ca="1" si="333"/>
        <v>#NAME?</v>
      </c>
    </row>
    <row r="9647" spans="1:16" x14ac:dyDescent="0.25">
      <c r="A9647" s="21" t="s">
        <v>2119</v>
      </c>
      <c r="B9647" s="25">
        <v>42368</v>
      </c>
      <c r="C9647" s="21" t="s">
        <v>21</v>
      </c>
      <c r="D9647" s="21" t="s">
        <v>508</v>
      </c>
      <c r="E9647" s="26">
        <v>514.87</v>
      </c>
      <c r="G9647" s="21" t="s">
        <v>454</v>
      </c>
      <c r="I9647" s="25" t="str">
        <f t="shared" si="334"/>
        <v>2015_53</v>
      </c>
      <c r="P9647" s="21" t="e">
        <f t="shared" ca="1" si="333"/>
        <v>#NAME?</v>
      </c>
    </row>
    <row r="9648" spans="1:16" x14ac:dyDescent="0.25">
      <c r="A9648" s="21" t="s">
        <v>2119</v>
      </c>
      <c r="B9648" s="25">
        <v>42368</v>
      </c>
      <c r="C9648" s="21" t="s">
        <v>6</v>
      </c>
      <c r="D9648" s="21">
        <v>375473</v>
      </c>
      <c r="E9648" s="21"/>
      <c r="F9648" s="55">
        <v>92.03</v>
      </c>
      <c r="G9648" s="21" t="s">
        <v>1435</v>
      </c>
      <c r="P9648" s="21" t="e">
        <f t="shared" ca="1" si="333"/>
        <v>#NAME?</v>
      </c>
    </row>
    <row r="9649" spans="1:16" x14ac:dyDescent="0.25">
      <c r="A9649" s="21" t="s">
        <v>2119</v>
      </c>
      <c r="B9649" s="25">
        <v>42368</v>
      </c>
      <c r="C9649" s="21" t="s">
        <v>1400</v>
      </c>
      <c r="D9649" s="21">
        <v>206136</v>
      </c>
      <c r="E9649" s="21"/>
      <c r="F9649" s="55">
        <v>370.03</v>
      </c>
      <c r="G9649" s="21" t="s">
        <v>1542</v>
      </c>
      <c r="P9649" s="21" t="e">
        <f t="shared" ca="1" si="333"/>
        <v>#NAME?</v>
      </c>
    </row>
    <row r="9650" spans="1:16" x14ac:dyDescent="0.25">
      <c r="A9650" s="21" t="s">
        <v>2119</v>
      </c>
      <c r="B9650" s="25">
        <v>42368</v>
      </c>
      <c r="C9650" s="21" t="s">
        <v>6</v>
      </c>
      <c r="D9650" s="21">
        <v>434178</v>
      </c>
      <c r="E9650" s="21"/>
      <c r="F9650" s="55">
        <v>166.97</v>
      </c>
      <c r="G9650" s="21" t="s">
        <v>1560</v>
      </c>
      <c r="H9650" s="21" t="s">
        <v>1770</v>
      </c>
      <c r="P9650" s="21" t="e">
        <f t="shared" ca="1" si="333"/>
        <v>#NAME?</v>
      </c>
    </row>
    <row r="9651" spans="1:16" x14ac:dyDescent="0.25">
      <c r="A9651" s="21" t="s">
        <v>2119</v>
      </c>
      <c r="B9651" s="25">
        <v>42368</v>
      </c>
      <c r="C9651" s="21" t="s">
        <v>6</v>
      </c>
      <c r="D9651" s="21">
        <v>356442</v>
      </c>
      <c r="E9651" s="21"/>
      <c r="F9651" s="55">
        <v>446.2</v>
      </c>
      <c r="G9651" s="21" t="s">
        <v>1538</v>
      </c>
      <c r="H9651" s="21" t="s">
        <v>1770</v>
      </c>
      <c r="P9651" s="21" t="e">
        <f t="shared" ca="1" si="333"/>
        <v>#NAME?</v>
      </c>
    </row>
    <row r="9652" spans="1:16" x14ac:dyDescent="0.25">
      <c r="A9652" s="21" t="s">
        <v>2119</v>
      </c>
      <c r="B9652" s="25">
        <v>42369</v>
      </c>
      <c r="C9652" s="21" t="s">
        <v>1015</v>
      </c>
      <c r="D9652" s="21" t="s">
        <v>1572</v>
      </c>
      <c r="E9652" s="26">
        <v>-40000</v>
      </c>
      <c r="G9652" s="21" t="s">
        <v>1572</v>
      </c>
      <c r="I9652" s="25" t="str">
        <f>YEAR(B9652)&amp;"_"&amp;WEEKNUM(B9652)</f>
        <v>2015_53</v>
      </c>
      <c r="P9652" s="21" t="e">
        <f t="shared" ca="1" si="333"/>
        <v>#NAME?</v>
      </c>
    </row>
    <row r="9653" spans="1:16" x14ac:dyDescent="0.25">
      <c r="A9653" s="21" t="s">
        <v>2119</v>
      </c>
      <c r="B9653" s="25">
        <v>42369</v>
      </c>
      <c r="C9653" s="21" t="s">
        <v>1015</v>
      </c>
      <c r="D9653" s="21" t="s">
        <v>40</v>
      </c>
      <c r="E9653" s="26">
        <v>3135</v>
      </c>
      <c r="G9653" s="21" t="s">
        <v>1542</v>
      </c>
      <c r="I9653" s="25" t="str">
        <f>YEAR(B9653)&amp;"_"&amp;WEEKNUM(B9653)</f>
        <v>2015_53</v>
      </c>
      <c r="P9653" s="21" t="e">
        <f t="shared" ca="1" si="333"/>
        <v>#NAME?</v>
      </c>
    </row>
    <row r="9654" spans="1:16" x14ac:dyDescent="0.25">
      <c r="A9654" s="21" t="s">
        <v>2119</v>
      </c>
      <c r="B9654" s="25">
        <v>42369</v>
      </c>
      <c r="C9654" s="21" t="s">
        <v>1015</v>
      </c>
      <c r="D9654" s="21" t="s">
        <v>40</v>
      </c>
      <c r="E9654" s="26">
        <v>395</v>
      </c>
      <c r="G9654" s="21" t="s">
        <v>1573</v>
      </c>
      <c r="I9654" s="25" t="str">
        <f>YEAR(B9654)&amp;"_"&amp;WEEKNUM(B9654)</f>
        <v>2015_53</v>
      </c>
      <c r="P9654" s="21" t="e">
        <f t="shared" ca="1" si="333"/>
        <v>#NAME?</v>
      </c>
    </row>
    <row r="9655" spans="1:16" x14ac:dyDescent="0.25">
      <c r="A9655" s="21" t="s">
        <v>2119</v>
      </c>
      <c r="B9655" s="25">
        <v>42369</v>
      </c>
      <c r="C9655" s="21" t="s">
        <v>1015</v>
      </c>
      <c r="D9655" s="21" t="s">
        <v>899</v>
      </c>
      <c r="E9655" s="26">
        <v>600</v>
      </c>
      <c r="G9655" s="21" t="s">
        <v>1354</v>
      </c>
      <c r="I9655" s="25" t="str">
        <f>YEAR(B9655)&amp;"_"&amp;WEEKNUM(B9655)</f>
        <v>2015_53</v>
      </c>
      <c r="P9655" s="21" t="e">
        <f t="shared" ca="1" si="333"/>
        <v>#NAME?</v>
      </c>
    </row>
    <row r="9656" spans="1:16" x14ac:dyDescent="0.25">
      <c r="A9656" s="21" t="s">
        <v>2119</v>
      </c>
      <c r="B9656" s="25">
        <v>42369</v>
      </c>
      <c r="C9656" s="21" t="s">
        <v>1015</v>
      </c>
      <c r="D9656" s="21" t="s">
        <v>899</v>
      </c>
      <c r="E9656" s="26">
        <v>1115</v>
      </c>
      <c r="G9656" s="21" t="s">
        <v>1527</v>
      </c>
      <c r="H9656" s="21" t="s">
        <v>1770</v>
      </c>
      <c r="I9656" s="25" t="str">
        <f>YEAR(B9656)&amp;"_"&amp;WEEKNUM(B9656)</f>
        <v>2015_53</v>
      </c>
      <c r="P9656" s="21" t="e">
        <f t="shared" ca="1" si="333"/>
        <v>#NAME?</v>
      </c>
    </row>
    <row r="9657" spans="1:16" x14ac:dyDescent="0.25">
      <c r="A9657" s="21" t="s">
        <v>2119</v>
      </c>
      <c r="B9657" s="25">
        <v>42369</v>
      </c>
      <c r="C9657" s="21" t="s">
        <v>6</v>
      </c>
      <c r="D9657" s="21">
        <v>356550</v>
      </c>
      <c r="E9657" s="21"/>
      <c r="F9657" s="55">
        <v>191.76</v>
      </c>
      <c r="G9657" s="21" t="s">
        <v>1538</v>
      </c>
      <c r="H9657" s="21" t="s">
        <v>1770</v>
      </c>
      <c r="P9657" s="21" t="e">
        <f t="shared" ca="1" si="333"/>
        <v>#NAME?</v>
      </c>
    </row>
    <row r="9658" spans="1:16" x14ac:dyDescent="0.25">
      <c r="A9658" s="21" t="s">
        <v>2119</v>
      </c>
      <c r="B9658" s="25">
        <v>42369</v>
      </c>
      <c r="C9658" s="21" t="s">
        <v>1561</v>
      </c>
      <c r="D9658" s="21">
        <v>379008</v>
      </c>
      <c r="E9658" s="21"/>
      <c r="F9658" s="55">
        <v>2142</v>
      </c>
      <c r="G9658" s="21" t="s">
        <v>1584</v>
      </c>
      <c r="P9658" s="21" t="e">
        <f t="shared" ca="1" si="333"/>
        <v>#NAME?</v>
      </c>
    </row>
    <row r="9659" spans="1:16" x14ac:dyDescent="0.25">
      <c r="A9659" s="21" t="s">
        <v>2119</v>
      </c>
      <c r="B9659" s="25">
        <v>42370</v>
      </c>
      <c r="C9659" s="21" t="s">
        <v>1015</v>
      </c>
      <c r="D9659" s="21" t="s">
        <v>46</v>
      </c>
      <c r="E9659" s="26">
        <v>3120</v>
      </c>
      <c r="G9659" s="21" t="s">
        <v>1560</v>
      </c>
      <c r="H9659" s="21" t="s">
        <v>1770</v>
      </c>
      <c r="I9659" s="25" t="str">
        <f>YEAR(B9659)&amp;"_"&amp;WEEKNUM(B9659)</f>
        <v>2016_1</v>
      </c>
      <c r="P9659" s="21" t="e">
        <f t="shared" ca="1" si="333"/>
        <v>#NAME?</v>
      </c>
    </row>
    <row r="9660" spans="1:16" x14ac:dyDescent="0.25">
      <c r="A9660" s="21" t="s">
        <v>2119</v>
      </c>
      <c r="B9660" s="25">
        <v>42371</v>
      </c>
      <c r="C9660" s="21" t="s">
        <v>6</v>
      </c>
      <c r="D9660" s="21">
        <v>584389</v>
      </c>
      <c r="E9660" s="21"/>
      <c r="F9660" s="55">
        <v>493.4</v>
      </c>
      <c r="G9660" s="21" t="s">
        <v>1538</v>
      </c>
      <c r="H9660" s="21" t="s">
        <v>1770</v>
      </c>
      <c r="P9660" s="21" t="e">
        <f t="shared" ca="1" si="333"/>
        <v>#NAME?</v>
      </c>
    </row>
    <row r="9661" spans="1:16" x14ac:dyDescent="0.25">
      <c r="A9661" s="21" t="s">
        <v>2119</v>
      </c>
      <c r="B9661" s="25">
        <v>42372</v>
      </c>
      <c r="C9661" s="21" t="s">
        <v>1400</v>
      </c>
      <c r="D9661" s="21" t="s">
        <v>942</v>
      </c>
      <c r="F9661" s="26">
        <v>1170.31</v>
      </c>
      <c r="G9661" s="21" t="s">
        <v>1542</v>
      </c>
      <c r="P9661" s="21" t="e">
        <f t="shared" ca="1" si="333"/>
        <v>#NAME?</v>
      </c>
    </row>
    <row r="9662" spans="1:16" x14ac:dyDescent="0.25">
      <c r="A9662" s="21" t="s">
        <v>2119</v>
      </c>
      <c r="B9662" s="25">
        <v>42372</v>
      </c>
      <c r="C9662" s="21" t="s">
        <v>1400</v>
      </c>
      <c r="D9662" s="21" t="s">
        <v>942</v>
      </c>
      <c r="F9662" s="26">
        <v>370.03</v>
      </c>
      <c r="G9662" s="21" t="s">
        <v>1542</v>
      </c>
      <c r="P9662" s="21" t="e">
        <f t="shared" ca="1" si="333"/>
        <v>#NAME?</v>
      </c>
    </row>
    <row r="9663" spans="1:16" x14ac:dyDescent="0.25">
      <c r="A9663" s="21" t="s">
        <v>2119</v>
      </c>
      <c r="B9663" s="25">
        <v>42373</v>
      </c>
      <c r="C9663" s="21" t="s">
        <v>1015</v>
      </c>
      <c r="D9663" s="21" t="s">
        <v>255</v>
      </c>
      <c r="E9663" s="26">
        <v>250</v>
      </c>
      <c r="G9663" s="21" t="s">
        <v>69</v>
      </c>
      <c r="H9663" s="21" t="s">
        <v>1573</v>
      </c>
      <c r="I9663" s="25" t="str">
        <f t="shared" ref="I9663:I9670" si="335">YEAR(B9663)&amp;"_"&amp;WEEKNUM(B9663)</f>
        <v>2016_2</v>
      </c>
      <c r="P9663" s="21" t="e">
        <f t="shared" ca="1" si="333"/>
        <v>#NAME?</v>
      </c>
    </row>
    <row r="9664" spans="1:16" x14ac:dyDescent="0.25">
      <c r="A9664" s="21" t="s">
        <v>2119</v>
      </c>
      <c r="B9664" s="25">
        <v>42373</v>
      </c>
      <c r="C9664" s="21" t="s">
        <v>1015</v>
      </c>
      <c r="D9664" s="21" t="s">
        <v>255</v>
      </c>
      <c r="E9664" s="26">
        <v>1000</v>
      </c>
      <c r="G9664" s="21" t="s">
        <v>1542</v>
      </c>
      <c r="I9664" s="25" t="str">
        <f t="shared" si="335"/>
        <v>2016_2</v>
      </c>
      <c r="P9664" s="21" t="e">
        <f t="shared" ca="1" si="333"/>
        <v>#NAME?</v>
      </c>
    </row>
    <row r="9665" spans="1:16" x14ac:dyDescent="0.25">
      <c r="A9665" s="21" t="s">
        <v>2119</v>
      </c>
      <c r="B9665" s="25">
        <v>42373</v>
      </c>
      <c r="C9665" s="21" t="s">
        <v>21</v>
      </c>
      <c r="D9665" s="21" t="s">
        <v>1487</v>
      </c>
      <c r="E9665" s="26">
        <v>50</v>
      </c>
      <c r="G9665" s="21" t="s">
        <v>1364</v>
      </c>
      <c r="I9665" s="25" t="str">
        <f t="shared" si="335"/>
        <v>2016_2</v>
      </c>
      <c r="P9665" s="21" t="e">
        <f t="shared" ca="1" si="333"/>
        <v>#NAME?</v>
      </c>
    </row>
    <row r="9666" spans="1:16" x14ac:dyDescent="0.25">
      <c r="A9666" s="21" t="s">
        <v>2119</v>
      </c>
      <c r="B9666" s="25">
        <v>42373</v>
      </c>
      <c r="C9666" s="21" t="s">
        <v>21</v>
      </c>
      <c r="D9666" s="21" t="s">
        <v>1579</v>
      </c>
      <c r="E9666" s="26">
        <v>400</v>
      </c>
      <c r="G9666" s="21" t="s">
        <v>97</v>
      </c>
      <c r="I9666" s="25" t="str">
        <f t="shared" si="335"/>
        <v>2016_2</v>
      </c>
      <c r="P9666" s="21" t="e">
        <f t="shared" ca="1" si="333"/>
        <v>#NAME?</v>
      </c>
    </row>
    <row r="9667" spans="1:16" x14ac:dyDescent="0.25">
      <c r="A9667" s="21" t="s">
        <v>2119</v>
      </c>
      <c r="B9667" s="25">
        <v>42373</v>
      </c>
      <c r="C9667" s="21" t="s">
        <v>21</v>
      </c>
      <c r="D9667" s="21" t="s">
        <v>1419</v>
      </c>
      <c r="E9667" s="26">
        <v>1500</v>
      </c>
      <c r="G9667" s="21" t="s">
        <v>1538</v>
      </c>
      <c r="H9667" s="21" t="s">
        <v>1770</v>
      </c>
      <c r="I9667" s="25" t="str">
        <f t="shared" si="335"/>
        <v>2016_2</v>
      </c>
      <c r="P9667" s="21" t="e">
        <f t="shared" ca="1" si="333"/>
        <v>#NAME?</v>
      </c>
    </row>
    <row r="9668" spans="1:16" x14ac:dyDescent="0.25">
      <c r="A9668" s="21" t="s">
        <v>2119</v>
      </c>
      <c r="B9668" s="25">
        <v>42373</v>
      </c>
      <c r="C9668" s="21" t="s">
        <v>21</v>
      </c>
      <c r="D9668" s="21" t="s">
        <v>1419</v>
      </c>
      <c r="E9668" s="26">
        <v>1500</v>
      </c>
      <c r="G9668" s="21" t="s">
        <v>1538</v>
      </c>
      <c r="H9668" s="21" t="s">
        <v>1770</v>
      </c>
      <c r="I9668" s="25" t="str">
        <f t="shared" si="335"/>
        <v>2016_2</v>
      </c>
      <c r="P9668" s="21" t="e">
        <f t="shared" ca="1" si="333"/>
        <v>#NAME?</v>
      </c>
    </row>
    <row r="9669" spans="1:16" x14ac:dyDescent="0.25">
      <c r="A9669" s="21" t="s">
        <v>2119</v>
      </c>
      <c r="B9669" s="25">
        <v>42373</v>
      </c>
      <c r="C9669" s="21" t="s">
        <v>21</v>
      </c>
      <c r="D9669" s="21" t="s">
        <v>46</v>
      </c>
      <c r="E9669" s="26">
        <v>2635</v>
      </c>
      <c r="G9669" s="21" t="s">
        <v>1560</v>
      </c>
      <c r="H9669" s="21" t="s">
        <v>1770</v>
      </c>
      <c r="I9669" s="25" t="str">
        <f t="shared" si="335"/>
        <v>2016_2</v>
      </c>
      <c r="P9669" s="21" t="e">
        <f t="shared" ca="1" si="333"/>
        <v>#NAME?</v>
      </c>
    </row>
    <row r="9670" spans="1:16" x14ac:dyDescent="0.25">
      <c r="A9670" s="21" t="s">
        <v>2119</v>
      </c>
      <c r="B9670" s="25">
        <v>42373</v>
      </c>
      <c r="C9670" s="21" t="s">
        <v>21</v>
      </c>
      <c r="D9670" s="21" t="s">
        <v>510</v>
      </c>
      <c r="E9670" s="26">
        <v>197.1</v>
      </c>
      <c r="G9670" s="21" t="s">
        <v>299</v>
      </c>
      <c r="I9670" s="25" t="str">
        <f t="shared" si="335"/>
        <v>2016_2</v>
      </c>
      <c r="P9670" s="21" t="e">
        <f t="shared" ca="1" si="333"/>
        <v>#NAME?</v>
      </c>
    </row>
    <row r="9671" spans="1:16" x14ac:dyDescent="0.25">
      <c r="A9671" s="21" t="s">
        <v>2119</v>
      </c>
      <c r="B9671" s="25">
        <v>42373</v>
      </c>
      <c r="C9671" s="21" t="s">
        <v>6</v>
      </c>
      <c r="D9671" s="21">
        <v>356851</v>
      </c>
      <c r="E9671" s="21"/>
      <c r="F9671" s="55">
        <v>721.63</v>
      </c>
      <c r="G9671" s="21" t="s">
        <v>1585</v>
      </c>
      <c r="P9671" s="21" t="e">
        <f t="shared" ca="1" si="333"/>
        <v>#NAME?</v>
      </c>
    </row>
    <row r="9672" spans="1:16" x14ac:dyDescent="0.25">
      <c r="A9672" s="21" t="s">
        <v>2119</v>
      </c>
      <c r="B9672" s="25">
        <v>42373</v>
      </c>
      <c r="C9672" s="21" t="s">
        <v>6</v>
      </c>
      <c r="D9672" s="21">
        <v>356854</v>
      </c>
      <c r="E9672" s="21"/>
      <c r="F9672" s="55">
        <v>212.03</v>
      </c>
      <c r="G9672" s="21" t="s">
        <v>1453</v>
      </c>
      <c r="H9672" s="21" t="s">
        <v>1770</v>
      </c>
      <c r="P9672" s="21" t="e">
        <f t="shared" ca="1" si="333"/>
        <v>#NAME?</v>
      </c>
    </row>
    <row r="9673" spans="1:16" x14ac:dyDescent="0.25">
      <c r="A9673" s="21" t="s">
        <v>2119</v>
      </c>
      <c r="B9673" s="25">
        <v>42373</v>
      </c>
      <c r="C9673" s="21" t="s">
        <v>6</v>
      </c>
      <c r="D9673" s="21">
        <v>356882</v>
      </c>
      <c r="E9673" s="21"/>
      <c r="F9673" s="55">
        <v>174.31</v>
      </c>
      <c r="G9673" s="21" t="s">
        <v>1538</v>
      </c>
      <c r="H9673" s="21" t="s">
        <v>1770</v>
      </c>
      <c r="P9673" s="21" t="e">
        <f t="shared" ca="1" si="333"/>
        <v>#NAME?</v>
      </c>
    </row>
    <row r="9674" spans="1:16" x14ac:dyDescent="0.25">
      <c r="A9674" s="21" t="s">
        <v>2119</v>
      </c>
      <c r="B9674" s="25">
        <v>42373</v>
      </c>
      <c r="C9674" s="21" t="s">
        <v>6</v>
      </c>
      <c r="D9674" s="21">
        <v>584702</v>
      </c>
      <c r="E9674" s="21"/>
      <c r="F9674" s="55">
        <v>299.31</v>
      </c>
      <c r="G9674" s="21" t="s">
        <v>1586</v>
      </c>
      <c r="P9674" s="21" t="e">
        <f t="shared" ca="1" si="333"/>
        <v>#NAME?</v>
      </c>
    </row>
    <row r="9675" spans="1:16" x14ac:dyDescent="0.25">
      <c r="A9675" s="21" t="s">
        <v>2119</v>
      </c>
      <c r="B9675" s="25">
        <v>42374</v>
      </c>
      <c r="C9675" s="21" t="s">
        <v>1015</v>
      </c>
      <c r="D9675" s="21" t="s">
        <v>1587</v>
      </c>
      <c r="E9675" s="26">
        <v>1550</v>
      </c>
      <c r="G9675" s="21" t="s">
        <v>177</v>
      </c>
      <c r="I9675" s="25" t="str">
        <f>YEAR(B9675)&amp;"_"&amp;WEEKNUM(B9675)</f>
        <v>2016_2</v>
      </c>
      <c r="P9675" s="21" t="e">
        <f t="shared" ca="1" si="333"/>
        <v>#NAME?</v>
      </c>
    </row>
    <row r="9676" spans="1:16" x14ac:dyDescent="0.25">
      <c r="A9676" s="21" t="s">
        <v>2119</v>
      </c>
      <c r="B9676" s="25">
        <v>42374</v>
      </c>
      <c r="C9676" s="21" t="s">
        <v>21</v>
      </c>
      <c r="D9676" s="21" t="s">
        <v>924</v>
      </c>
      <c r="E9676" s="26">
        <v>2000</v>
      </c>
      <c r="G9676" s="21" t="s">
        <v>1538</v>
      </c>
      <c r="H9676" s="21" t="s">
        <v>1770</v>
      </c>
      <c r="I9676" s="25" t="str">
        <f>YEAR(B9676)&amp;"_"&amp;WEEKNUM(B9676)</f>
        <v>2016_2</v>
      </c>
      <c r="P9676" s="21" t="e">
        <f t="shared" ca="1" si="333"/>
        <v>#NAME?</v>
      </c>
    </row>
    <row r="9677" spans="1:16" x14ac:dyDescent="0.25">
      <c r="A9677" s="21" t="s">
        <v>2119</v>
      </c>
      <c r="B9677" s="25">
        <v>42374</v>
      </c>
      <c r="C9677" s="21" t="s">
        <v>1561</v>
      </c>
      <c r="D9677" s="21">
        <v>206850</v>
      </c>
      <c r="E9677" s="21"/>
      <c r="F9677" s="55">
        <v>572.02</v>
      </c>
      <c r="G9677" s="21" t="s">
        <v>1588</v>
      </c>
      <c r="P9677" s="21" t="e">
        <f t="shared" ca="1" si="333"/>
        <v>#NAME?</v>
      </c>
    </row>
    <row r="9678" spans="1:16" x14ac:dyDescent="0.25">
      <c r="A9678" s="21" t="s">
        <v>2119</v>
      </c>
      <c r="B9678" s="25">
        <v>42374</v>
      </c>
      <c r="C9678" s="21" t="s">
        <v>6</v>
      </c>
      <c r="D9678" s="21">
        <v>356955</v>
      </c>
      <c r="E9678" s="21"/>
      <c r="F9678" s="55">
        <v>781.62</v>
      </c>
      <c r="G9678" s="21" t="s">
        <v>177</v>
      </c>
      <c r="P9678" s="21" t="e">
        <f t="shared" ca="1" si="333"/>
        <v>#NAME?</v>
      </c>
    </row>
    <row r="9679" spans="1:16" x14ac:dyDescent="0.25">
      <c r="A9679" s="21" t="s">
        <v>2119</v>
      </c>
      <c r="B9679" s="25">
        <v>42374</v>
      </c>
      <c r="C9679" s="21">
        <v>3014551503</v>
      </c>
      <c r="D9679" s="21">
        <v>356961</v>
      </c>
      <c r="E9679" s="21"/>
      <c r="F9679" s="55">
        <v>24.41</v>
      </c>
      <c r="G9679" s="60">
        <v>42374</v>
      </c>
      <c r="P9679" s="21" t="e">
        <f t="shared" ca="1" si="333"/>
        <v>#NAME?</v>
      </c>
    </row>
    <row r="9680" spans="1:16" x14ac:dyDescent="0.25">
      <c r="A9680" s="21" t="s">
        <v>2119</v>
      </c>
      <c r="B9680" s="25">
        <v>42374</v>
      </c>
      <c r="C9680" s="21" t="s">
        <v>6</v>
      </c>
      <c r="D9680" s="21">
        <v>356962</v>
      </c>
      <c r="E9680" s="21"/>
      <c r="F9680" s="55">
        <v>2009.72</v>
      </c>
      <c r="G9680" s="21" t="s">
        <v>1560</v>
      </c>
      <c r="H9680" s="21" t="s">
        <v>1770</v>
      </c>
      <c r="P9680" s="21" t="e">
        <f t="shared" ca="1" si="333"/>
        <v>#NAME?</v>
      </c>
    </row>
    <row r="9681" spans="1:16" x14ac:dyDescent="0.25">
      <c r="A9681" s="21" t="s">
        <v>2119</v>
      </c>
      <c r="B9681" s="25">
        <v>42374</v>
      </c>
      <c r="C9681" s="21" t="s">
        <v>6</v>
      </c>
      <c r="D9681" s="21">
        <v>357011</v>
      </c>
      <c r="E9681" s="21"/>
      <c r="F9681" s="55">
        <v>133.34</v>
      </c>
      <c r="G9681" s="21" t="s">
        <v>1560</v>
      </c>
      <c r="H9681" s="21" t="s">
        <v>1770</v>
      </c>
      <c r="P9681" s="21" t="e">
        <f t="shared" ref="P9681:P9744" ca="1" si="336">sheetexists("budgets", G9681)</f>
        <v>#NAME?</v>
      </c>
    </row>
    <row r="9682" spans="1:16" x14ac:dyDescent="0.25">
      <c r="A9682" s="21" t="s">
        <v>2119</v>
      </c>
      <c r="B9682" s="25">
        <v>42374</v>
      </c>
      <c r="C9682" s="21" t="s">
        <v>6</v>
      </c>
      <c r="D9682" s="21">
        <v>141518</v>
      </c>
      <c r="E9682" s="21"/>
      <c r="F9682" s="55">
        <v>351.92</v>
      </c>
      <c r="G9682" s="21" t="s">
        <v>1589</v>
      </c>
      <c r="P9682" s="21" t="e">
        <f t="shared" ca="1" si="336"/>
        <v>#NAME?</v>
      </c>
    </row>
    <row r="9683" spans="1:16" x14ac:dyDescent="0.25">
      <c r="A9683" s="21" t="s">
        <v>2119</v>
      </c>
      <c r="B9683" s="25">
        <v>42374</v>
      </c>
      <c r="C9683" s="21" t="s">
        <v>1400</v>
      </c>
      <c r="D9683" s="21">
        <v>141257</v>
      </c>
      <c r="E9683" s="21"/>
      <c r="F9683" s="55">
        <v>2064.59</v>
      </c>
      <c r="G9683" s="21" t="s">
        <v>1542</v>
      </c>
      <c r="P9683" s="21" t="e">
        <f t="shared" ca="1" si="336"/>
        <v>#NAME?</v>
      </c>
    </row>
    <row r="9684" spans="1:16" x14ac:dyDescent="0.25">
      <c r="A9684" s="21" t="s">
        <v>2119</v>
      </c>
      <c r="B9684" s="25">
        <v>42375</v>
      </c>
      <c r="C9684" s="21" t="s">
        <v>21</v>
      </c>
      <c r="D9684" s="21" t="s">
        <v>216</v>
      </c>
      <c r="E9684" s="26">
        <v>18.36</v>
      </c>
      <c r="G9684" s="21" t="s">
        <v>1527</v>
      </c>
      <c r="H9684" s="21" t="s">
        <v>1770</v>
      </c>
      <c r="I9684" s="25" t="str">
        <f>YEAR(B9684)&amp;"_"&amp;WEEKNUM(B9684)</f>
        <v>2016_2</v>
      </c>
      <c r="P9684" s="21" t="e">
        <f t="shared" ca="1" si="336"/>
        <v>#NAME?</v>
      </c>
    </row>
    <row r="9685" spans="1:16" x14ac:dyDescent="0.25">
      <c r="A9685" s="21" t="s">
        <v>2119</v>
      </c>
      <c r="B9685" s="25">
        <v>42375</v>
      </c>
      <c r="C9685" s="21" t="s">
        <v>21</v>
      </c>
      <c r="D9685" s="21" t="s">
        <v>1487</v>
      </c>
      <c r="E9685" s="26">
        <v>50</v>
      </c>
      <c r="G9685" s="21" t="s">
        <v>1372</v>
      </c>
      <c r="I9685" s="25" t="str">
        <f>YEAR(B9685)&amp;"_"&amp;WEEKNUM(B9685)</f>
        <v>2016_2</v>
      </c>
      <c r="P9685" s="21" t="e">
        <f t="shared" ca="1" si="336"/>
        <v>#NAME?</v>
      </c>
    </row>
    <row r="9686" spans="1:16" x14ac:dyDescent="0.25">
      <c r="A9686" s="21" t="s">
        <v>2119</v>
      </c>
      <c r="B9686" s="25">
        <v>42375</v>
      </c>
      <c r="C9686" s="21" t="s">
        <v>1561</v>
      </c>
      <c r="D9686" s="21">
        <v>207050</v>
      </c>
      <c r="E9686" s="21"/>
      <c r="F9686" s="55">
        <v>608.05999999999995</v>
      </c>
      <c r="G9686" s="21" t="s">
        <v>1590</v>
      </c>
      <c r="P9686" s="21" t="e">
        <f t="shared" ca="1" si="336"/>
        <v>#NAME?</v>
      </c>
    </row>
    <row r="9687" spans="1:16" x14ac:dyDescent="0.25">
      <c r="A9687" s="21" t="s">
        <v>2119</v>
      </c>
      <c r="B9687" s="25">
        <v>42375</v>
      </c>
      <c r="C9687" s="21" t="s">
        <v>6</v>
      </c>
      <c r="D9687" s="21">
        <v>737244</v>
      </c>
      <c r="E9687" s="21"/>
      <c r="F9687" s="55">
        <v>121.18</v>
      </c>
      <c r="G9687" s="21" t="s">
        <v>1560</v>
      </c>
      <c r="H9687" s="21" t="s">
        <v>1770</v>
      </c>
      <c r="P9687" s="21" t="e">
        <f t="shared" ca="1" si="336"/>
        <v>#NAME?</v>
      </c>
    </row>
    <row r="9688" spans="1:16" x14ac:dyDescent="0.25">
      <c r="A9688" s="21" t="s">
        <v>2119</v>
      </c>
      <c r="B9688" s="25">
        <v>42375</v>
      </c>
      <c r="C9688" s="21" t="s">
        <v>6</v>
      </c>
      <c r="D9688" s="21">
        <v>434898</v>
      </c>
      <c r="E9688" s="21"/>
      <c r="F9688" s="55">
        <v>340.17</v>
      </c>
      <c r="G9688" s="21" t="s">
        <v>1560</v>
      </c>
      <c r="H9688" s="21" t="s">
        <v>1770</v>
      </c>
      <c r="P9688" s="21" t="e">
        <f t="shared" ca="1" si="336"/>
        <v>#NAME?</v>
      </c>
    </row>
    <row r="9689" spans="1:16" x14ac:dyDescent="0.25">
      <c r="A9689" s="21" t="s">
        <v>2119</v>
      </c>
      <c r="B9689" s="25">
        <v>42375</v>
      </c>
      <c r="C9689" s="21" t="s">
        <v>6</v>
      </c>
      <c r="D9689" s="21">
        <v>357092</v>
      </c>
      <c r="E9689" s="21"/>
      <c r="F9689" s="55">
        <v>112.71</v>
      </c>
      <c r="G9689" s="21" t="s">
        <v>1453</v>
      </c>
      <c r="H9689" s="21" t="s">
        <v>1770</v>
      </c>
      <c r="P9689" s="21" t="e">
        <f t="shared" ca="1" si="336"/>
        <v>#NAME?</v>
      </c>
    </row>
    <row r="9690" spans="1:16" x14ac:dyDescent="0.25">
      <c r="A9690" s="21" t="s">
        <v>2119</v>
      </c>
      <c r="B9690" s="25">
        <v>42375</v>
      </c>
      <c r="C9690" s="21" t="s">
        <v>6</v>
      </c>
      <c r="D9690" s="21">
        <v>585339</v>
      </c>
      <c r="E9690" s="21"/>
      <c r="F9690" s="55">
        <v>117.2</v>
      </c>
      <c r="G9690" s="21" t="s">
        <v>1538</v>
      </c>
      <c r="H9690" s="21" t="s">
        <v>1770</v>
      </c>
      <c r="P9690" s="21" t="e">
        <f t="shared" ca="1" si="336"/>
        <v>#NAME?</v>
      </c>
    </row>
    <row r="9691" spans="1:16" x14ac:dyDescent="0.25">
      <c r="A9691" s="21" t="s">
        <v>2119</v>
      </c>
      <c r="B9691" s="25">
        <v>42375</v>
      </c>
      <c r="C9691" s="21" t="s">
        <v>6</v>
      </c>
      <c r="D9691" s="21">
        <v>585446</v>
      </c>
      <c r="E9691" s="21"/>
      <c r="F9691" s="55">
        <v>121.43</v>
      </c>
      <c r="G9691" s="21" t="s">
        <v>1538</v>
      </c>
      <c r="H9691" s="21" t="s">
        <v>1770</v>
      </c>
      <c r="P9691" s="21" t="e">
        <f t="shared" ca="1" si="336"/>
        <v>#NAME?</v>
      </c>
    </row>
    <row r="9692" spans="1:16" x14ac:dyDescent="0.25">
      <c r="A9692" s="21" t="s">
        <v>2119</v>
      </c>
      <c r="B9692" s="25">
        <v>42375</v>
      </c>
      <c r="C9692" s="21" t="s">
        <v>1400</v>
      </c>
      <c r="D9692" s="21">
        <v>141257</v>
      </c>
      <c r="E9692" s="21"/>
      <c r="F9692" s="55">
        <v>-113.33</v>
      </c>
      <c r="G9692" s="21" t="s">
        <v>1542</v>
      </c>
      <c r="P9692" s="21" t="e">
        <f t="shared" ca="1" si="336"/>
        <v>#NAME?</v>
      </c>
    </row>
    <row r="9693" spans="1:16" x14ac:dyDescent="0.25">
      <c r="A9693" s="21" t="s">
        <v>2119</v>
      </c>
      <c r="B9693" s="25">
        <v>42375</v>
      </c>
      <c r="C9693" s="21" t="s">
        <v>1400</v>
      </c>
      <c r="D9693" s="21">
        <v>141257</v>
      </c>
      <c r="E9693" s="21"/>
      <c r="F9693" s="55">
        <v>269.01</v>
      </c>
      <c r="G9693" s="21" t="s">
        <v>1542</v>
      </c>
      <c r="P9693" s="21" t="e">
        <f t="shared" ca="1" si="336"/>
        <v>#NAME?</v>
      </c>
    </row>
    <row r="9694" spans="1:16" x14ac:dyDescent="0.25">
      <c r="A9694" s="21" t="s">
        <v>2119</v>
      </c>
      <c r="B9694" s="25">
        <v>42376</v>
      </c>
      <c r="C9694" s="21" t="s">
        <v>21</v>
      </c>
      <c r="D9694" s="21" t="s">
        <v>489</v>
      </c>
      <c r="E9694" s="26">
        <v>300.3</v>
      </c>
      <c r="G9694" s="21" t="s">
        <v>454</v>
      </c>
      <c r="I9694" s="25" t="str">
        <f>YEAR(B9694)&amp;"_"&amp;WEEKNUM(B9694)</f>
        <v>2016_2</v>
      </c>
      <c r="P9694" s="21" t="e">
        <f t="shared" ca="1" si="336"/>
        <v>#NAME?</v>
      </c>
    </row>
    <row r="9695" spans="1:16" x14ac:dyDescent="0.25">
      <c r="A9695" s="21" t="s">
        <v>2119</v>
      </c>
      <c r="B9695" s="25">
        <v>42376</v>
      </c>
      <c r="C9695" s="21" t="s">
        <v>21</v>
      </c>
      <c r="D9695" s="21" t="s">
        <v>1382</v>
      </c>
      <c r="E9695" s="26">
        <v>1500</v>
      </c>
      <c r="G9695" s="21" t="s">
        <v>1453</v>
      </c>
      <c r="H9695" s="21" t="s">
        <v>1770</v>
      </c>
      <c r="I9695" s="25" t="str">
        <f>YEAR(B9695)&amp;"_"&amp;WEEKNUM(B9695)</f>
        <v>2016_2</v>
      </c>
      <c r="P9695" s="21" t="e">
        <f t="shared" ca="1" si="336"/>
        <v>#NAME?</v>
      </c>
    </row>
    <row r="9696" spans="1:16" x14ac:dyDescent="0.25">
      <c r="A9696" s="21" t="s">
        <v>2119</v>
      </c>
      <c r="B9696" s="25">
        <v>42376</v>
      </c>
      <c r="C9696" s="21" t="s">
        <v>6</v>
      </c>
      <c r="D9696" s="21">
        <v>357231</v>
      </c>
      <c r="E9696" s="21"/>
      <c r="F9696" s="55">
        <v>106.52</v>
      </c>
      <c r="G9696" s="21" t="s">
        <v>1538</v>
      </c>
      <c r="H9696" s="21" t="s">
        <v>1770</v>
      </c>
      <c r="P9696" s="21" t="e">
        <f t="shared" ca="1" si="336"/>
        <v>#NAME?</v>
      </c>
    </row>
    <row r="9697" spans="1:16" x14ac:dyDescent="0.25">
      <c r="A9697" s="21" t="s">
        <v>2119</v>
      </c>
      <c r="B9697" s="25">
        <v>42376</v>
      </c>
      <c r="C9697" s="21" t="s">
        <v>6</v>
      </c>
      <c r="D9697" s="21">
        <v>585799</v>
      </c>
      <c r="E9697" s="21"/>
      <c r="F9697" s="55">
        <v>76.260000000000005</v>
      </c>
      <c r="G9697" s="21" t="s">
        <v>1372</v>
      </c>
      <c r="P9697" s="21" t="e">
        <f t="shared" ca="1" si="336"/>
        <v>#NAME?</v>
      </c>
    </row>
    <row r="9698" spans="1:16" x14ac:dyDescent="0.25">
      <c r="A9698" s="21" t="s">
        <v>2119</v>
      </c>
      <c r="B9698" s="25">
        <v>42376</v>
      </c>
      <c r="C9698" s="21" t="s">
        <v>6</v>
      </c>
      <c r="D9698" s="21">
        <v>141722</v>
      </c>
      <c r="E9698" s="21"/>
      <c r="F9698" s="55">
        <v>1409.73</v>
      </c>
      <c r="G9698" s="21" t="s">
        <v>1554</v>
      </c>
      <c r="P9698" s="21" t="e">
        <f t="shared" ca="1" si="336"/>
        <v>#NAME?</v>
      </c>
    </row>
    <row r="9699" spans="1:16" x14ac:dyDescent="0.25">
      <c r="A9699" s="21" t="s">
        <v>2119</v>
      </c>
      <c r="B9699" s="25">
        <v>42376</v>
      </c>
      <c r="C9699" s="21" t="s">
        <v>1400</v>
      </c>
      <c r="D9699" s="21">
        <v>141705</v>
      </c>
      <c r="E9699" s="21"/>
      <c r="F9699" s="55">
        <v>807.76</v>
      </c>
      <c r="G9699" s="21" t="s">
        <v>1542</v>
      </c>
      <c r="P9699" s="21" t="e">
        <f t="shared" ca="1" si="336"/>
        <v>#NAME?</v>
      </c>
    </row>
    <row r="9700" spans="1:16" x14ac:dyDescent="0.25">
      <c r="A9700" s="21" t="s">
        <v>2119</v>
      </c>
      <c r="B9700" s="25">
        <v>42377</v>
      </c>
      <c r="C9700" s="21" t="s">
        <v>1015</v>
      </c>
      <c r="D9700" s="21" t="s">
        <v>1216</v>
      </c>
      <c r="E9700" s="26">
        <v>300</v>
      </c>
      <c r="G9700" s="21" t="s">
        <v>1453</v>
      </c>
      <c r="H9700" s="21" t="s">
        <v>1770</v>
      </c>
      <c r="I9700" s="25" t="str">
        <f>YEAR(B9700)&amp;"_"&amp;WEEKNUM(B9700)</f>
        <v>2016_2</v>
      </c>
      <c r="P9700" s="21" t="e">
        <f t="shared" ca="1" si="336"/>
        <v>#NAME?</v>
      </c>
    </row>
    <row r="9701" spans="1:16" x14ac:dyDescent="0.25">
      <c r="A9701" s="21" t="s">
        <v>2119</v>
      </c>
      <c r="B9701" s="25">
        <v>42377</v>
      </c>
      <c r="C9701" s="21" t="s">
        <v>1015</v>
      </c>
      <c r="D9701" s="21" t="s">
        <v>1216</v>
      </c>
      <c r="E9701" s="26">
        <v>300</v>
      </c>
      <c r="G9701" s="21" t="s">
        <v>1542</v>
      </c>
      <c r="I9701" s="25" t="str">
        <f>YEAR(B9701)&amp;"_"&amp;WEEKNUM(B9701)</f>
        <v>2016_2</v>
      </c>
      <c r="P9701" s="21" t="e">
        <f t="shared" ca="1" si="336"/>
        <v>#NAME?</v>
      </c>
    </row>
    <row r="9702" spans="1:16" x14ac:dyDescent="0.25">
      <c r="A9702" s="21" t="s">
        <v>2119</v>
      </c>
      <c r="B9702" s="25">
        <v>42377</v>
      </c>
      <c r="C9702" s="21" t="s">
        <v>6</v>
      </c>
      <c r="D9702" s="21">
        <v>435182</v>
      </c>
      <c r="E9702" s="21"/>
      <c r="F9702" s="55">
        <v>304.26</v>
      </c>
      <c r="G9702" s="21" t="s">
        <v>1560</v>
      </c>
      <c r="H9702" s="21" t="s">
        <v>1770</v>
      </c>
      <c r="P9702" s="21" t="e">
        <f t="shared" ca="1" si="336"/>
        <v>#NAME?</v>
      </c>
    </row>
    <row r="9703" spans="1:16" x14ac:dyDescent="0.25">
      <c r="A9703" s="21" t="s">
        <v>2119</v>
      </c>
      <c r="B9703" s="25">
        <v>42377</v>
      </c>
      <c r="C9703" s="21" t="s">
        <v>6</v>
      </c>
      <c r="D9703" s="21">
        <v>435185</v>
      </c>
      <c r="E9703" s="21"/>
      <c r="F9703" s="55">
        <v>34.69</v>
      </c>
      <c r="G9703" s="21" t="s">
        <v>1560</v>
      </c>
      <c r="H9703" s="21" t="s">
        <v>1770</v>
      </c>
      <c r="P9703" s="21" t="e">
        <f t="shared" ca="1" si="336"/>
        <v>#NAME?</v>
      </c>
    </row>
    <row r="9704" spans="1:16" x14ac:dyDescent="0.25">
      <c r="A9704" s="21" t="s">
        <v>2119</v>
      </c>
      <c r="B9704" s="25">
        <v>42377</v>
      </c>
      <c r="C9704" s="21" t="s">
        <v>6</v>
      </c>
      <c r="D9704" s="21">
        <v>357310</v>
      </c>
      <c r="E9704" s="21"/>
      <c r="F9704" s="55">
        <v>41.74</v>
      </c>
      <c r="G9704" s="21" t="s">
        <v>1453</v>
      </c>
      <c r="H9704" s="21" t="s">
        <v>1770</v>
      </c>
      <c r="P9704" s="21" t="e">
        <f t="shared" ca="1" si="336"/>
        <v>#NAME?</v>
      </c>
    </row>
    <row r="9705" spans="1:16" x14ac:dyDescent="0.25">
      <c r="A9705" s="21" t="s">
        <v>2119</v>
      </c>
      <c r="B9705" s="25">
        <v>42377</v>
      </c>
      <c r="C9705" s="21" t="s">
        <v>6</v>
      </c>
      <c r="D9705" s="21">
        <v>357334</v>
      </c>
      <c r="E9705" s="21"/>
      <c r="F9705" s="55">
        <v>422.28</v>
      </c>
      <c r="G9705" s="21" t="s">
        <v>177</v>
      </c>
      <c r="P9705" s="21" t="e">
        <f t="shared" ca="1" si="336"/>
        <v>#NAME?</v>
      </c>
    </row>
    <row r="9706" spans="1:16" x14ac:dyDescent="0.25">
      <c r="A9706" s="21" t="s">
        <v>2119</v>
      </c>
      <c r="B9706" s="25">
        <v>42377</v>
      </c>
      <c r="C9706" s="21" t="s">
        <v>6</v>
      </c>
      <c r="D9706" s="21">
        <v>368956</v>
      </c>
      <c r="E9706" s="21"/>
      <c r="F9706" s="55">
        <v>337.51</v>
      </c>
      <c r="G9706" s="21" t="s">
        <v>1364</v>
      </c>
      <c r="P9706" s="21" t="e">
        <f t="shared" ca="1" si="336"/>
        <v>#NAME?</v>
      </c>
    </row>
    <row r="9707" spans="1:16" x14ac:dyDescent="0.25">
      <c r="A9707" s="21" t="s">
        <v>2119</v>
      </c>
      <c r="B9707" s="25">
        <v>42377</v>
      </c>
      <c r="C9707" s="21" t="s">
        <v>6</v>
      </c>
      <c r="D9707" s="21">
        <v>585873</v>
      </c>
      <c r="E9707" s="21"/>
      <c r="F9707" s="55">
        <v>104.9</v>
      </c>
      <c r="G9707" s="21" t="s">
        <v>1538</v>
      </c>
      <c r="H9707" s="21" t="s">
        <v>1770</v>
      </c>
      <c r="P9707" s="21" t="e">
        <f t="shared" ca="1" si="336"/>
        <v>#NAME?</v>
      </c>
    </row>
    <row r="9708" spans="1:16" x14ac:dyDescent="0.25">
      <c r="A9708" s="21" t="s">
        <v>2119</v>
      </c>
      <c r="B9708" s="25">
        <v>42377</v>
      </c>
      <c r="C9708" s="21" t="s">
        <v>1230</v>
      </c>
      <c r="D9708" s="21" t="s">
        <v>299</v>
      </c>
      <c r="E9708" s="21"/>
      <c r="F9708" s="55">
        <v>84.78</v>
      </c>
      <c r="G9708" s="21" t="s">
        <v>1238</v>
      </c>
      <c r="P9708" s="21" t="e">
        <f t="shared" ca="1" si="336"/>
        <v>#NAME?</v>
      </c>
    </row>
    <row r="9709" spans="1:16" x14ac:dyDescent="0.25">
      <c r="A9709" s="21" t="s">
        <v>2119</v>
      </c>
      <c r="B9709" s="25">
        <v>42378</v>
      </c>
      <c r="C9709" s="21" t="s">
        <v>6</v>
      </c>
      <c r="D9709" s="21">
        <v>435314</v>
      </c>
      <c r="E9709" s="21"/>
      <c r="F9709" s="55">
        <v>190.91</v>
      </c>
      <c r="G9709" s="21" t="s">
        <v>1560</v>
      </c>
      <c r="H9709" s="21" t="s">
        <v>1770</v>
      </c>
      <c r="P9709" s="21" t="e">
        <f t="shared" ca="1" si="336"/>
        <v>#NAME?</v>
      </c>
    </row>
    <row r="9710" spans="1:16" x14ac:dyDescent="0.25">
      <c r="A9710" s="21" t="s">
        <v>2119</v>
      </c>
      <c r="B9710" s="25">
        <v>42380</v>
      </c>
      <c r="C9710" s="21" t="s">
        <v>1015</v>
      </c>
      <c r="D9710" s="21" t="s">
        <v>40</v>
      </c>
      <c r="E9710" s="26">
        <v>1180</v>
      </c>
      <c r="G9710" s="21" t="s">
        <v>1585</v>
      </c>
      <c r="I9710" s="25" t="str">
        <f t="shared" ref="I9710:I9720" si="337">YEAR(B9710)&amp;"_"&amp;WEEKNUM(B9710)</f>
        <v>2016_3</v>
      </c>
      <c r="P9710" s="21" t="e">
        <f t="shared" ca="1" si="336"/>
        <v>#NAME?</v>
      </c>
    </row>
    <row r="9711" spans="1:16" x14ac:dyDescent="0.25">
      <c r="A9711" s="21" t="s">
        <v>2119</v>
      </c>
      <c r="B9711" s="25">
        <v>42380</v>
      </c>
      <c r="C9711" s="21" t="s">
        <v>1015</v>
      </c>
      <c r="D9711" s="21" t="s">
        <v>40</v>
      </c>
      <c r="E9711" s="26">
        <v>1065</v>
      </c>
      <c r="G9711" s="21" t="s">
        <v>1364</v>
      </c>
      <c r="I9711" s="25" t="str">
        <f t="shared" si="337"/>
        <v>2016_3</v>
      </c>
      <c r="P9711" s="21" t="e">
        <f t="shared" ca="1" si="336"/>
        <v>#NAME?</v>
      </c>
    </row>
    <row r="9712" spans="1:16" x14ac:dyDescent="0.25">
      <c r="A9712" s="21" t="s">
        <v>2119</v>
      </c>
      <c r="B9712" s="25">
        <v>42380</v>
      </c>
      <c r="C9712" s="21" t="s">
        <v>1015</v>
      </c>
      <c r="D9712" s="21" t="s">
        <v>40</v>
      </c>
      <c r="E9712" s="26">
        <v>2135</v>
      </c>
      <c r="G9712" s="21" t="s">
        <v>177</v>
      </c>
      <c r="I9712" s="25" t="str">
        <f t="shared" si="337"/>
        <v>2016_3</v>
      </c>
      <c r="P9712" s="21" t="e">
        <f t="shared" ca="1" si="336"/>
        <v>#NAME?</v>
      </c>
    </row>
    <row r="9713" spans="1:16" x14ac:dyDescent="0.25">
      <c r="A9713" s="21" t="s">
        <v>2119</v>
      </c>
      <c r="B9713" s="25">
        <v>42380</v>
      </c>
      <c r="C9713" s="21" t="s">
        <v>1015</v>
      </c>
      <c r="D9713" s="21" t="s">
        <v>40</v>
      </c>
      <c r="E9713" s="26">
        <v>1800</v>
      </c>
      <c r="G9713" s="21" t="s">
        <v>1542</v>
      </c>
      <c r="I9713" s="25" t="str">
        <f t="shared" si="337"/>
        <v>2016_3</v>
      </c>
      <c r="P9713" s="21" t="e">
        <f t="shared" ca="1" si="336"/>
        <v>#NAME?</v>
      </c>
    </row>
    <row r="9714" spans="1:16" x14ac:dyDescent="0.25">
      <c r="A9714" s="21" t="s">
        <v>2119</v>
      </c>
      <c r="B9714" s="25">
        <v>42380</v>
      </c>
      <c r="C9714" s="21" t="s">
        <v>1015</v>
      </c>
      <c r="D9714" s="21" t="s">
        <v>924</v>
      </c>
      <c r="E9714" s="26">
        <v>3500</v>
      </c>
      <c r="G9714" s="21" t="s">
        <v>1560</v>
      </c>
      <c r="H9714" s="21" t="s">
        <v>1770</v>
      </c>
      <c r="I9714" s="25" t="str">
        <f t="shared" si="337"/>
        <v>2016_3</v>
      </c>
      <c r="P9714" s="21" t="e">
        <f t="shared" ca="1" si="336"/>
        <v>#NAME?</v>
      </c>
    </row>
    <row r="9715" spans="1:16" x14ac:dyDescent="0.25">
      <c r="A9715" s="21" t="s">
        <v>2119</v>
      </c>
      <c r="B9715" s="25">
        <v>42380</v>
      </c>
      <c r="C9715" s="21" t="s">
        <v>1015</v>
      </c>
      <c r="D9715" s="21" t="s">
        <v>1574</v>
      </c>
      <c r="E9715" s="26">
        <v>500</v>
      </c>
      <c r="G9715" s="21" t="s">
        <v>1566</v>
      </c>
      <c r="I9715" s="25" t="str">
        <f t="shared" si="337"/>
        <v>2016_3</v>
      </c>
      <c r="P9715" s="21" t="e">
        <f t="shared" ca="1" si="336"/>
        <v>#NAME?</v>
      </c>
    </row>
    <row r="9716" spans="1:16" x14ac:dyDescent="0.25">
      <c r="A9716" s="21" t="s">
        <v>2119</v>
      </c>
      <c r="B9716" s="25">
        <v>42380</v>
      </c>
      <c r="C9716" s="21" t="s">
        <v>1015</v>
      </c>
      <c r="D9716" s="21" t="s">
        <v>1386</v>
      </c>
      <c r="E9716" s="26">
        <v>1600</v>
      </c>
      <c r="G9716" s="21" t="s">
        <v>1364</v>
      </c>
      <c r="I9716" s="25" t="str">
        <f t="shared" si="337"/>
        <v>2016_3</v>
      </c>
      <c r="P9716" s="21" t="e">
        <f t="shared" ca="1" si="336"/>
        <v>#NAME?</v>
      </c>
    </row>
    <row r="9717" spans="1:16" x14ac:dyDescent="0.25">
      <c r="A9717" s="21" t="s">
        <v>2119</v>
      </c>
      <c r="B9717" s="25">
        <v>42380</v>
      </c>
      <c r="C9717" s="21" t="s">
        <v>1015</v>
      </c>
      <c r="D9717" s="21" t="s">
        <v>1419</v>
      </c>
      <c r="E9717" s="26">
        <v>1250</v>
      </c>
      <c r="G9717" s="21" t="s">
        <v>1538</v>
      </c>
      <c r="H9717" s="21" t="s">
        <v>1770</v>
      </c>
      <c r="I9717" s="25" t="str">
        <f t="shared" si="337"/>
        <v>2016_3</v>
      </c>
      <c r="P9717" s="21" t="e">
        <f t="shared" ca="1" si="336"/>
        <v>#NAME?</v>
      </c>
    </row>
    <row r="9718" spans="1:16" x14ac:dyDescent="0.25">
      <c r="A9718" s="21" t="s">
        <v>2119</v>
      </c>
      <c r="B9718" s="25">
        <v>42380</v>
      </c>
      <c r="C9718" s="21" t="s">
        <v>1015</v>
      </c>
      <c r="D9718" s="21" t="s">
        <v>1419</v>
      </c>
      <c r="E9718" s="26">
        <v>1250</v>
      </c>
      <c r="G9718" s="21" t="s">
        <v>1538</v>
      </c>
      <c r="H9718" s="21" t="s">
        <v>1770</v>
      </c>
      <c r="I9718" s="25" t="str">
        <f t="shared" si="337"/>
        <v>2016_3</v>
      </c>
      <c r="P9718" s="21" t="e">
        <f t="shared" ca="1" si="336"/>
        <v>#NAME?</v>
      </c>
    </row>
    <row r="9719" spans="1:16" x14ac:dyDescent="0.25">
      <c r="A9719" s="21" t="s">
        <v>2119</v>
      </c>
      <c r="B9719" s="25">
        <v>42380</v>
      </c>
      <c r="C9719" s="21" t="s">
        <v>21</v>
      </c>
      <c r="D9719" s="21" t="s">
        <v>389</v>
      </c>
      <c r="E9719" s="26">
        <v>600</v>
      </c>
      <c r="G9719" s="21" t="s">
        <v>1538</v>
      </c>
      <c r="H9719" s="21" t="s">
        <v>1770</v>
      </c>
      <c r="I9719" s="25" t="str">
        <f t="shared" si="337"/>
        <v>2016_3</v>
      </c>
      <c r="P9719" s="21" t="e">
        <f t="shared" ca="1" si="336"/>
        <v>#NAME?</v>
      </c>
    </row>
    <row r="9720" spans="1:16" x14ac:dyDescent="0.25">
      <c r="A9720" s="21" t="s">
        <v>2119</v>
      </c>
      <c r="B9720" s="25">
        <v>42380</v>
      </c>
      <c r="C9720" s="21" t="s">
        <v>21</v>
      </c>
      <c r="D9720" s="21" t="s">
        <v>255</v>
      </c>
      <c r="E9720" s="26">
        <v>2500</v>
      </c>
      <c r="G9720" s="21" t="s">
        <v>1538</v>
      </c>
      <c r="H9720" s="21" t="s">
        <v>1770</v>
      </c>
      <c r="I9720" s="25" t="str">
        <f t="shared" si="337"/>
        <v>2016_3</v>
      </c>
      <c r="P9720" s="21" t="e">
        <f t="shared" ca="1" si="336"/>
        <v>#NAME?</v>
      </c>
    </row>
    <row r="9721" spans="1:16" x14ac:dyDescent="0.25">
      <c r="A9721" s="21" t="s">
        <v>2119</v>
      </c>
      <c r="B9721" s="25">
        <v>42380</v>
      </c>
      <c r="C9721" s="21" t="s">
        <v>6</v>
      </c>
      <c r="D9721" s="21" t="s">
        <v>216</v>
      </c>
      <c r="E9721" s="26">
        <v>6.5</v>
      </c>
      <c r="G9721" s="21" t="s">
        <v>1577</v>
      </c>
      <c r="P9721" s="21" t="e">
        <f t="shared" ca="1" si="336"/>
        <v>#NAME?</v>
      </c>
    </row>
    <row r="9722" spans="1:16" x14ac:dyDescent="0.25">
      <c r="A9722" s="21" t="s">
        <v>2119</v>
      </c>
      <c r="B9722" s="25">
        <v>42380</v>
      </c>
      <c r="C9722" s="21" t="s">
        <v>6</v>
      </c>
      <c r="D9722" s="21">
        <v>412462</v>
      </c>
      <c r="E9722" s="21"/>
      <c r="F9722" s="55">
        <v>80.099999999999994</v>
      </c>
      <c r="G9722" s="21" t="s">
        <v>1542</v>
      </c>
      <c r="P9722" s="21" t="e">
        <f t="shared" ca="1" si="336"/>
        <v>#NAME?</v>
      </c>
    </row>
    <row r="9723" spans="1:16" x14ac:dyDescent="0.25">
      <c r="A9723" s="21" t="s">
        <v>2119</v>
      </c>
      <c r="B9723" s="25">
        <v>42380</v>
      </c>
      <c r="C9723" s="21" t="s">
        <v>6</v>
      </c>
      <c r="D9723" s="21">
        <v>435469</v>
      </c>
      <c r="E9723" s="21"/>
      <c r="F9723" s="55">
        <v>87.06</v>
      </c>
      <c r="G9723" s="21" t="s">
        <v>504</v>
      </c>
      <c r="P9723" s="21" t="e">
        <f t="shared" ca="1" si="336"/>
        <v>#NAME?</v>
      </c>
    </row>
    <row r="9724" spans="1:16" x14ac:dyDescent="0.25">
      <c r="A9724" s="21" t="s">
        <v>2119</v>
      </c>
      <c r="B9724" s="25">
        <v>42380</v>
      </c>
      <c r="C9724" s="21" t="s">
        <v>6</v>
      </c>
      <c r="D9724" s="21">
        <v>357540</v>
      </c>
      <c r="E9724" s="21"/>
      <c r="F9724" s="55">
        <v>180.33</v>
      </c>
      <c r="G9724" s="21" t="s">
        <v>1453</v>
      </c>
      <c r="H9724" s="21" t="s">
        <v>1770</v>
      </c>
      <c r="P9724" s="21" t="e">
        <f t="shared" ca="1" si="336"/>
        <v>#NAME?</v>
      </c>
    </row>
    <row r="9725" spans="1:16" x14ac:dyDescent="0.25">
      <c r="A9725" s="21" t="s">
        <v>2119</v>
      </c>
      <c r="B9725" s="25">
        <v>42380</v>
      </c>
      <c r="C9725" s="21" t="s">
        <v>6</v>
      </c>
      <c r="D9725" s="21">
        <v>357600</v>
      </c>
      <c r="E9725" s="21"/>
      <c r="F9725" s="55">
        <v>20.29</v>
      </c>
      <c r="G9725" s="21" t="s">
        <v>177</v>
      </c>
      <c r="P9725" s="21" t="e">
        <f t="shared" ca="1" si="336"/>
        <v>#NAME?</v>
      </c>
    </row>
    <row r="9726" spans="1:16" x14ac:dyDescent="0.25">
      <c r="A9726" s="21" t="s">
        <v>2119</v>
      </c>
      <c r="B9726" s="25">
        <v>42380</v>
      </c>
      <c r="C9726" s="21" t="s">
        <v>1230</v>
      </c>
      <c r="D9726" s="21">
        <v>357622</v>
      </c>
      <c r="E9726" s="21"/>
      <c r="F9726" s="55">
        <v>110.2</v>
      </c>
      <c r="G9726" s="21" t="s">
        <v>1577</v>
      </c>
      <c r="P9726" s="21" t="e">
        <f t="shared" ca="1" si="336"/>
        <v>#NAME?</v>
      </c>
    </row>
    <row r="9727" spans="1:16" x14ac:dyDescent="0.25">
      <c r="A9727" s="21" t="s">
        <v>2119</v>
      </c>
      <c r="B9727" s="25">
        <v>42380</v>
      </c>
      <c r="C9727" s="21" t="s">
        <v>6</v>
      </c>
      <c r="D9727" s="21">
        <v>357626</v>
      </c>
      <c r="E9727" s="21"/>
      <c r="F9727" s="55">
        <v>473.85</v>
      </c>
      <c r="G9727" s="21" t="s">
        <v>1538</v>
      </c>
      <c r="H9727" s="21" t="s">
        <v>1770</v>
      </c>
      <c r="P9727" s="21" t="e">
        <f t="shared" ca="1" si="336"/>
        <v>#NAME?</v>
      </c>
    </row>
    <row r="9728" spans="1:16" x14ac:dyDescent="0.25">
      <c r="A9728" s="21" t="s">
        <v>2119</v>
      </c>
      <c r="B9728" s="25">
        <v>42381</v>
      </c>
      <c r="C9728" s="21" t="s">
        <v>1015</v>
      </c>
      <c r="D9728" s="21" t="s">
        <v>1572</v>
      </c>
      <c r="E9728" s="26">
        <v>-10000</v>
      </c>
      <c r="G9728" s="21" t="s">
        <v>1572</v>
      </c>
      <c r="I9728" s="25" t="str">
        <f>YEAR(B9728)&amp;"_"&amp;WEEKNUM(B9728)</f>
        <v>2016_3</v>
      </c>
      <c r="P9728" s="21" t="e">
        <f t="shared" ca="1" si="336"/>
        <v>#NAME?</v>
      </c>
    </row>
    <row r="9729" spans="1:16" x14ac:dyDescent="0.25">
      <c r="A9729" s="21" t="s">
        <v>2119</v>
      </c>
      <c r="B9729" s="25">
        <v>42381</v>
      </c>
      <c r="C9729" s="21" t="s">
        <v>1015</v>
      </c>
      <c r="D9729" s="21" t="s">
        <v>389</v>
      </c>
      <c r="E9729" s="26">
        <v>400</v>
      </c>
      <c r="G9729" s="21" t="s">
        <v>1538</v>
      </c>
      <c r="H9729" s="21" t="s">
        <v>1770</v>
      </c>
      <c r="I9729" s="25" t="str">
        <f>YEAR(B9729)&amp;"_"&amp;WEEKNUM(B9729)</f>
        <v>2016_3</v>
      </c>
      <c r="P9729" s="21" t="e">
        <f t="shared" ca="1" si="336"/>
        <v>#NAME?</v>
      </c>
    </row>
    <row r="9730" spans="1:16" x14ac:dyDescent="0.25">
      <c r="A9730" s="21" t="s">
        <v>2119</v>
      </c>
      <c r="B9730" s="25">
        <v>42381</v>
      </c>
      <c r="C9730" s="21" t="s">
        <v>1015</v>
      </c>
      <c r="D9730" s="21" t="s">
        <v>1376</v>
      </c>
      <c r="E9730" s="26">
        <v>500</v>
      </c>
      <c r="G9730" s="21" t="s">
        <v>1542</v>
      </c>
      <c r="I9730" s="25" t="str">
        <f>YEAR(B9730)&amp;"_"&amp;WEEKNUM(B9730)</f>
        <v>2016_3</v>
      </c>
      <c r="P9730" s="21" t="e">
        <f t="shared" ca="1" si="336"/>
        <v>#NAME?</v>
      </c>
    </row>
    <row r="9731" spans="1:16" x14ac:dyDescent="0.25">
      <c r="A9731" s="21" t="s">
        <v>2119</v>
      </c>
      <c r="B9731" s="25">
        <v>42381</v>
      </c>
      <c r="C9731" s="21" t="s">
        <v>1015</v>
      </c>
      <c r="D9731" s="21" t="s">
        <v>1055</v>
      </c>
      <c r="E9731" s="26">
        <v>10000</v>
      </c>
      <c r="G9731" s="21" t="s">
        <v>323</v>
      </c>
      <c r="I9731" s="25" t="str">
        <f>YEAR(B9731)&amp;"_"&amp;WEEKNUM(B9731)</f>
        <v>2016_3</v>
      </c>
      <c r="P9731" s="21" t="e">
        <f t="shared" ca="1" si="336"/>
        <v>#NAME?</v>
      </c>
    </row>
    <row r="9732" spans="1:16" x14ac:dyDescent="0.25">
      <c r="A9732" s="21" t="s">
        <v>2119</v>
      </c>
      <c r="B9732" s="25">
        <v>42381</v>
      </c>
      <c r="C9732" s="21" t="s">
        <v>21</v>
      </c>
      <c r="D9732" s="21" t="s">
        <v>1438</v>
      </c>
      <c r="E9732" s="26">
        <v>10000</v>
      </c>
      <c r="G9732" s="21" t="s">
        <v>299</v>
      </c>
      <c r="I9732" s="25" t="str">
        <f>YEAR(B9732)&amp;"_"&amp;WEEKNUM(B9732)</f>
        <v>2016_3</v>
      </c>
      <c r="P9732" s="21" t="e">
        <f t="shared" ca="1" si="336"/>
        <v>#NAME?</v>
      </c>
    </row>
    <row r="9733" spans="1:16" x14ac:dyDescent="0.25">
      <c r="A9733" s="21" t="s">
        <v>2119</v>
      </c>
      <c r="B9733" s="25">
        <v>42381</v>
      </c>
      <c r="C9733" s="21" t="s">
        <v>6</v>
      </c>
      <c r="D9733" s="21" t="s">
        <v>216</v>
      </c>
      <c r="E9733" s="26">
        <v>406.5</v>
      </c>
      <c r="G9733" s="21" t="s">
        <v>1577</v>
      </c>
      <c r="P9733" s="21" t="e">
        <f t="shared" ca="1" si="336"/>
        <v>#NAME?</v>
      </c>
    </row>
    <row r="9734" spans="1:16" x14ac:dyDescent="0.25">
      <c r="A9734" s="21" t="s">
        <v>2119</v>
      </c>
      <c r="B9734" s="25">
        <v>42381</v>
      </c>
      <c r="C9734" s="21" t="s">
        <v>6</v>
      </c>
      <c r="D9734" s="21">
        <v>738408</v>
      </c>
      <c r="E9734" s="21"/>
      <c r="F9734" s="55">
        <v>67.03</v>
      </c>
      <c r="G9734" s="21" t="s">
        <v>1560</v>
      </c>
      <c r="H9734" s="21" t="s">
        <v>1770</v>
      </c>
      <c r="P9734" s="21" t="e">
        <f t="shared" ca="1" si="336"/>
        <v>#NAME?</v>
      </c>
    </row>
    <row r="9735" spans="1:16" x14ac:dyDescent="0.25">
      <c r="A9735" s="21" t="s">
        <v>2119</v>
      </c>
      <c r="B9735" s="25">
        <v>42381</v>
      </c>
      <c r="C9735" s="21" t="s">
        <v>6</v>
      </c>
      <c r="D9735" s="21">
        <v>357706</v>
      </c>
      <c r="E9735" s="21"/>
      <c r="F9735" s="55">
        <v>338.58</v>
      </c>
      <c r="G9735" s="21" t="s">
        <v>1538</v>
      </c>
      <c r="H9735" s="21" t="s">
        <v>1770</v>
      </c>
      <c r="P9735" s="21" t="e">
        <f t="shared" ca="1" si="336"/>
        <v>#NAME?</v>
      </c>
    </row>
    <row r="9736" spans="1:16" x14ac:dyDescent="0.25">
      <c r="A9736" s="21" t="s">
        <v>2119</v>
      </c>
      <c r="B9736" s="25">
        <v>42381</v>
      </c>
      <c r="C9736" s="21" t="s">
        <v>6</v>
      </c>
      <c r="D9736" s="21">
        <v>357724</v>
      </c>
      <c r="E9736" s="21"/>
      <c r="F9736" s="55">
        <v>50.68</v>
      </c>
      <c r="G9736" s="21" t="s">
        <v>177</v>
      </c>
      <c r="P9736" s="21" t="e">
        <f t="shared" ca="1" si="336"/>
        <v>#NAME?</v>
      </c>
    </row>
    <row r="9737" spans="1:16" x14ac:dyDescent="0.25">
      <c r="A9737" s="21" t="s">
        <v>2119</v>
      </c>
      <c r="B9737" s="25">
        <v>42381</v>
      </c>
      <c r="C9737" s="21" t="s">
        <v>6</v>
      </c>
      <c r="D9737" s="21">
        <v>374278</v>
      </c>
      <c r="E9737" s="21"/>
      <c r="F9737" s="55">
        <v>1177.6400000000001</v>
      </c>
      <c r="G9737" s="21" t="s">
        <v>1591</v>
      </c>
      <c r="H9737" s="21" t="s">
        <v>1770</v>
      </c>
      <c r="P9737" s="21" t="e">
        <f t="shared" ca="1" si="336"/>
        <v>#NAME?</v>
      </c>
    </row>
    <row r="9738" spans="1:16" x14ac:dyDescent="0.25">
      <c r="A9738" s="21" t="s">
        <v>2119</v>
      </c>
      <c r="B9738" s="25">
        <v>42381</v>
      </c>
      <c r="C9738" s="21" t="s">
        <v>6</v>
      </c>
      <c r="D9738" s="21">
        <v>109806</v>
      </c>
      <c r="E9738" s="21"/>
      <c r="F9738" s="55">
        <v>47.11</v>
      </c>
      <c r="G9738" s="21" t="s">
        <v>1591</v>
      </c>
      <c r="H9738" s="21" t="s">
        <v>1770</v>
      </c>
      <c r="P9738" s="21" t="e">
        <f t="shared" ca="1" si="336"/>
        <v>#NAME?</v>
      </c>
    </row>
    <row r="9739" spans="1:16" x14ac:dyDescent="0.25">
      <c r="A9739" s="21" t="s">
        <v>2119</v>
      </c>
      <c r="B9739" s="25">
        <v>42381</v>
      </c>
      <c r="C9739" s="21" t="s">
        <v>1230</v>
      </c>
      <c r="D9739" s="21">
        <v>142103</v>
      </c>
      <c r="E9739" s="21"/>
      <c r="F9739" s="55">
        <v>713.77</v>
      </c>
      <c r="G9739" s="21" t="s">
        <v>1546</v>
      </c>
      <c r="P9739" s="21" t="e">
        <f t="shared" ca="1" si="336"/>
        <v>#NAME?</v>
      </c>
    </row>
    <row r="9740" spans="1:16" x14ac:dyDescent="0.25">
      <c r="A9740" s="21" t="s">
        <v>2119</v>
      </c>
      <c r="B9740" s="25">
        <v>42381</v>
      </c>
      <c r="C9740" s="21" t="s">
        <v>6</v>
      </c>
      <c r="D9740" s="21">
        <v>142108</v>
      </c>
      <c r="E9740" s="21"/>
      <c r="F9740" s="55">
        <v>59.3</v>
      </c>
      <c r="G9740" s="21" t="s">
        <v>1546</v>
      </c>
      <c r="P9740" s="21" t="e">
        <f t="shared" ca="1" si="336"/>
        <v>#NAME?</v>
      </c>
    </row>
    <row r="9741" spans="1:16" x14ac:dyDescent="0.25">
      <c r="A9741" s="21" t="s">
        <v>2119</v>
      </c>
      <c r="B9741" s="25">
        <v>42382</v>
      </c>
      <c r="C9741" s="21" t="s">
        <v>1015</v>
      </c>
      <c r="D9741" s="21" t="s">
        <v>1592</v>
      </c>
      <c r="E9741" s="26">
        <v>-10000</v>
      </c>
      <c r="G9741" s="21" t="s">
        <v>1593</v>
      </c>
      <c r="I9741" s="25" t="str">
        <f>YEAR(B9741)&amp;"_"&amp;WEEKNUM(B9741)</f>
        <v>2016_3</v>
      </c>
      <c r="P9741" s="21" t="e">
        <f t="shared" ca="1" si="336"/>
        <v>#NAME?</v>
      </c>
    </row>
    <row r="9742" spans="1:16" x14ac:dyDescent="0.25">
      <c r="A9742" s="21" t="s">
        <v>2119</v>
      </c>
      <c r="B9742" s="25">
        <v>42382</v>
      </c>
      <c r="C9742" s="21" t="s">
        <v>6</v>
      </c>
      <c r="D9742" s="21" t="s">
        <v>216</v>
      </c>
      <c r="E9742" s="26">
        <v>441.5</v>
      </c>
      <c r="G9742" s="21" t="s">
        <v>1591</v>
      </c>
      <c r="H9742" s="21" t="s">
        <v>1770</v>
      </c>
      <c r="P9742" s="21" t="e">
        <f t="shared" ca="1" si="336"/>
        <v>#NAME?</v>
      </c>
    </row>
    <row r="9743" spans="1:16" x14ac:dyDescent="0.25">
      <c r="A9743" s="21" t="s">
        <v>2119</v>
      </c>
      <c r="B9743" s="25">
        <v>42382</v>
      </c>
      <c r="C9743" s="21" t="s">
        <v>6</v>
      </c>
      <c r="D9743" s="21" t="s">
        <v>216</v>
      </c>
      <c r="E9743" s="26">
        <v>7.7</v>
      </c>
      <c r="G9743" s="21" t="s">
        <v>1453</v>
      </c>
      <c r="H9743" s="21" t="s">
        <v>1770</v>
      </c>
      <c r="P9743" s="21" t="e">
        <f t="shared" ca="1" si="336"/>
        <v>#NAME?</v>
      </c>
    </row>
    <row r="9744" spans="1:16" x14ac:dyDescent="0.25">
      <c r="A9744" s="21" t="s">
        <v>2119</v>
      </c>
      <c r="B9744" s="25">
        <v>42382</v>
      </c>
      <c r="C9744" s="21" t="s">
        <v>6</v>
      </c>
      <c r="D9744" s="21">
        <v>357815</v>
      </c>
      <c r="E9744" s="21"/>
      <c r="F9744" s="55">
        <v>214.19</v>
      </c>
      <c r="G9744" s="21" t="s">
        <v>1560</v>
      </c>
      <c r="H9744" s="21" t="s">
        <v>1770</v>
      </c>
      <c r="P9744" s="21" t="e">
        <f t="shared" ca="1" si="336"/>
        <v>#NAME?</v>
      </c>
    </row>
    <row r="9745" spans="1:16" x14ac:dyDescent="0.25">
      <c r="A9745" s="21" t="s">
        <v>2119</v>
      </c>
      <c r="B9745" s="25">
        <v>42382</v>
      </c>
      <c r="C9745" s="21" t="s">
        <v>6</v>
      </c>
      <c r="D9745" s="21">
        <v>357869</v>
      </c>
      <c r="E9745" s="21"/>
      <c r="F9745" s="55">
        <v>115.28</v>
      </c>
      <c r="G9745" s="21" t="s">
        <v>1538</v>
      </c>
      <c r="H9745" s="21" t="s">
        <v>1770</v>
      </c>
      <c r="P9745" s="21" t="e">
        <f t="shared" ref="P9745:P9808" ca="1" si="338">sheetexists("budgets", G9745)</f>
        <v>#NAME?</v>
      </c>
    </row>
    <row r="9746" spans="1:16" x14ac:dyDescent="0.25">
      <c r="A9746" s="21" t="s">
        <v>2119</v>
      </c>
      <c r="B9746" s="25">
        <v>42382</v>
      </c>
      <c r="C9746" s="21" t="s">
        <v>6</v>
      </c>
      <c r="D9746" s="21">
        <v>109845</v>
      </c>
      <c r="E9746" s="21"/>
      <c r="F9746" s="55">
        <v>2681.79</v>
      </c>
      <c r="G9746" s="21" t="s">
        <v>1591</v>
      </c>
      <c r="H9746" s="21" t="s">
        <v>1770</v>
      </c>
      <c r="P9746" s="21" t="e">
        <f t="shared" ca="1" si="338"/>
        <v>#NAME?</v>
      </c>
    </row>
    <row r="9747" spans="1:16" x14ac:dyDescent="0.25">
      <c r="A9747" s="21" t="s">
        <v>2119</v>
      </c>
      <c r="B9747" s="25">
        <v>42382</v>
      </c>
      <c r="C9747" s="21" t="s">
        <v>1230</v>
      </c>
      <c r="D9747" s="21">
        <v>142162</v>
      </c>
      <c r="E9747" s="21"/>
      <c r="F9747" s="55">
        <v>388.15</v>
      </c>
      <c r="G9747" s="21" t="s">
        <v>1546</v>
      </c>
      <c r="P9747" s="21" t="e">
        <f t="shared" ca="1" si="338"/>
        <v>#NAME?</v>
      </c>
    </row>
    <row r="9748" spans="1:16" x14ac:dyDescent="0.25">
      <c r="A9748" s="21" t="s">
        <v>2119</v>
      </c>
      <c r="B9748" s="25">
        <v>42382</v>
      </c>
      <c r="C9748" s="21" t="s">
        <v>1230</v>
      </c>
      <c r="D9748" s="21">
        <v>142158</v>
      </c>
      <c r="E9748" s="21"/>
      <c r="F9748" s="55">
        <v>1403.81</v>
      </c>
      <c r="G9748" s="21" t="s">
        <v>1577</v>
      </c>
      <c r="P9748" s="21" t="e">
        <f t="shared" ca="1" si="338"/>
        <v>#NAME?</v>
      </c>
    </row>
    <row r="9749" spans="1:16" x14ac:dyDescent="0.25">
      <c r="A9749" s="21" t="s">
        <v>2119</v>
      </c>
      <c r="B9749" s="25">
        <v>42382</v>
      </c>
      <c r="C9749" s="21" t="s">
        <v>6</v>
      </c>
      <c r="D9749" s="21">
        <v>142210</v>
      </c>
      <c r="E9749" s="21"/>
      <c r="F9749" s="55">
        <v>219.55</v>
      </c>
      <c r="G9749" s="21" t="s">
        <v>1354</v>
      </c>
      <c r="P9749" s="21" t="e">
        <f t="shared" ca="1" si="338"/>
        <v>#NAME?</v>
      </c>
    </row>
    <row r="9750" spans="1:16" x14ac:dyDescent="0.25">
      <c r="A9750" s="21" t="s">
        <v>2119</v>
      </c>
      <c r="B9750" s="25">
        <v>42382</v>
      </c>
      <c r="C9750" s="21" t="s">
        <v>1230</v>
      </c>
      <c r="D9750" s="21">
        <v>142211</v>
      </c>
      <c r="E9750" s="21"/>
      <c r="F9750" s="55">
        <v>236.24</v>
      </c>
      <c r="G9750" s="21" t="s">
        <v>1546</v>
      </c>
      <c r="P9750" s="21" t="e">
        <f t="shared" ca="1" si="338"/>
        <v>#NAME?</v>
      </c>
    </row>
    <row r="9751" spans="1:16" x14ac:dyDescent="0.25">
      <c r="A9751" s="21" t="s">
        <v>2119</v>
      </c>
      <c r="B9751" s="25">
        <v>42383</v>
      </c>
      <c r="C9751" s="21" t="s">
        <v>21</v>
      </c>
      <c r="D9751" s="21" t="s">
        <v>1487</v>
      </c>
      <c r="E9751" s="26">
        <v>300</v>
      </c>
      <c r="G9751" s="21" t="s">
        <v>1546</v>
      </c>
      <c r="I9751" s="25" t="str">
        <f>YEAR(B9751)&amp;"_"&amp;WEEKNUM(B9751)</f>
        <v>2016_3</v>
      </c>
      <c r="P9751" s="21" t="e">
        <f t="shared" ca="1" si="338"/>
        <v>#NAME?</v>
      </c>
    </row>
    <row r="9752" spans="1:16" x14ac:dyDescent="0.25">
      <c r="A9752" s="21" t="s">
        <v>2119</v>
      </c>
      <c r="B9752" s="25">
        <v>42383</v>
      </c>
      <c r="C9752" s="21" t="s">
        <v>21</v>
      </c>
      <c r="D9752" s="21" t="s">
        <v>1487</v>
      </c>
      <c r="E9752" s="26">
        <v>400</v>
      </c>
      <c r="G9752" s="21" t="s">
        <v>1546</v>
      </c>
      <c r="I9752" s="25" t="str">
        <f>YEAR(B9752)&amp;"_"&amp;WEEKNUM(B9752)</f>
        <v>2016_3</v>
      </c>
      <c r="P9752" s="21" t="e">
        <f t="shared" ca="1" si="338"/>
        <v>#NAME?</v>
      </c>
    </row>
    <row r="9753" spans="1:16" x14ac:dyDescent="0.25">
      <c r="A9753" s="21" t="s">
        <v>2119</v>
      </c>
      <c r="B9753" s="25">
        <v>42383</v>
      </c>
      <c r="C9753" s="21" t="s">
        <v>21</v>
      </c>
      <c r="D9753" s="21" t="s">
        <v>1018</v>
      </c>
      <c r="E9753" s="26">
        <v>95</v>
      </c>
      <c r="G9753" s="21" t="s">
        <v>1546</v>
      </c>
      <c r="I9753" s="25" t="str">
        <f>YEAR(B9753)&amp;"_"&amp;WEEKNUM(B9753)</f>
        <v>2016_3</v>
      </c>
      <c r="P9753" s="21" t="e">
        <f t="shared" ca="1" si="338"/>
        <v>#NAME?</v>
      </c>
    </row>
    <row r="9754" spans="1:16" x14ac:dyDescent="0.25">
      <c r="A9754" s="21" t="s">
        <v>2119</v>
      </c>
      <c r="B9754" s="25">
        <v>42383</v>
      </c>
      <c r="C9754" s="21" t="s">
        <v>6</v>
      </c>
      <c r="D9754" s="21">
        <v>376522</v>
      </c>
      <c r="E9754" s="21"/>
      <c r="F9754" s="55">
        <v>1063.07</v>
      </c>
      <c r="G9754" s="21" t="s">
        <v>1591</v>
      </c>
      <c r="H9754" s="21" t="s">
        <v>1770</v>
      </c>
      <c r="P9754" s="21" t="e">
        <f t="shared" ca="1" si="338"/>
        <v>#NAME?</v>
      </c>
    </row>
    <row r="9755" spans="1:16" x14ac:dyDescent="0.25">
      <c r="A9755" s="21" t="s">
        <v>2119</v>
      </c>
      <c r="B9755" s="25">
        <v>42383</v>
      </c>
      <c r="C9755" s="21" t="s">
        <v>1230</v>
      </c>
      <c r="D9755" s="21">
        <v>412915</v>
      </c>
      <c r="E9755" s="21"/>
      <c r="F9755" s="55">
        <v>73.91</v>
      </c>
      <c r="G9755" s="21" t="s">
        <v>1594</v>
      </c>
      <c r="P9755" s="21" t="e">
        <f t="shared" ca="1" si="338"/>
        <v>#NAME?</v>
      </c>
    </row>
    <row r="9756" spans="1:16" x14ac:dyDescent="0.25">
      <c r="A9756" s="21" t="s">
        <v>2119</v>
      </c>
      <c r="B9756" s="25">
        <v>42383</v>
      </c>
      <c r="C9756" s="21" t="s">
        <v>6</v>
      </c>
      <c r="D9756" s="21">
        <v>435924</v>
      </c>
      <c r="E9756" s="21"/>
      <c r="F9756" s="55">
        <v>141.77000000000001</v>
      </c>
      <c r="G9756" s="21" t="s">
        <v>1560</v>
      </c>
      <c r="H9756" s="21" t="s">
        <v>1770</v>
      </c>
      <c r="P9756" s="21" t="e">
        <f t="shared" ca="1" si="338"/>
        <v>#NAME?</v>
      </c>
    </row>
    <row r="9757" spans="1:16" x14ac:dyDescent="0.25">
      <c r="A9757" s="21" t="s">
        <v>2119</v>
      </c>
      <c r="B9757" s="25">
        <v>42383</v>
      </c>
      <c r="C9757" s="21" t="s">
        <v>6</v>
      </c>
      <c r="D9757" s="21">
        <v>587424</v>
      </c>
      <c r="E9757" s="21"/>
      <c r="F9757" s="55">
        <v>82.28</v>
      </c>
      <c r="G9757" s="21" t="s">
        <v>1354</v>
      </c>
      <c r="P9757" s="21" t="e">
        <f t="shared" ca="1" si="338"/>
        <v>#NAME?</v>
      </c>
    </row>
    <row r="9758" spans="1:16" x14ac:dyDescent="0.25">
      <c r="A9758" s="21" t="s">
        <v>2119</v>
      </c>
      <c r="B9758" s="25">
        <v>42383</v>
      </c>
      <c r="C9758" s="21" t="s">
        <v>6</v>
      </c>
      <c r="D9758" s="21">
        <v>142315</v>
      </c>
      <c r="E9758" s="21"/>
      <c r="F9758" s="55">
        <v>245.47</v>
      </c>
      <c r="G9758" s="21" t="s">
        <v>1546</v>
      </c>
      <c r="P9758" s="21" t="e">
        <f t="shared" ca="1" si="338"/>
        <v>#NAME?</v>
      </c>
    </row>
    <row r="9759" spans="1:16" x14ac:dyDescent="0.25">
      <c r="A9759" s="21" t="s">
        <v>2119</v>
      </c>
      <c r="B9759" s="25">
        <v>42384</v>
      </c>
      <c r="C9759" s="21" t="s">
        <v>1015</v>
      </c>
      <c r="D9759" s="21" t="s">
        <v>924</v>
      </c>
      <c r="E9759" s="26">
        <v>3000</v>
      </c>
      <c r="G9759" s="21" t="s">
        <v>1546</v>
      </c>
      <c r="I9759" s="25" t="str">
        <f>YEAR(B9759)&amp;"_"&amp;WEEKNUM(B9759)</f>
        <v>2016_3</v>
      </c>
      <c r="P9759" s="21" t="e">
        <f t="shared" ca="1" si="338"/>
        <v>#NAME?</v>
      </c>
    </row>
    <row r="9760" spans="1:16" x14ac:dyDescent="0.25">
      <c r="A9760" s="21" t="s">
        <v>2119</v>
      </c>
      <c r="B9760" s="25">
        <v>42384</v>
      </c>
      <c r="C9760" s="21" t="s">
        <v>21</v>
      </c>
      <c r="D9760" s="21" t="s">
        <v>1595</v>
      </c>
      <c r="E9760" s="26">
        <v>37</v>
      </c>
      <c r="G9760" s="21" t="s">
        <v>266</v>
      </c>
      <c r="I9760" s="25" t="str">
        <f>YEAR(B9760)&amp;"_"&amp;WEEKNUM(B9760)</f>
        <v>2016_3</v>
      </c>
      <c r="P9760" s="21" t="e">
        <f t="shared" ca="1" si="338"/>
        <v>#NAME?</v>
      </c>
    </row>
    <row r="9761" spans="1:16" x14ac:dyDescent="0.25">
      <c r="A9761" s="21" t="s">
        <v>2119</v>
      </c>
      <c r="B9761" s="25">
        <v>42384</v>
      </c>
      <c r="C9761" s="21" t="s">
        <v>6</v>
      </c>
      <c r="D9761" s="21">
        <v>436079</v>
      </c>
      <c r="E9761" s="21"/>
      <c r="F9761" s="55">
        <v>214.07</v>
      </c>
      <c r="G9761" s="21" t="s">
        <v>1554</v>
      </c>
      <c r="P9761" s="21" t="e">
        <f t="shared" ca="1" si="338"/>
        <v>#NAME?</v>
      </c>
    </row>
    <row r="9762" spans="1:16" x14ac:dyDescent="0.25">
      <c r="A9762" s="21" t="s">
        <v>2119</v>
      </c>
      <c r="B9762" s="25">
        <v>42384</v>
      </c>
      <c r="C9762" s="21" t="s">
        <v>6</v>
      </c>
      <c r="D9762" s="21">
        <v>436083</v>
      </c>
      <c r="E9762" s="21"/>
      <c r="F9762" s="55">
        <v>348.84</v>
      </c>
      <c r="G9762" s="21" t="s">
        <v>1560</v>
      </c>
      <c r="H9762" s="21" t="s">
        <v>1770</v>
      </c>
      <c r="P9762" s="21" t="e">
        <f t="shared" ca="1" si="338"/>
        <v>#NAME?</v>
      </c>
    </row>
    <row r="9763" spans="1:16" x14ac:dyDescent="0.25">
      <c r="A9763" s="21" t="s">
        <v>2119</v>
      </c>
      <c r="B9763" s="25">
        <v>42384</v>
      </c>
      <c r="C9763" s="21" t="s">
        <v>6</v>
      </c>
      <c r="D9763" s="21">
        <v>358086</v>
      </c>
      <c r="E9763" s="21"/>
      <c r="F9763" s="55">
        <v>277.31</v>
      </c>
      <c r="G9763" s="21" t="s">
        <v>1560</v>
      </c>
      <c r="H9763" s="21" t="s">
        <v>1770</v>
      </c>
      <c r="P9763" s="21" t="e">
        <f t="shared" ca="1" si="338"/>
        <v>#NAME?</v>
      </c>
    </row>
    <row r="9764" spans="1:16" x14ac:dyDescent="0.25">
      <c r="A9764" s="21" t="s">
        <v>2119</v>
      </c>
      <c r="B9764" s="25">
        <v>42384</v>
      </c>
      <c r="C9764" s="21" t="s">
        <v>6</v>
      </c>
      <c r="D9764" s="21">
        <v>142332</v>
      </c>
      <c r="E9764" s="21"/>
      <c r="F9764" s="55">
        <v>8774.73</v>
      </c>
      <c r="G9764" s="21" t="s">
        <v>1591</v>
      </c>
      <c r="H9764" s="21" t="s">
        <v>1770</v>
      </c>
      <c r="P9764" s="21" t="e">
        <f t="shared" ca="1" si="338"/>
        <v>#NAME?</v>
      </c>
    </row>
    <row r="9765" spans="1:16" x14ac:dyDescent="0.25">
      <c r="A9765" s="21" t="s">
        <v>2119</v>
      </c>
      <c r="B9765" s="25">
        <v>42385</v>
      </c>
      <c r="C9765" s="21" t="s">
        <v>6</v>
      </c>
      <c r="D9765" s="21">
        <v>142422</v>
      </c>
      <c r="E9765" s="21"/>
      <c r="F9765" s="55">
        <v>51.74</v>
      </c>
      <c r="G9765" s="21" t="s">
        <v>1546</v>
      </c>
      <c r="P9765" s="21" t="e">
        <f t="shared" ca="1" si="338"/>
        <v>#NAME?</v>
      </c>
    </row>
    <row r="9766" spans="1:16" x14ac:dyDescent="0.25">
      <c r="A9766" s="21" t="s">
        <v>2119</v>
      </c>
      <c r="B9766" s="25">
        <v>42387</v>
      </c>
      <c r="C9766" s="21" t="s">
        <v>6</v>
      </c>
      <c r="D9766" s="21">
        <v>110058</v>
      </c>
      <c r="E9766" s="21"/>
      <c r="F9766" s="55">
        <v>229.15</v>
      </c>
      <c r="G9766" s="21" t="s">
        <v>1591</v>
      </c>
      <c r="H9766" s="21" t="s">
        <v>1770</v>
      </c>
      <c r="P9766" s="21" t="e">
        <f t="shared" ca="1" si="338"/>
        <v>#NAME?</v>
      </c>
    </row>
    <row r="9767" spans="1:16" x14ac:dyDescent="0.25">
      <c r="A9767" s="21" t="s">
        <v>2119</v>
      </c>
      <c r="B9767" s="25">
        <v>42387</v>
      </c>
      <c r="C9767" s="21" t="s">
        <v>6</v>
      </c>
      <c r="D9767" s="21">
        <v>110077</v>
      </c>
      <c r="E9767" s="21"/>
      <c r="F9767" s="55">
        <v>133.43</v>
      </c>
      <c r="G9767" s="21" t="s">
        <v>1591</v>
      </c>
      <c r="H9767" s="21" t="s">
        <v>1770</v>
      </c>
      <c r="P9767" s="21" t="e">
        <f t="shared" ca="1" si="338"/>
        <v>#NAME?</v>
      </c>
    </row>
    <row r="9768" spans="1:16" x14ac:dyDescent="0.25">
      <c r="A9768" s="21" t="s">
        <v>2119</v>
      </c>
      <c r="B9768" s="25">
        <v>42387</v>
      </c>
      <c r="C9768" s="21" t="s">
        <v>1400</v>
      </c>
      <c r="D9768" s="21">
        <v>142505</v>
      </c>
      <c r="E9768" s="21"/>
      <c r="F9768" s="55">
        <v>2099.1799999999998</v>
      </c>
      <c r="G9768" s="21" t="s">
        <v>1542</v>
      </c>
      <c r="P9768" s="21" t="e">
        <f t="shared" ca="1" si="338"/>
        <v>#NAME?</v>
      </c>
    </row>
    <row r="9769" spans="1:16" x14ac:dyDescent="0.25">
      <c r="A9769" s="21" t="s">
        <v>2119</v>
      </c>
      <c r="B9769" s="25">
        <v>42387</v>
      </c>
      <c r="C9769" s="21" t="s">
        <v>1230</v>
      </c>
      <c r="D9769" s="21" t="s">
        <v>913</v>
      </c>
      <c r="E9769" s="26">
        <v>966.72</v>
      </c>
      <c r="G9769" s="21" t="s">
        <v>2121</v>
      </c>
      <c r="I9769" s="25" t="str">
        <f t="shared" ref="I9769:I9783" si="339">YEAR(B9769)&amp;"_"&amp;WEEKNUM(B9769)</f>
        <v>2016_4</v>
      </c>
      <c r="P9769" s="21" t="e">
        <f t="shared" ca="1" si="338"/>
        <v>#NAME?</v>
      </c>
    </row>
    <row r="9770" spans="1:16" x14ac:dyDescent="0.25">
      <c r="A9770" s="21" t="s">
        <v>2119</v>
      </c>
      <c r="B9770" s="25">
        <v>42388</v>
      </c>
      <c r="C9770" s="21" t="s">
        <v>1015</v>
      </c>
      <c r="D9770" s="21" t="s">
        <v>1596</v>
      </c>
      <c r="E9770" s="26">
        <v>-800</v>
      </c>
      <c r="G9770" s="21" t="s">
        <v>299</v>
      </c>
      <c r="I9770" s="25" t="str">
        <f t="shared" si="339"/>
        <v>2016_4</v>
      </c>
      <c r="P9770" s="21" t="e">
        <f t="shared" ca="1" si="338"/>
        <v>#NAME?</v>
      </c>
    </row>
    <row r="9771" spans="1:16" x14ac:dyDescent="0.25">
      <c r="A9771" s="21" t="s">
        <v>2119</v>
      </c>
      <c r="B9771" s="25">
        <v>42388</v>
      </c>
      <c r="C9771" s="21" t="s">
        <v>1015</v>
      </c>
      <c r="D9771" s="21" t="s">
        <v>1018</v>
      </c>
      <c r="E9771" s="26">
        <v>95</v>
      </c>
      <c r="G9771" s="21" t="s">
        <v>1554</v>
      </c>
      <c r="H9771" s="21" t="s">
        <v>1770</v>
      </c>
      <c r="I9771" s="25" t="str">
        <f t="shared" si="339"/>
        <v>2016_4</v>
      </c>
      <c r="P9771" s="21" t="e">
        <f t="shared" ca="1" si="338"/>
        <v>#NAME?</v>
      </c>
    </row>
    <row r="9772" spans="1:16" x14ac:dyDescent="0.25">
      <c r="A9772" s="21" t="s">
        <v>2119</v>
      </c>
      <c r="B9772" s="25">
        <v>42388</v>
      </c>
      <c r="C9772" s="21" t="s">
        <v>21</v>
      </c>
      <c r="D9772" s="21" t="s">
        <v>1382</v>
      </c>
      <c r="E9772" s="26">
        <v>2000</v>
      </c>
      <c r="G9772" s="21" t="s">
        <v>1591</v>
      </c>
      <c r="H9772" s="21" t="s">
        <v>1770</v>
      </c>
      <c r="I9772" s="25" t="str">
        <f t="shared" si="339"/>
        <v>2016_4</v>
      </c>
      <c r="P9772" s="21" t="e">
        <f t="shared" ca="1" si="338"/>
        <v>#NAME?</v>
      </c>
    </row>
    <row r="9773" spans="1:16" x14ac:dyDescent="0.25">
      <c r="A9773" s="21" t="s">
        <v>2119</v>
      </c>
      <c r="B9773" s="25">
        <v>42388</v>
      </c>
      <c r="C9773" s="21" t="s">
        <v>21</v>
      </c>
      <c r="D9773" s="21" t="s">
        <v>1382</v>
      </c>
      <c r="E9773" s="26">
        <v>2000</v>
      </c>
      <c r="G9773" s="21" t="s">
        <v>1591</v>
      </c>
      <c r="H9773" s="21" t="s">
        <v>1770</v>
      </c>
      <c r="I9773" s="25" t="str">
        <f t="shared" si="339"/>
        <v>2016_4</v>
      </c>
      <c r="P9773" s="21" t="e">
        <f t="shared" ca="1" si="338"/>
        <v>#NAME?</v>
      </c>
    </row>
    <row r="9774" spans="1:16" x14ac:dyDescent="0.25">
      <c r="A9774" s="21" t="s">
        <v>2119</v>
      </c>
      <c r="B9774" s="25">
        <v>42388</v>
      </c>
      <c r="C9774" s="21" t="s">
        <v>21</v>
      </c>
      <c r="D9774" s="21" t="s">
        <v>1419</v>
      </c>
      <c r="E9774" s="26">
        <v>3200</v>
      </c>
      <c r="G9774" s="21" t="s">
        <v>1538</v>
      </c>
      <c r="I9774" s="25" t="str">
        <f t="shared" si="339"/>
        <v>2016_4</v>
      </c>
      <c r="P9774" s="21" t="e">
        <f t="shared" ca="1" si="338"/>
        <v>#NAME?</v>
      </c>
    </row>
    <row r="9775" spans="1:16" x14ac:dyDescent="0.25">
      <c r="A9775" s="21" t="s">
        <v>2119</v>
      </c>
      <c r="B9775" s="25">
        <v>42388</v>
      </c>
      <c r="C9775" s="21" t="s">
        <v>21</v>
      </c>
      <c r="D9775" s="21" t="s">
        <v>40</v>
      </c>
      <c r="E9775" s="26">
        <v>480</v>
      </c>
      <c r="G9775" s="21" t="s">
        <v>1577</v>
      </c>
      <c r="H9775" s="21" t="s">
        <v>1573</v>
      </c>
      <c r="I9775" s="25" t="str">
        <f t="shared" si="339"/>
        <v>2016_4</v>
      </c>
      <c r="P9775" s="21" t="e">
        <f t="shared" ca="1" si="338"/>
        <v>#NAME?</v>
      </c>
    </row>
    <row r="9776" spans="1:16" x14ac:dyDescent="0.25">
      <c r="A9776" s="21" t="s">
        <v>2119</v>
      </c>
      <c r="B9776" s="25">
        <v>42388</v>
      </c>
      <c r="C9776" s="21" t="s">
        <v>21</v>
      </c>
      <c r="D9776" s="21" t="s">
        <v>40</v>
      </c>
      <c r="E9776" s="26">
        <v>150</v>
      </c>
      <c r="G9776" s="21" t="s">
        <v>69</v>
      </c>
      <c r="I9776" s="25" t="str">
        <f t="shared" si="339"/>
        <v>2016_4</v>
      </c>
      <c r="P9776" s="21" t="e">
        <f t="shared" ca="1" si="338"/>
        <v>#NAME?</v>
      </c>
    </row>
    <row r="9777" spans="1:16" x14ac:dyDescent="0.25">
      <c r="A9777" s="21" t="s">
        <v>2119</v>
      </c>
      <c r="B9777" s="25">
        <v>42388</v>
      </c>
      <c r="C9777" s="21" t="s">
        <v>21</v>
      </c>
      <c r="D9777" s="21" t="s">
        <v>40</v>
      </c>
      <c r="E9777" s="26">
        <v>135</v>
      </c>
      <c r="G9777" s="21" t="s">
        <v>1594</v>
      </c>
      <c r="I9777" s="25" t="str">
        <f t="shared" si="339"/>
        <v>2016_4</v>
      </c>
      <c r="P9777" s="21" t="e">
        <f t="shared" ca="1" si="338"/>
        <v>#NAME?</v>
      </c>
    </row>
    <row r="9778" spans="1:16" x14ac:dyDescent="0.25">
      <c r="A9778" s="21" t="s">
        <v>2119</v>
      </c>
      <c r="B9778" s="25">
        <v>42388</v>
      </c>
      <c r="C9778" s="21" t="s">
        <v>21</v>
      </c>
      <c r="D9778" s="21" t="s">
        <v>40</v>
      </c>
      <c r="E9778" s="26">
        <v>1000</v>
      </c>
      <c r="G9778" s="21" t="s">
        <v>1542</v>
      </c>
      <c r="I9778" s="25" t="str">
        <f t="shared" si="339"/>
        <v>2016_4</v>
      </c>
      <c r="P9778" s="21" t="e">
        <f t="shared" ca="1" si="338"/>
        <v>#NAME?</v>
      </c>
    </row>
    <row r="9779" spans="1:16" x14ac:dyDescent="0.25">
      <c r="A9779" s="21" t="s">
        <v>2119</v>
      </c>
      <c r="B9779" s="25">
        <v>42388</v>
      </c>
      <c r="C9779" s="21" t="s">
        <v>21</v>
      </c>
      <c r="D9779" s="21" t="s">
        <v>40</v>
      </c>
      <c r="E9779" s="26">
        <v>1125</v>
      </c>
      <c r="G9779" s="21" t="s">
        <v>1546</v>
      </c>
      <c r="H9779" s="21" t="s">
        <v>1770</v>
      </c>
      <c r="I9779" s="25" t="str">
        <f t="shared" si="339"/>
        <v>2016_4</v>
      </c>
      <c r="P9779" s="21" t="e">
        <f t="shared" ca="1" si="338"/>
        <v>#NAME?</v>
      </c>
    </row>
    <row r="9780" spans="1:16" x14ac:dyDescent="0.25">
      <c r="A9780" s="21" t="s">
        <v>2119</v>
      </c>
      <c r="B9780" s="25">
        <v>42388</v>
      </c>
      <c r="C9780" s="21" t="s">
        <v>21</v>
      </c>
      <c r="D9780" s="21" t="s">
        <v>726</v>
      </c>
      <c r="E9780" s="26">
        <v>1400</v>
      </c>
      <c r="G9780" s="21" t="s">
        <v>1527</v>
      </c>
      <c r="I9780" s="25" t="str">
        <f t="shared" si="339"/>
        <v>2016_4</v>
      </c>
      <c r="P9780" s="21" t="e">
        <f t="shared" ca="1" si="338"/>
        <v>#NAME?</v>
      </c>
    </row>
    <row r="9781" spans="1:16" x14ac:dyDescent="0.25">
      <c r="A9781" s="21" t="s">
        <v>2119</v>
      </c>
      <c r="B9781" s="25">
        <v>42388</v>
      </c>
      <c r="C9781" s="21" t="s">
        <v>21</v>
      </c>
      <c r="D9781" s="21" t="s">
        <v>40</v>
      </c>
      <c r="E9781" s="26">
        <v>100</v>
      </c>
      <c r="G9781" s="21" t="s">
        <v>259</v>
      </c>
      <c r="I9781" s="25" t="str">
        <f t="shared" si="339"/>
        <v>2016_4</v>
      </c>
      <c r="P9781" s="21" t="e">
        <f t="shared" ca="1" si="338"/>
        <v>#NAME?</v>
      </c>
    </row>
    <row r="9782" spans="1:16" x14ac:dyDescent="0.25">
      <c r="A9782" s="21" t="s">
        <v>2119</v>
      </c>
      <c r="B9782" s="25">
        <v>42388</v>
      </c>
      <c r="C9782" s="21" t="s">
        <v>21</v>
      </c>
      <c r="D9782" s="21" t="s">
        <v>40</v>
      </c>
      <c r="E9782" s="26">
        <v>270</v>
      </c>
      <c r="G9782" s="21" t="s">
        <v>1354</v>
      </c>
      <c r="I9782" s="25" t="str">
        <f t="shared" si="339"/>
        <v>2016_4</v>
      </c>
      <c r="P9782" s="21" t="e">
        <f t="shared" ca="1" si="338"/>
        <v>#NAME?</v>
      </c>
    </row>
    <row r="9783" spans="1:16" x14ac:dyDescent="0.25">
      <c r="A9783" s="21" t="s">
        <v>2119</v>
      </c>
      <c r="B9783" s="25">
        <v>42388</v>
      </c>
      <c r="C9783" s="21" t="s">
        <v>21</v>
      </c>
      <c r="D9783" s="21" t="s">
        <v>40</v>
      </c>
      <c r="E9783" s="26">
        <v>275</v>
      </c>
      <c r="G9783" s="21" t="s">
        <v>177</v>
      </c>
      <c r="H9783" s="21" t="s">
        <v>1770</v>
      </c>
      <c r="I9783" s="25" t="str">
        <f t="shared" si="339"/>
        <v>2016_4</v>
      </c>
      <c r="P9783" s="21" t="e">
        <f t="shared" ca="1" si="338"/>
        <v>#NAME?</v>
      </c>
    </row>
    <row r="9784" spans="1:16" x14ac:dyDescent="0.25">
      <c r="A9784" s="21" t="s">
        <v>2119</v>
      </c>
      <c r="B9784" s="25">
        <v>42388</v>
      </c>
      <c r="C9784" s="21" t="s">
        <v>21</v>
      </c>
      <c r="D9784" s="21" t="s">
        <v>46</v>
      </c>
      <c r="E9784" s="26">
        <v>3640</v>
      </c>
      <c r="G9784" s="21" t="s">
        <v>1560</v>
      </c>
      <c r="P9784" s="21" t="e">
        <f t="shared" ca="1" si="338"/>
        <v>#NAME?</v>
      </c>
    </row>
    <row r="9785" spans="1:16" x14ac:dyDescent="0.25">
      <c r="A9785" s="21" t="s">
        <v>2119</v>
      </c>
      <c r="B9785" s="25">
        <v>42388</v>
      </c>
      <c r="C9785" s="21" t="s">
        <v>6</v>
      </c>
      <c r="D9785" s="21">
        <v>436512</v>
      </c>
      <c r="E9785" s="21"/>
      <c r="F9785" s="55">
        <v>822.64</v>
      </c>
      <c r="G9785" s="21" t="s">
        <v>1554</v>
      </c>
      <c r="H9785" s="21" t="s">
        <v>1770</v>
      </c>
      <c r="P9785" s="21" t="e">
        <f t="shared" ca="1" si="338"/>
        <v>#NAME?</v>
      </c>
    </row>
    <row r="9786" spans="1:16" x14ac:dyDescent="0.25">
      <c r="A9786" s="21" t="s">
        <v>2119</v>
      </c>
      <c r="B9786" s="25">
        <v>42388</v>
      </c>
      <c r="C9786" s="21" t="s">
        <v>6</v>
      </c>
      <c r="D9786" s="21">
        <v>436521</v>
      </c>
      <c r="E9786" s="21"/>
      <c r="F9786" s="55">
        <v>184.38</v>
      </c>
      <c r="G9786" s="21" t="s">
        <v>1560</v>
      </c>
      <c r="H9786" s="21" t="s">
        <v>1770</v>
      </c>
      <c r="P9786" s="21" t="e">
        <f t="shared" ca="1" si="338"/>
        <v>#NAME?</v>
      </c>
    </row>
    <row r="9787" spans="1:16" x14ac:dyDescent="0.25">
      <c r="A9787" s="21" t="s">
        <v>2119</v>
      </c>
      <c r="B9787" s="25">
        <v>42388</v>
      </c>
      <c r="C9787" s="21" t="s">
        <v>6</v>
      </c>
      <c r="D9787" s="21">
        <v>358539</v>
      </c>
      <c r="E9787" s="21"/>
      <c r="F9787" s="55">
        <v>315.99</v>
      </c>
      <c r="G9787" s="21" t="s">
        <v>1538</v>
      </c>
      <c r="H9787" s="21" t="s">
        <v>1770</v>
      </c>
      <c r="P9787" s="21" t="e">
        <f t="shared" ca="1" si="338"/>
        <v>#NAME?</v>
      </c>
    </row>
    <row r="9788" spans="1:16" x14ac:dyDescent="0.25">
      <c r="A9788" s="21" t="s">
        <v>2119</v>
      </c>
      <c r="B9788" s="25">
        <v>42388</v>
      </c>
      <c r="C9788" s="21" t="s">
        <v>6</v>
      </c>
      <c r="D9788" s="21">
        <v>358543</v>
      </c>
      <c r="E9788" s="21"/>
      <c r="F9788" s="55">
        <v>90.07</v>
      </c>
      <c r="G9788" s="21" t="s">
        <v>1538</v>
      </c>
      <c r="H9788" s="21" t="s">
        <v>1770</v>
      </c>
      <c r="P9788" s="21" t="e">
        <f t="shared" ca="1" si="338"/>
        <v>#NAME?</v>
      </c>
    </row>
    <row r="9789" spans="1:16" x14ac:dyDescent="0.25">
      <c r="A9789" s="21" t="s">
        <v>2119</v>
      </c>
      <c r="B9789" s="25">
        <v>42388</v>
      </c>
      <c r="C9789" s="21" t="s">
        <v>6</v>
      </c>
      <c r="D9789" s="21">
        <v>110162</v>
      </c>
      <c r="E9789" s="21"/>
      <c r="F9789" s="55">
        <v>294.81</v>
      </c>
      <c r="G9789" s="21" t="s">
        <v>1591</v>
      </c>
      <c r="P9789" s="21" t="e">
        <f t="shared" ca="1" si="338"/>
        <v>#NAME?</v>
      </c>
    </row>
    <row r="9790" spans="1:16" x14ac:dyDescent="0.25">
      <c r="A9790" s="21" t="s">
        <v>2119</v>
      </c>
      <c r="B9790" s="25">
        <v>42388</v>
      </c>
      <c r="C9790" s="21" t="s">
        <v>1230</v>
      </c>
      <c r="D9790" s="21">
        <v>142605</v>
      </c>
      <c r="E9790" s="21"/>
      <c r="F9790" s="55">
        <v>322.45999999999998</v>
      </c>
      <c r="G9790" s="21" t="s">
        <v>1546</v>
      </c>
      <c r="H9790" s="21" t="s">
        <v>1770</v>
      </c>
      <c r="I9790" s="25" t="str">
        <f>YEAR(B9790)&amp;"_"&amp;WEEKNUM(B9790)</f>
        <v>2016_4</v>
      </c>
      <c r="P9790" s="21" t="e">
        <f t="shared" ca="1" si="338"/>
        <v>#NAME?</v>
      </c>
    </row>
    <row r="9791" spans="1:16" x14ac:dyDescent="0.25">
      <c r="A9791" s="21" t="s">
        <v>2119</v>
      </c>
      <c r="B9791" s="25">
        <v>42389</v>
      </c>
      <c r="C9791" s="21" t="s">
        <v>21</v>
      </c>
      <c r="D9791" s="21" t="s">
        <v>1382</v>
      </c>
      <c r="E9791" s="26">
        <v>2000</v>
      </c>
      <c r="G9791" s="21" t="s">
        <v>1591</v>
      </c>
      <c r="H9791" s="21" t="s">
        <v>1770</v>
      </c>
      <c r="P9791" s="21" t="e">
        <f t="shared" ca="1" si="338"/>
        <v>#NAME?</v>
      </c>
    </row>
    <row r="9792" spans="1:16" x14ac:dyDescent="0.25">
      <c r="A9792" s="21" t="s">
        <v>2119</v>
      </c>
      <c r="B9792" s="25">
        <v>42389</v>
      </c>
      <c r="C9792" s="21" t="s">
        <v>6</v>
      </c>
      <c r="D9792" s="21">
        <v>436619</v>
      </c>
      <c r="E9792" s="21"/>
      <c r="F9792" s="55">
        <v>176.41</v>
      </c>
      <c r="G9792" s="21" t="s">
        <v>1560</v>
      </c>
      <c r="P9792" s="21" t="e">
        <f t="shared" ca="1" si="338"/>
        <v>#NAME?</v>
      </c>
    </row>
    <row r="9793" spans="1:16" x14ac:dyDescent="0.25">
      <c r="A9793" s="21" t="s">
        <v>2119</v>
      </c>
      <c r="B9793" s="25">
        <v>42389</v>
      </c>
      <c r="C9793" s="21" t="s">
        <v>6</v>
      </c>
      <c r="D9793" s="21">
        <v>358632</v>
      </c>
      <c r="E9793" s="21"/>
      <c r="F9793" s="55">
        <v>280.58</v>
      </c>
      <c r="G9793" s="21" t="s">
        <v>1554</v>
      </c>
      <c r="P9793" s="21" t="e">
        <f t="shared" ca="1" si="338"/>
        <v>#NAME?</v>
      </c>
    </row>
    <row r="9794" spans="1:16" x14ac:dyDescent="0.25">
      <c r="A9794" s="21" t="s">
        <v>2119</v>
      </c>
      <c r="B9794" s="25">
        <v>42389</v>
      </c>
      <c r="C9794" s="21" t="s">
        <v>1230</v>
      </c>
      <c r="D9794" s="21">
        <v>358637</v>
      </c>
      <c r="E9794" s="21"/>
      <c r="F9794" s="55">
        <v>471.52</v>
      </c>
      <c r="G9794" s="21" t="s">
        <v>1577</v>
      </c>
      <c r="P9794" s="21" t="e">
        <f t="shared" ca="1" si="338"/>
        <v>#NAME?</v>
      </c>
    </row>
    <row r="9795" spans="1:16" x14ac:dyDescent="0.25">
      <c r="A9795" s="21" t="s">
        <v>2119</v>
      </c>
      <c r="B9795" s="25">
        <v>42389</v>
      </c>
      <c r="C9795" s="21" t="s">
        <v>6</v>
      </c>
      <c r="D9795" s="21">
        <v>358741</v>
      </c>
      <c r="E9795" s="21"/>
      <c r="F9795" s="55">
        <v>101.29</v>
      </c>
      <c r="G9795" s="21" t="s">
        <v>1597</v>
      </c>
      <c r="H9795" s="21" t="s">
        <v>1770</v>
      </c>
      <c r="P9795" s="21" t="e">
        <f t="shared" ca="1" si="338"/>
        <v>#NAME?</v>
      </c>
    </row>
    <row r="9796" spans="1:16" x14ac:dyDescent="0.25">
      <c r="A9796" s="21" t="s">
        <v>2119</v>
      </c>
      <c r="B9796" s="25">
        <v>42389</v>
      </c>
      <c r="C9796" s="21" t="s">
        <v>6</v>
      </c>
      <c r="D9796" s="21">
        <v>110192</v>
      </c>
      <c r="E9796" s="21"/>
      <c r="F9796" s="55">
        <v>210.03</v>
      </c>
      <c r="G9796" s="21" t="s">
        <v>1591</v>
      </c>
      <c r="H9796" s="21" t="s">
        <v>1770</v>
      </c>
      <c r="P9796" s="21" t="e">
        <f t="shared" ca="1" si="338"/>
        <v>#NAME?</v>
      </c>
    </row>
    <row r="9797" spans="1:16" x14ac:dyDescent="0.25">
      <c r="A9797" s="21" t="s">
        <v>2119</v>
      </c>
      <c r="B9797" s="25">
        <v>42389</v>
      </c>
      <c r="C9797" s="21" t="s">
        <v>6</v>
      </c>
      <c r="D9797" s="21">
        <v>110232</v>
      </c>
      <c r="E9797" s="21"/>
      <c r="F9797" s="55">
        <v>347.91</v>
      </c>
      <c r="G9797" s="21" t="s">
        <v>1591</v>
      </c>
      <c r="H9797" s="21" t="s">
        <v>1573</v>
      </c>
      <c r="P9797" s="21" t="e">
        <f t="shared" ca="1" si="338"/>
        <v>#NAME?</v>
      </c>
    </row>
    <row r="9798" spans="1:16" x14ac:dyDescent="0.25">
      <c r="A9798" s="21" t="s">
        <v>2119</v>
      </c>
      <c r="B9798" s="25">
        <v>42389</v>
      </c>
      <c r="C9798" s="21" t="s">
        <v>1230</v>
      </c>
      <c r="D9798" s="21">
        <v>142702</v>
      </c>
      <c r="E9798" s="21"/>
      <c r="F9798" s="55">
        <v>402.43</v>
      </c>
      <c r="G9798" s="21" t="s">
        <v>69</v>
      </c>
      <c r="I9798" s="25" t="str">
        <f>YEAR(B9798)&amp;"_"&amp;WEEKNUM(B9798)</f>
        <v>2016_4</v>
      </c>
      <c r="P9798" s="21" t="e">
        <f t="shared" ca="1" si="338"/>
        <v>#NAME?</v>
      </c>
    </row>
    <row r="9799" spans="1:16" x14ac:dyDescent="0.25">
      <c r="A9799" s="21" t="s">
        <v>2119</v>
      </c>
      <c r="B9799" s="25">
        <v>42390</v>
      </c>
      <c r="C9799" s="21" t="s">
        <v>1015</v>
      </c>
      <c r="D9799" s="21" t="s">
        <v>389</v>
      </c>
      <c r="E9799" s="26">
        <v>1000</v>
      </c>
      <c r="G9799" s="21" t="s">
        <v>1364</v>
      </c>
      <c r="I9799" s="25" t="str">
        <f>YEAR(B9799)&amp;"_"&amp;WEEKNUM(B9799)</f>
        <v>2016_4</v>
      </c>
      <c r="P9799" s="21" t="e">
        <f t="shared" ca="1" si="338"/>
        <v>#NAME?</v>
      </c>
    </row>
    <row r="9800" spans="1:16" x14ac:dyDescent="0.25">
      <c r="A9800" s="21" t="s">
        <v>2119</v>
      </c>
      <c r="B9800" s="25">
        <v>42390</v>
      </c>
      <c r="C9800" s="21" t="s">
        <v>1015</v>
      </c>
      <c r="D9800" s="21" t="s">
        <v>389</v>
      </c>
      <c r="E9800" s="26">
        <v>500</v>
      </c>
      <c r="G9800" s="21" t="s">
        <v>1372</v>
      </c>
      <c r="I9800" s="25" t="str">
        <f>YEAR(B9800)&amp;"_"&amp;WEEKNUM(B9800)</f>
        <v>2016_4</v>
      </c>
      <c r="P9800" s="21" t="e">
        <f t="shared" ca="1" si="338"/>
        <v>#NAME?</v>
      </c>
    </row>
    <row r="9801" spans="1:16" x14ac:dyDescent="0.25">
      <c r="A9801" s="21" t="s">
        <v>2119</v>
      </c>
      <c r="B9801" s="25">
        <v>42390</v>
      </c>
      <c r="C9801" s="21" t="s">
        <v>21</v>
      </c>
      <c r="D9801" s="21" t="s">
        <v>452</v>
      </c>
      <c r="E9801" s="26">
        <v>2000</v>
      </c>
      <c r="G9801" s="21" t="s">
        <v>1554</v>
      </c>
      <c r="I9801" s="25" t="str">
        <f>YEAR(B9801)&amp;"_"&amp;WEEKNUM(B9801)</f>
        <v>2016_4</v>
      </c>
      <c r="P9801" s="21" t="e">
        <f t="shared" ca="1" si="338"/>
        <v>#NAME?</v>
      </c>
    </row>
    <row r="9802" spans="1:16" x14ac:dyDescent="0.25">
      <c r="A9802" s="21" t="s">
        <v>2119</v>
      </c>
      <c r="B9802" s="25">
        <v>42390</v>
      </c>
      <c r="C9802" s="21" t="s">
        <v>21</v>
      </c>
      <c r="D9802" s="21" t="s">
        <v>452</v>
      </c>
      <c r="E9802" s="26">
        <v>400</v>
      </c>
      <c r="G9802" s="21" t="s">
        <v>1029</v>
      </c>
      <c r="P9802" s="21" t="e">
        <f t="shared" ca="1" si="338"/>
        <v>#NAME?</v>
      </c>
    </row>
    <row r="9803" spans="1:16" x14ac:dyDescent="0.25">
      <c r="A9803" s="21" t="s">
        <v>2119</v>
      </c>
      <c r="B9803" s="25">
        <v>42390</v>
      </c>
      <c r="C9803" s="21" t="s">
        <v>6</v>
      </c>
      <c r="D9803" s="21">
        <v>358785</v>
      </c>
      <c r="E9803" s="21"/>
      <c r="F9803" s="55">
        <v>224.95</v>
      </c>
      <c r="G9803" s="21" t="s">
        <v>1554</v>
      </c>
      <c r="H9803" s="21" t="s">
        <v>1770</v>
      </c>
      <c r="P9803" s="21" t="e">
        <f t="shared" ca="1" si="338"/>
        <v>#NAME?</v>
      </c>
    </row>
    <row r="9804" spans="1:16" x14ac:dyDescent="0.25">
      <c r="A9804" s="21" t="s">
        <v>2119</v>
      </c>
      <c r="B9804" s="25">
        <v>42390</v>
      </c>
      <c r="C9804" s="21" t="s">
        <v>6</v>
      </c>
      <c r="D9804" s="21">
        <v>358798</v>
      </c>
      <c r="E9804" s="21"/>
      <c r="F9804" s="55">
        <v>335.33</v>
      </c>
      <c r="G9804" s="21" t="s">
        <v>1560</v>
      </c>
      <c r="P9804" s="21" t="e">
        <f t="shared" ca="1" si="338"/>
        <v>#NAME?</v>
      </c>
    </row>
    <row r="9805" spans="1:16" x14ac:dyDescent="0.25">
      <c r="A9805" s="21" t="s">
        <v>2119</v>
      </c>
      <c r="B9805" s="25">
        <v>42390</v>
      </c>
      <c r="C9805" s="21" t="s">
        <v>6</v>
      </c>
      <c r="D9805" s="21">
        <v>358910</v>
      </c>
      <c r="E9805" s="21"/>
      <c r="F9805" s="55">
        <v>184.32</v>
      </c>
      <c r="G9805" s="21" t="s">
        <v>1585</v>
      </c>
      <c r="P9805" s="21" t="e">
        <f t="shared" ca="1" si="338"/>
        <v>#NAME?</v>
      </c>
    </row>
    <row r="9806" spans="1:16" x14ac:dyDescent="0.25">
      <c r="A9806" s="21" t="s">
        <v>2119</v>
      </c>
      <c r="B9806" s="25">
        <v>42390</v>
      </c>
      <c r="C9806" s="21" t="s">
        <v>6</v>
      </c>
      <c r="D9806" s="21">
        <v>589299</v>
      </c>
      <c r="E9806" s="21"/>
      <c r="F9806" s="55">
        <v>650.24</v>
      </c>
      <c r="G9806" s="21" t="s">
        <v>1354</v>
      </c>
      <c r="H9806" s="21" t="s">
        <v>1770</v>
      </c>
      <c r="P9806" s="21" t="e">
        <f t="shared" ca="1" si="338"/>
        <v>#NAME?</v>
      </c>
    </row>
    <row r="9807" spans="1:16" x14ac:dyDescent="0.25">
      <c r="A9807" s="21" t="s">
        <v>2119</v>
      </c>
      <c r="B9807" s="25">
        <v>42390</v>
      </c>
      <c r="C9807" s="21" t="s">
        <v>6</v>
      </c>
      <c r="D9807" s="21">
        <v>110252</v>
      </c>
      <c r="E9807" s="21"/>
      <c r="F9807" s="55">
        <v>130.49</v>
      </c>
      <c r="G9807" s="21" t="s">
        <v>1591</v>
      </c>
      <c r="H9807" s="21" t="s">
        <v>1770</v>
      </c>
      <c r="P9807" s="21" t="e">
        <f t="shared" ca="1" si="338"/>
        <v>#NAME?</v>
      </c>
    </row>
    <row r="9808" spans="1:16" x14ac:dyDescent="0.25">
      <c r="A9808" s="21" t="s">
        <v>2119</v>
      </c>
      <c r="B9808" s="25">
        <v>42390</v>
      </c>
      <c r="C9808" s="21" t="s">
        <v>6</v>
      </c>
      <c r="D9808" s="21">
        <v>110276</v>
      </c>
      <c r="E9808" s="21"/>
      <c r="F9808" s="55">
        <v>314.39</v>
      </c>
      <c r="G9808" s="21" t="s">
        <v>1591</v>
      </c>
      <c r="I9808" s="25" t="str">
        <f>YEAR(B9808)&amp;"_"&amp;WEEKNUM(B9808)</f>
        <v>2016_4</v>
      </c>
      <c r="P9808" s="21" t="e">
        <f t="shared" ca="1" si="338"/>
        <v>#NAME?</v>
      </c>
    </row>
    <row r="9809" spans="1:16" x14ac:dyDescent="0.25">
      <c r="A9809" s="21" t="s">
        <v>2119</v>
      </c>
      <c r="B9809" s="25">
        <v>42391</v>
      </c>
      <c r="C9809" s="21" t="s">
        <v>1015</v>
      </c>
      <c r="D9809" s="21" t="s">
        <v>255</v>
      </c>
      <c r="E9809" s="26">
        <v>401</v>
      </c>
      <c r="G9809" s="21" t="s">
        <v>1577</v>
      </c>
      <c r="H9809" s="21" t="s">
        <v>1770</v>
      </c>
      <c r="P9809" s="21" t="e">
        <f t="shared" ref="P9809:P9872" ca="1" si="340">sheetexists("budgets", G9809)</f>
        <v>#NAME?</v>
      </c>
    </row>
    <row r="9810" spans="1:16" x14ac:dyDescent="0.25">
      <c r="A9810" s="21" t="s">
        <v>2119</v>
      </c>
      <c r="B9810" s="25">
        <v>42391</v>
      </c>
      <c r="C9810" s="21" t="s">
        <v>6</v>
      </c>
      <c r="D9810" s="21">
        <v>358956</v>
      </c>
      <c r="E9810" s="21"/>
      <c r="F9810" s="55">
        <v>325.08999999999997</v>
      </c>
      <c r="G9810" s="21" t="s">
        <v>1560</v>
      </c>
      <c r="P9810" s="21" t="e">
        <f t="shared" ca="1" si="340"/>
        <v>#NAME?</v>
      </c>
    </row>
    <row r="9811" spans="1:16" x14ac:dyDescent="0.25">
      <c r="A9811" s="21" t="s">
        <v>2119</v>
      </c>
      <c r="B9811" s="25">
        <v>42391</v>
      </c>
      <c r="C9811" s="21" t="s">
        <v>6</v>
      </c>
      <c r="D9811" s="21">
        <v>358960</v>
      </c>
      <c r="E9811" s="21"/>
      <c r="F9811" s="55">
        <v>425.82</v>
      </c>
      <c r="G9811" s="21" t="s">
        <v>1577</v>
      </c>
      <c r="I9811" s="25" t="str">
        <f t="shared" ref="I9811:I9816" si="341">YEAR(B9811)&amp;"_"&amp;WEEKNUM(B9811)</f>
        <v>2016_4</v>
      </c>
      <c r="P9811" s="21" t="e">
        <f t="shared" ca="1" si="340"/>
        <v>#NAME?</v>
      </c>
    </row>
    <row r="9812" spans="1:16" x14ac:dyDescent="0.25">
      <c r="A9812" s="21" t="s">
        <v>2119</v>
      </c>
      <c r="B9812" s="25">
        <v>42395</v>
      </c>
      <c r="C9812" s="21" t="s">
        <v>1015</v>
      </c>
      <c r="D9812" s="21" t="s">
        <v>40</v>
      </c>
      <c r="E9812" s="26">
        <v>930</v>
      </c>
      <c r="G9812" s="21" t="s">
        <v>1577</v>
      </c>
      <c r="I9812" s="25" t="str">
        <f t="shared" si="341"/>
        <v>2016_5</v>
      </c>
      <c r="P9812" s="21" t="e">
        <f t="shared" ca="1" si="340"/>
        <v>#NAME?</v>
      </c>
    </row>
    <row r="9813" spans="1:16" x14ac:dyDescent="0.25">
      <c r="A9813" s="21" t="s">
        <v>2119</v>
      </c>
      <c r="B9813" s="25">
        <v>42395</v>
      </c>
      <c r="C9813" s="21" t="s">
        <v>1015</v>
      </c>
      <c r="D9813" s="21" t="s">
        <v>40</v>
      </c>
      <c r="E9813" s="26">
        <v>450</v>
      </c>
      <c r="G9813" s="21" t="s">
        <v>1546</v>
      </c>
      <c r="I9813" s="25" t="str">
        <f t="shared" si="341"/>
        <v>2016_5</v>
      </c>
      <c r="P9813" s="21" t="e">
        <f t="shared" ca="1" si="340"/>
        <v>#NAME?</v>
      </c>
    </row>
    <row r="9814" spans="1:16" x14ac:dyDescent="0.25">
      <c r="A9814" s="21" t="s">
        <v>2119</v>
      </c>
      <c r="B9814" s="25">
        <v>42395</v>
      </c>
      <c r="C9814" s="21" t="s">
        <v>21</v>
      </c>
      <c r="D9814" s="21" t="s">
        <v>40</v>
      </c>
      <c r="E9814" s="26">
        <v>1270</v>
      </c>
      <c r="G9814" s="21" t="s">
        <v>1554</v>
      </c>
      <c r="I9814" s="25" t="str">
        <f t="shared" si="341"/>
        <v>2016_5</v>
      </c>
      <c r="P9814" s="21" t="e">
        <f t="shared" ca="1" si="340"/>
        <v>#NAME?</v>
      </c>
    </row>
    <row r="9815" spans="1:16" x14ac:dyDescent="0.25">
      <c r="A9815" s="21" t="s">
        <v>2119</v>
      </c>
      <c r="B9815" s="25">
        <v>42395</v>
      </c>
      <c r="C9815" s="21" t="s">
        <v>21</v>
      </c>
      <c r="D9815" s="21" t="s">
        <v>40</v>
      </c>
      <c r="E9815" s="26">
        <v>600</v>
      </c>
      <c r="G9815" s="21" t="s">
        <v>1585</v>
      </c>
      <c r="I9815" s="25" t="str">
        <f t="shared" si="341"/>
        <v>2016_5</v>
      </c>
      <c r="P9815" s="21" t="e">
        <f t="shared" ca="1" si="340"/>
        <v>#NAME?</v>
      </c>
    </row>
    <row r="9816" spans="1:16" x14ac:dyDescent="0.25">
      <c r="A9816" s="21" t="s">
        <v>2119</v>
      </c>
      <c r="B9816" s="25">
        <v>42395</v>
      </c>
      <c r="C9816" s="21" t="s">
        <v>21</v>
      </c>
      <c r="D9816" s="21" t="s">
        <v>40</v>
      </c>
      <c r="E9816" s="26">
        <v>250</v>
      </c>
      <c r="G9816" s="21" t="s">
        <v>1354</v>
      </c>
      <c r="I9816" s="25" t="str">
        <f t="shared" si="341"/>
        <v>2016_5</v>
      </c>
      <c r="P9816" s="21" t="e">
        <f t="shared" ca="1" si="340"/>
        <v>#NAME?</v>
      </c>
    </row>
    <row r="9817" spans="1:16" x14ac:dyDescent="0.25">
      <c r="A9817" s="21" t="s">
        <v>2119</v>
      </c>
      <c r="B9817" s="25">
        <v>42395</v>
      </c>
      <c r="C9817" s="21" t="s">
        <v>21</v>
      </c>
      <c r="D9817" s="21" t="s">
        <v>40</v>
      </c>
      <c r="E9817" s="26">
        <v>1200</v>
      </c>
      <c r="G9817" s="21" t="s">
        <v>1542</v>
      </c>
      <c r="P9817" s="21" t="e">
        <f t="shared" ca="1" si="340"/>
        <v>#NAME?</v>
      </c>
    </row>
    <row r="9818" spans="1:16" x14ac:dyDescent="0.25">
      <c r="A9818" s="21" t="s">
        <v>2119</v>
      </c>
      <c r="B9818" s="25">
        <v>42395</v>
      </c>
      <c r="C9818" s="21" t="s">
        <v>6</v>
      </c>
      <c r="D9818" s="21">
        <v>359129</v>
      </c>
      <c r="E9818" s="21"/>
      <c r="F9818" s="55">
        <v>215.75</v>
      </c>
      <c r="G9818" s="21" t="s">
        <v>356</v>
      </c>
      <c r="P9818" s="21" t="e">
        <f t="shared" ca="1" si="340"/>
        <v>#NAME?</v>
      </c>
    </row>
    <row r="9819" spans="1:16" x14ac:dyDescent="0.25">
      <c r="A9819" s="21" t="s">
        <v>2119</v>
      </c>
      <c r="B9819" s="25">
        <v>42395</v>
      </c>
      <c r="C9819" s="21" t="s">
        <v>6</v>
      </c>
      <c r="D9819" s="21">
        <v>359146</v>
      </c>
      <c r="E9819" s="21"/>
      <c r="F9819" s="55">
        <v>52.06</v>
      </c>
      <c r="G9819" s="21" t="s">
        <v>356</v>
      </c>
      <c r="H9819" s="21" t="s">
        <v>1770</v>
      </c>
      <c r="P9819" s="21" t="e">
        <f t="shared" ca="1" si="340"/>
        <v>#NAME?</v>
      </c>
    </row>
    <row r="9820" spans="1:16" x14ac:dyDescent="0.25">
      <c r="A9820" s="21" t="s">
        <v>2119</v>
      </c>
      <c r="B9820" s="25">
        <v>42395</v>
      </c>
      <c r="C9820" s="21" t="s">
        <v>6</v>
      </c>
      <c r="D9820" s="21">
        <v>110385</v>
      </c>
      <c r="E9820" s="21"/>
      <c r="F9820" s="55">
        <v>143.41999999999999</v>
      </c>
      <c r="G9820" s="21" t="s">
        <v>1591</v>
      </c>
      <c r="H9820" s="21" t="s">
        <v>1770</v>
      </c>
      <c r="P9820" s="21" t="e">
        <f t="shared" ca="1" si="340"/>
        <v>#NAME?</v>
      </c>
    </row>
    <row r="9821" spans="1:16" x14ac:dyDescent="0.25">
      <c r="A9821" s="21" t="s">
        <v>2119</v>
      </c>
      <c r="B9821" s="25">
        <v>42395</v>
      </c>
      <c r="C9821" s="21" t="s">
        <v>6</v>
      </c>
      <c r="D9821" s="21">
        <v>110400</v>
      </c>
      <c r="E9821" s="21"/>
      <c r="F9821" s="55">
        <v>72.31</v>
      </c>
      <c r="G9821" s="21" t="s">
        <v>1591</v>
      </c>
      <c r="H9821" s="21" t="s">
        <v>1770</v>
      </c>
      <c r="P9821" s="21" t="e">
        <f t="shared" ca="1" si="340"/>
        <v>#NAME?</v>
      </c>
    </row>
    <row r="9822" spans="1:16" x14ac:dyDescent="0.25">
      <c r="A9822" s="21" t="s">
        <v>2119</v>
      </c>
      <c r="B9822" s="25">
        <v>42395</v>
      </c>
      <c r="C9822" s="21" t="s">
        <v>6</v>
      </c>
      <c r="D9822" s="21">
        <v>142332</v>
      </c>
      <c r="E9822" s="21"/>
      <c r="F9822" s="55">
        <v>-168.17</v>
      </c>
      <c r="G9822" s="21" t="s">
        <v>1591</v>
      </c>
      <c r="H9822" s="21" t="s">
        <v>1770</v>
      </c>
      <c r="P9822" s="21" t="e">
        <f t="shared" ca="1" si="340"/>
        <v>#NAME?</v>
      </c>
    </row>
    <row r="9823" spans="1:16" x14ac:dyDescent="0.25">
      <c r="A9823" s="21" t="s">
        <v>2119</v>
      </c>
      <c r="B9823" s="25">
        <v>42395</v>
      </c>
      <c r="C9823" s="21" t="s">
        <v>6</v>
      </c>
      <c r="D9823" s="21">
        <v>142942</v>
      </c>
      <c r="E9823" s="21"/>
      <c r="F9823" s="55">
        <v>958.9</v>
      </c>
      <c r="G9823" s="21" t="s">
        <v>1560</v>
      </c>
      <c r="P9823" s="21" t="e">
        <f t="shared" ca="1" si="340"/>
        <v>#NAME?</v>
      </c>
    </row>
    <row r="9824" spans="1:16" x14ac:dyDescent="0.25">
      <c r="A9824" s="21" t="s">
        <v>2119</v>
      </c>
      <c r="B9824" s="25">
        <v>42395</v>
      </c>
      <c r="C9824" s="21" t="s">
        <v>1400</v>
      </c>
      <c r="D9824" s="21">
        <v>142951</v>
      </c>
      <c r="E9824" s="21"/>
      <c r="F9824" s="55">
        <v>3545.91</v>
      </c>
      <c r="G9824" s="21" t="s">
        <v>1542</v>
      </c>
      <c r="H9824" s="21" t="s">
        <v>1770</v>
      </c>
      <c r="P9824" s="21" t="e">
        <f t="shared" ca="1" si="340"/>
        <v>#NAME?</v>
      </c>
    </row>
    <row r="9825" spans="1:16" x14ac:dyDescent="0.25">
      <c r="A9825" s="21" t="s">
        <v>2119</v>
      </c>
      <c r="B9825" s="25">
        <v>42395</v>
      </c>
      <c r="C9825" s="21" t="s">
        <v>6</v>
      </c>
      <c r="D9825" s="21">
        <v>142956</v>
      </c>
      <c r="E9825" s="21"/>
      <c r="F9825" s="55">
        <v>1659.69</v>
      </c>
      <c r="G9825" s="21" t="s">
        <v>1538</v>
      </c>
      <c r="H9825" s="21" t="s">
        <v>1770</v>
      </c>
      <c r="I9825" s="25" t="str">
        <f>YEAR(B9825)&amp;"_"&amp;WEEKNUM(B9825)</f>
        <v>2016_5</v>
      </c>
      <c r="P9825" s="21" t="e">
        <f t="shared" ca="1" si="340"/>
        <v>#NAME?</v>
      </c>
    </row>
    <row r="9826" spans="1:16" x14ac:dyDescent="0.25">
      <c r="A9826" s="21" t="s">
        <v>2119</v>
      </c>
      <c r="B9826" s="25">
        <v>42396</v>
      </c>
      <c r="C9826" s="21" t="s">
        <v>21</v>
      </c>
      <c r="D9826" s="21" t="s">
        <v>1598</v>
      </c>
      <c r="E9826" s="26">
        <v>870</v>
      </c>
      <c r="G9826" s="21" t="s">
        <v>1453</v>
      </c>
      <c r="P9826" s="21" t="e">
        <f t="shared" ca="1" si="340"/>
        <v>#NAME?</v>
      </c>
    </row>
    <row r="9827" spans="1:16" x14ac:dyDescent="0.25">
      <c r="A9827" s="21" t="s">
        <v>2119</v>
      </c>
      <c r="B9827" s="25">
        <v>42396</v>
      </c>
      <c r="C9827" s="21" t="s">
        <v>6</v>
      </c>
      <c r="D9827" s="21">
        <v>359194</v>
      </c>
      <c r="E9827" s="21"/>
      <c r="F9827" s="55">
        <v>536.87</v>
      </c>
      <c r="G9827" s="21" t="s">
        <v>1585</v>
      </c>
      <c r="P9827" s="21" t="e">
        <f t="shared" ca="1" si="340"/>
        <v>#NAME?</v>
      </c>
    </row>
    <row r="9828" spans="1:16" x14ac:dyDescent="0.25">
      <c r="A9828" s="21" t="s">
        <v>2119</v>
      </c>
      <c r="B9828" s="25">
        <v>42396</v>
      </c>
      <c r="C9828" s="21" t="s">
        <v>1230</v>
      </c>
      <c r="D9828" s="21">
        <v>359208</v>
      </c>
      <c r="E9828" s="21"/>
      <c r="F9828" s="55">
        <v>314.08</v>
      </c>
      <c r="G9828" s="21" t="s">
        <v>1577</v>
      </c>
      <c r="P9828" s="21" t="e">
        <f t="shared" ca="1" si="340"/>
        <v>#NAME?</v>
      </c>
    </row>
    <row r="9829" spans="1:16" x14ac:dyDescent="0.25">
      <c r="A9829" s="21" t="s">
        <v>2119</v>
      </c>
      <c r="B9829" s="25">
        <v>42396</v>
      </c>
      <c r="C9829" s="21" t="s">
        <v>6</v>
      </c>
      <c r="D9829" s="21">
        <v>359213</v>
      </c>
      <c r="E9829" s="21"/>
      <c r="F9829" s="55">
        <v>186.01</v>
      </c>
      <c r="G9829" s="21" t="s">
        <v>1585</v>
      </c>
      <c r="H9829" s="21" t="s">
        <v>1770</v>
      </c>
      <c r="P9829" s="21" t="e">
        <f t="shared" ca="1" si="340"/>
        <v>#NAME?</v>
      </c>
    </row>
    <row r="9830" spans="1:16" x14ac:dyDescent="0.25">
      <c r="A9830" s="21" t="s">
        <v>2119</v>
      </c>
      <c r="B9830" s="25">
        <v>42396</v>
      </c>
      <c r="C9830" s="21" t="s">
        <v>6</v>
      </c>
      <c r="D9830" s="21">
        <v>359294</v>
      </c>
      <c r="E9830" s="21"/>
      <c r="F9830" s="55">
        <v>49.92</v>
      </c>
      <c r="G9830" s="21" t="s">
        <v>1538</v>
      </c>
      <c r="H9830" s="21" t="s">
        <v>1770</v>
      </c>
      <c r="P9830" s="21" t="e">
        <f t="shared" ca="1" si="340"/>
        <v>#NAME?</v>
      </c>
    </row>
    <row r="9831" spans="1:16" x14ac:dyDescent="0.25">
      <c r="A9831" s="21" t="s">
        <v>2119</v>
      </c>
      <c r="B9831" s="25">
        <v>42396</v>
      </c>
      <c r="C9831" s="21" t="s">
        <v>6</v>
      </c>
      <c r="D9831" s="21">
        <v>187594</v>
      </c>
      <c r="E9831" s="21"/>
      <c r="F9831" s="55">
        <v>92.7</v>
      </c>
      <c r="G9831" s="21" t="s">
        <v>1527</v>
      </c>
      <c r="H9831" s="21" t="s">
        <v>1770</v>
      </c>
      <c r="P9831" s="21" t="e">
        <f t="shared" ca="1" si="340"/>
        <v>#NAME?</v>
      </c>
    </row>
    <row r="9832" spans="1:16" x14ac:dyDescent="0.25">
      <c r="A9832" s="21" t="s">
        <v>2119</v>
      </c>
      <c r="B9832" s="25">
        <v>42396</v>
      </c>
      <c r="C9832" s="21" t="s">
        <v>6</v>
      </c>
      <c r="D9832" s="21">
        <v>110458</v>
      </c>
      <c r="E9832" s="21"/>
      <c r="F9832" s="55">
        <v>1295.92</v>
      </c>
      <c r="G9832" s="21" t="s">
        <v>1591</v>
      </c>
      <c r="H9832" s="21" t="s">
        <v>1770</v>
      </c>
      <c r="P9832" s="21" t="e">
        <f t="shared" ca="1" si="340"/>
        <v>#NAME?</v>
      </c>
    </row>
    <row r="9833" spans="1:16" x14ac:dyDescent="0.25">
      <c r="A9833" s="21" t="s">
        <v>2119</v>
      </c>
      <c r="B9833" s="25">
        <v>42396</v>
      </c>
      <c r="C9833" s="21" t="s">
        <v>6</v>
      </c>
      <c r="D9833" s="21">
        <v>143006</v>
      </c>
      <c r="E9833" s="21"/>
      <c r="F9833" s="55">
        <v>2313.48</v>
      </c>
      <c r="G9833" s="21" t="s">
        <v>1538</v>
      </c>
      <c r="H9833" s="21" t="s">
        <v>1770</v>
      </c>
      <c r="I9833" s="25" t="str">
        <f>YEAR(B9833)&amp;"_"&amp;WEEKNUM(B9833)</f>
        <v>2016_5</v>
      </c>
      <c r="P9833" s="21" t="e">
        <f t="shared" ca="1" si="340"/>
        <v>#NAME?</v>
      </c>
    </row>
    <row r="9834" spans="1:16" x14ac:dyDescent="0.25">
      <c r="A9834" s="21" t="s">
        <v>2119</v>
      </c>
      <c r="B9834" s="25">
        <v>42397</v>
      </c>
      <c r="C9834" s="21" t="s">
        <v>21</v>
      </c>
      <c r="D9834" s="21" t="s">
        <v>1505</v>
      </c>
      <c r="E9834" s="26">
        <v>881.1</v>
      </c>
      <c r="G9834" s="21" t="s">
        <v>1538</v>
      </c>
      <c r="P9834" s="21" t="e">
        <f t="shared" ca="1" si="340"/>
        <v>#NAME?</v>
      </c>
    </row>
    <row r="9835" spans="1:16" x14ac:dyDescent="0.25">
      <c r="A9835" s="21" t="s">
        <v>2119</v>
      </c>
      <c r="B9835" s="25">
        <v>42397</v>
      </c>
      <c r="C9835" s="21" t="s">
        <v>6</v>
      </c>
      <c r="D9835" s="21">
        <v>437323</v>
      </c>
      <c r="E9835" s="21"/>
      <c r="F9835" s="55">
        <v>163.44999999999999</v>
      </c>
      <c r="G9835" s="21" t="s">
        <v>214</v>
      </c>
      <c r="P9835" s="21" t="e">
        <f t="shared" ca="1" si="340"/>
        <v>#NAME?</v>
      </c>
    </row>
    <row r="9836" spans="1:16" x14ac:dyDescent="0.25">
      <c r="A9836" s="21" t="s">
        <v>2119</v>
      </c>
      <c r="B9836" s="25">
        <v>42397</v>
      </c>
      <c r="C9836" s="21" t="s">
        <v>1230</v>
      </c>
      <c r="D9836" s="21">
        <v>359318</v>
      </c>
      <c r="E9836" s="21"/>
      <c r="F9836" s="55">
        <v>63.44</v>
      </c>
      <c r="G9836" s="21" t="s">
        <v>1577</v>
      </c>
      <c r="H9836" s="21" t="s">
        <v>1770</v>
      </c>
      <c r="P9836" s="21" t="e">
        <f t="shared" ca="1" si="340"/>
        <v>#NAME?</v>
      </c>
    </row>
    <row r="9837" spans="1:16" x14ac:dyDescent="0.25">
      <c r="A9837" s="21" t="s">
        <v>2119</v>
      </c>
      <c r="B9837" s="25">
        <v>42397</v>
      </c>
      <c r="C9837" s="21" t="s">
        <v>6</v>
      </c>
      <c r="D9837" s="21">
        <v>110502</v>
      </c>
      <c r="E9837" s="21"/>
      <c r="F9837" s="55">
        <v>126.18</v>
      </c>
      <c r="G9837" s="21" t="s">
        <v>1591</v>
      </c>
      <c r="H9837" s="21" t="s">
        <v>1770</v>
      </c>
      <c r="P9837" s="21" t="e">
        <f t="shared" ca="1" si="340"/>
        <v>#NAME?</v>
      </c>
    </row>
    <row r="9838" spans="1:16" x14ac:dyDescent="0.25">
      <c r="A9838" s="21" t="s">
        <v>2119</v>
      </c>
      <c r="B9838" s="25">
        <v>42397</v>
      </c>
      <c r="C9838" s="21" t="s">
        <v>6</v>
      </c>
      <c r="D9838" s="21">
        <v>143078</v>
      </c>
      <c r="E9838" s="21"/>
      <c r="F9838" s="55">
        <v>178.9</v>
      </c>
      <c r="G9838" s="21" t="s">
        <v>1538</v>
      </c>
      <c r="I9838" s="25" t="str">
        <f t="shared" ref="I9838:I9846" si="342">YEAR(B9838)&amp;"_"&amp;WEEKNUM(B9838)</f>
        <v>2016_5</v>
      </c>
      <c r="P9838" s="21" t="e">
        <f t="shared" ca="1" si="340"/>
        <v>#NAME?</v>
      </c>
    </row>
    <row r="9839" spans="1:16" x14ac:dyDescent="0.25">
      <c r="A9839" s="21" t="s">
        <v>2119</v>
      </c>
      <c r="B9839" s="25">
        <v>42398</v>
      </c>
      <c r="C9839" s="21" t="s">
        <v>1015</v>
      </c>
      <c r="D9839" s="21" t="s">
        <v>1216</v>
      </c>
      <c r="E9839" s="26">
        <v>250</v>
      </c>
      <c r="G9839" s="21" t="s">
        <v>1585</v>
      </c>
      <c r="H9839" s="21" t="s">
        <v>1770</v>
      </c>
      <c r="I9839" s="25" t="str">
        <f t="shared" si="342"/>
        <v>2016_5</v>
      </c>
      <c r="P9839" s="21" t="e">
        <f t="shared" ca="1" si="340"/>
        <v>#NAME?</v>
      </c>
    </row>
    <row r="9840" spans="1:16" x14ac:dyDescent="0.25">
      <c r="A9840" s="21" t="s">
        <v>2119</v>
      </c>
      <c r="B9840" s="25">
        <v>42398</v>
      </c>
      <c r="C9840" s="21" t="s">
        <v>1015</v>
      </c>
      <c r="D9840" s="21" t="s">
        <v>1216</v>
      </c>
      <c r="E9840" s="26">
        <v>250</v>
      </c>
      <c r="G9840" s="21" t="s">
        <v>1591</v>
      </c>
      <c r="I9840" s="25" t="str">
        <f t="shared" si="342"/>
        <v>2016_5</v>
      </c>
      <c r="P9840" s="21" t="e">
        <f t="shared" ca="1" si="340"/>
        <v>#NAME?</v>
      </c>
    </row>
    <row r="9841" spans="1:16" x14ac:dyDescent="0.25">
      <c r="A9841" s="21" t="s">
        <v>2119</v>
      </c>
      <c r="B9841" s="25">
        <v>42398</v>
      </c>
      <c r="C9841" s="21" t="s">
        <v>1015</v>
      </c>
      <c r="D9841" s="21" t="s">
        <v>924</v>
      </c>
      <c r="E9841" s="26">
        <v>150</v>
      </c>
      <c r="G9841" s="21" t="s">
        <v>1354</v>
      </c>
      <c r="I9841" s="25" t="str">
        <f t="shared" si="342"/>
        <v>2016_5</v>
      </c>
      <c r="P9841" s="21" t="e">
        <f t="shared" ca="1" si="340"/>
        <v>#NAME?</v>
      </c>
    </row>
    <row r="9842" spans="1:16" x14ac:dyDescent="0.25">
      <c r="A9842" s="21" t="s">
        <v>2119</v>
      </c>
      <c r="B9842" s="25">
        <v>42398</v>
      </c>
      <c r="C9842" s="21" t="s">
        <v>1015</v>
      </c>
      <c r="D9842" s="21" t="s">
        <v>924</v>
      </c>
      <c r="E9842" s="26">
        <v>125</v>
      </c>
      <c r="G9842" s="21" t="s">
        <v>1421</v>
      </c>
      <c r="I9842" s="25" t="str">
        <f t="shared" si="342"/>
        <v>2016_5</v>
      </c>
      <c r="P9842" s="21" t="e">
        <f t="shared" ca="1" si="340"/>
        <v>#NAME?</v>
      </c>
    </row>
    <row r="9843" spans="1:16" x14ac:dyDescent="0.25">
      <c r="A9843" s="21" t="s">
        <v>2119</v>
      </c>
      <c r="B9843" s="25">
        <v>42398</v>
      </c>
      <c r="C9843" s="21" t="s">
        <v>1015</v>
      </c>
      <c r="D9843" s="21" t="s">
        <v>924</v>
      </c>
      <c r="E9843" s="26">
        <v>167</v>
      </c>
      <c r="G9843" s="21" t="s">
        <v>582</v>
      </c>
      <c r="I9843" s="25" t="str">
        <f t="shared" si="342"/>
        <v>2016_5</v>
      </c>
      <c r="P9843" s="21" t="e">
        <f t="shared" ca="1" si="340"/>
        <v>#NAME?</v>
      </c>
    </row>
    <row r="9844" spans="1:16" x14ac:dyDescent="0.25">
      <c r="A9844" s="21" t="s">
        <v>2119</v>
      </c>
      <c r="B9844" s="25">
        <v>42398</v>
      </c>
      <c r="C9844" s="21" t="s">
        <v>1015</v>
      </c>
      <c r="D9844" s="21" t="s">
        <v>924</v>
      </c>
      <c r="E9844" s="26">
        <v>245</v>
      </c>
      <c r="G9844" s="21" t="s">
        <v>306</v>
      </c>
      <c r="I9844" s="25" t="str">
        <f t="shared" si="342"/>
        <v>2016_5</v>
      </c>
      <c r="P9844" s="21" t="e">
        <f t="shared" ca="1" si="340"/>
        <v>#NAME?</v>
      </c>
    </row>
    <row r="9845" spans="1:16" x14ac:dyDescent="0.25">
      <c r="A9845" s="21" t="s">
        <v>2119</v>
      </c>
      <c r="B9845" s="25">
        <v>42398</v>
      </c>
      <c r="C9845" s="21" t="s">
        <v>1015</v>
      </c>
      <c r="D9845" s="21" t="s">
        <v>452</v>
      </c>
      <c r="E9845" s="26">
        <v>1089</v>
      </c>
      <c r="G9845" s="21" t="s">
        <v>1577</v>
      </c>
      <c r="H9845" s="21" t="s">
        <v>1770</v>
      </c>
      <c r="I9845" s="25" t="str">
        <f t="shared" si="342"/>
        <v>2016_5</v>
      </c>
      <c r="P9845" s="21" t="e">
        <f t="shared" ca="1" si="340"/>
        <v>#NAME?</v>
      </c>
    </row>
    <row r="9846" spans="1:16" x14ac:dyDescent="0.25">
      <c r="A9846" s="21" t="s">
        <v>2119</v>
      </c>
      <c r="B9846" s="25">
        <v>42398</v>
      </c>
      <c r="C9846" s="21" t="s">
        <v>1015</v>
      </c>
      <c r="D9846" s="21" t="s">
        <v>452</v>
      </c>
      <c r="E9846" s="26">
        <v>1400</v>
      </c>
      <c r="G9846" s="21" t="s">
        <v>1560</v>
      </c>
      <c r="H9846" s="21" t="s">
        <v>1770</v>
      </c>
      <c r="I9846" s="25" t="str">
        <f t="shared" si="342"/>
        <v>2016_5</v>
      </c>
      <c r="P9846" s="21" t="e">
        <f t="shared" ca="1" si="340"/>
        <v>#NAME?</v>
      </c>
    </row>
    <row r="9847" spans="1:16" x14ac:dyDescent="0.25">
      <c r="A9847" s="21" t="s">
        <v>2119</v>
      </c>
      <c r="B9847" s="25">
        <v>42398</v>
      </c>
      <c r="C9847" s="21" t="s">
        <v>21</v>
      </c>
      <c r="D9847" s="21" t="s">
        <v>255</v>
      </c>
      <c r="E9847" s="26">
        <v>2000</v>
      </c>
      <c r="G9847" s="21" t="s">
        <v>1538</v>
      </c>
      <c r="H9847" s="21" t="s">
        <v>1770</v>
      </c>
      <c r="P9847" s="21" t="e">
        <f t="shared" ca="1" si="340"/>
        <v>#NAME?</v>
      </c>
    </row>
    <row r="9848" spans="1:16" x14ac:dyDescent="0.25">
      <c r="A9848" s="21" t="s">
        <v>2119</v>
      </c>
      <c r="B9848" s="25">
        <v>42398</v>
      </c>
      <c r="C9848" s="21" t="s">
        <v>6</v>
      </c>
      <c r="D9848" s="21">
        <v>437412</v>
      </c>
      <c r="E9848" s="21"/>
      <c r="F9848" s="55">
        <v>81.97</v>
      </c>
      <c r="G9848" s="21" t="s">
        <v>1560</v>
      </c>
      <c r="P9848" s="21" t="e">
        <f t="shared" ca="1" si="340"/>
        <v>#NAME?</v>
      </c>
    </row>
    <row r="9849" spans="1:16" x14ac:dyDescent="0.25">
      <c r="A9849" s="21" t="s">
        <v>2119</v>
      </c>
      <c r="B9849" s="25">
        <v>42398</v>
      </c>
      <c r="C9849" s="21" t="s">
        <v>6</v>
      </c>
      <c r="D9849" s="21">
        <v>731394</v>
      </c>
      <c r="E9849" s="21"/>
      <c r="F9849" s="55">
        <v>30.18</v>
      </c>
      <c r="G9849" s="21" t="s">
        <v>1481</v>
      </c>
      <c r="P9849" s="21" t="e">
        <f t="shared" ca="1" si="340"/>
        <v>#NAME?</v>
      </c>
    </row>
    <row r="9850" spans="1:16" x14ac:dyDescent="0.25">
      <c r="A9850" s="21" t="s">
        <v>2119</v>
      </c>
      <c r="B9850" s="25">
        <v>42398</v>
      </c>
      <c r="C9850" s="21" t="s">
        <v>6</v>
      </c>
      <c r="D9850" s="21">
        <v>299205</v>
      </c>
      <c r="E9850" s="21"/>
      <c r="F9850" s="55">
        <v>846.92</v>
      </c>
      <c r="G9850" s="21" t="s">
        <v>1556</v>
      </c>
      <c r="H9850" s="21" t="s">
        <v>1770</v>
      </c>
      <c r="P9850" s="21" t="e">
        <f t="shared" ca="1" si="340"/>
        <v>#NAME?</v>
      </c>
    </row>
    <row r="9851" spans="1:16" x14ac:dyDescent="0.25">
      <c r="A9851" s="21" t="s">
        <v>2119</v>
      </c>
      <c r="B9851" s="25">
        <v>42398</v>
      </c>
      <c r="C9851" s="21" t="s">
        <v>6</v>
      </c>
      <c r="D9851" s="21">
        <v>110558</v>
      </c>
      <c r="E9851" s="21"/>
      <c r="F9851" s="55">
        <v>211.05</v>
      </c>
      <c r="G9851" s="21" t="s">
        <v>1591</v>
      </c>
      <c r="H9851" s="21" t="s">
        <v>1770</v>
      </c>
      <c r="P9851" s="21" t="e">
        <f t="shared" ca="1" si="340"/>
        <v>#NAME?</v>
      </c>
    </row>
    <row r="9852" spans="1:16" x14ac:dyDescent="0.25">
      <c r="A9852" s="21" t="s">
        <v>2119</v>
      </c>
      <c r="B9852" s="25">
        <v>42398</v>
      </c>
      <c r="C9852" s="21" t="s">
        <v>6</v>
      </c>
      <c r="D9852" s="21">
        <v>143141</v>
      </c>
      <c r="E9852" s="21"/>
      <c r="F9852" s="55">
        <v>222.27</v>
      </c>
      <c r="G9852" s="21" t="s">
        <v>1538</v>
      </c>
      <c r="H9852" s="21" t="s">
        <v>1770</v>
      </c>
      <c r="P9852" s="21" t="e">
        <f t="shared" ca="1" si="340"/>
        <v>#NAME?</v>
      </c>
    </row>
    <row r="9853" spans="1:16" x14ac:dyDescent="0.25">
      <c r="A9853" s="21" t="s">
        <v>2119</v>
      </c>
      <c r="B9853" s="25">
        <v>42399</v>
      </c>
      <c r="C9853" s="21" t="s">
        <v>6</v>
      </c>
      <c r="D9853" s="21">
        <v>359542</v>
      </c>
      <c r="E9853" s="21"/>
      <c r="F9853" s="55">
        <v>247.72</v>
      </c>
      <c r="G9853" s="21" t="s">
        <v>1560</v>
      </c>
      <c r="H9853" s="21" t="s">
        <v>1573</v>
      </c>
      <c r="I9853" s="25" t="str">
        <f t="shared" ref="I9853:I9866" si="343">YEAR(B9853)&amp;"_"&amp;WEEKNUM(B9853)</f>
        <v>2016_5</v>
      </c>
      <c r="P9853" s="21" t="e">
        <f t="shared" ca="1" si="340"/>
        <v>#NAME?</v>
      </c>
    </row>
    <row r="9854" spans="1:16" x14ac:dyDescent="0.25">
      <c r="A9854" s="21" t="s">
        <v>2119</v>
      </c>
      <c r="B9854" s="25">
        <v>42401</v>
      </c>
      <c r="C9854" s="21" t="s">
        <v>1015</v>
      </c>
      <c r="D9854" s="21" t="s">
        <v>1300</v>
      </c>
      <c r="E9854" s="26">
        <v>165</v>
      </c>
      <c r="G9854" s="21" t="s">
        <v>69</v>
      </c>
      <c r="H9854" s="21" t="s">
        <v>1770</v>
      </c>
      <c r="I9854" s="25" t="str">
        <f t="shared" si="343"/>
        <v>2016_6</v>
      </c>
      <c r="P9854" s="21" t="e">
        <f t="shared" ca="1" si="340"/>
        <v>#NAME?</v>
      </c>
    </row>
    <row r="9855" spans="1:16" x14ac:dyDescent="0.25">
      <c r="A9855" s="21" t="s">
        <v>2119</v>
      </c>
      <c r="B9855" s="25">
        <v>42401</v>
      </c>
      <c r="C9855" s="21" t="s">
        <v>1015</v>
      </c>
      <c r="D9855" s="21" t="s">
        <v>1382</v>
      </c>
      <c r="E9855" s="26">
        <v>1000</v>
      </c>
      <c r="G9855" s="21" t="s">
        <v>1591</v>
      </c>
      <c r="H9855" s="21" t="s">
        <v>1770</v>
      </c>
      <c r="I9855" s="25" t="str">
        <f t="shared" si="343"/>
        <v>2016_6</v>
      </c>
      <c r="P9855" s="21" t="e">
        <f t="shared" ca="1" si="340"/>
        <v>#NAME?</v>
      </c>
    </row>
    <row r="9856" spans="1:16" x14ac:dyDescent="0.25">
      <c r="A9856" s="21" t="s">
        <v>2119</v>
      </c>
      <c r="B9856" s="25">
        <v>42401</v>
      </c>
      <c r="C9856" s="21" t="s">
        <v>1015</v>
      </c>
      <c r="D9856" s="21" t="s">
        <v>1382</v>
      </c>
      <c r="E9856" s="26">
        <v>4000</v>
      </c>
      <c r="G9856" s="21" t="s">
        <v>1591</v>
      </c>
      <c r="I9856" s="25" t="str">
        <f t="shared" si="343"/>
        <v>2016_6</v>
      </c>
      <c r="P9856" s="21" t="e">
        <f t="shared" ca="1" si="340"/>
        <v>#NAME?</v>
      </c>
    </row>
    <row r="9857" spans="1:16" x14ac:dyDescent="0.25">
      <c r="A9857" s="21" t="s">
        <v>2119</v>
      </c>
      <c r="B9857" s="25">
        <v>42401</v>
      </c>
      <c r="C9857" s="21" t="s">
        <v>1015</v>
      </c>
      <c r="D9857" s="21" t="s">
        <v>1179</v>
      </c>
      <c r="E9857" s="26">
        <v>600</v>
      </c>
      <c r="G9857" s="21" t="s">
        <v>1577</v>
      </c>
      <c r="H9857" s="21" t="s">
        <v>1770</v>
      </c>
      <c r="I9857" s="25" t="str">
        <f t="shared" si="343"/>
        <v>2016_6</v>
      </c>
      <c r="P9857" s="21" t="e">
        <f t="shared" ca="1" si="340"/>
        <v>#NAME?</v>
      </c>
    </row>
    <row r="9858" spans="1:16" x14ac:dyDescent="0.25">
      <c r="A9858" s="21" t="s">
        <v>2119</v>
      </c>
      <c r="B9858" s="25">
        <v>42401</v>
      </c>
      <c r="C9858" s="21" t="s">
        <v>1015</v>
      </c>
      <c r="D9858" s="21" t="s">
        <v>46</v>
      </c>
      <c r="E9858" s="26">
        <v>2860</v>
      </c>
      <c r="G9858" s="21" t="s">
        <v>1560</v>
      </c>
      <c r="I9858" s="25" t="str">
        <f t="shared" si="343"/>
        <v>2016_6</v>
      </c>
      <c r="P9858" s="21" t="e">
        <f t="shared" ca="1" si="340"/>
        <v>#NAME?</v>
      </c>
    </row>
    <row r="9859" spans="1:16" x14ac:dyDescent="0.25">
      <c r="A9859" s="21" t="s">
        <v>2119</v>
      </c>
      <c r="B9859" s="25">
        <v>42401</v>
      </c>
      <c r="C9859" s="21" t="s">
        <v>1015</v>
      </c>
      <c r="D9859" s="21" t="s">
        <v>40</v>
      </c>
      <c r="E9859" s="26">
        <v>620</v>
      </c>
      <c r="G9859" s="21" t="s">
        <v>214</v>
      </c>
      <c r="I9859" s="25" t="str">
        <f t="shared" si="343"/>
        <v>2016_6</v>
      </c>
      <c r="P9859" s="21" t="e">
        <f t="shared" ca="1" si="340"/>
        <v>#NAME?</v>
      </c>
    </row>
    <row r="9860" spans="1:16" x14ac:dyDescent="0.25">
      <c r="A9860" s="21" t="s">
        <v>2119</v>
      </c>
      <c r="B9860" s="25">
        <v>42401</v>
      </c>
      <c r="C9860" s="21" t="s">
        <v>1015</v>
      </c>
      <c r="D9860" s="21" t="s">
        <v>40</v>
      </c>
      <c r="E9860" s="26">
        <v>1450</v>
      </c>
      <c r="G9860" s="21" t="s">
        <v>1542</v>
      </c>
      <c r="I9860" s="25" t="str">
        <f t="shared" si="343"/>
        <v>2016_6</v>
      </c>
      <c r="P9860" s="21" t="e">
        <f t="shared" ca="1" si="340"/>
        <v>#NAME?</v>
      </c>
    </row>
    <row r="9861" spans="1:16" x14ac:dyDescent="0.25">
      <c r="A9861" s="21" t="s">
        <v>2119</v>
      </c>
      <c r="B9861" s="25">
        <v>42401</v>
      </c>
      <c r="C9861" s="21" t="s">
        <v>1015</v>
      </c>
      <c r="D9861" s="21" t="s">
        <v>40</v>
      </c>
      <c r="E9861" s="26">
        <v>500</v>
      </c>
      <c r="G9861" s="21" t="s">
        <v>1577</v>
      </c>
      <c r="I9861" s="25" t="str">
        <f t="shared" si="343"/>
        <v>2016_6</v>
      </c>
      <c r="P9861" s="21" t="e">
        <f t="shared" ca="1" si="340"/>
        <v>#NAME?</v>
      </c>
    </row>
    <row r="9862" spans="1:16" x14ac:dyDescent="0.25">
      <c r="A9862" s="21" t="s">
        <v>2119</v>
      </c>
      <c r="B9862" s="25">
        <v>42401</v>
      </c>
      <c r="C9862" s="21" t="s">
        <v>1015</v>
      </c>
      <c r="D9862" s="21" t="s">
        <v>40</v>
      </c>
      <c r="E9862" s="26">
        <v>200</v>
      </c>
      <c r="G9862" s="21" t="s">
        <v>356</v>
      </c>
      <c r="I9862" s="25" t="str">
        <f t="shared" si="343"/>
        <v>2016_6</v>
      </c>
      <c r="P9862" s="21" t="e">
        <f t="shared" ca="1" si="340"/>
        <v>#NAME?</v>
      </c>
    </row>
    <row r="9863" spans="1:16" x14ac:dyDescent="0.25">
      <c r="A9863" s="21" t="s">
        <v>2119</v>
      </c>
      <c r="B9863" s="25">
        <v>42401</v>
      </c>
      <c r="C9863" s="21" t="s">
        <v>1015</v>
      </c>
      <c r="D9863" s="21" t="s">
        <v>40</v>
      </c>
      <c r="E9863" s="26">
        <v>450</v>
      </c>
      <c r="G9863" s="21" t="s">
        <v>1585</v>
      </c>
      <c r="I9863" s="25" t="str">
        <f t="shared" si="343"/>
        <v>2016_6</v>
      </c>
      <c r="P9863" s="21" t="e">
        <f t="shared" ca="1" si="340"/>
        <v>#NAME?</v>
      </c>
    </row>
    <row r="9864" spans="1:16" x14ac:dyDescent="0.25">
      <c r="A9864" s="21" t="s">
        <v>2119</v>
      </c>
      <c r="B9864" s="25">
        <v>42401</v>
      </c>
      <c r="C9864" s="21" t="s">
        <v>1015</v>
      </c>
      <c r="D9864" s="21" t="s">
        <v>40</v>
      </c>
      <c r="E9864" s="26">
        <v>450</v>
      </c>
      <c r="G9864" s="21" t="s">
        <v>1556</v>
      </c>
      <c r="I9864" s="25" t="str">
        <f t="shared" si="343"/>
        <v>2016_6</v>
      </c>
      <c r="P9864" s="21" t="e">
        <f t="shared" ca="1" si="340"/>
        <v>#NAME?</v>
      </c>
    </row>
    <row r="9865" spans="1:16" x14ac:dyDescent="0.25">
      <c r="A9865" s="21" t="s">
        <v>2119</v>
      </c>
      <c r="B9865" s="25">
        <v>42401</v>
      </c>
      <c r="C9865" s="21" t="s">
        <v>1015</v>
      </c>
      <c r="D9865" s="21" t="s">
        <v>508</v>
      </c>
      <c r="E9865" s="26">
        <v>46.49</v>
      </c>
      <c r="G9865" s="21" t="s">
        <v>454</v>
      </c>
      <c r="H9865" s="21" t="s">
        <v>1770</v>
      </c>
      <c r="I9865" s="25" t="str">
        <f t="shared" si="343"/>
        <v>2016_6</v>
      </c>
      <c r="P9865" s="21" t="e">
        <f t="shared" ca="1" si="340"/>
        <v>#NAME?</v>
      </c>
    </row>
    <row r="9866" spans="1:16" x14ac:dyDescent="0.25">
      <c r="A9866" s="21" t="s">
        <v>2119</v>
      </c>
      <c r="B9866" s="25">
        <v>42401</v>
      </c>
      <c r="C9866" s="21" t="s">
        <v>21</v>
      </c>
      <c r="D9866" s="21" t="s">
        <v>1571</v>
      </c>
      <c r="E9866" s="26">
        <v>1250</v>
      </c>
      <c r="G9866" s="21" t="s">
        <v>1538</v>
      </c>
      <c r="I9866" s="25" t="str">
        <f t="shared" si="343"/>
        <v>2016_6</v>
      </c>
      <c r="P9866" s="21" t="e">
        <f t="shared" ca="1" si="340"/>
        <v>#NAME?</v>
      </c>
    </row>
    <row r="9867" spans="1:16" x14ac:dyDescent="0.25">
      <c r="A9867" s="21" t="s">
        <v>2119</v>
      </c>
      <c r="B9867" s="25">
        <v>42401</v>
      </c>
      <c r="C9867" s="21" t="s">
        <v>21</v>
      </c>
      <c r="D9867" s="21" t="s">
        <v>508</v>
      </c>
      <c r="E9867" s="26">
        <v>514.87</v>
      </c>
      <c r="G9867" s="21" t="s">
        <v>454</v>
      </c>
      <c r="H9867" s="21" t="s">
        <v>1770</v>
      </c>
      <c r="P9867" s="21" t="e">
        <f t="shared" ca="1" si="340"/>
        <v>#NAME?</v>
      </c>
    </row>
    <row r="9868" spans="1:16" x14ac:dyDescent="0.25">
      <c r="A9868" s="21" t="s">
        <v>2119</v>
      </c>
      <c r="B9868" s="25">
        <v>42401</v>
      </c>
      <c r="C9868" s="21" t="s">
        <v>6</v>
      </c>
      <c r="D9868" s="21">
        <v>359656</v>
      </c>
      <c r="E9868" s="21"/>
      <c r="F9868" s="55">
        <v>70.209999999999994</v>
      </c>
      <c r="G9868" s="21" t="s">
        <v>1560</v>
      </c>
      <c r="P9868" s="21" t="e">
        <f t="shared" ca="1" si="340"/>
        <v>#NAME?</v>
      </c>
    </row>
    <row r="9869" spans="1:16" x14ac:dyDescent="0.25">
      <c r="A9869" s="21" t="s">
        <v>2119</v>
      </c>
      <c r="B9869" s="25">
        <v>42401</v>
      </c>
      <c r="C9869" s="21" t="s">
        <v>6</v>
      </c>
      <c r="D9869" s="21">
        <v>359662</v>
      </c>
      <c r="E9869" s="21"/>
      <c r="F9869" s="55">
        <v>30.06</v>
      </c>
      <c r="G9869" s="21" t="s">
        <v>1554</v>
      </c>
      <c r="P9869" s="21" t="e">
        <f t="shared" ca="1" si="340"/>
        <v>#NAME?</v>
      </c>
    </row>
    <row r="9870" spans="1:16" x14ac:dyDescent="0.25">
      <c r="A9870" s="21" t="s">
        <v>2119</v>
      </c>
      <c r="B9870" s="25">
        <v>42401</v>
      </c>
      <c r="C9870" s="21" t="s">
        <v>6</v>
      </c>
      <c r="D9870" s="21">
        <v>299431</v>
      </c>
      <c r="E9870" s="21"/>
      <c r="F9870" s="55">
        <v>152.63999999999999</v>
      </c>
      <c r="G9870" s="21" t="s">
        <v>1556</v>
      </c>
      <c r="H9870" s="21" t="s">
        <v>1770</v>
      </c>
      <c r="P9870" s="21" t="e">
        <f t="shared" ca="1" si="340"/>
        <v>#NAME?</v>
      </c>
    </row>
    <row r="9871" spans="1:16" x14ac:dyDescent="0.25">
      <c r="A9871" s="21" t="s">
        <v>2119</v>
      </c>
      <c r="B9871" s="25">
        <v>42401</v>
      </c>
      <c r="C9871" s="21" t="s">
        <v>6</v>
      </c>
      <c r="D9871" s="21">
        <v>143291</v>
      </c>
      <c r="E9871" s="21"/>
      <c r="F9871" s="55">
        <v>487.23</v>
      </c>
      <c r="G9871" s="21" t="s">
        <v>1538</v>
      </c>
      <c r="P9871" s="21" t="e">
        <f t="shared" ca="1" si="340"/>
        <v>#NAME?</v>
      </c>
    </row>
    <row r="9872" spans="1:16" x14ac:dyDescent="0.25">
      <c r="A9872" s="21" t="s">
        <v>2119</v>
      </c>
      <c r="B9872" s="25">
        <v>42401</v>
      </c>
      <c r="C9872" s="21" t="s">
        <v>1400</v>
      </c>
      <c r="D9872" s="21">
        <v>143311</v>
      </c>
      <c r="E9872" s="21"/>
      <c r="F9872" s="55">
        <v>384.24</v>
      </c>
      <c r="G9872" s="21" t="s">
        <v>1542</v>
      </c>
      <c r="H9872" s="21" t="s">
        <v>1770</v>
      </c>
      <c r="P9872" s="21" t="e">
        <f t="shared" ca="1" si="340"/>
        <v>#NAME?</v>
      </c>
    </row>
    <row r="9873" spans="1:16" x14ac:dyDescent="0.25">
      <c r="A9873" s="21" t="s">
        <v>2119</v>
      </c>
      <c r="B9873" s="25">
        <v>42402</v>
      </c>
      <c r="C9873" s="21" t="s">
        <v>6</v>
      </c>
      <c r="D9873" s="21">
        <v>437844</v>
      </c>
      <c r="E9873" s="21"/>
      <c r="F9873" s="55">
        <v>73.7</v>
      </c>
      <c r="G9873" s="21" t="s">
        <v>1560</v>
      </c>
      <c r="P9873" s="21" t="e">
        <f t="shared" ref="P9873:P9936" ca="1" si="344">sheetexists("budgets", G9873)</f>
        <v>#NAME?</v>
      </c>
    </row>
    <row r="9874" spans="1:16" x14ac:dyDescent="0.25">
      <c r="A9874" s="21" t="s">
        <v>2119</v>
      </c>
      <c r="B9874" s="25">
        <v>42402</v>
      </c>
      <c r="C9874" s="21" t="s">
        <v>6</v>
      </c>
      <c r="D9874" s="21">
        <v>359820</v>
      </c>
      <c r="E9874" s="21"/>
      <c r="F9874" s="55">
        <v>169.92</v>
      </c>
      <c r="G9874" s="21" t="s">
        <v>1554</v>
      </c>
      <c r="H9874" s="21" t="s">
        <v>1770</v>
      </c>
      <c r="P9874" s="21" t="e">
        <f t="shared" ca="1" si="344"/>
        <v>#NAME?</v>
      </c>
    </row>
    <row r="9875" spans="1:16" x14ac:dyDescent="0.25">
      <c r="A9875" s="21" t="s">
        <v>2119</v>
      </c>
      <c r="B9875" s="25">
        <v>42402</v>
      </c>
      <c r="C9875" s="21" t="s">
        <v>6</v>
      </c>
      <c r="D9875" s="21">
        <v>400379</v>
      </c>
      <c r="E9875" s="21"/>
      <c r="F9875" s="55">
        <v>371.83</v>
      </c>
      <c r="G9875" s="21" t="s">
        <v>1538</v>
      </c>
      <c r="H9875" s="21" t="s">
        <v>1770</v>
      </c>
      <c r="P9875" s="21" t="e">
        <f t="shared" ca="1" si="344"/>
        <v>#NAME?</v>
      </c>
    </row>
    <row r="9876" spans="1:16" x14ac:dyDescent="0.25">
      <c r="A9876" s="21" t="s">
        <v>2119</v>
      </c>
      <c r="B9876" s="25">
        <v>42402</v>
      </c>
      <c r="C9876" s="21" t="s">
        <v>6</v>
      </c>
      <c r="D9876" s="21">
        <v>187937</v>
      </c>
      <c r="E9876" s="21"/>
      <c r="F9876" s="55">
        <v>372.59</v>
      </c>
      <c r="G9876" s="21" t="s">
        <v>1527</v>
      </c>
      <c r="I9876" s="25" t="str">
        <f t="shared" ref="I9876:I9881" si="345">YEAR(B9876)&amp;"_"&amp;WEEKNUM(B9876)</f>
        <v>2016_6</v>
      </c>
      <c r="P9876" s="21" t="e">
        <f t="shared" ca="1" si="344"/>
        <v>#NAME?</v>
      </c>
    </row>
    <row r="9877" spans="1:16" x14ac:dyDescent="0.25">
      <c r="A9877" s="21" t="s">
        <v>2119</v>
      </c>
      <c r="B9877" s="25">
        <v>42402</v>
      </c>
      <c r="C9877" s="21" t="s">
        <v>1015</v>
      </c>
      <c r="D9877" s="21" t="s">
        <v>1599</v>
      </c>
      <c r="E9877" s="26">
        <v>-10345</v>
      </c>
      <c r="G9877" s="21" t="s">
        <v>1546</v>
      </c>
      <c r="I9877" s="25" t="str">
        <f t="shared" si="345"/>
        <v>2016_6</v>
      </c>
      <c r="P9877" s="21" t="e">
        <f t="shared" ca="1" si="344"/>
        <v>#NAME?</v>
      </c>
    </row>
    <row r="9878" spans="1:16" x14ac:dyDescent="0.25">
      <c r="A9878" s="21" t="s">
        <v>2119</v>
      </c>
      <c r="B9878" s="25">
        <v>42402</v>
      </c>
      <c r="C9878" s="21" t="s">
        <v>1015</v>
      </c>
      <c r="D9878" s="21" t="s">
        <v>924</v>
      </c>
      <c r="E9878" s="26">
        <v>3100</v>
      </c>
      <c r="G9878" s="21" t="s">
        <v>1554</v>
      </c>
      <c r="H9878" s="21" t="s">
        <v>1770</v>
      </c>
      <c r="I9878" s="25" t="str">
        <f t="shared" si="345"/>
        <v>2016_6</v>
      </c>
      <c r="P9878" s="21" t="e">
        <f t="shared" ca="1" si="344"/>
        <v>#NAME?</v>
      </c>
    </row>
    <row r="9879" spans="1:16" x14ac:dyDescent="0.25">
      <c r="A9879" s="21" t="s">
        <v>2119</v>
      </c>
      <c r="B9879" s="25">
        <v>42402</v>
      </c>
      <c r="C9879" s="21" t="s">
        <v>1015</v>
      </c>
      <c r="D9879" s="21" t="s">
        <v>1575</v>
      </c>
      <c r="E9879" s="26">
        <v>1478</v>
      </c>
      <c r="G9879" s="21" t="s">
        <v>1527</v>
      </c>
      <c r="I9879" s="25" t="str">
        <f t="shared" si="345"/>
        <v>2016_6</v>
      </c>
      <c r="P9879" s="21" t="e">
        <f t="shared" ca="1" si="344"/>
        <v>#NAME?</v>
      </c>
    </row>
    <row r="9880" spans="1:16" x14ac:dyDescent="0.25">
      <c r="A9880" s="21" t="s">
        <v>2119</v>
      </c>
      <c r="B9880" s="25">
        <v>42402</v>
      </c>
      <c r="C9880" s="21" t="s">
        <v>21</v>
      </c>
      <c r="D9880" s="21" t="s">
        <v>510</v>
      </c>
      <c r="E9880" s="26">
        <v>196.96</v>
      </c>
      <c r="G9880" s="21" t="s">
        <v>299</v>
      </c>
      <c r="H9880" s="21" t="s">
        <v>1770</v>
      </c>
      <c r="I9880" s="25" t="str">
        <f t="shared" si="345"/>
        <v>2016_6</v>
      </c>
      <c r="P9880" s="21" t="e">
        <f t="shared" ca="1" si="344"/>
        <v>#NAME?</v>
      </c>
    </row>
    <row r="9881" spans="1:16" x14ac:dyDescent="0.25">
      <c r="A9881" s="21" t="s">
        <v>2119</v>
      </c>
      <c r="B9881" s="25">
        <v>42403</v>
      </c>
      <c r="C9881" s="21" t="s">
        <v>1015</v>
      </c>
      <c r="D9881" s="21" t="s">
        <v>1419</v>
      </c>
      <c r="E9881" s="26">
        <v>1900</v>
      </c>
      <c r="G9881" s="21" t="s">
        <v>1538</v>
      </c>
      <c r="H9881" s="21" t="s">
        <v>1770</v>
      </c>
      <c r="I9881" s="25" t="str">
        <f t="shared" si="345"/>
        <v>2016_6</v>
      </c>
      <c r="P9881" s="21" t="e">
        <f t="shared" ca="1" si="344"/>
        <v>#NAME?</v>
      </c>
    </row>
    <row r="9882" spans="1:16" x14ac:dyDescent="0.25">
      <c r="A9882" s="21" t="s">
        <v>2119</v>
      </c>
      <c r="B9882" s="25">
        <v>42403</v>
      </c>
      <c r="C9882" s="21" t="s">
        <v>1015</v>
      </c>
      <c r="D9882" s="21" t="s">
        <v>1419</v>
      </c>
      <c r="E9882" s="26">
        <v>1800</v>
      </c>
      <c r="G9882" s="21" t="s">
        <v>1538</v>
      </c>
      <c r="P9882" s="21" t="e">
        <f t="shared" ca="1" si="344"/>
        <v>#NAME?</v>
      </c>
    </row>
    <row r="9883" spans="1:16" x14ac:dyDescent="0.25">
      <c r="A9883" s="21" t="s">
        <v>2119</v>
      </c>
      <c r="B9883" s="25">
        <v>42403</v>
      </c>
      <c r="C9883" s="21" t="s">
        <v>1400</v>
      </c>
      <c r="D9883" s="21">
        <v>414785</v>
      </c>
      <c r="E9883" s="21"/>
      <c r="F9883" s="55">
        <v>412.94</v>
      </c>
      <c r="G9883" s="21" t="s">
        <v>1542</v>
      </c>
      <c r="P9883" s="21" t="e">
        <f t="shared" ca="1" si="344"/>
        <v>#NAME?</v>
      </c>
    </row>
    <row r="9884" spans="1:16" x14ac:dyDescent="0.25">
      <c r="A9884" s="21" t="s">
        <v>2119</v>
      </c>
      <c r="B9884" s="25">
        <v>42403</v>
      </c>
      <c r="C9884" s="21" t="s">
        <v>6</v>
      </c>
      <c r="D9884" s="21">
        <v>359920</v>
      </c>
      <c r="E9884" s="21"/>
      <c r="F9884" s="55">
        <v>232.02</v>
      </c>
      <c r="G9884" s="21" t="s">
        <v>1585</v>
      </c>
      <c r="H9884" s="21" t="s">
        <v>1770</v>
      </c>
      <c r="P9884" s="21" t="e">
        <f t="shared" ca="1" si="344"/>
        <v>#NAME?</v>
      </c>
    </row>
    <row r="9885" spans="1:16" x14ac:dyDescent="0.25">
      <c r="A9885" s="21" t="s">
        <v>2119</v>
      </c>
      <c r="B9885" s="25">
        <v>42403</v>
      </c>
      <c r="C9885" s="21" t="s">
        <v>6</v>
      </c>
      <c r="D9885" s="21">
        <v>359924</v>
      </c>
      <c r="E9885" s="21"/>
      <c r="F9885" s="55">
        <v>111.82</v>
      </c>
      <c r="G9885" s="21" t="s">
        <v>1600</v>
      </c>
      <c r="H9885" s="21" t="s">
        <v>1770</v>
      </c>
      <c r="P9885" s="21" t="e">
        <f t="shared" ca="1" si="344"/>
        <v>#NAME?</v>
      </c>
    </row>
    <row r="9886" spans="1:16" x14ac:dyDescent="0.25">
      <c r="A9886" s="21" t="s">
        <v>2119</v>
      </c>
      <c r="B9886" s="25">
        <v>42403</v>
      </c>
      <c r="C9886" s="21" t="s">
        <v>6</v>
      </c>
      <c r="D9886" s="21">
        <v>359925</v>
      </c>
      <c r="E9886" s="21"/>
      <c r="F9886" s="55">
        <v>568.1</v>
      </c>
      <c r="G9886" s="21" t="s">
        <v>1560</v>
      </c>
      <c r="H9886" s="21" t="s">
        <v>1770</v>
      </c>
      <c r="P9886" s="21" t="e">
        <f t="shared" ca="1" si="344"/>
        <v>#NAME?</v>
      </c>
    </row>
    <row r="9887" spans="1:16" x14ac:dyDescent="0.25">
      <c r="A9887" s="21" t="s">
        <v>2119</v>
      </c>
      <c r="B9887" s="25">
        <v>42403</v>
      </c>
      <c r="C9887" s="21" t="s">
        <v>6</v>
      </c>
      <c r="D9887" s="21">
        <v>360018</v>
      </c>
      <c r="E9887" s="21"/>
      <c r="F9887" s="55">
        <v>133.22</v>
      </c>
      <c r="G9887" s="21" t="s">
        <v>1538</v>
      </c>
      <c r="P9887" s="21" t="e">
        <f t="shared" ca="1" si="344"/>
        <v>#NAME?</v>
      </c>
    </row>
    <row r="9888" spans="1:16" x14ac:dyDescent="0.25">
      <c r="A9888" s="21" t="s">
        <v>2119</v>
      </c>
      <c r="B9888" s="25">
        <v>42403</v>
      </c>
      <c r="C9888" s="21" t="s">
        <v>6</v>
      </c>
      <c r="D9888" s="21">
        <v>360023</v>
      </c>
      <c r="E9888" s="21"/>
      <c r="F9888" s="55">
        <v>299.08999999999997</v>
      </c>
      <c r="G9888" s="21" t="s">
        <v>1585</v>
      </c>
      <c r="P9888" s="21" t="e">
        <f t="shared" ca="1" si="344"/>
        <v>#NAME?</v>
      </c>
    </row>
    <row r="9889" spans="1:16" x14ac:dyDescent="0.25">
      <c r="A9889" s="21" t="s">
        <v>2119</v>
      </c>
      <c r="B9889" s="25">
        <v>42403</v>
      </c>
      <c r="C9889" s="21" t="s">
        <v>1400</v>
      </c>
      <c r="D9889" s="21">
        <v>142951</v>
      </c>
      <c r="E9889" s="21"/>
      <c r="F9889" s="55">
        <v>-315.88</v>
      </c>
      <c r="G9889" s="21" t="s">
        <v>1542</v>
      </c>
      <c r="P9889" s="21" t="e">
        <f t="shared" ca="1" si="344"/>
        <v>#NAME?</v>
      </c>
    </row>
    <row r="9890" spans="1:16" x14ac:dyDescent="0.25">
      <c r="A9890" s="21" t="s">
        <v>2119</v>
      </c>
      <c r="B9890" s="25">
        <v>42403</v>
      </c>
      <c r="C9890" s="21" t="s">
        <v>1400</v>
      </c>
      <c r="D9890" s="21">
        <v>143465</v>
      </c>
      <c r="E9890" s="21"/>
      <c r="F9890" s="55">
        <v>462.22</v>
      </c>
      <c r="G9890" s="21" t="s">
        <v>1542</v>
      </c>
      <c r="P9890" s="21" t="e">
        <f t="shared" ca="1" si="344"/>
        <v>#NAME?</v>
      </c>
    </row>
    <row r="9891" spans="1:16" x14ac:dyDescent="0.25">
      <c r="A9891" s="21" t="s">
        <v>2119</v>
      </c>
      <c r="B9891" s="25">
        <v>42403</v>
      </c>
      <c r="C9891" s="21" t="s">
        <v>1400</v>
      </c>
      <c r="D9891" s="21" t="s">
        <v>1601</v>
      </c>
      <c r="E9891" s="26">
        <v>5094</v>
      </c>
      <c r="G9891" s="21" t="s">
        <v>1542</v>
      </c>
      <c r="I9891" s="25" t="str">
        <f>YEAR(B9891)&amp;"_"&amp;WEEKNUM(B9891)</f>
        <v>2016_6</v>
      </c>
      <c r="P9891" s="21" t="e">
        <f t="shared" ca="1" si="344"/>
        <v>#NAME?</v>
      </c>
    </row>
    <row r="9892" spans="1:16" x14ac:dyDescent="0.25">
      <c r="A9892" s="21" t="s">
        <v>2119</v>
      </c>
      <c r="B9892" s="25">
        <v>42404</v>
      </c>
      <c r="C9892" s="21" t="s">
        <v>21</v>
      </c>
      <c r="D9892" s="21" t="s">
        <v>1116</v>
      </c>
      <c r="E9892" s="26">
        <v>-900</v>
      </c>
      <c r="G9892" s="21" t="s">
        <v>1116</v>
      </c>
      <c r="I9892" s="25" t="str">
        <f>YEAR(B9892)&amp;"_"&amp;WEEKNUM(B9892)</f>
        <v>2016_6</v>
      </c>
      <c r="P9892" s="21" t="e">
        <f t="shared" ca="1" si="344"/>
        <v>#NAME?</v>
      </c>
    </row>
    <row r="9893" spans="1:16" x14ac:dyDescent="0.25">
      <c r="A9893" s="21" t="s">
        <v>2119</v>
      </c>
      <c r="B9893" s="25">
        <v>42404</v>
      </c>
      <c r="C9893" s="21" t="s">
        <v>21</v>
      </c>
      <c r="D9893" s="21" t="s">
        <v>1487</v>
      </c>
      <c r="E9893" s="26">
        <v>50</v>
      </c>
      <c r="G9893" s="21" t="s">
        <v>1354</v>
      </c>
      <c r="I9893" s="25" t="str">
        <f>YEAR(B9893)&amp;"_"&amp;WEEKNUM(B9893)</f>
        <v>2016_6</v>
      </c>
      <c r="P9893" s="21" t="e">
        <f t="shared" ca="1" si="344"/>
        <v>#NAME?</v>
      </c>
    </row>
    <row r="9894" spans="1:16" x14ac:dyDescent="0.25">
      <c r="A9894" s="21" t="s">
        <v>2119</v>
      </c>
      <c r="B9894" s="25">
        <v>42404</v>
      </c>
      <c r="C9894" s="21" t="s">
        <v>21</v>
      </c>
      <c r="D9894" s="21" t="s">
        <v>525</v>
      </c>
      <c r="E9894" s="26">
        <v>9</v>
      </c>
      <c r="G9894" s="21" t="s">
        <v>525</v>
      </c>
      <c r="P9894" s="21" t="e">
        <f t="shared" ca="1" si="344"/>
        <v>#NAME?</v>
      </c>
    </row>
    <row r="9895" spans="1:16" x14ac:dyDescent="0.25">
      <c r="A9895" s="21" t="s">
        <v>2119</v>
      </c>
      <c r="B9895" s="25">
        <v>42404</v>
      </c>
      <c r="C9895" s="21" t="s">
        <v>1400</v>
      </c>
      <c r="D9895" s="21">
        <v>211209</v>
      </c>
      <c r="E9895" s="21"/>
      <c r="F9895" s="55">
        <v>782.3</v>
      </c>
      <c r="G9895" s="21" t="s">
        <v>1542</v>
      </c>
      <c r="P9895" s="21" t="e">
        <f t="shared" ca="1" si="344"/>
        <v>#NAME?</v>
      </c>
    </row>
    <row r="9896" spans="1:16" x14ac:dyDescent="0.25">
      <c r="A9896" s="21" t="s">
        <v>2119</v>
      </c>
      <c r="B9896" s="25">
        <v>42404</v>
      </c>
      <c r="C9896" s="21" t="s">
        <v>6</v>
      </c>
      <c r="D9896" s="21">
        <v>414940</v>
      </c>
      <c r="E9896" s="21"/>
      <c r="F9896" s="55">
        <v>513.27</v>
      </c>
      <c r="G9896" s="21" t="s">
        <v>1542</v>
      </c>
      <c r="H9896" s="21" t="s">
        <v>1770</v>
      </c>
      <c r="P9896" s="21" t="e">
        <f t="shared" ca="1" si="344"/>
        <v>#NAME?</v>
      </c>
    </row>
    <row r="9897" spans="1:16" x14ac:dyDescent="0.25">
      <c r="A9897" s="21" t="s">
        <v>2119</v>
      </c>
      <c r="B9897" s="25">
        <v>42404</v>
      </c>
      <c r="C9897" s="21" t="s">
        <v>6</v>
      </c>
      <c r="D9897" s="21">
        <v>360107</v>
      </c>
      <c r="E9897" s="21"/>
      <c r="F9897" s="55">
        <v>262.41000000000003</v>
      </c>
      <c r="G9897" s="21" t="s">
        <v>1560</v>
      </c>
      <c r="H9897" s="21" t="s">
        <v>1770</v>
      </c>
      <c r="P9897" s="21" t="e">
        <f t="shared" ca="1" si="344"/>
        <v>#NAME?</v>
      </c>
    </row>
    <row r="9898" spans="1:16" x14ac:dyDescent="0.25">
      <c r="A9898" s="21" t="s">
        <v>2119</v>
      </c>
      <c r="B9898" s="25">
        <v>42404</v>
      </c>
      <c r="C9898" s="21" t="s">
        <v>6</v>
      </c>
      <c r="D9898" s="21">
        <v>188082</v>
      </c>
      <c r="E9898" s="21"/>
      <c r="F9898" s="55">
        <v>684.63</v>
      </c>
      <c r="G9898" s="21" t="s">
        <v>1527</v>
      </c>
      <c r="H9898" s="21" t="s">
        <v>1770</v>
      </c>
      <c r="P9898" s="21" t="e">
        <f t="shared" ca="1" si="344"/>
        <v>#NAME?</v>
      </c>
    </row>
    <row r="9899" spans="1:16" x14ac:dyDescent="0.25">
      <c r="A9899" s="21" t="s">
        <v>2119</v>
      </c>
      <c r="B9899" s="25">
        <v>42404</v>
      </c>
      <c r="C9899" s="21" t="s">
        <v>6</v>
      </c>
      <c r="D9899" s="21">
        <v>377317</v>
      </c>
      <c r="E9899" s="21"/>
      <c r="F9899" s="55">
        <v>405.37</v>
      </c>
      <c r="G9899" s="21" t="s">
        <v>1527</v>
      </c>
      <c r="H9899" s="21" t="s">
        <v>1770</v>
      </c>
      <c r="P9899" s="21" t="e">
        <f t="shared" ca="1" si="344"/>
        <v>#NAME?</v>
      </c>
    </row>
    <row r="9900" spans="1:16" x14ac:dyDescent="0.25">
      <c r="A9900" s="21" t="s">
        <v>2119</v>
      </c>
      <c r="B9900" s="25">
        <v>42404</v>
      </c>
      <c r="C9900" s="21" t="s">
        <v>6</v>
      </c>
      <c r="D9900" s="21">
        <v>592278</v>
      </c>
      <c r="E9900" s="21"/>
      <c r="F9900" s="55">
        <v>663.61</v>
      </c>
      <c r="G9900" s="21" t="s">
        <v>1538</v>
      </c>
      <c r="H9900" s="21" t="s">
        <v>1770</v>
      </c>
      <c r="P9900" s="21" t="e">
        <f t="shared" ca="1" si="344"/>
        <v>#NAME?</v>
      </c>
    </row>
    <row r="9901" spans="1:16" x14ac:dyDescent="0.25">
      <c r="A9901" s="21" t="s">
        <v>2119</v>
      </c>
      <c r="B9901" s="25">
        <v>42404</v>
      </c>
      <c r="C9901" s="21" t="s">
        <v>6</v>
      </c>
      <c r="D9901" s="21">
        <v>143533</v>
      </c>
      <c r="E9901" s="21"/>
      <c r="F9901" s="55">
        <v>2159.92</v>
      </c>
      <c r="G9901" s="21" t="s">
        <v>1538</v>
      </c>
      <c r="I9901" s="25" t="str">
        <f t="shared" ref="I9901:I9906" si="346">YEAR(B9901)&amp;"_"&amp;WEEKNUM(B9901)</f>
        <v>2016_6</v>
      </c>
      <c r="P9901" s="21" t="e">
        <f t="shared" ca="1" si="344"/>
        <v>#NAME?</v>
      </c>
    </row>
    <row r="9902" spans="1:16" x14ac:dyDescent="0.25">
      <c r="A9902" s="21" t="s">
        <v>2119</v>
      </c>
      <c r="B9902" s="25">
        <v>42405</v>
      </c>
      <c r="C9902" s="21" t="s">
        <v>1015</v>
      </c>
      <c r="D9902" s="21" t="s">
        <v>1602</v>
      </c>
      <c r="E9902" s="26">
        <v>1211</v>
      </c>
      <c r="G9902" s="21" t="s">
        <v>1603</v>
      </c>
      <c r="H9902" s="21" t="s">
        <v>1770</v>
      </c>
      <c r="I9902" s="25" t="str">
        <f t="shared" si="346"/>
        <v>2016_6</v>
      </c>
      <c r="P9902" s="21" t="e">
        <f t="shared" ca="1" si="344"/>
        <v>#NAME?</v>
      </c>
    </row>
    <row r="9903" spans="1:16" x14ac:dyDescent="0.25">
      <c r="A9903" s="21" t="s">
        <v>2119</v>
      </c>
      <c r="B9903" s="25">
        <v>42405</v>
      </c>
      <c r="C9903" s="21" t="s">
        <v>1015</v>
      </c>
      <c r="D9903" s="21" t="s">
        <v>1376</v>
      </c>
      <c r="E9903" s="26">
        <v>960</v>
      </c>
      <c r="G9903" s="21" t="s">
        <v>1538</v>
      </c>
      <c r="H9903" s="21" t="s">
        <v>1770</v>
      </c>
      <c r="I9903" s="25" t="str">
        <f t="shared" si="346"/>
        <v>2016_6</v>
      </c>
      <c r="P9903" s="21" t="e">
        <f t="shared" ca="1" si="344"/>
        <v>#NAME?</v>
      </c>
    </row>
    <row r="9904" spans="1:16" x14ac:dyDescent="0.25">
      <c r="A9904" s="21" t="s">
        <v>2119</v>
      </c>
      <c r="B9904" s="25">
        <v>42405</v>
      </c>
      <c r="C9904" s="21" t="s">
        <v>1015</v>
      </c>
      <c r="D9904" s="21" t="s">
        <v>1376</v>
      </c>
      <c r="E9904" s="26">
        <v>400</v>
      </c>
      <c r="G9904" s="21" t="s">
        <v>1560</v>
      </c>
      <c r="I9904" s="25" t="str">
        <f t="shared" si="346"/>
        <v>2016_6</v>
      </c>
      <c r="P9904" s="21" t="e">
        <f t="shared" ca="1" si="344"/>
        <v>#NAME?</v>
      </c>
    </row>
    <row r="9905" spans="1:16" x14ac:dyDescent="0.25">
      <c r="A9905" s="21" t="s">
        <v>2119</v>
      </c>
      <c r="B9905" s="25">
        <v>42405</v>
      </c>
      <c r="C9905" s="21" t="s">
        <v>1015</v>
      </c>
      <c r="D9905" s="21" t="s">
        <v>255</v>
      </c>
      <c r="E9905" s="26">
        <v>280</v>
      </c>
      <c r="G9905" s="21" t="s">
        <v>1554</v>
      </c>
      <c r="I9905" s="25" t="str">
        <f t="shared" si="346"/>
        <v>2016_6</v>
      </c>
      <c r="P9905" s="21" t="e">
        <f t="shared" ca="1" si="344"/>
        <v>#NAME?</v>
      </c>
    </row>
    <row r="9906" spans="1:16" x14ac:dyDescent="0.25">
      <c r="A9906" s="21" t="s">
        <v>2119</v>
      </c>
      <c r="B9906" s="25">
        <v>42405</v>
      </c>
      <c r="C9906" s="21" t="s">
        <v>1015</v>
      </c>
      <c r="D9906" s="21" t="s">
        <v>255</v>
      </c>
      <c r="E9906" s="26">
        <v>1500</v>
      </c>
      <c r="G9906" s="21" t="s">
        <v>1585</v>
      </c>
      <c r="I9906" s="25" t="str">
        <f t="shared" si="346"/>
        <v>2016_6</v>
      </c>
      <c r="P9906" s="21" t="e">
        <f t="shared" ca="1" si="344"/>
        <v>#NAME?</v>
      </c>
    </row>
    <row r="9907" spans="1:16" x14ac:dyDescent="0.25">
      <c r="A9907" s="21" t="s">
        <v>2119</v>
      </c>
      <c r="B9907" s="25">
        <v>42405</v>
      </c>
      <c r="C9907" s="21" t="s">
        <v>21</v>
      </c>
      <c r="D9907" s="21" t="s">
        <v>1018</v>
      </c>
      <c r="E9907" s="26">
        <v>110</v>
      </c>
      <c r="G9907" s="21" t="s">
        <v>1542</v>
      </c>
      <c r="H9907" s="21" t="s">
        <v>1770</v>
      </c>
      <c r="P9907" s="21" t="e">
        <f t="shared" ca="1" si="344"/>
        <v>#NAME?</v>
      </c>
    </row>
    <row r="9908" spans="1:16" x14ac:dyDescent="0.25">
      <c r="A9908" s="21" t="s">
        <v>2119</v>
      </c>
      <c r="B9908" s="25">
        <v>42405</v>
      </c>
      <c r="C9908" s="21" t="s">
        <v>6</v>
      </c>
      <c r="D9908" s="21">
        <v>360231</v>
      </c>
      <c r="E9908" s="21"/>
      <c r="F9908" s="55">
        <v>53.53</v>
      </c>
      <c r="G9908" s="21" t="s">
        <v>1560</v>
      </c>
      <c r="H9908" s="21" t="s">
        <v>1770</v>
      </c>
      <c r="P9908" s="21" t="e">
        <f t="shared" ca="1" si="344"/>
        <v>#NAME?</v>
      </c>
    </row>
    <row r="9909" spans="1:16" x14ac:dyDescent="0.25">
      <c r="A9909" s="21" t="s">
        <v>2119</v>
      </c>
      <c r="B9909" s="25">
        <v>42405</v>
      </c>
      <c r="C9909" s="21" t="s">
        <v>6</v>
      </c>
      <c r="D9909" s="21">
        <v>360295</v>
      </c>
      <c r="E9909" s="21"/>
      <c r="F9909" s="55">
        <v>16.87</v>
      </c>
      <c r="G9909" s="21" t="s">
        <v>1600</v>
      </c>
      <c r="H9909" s="21" t="s">
        <v>1770</v>
      </c>
      <c r="P9909" s="21" t="e">
        <f t="shared" ca="1" si="344"/>
        <v>#NAME?</v>
      </c>
    </row>
    <row r="9910" spans="1:16" x14ac:dyDescent="0.25">
      <c r="A9910" s="21" t="s">
        <v>2119</v>
      </c>
      <c r="B9910" s="25">
        <v>42405</v>
      </c>
      <c r="C9910" s="21" t="s">
        <v>6</v>
      </c>
      <c r="D9910" s="21">
        <v>360295</v>
      </c>
      <c r="E9910" s="21"/>
      <c r="F9910" s="55">
        <v>2.33</v>
      </c>
      <c r="G9910" s="21" t="s">
        <v>1600</v>
      </c>
      <c r="P9910" s="21" t="e">
        <f t="shared" ca="1" si="344"/>
        <v>#NAME?</v>
      </c>
    </row>
    <row r="9911" spans="1:16" x14ac:dyDescent="0.25">
      <c r="A9911" s="21" t="s">
        <v>2119</v>
      </c>
      <c r="B9911" s="25">
        <v>42405</v>
      </c>
      <c r="C9911" s="21" t="s">
        <v>6</v>
      </c>
      <c r="D9911" s="21">
        <v>299872</v>
      </c>
      <c r="E9911" s="21"/>
      <c r="F9911" s="55">
        <v>204.21</v>
      </c>
      <c r="G9911" s="21" t="s">
        <v>1556</v>
      </c>
      <c r="H9911" s="21" t="s">
        <v>1770</v>
      </c>
      <c r="P9911" s="21" t="e">
        <f t="shared" ca="1" si="344"/>
        <v>#NAME?</v>
      </c>
    </row>
    <row r="9912" spans="1:16" x14ac:dyDescent="0.25">
      <c r="A9912" s="21" t="s">
        <v>2119</v>
      </c>
      <c r="B9912" s="25">
        <v>42405</v>
      </c>
      <c r="C9912" s="21" t="s">
        <v>6</v>
      </c>
      <c r="D9912" s="21">
        <v>143599</v>
      </c>
      <c r="E9912" s="21"/>
      <c r="F9912" s="55">
        <v>241.77</v>
      </c>
      <c r="G9912" s="21" t="s">
        <v>1538</v>
      </c>
      <c r="H9912" s="21" t="s">
        <v>1770</v>
      </c>
      <c r="P9912" s="21" t="e">
        <f t="shared" ca="1" si="344"/>
        <v>#NAME?</v>
      </c>
    </row>
    <row r="9913" spans="1:16" x14ac:dyDescent="0.25">
      <c r="A9913" s="21" t="s">
        <v>2119</v>
      </c>
      <c r="B9913" s="25">
        <v>42406</v>
      </c>
      <c r="C9913" s="21" t="s">
        <v>6</v>
      </c>
      <c r="D9913" s="21">
        <v>360377</v>
      </c>
      <c r="E9913" s="21"/>
      <c r="F9913" s="55">
        <v>589.84</v>
      </c>
      <c r="G9913" s="21" t="s">
        <v>1560</v>
      </c>
      <c r="H9913" s="21" t="s">
        <v>1770</v>
      </c>
      <c r="P9913" s="21" t="e">
        <f t="shared" ca="1" si="344"/>
        <v>#NAME?</v>
      </c>
    </row>
    <row r="9914" spans="1:16" x14ac:dyDescent="0.25">
      <c r="A9914" s="21" t="s">
        <v>2119</v>
      </c>
      <c r="B9914" s="25">
        <v>42406</v>
      </c>
      <c r="C9914" s="21" t="s">
        <v>6</v>
      </c>
      <c r="D9914" s="21">
        <v>143676</v>
      </c>
      <c r="E9914" s="21"/>
      <c r="F9914" s="55">
        <v>93.6</v>
      </c>
      <c r="G9914" s="21" t="s">
        <v>1538</v>
      </c>
      <c r="H9914" s="21" t="s">
        <v>1770</v>
      </c>
      <c r="P9914" s="21" t="e">
        <f t="shared" ca="1" si="344"/>
        <v>#NAME?</v>
      </c>
    </row>
    <row r="9915" spans="1:16" x14ac:dyDescent="0.25">
      <c r="A9915" s="21" t="s">
        <v>2119</v>
      </c>
      <c r="B9915" s="25">
        <v>42406</v>
      </c>
      <c r="C9915" s="21" t="s">
        <v>6</v>
      </c>
      <c r="D9915" s="21">
        <v>143702</v>
      </c>
      <c r="E9915" s="21"/>
      <c r="F9915" s="55">
        <v>265.32</v>
      </c>
      <c r="G9915" s="21" t="s">
        <v>1538</v>
      </c>
      <c r="I9915" s="25" t="str">
        <f t="shared" ref="I9915:I9925" si="347">YEAR(B9915)&amp;"_"&amp;WEEKNUM(B9915)</f>
        <v>2016_6</v>
      </c>
      <c r="P9915" s="21" t="e">
        <f t="shared" ca="1" si="344"/>
        <v>#NAME?</v>
      </c>
    </row>
    <row r="9916" spans="1:16" x14ac:dyDescent="0.25">
      <c r="A9916" s="21" t="s">
        <v>2119</v>
      </c>
      <c r="B9916" s="25">
        <v>42408</v>
      </c>
      <c r="C9916" s="21" t="s">
        <v>1015</v>
      </c>
      <c r="D9916" s="21" t="s">
        <v>1604</v>
      </c>
      <c r="E9916" s="26">
        <v>-2500</v>
      </c>
      <c r="G9916" s="21" t="s">
        <v>1605</v>
      </c>
      <c r="I9916" s="25" t="str">
        <f t="shared" si="347"/>
        <v>2016_7</v>
      </c>
      <c r="P9916" s="21" t="e">
        <f t="shared" ca="1" si="344"/>
        <v>#NAME?</v>
      </c>
    </row>
    <row r="9917" spans="1:16" x14ac:dyDescent="0.25">
      <c r="A9917" s="21" t="s">
        <v>2119</v>
      </c>
      <c r="B9917" s="25">
        <v>42408</v>
      </c>
      <c r="C9917" s="21" t="s">
        <v>1015</v>
      </c>
      <c r="D9917" s="21" t="s">
        <v>1300</v>
      </c>
      <c r="E9917" s="26">
        <v>165</v>
      </c>
      <c r="G9917" s="21" t="s">
        <v>259</v>
      </c>
      <c r="H9917" s="21" t="s">
        <v>1770</v>
      </c>
      <c r="I9917" s="25" t="str">
        <f t="shared" si="347"/>
        <v>2016_7</v>
      </c>
      <c r="P9917" s="21" t="e">
        <f t="shared" ca="1" si="344"/>
        <v>#NAME?</v>
      </c>
    </row>
    <row r="9918" spans="1:16" x14ac:dyDescent="0.25">
      <c r="A9918" s="21" t="s">
        <v>2119</v>
      </c>
      <c r="B9918" s="25">
        <v>42408</v>
      </c>
      <c r="C9918" s="21" t="s">
        <v>1015</v>
      </c>
      <c r="D9918" s="21" t="s">
        <v>1419</v>
      </c>
      <c r="E9918" s="26">
        <v>2600</v>
      </c>
      <c r="G9918" s="21" t="s">
        <v>1538</v>
      </c>
      <c r="H9918" s="21" t="s">
        <v>1770</v>
      </c>
      <c r="I9918" s="25" t="str">
        <f t="shared" si="347"/>
        <v>2016_7</v>
      </c>
      <c r="P9918" s="21" t="e">
        <f t="shared" ca="1" si="344"/>
        <v>#NAME?</v>
      </c>
    </row>
    <row r="9919" spans="1:16" x14ac:dyDescent="0.25">
      <c r="A9919" s="21" t="s">
        <v>2119</v>
      </c>
      <c r="B9919" s="25">
        <v>42408</v>
      </c>
      <c r="C9919" s="21" t="s">
        <v>1015</v>
      </c>
      <c r="D9919" s="21" t="s">
        <v>1419</v>
      </c>
      <c r="E9919" s="26">
        <v>1000</v>
      </c>
      <c r="G9919" s="21" t="s">
        <v>1538</v>
      </c>
      <c r="H9919" s="21" t="s">
        <v>1770</v>
      </c>
      <c r="I9919" s="25" t="str">
        <f t="shared" si="347"/>
        <v>2016_7</v>
      </c>
      <c r="P9919" s="21" t="e">
        <f t="shared" ca="1" si="344"/>
        <v>#NAME?</v>
      </c>
    </row>
    <row r="9920" spans="1:16" x14ac:dyDescent="0.25">
      <c r="A9920" s="21" t="s">
        <v>2119</v>
      </c>
      <c r="B9920" s="25">
        <v>42408</v>
      </c>
      <c r="C9920" s="21" t="s">
        <v>1015</v>
      </c>
      <c r="D9920" s="21" t="s">
        <v>40</v>
      </c>
      <c r="E9920" s="26">
        <v>395</v>
      </c>
      <c r="G9920" s="21" t="s">
        <v>1600</v>
      </c>
      <c r="I9920" s="25" t="str">
        <f t="shared" si="347"/>
        <v>2016_7</v>
      </c>
      <c r="P9920" s="21" t="e">
        <f t="shared" ca="1" si="344"/>
        <v>#NAME?</v>
      </c>
    </row>
    <row r="9921" spans="1:16" x14ac:dyDescent="0.25">
      <c r="A9921" s="21" t="s">
        <v>2119</v>
      </c>
      <c r="B9921" s="25">
        <v>42408</v>
      </c>
      <c r="C9921" s="21" t="s">
        <v>1015</v>
      </c>
      <c r="D9921" s="21" t="s">
        <v>40</v>
      </c>
      <c r="E9921" s="26">
        <v>390</v>
      </c>
      <c r="G9921" s="21" t="s">
        <v>1554</v>
      </c>
      <c r="I9921" s="25" t="str">
        <f t="shared" si="347"/>
        <v>2016_7</v>
      </c>
      <c r="P9921" s="21" t="e">
        <f t="shared" ca="1" si="344"/>
        <v>#NAME?</v>
      </c>
    </row>
    <row r="9922" spans="1:16" x14ac:dyDescent="0.25">
      <c r="A9922" s="21" t="s">
        <v>2119</v>
      </c>
      <c r="B9922" s="25">
        <v>42408</v>
      </c>
      <c r="C9922" s="21" t="s">
        <v>1015</v>
      </c>
      <c r="D9922" s="21" t="s">
        <v>40</v>
      </c>
      <c r="E9922" s="26">
        <v>1160</v>
      </c>
      <c r="G9922" s="21" t="s">
        <v>1556</v>
      </c>
      <c r="I9922" s="25" t="str">
        <f t="shared" si="347"/>
        <v>2016_7</v>
      </c>
      <c r="P9922" s="21" t="e">
        <f t="shared" ca="1" si="344"/>
        <v>#NAME?</v>
      </c>
    </row>
    <row r="9923" spans="1:16" x14ac:dyDescent="0.25">
      <c r="A9923" s="21" t="s">
        <v>2119</v>
      </c>
      <c r="B9923" s="25">
        <v>42408</v>
      </c>
      <c r="C9923" s="21" t="s">
        <v>1015</v>
      </c>
      <c r="D9923" s="21" t="s">
        <v>40</v>
      </c>
      <c r="E9923" s="26">
        <v>585</v>
      </c>
      <c r="G9923" s="21" t="s">
        <v>1585</v>
      </c>
      <c r="I9923" s="25" t="str">
        <f t="shared" si="347"/>
        <v>2016_7</v>
      </c>
      <c r="P9923" s="21" t="e">
        <f t="shared" ca="1" si="344"/>
        <v>#NAME?</v>
      </c>
    </row>
    <row r="9924" spans="1:16" x14ac:dyDescent="0.25">
      <c r="A9924" s="21" t="s">
        <v>2119</v>
      </c>
      <c r="B9924" s="25">
        <v>42408</v>
      </c>
      <c r="C9924" s="21" t="s">
        <v>1015</v>
      </c>
      <c r="D9924" s="21" t="s">
        <v>40</v>
      </c>
      <c r="E9924" s="26">
        <v>140</v>
      </c>
      <c r="G9924" s="21" t="s">
        <v>177</v>
      </c>
      <c r="I9924" s="25" t="str">
        <f t="shared" si="347"/>
        <v>2016_7</v>
      </c>
      <c r="P9924" s="21" t="e">
        <f t="shared" ca="1" si="344"/>
        <v>#NAME?</v>
      </c>
    </row>
    <row r="9925" spans="1:16" x14ac:dyDescent="0.25">
      <c r="A9925" s="21" t="s">
        <v>2119</v>
      </c>
      <c r="B9925" s="25">
        <v>42408</v>
      </c>
      <c r="C9925" s="21" t="s">
        <v>1015</v>
      </c>
      <c r="D9925" s="21" t="s">
        <v>40</v>
      </c>
      <c r="E9925" s="26">
        <v>4450</v>
      </c>
      <c r="G9925" s="21" t="s">
        <v>1542</v>
      </c>
      <c r="I9925" s="25" t="str">
        <f t="shared" si="347"/>
        <v>2016_7</v>
      </c>
      <c r="P9925" s="21" t="e">
        <f t="shared" ca="1" si="344"/>
        <v>#NAME?</v>
      </c>
    </row>
    <row r="9926" spans="1:16" x14ac:dyDescent="0.25">
      <c r="A9926" s="21" t="s">
        <v>2119</v>
      </c>
      <c r="B9926" s="25">
        <v>42408</v>
      </c>
      <c r="C9926" s="21" t="s">
        <v>21</v>
      </c>
      <c r="D9926" s="21" t="s">
        <v>489</v>
      </c>
      <c r="E9926" s="26">
        <v>300.3</v>
      </c>
      <c r="G9926" s="21" t="s">
        <v>454</v>
      </c>
      <c r="P9926" s="21" t="e">
        <f t="shared" ca="1" si="344"/>
        <v>#NAME?</v>
      </c>
    </row>
    <row r="9927" spans="1:16" x14ac:dyDescent="0.25">
      <c r="A9927" s="21" t="s">
        <v>2119</v>
      </c>
      <c r="B9927" s="25">
        <v>42408</v>
      </c>
      <c r="C9927" s="21" t="s">
        <v>6</v>
      </c>
      <c r="D9927" s="21" t="s">
        <v>299</v>
      </c>
      <c r="E9927" s="21"/>
      <c r="F9927" s="55">
        <v>25.57</v>
      </c>
      <c r="G9927" s="21" t="s">
        <v>1585</v>
      </c>
      <c r="H9927" s="21" t="s">
        <v>1770</v>
      </c>
      <c r="P9927" s="21" t="e">
        <f t="shared" ca="1" si="344"/>
        <v>#NAME?</v>
      </c>
    </row>
    <row r="9928" spans="1:16" x14ac:dyDescent="0.25">
      <c r="A9928" s="21" t="s">
        <v>2119</v>
      </c>
      <c r="B9928" s="25">
        <v>42408</v>
      </c>
      <c r="C9928" s="21" t="s">
        <v>6</v>
      </c>
      <c r="D9928" s="21">
        <v>360487</v>
      </c>
      <c r="E9928" s="21"/>
      <c r="F9928" s="55">
        <v>208.07</v>
      </c>
      <c r="G9928" s="21" t="s">
        <v>1560</v>
      </c>
      <c r="P9928" s="21" t="e">
        <f t="shared" ca="1" si="344"/>
        <v>#NAME?</v>
      </c>
    </row>
    <row r="9929" spans="1:16" x14ac:dyDescent="0.25">
      <c r="A9929" s="21" t="s">
        <v>2119</v>
      </c>
      <c r="B9929" s="25">
        <v>42408</v>
      </c>
      <c r="C9929" s="21" t="s">
        <v>6</v>
      </c>
      <c r="D9929" s="21">
        <v>360522</v>
      </c>
      <c r="E9929" s="21"/>
      <c r="F9929" s="55">
        <v>26.01</v>
      </c>
      <c r="G9929" s="21" t="s">
        <v>1585</v>
      </c>
      <c r="P9929" s="21" t="e">
        <f t="shared" ca="1" si="344"/>
        <v>#NAME?</v>
      </c>
    </row>
    <row r="9930" spans="1:16" x14ac:dyDescent="0.25">
      <c r="A9930" s="21" t="s">
        <v>2119</v>
      </c>
      <c r="B9930" s="25">
        <v>42408</v>
      </c>
      <c r="C9930" s="21" t="s">
        <v>1400</v>
      </c>
      <c r="D9930" s="21">
        <v>733032</v>
      </c>
      <c r="E9930" s="21"/>
      <c r="F9930" s="55">
        <v>261.08999999999997</v>
      </c>
      <c r="G9930" s="21" t="s">
        <v>1542</v>
      </c>
      <c r="P9930" s="21" t="e">
        <f t="shared" ca="1" si="344"/>
        <v>#NAME?</v>
      </c>
    </row>
    <row r="9931" spans="1:16" x14ac:dyDescent="0.25">
      <c r="A9931" s="21" t="s">
        <v>2119</v>
      </c>
      <c r="B9931" s="25">
        <v>42408</v>
      </c>
      <c r="C9931" s="21" t="s">
        <v>6</v>
      </c>
      <c r="D9931" s="21">
        <v>593191</v>
      </c>
      <c r="E9931" s="21"/>
      <c r="F9931" s="55">
        <v>87.71</v>
      </c>
      <c r="G9931" s="21" t="s">
        <v>1354</v>
      </c>
      <c r="H9931" s="21" t="s">
        <v>1770</v>
      </c>
      <c r="P9931" s="21" t="e">
        <f t="shared" ca="1" si="344"/>
        <v>#NAME?</v>
      </c>
    </row>
    <row r="9932" spans="1:16" x14ac:dyDescent="0.25">
      <c r="A9932" s="21" t="s">
        <v>2119</v>
      </c>
      <c r="B9932" s="25">
        <v>42408</v>
      </c>
      <c r="C9932" s="21" t="s">
        <v>6</v>
      </c>
      <c r="D9932" s="21">
        <v>593249</v>
      </c>
      <c r="E9932" s="21"/>
      <c r="F9932" s="55">
        <v>1098.8399999999999</v>
      </c>
      <c r="G9932" s="21" t="s">
        <v>1538</v>
      </c>
      <c r="H9932" s="21" t="s">
        <v>1770</v>
      </c>
      <c r="P9932" s="21" t="e">
        <f t="shared" ca="1" si="344"/>
        <v>#NAME?</v>
      </c>
    </row>
    <row r="9933" spans="1:16" x14ac:dyDescent="0.25">
      <c r="A9933" s="21" t="s">
        <v>2119</v>
      </c>
      <c r="B9933" s="25">
        <v>42408</v>
      </c>
      <c r="C9933" s="21" t="s">
        <v>6</v>
      </c>
      <c r="D9933" s="21">
        <v>143750</v>
      </c>
      <c r="E9933" s="21"/>
      <c r="F9933" s="55">
        <v>914.8</v>
      </c>
      <c r="G9933" s="21" t="s">
        <v>1538</v>
      </c>
      <c r="P9933" s="21" t="e">
        <f t="shared" ca="1" si="344"/>
        <v>#NAME?</v>
      </c>
    </row>
    <row r="9934" spans="1:16" x14ac:dyDescent="0.25">
      <c r="A9934" s="21" t="s">
        <v>2119</v>
      </c>
      <c r="B9934" s="25">
        <v>42408</v>
      </c>
      <c r="C9934" s="21" t="s">
        <v>1400</v>
      </c>
      <c r="D9934" s="21" t="s">
        <v>1606</v>
      </c>
      <c r="E9934" s="26">
        <v>3325.32</v>
      </c>
      <c r="G9934" s="21" t="s">
        <v>1542</v>
      </c>
      <c r="P9934" s="21" t="e">
        <f t="shared" ca="1" si="344"/>
        <v>#NAME?</v>
      </c>
    </row>
    <row r="9935" spans="1:16" x14ac:dyDescent="0.25">
      <c r="A9935" s="21" t="s">
        <v>2119</v>
      </c>
      <c r="B9935" s="25">
        <v>42409</v>
      </c>
      <c r="C9935" s="21" t="s">
        <v>1400</v>
      </c>
      <c r="D9935" s="21">
        <v>211827</v>
      </c>
      <c r="E9935" s="21"/>
      <c r="F9935" s="55">
        <v>1837.26</v>
      </c>
      <c r="G9935" s="21" t="s">
        <v>1542</v>
      </c>
      <c r="P9935" s="21" t="e">
        <f t="shared" ca="1" si="344"/>
        <v>#NAME?</v>
      </c>
    </row>
    <row r="9936" spans="1:16" x14ac:dyDescent="0.25">
      <c r="A9936" s="21" t="s">
        <v>2119</v>
      </c>
      <c r="B9936" s="25">
        <v>42409</v>
      </c>
      <c r="C9936" s="21" t="s">
        <v>6</v>
      </c>
      <c r="D9936" s="21">
        <v>360716</v>
      </c>
      <c r="E9936" s="21"/>
      <c r="F9936" s="55">
        <v>101.68</v>
      </c>
      <c r="G9936" s="21" t="s">
        <v>997</v>
      </c>
      <c r="H9936" s="21" t="s">
        <v>1770</v>
      </c>
      <c r="P9936" s="21" t="e">
        <f t="shared" ca="1" si="344"/>
        <v>#NAME?</v>
      </c>
    </row>
    <row r="9937" spans="1:16" x14ac:dyDescent="0.25">
      <c r="A9937" s="21" t="s">
        <v>2119</v>
      </c>
      <c r="B9937" s="25">
        <v>42409</v>
      </c>
      <c r="C9937" s="21" t="s">
        <v>6</v>
      </c>
      <c r="D9937" s="21">
        <v>377896</v>
      </c>
      <c r="E9937" s="21"/>
      <c r="F9937" s="55">
        <v>240.62</v>
      </c>
      <c r="G9937" s="21" t="s">
        <v>1527</v>
      </c>
      <c r="H9937" s="21" t="s">
        <v>1770</v>
      </c>
      <c r="P9937" s="21" t="e">
        <f t="shared" ref="P9937:P10000" ca="1" si="348">sheetexists("budgets", G9937)</f>
        <v>#NAME?</v>
      </c>
    </row>
    <row r="9938" spans="1:16" x14ac:dyDescent="0.25">
      <c r="A9938" s="21" t="s">
        <v>2119</v>
      </c>
      <c r="B9938" s="25">
        <v>42409</v>
      </c>
      <c r="C9938" s="21" t="s">
        <v>6</v>
      </c>
      <c r="D9938" s="21">
        <v>377899</v>
      </c>
      <c r="E9938" s="21"/>
      <c r="F9938" s="55">
        <v>1168.6099999999999</v>
      </c>
      <c r="G9938" s="21" t="s">
        <v>1591</v>
      </c>
      <c r="P9938" s="21" t="e">
        <f t="shared" ca="1" si="348"/>
        <v>#NAME?</v>
      </c>
    </row>
    <row r="9939" spans="1:16" x14ac:dyDescent="0.25">
      <c r="A9939" s="21" t="s">
        <v>2119</v>
      </c>
      <c r="B9939" s="25">
        <v>42409</v>
      </c>
      <c r="C9939" s="21" t="s">
        <v>6</v>
      </c>
      <c r="D9939" s="21">
        <v>593575</v>
      </c>
      <c r="E9939" s="21"/>
      <c r="F9939" s="55">
        <v>46.61</v>
      </c>
      <c r="G9939" s="21" t="s">
        <v>1354</v>
      </c>
      <c r="H9939" s="21" t="s">
        <v>1770</v>
      </c>
      <c r="P9939" s="21" t="e">
        <f t="shared" ca="1" si="348"/>
        <v>#NAME?</v>
      </c>
    </row>
    <row r="9940" spans="1:16" x14ac:dyDescent="0.25">
      <c r="A9940" s="21" t="s">
        <v>2119</v>
      </c>
      <c r="B9940" s="25">
        <v>42409</v>
      </c>
      <c r="C9940" s="21" t="s">
        <v>6</v>
      </c>
      <c r="D9940" s="21">
        <v>143876</v>
      </c>
      <c r="E9940" s="21"/>
      <c r="F9940" s="55">
        <v>301.29000000000002</v>
      </c>
      <c r="G9940" s="21" t="s">
        <v>1538</v>
      </c>
      <c r="H9940" s="21" t="s">
        <v>1770</v>
      </c>
      <c r="I9940" s="25" t="str">
        <f>YEAR(B9940)&amp;"_"&amp;WEEKNUM(B9940)</f>
        <v>2016_7</v>
      </c>
      <c r="P9940" s="21" t="e">
        <f t="shared" ca="1" si="348"/>
        <v>#NAME?</v>
      </c>
    </row>
    <row r="9941" spans="1:16" x14ac:dyDescent="0.25">
      <c r="A9941" s="21" t="s">
        <v>2119</v>
      </c>
      <c r="B9941" s="25">
        <v>42409</v>
      </c>
      <c r="C9941" s="21" t="s">
        <v>1015</v>
      </c>
      <c r="D9941" s="21" t="s">
        <v>46</v>
      </c>
      <c r="E9941" s="26">
        <v>2740</v>
      </c>
      <c r="G9941" s="21" t="s">
        <v>1560</v>
      </c>
      <c r="I9941" s="25" t="str">
        <f>YEAR(B9941)&amp;"_"&amp;WEEKNUM(B9941)</f>
        <v>2016_7</v>
      </c>
      <c r="P9941" s="21" t="e">
        <f t="shared" ca="1" si="348"/>
        <v>#NAME?</v>
      </c>
    </row>
    <row r="9942" spans="1:16" x14ac:dyDescent="0.25">
      <c r="A9942" s="21" t="s">
        <v>2119</v>
      </c>
      <c r="B9942" s="25">
        <v>42409</v>
      </c>
      <c r="C9942" s="21" t="s">
        <v>1015</v>
      </c>
      <c r="D9942" s="21" t="s">
        <v>1069</v>
      </c>
      <c r="E9942" s="26">
        <v>115</v>
      </c>
      <c r="G9942" s="21" t="s">
        <v>1554</v>
      </c>
      <c r="H9942" s="21" t="s">
        <v>1770</v>
      </c>
      <c r="P9942" s="21" t="e">
        <f t="shared" ca="1" si="348"/>
        <v>#NAME?</v>
      </c>
    </row>
    <row r="9943" spans="1:16" x14ac:dyDescent="0.25">
      <c r="A9943" s="21" t="s">
        <v>2119</v>
      </c>
      <c r="B9943" s="25">
        <v>42410</v>
      </c>
      <c r="C9943" s="21" t="s">
        <v>6</v>
      </c>
      <c r="D9943" s="21">
        <v>438815</v>
      </c>
      <c r="E9943" s="55"/>
      <c r="F9943" s="55">
        <v>531.86</v>
      </c>
      <c r="G9943" s="21" t="s">
        <v>1560</v>
      </c>
      <c r="H9943" s="21" t="s">
        <v>1770</v>
      </c>
      <c r="P9943" s="21" t="e">
        <f t="shared" ca="1" si="348"/>
        <v>#NAME?</v>
      </c>
    </row>
    <row r="9944" spans="1:16" x14ac:dyDescent="0.25">
      <c r="A9944" s="21" t="s">
        <v>2119</v>
      </c>
      <c r="B9944" s="25">
        <v>42410</v>
      </c>
      <c r="C9944" s="21" t="s">
        <v>6</v>
      </c>
      <c r="D9944" s="21">
        <v>360757</v>
      </c>
      <c r="E9944" s="55"/>
      <c r="F9944" s="55">
        <v>339.59</v>
      </c>
      <c r="G9944" s="21" t="s">
        <v>1560</v>
      </c>
      <c r="P9944" s="21" t="e">
        <f t="shared" ca="1" si="348"/>
        <v>#NAME?</v>
      </c>
    </row>
    <row r="9945" spans="1:16" x14ac:dyDescent="0.25">
      <c r="A9945" s="21" t="s">
        <v>2119</v>
      </c>
      <c r="B9945" s="25">
        <v>42410</v>
      </c>
      <c r="C9945" s="21" t="s">
        <v>6</v>
      </c>
      <c r="D9945" s="21">
        <v>401564</v>
      </c>
      <c r="E9945" s="55"/>
      <c r="F9945" s="55">
        <v>229.36</v>
      </c>
      <c r="G9945" s="21" t="s">
        <v>1354</v>
      </c>
      <c r="H9945" s="21" t="s">
        <v>1770</v>
      </c>
      <c r="P9945" s="21" t="e">
        <f t="shared" ca="1" si="348"/>
        <v>#NAME?</v>
      </c>
    </row>
    <row r="9946" spans="1:16" x14ac:dyDescent="0.25">
      <c r="A9946" s="21" t="s">
        <v>2119</v>
      </c>
      <c r="B9946" s="25">
        <v>42410</v>
      </c>
      <c r="C9946" s="21" t="s">
        <v>6</v>
      </c>
      <c r="D9946" s="21">
        <v>188506</v>
      </c>
      <c r="E9946" s="55"/>
      <c r="F9946" s="55">
        <v>112.77</v>
      </c>
      <c r="G9946" s="21" t="s">
        <v>1527</v>
      </c>
      <c r="H9946" s="21" t="s">
        <v>1770</v>
      </c>
      <c r="P9946" s="21" t="e">
        <f t="shared" ca="1" si="348"/>
        <v>#NAME?</v>
      </c>
    </row>
    <row r="9947" spans="1:16" x14ac:dyDescent="0.25">
      <c r="A9947" s="21" t="s">
        <v>2119</v>
      </c>
      <c r="B9947" s="25">
        <v>42410</v>
      </c>
      <c r="C9947" s="21" t="s">
        <v>6</v>
      </c>
      <c r="D9947" s="21">
        <v>143894</v>
      </c>
      <c r="E9947" s="55"/>
      <c r="F9947" s="55">
        <v>132.1</v>
      </c>
      <c r="G9947" s="21" t="s">
        <v>1538</v>
      </c>
      <c r="H9947" s="21" t="s">
        <v>1770</v>
      </c>
      <c r="P9947" s="21" t="e">
        <f t="shared" ca="1" si="348"/>
        <v>#NAME?</v>
      </c>
    </row>
    <row r="9948" spans="1:16" x14ac:dyDescent="0.25">
      <c r="A9948" s="21" t="s">
        <v>2119</v>
      </c>
      <c r="B9948" s="25">
        <v>42410</v>
      </c>
      <c r="C9948" s="21" t="s">
        <v>6</v>
      </c>
      <c r="D9948" s="21">
        <v>143533</v>
      </c>
      <c r="E9948" s="55"/>
      <c r="F9948" s="55">
        <v>-127.89</v>
      </c>
      <c r="G9948" s="21" t="s">
        <v>1538</v>
      </c>
      <c r="P9948" s="21" t="e">
        <f t="shared" ca="1" si="348"/>
        <v>#NAME?</v>
      </c>
    </row>
    <row r="9949" spans="1:16" x14ac:dyDescent="0.25">
      <c r="A9949" s="21" t="s">
        <v>2119</v>
      </c>
      <c r="B9949" s="25">
        <v>42411</v>
      </c>
      <c r="C9949" s="21" t="s">
        <v>1400</v>
      </c>
      <c r="D9949" s="21">
        <v>212214</v>
      </c>
      <c r="E9949" s="55"/>
      <c r="F9949" s="55">
        <v>698.3</v>
      </c>
      <c r="G9949" s="21" t="s">
        <v>1542</v>
      </c>
      <c r="H9949" s="21" t="s">
        <v>1770</v>
      </c>
      <c r="P9949" s="21" t="e">
        <f t="shared" ca="1" si="348"/>
        <v>#NAME?</v>
      </c>
    </row>
    <row r="9950" spans="1:16" x14ac:dyDescent="0.25">
      <c r="A9950" s="21" t="s">
        <v>2119</v>
      </c>
      <c r="B9950" s="25">
        <v>42411</v>
      </c>
      <c r="C9950" s="21" t="s">
        <v>6</v>
      </c>
      <c r="D9950" s="21">
        <v>360924</v>
      </c>
      <c r="E9950" s="55"/>
      <c r="F9950" s="55">
        <v>495.21</v>
      </c>
      <c r="G9950" s="21" t="s">
        <v>1560</v>
      </c>
      <c r="H9950" s="21" t="s">
        <v>1770</v>
      </c>
      <c r="P9950" s="21" t="e">
        <f t="shared" ca="1" si="348"/>
        <v>#NAME?</v>
      </c>
    </row>
    <row r="9951" spans="1:16" x14ac:dyDescent="0.25">
      <c r="A9951" s="21" t="s">
        <v>2119</v>
      </c>
      <c r="B9951" s="25">
        <v>42411</v>
      </c>
      <c r="C9951" s="21" t="s">
        <v>6</v>
      </c>
      <c r="D9951" s="21">
        <v>111157</v>
      </c>
      <c r="E9951" s="55"/>
      <c r="F9951" s="55">
        <v>988.16</v>
      </c>
      <c r="G9951" s="21" t="s">
        <v>1591</v>
      </c>
      <c r="P9951" s="21" t="e">
        <f t="shared" ca="1" si="348"/>
        <v>#NAME?</v>
      </c>
    </row>
    <row r="9952" spans="1:16" x14ac:dyDescent="0.25">
      <c r="A9952" s="21" t="s">
        <v>2119</v>
      </c>
      <c r="B9952" s="25">
        <v>42411</v>
      </c>
      <c r="C9952" s="21" t="s">
        <v>1400</v>
      </c>
      <c r="D9952" s="21">
        <v>144003</v>
      </c>
      <c r="E9952" s="55"/>
      <c r="F9952" s="55">
        <v>3026.86</v>
      </c>
      <c r="G9952" s="21" t="s">
        <v>1542</v>
      </c>
      <c r="I9952" s="25" t="str">
        <f>YEAR(B9952)&amp;"_"&amp;WEEKNUM(B9952)</f>
        <v>2016_7</v>
      </c>
      <c r="P9952" s="21" t="e">
        <f t="shared" ca="1" si="348"/>
        <v>#NAME?</v>
      </c>
    </row>
    <row r="9953" spans="1:16" x14ac:dyDescent="0.25">
      <c r="A9953" s="21" t="s">
        <v>2119</v>
      </c>
      <c r="B9953" s="25">
        <v>42412</v>
      </c>
      <c r="C9953" s="21" t="s">
        <v>21</v>
      </c>
      <c r="D9953" s="21" t="s">
        <v>1607</v>
      </c>
      <c r="E9953" s="26">
        <v>-70375.929999999993</v>
      </c>
      <c r="G9953" s="21" t="s">
        <v>1006</v>
      </c>
      <c r="I9953" s="25" t="str">
        <f>YEAR(B9953)&amp;"_"&amp;WEEKNUM(B9953)</f>
        <v>2016_7</v>
      </c>
      <c r="P9953" s="21" t="e">
        <f t="shared" ca="1" si="348"/>
        <v>#NAME?</v>
      </c>
    </row>
    <row r="9954" spans="1:16" x14ac:dyDescent="0.25">
      <c r="A9954" s="21" t="s">
        <v>2119</v>
      </c>
      <c r="B9954" s="25">
        <v>42412</v>
      </c>
      <c r="C9954" s="21" t="s">
        <v>21</v>
      </c>
      <c r="D9954" s="21" t="s">
        <v>1608</v>
      </c>
      <c r="E9954" s="26">
        <v>-700</v>
      </c>
      <c r="G9954" s="21" t="s">
        <v>1608</v>
      </c>
      <c r="H9954" s="21" t="s">
        <v>1770</v>
      </c>
      <c r="P9954" s="21" t="e">
        <f t="shared" ca="1" si="348"/>
        <v>#NAME?</v>
      </c>
    </row>
    <row r="9955" spans="1:16" x14ac:dyDescent="0.25">
      <c r="A9955" s="21" t="s">
        <v>2119</v>
      </c>
      <c r="B9955" s="25">
        <v>42412</v>
      </c>
      <c r="C9955" s="21" t="s">
        <v>6</v>
      </c>
      <c r="D9955" s="21">
        <v>439135</v>
      </c>
      <c r="E9955" s="55"/>
      <c r="F9955" s="55">
        <v>132.56</v>
      </c>
      <c r="G9955" s="21" t="s">
        <v>1560</v>
      </c>
      <c r="H9955" s="21" t="s">
        <v>1770</v>
      </c>
      <c r="P9955" s="21" t="e">
        <f t="shared" ca="1" si="348"/>
        <v>#NAME?</v>
      </c>
    </row>
    <row r="9956" spans="1:16" x14ac:dyDescent="0.25">
      <c r="A9956" s="21" t="s">
        <v>2119</v>
      </c>
      <c r="B9956" s="25">
        <v>42412</v>
      </c>
      <c r="C9956" s="21" t="s">
        <v>6</v>
      </c>
      <c r="D9956" s="21">
        <v>401909</v>
      </c>
      <c r="E9956" s="55"/>
      <c r="F9956" s="55">
        <v>636.12</v>
      </c>
      <c r="G9956" s="21" t="s">
        <v>1560</v>
      </c>
      <c r="H9956" s="21" t="s">
        <v>1770</v>
      </c>
      <c r="P9956" s="21" t="e">
        <f t="shared" ca="1" si="348"/>
        <v>#NAME?</v>
      </c>
    </row>
    <row r="9957" spans="1:16" x14ac:dyDescent="0.25">
      <c r="A9957" s="21" t="s">
        <v>2119</v>
      </c>
      <c r="B9957" s="25">
        <v>42412</v>
      </c>
      <c r="C9957" s="21" t="s">
        <v>6</v>
      </c>
      <c r="D9957" s="21">
        <v>188642</v>
      </c>
      <c r="E9957" s="55"/>
      <c r="F9957" s="55">
        <v>48.48</v>
      </c>
      <c r="G9957" s="21" t="s">
        <v>1527</v>
      </c>
      <c r="H9957" s="21" t="s">
        <v>1770</v>
      </c>
      <c r="P9957" s="21" t="e">
        <f t="shared" ca="1" si="348"/>
        <v>#NAME?</v>
      </c>
    </row>
    <row r="9958" spans="1:16" x14ac:dyDescent="0.25">
      <c r="A9958" s="21" t="s">
        <v>2119</v>
      </c>
      <c r="B9958" s="25">
        <v>42412</v>
      </c>
      <c r="C9958" s="21" t="s">
        <v>6</v>
      </c>
      <c r="D9958" s="21">
        <v>111215</v>
      </c>
      <c r="E9958" s="55"/>
      <c r="F9958" s="55">
        <v>351.03</v>
      </c>
      <c r="G9958" s="21" t="s">
        <v>1591</v>
      </c>
      <c r="H9958" s="21" t="s">
        <v>1770</v>
      </c>
      <c r="P9958" s="21" t="e">
        <f t="shared" ca="1" si="348"/>
        <v>#NAME?</v>
      </c>
    </row>
    <row r="9959" spans="1:16" x14ac:dyDescent="0.25">
      <c r="A9959" s="21" t="s">
        <v>2119</v>
      </c>
      <c r="B9959" s="25">
        <v>42412</v>
      </c>
      <c r="C9959" s="21" t="s">
        <v>6</v>
      </c>
      <c r="D9959" s="21">
        <v>144090</v>
      </c>
      <c r="E9959" s="55"/>
      <c r="F9959" s="55">
        <v>718.62</v>
      </c>
      <c r="G9959" s="21" t="s">
        <v>1538</v>
      </c>
      <c r="P9959" s="21" t="e">
        <f t="shared" ca="1" si="348"/>
        <v>#NAME?</v>
      </c>
    </row>
    <row r="9960" spans="1:16" x14ac:dyDescent="0.25">
      <c r="A9960" s="21" t="s">
        <v>2119</v>
      </c>
      <c r="B9960" s="25">
        <v>42412</v>
      </c>
      <c r="C9960" s="21" t="s">
        <v>6</v>
      </c>
      <c r="D9960" s="21">
        <v>144094</v>
      </c>
      <c r="E9960" s="55"/>
      <c r="F9960" s="55">
        <v>42.34</v>
      </c>
      <c r="G9960" s="21" t="s">
        <v>1609</v>
      </c>
      <c r="H9960" s="21" t="s">
        <v>1770</v>
      </c>
      <c r="P9960" s="21" t="e">
        <f t="shared" ca="1" si="348"/>
        <v>#NAME?</v>
      </c>
    </row>
    <row r="9961" spans="1:16" x14ac:dyDescent="0.25">
      <c r="A9961" s="21" t="s">
        <v>2119</v>
      </c>
      <c r="B9961" s="25">
        <v>42413</v>
      </c>
      <c r="C9961" s="21" t="s">
        <v>6</v>
      </c>
      <c r="D9961" s="21">
        <v>361150</v>
      </c>
      <c r="E9961" s="55"/>
      <c r="F9961" s="55">
        <v>128.37</v>
      </c>
      <c r="G9961" s="21" t="s">
        <v>1560</v>
      </c>
      <c r="H9961" s="21" t="s">
        <v>1770</v>
      </c>
      <c r="P9961" s="21" t="e">
        <f t="shared" ca="1" si="348"/>
        <v>#NAME?</v>
      </c>
    </row>
    <row r="9962" spans="1:16" x14ac:dyDescent="0.25">
      <c r="A9962" s="21" t="s">
        <v>2119</v>
      </c>
      <c r="B9962" s="25">
        <v>42413</v>
      </c>
      <c r="C9962" s="21" t="s">
        <v>6</v>
      </c>
      <c r="D9962" s="21">
        <v>188684</v>
      </c>
      <c r="E9962" s="55"/>
      <c r="F9962" s="55">
        <v>138.65</v>
      </c>
      <c r="G9962" s="21" t="s">
        <v>1527</v>
      </c>
      <c r="H9962" s="21" t="s">
        <v>1770</v>
      </c>
      <c r="P9962" s="21" t="e">
        <f t="shared" ca="1" si="348"/>
        <v>#NAME?</v>
      </c>
    </row>
    <row r="9963" spans="1:16" x14ac:dyDescent="0.25">
      <c r="A9963" s="21" t="s">
        <v>2119</v>
      </c>
      <c r="B9963" s="25">
        <v>42415</v>
      </c>
      <c r="C9963" s="21" t="s">
        <v>6</v>
      </c>
      <c r="D9963" s="21">
        <v>144294</v>
      </c>
      <c r="E9963" s="55"/>
      <c r="F9963" s="55">
        <v>845.34</v>
      </c>
      <c r="G9963" s="21" t="s">
        <v>1538</v>
      </c>
      <c r="I9963" s="25" t="str">
        <f t="shared" ref="I9963:I9974" si="349">YEAR(B9963)&amp;"_"&amp;WEEKNUM(B9963)</f>
        <v>2016_8</v>
      </c>
      <c r="P9963" s="21" t="e">
        <f t="shared" ca="1" si="348"/>
        <v>#NAME?</v>
      </c>
    </row>
    <row r="9964" spans="1:16" x14ac:dyDescent="0.25">
      <c r="A9964" s="21" t="s">
        <v>2119</v>
      </c>
      <c r="B9964" s="25">
        <v>42416</v>
      </c>
      <c r="C9964" s="21" t="s">
        <v>1015</v>
      </c>
      <c r="D9964" s="21" t="s">
        <v>1572</v>
      </c>
      <c r="E9964" s="26">
        <v>-15000</v>
      </c>
      <c r="G9964" s="21" t="s">
        <v>1572</v>
      </c>
      <c r="H9964" s="21" t="s">
        <v>1770</v>
      </c>
      <c r="I9964" s="25" t="str">
        <f t="shared" si="349"/>
        <v>2016_8</v>
      </c>
      <c r="P9964" s="21" t="e">
        <f t="shared" ca="1" si="348"/>
        <v>#NAME?</v>
      </c>
    </row>
    <row r="9965" spans="1:16" x14ac:dyDescent="0.25">
      <c r="A9965" s="21" t="s">
        <v>2119</v>
      </c>
      <c r="B9965" s="25">
        <v>42416</v>
      </c>
      <c r="C9965" s="21" t="s">
        <v>21</v>
      </c>
      <c r="D9965" s="21" t="s">
        <v>1382</v>
      </c>
      <c r="E9965" s="26">
        <v>2000</v>
      </c>
      <c r="G9965" s="21" t="s">
        <v>1591</v>
      </c>
      <c r="H9965" s="21" t="s">
        <v>1770</v>
      </c>
      <c r="I9965" s="25" t="str">
        <f t="shared" si="349"/>
        <v>2016_8</v>
      </c>
      <c r="P9965" s="21" t="e">
        <f t="shared" ca="1" si="348"/>
        <v>#NAME?</v>
      </c>
    </row>
    <row r="9966" spans="1:16" x14ac:dyDescent="0.25">
      <c r="A9966" s="21" t="s">
        <v>2119</v>
      </c>
      <c r="B9966" s="25">
        <v>42416</v>
      </c>
      <c r="C9966" s="21" t="s">
        <v>21</v>
      </c>
      <c r="D9966" s="21" t="s">
        <v>1382</v>
      </c>
      <c r="E9966" s="26">
        <v>2000</v>
      </c>
      <c r="G9966" s="21" t="s">
        <v>1591</v>
      </c>
      <c r="I9966" s="25" t="str">
        <f t="shared" si="349"/>
        <v>2016_8</v>
      </c>
      <c r="P9966" s="21" t="e">
        <f t="shared" ca="1" si="348"/>
        <v>#NAME?</v>
      </c>
    </row>
    <row r="9967" spans="1:16" x14ac:dyDescent="0.25">
      <c r="A9967" s="21" t="s">
        <v>2119</v>
      </c>
      <c r="B9967" s="25">
        <v>42416</v>
      </c>
      <c r="C9967" s="21" t="s">
        <v>21</v>
      </c>
      <c r="D9967" s="21" t="s">
        <v>40</v>
      </c>
      <c r="E9967" s="26">
        <v>4500</v>
      </c>
      <c r="G9967" s="21" t="s">
        <v>1542</v>
      </c>
      <c r="I9967" s="25" t="str">
        <f t="shared" si="349"/>
        <v>2016_8</v>
      </c>
      <c r="P9967" s="21" t="e">
        <f t="shared" ca="1" si="348"/>
        <v>#NAME?</v>
      </c>
    </row>
    <row r="9968" spans="1:16" x14ac:dyDescent="0.25">
      <c r="A9968" s="21" t="s">
        <v>2119</v>
      </c>
      <c r="B9968" s="25">
        <v>42416</v>
      </c>
      <c r="C9968" s="21" t="s">
        <v>21</v>
      </c>
      <c r="D9968" s="21" t="s">
        <v>40</v>
      </c>
      <c r="E9968" s="26">
        <v>150</v>
      </c>
      <c r="G9968" s="21" t="s">
        <v>997</v>
      </c>
      <c r="H9968" s="21" t="s">
        <v>1770</v>
      </c>
      <c r="I9968" s="25" t="str">
        <f t="shared" si="349"/>
        <v>2016_8</v>
      </c>
      <c r="P9968" s="21" t="e">
        <f t="shared" ca="1" si="348"/>
        <v>#NAME?</v>
      </c>
    </row>
    <row r="9969" spans="1:16" x14ac:dyDescent="0.25">
      <c r="A9969" s="21" t="s">
        <v>2119</v>
      </c>
      <c r="B9969" s="25">
        <v>42416</v>
      </c>
      <c r="C9969" s="21" t="s">
        <v>21</v>
      </c>
      <c r="D9969" s="21" t="s">
        <v>40</v>
      </c>
      <c r="E9969" s="26">
        <v>510</v>
      </c>
      <c r="G9969" s="21" t="s">
        <v>1560</v>
      </c>
      <c r="I9969" s="25" t="str">
        <f t="shared" si="349"/>
        <v>2016_8</v>
      </c>
      <c r="P9969" s="21" t="e">
        <f t="shared" ca="1" si="348"/>
        <v>#NAME?</v>
      </c>
    </row>
    <row r="9970" spans="1:16" x14ac:dyDescent="0.25">
      <c r="A9970" s="21" t="s">
        <v>2119</v>
      </c>
      <c r="B9970" s="25">
        <v>42416</v>
      </c>
      <c r="C9970" s="21" t="s">
        <v>21</v>
      </c>
      <c r="D9970" s="21" t="s">
        <v>40</v>
      </c>
      <c r="E9970" s="26">
        <v>220</v>
      </c>
      <c r="G9970" s="21" t="s">
        <v>1585</v>
      </c>
      <c r="I9970" s="25" t="str">
        <f t="shared" si="349"/>
        <v>2016_8</v>
      </c>
      <c r="P9970" s="21" t="e">
        <f t="shared" ca="1" si="348"/>
        <v>#NAME?</v>
      </c>
    </row>
    <row r="9971" spans="1:16" x14ac:dyDescent="0.25">
      <c r="A9971" s="21" t="s">
        <v>2119</v>
      </c>
      <c r="B9971" s="25">
        <v>42416</v>
      </c>
      <c r="C9971" s="21" t="s">
        <v>21</v>
      </c>
      <c r="D9971" s="21" t="s">
        <v>40</v>
      </c>
      <c r="E9971" s="26">
        <v>670</v>
      </c>
      <c r="G9971" s="21" t="s">
        <v>1354</v>
      </c>
      <c r="H9971" s="21" t="s">
        <v>1770</v>
      </c>
      <c r="I9971" s="25" t="str">
        <f t="shared" si="349"/>
        <v>2016_8</v>
      </c>
      <c r="P9971" s="21" t="e">
        <f t="shared" ca="1" si="348"/>
        <v>#NAME?</v>
      </c>
    </row>
    <row r="9972" spans="1:16" x14ac:dyDescent="0.25">
      <c r="A9972" s="21" t="s">
        <v>2119</v>
      </c>
      <c r="B9972" s="25">
        <v>42416</v>
      </c>
      <c r="C9972" s="21" t="s">
        <v>21</v>
      </c>
      <c r="D9972" s="21" t="s">
        <v>1419</v>
      </c>
      <c r="E9972" s="26">
        <v>1900</v>
      </c>
      <c r="G9972" s="21" t="s">
        <v>1538</v>
      </c>
      <c r="H9972" s="21" t="s">
        <v>1770</v>
      </c>
      <c r="I9972" s="25" t="str">
        <f t="shared" si="349"/>
        <v>2016_8</v>
      </c>
      <c r="P9972" s="21" t="e">
        <f t="shared" ca="1" si="348"/>
        <v>#NAME?</v>
      </c>
    </row>
    <row r="9973" spans="1:16" x14ac:dyDescent="0.25">
      <c r="A9973" s="21" t="s">
        <v>2119</v>
      </c>
      <c r="B9973" s="25">
        <v>42416</v>
      </c>
      <c r="C9973" s="21" t="s">
        <v>21</v>
      </c>
      <c r="D9973" s="21" t="s">
        <v>1419</v>
      </c>
      <c r="E9973" s="26">
        <v>1900</v>
      </c>
      <c r="G9973" s="21" t="s">
        <v>1538</v>
      </c>
      <c r="H9973" s="21" t="s">
        <v>1770</v>
      </c>
      <c r="I9973" s="25" t="str">
        <f t="shared" si="349"/>
        <v>2016_8</v>
      </c>
      <c r="P9973" s="21" t="e">
        <f t="shared" ca="1" si="348"/>
        <v>#NAME?</v>
      </c>
    </row>
    <row r="9974" spans="1:16" x14ac:dyDescent="0.25">
      <c r="A9974" s="21" t="s">
        <v>2119</v>
      </c>
      <c r="B9974" s="25">
        <v>42416</v>
      </c>
      <c r="C9974" s="21" t="s">
        <v>21</v>
      </c>
      <c r="D9974" s="21" t="s">
        <v>295</v>
      </c>
      <c r="E9974" s="26">
        <v>1800</v>
      </c>
      <c r="G9974" s="21" t="s">
        <v>1591</v>
      </c>
      <c r="H9974" s="21" t="s">
        <v>1770</v>
      </c>
      <c r="I9974" s="25" t="str">
        <f t="shared" si="349"/>
        <v>2016_8</v>
      </c>
      <c r="P9974" s="21" t="e">
        <f t="shared" ca="1" si="348"/>
        <v>#NAME?</v>
      </c>
    </row>
    <row r="9975" spans="1:16" x14ac:dyDescent="0.25">
      <c r="A9975" s="21" t="s">
        <v>2119</v>
      </c>
      <c r="B9975" s="25">
        <v>42416</v>
      </c>
      <c r="C9975" s="21" t="s">
        <v>21</v>
      </c>
      <c r="D9975" s="21" t="s">
        <v>46</v>
      </c>
      <c r="E9975" s="26">
        <v>2740</v>
      </c>
      <c r="G9975" s="21" t="s">
        <v>1560</v>
      </c>
      <c r="H9975" s="21" t="s">
        <v>1770</v>
      </c>
      <c r="P9975" s="21" t="e">
        <f t="shared" ca="1" si="348"/>
        <v>#NAME?</v>
      </c>
    </row>
    <row r="9976" spans="1:16" x14ac:dyDescent="0.25">
      <c r="A9976" s="21" t="s">
        <v>2119</v>
      </c>
      <c r="B9976" s="25">
        <v>42416</v>
      </c>
      <c r="C9976" s="21" t="s">
        <v>6</v>
      </c>
      <c r="D9976" s="21" t="s">
        <v>299</v>
      </c>
      <c r="E9976" s="55"/>
      <c r="F9976" s="55">
        <v>-401.74</v>
      </c>
      <c r="G9976" s="21" t="s">
        <v>1560</v>
      </c>
      <c r="H9976" s="21" t="s">
        <v>1770</v>
      </c>
      <c r="P9976" s="21" t="e">
        <f t="shared" ca="1" si="348"/>
        <v>#NAME?</v>
      </c>
    </row>
    <row r="9977" spans="1:16" x14ac:dyDescent="0.25">
      <c r="A9977" s="21" t="s">
        <v>2119</v>
      </c>
      <c r="B9977" s="25">
        <v>42416</v>
      </c>
      <c r="C9977" s="21" t="s">
        <v>6</v>
      </c>
      <c r="D9977" s="21">
        <v>361300</v>
      </c>
      <c r="E9977" s="55"/>
      <c r="F9977" s="55">
        <v>177.66</v>
      </c>
      <c r="G9977" s="21" t="s">
        <v>1538</v>
      </c>
      <c r="P9977" s="21" t="e">
        <f t="shared" ca="1" si="348"/>
        <v>#NAME?</v>
      </c>
    </row>
    <row r="9978" spans="1:16" x14ac:dyDescent="0.25">
      <c r="A9978" s="21" t="s">
        <v>2119</v>
      </c>
      <c r="B9978" s="25">
        <v>42416</v>
      </c>
      <c r="C9978" s="21" t="s">
        <v>6</v>
      </c>
      <c r="D9978" s="21">
        <v>361304</v>
      </c>
      <c r="E9978" s="55"/>
      <c r="F9978" s="55">
        <v>21.17</v>
      </c>
      <c r="G9978" s="21" t="s">
        <v>1609</v>
      </c>
      <c r="P9978" s="21" t="e">
        <f t="shared" ca="1" si="348"/>
        <v>#NAME?</v>
      </c>
    </row>
    <row r="9979" spans="1:16" x14ac:dyDescent="0.25">
      <c r="A9979" s="21" t="s">
        <v>2119</v>
      </c>
      <c r="B9979" s="25">
        <v>42416</v>
      </c>
      <c r="C9979" s="21" t="s">
        <v>6</v>
      </c>
      <c r="D9979" s="21">
        <v>361321</v>
      </c>
      <c r="E9979" s="55"/>
      <c r="F9979" s="55">
        <v>21.17</v>
      </c>
      <c r="G9979" s="21" t="s">
        <v>1609</v>
      </c>
      <c r="H9979" s="21" t="s">
        <v>1770</v>
      </c>
      <c r="P9979" s="21" t="e">
        <f t="shared" ca="1" si="348"/>
        <v>#NAME?</v>
      </c>
    </row>
    <row r="9980" spans="1:16" x14ac:dyDescent="0.25">
      <c r="A9980" s="21" t="s">
        <v>2119</v>
      </c>
      <c r="B9980" s="25">
        <v>42416</v>
      </c>
      <c r="C9980" s="21" t="s">
        <v>6</v>
      </c>
      <c r="D9980" s="21">
        <v>361320</v>
      </c>
      <c r="E9980" s="55"/>
      <c r="F9980" s="55">
        <v>1541.57</v>
      </c>
      <c r="G9980" s="21" t="s">
        <v>1560</v>
      </c>
      <c r="H9980" s="21" t="s">
        <v>1770</v>
      </c>
      <c r="P9980" s="21" t="e">
        <f t="shared" ca="1" si="348"/>
        <v>#NAME?</v>
      </c>
    </row>
    <row r="9981" spans="1:16" x14ac:dyDescent="0.25">
      <c r="A9981" s="21" t="s">
        <v>2119</v>
      </c>
      <c r="B9981" s="25">
        <v>42416</v>
      </c>
      <c r="C9981" s="21" t="s">
        <v>6</v>
      </c>
      <c r="D9981" s="21">
        <v>361395</v>
      </c>
      <c r="E9981" s="55"/>
      <c r="F9981" s="55">
        <v>127.77</v>
      </c>
      <c r="G9981" s="21" t="s">
        <v>1560</v>
      </c>
      <c r="P9981" s="21" t="e">
        <f t="shared" ca="1" si="348"/>
        <v>#NAME?</v>
      </c>
    </row>
    <row r="9982" spans="1:16" x14ac:dyDescent="0.25">
      <c r="A9982" s="21" t="s">
        <v>2119</v>
      </c>
      <c r="B9982" s="25">
        <v>42416</v>
      </c>
      <c r="C9982" s="21" t="s">
        <v>6</v>
      </c>
      <c r="D9982" s="21" t="s">
        <v>299</v>
      </c>
      <c r="E9982" s="55"/>
      <c r="F9982" s="55">
        <v>11.59</v>
      </c>
      <c r="G9982" s="21" t="s">
        <v>1364</v>
      </c>
      <c r="P9982" s="21" t="e">
        <f t="shared" ca="1" si="348"/>
        <v>#NAME?</v>
      </c>
    </row>
    <row r="9983" spans="1:16" x14ac:dyDescent="0.25">
      <c r="A9983" s="21" t="s">
        <v>2119</v>
      </c>
      <c r="B9983" s="25">
        <v>42416</v>
      </c>
      <c r="C9983" s="21" t="s">
        <v>6</v>
      </c>
      <c r="D9983" s="21">
        <v>300844</v>
      </c>
      <c r="E9983" s="55"/>
      <c r="F9983" s="55">
        <v>66.19</v>
      </c>
      <c r="G9983" s="21" t="s">
        <v>1556</v>
      </c>
      <c r="P9983" s="21" t="e">
        <f t="shared" ca="1" si="348"/>
        <v>#NAME?</v>
      </c>
    </row>
    <row r="9984" spans="1:16" x14ac:dyDescent="0.25">
      <c r="A9984" s="21" t="s">
        <v>2119</v>
      </c>
      <c r="B9984" s="25">
        <v>42416</v>
      </c>
      <c r="C9984" s="21">
        <v>3014551503</v>
      </c>
      <c r="D9984" s="21">
        <v>379859</v>
      </c>
      <c r="E9984" s="55"/>
      <c r="F9984" s="55">
        <v>356.36</v>
      </c>
      <c r="G9984" s="21" t="s">
        <v>1610</v>
      </c>
      <c r="I9984" s="25" t="str">
        <f t="shared" ref="I9984:I9989" si="350">YEAR(B9984)&amp;"_"&amp;WEEKNUM(B9984)</f>
        <v>2016_8</v>
      </c>
      <c r="P9984" s="21" t="e">
        <f t="shared" ca="1" si="348"/>
        <v>#NAME?</v>
      </c>
    </row>
    <row r="9985" spans="1:16" x14ac:dyDescent="0.25">
      <c r="A9985" s="21" t="s">
        <v>2119</v>
      </c>
      <c r="B9985" s="25">
        <v>42416</v>
      </c>
      <c r="C9985" s="21" t="s">
        <v>21</v>
      </c>
      <c r="D9985" s="21" t="s">
        <v>1173</v>
      </c>
      <c r="E9985" s="26">
        <v>3500</v>
      </c>
      <c r="G9985" s="21" t="s">
        <v>1542</v>
      </c>
      <c r="H9985" s="21" t="s">
        <v>1770</v>
      </c>
      <c r="I9985" s="25" t="str">
        <f t="shared" si="350"/>
        <v>2016_8</v>
      </c>
      <c r="P9985" s="21" t="e">
        <f t="shared" ca="1" si="348"/>
        <v>#NAME?</v>
      </c>
    </row>
    <row r="9986" spans="1:16" x14ac:dyDescent="0.25">
      <c r="A9986" s="21" t="s">
        <v>2119</v>
      </c>
      <c r="B9986" s="25">
        <v>42417</v>
      </c>
      <c r="C9986" s="21" t="s">
        <v>21</v>
      </c>
      <c r="D9986" s="21" t="s">
        <v>924</v>
      </c>
      <c r="E9986" s="26">
        <v>3525</v>
      </c>
      <c r="G9986" s="21" t="s">
        <v>1591</v>
      </c>
      <c r="H9986" s="21" t="s">
        <v>1770</v>
      </c>
      <c r="I9986" s="25" t="str">
        <f t="shared" si="350"/>
        <v>2016_8</v>
      </c>
      <c r="P9986" s="21" t="e">
        <f t="shared" ca="1" si="348"/>
        <v>#NAME?</v>
      </c>
    </row>
    <row r="9987" spans="1:16" x14ac:dyDescent="0.25">
      <c r="A9987" s="21" t="s">
        <v>2119</v>
      </c>
      <c r="B9987" s="25">
        <v>42417</v>
      </c>
      <c r="C9987" s="21" t="s">
        <v>21</v>
      </c>
      <c r="D9987" s="21" t="s">
        <v>924</v>
      </c>
      <c r="E9987" s="26">
        <v>3000</v>
      </c>
      <c r="G9987" s="21" t="s">
        <v>1538</v>
      </c>
      <c r="I9987" s="25" t="str">
        <f t="shared" si="350"/>
        <v>2016_8</v>
      </c>
      <c r="P9987" s="21" t="e">
        <f t="shared" ca="1" si="348"/>
        <v>#NAME?</v>
      </c>
    </row>
    <row r="9988" spans="1:16" x14ac:dyDescent="0.25">
      <c r="A9988" s="21" t="s">
        <v>2119</v>
      </c>
      <c r="B9988" s="25">
        <v>42417</v>
      </c>
      <c r="C9988" s="21" t="s">
        <v>21</v>
      </c>
      <c r="D9988" s="21" t="s">
        <v>924</v>
      </c>
      <c r="E9988" s="26">
        <v>300</v>
      </c>
      <c r="G9988" s="21" t="s">
        <v>1585</v>
      </c>
      <c r="H9988" s="21" t="s">
        <v>1770</v>
      </c>
      <c r="I9988" s="25" t="str">
        <f t="shared" si="350"/>
        <v>2016_8</v>
      </c>
      <c r="P9988" s="21" t="e">
        <f t="shared" ca="1" si="348"/>
        <v>#NAME?</v>
      </c>
    </row>
    <row r="9989" spans="1:16" x14ac:dyDescent="0.25">
      <c r="A9989" s="21" t="s">
        <v>2119</v>
      </c>
      <c r="B9989" s="25">
        <v>42417</v>
      </c>
      <c r="C9989" s="21" t="s">
        <v>21</v>
      </c>
      <c r="D9989" s="21" t="s">
        <v>1382</v>
      </c>
      <c r="E9989" s="26">
        <v>2500</v>
      </c>
      <c r="G9989" s="21" t="s">
        <v>1591</v>
      </c>
      <c r="H9989" s="21" t="s">
        <v>1770</v>
      </c>
      <c r="I9989" s="25" t="str">
        <f t="shared" si="350"/>
        <v>2016_8</v>
      </c>
      <c r="P9989" s="21" t="e">
        <f t="shared" ca="1" si="348"/>
        <v>#NAME?</v>
      </c>
    </row>
    <row r="9990" spans="1:16" x14ac:dyDescent="0.25">
      <c r="A9990" s="21" t="s">
        <v>2119</v>
      </c>
      <c r="B9990" s="25">
        <v>42417</v>
      </c>
      <c r="C9990" s="21" t="s">
        <v>21</v>
      </c>
      <c r="D9990" s="21" t="s">
        <v>726</v>
      </c>
      <c r="E9990" s="26">
        <v>600</v>
      </c>
      <c r="G9990" s="21" t="s">
        <v>1527</v>
      </c>
      <c r="P9990" s="21" t="e">
        <f t="shared" ca="1" si="348"/>
        <v>#NAME?</v>
      </c>
    </row>
    <row r="9991" spans="1:16" x14ac:dyDescent="0.25">
      <c r="A9991" s="21" t="s">
        <v>2119</v>
      </c>
      <c r="B9991" s="25">
        <v>42417</v>
      </c>
      <c r="C9991" s="21" t="s">
        <v>1400</v>
      </c>
      <c r="D9991" s="21">
        <v>416158</v>
      </c>
      <c r="E9991" s="55"/>
      <c r="F9991" s="55">
        <v>1190.5</v>
      </c>
      <c r="G9991" s="21" t="s">
        <v>1542</v>
      </c>
      <c r="H9991" s="21" t="s">
        <v>1770</v>
      </c>
      <c r="P9991" s="21" t="e">
        <f t="shared" ca="1" si="348"/>
        <v>#NAME?</v>
      </c>
    </row>
    <row r="9992" spans="1:16" x14ac:dyDescent="0.25">
      <c r="A9992" s="21" t="s">
        <v>2119</v>
      </c>
      <c r="B9992" s="25">
        <v>42417</v>
      </c>
      <c r="C9992" s="21" t="s">
        <v>6</v>
      </c>
      <c r="D9992" s="21">
        <v>439651</v>
      </c>
      <c r="E9992" s="55"/>
      <c r="F9992" s="55">
        <v>110.31</v>
      </c>
      <c r="G9992" s="21" t="s">
        <v>1560</v>
      </c>
      <c r="H9992" s="21" t="s">
        <v>1770</v>
      </c>
      <c r="P9992" s="21" t="e">
        <f t="shared" ca="1" si="348"/>
        <v>#NAME?</v>
      </c>
    </row>
    <row r="9993" spans="1:16" x14ac:dyDescent="0.25">
      <c r="A9993" s="21" t="s">
        <v>2119</v>
      </c>
      <c r="B9993" s="25">
        <v>42417</v>
      </c>
      <c r="C9993" s="21">
        <v>3014551503</v>
      </c>
      <c r="D9993" s="21" t="s">
        <v>299</v>
      </c>
      <c r="E9993" s="55"/>
      <c r="F9993" s="55">
        <v>43.07</v>
      </c>
      <c r="G9993" s="21" t="s">
        <v>1538</v>
      </c>
      <c r="H9993" s="21" t="s">
        <v>1770</v>
      </c>
      <c r="P9993" s="21" t="e">
        <f t="shared" ca="1" si="348"/>
        <v>#NAME?</v>
      </c>
    </row>
    <row r="9994" spans="1:16" x14ac:dyDescent="0.25">
      <c r="A9994" s="21" t="s">
        <v>2119</v>
      </c>
      <c r="B9994" s="25">
        <v>42417</v>
      </c>
      <c r="C9994" s="21" t="s">
        <v>6</v>
      </c>
      <c r="D9994" s="21">
        <v>361420</v>
      </c>
      <c r="E9994" s="55"/>
      <c r="F9994" s="55">
        <v>329.32</v>
      </c>
      <c r="G9994" s="21" t="s">
        <v>1560</v>
      </c>
      <c r="P9994" s="21" t="e">
        <f t="shared" ca="1" si="348"/>
        <v>#NAME?</v>
      </c>
    </row>
    <row r="9995" spans="1:16" x14ac:dyDescent="0.25">
      <c r="A9995" s="21" t="s">
        <v>2119</v>
      </c>
      <c r="B9995" s="25">
        <v>42417</v>
      </c>
      <c r="C9995" s="21" t="s">
        <v>6</v>
      </c>
      <c r="D9995" s="21">
        <v>300932</v>
      </c>
      <c r="E9995" s="55"/>
      <c r="F9995" s="55">
        <v>230.37</v>
      </c>
      <c r="G9995" s="21" t="s">
        <v>1556</v>
      </c>
      <c r="P9995" s="21" t="e">
        <f t="shared" ca="1" si="348"/>
        <v>#NAME?</v>
      </c>
    </row>
    <row r="9996" spans="1:16" x14ac:dyDescent="0.25">
      <c r="A9996" s="21" t="s">
        <v>2119</v>
      </c>
      <c r="B9996" s="25">
        <v>42417</v>
      </c>
      <c r="C9996" s="21" t="s">
        <v>6</v>
      </c>
      <c r="D9996" s="21">
        <v>300947</v>
      </c>
      <c r="E9996" s="55"/>
      <c r="F9996" s="55">
        <v>84.23</v>
      </c>
      <c r="G9996" s="21" t="s">
        <v>1556</v>
      </c>
      <c r="H9996" s="21" t="s">
        <v>1770</v>
      </c>
      <c r="P9996" s="21" t="e">
        <f t="shared" ca="1" si="348"/>
        <v>#NAME?</v>
      </c>
    </row>
    <row r="9997" spans="1:16" x14ac:dyDescent="0.25">
      <c r="A9997" s="21" t="s">
        <v>2119</v>
      </c>
      <c r="B9997" s="25">
        <v>42417</v>
      </c>
      <c r="C9997" s="21" t="s">
        <v>6</v>
      </c>
      <c r="D9997" s="21">
        <v>144406</v>
      </c>
      <c r="E9997" s="55"/>
      <c r="F9997" s="55">
        <v>358.9</v>
      </c>
      <c r="G9997" s="21" t="s">
        <v>1538</v>
      </c>
      <c r="I9997" s="25" t="str">
        <f>YEAR(B9997)&amp;"_"&amp;WEEKNUM(B9997)</f>
        <v>2016_8</v>
      </c>
      <c r="P9997" s="21" t="e">
        <f t="shared" ca="1" si="348"/>
        <v>#NAME?</v>
      </c>
    </row>
    <row r="9998" spans="1:16" x14ac:dyDescent="0.25">
      <c r="A9998" s="21" t="s">
        <v>2119</v>
      </c>
      <c r="B9998" s="25">
        <v>42418</v>
      </c>
      <c r="C9998" s="21" t="s">
        <v>21</v>
      </c>
      <c r="D9998" s="21" t="s">
        <v>1300</v>
      </c>
      <c r="E9998" s="26">
        <v>780</v>
      </c>
      <c r="G9998" s="21" t="s">
        <v>386</v>
      </c>
      <c r="I9998" s="25" t="str">
        <f>YEAR(B9998)&amp;"_"&amp;WEEKNUM(B9998)</f>
        <v>2016_8</v>
      </c>
      <c r="P9998" s="21" t="e">
        <f t="shared" ca="1" si="348"/>
        <v>#NAME?</v>
      </c>
    </row>
    <row r="9999" spans="1:16" x14ac:dyDescent="0.25">
      <c r="A9999" s="21" t="s">
        <v>2119</v>
      </c>
      <c r="B9999" s="25">
        <v>42418</v>
      </c>
      <c r="C9999" s="21" t="s">
        <v>21</v>
      </c>
      <c r="D9999" s="21" t="s">
        <v>1300</v>
      </c>
      <c r="E9999" s="26">
        <v>165</v>
      </c>
      <c r="G9999" s="21" t="s">
        <v>259</v>
      </c>
      <c r="H9999" s="21" t="s">
        <v>1770</v>
      </c>
      <c r="P9999" s="21" t="e">
        <f t="shared" ca="1" si="348"/>
        <v>#NAME?</v>
      </c>
    </row>
    <row r="10000" spans="1:16" x14ac:dyDescent="0.25">
      <c r="A10000" s="21" t="s">
        <v>2119</v>
      </c>
      <c r="B10000" s="25">
        <v>42418</v>
      </c>
      <c r="C10000" s="21" t="s">
        <v>6</v>
      </c>
      <c r="D10000" s="21">
        <v>439832</v>
      </c>
      <c r="E10000" s="55"/>
      <c r="F10000" s="55">
        <v>415.29</v>
      </c>
      <c r="G10000" s="21" t="s">
        <v>1560</v>
      </c>
      <c r="P10000" s="21" t="e">
        <f t="shared" ca="1" si="348"/>
        <v>#NAME?</v>
      </c>
    </row>
    <row r="10001" spans="1:16" x14ac:dyDescent="0.25">
      <c r="A10001" s="21" t="s">
        <v>2119</v>
      </c>
      <c r="B10001" s="25">
        <v>42418</v>
      </c>
      <c r="C10001" s="21" t="s">
        <v>1230</v>
      </c>
      <c r="D10001" s="21">
        <v>361599</v>
      </c>
      <c r="E10001" s="55"/>
      <c r="F10001" s="55">
        <v>402.47</v>
      </c>
      <c r="G10001" s="21" t="s">
        <v>1460</v>
      </c>
      <c r="H10001" s="21" t="s">
        <v>1770</v>
      </c>
      <c r="P10001" s="21" t="e">
        <f t="shared" ref="P10001:P10064" ca="1" si="351">sheetexists("budgets", G10001)</f>
        <v>#NAME?</v>
      </c>
    </row>
    <row r="10002" spans="1:16" x14ac:dyDescent="0.25">
      <c r="A10002" s="21" t="s">
        <v>2119</v>
      </c>
      <c r="B10002" s="25">
        <v>42418</v>
      </c>
      <c r="C10002" s="21" t="s">
        <v>6</v>
      </c>
      <c r="D10002" s="21">
        <v>111478</v>
      </c>
      <c r="E10002" s="55"/>
      <c r="F10002" s="55">
        <v>871.58</v>
      </c>
      <c r="G10002" s="21" t="s">
        <v>1591</v>
      </c>
      <c r="P10002" s="21" t="e">
        <f t="shared" ca="1" si="351"/>
        <v>#NAME?</v>
      </c>
    </row>
    <row r="10003" spans="1:16" x14ac:dyDescent="0.25">
      <c r="A10003" s="21" t="s">
        <v>2119</v>
      </c>
      <c r="B10003" s="25">
        <v>42418</v>
      </c>
      <c r="C10003" s="21" t="s">
        <v>1400</v>
      </c>
      <c r="D10003" s="21">
        <v>144504</v>
      </c>
      <c r="E10003" s="55"/>
      <c r="F10003" s="55">
        <v>1211.56</v>
      </c>
      <c r="G10003" s="21" t="s">
        <v>1542</v>
      </c>
      <c r="H10003" s="21" t="s">
        <v>1770</v>
      </c>
      <c r="P10003" s="21" t="e">
        <f t="shared" ca="1" si="351"/>
        <v>#NAME?</v>
      </c>
    </row>
    <row r="10004" spans="1:16" x14ac:dyDescent="0.25">
      <c r="A10004" s="21" t="s">
        <v>2119</v>
      </c>
      <c r="B10004" s="25">
        <v>42419</v>
      </c>
      <c r="C10004" s="21" t="s">
        <v>6</v>
      </c>
      <c r="D10004" s="21">
        <v>439982</v>
      </c>
      <c r="E10004" s="55"/>
      <c r="F10004" s="55">
        <v>429.04</v>
      </c>
      <c r="G10004" s="21" t="s">
        <v>1560</v>
      </c>
      <c r="H10004" s="21" t="s">
        <v>1770</v>
      </c>
      <c r="P10004" s="21" t="e">
        <f t="shared" ca="1" si="351"/>
        <v>#NAME?</v>
      </c>
    </row>
    <row r="10005" spans="1:16" x14ac:dyDescent="0.25">
      <c r="A10005" s="21" t="s">
        <v>2119</v>
      </c>
      <c r="B10005" s="25">
        <v>42419</v>
      </c>
      <c r="C10005" s="21" t="s">
        <v>6</v>
      </c>
      <c r="D10005" s="21">
        <v>361717</v>
      </c>
      <c r="E10005" s="55"/>
      <c r="F10005" s="55">
        <v>334.5</v>
      </c>
      <c r="G10005" s="21" t="s">
        <v>1560</v>
      </c>
      <c r="H10005" s="21" t="s">
        <v>1770</v>
      </c>
      <c r="P10005" s="21" t="e">
        <f t="shared" ca="1" si="351"/>
        <v>#NAME?</v>
      </c>
    </row>
    <row r="10006" spans="1:16" x14ac:dyDescent="0.25">
      <c r="A10006" s="21" t="s">
        <v>2119</v>
      </c>
      <c r="B10006" s="25">
        <v>42419</v>
      </c>
      <c r="C10006" s="21" t="s">
        <v>6</v>
      </c>
      <c r="D10006" s="21">
        <v>361790</v>
      </c>
      <c r="E10006" s="55"/>
      <c r="F10006" s="55">
        <v>268.82</v>
      </c>
      <c r="G10006" s="21" t="s">
        <v>1538</v>
      </c>
      <c r="H10006" s="21" t="s">
        <v>1770</v>
      </c>
      <c r="P10006" s="21" t="e">
        <f t="shared" ca="1" si="351"/>
        <v>#NAME?</v>
      </c>
    </row>
    <row r="10007" spans="1:16" x14ac:dyDescent="0.25">
      <c r="A10007" s="21" t="s">
        <v>2119</v>
      </c>
      <c r="B10007" s="25">
        <v>42419</v>
      </c>
      <c r="C10007" s="21" t="s">
        <v>6</v>
      </c>
      <c r="D10007" s="21">
        <v>361824</v>
      </c>
      <c r="E10007" s="55"/>
      <c r="F10007" s="55">
        <v>718.43</v>
      </c>
      <c r="G10007" s="21" t="s">
        <v>1560</v>
      </c>
      <c r="H10007" s="21" t="s">
        <v>1770</v>
      </c>
      <c r="P10007" s="21" t="e">
        <f t="shared" ca="1" si="351"/>
        <v>#NAME?</v>
      </c>
    </row>
    <row r="10008" spans="1:16" x14ac:dyDescent="0.25">
      <c r="A10008" s="21" t="s">
        <v>2119</v>
      </c>
      <c r="B10008" s="25">
        <v>42419</v>
      </c>
      <c r="C10008" s="21" t="s">
        <v>6</v>
      </c>
      <c r="D10008" s="21">
        <v>189029</v>
      </c>
      <c r="E10008" s="55"/>
      <c r="F10008" s="55">
        <v>242.93</v>
      </c>
      <c r="G10008" s="21" t="s">
        <v>1527</v>
      </c>
      <c r="H10008" s="21" t="s">
        <v>1770</v>
      </c>
      <c r="P10008" s="21" t="e">
        <f t="shared" ca="1" si="351"/>
        <v>#NAME?</v>
      </c>
    </row>
    <row r="10009" spans="1:16" x14ac:dyDescent="0.25">
      <c r="A10009" s="21" t="s">
        <v>2119</v>
      </c>
      <c r="B10009" s="25">
        <v>42419</v>
      </c>
      <c r="C10009" s="21" t="s">
        <v>6</v>
      </c>
      <c r="D10009" s="21">
        <v>144557</v>
      </c>
      <c r="E10009" s="55"/>
      <c r="F10009" s="55">
        <v>591.33000000000004</v>
      </c>
      <c r="G10009" s="21" t="s">
        <v>1538</v>
      </c>
      <c r="H10009" s="21" t="s">
        <v>1770</v>
      </c>
      <c r="P10009" s="21" t="e">
        <f t="shared" ca="1" si="351"/>
        <v>#NAME?</v>
      </c>
    </row>
    <row r="10010" spans="1:16" x14ac:dyDescent="0.25">
      <c r="A10010" s="21" t="s">
        <v>2119</v>
      </c>
      <c r="B10010" s="25">
        <v>42420</v>
      </c>
      <c r="C10010" s="21" t="s">
        <v>6</v>
      </c>
      <c r="D10010" s="21">
        <v>440094</v>
      </c>
      <c r="E10010" s="55"/>
      <c r="F10010" s="55">
        <v>55.97</v>
      </c>
      <c r="G10010" s="21" t="s">
        <v>1560</v>
      </c>
      <c r="H10010" s="21" t="s">
        <v>1770</v>
      </c>
      <c r="P10010" s="21" t="e">
        <f t="shared" ca="1" si="351"/>
        <v>#NAME?</v>
      </c>
    </row>
    <row r="10011" spans="1:16" x14ac:dyDescent="0.25">
      <c r="A10011" s="21" t="s">
        <v>2119</v>
      </c>
      <c r="B10011" s="25">
        <v>42420</v>
      </c>
      <c r="C10011" s="21" t="s">
        <v>6</v>
      </c>
      <c r="D10011" s="21">
        <v>361856</v>
      </c>
      <c r="E10011" s="55"/>
      <c r="F10011" s="55">
        <v>90.75</v>
      </c>
      <c r="G10011" s="21" t="s">
        <v>1560</v>
      </c>
      <c r="H10011" s="21" t="s">
        <v>1770</v>
      </c>
      <c r="P10011" s="21" t="e">
        <f t="shared" ca="1" si="351"/>
        <v>#NAME?</v>
      </c>
    </row>
    <row r="10012" spans="1:16" x14ac:dyDescent="0.25">
      <c r="A10012" s="21" t="s">
        <v>2119</v>
      </c>
      <c r="B10012" s="25">
        <v>42420</v>
      </c>
      <c r="C10012" s="21" t="s">
        <v>6</v>
      </c>
      <c r="D10012" s="21">
        <v>361901</v>
      </c>
      <c r="E10012" s="55"/>
      <c r="F10012" s="55">
        <v>111.94</v>
      </c>
      <c r="G10012" s="21" t="s">
        <v>1538</v>
      </c>
      <c r="P10012" s="21" t="e">
        <f t="shared" ca="1" si="351"/>
        <v>#NAME?</v>
      </c>
    </row>
    <row r="10013" spans="1:16" x14ac:dyDescent="0.25">
      <c r="A10013" s="21" t="s">
        <v>2119</v>
      </c>
      <c r="B10013" s="25">
        <v>42420</v>
      </c>
      <c r="C10013" s="21" t="s">
        <v>1230</v>
      </c>
      <c r="D10013" s="21">
        <v>361909</v>
      </c>
      <c r="E10013" s="55"/>
      <c r="F10013" s="55">
        <v>44.74</v>
      </c>
      <c r="G10013" s="21" t="s">
        <v>1611</v>
      </c>
      <c r="H10013" s="21" t="s">
        <v>1770</v>
      </c>
      <c r="P10013" s="21" t="e">
        <f t="shared" ca="1" si="351"/>
        <v>#NAME?</v>
      </c>
    </row>
    <row r="10014" spans="1:16" x14ac:dyDescent="0.25">
      <c r="A10014" s="21" t="s">
        <v>2119</v>
      </c>
      <c r="B10014" s="25">
        <v>42420</v>
      </c>
      <c r="C10014" s="21" t="s">
        <v>6</v>
      </c>
      <c r="D10014" s="21">
        <v>189134</v>
      </c>
      <c r="E10014" s="55"/>
      <c r="F10014" s="55">
        <v>584.75</v>
      </c>
      <c r="G10014" s="21" t="s">
        <v>1527</v>
      </c>
      <c r="P10014" s="21" t="e">
        <f t="shared" ca="1" si="351"/>
        <v>#NAME?</v>
      </c>
    </row>
    <row r="10015" spans="1:16" x14ac:dyDescent="0.25">
      <c r="A10015" s="21" t="s">
        <v>2119</v>
      </c>
      <c r="B10015" s="25">
        <v>42420</v>
      </c>
      <c r="C10015" s="21" t="s">
        <v>6</v>
      </c>
      <c r="D10015" s="21">
        <v>379438</v>
      </c>
      <c r="E10015" s="55"/>
      <c r="F10015" s="55">
        <v>119.76</v>
      </c>
      <c r="G10015" s="21" t="s">
        <v>62</v>
      </c>
      <c r="P10015" s="21" t="e">
        <f t="shared" ca="1" si="351"/>
        <v>#NAME?</v>
      </c>
    </row>
    <row r="10016" spans="1:16" x14ac:dyDescent="0.25">
      <c r="A10016" s="21" t="s">
        <v>2119</v>
      </c>
      <c r="B10016" s="25">
        <v>42420</v>
      </c>
      <c r="C10016" s="21" t="s">
        <v>6</v>
      </c>
      <c r="D10016" s="21">
        <v>596170</v>
      </c>
      <c r="E10016" s="55"/>
      <c r="F10016" s="55">
        <v>161.38999999999999</v>
      </c>
      <c r="G10016" s="21" t="s">
        <v>1364</v>
      </c>
      <c r="H10016" s="21" t="s">
        <v>1770</v>
      </c>
      <c r="P10016" s="21" t="e">
        <f t="shared" ca="1" si="351"/>
        <v>#NAME?</v>
      </c>
    </row>
    <row r="10017" spans="1:16" x14ac:dyDescent="0.25">
      <c r="A10017" s="21" t="s">
        <v>2119</v>
      </c>
      <c r="B10017" s="25">
        <v>42420</v>
      </c>
      <c r="C10017" s="21" t="s">
        <v>6</v>
      </c>
      <c r="D10017" s="21">
        <v>144643</v>
      </c>
      <c r="E10017" s="55"/>
      <c r="F10017" s="55">
        <v>152.47999999999999</v>
      </c>
      <c r="G10017" s="21" t="s">
        <v>1538</v>
      </c>
      <c r="H10017" s="21" t="s">
        <v>1770</v>
      </c>
      <c r="P10017" s="21" t="e">
        <f t="shared" ca="1" si="351"/>
        <v>#NAME?</v>
      </c>
    </row>
    <row r="10018" spans="1:16" x14ac:dyDescent="0.25">
      <c r="A10018" s="21" t="s">
        <v>2119</v>
      </c>
      <c r="B10018" s="25">
        <v>42420</v>
      </c>
      <c r="C10018" s="21" t="s">
        <v>6</v>
      </c>
      <c r="D10018" s="21">
        <v>144646</v>
      </c>
      <c r="E10018" s="55"/>
      <c r="F10018" s="55">
        <v>10.31</v>
      </c>
      <c r="G10018" s="21" t="s">
        <v>1538</v>
      </c>
      <c r="I10018" s="25" t="str">
        <f t="shared" ref="I10018:I10031" si="352">YEAR(B10018)&amp;"_"&amp;WEEKNUM(B10018)</f>
        <v>2016_8</v>
      </c>
      <c r="P10018" s="21" t="e">
        <f t="shared" ca="1" si="351"/>
        <v>#NAME?</v>
      </c>
    </row>
    <row r="10019" spans="1:16" x14ac:dyDescent="0.25">
      <c r="A10019" s="21" t="s">
        <v>2119</v>
      </c>
      <c r="B10019" s="25">
        <v>42422</v>
      </c>
      <c r="C10019" s="21" t="s">
        <v>1015</v>
      </c>
      <c r="D10019" s="21" t="s">
        <v>40</v>
      </c>
      <c r="E10019" s="26">
        <v>365</v>
      </c>
      <c r="G10019" s="21" t="s">
        <v>1460</v>
      </c>
      <c r="I10019" s="25" t="str">
        <f t="shared" si="352"/>
        <v>2016_9</v>
      </c>
      <c r="P10019" s="21" t="e">
        <f t="shared" ca="1" si="351"/>
        <v>#NAME?</v>
      </c>
    </row>
    <row r="10020" spans="1:16" x14ac:dyDescent="0.25">
      <c r="A10020" s="21" t="s">
        <v>2119</v>
      </c>
      <c r="B10020" s="25">
        <v>42422</v>
      </c>
      <c r="C10020" s="21" t="s">
        <v>21</v>
      </c>
      <c r="D10020" s="21" t="s">
        <v>1612</v>
      </c>
      <c r="E10020" s="26">
        <v>-37105</v>
      </c>
      <c r="G10020" s="21" t="s">
        <v>1612</v>
      </c>
      <c r="I10020" s="25" t="str">
        <f t="shared" si="352"/>
        <v>2016_9</v>
      </c>
      <c r="P10020" s="21" t="e">
        <f t="shared" ca="1" si="351"/>
        <v>#NAME?</v>
      </c>
    </row>
    <row r="10021" spans="1:16" x14ac:dyDescent="0.25">
      <c r="A10021" s="21" t="s">
        <v>2119</v>
      </c>
      <c r="B10021" s="25">
        <v>42422</v>
      </c>
      <c r="C10021" s="21" t="s">
        <v>21</v>
      </c>
      <c r="D10021" s="21" t="s">
        <v>1613</v>
      </c>
      <c r="E10021" s="26">
        <v>-76693.009999999995</v>
      </c>
      <c r="G10021" s="21" t="s">
        <v>1006</v>
      </c>
      <c r="I10021" s="25" t="str">
        <f t="shared" si="352"/>
        <v>2016_9</v>
      </c>
      <c r="P10021" s="21" t="e">
        <f t="shared" ca="1" si="351"/>
        <v>#NAME?</v>
      </c>
    </row>
    <row r="10022" spans="1:16" x14ac:dyDescent="0.25">
      <c r="A10022" s="21" t="s">
        <v>2119</v>
      </c>
      <c r="B10022" s="25">
        <v>42422</v>
      </c>
      <c r="C10022" s="21" t="s">
        <v>21</v>
      </c>
      <c r="D10022" s="21" t="s">
        <v>1614</v>
      </c>
      <c r="E10022" s="26">
        <v>-576.54999999999995</v>
      </c>
      <c r="G10022" s="21" t="s">
        <v>1614</v>
      </c>
      <c r="I10022" s="25" t="str">
        <f t="shared" si="352"/>
        <v>2016_9</v>
      </c>
      <c r="P10022" s="21" t="e">
        <f t="shared" ca="1" si="351"/>
        <v>#NAME?</v>
      </c>
    </row>
    <row r="10023" spans="1:16" x14ac:dyDescent="0.25">
      <c r="A10023" s="21" t="s">
        <v>2119</v>
      </c>
      <c r="B10023" s="25">
        <v>42422</v>
      </c>
      <c r="C10023" s="21" t="s">
        <v>21</v>
      </c>
      <c r="D10023" s="21" t="s">
        <v>1615</v>
      </c>
      <c r="E10023" s="26">
        <v>400</v>
      </c>
      <c r="G10023" s="21" t="s">
        <v>1364</v>
      </c>
      <c r="H10023" s="21" t="s">
        <v>1770</v>
      </c>
      <c r="I10023" s="25" t="str">
        <f t="shared" si="352"/>
        <v>2016_9</v>
      </c>
      <c r="P10023" s="21" t="e">
        <f t="shared" ca="1" si="351"/>
        <v>#NAME?</v>
      </c>
    </row>
    <row r="10024" spans="1:16" x14ac:dyDescent="0.25">
      <c r="A10024" s="21" t="s">
        <v>2119</v>
      </c>
      <c r="B10024" s="25">
        <v>42422</v>
      </c>
      <c r="C10024" s="21" t="s">
        <v>21</v>
      </c>
      <c r="D10024" s="21" t="s">
        <v>1216</v>
      </c>
      <c r="E10024" s="26">
        <v>500</v>
      </c>
      <c r="G10024" s="21" t="s">
        <v>1591</v>
      </c>
      <c r="H10024" s="21" t="s">
        <v>1770</v>
      </c>
      <c r="I10024" s="25" t="str">
        <f t="shared" si="352"/>
        <v>2016_9</v>
      </c>
      <c r="P10024" s="21" t="e">
        <f t="shared" ca="1" si="351"/>
        <v>#NAME?</v>
      </c>
    </row>
    <row r="10025" spans="1:16" x14ac:dyDescent="0.25">
      <c r="A10025" s="21" t="s">
        <v>2119</v>
      </c>
      <c r="B10025" s="25">
        <v>42422</v>
      </c>
      <c r="C10025" s="21" t="s">
        <v>21</v>
      </c>
      <c r="D10025" s="21" t="s">
        <v>1419</v>
      </c>
      <c r="E10025" s="26">
        <v>2800</v>
      </c>
      <c r="G10025" s="21" t="s">
        <v>1538</v>
      </c>
      <c r="H10025" s="21" t="s">
        <v>1770</v>
      </c>
      <c r="I10025" s="25" t="str">
        <f t="shared" si="352"/>
        <v>2016_9</v>
      </c>
      <c r="P10025" s="21" t="e">
        <f t="shared" ca="1" si="351"/>
        <v>#NAME?</v>
      </c>
    </row>
    <row r="10026" spans="1:16" x14ac:dyDescent="0.25">
      <c r="A10026" s="21" t="s">
        <v>2119</v>
      </c>
      <c r="B10026" s="25">
        <v>42422</v>
      </c>
      <c r="C10026" s="21" t="s">
        <v>21</v>
      </c>
      <c r="D10026" s="21" t="s">
        <v>1419</v>
      </c>
      <c r="E10026" s="26">
        <v>1500</v>
      </c>
      <c r="G10026" s="21" t="s">
        <v>1538</v>
      </c>
      <c r="I10026" s="25" t="str">
        <f t="shared" si="352"/>
        <v>2016_9</v>
      </c>
      <c r="P10026" s="21" t="e">
        <f t="shared" ca="1" si="351"/>
        <v>#NAME?</v>
      </c>
    </row>
    <row r="10027" spans="1:16" x14ac:dyDescent="0.25">
      <c r="A10027" s="21" t="s">
        <v>2119</v>
      </c>
      <c r="B10027" s="25">
        <v>42422</v>
      </c>
      <c r="C10027" s="21" t="s">
        <v>21</v>
      </c>
      <c r="D10027" s="21" t="s">
        <v>40</v>
      </c>
      <c r="E10027" s="26">
        <v>365</v>
      </c>
      <c r="G10027" s="21" t="s">
        <v>1556</v>
      </c>
      <c r="I10027" s="25" t="str">
        <f t="shared" si="352"/>
        <v>2016_9</v>
      </c>
      <c r="P10027" s="21" t="e">
        <f t="shared" ca="1" si="351"/>
        <v>#NAME?</v>
      </c>
    </row>
    <row r="10028" spans="1:16" x14ac:dyDescent="0.25">
      <c r="A10028" s="21" t="s">
        <v>2119</v>
      </c>
      <c r="B10028" s="25">
        <v>42422</v>
      </c>
      <c r="C10028" s="21" t="s">
        <v>21</v>
      </c>
      <c r="D10028" s="21" t="s">
        <v>40</v>
      </c>
      <c r="E10028" s="26">
        <v>500</v>
      </c>
      <c r="G10028" s="21" t="s">
        <v>1364</v>
      </c>
      <c r="I10028" s="25" t="str">
        <f t="shared" si="352"/>
        <v>2016_9</v>
      </c>
      <c r="P10028" s="21" t="e">
        <f t="shared" ca="1" si="351"/>
        <v>#NAME?</v>
      </c>
    </row>
    <row r="10029" spans="1:16" x14ac:dyDescent="0.25">
      <c r="A10029" s="21" t="s">
        <v>2119</v>
      </c>
      <c r="B10029" s="25">
        <v>42422</v>
      </c>
      <c r="C10029" s="21" t="s">
        <v>21</v>
      </c>
      <c r="D10029" s="21" t="s">
        <v>40</v>
      </c>
      <c r="E10029" s="26">
        <v>2500</v>
      </c>
      <c r="G10029" s="21" t="s">
        <v>1542</v>
      </c>
      <c r="I10029" s="25" t="str">
        <f t="shared" si="352"/>
        <v>2016_9</v>
      </c>
      <c r="P10029" s="21" t="e">
        <f t="shared" ca="1" si="351"/>
        <v>#NAME?</v>
      </c>
    </row>
    <row r="10030" spans="1:16" x14ac:dyDescent="0.25">
      <c r="A10030" s="21" t="s">
        <v>2119</v>
      </c>
      <c r="B10030" s="25">
        <v>42422</v>
      </c>
      <c r="C10030" s="21" t="s">
        <v>21</v>
      </c>
      <c r="D10030" s="21" t="s">
        <v>40</v>
      </c>
      <c r="E10030" s="26">
        <v>125</v>
      </c>
      <c r="G10030" s="21" t="s">
        <v>356</v>
      </c>
      <c r="I10030" s="25" t="str">
        <f t="shared" si="352"/>
        <v>2016_9</v>
      </c>
      <c r="P10030" s="21" t="e">
        <f t="shared" ca="1" si="351"/>
        <v>#NAME?</v>
      </c>
    </row>
    <row r="10031" spans="1:16" x14ac:dyDescent="0.25">
      <c r="A10031" s="21" t="s">
        <v>2119</v>
      </c>
      <c r="B10031" s="25">
        <v>42422</v>
      </c>
      <c r="C10031" s="21" t="s">
        <v>21</v>
      </c>
      <c r="D10031" s="21" t="s">
        <v>40</v>
      </c>
      <c r="E10031" s="26">
        <v>125</v>
      </c>
      <c r="G10031" s="21" t="s">
        <v>62</v>
      </c>
      <c r="H10031" s="21" t="s">
        <v>1770</v>
      </c>
      <c r="I10031" s="25" t="str">
        <f t="shared" si="352"/>
        <v>2016_9</v>
      </c>
      <c r="P10031" s="21" t="e">
        <f t="shared" ca="1" si="351"/>
        <v>#NAME?</v>
      </c>
    </row>
    <row r="10032" spans="1:16" x14ac:dyDescent="0.25">
      <c r="A10032" s="21" t="s">
        <v>2119</v>
      </c>
      <c r="B10032" s="25">
        <v>42422</v>
      </c>
      <c r="C10032" s="21" t="s">
        <v>21</v>
      </c>
      <c r="D10032" s="21" t="s">
        <v>46</v>
      </c>
      <c r="E10032" s="26">
        <v>2360</v>
      </c>
      <c r="G10032" s="21" t="s">
        <v>1560</v>
      </c>
      <c r="P10032" s="21" t="e">
        <f t="shared" ca="1" si="351"/>
        <v>#NAME?</v>
      </c>
    </row>
    <row r="10033" spans="1:16" x14ac:dyDescent="0.25">
      <c r="A10033" s="21" t="s">
        <v>2119</v>
      </c>
      <c r="B10033" s="25">
        <v>42422</v>
      </c>
      <c r="C10033" s="21" t="s">
        <v>1400</v>
      </c>
      <c r="D10033" s="21">
        <v>416661</v>
      </c>
      <c r="E10033" s="55"/>
      <c r="F10033" s="55">
        <v>226.87</v>
      </c>
      <c r="G10033" s="21" t="s">
        <v>1542</v>
      </c>
      <c r="H10033" s="21" t="s">
        <v>1770</v>
      </c>
      <c r="P10033" s="21" t="e">
        <f t="shared" ca="1" si="351"/>
        <v>#NAME?</v>
      </c>
    </row>
    <row r="10034" spans="1:16" x14ac:dyDescent="0.25">
      <c r="A10034" s="21" t="s">
        <v>2119</v>
      </c>
      <c r="B10034" s="25">
        <v>42422</v>
      </c>
      <c r="C10034" s="21" t="s">
        <v>6</v>
      </c>
      <c r="D10034" s="21">
        <v>361978</v>
      </c>
      <c r="E10034" s="55"/>
      <c r="F10034" s="55">
        <v>100.45</v>
      </c>
      <c r="G10034" s="21" t="s">
        <v>1560</v>
      </c>
      <c r="P10034" s="21" t="e">
        <f t="shared" ca="1" si="351"/>
        <v>#NAME?</v>
      </c>
    </row>
    <row r="10035" spans="1:16" x14ac:dyDescent="0.25">
      <c r="A10035" s="21" t="s">
        <v>2119</v>
      </c>
      <c r="B10035" s="25">
        <v>42422</v>
      </c>
      <c r="C10035" s="21">
        <v>3014551503</v>
      </c>
      <c r="D10035" s="21">
        <v>361989</v>
      </c>
      <c r="E10035" s="55"/>
      <c r="F10035" s="55">
        <v>199.88</v>
      </c>
      <c r="G10035" s="21" t="s">
        <v>1611</v>
      </c>
      <c r="H10035" s="21" t="s">
        <v>1770</v>
      </c>
      <c r="P10035" s="21" t="e">
        <f t="shared" ca="1" si="351"/>
        <v>#NAME?</v>
      </c>
    </row>
    <row r="10036" spans="1:16" x14ac:dyDescent="0.25">
      <c r="A10036" s="21" t="s">
        <v>2119</v>
      </c>
      <c r="B10036" s="25">
        <v>42422</v>
      </c>
      <c r="C10036" s="21" t="s">
        <v>6</v>
      </c>
      <c r="D10036" s="21">
        <v>362001</v>
      </c>
      <c r="E10036" s="55"/>
      <c r="F10036" s="55">
        <v>49.17</v>
      </c>
      <c r="G10036" s="21" t="s">
        <v>1538</v>
      </c>
      <c r="H10036" s="21" t="s">
        <v>1772</v>
      </c>
      <c r="P10036" s="21" t="e">
        <f t="shared" ca="1" si="351"/>
        <v>#NAME?</v>
      </c>
    </row>
    <row r="10037" spans="1:16" x14ac:dyDescent="0.25">
      <c r="A10037" s="21" t="s">
        <v>2119</v>
      </c>
      <c r="B10037" s="25">
        <v>42422</v>
      </c>
      <c r="C10037" s="21" t="s">
        <v>6</v>
      </c>
      <c r="D10037" s="21">
        <v>362062</v>
      </c>
      <c r="E10037" s="55"/>
      <c r="F10037" s="55">
        <v>115.49</v>
      </c>
      <c r="G10037" s="21" t="s">
        <v>1616</v>
      </c>
      <c r="I10037" s="25" t="str">
        <f>YEAR(B10037)&amp;"_"&amp;WEEKNUM(B10037)</f>
        <v>2016_9</v>
      </c>
      <c r="P10037" s="21" t="e">
        <f t="shared" ca="1" si="351"/>
        <v>#NAME?</v>
      </c>
    </row>
    <row r="10038" spans="1:16" x14ac:dyDescent="0.25">
      <c r="A10038" s="21" t="s">
        <v>2119</v>
      </c>
      <c r="B10038" s="25">
        <v>42423</v>
      </c>
      <c r="C10038" s="21" t="s">
        <v>21</v>
      </c>
      <c r="D10038" s="21" t="s">
        <v>1069</v>
      </c>
      <c r="E10038" s="26">
        <v>115</v>
      </c>
      <c r="G10038" s="21" t="s">
        <v>1585</v>
      </c>
      <c r="H10038" s="21" t="s">
        <v>1770</v>
      </c>
      <c r="P10038" s="21" t="e">
        <f t="shared" ca="1" si="351"/>
        <v>#NAME?</v>
      </c>
    </row>
    <row r="10039" spans="1:16" x14ac:dyDescent="0.25">
      <c r="A10039" s="21" t="s">
        <v>2119</v>
      </c>
      <c r="B10039" s="25">
        <v>42423</v>
      </c>
      <c r="C10039" s="21" t="s">
        <v>6</v>
      </c>
      <c r="D10039" s="21">
        <v>440399</v>
      </c>
      <c r="E10039" s="55"/>
      <c r="F10039" s="55">
        <v>400.03</v>
      </c>
      <c r="G10039" s="21" t="s">
        <v>1560</v>
      </c>
      <c r="H10039" s="21" t="s">
        <v>1770</v>
      </c>
      <c r="P10039" s="21" t="e">
        <f t="shared" ca="1" si="351"/>
        <v>#NAME?</v>
      </c>
    </row>
    <row r="10040" spans="1:16" x14ac:dyDescent="0.25">
      <c r="A10040" s="21" t="s">
        <v>2119</v>
      </c>
      <c r="B10040" s="25">
        <v>42423</v>
      </c>
      <c r="C10040" s="21" t="s">
        <v>6</v>
      </c>
      <c r="D10040" s="21">
        <v>440452</v>
      </c>
      <c r="E10040" s="55"/>
      <c r="F10040" s="55">
        <v>99.73</v>
      </c>
      <c r="G10040" s="21" t="s">
        <v>1560</v>
      </c>
      <c r="H10040" s="21" t="s">
        <v>1770</v>
      </c>
      <c r="P10040" s="21" t="e">
        <f t="shared" ca="1" si="351"/>
        <v>#NAME?</v>
      </c>
    </row>
    <row r="10041" spans="1:16" x14ac:dyDescent="0.25">
      <c r="A10041" s="21" t="s">
        <v>2119</v>
      </c>
      <c r="B10041" s="25">
        <v>42423</v>
      </c>
      <c r="C10041" s="21" t="s">
        <v>6</v>
      </c>
      <c r="D10041" s="21">
        <v>440452</v>
      </c>
      <c r="E10041" s="55"/>
      <c r="F10041" s="55">
        <v>-61.87</v>
      </c>
      <c r="G10041" s="21" t="s">
        <v>1560</v>
      </c>
      <c r="H10041" s="21" t="s">
        <v>1770</v>
      </c>
      <c r="P10041" s="21" t="e">
        <f t="shared" ca="1" si="351"/>
        <v>#NAME?</v>
      </c>
    </row>
    <row r="10042" spans="1:16" x14ac:dyDescent="0.25">
      <c r="A10042" s="21" t="s">
        <v>2119</v>
      </c>
      <c r="B10042" s="25">
        <v>42423</v>
      </c>
      <c r="C10042" s="21">
        <v>3014551503</v>
      </c>
      <c r="D10042" s="21">
        <v>440452</v>
      </c>
      <c r="E10042" s="55"/>
      <c r="F10042" s="55">
        <v>55.41</v>
      </c>
      <c r="G10042" s="21" t="s">
        <v>1560</v>
      </c>
      <c r="H10042" s="21" t="s">
        <v>1770</v>
      </c>
      <c r="P10042" s="21" t="e">
        <f t="shared" ca="1" si="351"/>
        <v>#NAME?</v>
      </c>
    </row>
    <row r="10043" spans="1:16" x14ac:dyDescent="0.25">
      <c r="A10043" s="21" t="s">
        <v>2119</v>
      </c>
      <c r="B10043" s="25">
        <v>42423</v>
      </c>
      <c r="C10043" s="21" t="s">
        <v>6</v>
      </c>
      <c r="D10043" s="21">
        <v>111735</v>
      </c>
      <c r="E10043" s="55"/>
      <c r="F10043" s="55">
        <v>357.44</v>
      </c>
      <c r="G10043" s="21" t="s">
        <v>1591</v>
      </c>
      <c r="P10043" s="21" t="e">
        <f t="shared" ca="1" si="351"/>
        <v>#NAME?</v>
      </c>
    </row>
    <row r="10044" spans="1:16" x14ac:dyDescent="0.25">
      <c r="A10044" s="21" t="s">
        <v>2119</v>
      </c>
      <c r="B10044" s="25">
        <v>42423</v>
      </c>
      <c r="C10044" s="21">
        <v>3014551503</v>
      </c>
      <c r="D10044" s="21" t="s">
        <v>299</v>
      </c>
      <c r="E10044" s="55"/>
      <c r="F10044" s="55">
        <v>269.98</v>
      </c>
      <c r="G10044" s="21" t="s">
        <v>62</v>
      </c>
      <c r="H10044" s="21" t="s">
        <v>1772</v>
      </c>
      <c r="P10044" s="21" t="e">
        <f t="shared" ca="1" si="351"/>
        <v>#NAME?</v>
      </c>
    </row>
    <row r="10045" spans="1:16" x14ac:dyDescent="0.25">
      <c r="A10045" s="21" t="s">
        <v>2119</v>
      </c>
      <c r="B10045" s="25">
        <v>42423</v>
      </c>
      <c r="C10045" s="21" t="s">
        <v>6</v>
      </c>
      <c r="D10045" s="21">
        <v>144892</v>
      </c>
      <c r="E10045" s="55"/>
      <c r="F10045" s="55">
        <v>82.59</v>
      </c>
      <c r="G10045" s="21" t="s">
        <v>1616</v>
      </c>
      <c r="H10045" s="21" t="s">
        <v>1770</v>
      </c>
      <c r="P10045" s="21" t="e">
        <f t="shared" ca="1" si="351"/>
        <v>#NAME?</v>
      </c>
    </row>
    <row r="10046" spans="1:16" x14ac:dyDescent="0.25">
      <c r="A10046" s="21" t="s">
        <v>2119</v>
      </c>
      <c r="B10046" s="25">
        <v>42423</v>
      </c>
      <c r="C10046" s="21" t="s">
        <v>6</v>
      </c>
      <c r="D10046" s="21">
        <v>144893</v>
      </c>
      <c r="E10046" s="55"/>
      <c r="F10046" s="55">
        <v>109.06</v>
      </c>
      <c r="G10046" s="21" t="s">
        <v>1617</v>
      </c>
      <c r="H10046" s="21" t="s">
        <v>1770</v>
      </c>
      <c r="P10046" s="21" t="e">
        <f t="shared" ca="1" si="351"/>
        <v>#NAME?</v>
      </c>
    </row>
    <row r="10047" spans="1:16" x14ac:dyDescent="0.25">
      <c r="A10047" s="21" t="s">
        <v>2119</v>
      </c>
      <c r="B10047" s="25">
        <v>42424</v>
      </c>
      <c r="C10047" s="21" t="s">
        <v>6</v>
      </c>
      <c r="D10047" s="21">
        <v>189397</v>
      </c>
      <c r="E10047" s="55"/>
      <c r="F10047" s="55">
        <v>145.86000000000001</v>
      </c>
      <c r="G10047" s="21" t="s">
        <v>1527</v>
      </c>
      <c r="H10047" s="21" t="s">
        <v>1770</v>
      </c>
      <c r="P10047" s="21" t="e">
        <f t="shared" ca="1" si="351"/>
        <v>#NAME?</v>
      </c>
    </row>
    <row r="10048" spans="1:16" x14ac:dyDescent="0.25">
      <c r="A10048" s="21" t="s">
        <v>2119</v>
      </c>
      <c r="B10048" s="25">
        <v>42424</v>
      </c>
      <c r="C10048" s="21" t="s">
        <v>6</v>
      </c>
      <c r="D10048" s="21">
        <v>144956</v>
      </c>
      <c r="E10048" s="55"/>
      <c r="F10048" s="55">
        <v>1773.99</v>
      </c>
      <c r="G10048" s="21" t="s">
        <v>1617</v>
      </c>
      <c r="H10048" s="21" t="s">
        <v>1618</v>
      </c>
      <c r="I10048" s="25" t="str">
        <f>YEAR(B10048)&amp;"_"&amp;WEEKNUM(B10048)</f>
        <v>2016_9</v>
      </c>
      <c r="P10048" s="21" t="e">
        <f t="shared" ca="1" si="351"/>
        <v>#NAME?</v>
      </c>
    </row>
    <row r="10049" spans="1:16" x14ac:dyDescent="0.25">
      <c r="A10049" s="21" t="s">
        <v>2119</v>
      </c>
      <c r="B10049" s="25">
        <v>42424</v>
      </c>
      <c r="C10049" s="21" t="s">
        <v>21</v>
      </c>
      <c r="D10049" s="21" t="s">
        <v>452</v>
      </c>
      <c r="E10049" s="26">
        <v>150</v>
      </c>
      <c r="G10049" s="21" t="s">
        <v>177</v>
      </c>
      <c r="H10049" s="21" t="s">
        <v>1619</v>
      </c>
      <c r="I10049" s="25" t="str">
        <f>YEAR(B10049)&amp;"_"&amp;WEEKNUM(B10049)</f>
        <v>2016_9</v>
      </c>
      <c r="P10049" s="21" t="e">
        <f t="shared" ca="1" si="351"/>
        <v>#NAME?</v>
      </c>
    </row>
    <row r="10050" spans="1:16" x14ac:dyDescent="0.25">
      <c r="A10050" s="21" t="s">
        <v>2119</v>
      </c>
      <c r="B10050" s="25">
        <v>42424</v>
      </c>
      <c r="C10050" s="21" t="s">
        <v>21</v>
      </c>
      <c r="D10050" s="21" t="s">
        <v>452</v>
      </c>
      <c r="E10050" s="26">
        <v>550</v>
      </c>
      <c r="G10050" s="21" t="s">
        <v>1585</v>
      </c>
      <c r="H10050" s="21" t="s">
        <v>1770</v>
      </c>
      <c r="P10050" s="21" t="e">
        <f t="shared" ca="1" si="351"/>
        <v>#NAME?</v>
      </c>
    </row>
    <row r="10051" spans="1:16" x14ac:dyDescent="0.25">
      <c r="A10051" s="21" t="s">
        <v>2119</v>
      </c>
      <c r="B10051" s="25">
        <v>42424</v>
      </c>
      <c r="C10051" s="21" t="s">
        <v>6</v>
      </c>
      <c r="D10051" s="21">
        <v>189397</v>
      </c>
      <c r="E10051" s="21"/>
      <c r="F10051" s="55">
        <v>145.86000000000001</v>
      </c>
      <c r="G10051" s="21" t="s">
        <v>1527</v>
      </c>
      <c r="H10051" s="21" t="s">
        <v>1770</v>
      </c>
      <c r="P10051" s="21" t="e">
        <f t="shared" ca="1" si="351"/>
        <v>#NAME?</v>
      </c>
    </row>
    <row r="10052" spans="1:16" x14ac:dyDescent="0.25">
      <c r="A10052" s="21" t="s">
        <v>2119</v>
      </c>
      <c r="B10052" s="25">
        <v>42424</v>
      </c>
      <c r="C10052" s="21" t="s">
        <v>6</v>
      </c>
      <c r="D10052" s="21">
        <v>144956</v>
      </c>
      <c r="E10052" s="21"/>
      <c r="F10052" s="55">
        <v>1773.99</v>
      </c>
      <c r="G10052" s="21" t="s">
        <v>1617</v>
      </c>
      <c r="H10052" s="21" t="s">
        <v>1770</v>
      </c>
      <c r="I10052" s="25" t="str">
        <f>YEAR(B10052)&amp;"_"&amp;WEEKNUM(B10052)</f>
        <v>2016_9</v>
      </c>
      <c r="P10052" s="21" t="e">
        <f t="shared" ca="1" si="351"/>
        <v>#NAME?</v>
      </c>
    </row>
    <row r="10053" spans="1:16" x14ac:dyDescent="0.25">
      <c r="A10053" s="21" t="s">
        <v>2119</v>
      </c>
      <c r="B10053" s="25">
        <v>42425</v>
      </c>
      <c r="C10053" s="21" t="s">
        <v>21</v>
      </c>
      <c r="D10053" s="21" t="s">
        <v>1376</v>
      </c>
      <c r="E10053" s="26">
        <v>320</v>
      </c>
      <c r="G10053" s="21" t="s">
        <v>1538</v>
      </c>
      <c r="H10053" s="21" t="s">
        <v>1770</v>
      </c>
      <c r="I10053" s="25" t="str">
        <f>YEAR(B10053)&amp;"_"&amp;WEEKNUM(B10053)</f>
        <v>2016_9</v>
      </c>
      <c r="P10053" s="21" t="e">
        <f t="shared" ca="1" si="351"/>
        <v>#NAME?</v>
      </c>
    </row>
    <row r="10054" spans="1:16" x14ac:dyDescent="0.25">
      <c r="A10054" s="21" t="s">
        <v>2119</v>
      </c>
      <c r="B10054" s="25">
        <v>42425</v>
      </c>
      <c r="C10054" s="21" t="s">
        <v>21</v>
      </c>
      <c r="D10054" s="21" t="s">
        <v>1376</v>
      </c>
      <c r="E10054" s="26">
        <v>960</v>
      </c>
      <c r="G10054" s="21" t="s">
        <v>1560</v>
      </c>
      <c r="H10054" s="21" t="s">
        <v>1772</v>
      </c>
      <c r="I10054" s="25" t="str">
        <f>YEAR(B10054)&amp;"_"&amp;WEEKNUM(B10054)</f>
        <v>2016_9</v>
      </c>
      <c r="P10054" s="21" t="e">
        <f t="shared" ca="1" si="351"/>
        <v>#NAME?</v>
      </c>
    </row>
    <row r="10055" spans="1:16" x14ac:dyDescent="0.25">
      <c r="A10055" s="21" t="s">
        <v>2119</v>
      </c>
      <c r="B10055" s="25">
        <v>42425</v>
      </c>
      <c r="C10055" s="21" t="s">
        <v>21</v>
      </c>
      <c r="D10055" s="21" t="s">
        <v>1376</v>
      </c>
      <c r="E10055" s="26">
        <v>320</v>
      </c>
      <c r="G10055" s="21" t="s">
        <v>1616</v>
      </c>
      <c r="H10055" s="21" t="s">
        <v>1621</v>
      </c>
      <c r="I10055" s="25" t="str">
        <f>YEAR(B10055)&amp;"_"&amp;WEEKNUM(B10055)</f>
        <v>2016_9</v>
      </c>
      <c r="P10055" s="21" t="e">
        <f t="shared" ca="1" si="351"/>
        <v>#NAME?</v>
      </c>
    </row>
    <row r="10056" spans="1:16" x14ac:dyDescent="0.25">
      <c r="A10056" s="21" t="s">
        <v>2119</v>
      </c>
      <c r="B10056" s="25">
        <v>42425</v>
      </c>
      <c r="C10056" s="21" t="s">
        <v>21</v>
      </c>
      <c r="D10056" s="21" t="s">
        <v>1376</v>
      </c>
      <c r="E10056" s="26">
        <v>320</v>
      </c>
      <c r="G10056" s="21" t="s">
        <v>1542</v>
      </c>
      <c r="H10056" s="21" t="s">
        <v>1770</v>
      </c>
      <c r="P10056" s="21" t="e">
        <f t="shared" ca="1" si="351"/>
        <v>#NAME?</v>
      </c>
    </row>
    <row r="10057" spans="1:16" x14ac:dyDescent="0.25">
      <c r="A10057" s="21" t="s">
        <v>2119</v>
      </c>
      <c r="B10057" s="25">
        <v>42425</v>
      </c>
      <c r="C10057" s="21" t="s">
        <v>6</v>
      </c>
      <c r="D10057" s="21">
        <v>362432</v>
      </c>
      <c r="E10057" s="21"/>
      <c r="F10057" s="55">
        <v>1008.59</v>
      </c>
      <c r="G10057" s="21" t="s">
        <v>1538</v>
      </c>
      <c r="H10057" s="21" t="s">
        <v>1770</v>
      </c>
      <c r="P10057" s="21" t="e">
        <f t="shared" ca="1" si="351"/>
        <v>#NAME?</v>
      </c>
    </row>
    <row r="10058" spans="1:16" x14ac:dyDescent="0.25">
      <c r="A10058" s="21" t="s">
        <v>2119</v>
      </c>
      <c r="B10058" s="25">
        <v>42425</v>
      </c>
      <c r="C10058" s="21" t="s">
        <v>6</v>
      </c>
      <c r="D10058" s="21">
        <v>362503</v>
      </c>
      <c r="E10058" s="21"/>
      <c r="F10058" s="55">
        <v>220.5</v>
      </c>
      <c r="G10058" s="21" t="s">
        <v>1617</v>
      </c>
      <c r="H10058" s="21" t="s">
        <v>1770</v>
      </c>
      <c r="P10058" s="21" t="e">
        <f t="shared" ca="1" si="351"/>
        <v>#NAME?</v>
      </c>
    </row>
    <row r="10059" spans="1:16" x14ac:dyDescent="0.25">
      <c r="A10059" s="21" t="s">
        <v>2119</v>
      </c>
      <c r="B10059" s="25">
        <v>42425</v>
      </c>
      <c r="C10059" s="21" t="s">
        <v>6</v>
      </c>
      <c r="D10059" s="21">
        <v>189527</v>
      </c>
      <c r="E10059" s="21"/>
      <c r="F10059" s="55">
        <v>109.8</v>
      </c>
      <c r="G10059" s="21" t="s">
        <v>1527</v>
      </c>
      <c r="H10059" s="21" t="s">
        <v>1770</v>
      </c>
      <c r="P10059" s="21" t="e">
        <f t="shared" ca="1" si="351"/>
        <v>#NAME?</v>
      </c>
    </row>
    <row r="10060" spans="1:16" x14ac:dyDescent="0.25">
      <c r="A10060" s="21" t="s">
        <v>2119</v>
      </c>
      <c r="B10060" s="25">
        <v>42425</v>
      </c>
      <c r="C10060" s="21" t="s">
        <v>6</v>
      </c>
      <c r="D10060" s="21">
        <v>189537</v>
      </c>
      <c r="E10060" s="21"/>
      <c r="F10060" s="55">
        <v>255</v>
      </c>
      <c r="G10060" s="21" t="s">
        <v>1527</v>
      </c>
      <c r="H10060" s="21" t="s">
        <v>1770</v>
      </c>
      <c r="P10060" s="21" t="e">
        <f t="shared" ca="1" si="351"/>
        <v>#NAME?</v>
      </c>
    </row>
    <row r="10061" spans="1:16" x14ac:dyDescent="0.25">
      <c r="A10061" s="21" t="s">
        <v>2119</v>
      </c>
      <c r="B10061" s="25">
        <v>42425</v>
      </c>
      <c r="C10061" s="21" t="s">
        <v>6</v>
      </c>
      <c r="D10061" s="21">
        <v>144994</v>
      </c>
      <c r="E10061" s="21"/>
      <c r="F10061" s="55">
        <v>2718.66</v>
      </c>
      <c r="G10061" s="21" t="s">
        <v>1538</v>
      </c>
      <c r="H10061" s="21" t="s">
        <v>1770</v>
      </c>
      <c r="I10061" s="25" t="str">
        <f>YEAR(B10061)&amp;"_"&amp;WEEKNUM(B10061)</f>
        <v>2016_9</v>
      </c>
      <c r="P10061" s="21" t="e">
        <f t="shared" ca="1" si="351"/>
        <v>#NAME?</v>
      </c>
    </row>
    <row r="10062" spans="1:16" x14ac:dyDescent="0.25">
      <c r="A10062" s="21" t="s">
        <v>2119</v>
      </c>
      <c r="B10062" s="25">
        <v>42426</v>
      </c>
      <c r="C10062" s="21" t="s">
        <v>21</v>
      </c>
      <c r="D10062" s="21" t="s">
        <v>1620</v>
      </c>
      <c r="E10062" s="26">
        <v>22.5</v>
      </c>
      <c r="G10062" s="21" t="s">
        <v>1527</v>
      </c>
      <c r="H10062" s="21" t="s">
        <v>1770</v>
      </c>
      <c r="I10062" s="25" t="str">
        <f>YEAR(B10062)&amp;"_"&amp;WEEKNUM(B10062)</f>
        <v>2016_9</v>
      </c>
      <c r="P10062" s="21" t="e">
        <f t="shared" ca="1" si="351"/>
        <v>#NAME?</v>
      </c>
    </row>
    <row r="10063" spans="1:16" x14ac:dyDescent="0.25">
      <c r="A10063" s="21" t="s">
        <v>2119</v>
      </c>
      <c r="B10063" s="25">
        <v>42426</v>
      </c>
      <c r="C10063" s="21" t="s">
        <v>21</v>
      </c>
      <c r="D10063" s="21" t="s">
        <v>1620</v>
      </c>
      <c r="E10063" s="26">
        <v>35.35</v>
      </c>
      <c r="G10063" s="21" t="s">
        <v>1527</v>
      </c>
      <c r="H10063" s="21" t="s">
        <v>1770</v>
      </c>
      <c r="I10063" s="25" t="str">
        <f>YEAR(B10063)&amp;"_"&amp;WEEKNUM(B10063)</f>
        <v>2016_9</v>
      </c>
      <c r="P10063" s="21" t="e">
        <f t="shared" ca="1" si="351"/>
        <v>#NAME?</v>
      </c>
    </row>
    <row r="10064" spans="1:16" x14ac:dyDescent="0.25">
      <c r="A10064" s="21" t="s">
        <v>2119</v>
      </c>
      <c r="B10064" s="25">
        <v>42426</v>
      </c>
      <c r="C10064" s="21" t="s">
        <v>21</v>
      </c>
      <c r="D10064" s="21" t="s">
        <v>255</v>
      </c>
      <c r="E10064" s="26">
        <v>1000</v>
      </c>
      <c r="G10064" s="21" t="s">
        <v>1538</v>
      </c>
      <c r="H10064" s="21" t="s">
        <v>1618</v>
      </c>
      <c r="I10064" s="25" t="str">
        <f>YEAR(B10064)&amp;"_"&amp;WEEKNUM(B10064)</f>
        <v>2016_9</v>
      </c>
      <c r="P10064" s="21" t="e">
        <f t="shared" ca="1" si="351"/>
        <v>#NAME?</v>
      </c>
    </row>
    <row r="10065" spans="1:16" x14ac:dyDescent="0.25">
      <c r="A10065" s="21" t="s">
        <v>2119</v>
      </c>
      <c r="B10065" s="25">
        <v>42426</v>
      </c>
      <c r="C10065" s="21" t="s">
        <v>21</v>
      </c>
      <c r="D10065" s="21" t="s">
        <v>255</v>
      </c>
      <c r="E10065" s="26">
        <v>500</v>
      </c>
      <c r="G10065" s="21" t="s">
        <v>1542</v>
      </c>
      <c r="H10065" s="21" t="s">
        <v>1770</v>
      </c>
      <c r="P10065" s="21" t="e">
        <f t="shared" ref="P10065:P10128" ca="1" si="353">sheetexists("budgets", G10065)</f>
        <v>#NAME?</v>
      </c>
    </row>
    <row r="10066" spans="1:16" x14ac:dyDescent="0.25">
      <c r="A10066" s="21" t="s">
        <v>2119</v>
      </c>
      <c r="B10066" s="25">
        <v>42426</v>
      </c>
      <c r="C10066" s="21" t="s">
        <v>6</v>
      </c>
      <c r="D10066" s="21">
        <v>440847</v>
      </c>
      <c r="E10066" s="21"/>
      <c r="F10066" s="55">
        <v>180.22</v>
      </c>
      <c r="G10066" s="21" t="s">
        <v>1560</v>
      </c>
      <c r="H10066" s="21" t="s">
        <v>1770</v>
      </c>
      <c r="P10066" s="21" t="e">
        <f t="shared" ca="1" si="353"/>
        <v>#NAME?</v>
      </c>
    </row>
    <row r="10067" spans="1:16" x14ac:dyDescent="0.25">
      <c r="A10067" s="21" t="s">
        <v>2119</v>
      </c>
      <c r="B10067" s="25">
        <v>42426</v>
      </c>
      <c r="C10067" s="21" t="s">
        <v>6</v>
      </c>
      <c r="D10067" s="21">
        <v>362546</v>
      </c>
      <c r="E10067" s="21"/>
      <c r="F10067" s="55">
        <v>366.78</v>
      </c>
      <c r="G10067" s="21" t="s">
        <v>1560</v>
      </c>
      <c r="H10067" s="21" t="s">
        <v>1770</v>
      </c>
      <c r="P10067" s="21" t="e">
        <f t="shared" ca="1" si="353"/>
        <v>#NAME?</v>
      </c>
    </row>
    <row r="10068" spans="1:16" x14ac:dyDescent="0.25">
      <c r="A10068" s="21" t="s">
        <v>2119</v>
      </c>
      <c r="B10068" s="25">
        <v>42426</v>
      </c>
      <c r="C10068" s="21" t="s">
        <v>6</v>
      </c>
      <c r="D10068" s="21">
        <v>362586</v>
      </c>
      <c r="E10068" s="21"/>
      <c r="F10068" s="55">
        <v>164.27</v>
      </c>
      <c r="G10068" s="21" t="s">
        <v>1617</v>
      </c>
      <c r="H10068" s="21" t="s">
        <v>1618</v>
      </c>
      <c r="P10068" s="21" t="e">
        <f t="shared" ca="1" si="353"/>
        <v>#NAME?</v>
      </c>
    </row>
    <row r="10069" spans="1:16" x14ac:dyDescent="0.25">
      <c r="A10069" s="21" t="s">
        <v>2119</v>
      </c>
      <c r="B10069" s="25">
        <v>42426</v>
      </c>
      <c r="C10069" s="21" t="s">
        <v>6</v>
      </c>
      <c r="D10069" s="21">
        <v>736517</v>
      </c>
      <c r="E10069" s="21"/>
      <c r="F10069" s="55">
        <v>807.14</v>
      </c>
      <c r="G10069" s="21" t="s">
        <v>1542</v>
      </c>
      <c r="H10069" s="21" t="s">
        <v>1770</v>
      </c>
      <c r="P10069" s="21" t="e">
        <f t="shared" ca="1" si="353"/>
        <v>#NAME?</v>
      </c>
    </row>
    <row r="10070" spans="1:16" x14ac:dyDescent="0.25">
      <c r="A10070" s="21" t="s">
        <v>2119</v>
      </c>
      <c r="B10070" s="25">
        <v>42426</v>
      </c>
      <c r="C10070" s="21" t="s">
        <v>6</v>
      </c>
      <c r="D10070" s="21">
        <v>380509</v>
      </c>
      <c r="E10070" s="21"/>
      <c r="F10070" s="55">
        <v>746.57</v>
      </c>
      <c r="G10070" s="21" t="s">
        <v>1591</v>
      </c>
      <c r="H10070" s="21" t="s">
        <v>1618</v>
      </c>
      <c r="P10070" s="21" t="e">
        <f t="shared" ca="1" si="353"/>
        <v>#NAME?</v>
      </c>
    </row>
    <row r="10071" spans="1:16" x14ac:dyDescent="0.25">
      <c r="A10071" s="21" t="s">
        <v>2119</v>
      </c>
      <c r="B10071" s="25">
        <v>42427</v>
      </c>
      <c r="C10071" s="21" t="s">
        <v>6</v>
      </c>
      <c r="D10071" s="21">
        <v>598035</v>
      </c>
      <c r="E10071" s="21"/>
      <c r="F10071" s="55">
        <v>25.36</v>
      </c>
      <c r="G10071" s="21" t="s">
        <v>1668</v>
      </c>
      <c r="H10071" s="21" t="s">
        <v>1770</v>
      </c>
      <c r="P10071" s="21" t="e">
        <f t="shared" ca="1" si="353"/>
        <v>#NAME?</v>
      </c>
    </row>
    <row r="10072" spans="1:16" x14ac:dyDescent="0.25">
      <c r="A10072" s="21" t="s">
        <v>2119</v>
      </c>
      <c r="B10072" s="25">
        <v>42427</v>
      </c>
      <c r="C10072" s="21" t="s">
        <v>6</v>
      </c>
      <c r="D10072" s="21">
        <v>145181</v>
      </c>
      <c r="E10072" s="21"/>
      <c r="F10072" s="55">
        <v>2276.65</v>
      </c>
      <c r="G10072" s="21" t="s">
        <v>1538</v>
      </c>
      <c r="H10072" s="21" t="s">
        <v>1770</v>
      </c>
      <c r="I10072" s="25" t="str">
        <f t="shared" ref="I10072:I10080" si="354">YEAR(B10072)&amp;"_"&amp;WEEKNUM(B10072)</f>
        <v>2016_9</v>
      </c>
      <c r="P10072" s="21" t="e">
        <f t="shared" ca="1" si="353"/>
        <v>#NAME?</v>
      </c>
    </row>
    <row r="10073" spans="1:16" x14ac:dyDescent="0.25">
      <c r="A10073" s="21" t="s">
        <v>2119</v>
      </c>
      <c r="B10073" s="25">
        <v>42429</v>
      </c>
      <c r="C10073" s="21" t="s">
        <v>21</v>
      </c>
      <c r="D10073" s="21" t="s">
        <v>1382</v>
      </c>
      <c r="E10073" s="26">
        <v>5000</v>
      </c>
      <c r="G10073" s="21" t="s">
        <v>1591</v>
      </c>
      <c r="H10073" s="21" t="s">
        <v>1770</v>
      </c>
      <c r="I10073" s="25" t="str">
        <f t="shared" si="354"/>
        <v>2016_10</v>
      </c>
      <c r="P10073" s="21" t="e">
        <f t="shared" ca="1" si="353"/>
        <v>#NAME?</v>
      </c>
    </row>
    <row r="10074" spans="1:16" x14ac:dyDescent="0.25">
      <c r="A10074" s="21" t="s">
        <v>2119</v>
      </c>
      <c r="B10074" s="25">
        <v>42429</v>
      </c>
      <c r="C10074" s="21" t="s">
        <v>1622</v>
      </c>
      <c r="D10074" s="21" t="s">
        <v>1382</v>
      </c>
      <c r="E10074" s="26">
        <v>2000</v>
      </c>
      <c r="G10074" s="21" t="s">
        <v>1527</v>
      </c>
      <c r="H10074" s="21" t="s">
        <v>1619</v>
      </c>
      <c r="I10074" s="25" t="str">
        <f t="shared" si="354"/>
        <v>2016_10</v>
      </c>
      <c r="P10074" s="21" t="e">
        <f t="shared" ca="1" si="353"/>
        <v>#NAME?</v>
      </c>
    </row>
    <row r="10075" spans="1:16" x14ac:dyDescent="0.25">
      <c r="A10075" s="21" t="s">
        <v>2119</v>
      </c>
      <c r="B10075" s="25">
        <v>42429</v>
      </c>
      <c r="C10075" s="21" t="s">
        <v>21</v>
      </c>
      <c r="D10075" s="21" t="s">
        <v>40</v>
      </c>
      <c r="E10075" s="26">
        <v>130</v>
      </c>
      <c r="G10075" s="21" t="s">
        <v>111</v>
      </c>
      <c r="H10075" s="21" t="s">
        <v>1772</v>
      </c>
      <c r="I10075" s="25" t="str">
        <f t="shared" si="354"/>
        <v>2016_10</v>
      </c>
      <c r="P10075" s="21" t="e">
        <f t="shared" ca="1" si="353"/>
        <v>#NAME?</v>
      </c>
    </row>
    <row r="10076" spans="1:16" x14ac:dyDescent="0.25">
      <c r="A10076" s="21" t="s">
        <v>2119</v>
      </c>
      <c r="B10076" s="25">
        <v>42429</v>
      </c>
      <c r="C10076" s="21" t="s">
        <v>21</v>
      </c>
      <c r="D10076" s="21" t="s">
        <v>40</v>
      </c>
      <c r="E10076" s="26">
        <v>1300</v>
      </c>
      <c r="G10076" s="21" t="s">
        <v>1616</v>
      </c>
      <c r="I10076" s="25" t="str">
        <f t="shared" si="354"/>
        <v>2016_10</v>
      </c>
      <c r="P10076" s="21" t="e">
        <f t="shared" ca="1" si="353"/>
        <v>#NAME?</v>
      </c>
    </row>
    <row r="10077" spans="1:16" x14ac:dyDescent="0.25">
      <c r="A10077" s="21" t="s">
        <v>2119</v>
      </c>
      <c r="B10077" s="25">
        <v>42429</v>
      </c>
      <c r="C10077" s="21" t="s">
        <v>21</v>
      </c>
      <c r="D10077" s="21" t="s">
        <v>40</v>
      </c>
      <c r="E10077" s="26">
        <v>130</v>
      </c>
      <c r="G10077" s="21" t="s">
        <v>1623</v>
      </c>
      <c r="I10077" s="25" t="str">
        <f t="shared" si="354"/>
        <v>2016_10</v>
      </c>
      <c r="P10077" s="21" t="e">
        <f t="shared" ca="1" si="353"/>
        <v>#NAME?</v>
      </c>
    </row>
    <row r="10078" spans="1:16" x14ac:dyDescent="0.25">
      <c r="A10078" s="21" t="s">
        <v>2119</v>
      </c>
      <c r="B10078" s="25">
        <v>42429</v>
      </c>
      <c r="C10078" s="21" t="s">
        <v>1622</v>
      </c>
      <c r="D10078" s="21" t="s">
        <v>40</v>
      </c>
      <c r="E10078" s="26">
        <v>345</v>
      </c>
      <c r="G10078" s="21" t="s">
        <v>1364</v>
      </c>
      <c r="H10078" s="21" t="s">
        <v>1770</v>
      </c>
      <c r="I10078" s="25" t="str">
        <f t="shared" si="354"/>
        <v>2016_10</v>
      </c>
      <c r="P10078" s="21" t="e">
        <f t="shared" ca="1" si="353"/>
        <v>#NAME?</v>
      </c>
    </row>
    <row r="10079" spans="1:16" x14ac:dyDescent="0.25">
      <c r="A10079" s="21" t="s">
        <v>2119</v>
      </c>
      <c r="B10079" s="25">
        <v>42429</v>
      </c>
      <c r="C10079" s="21" t="s">
        <v>21</v>
      </c>
      <c r="D10079" s="21" t="s">
        <v>40</v>
      </c>
      <c r="E10079" s="26">
        <v>1935</v>
      </c>
      <c r="G10079" s="21" t="s">
        <v>1617</v>
      </c>
      <c r="I10079" s="25" t="str">
        <f t="shared" si="354"/>
        <v>2016_10</v>
      </c>
      <c r="P10079" s="21" t="e">
        <f t="shared" ca="1" si="353"/>
        <v>#NAME?</v>
      </c>
    </row>
    <row r="10080" spans="1:16" x14ac:dyDescent="0.25">
      <c r="A10080" s="21" t="s">
        <v>2119</v>
      </c>
      <c r="B10080" s="25">
        <v>42429</v>
      </c>
      <c r="C10080" s="21" t="s">
        <v>21</v>
      </c>
      <c r="D10080" s="21" t="s">
        <v>40</v>
      </c>
      <c r="E10080" s="26">
        <v>275</v>
      </c>
      <c r="G10080" s="21" t="s">
        <v>1354</v>
      </c>
      <c r="H10080" s="21" t="s">
        <v>1770</v>
      </c>
      <c r="I10080" s="25" t="str">
        <f t="shared" si="354"/>
        <v>2016_10</v>
      </c>
      <c r="P10080" s="21" t="e">
        <f t="shared" ca="1" si="353"/>
        <v>#NAME?</v>
      </c>
    </row>
    <row r="10081" spans="1:16" x14ac:dyDescent="0.25">
      <c r="A10081" s="21" t="s">
        <v>2119</v>
      </c>
      <c r="B10081" s="25">
        <v>42429</v>
      </c>
      <c r="C10081" s="21" t="s">
        <v>21</v>
      </c>
      <c r="D10081" s="21" t="s">
        <v>1419</v>
      </c>
      <c r="E10081" s="26">
        <v>3060</v>
      </c>
      <c r="G10081" s="21" t="s">
        <v>1538</v>
      </c>
      <c r="H10081" s="21" t="s">
        <v>1770</v>
      </c>
      <c r="P10081" s="21" t="e">
        <f t="shared" ca="1" si="353"/>
        <v>#NAME?</v>
      </c>
    </row>
    <row r="10082" spans="1:16" x14ac:dyDescent="0.25">
      <c r="A10082" s="21" t="s">
        <v>2119</v>
      </c>
      <c r="B10082" s="25">
        <v>42429</v>
      </c>
      <c r="C10082" s="21" t="s">
        <v>6</v>
      </c>
      <c r="D10082" s="21">
        <v>362852</v>
      </c>
      <c r="E10082" s="21"/>
      <c r="F10082" s="55">
        <v>1125.1300000000001</v>
      </c>
      <c r="G10082" s="21" t="s">
        <v>1617</v>
      </c>
      <c r="H10082" s="21" t="s">
        <v>1770</v>
      </c>
      <c r="P10082" s="21" t="e">
        <f t="shared" ca="1" si="353"/>
        <v>#NAME?</v>
      </c>
    </row>
    <row r="10083" spans="1:16" x14ac:dyDescent="0.25">
      <c r="A10083" s="21" t="s">
        <v>2119</v>
      </c>
      <c r="B10083" s="25">
        <v>42429</v>
      </c>
      <c r="C10083" s="21" t="s">
        <v>6</v>
      </c>
      <c r="D10083" s="21">
        <v>362910</v>
      </c>
      <c r="E10083" s="21"/>
      <c r="F10083" s="55">
        <v>169.47</v>
      </c>
      <c r="G10083" s="21" t="s">
        <v>1617</v>
      </c>
      <c r="H10083" s="21" t="s">
        <v>1770</v>
      </c>
      <c r="P10083" s="21" t="e">
        <f t="shared" ca="1" si="353"/>
        <v>#NAME?</v>
      </c>
    </row>
    <row r="10084" spans="1:16" x14ac:dyDescent="0.25">
      <c r="A10084" s="21" t="s">
        <v>2119</v>
      </c>
      <c r="B10084" s="25">
        <v>42429</v>
      </c>
      <c r="C10084" s="21" t="s">
        <v>6</v>
      </c>
      <c r="D10084" s="21">
        <v>145283</v>
      </c>
      <c r="E10084" s="21"/>
      <c r="F10084" s="55">
        <v>413.12</v>
      </c>
      <c r="G10084" s="21" t="s">
        <v>1617</v>
      </c>
      <c r="H10084" s="21" t="s">
        <v>1770</v>
      </c>
      <c r="P10084" s="21" t="e">
        <f t="shared" ca="1" si="353"/>
        <v>#NAME?</v>
      </c>
    </row>
    <row r="10085" spans="1:16" x14ac:dyDescent="0.25">
      <c r="A10085" s="21" t="s">
        <v>2119</v>
      </c>
      <c r="B10085" s="25">
        <v>42429</v>
      </c>
      <c r="C10085" s="21" t="s">
        <v>6</v>
      </c>
      <c r="D10085" s="21">
        <v>145307</v>
      </c>
      <c r="E10085" s="21"/>
      <c r="F10085" s="55">
        <v>395.67</v>
      </c>
      <c r="G10085" s="21" t="s">
        <v>1538</v>
      </c>
      <c r="H10085" s="21" t="s">
        <v>1770</v>
      </c>
      <c r="I10085" s="25" t="str">
        <f>YEAR(B10085)&amp;"_"&amp;WEEKNUM(B10085)</f>
        <v>2016_10</v>
      </c>
      <c r="P10085" s="21" t="e">
        <f t="shared" ca="1" si="353"/>
        <v>#NAME?</v>
      </c>
    </row>
    <row r="10086" spans="1:16" x14ac:dyDescent="0.25">
      <c r="A10086" s="21" t="s">
        <v>2119</v>
      </c>
      <c r="B10086" s="25">
        <v>42430</v>
      </c>
      <c r="C10086" s="21" t="s">
        <v>21</v>
      </c>
      <c r="D10086" s="21" t="s">
        <v>1179</v>
      </c>
      <c r="E10086" s="26">
        <v>400</v>
      </c>
      <c r="G10086" s="21" t="s">
        <v>1617</v>
      </c>
      <c r="H10086" s="21" t="s">
        <v>1770</v>
      </c>
      <c r="I10086" s="25" t="str">
        <f>YEAR(B10086)&amp;"_"&amp;WEEKNUM(B10086)</f>
        <v>2016_10</v>
      </c>
      <c r="P10086" s="21" t="e">
        <f t="shared" ca="1" si="353"/>
        <v>#NAME?</v>
      </c>
    </row>
    <row r="10087" spans="1:16" x14ac:dyDescent="0.25">
      <c r="A10087" s="21" t="s">
        <v>2119</v>
      </c>
      <c r="B10087" s="25">
        <v>42430</v>
      </c>
      <c r="C10087" s="21" t="s">
        <v>21</v>
      </c>
      <c r="D10087" s="21" t="s">
        <v>46</v>
      </c>
      <c r="E10087" s="26">
        <v>1120</v>
      </c>
      <c r="G10087" s="21" t="s">
        <v>1560</v>
      </c>
      <c r="H10087" s="21" t="s">
        <v>1770</v>
      </c>
      <c r="I10087" s="25" t="str">
        <f>YEAR(B10087)&amp;"_"&amp;WEEKNUM(B10087)</f>
        <v>2016_10</v>
      </c>
      <c r="P10087" s="21" t="e">
        <f t="shared" ca="1" si="353"/>
        <v>#NAME?</v>
      </c>
    </row>
    <row r="10088" spans="1:16" x14ac:dyDescent="0.25">
      <c r="A10088" s="21" t="s">
        <v>2119</v>
      </c>
      <c r="B10088" s="25">
        <v>42430</v>
      </c>
      <c r="C10088" s="21" t="s">
        <v>21</v>
      </c>
      <c r="D10088" s="21" t="s">
        <v>899</v>
      </c>
      <c r="E10088" s="26">
        <v>900</v>
      </c>
      <c r="G10088" s="21" t="s">
        <v>1538</v>
      </c>
      <c r="H10088" s="21" t="s">
        <v>1772</v>
      </c>
      <c r="I10088" s="25" t="str">
        <f>YEAR(B10088)&amp;"_"&amp;WEEKNUM(B10088)</f>
        <v>2016_10</v>
      </c>
      <c r="P10088" s="21" t="e">
        <f t="shared" ca="1" si="353"/>
        <v>#NAME?</v>
      </c>
    </row>
    <row r="10089" spans="1:16" x14ac:dyDescent="0.25">
      <c r="A10089" s="21" t="s">
        <v>2119</v>
      </c>
      <c r="B10089" s="25">
        <v>42430</v>
      </c>
      <c r="C10089" s="21" t="s">
        <v>21</v>
      </c>
      <c r="D10089" s="21" t="s">
        <v>899</v>
      </c>
      <c r="E10089" s="26">
        <v>2200</v>
      </c>
      <c r="G10089" s="21" t="s">
        <v>1616</v>
      </c>
      <c r="I10089" s="25" t="str">
        <f>YEAR(B10089)&amp;"_"&amp;WEEKNUM(B10089)</f>
        <v>2016_10</v>
      </c>
      <c r="P10089" s="21" t="e">
        <f t="shared" ca="1" si="353"/>
        <v>#NAME?</v>
      </c>
    </row>
    <row r="10090" spans="1:16" x14ac:dyDescent="0.25">
      <c r="A10090" s="21" t="s">
        <v>2119</v>
      </c>
      <c r="B10090" s="25">
        <v>42430</v>
      </c>
      <c r="C10090" s="21" t="s">
        <v>21</v>
      </c>
      <c r="D10090" s="21" t="s">
        <v>1624</v>
      </c>
      <c r="E10090" s="26">
        <v>75</v>
      </c>
      <c r="G10090" s="21" t="s">
        <v>1624</v>
      </c>
      <c r="H10090" s="21" t="s">
        <v>1770</v>
      </c>
      <c r="P10090" s="21" t="e">
        <f t="shared" ca="1" si="353"/>
        <v>#NAME?</v>
      </c>
    </row>
    <row r="10091" spans="1:16" x14ac:dyDescent="0.25">
      <c r="A10091" s="21" t="s">
        <v>2119</v>
      </c>
      <c r="B10091" s="25">
        <v>42430</v>
      </c>
      <c r="C10091" s="21" t="s">
        <v>6</v>
      </c>
      <c r="D10091" s="21">
        <v>363026</v>
      </c>
      <c r="E10091" s="21"/>
      <c r="F10091" s="55">
        <v>211.54</v>
      </c>
      <c r="G10091" s="21" t="s">
        <v>1538</v>
      </c>
      <c r="H10091" s="21" t="s">
        <v>1772</v>
      </c>
      <c r="P10091" s="21" t="e">
        <f t="shared" ca="1" si="353"/>
        <v>#NAME?</v>
      </c>
    </row>
    <row r="10092" spans="1:16" x14ac:dyDescent="0.25">
      <c r="A10092" s="21" t="s">
        <v>2119</v>
      </c>
      <c r="B10092" s="25">
        <v>42430</v>
      </c>
      <c r="C10092" s="21" t="s">
        <v>6</v>
      </c>
      <c r="D10092" s="21">
        <v>363058</v>
      </c>
      <c r="E10092" s="21"/>
      <c r="F10092" s="55">
        <v>2053.46</v>
      </c>
      <c r="G10092" s="21" t="s">
        <v>1616</v>
      </c>
      <c r="H10092" s="21" t="s">
        <v>1770</v>
      </c>
      <c r="P10092" s="21" t="e">
        <f t="shared" ca="1" si="353"/>
        <v>#NAME?</v>
      </c>
    </row>
    <row r="10093" spans="1:16" x14ac:dyDescent="0.25">
      <c r="A10093" s="21" t="s">
        <v>2119</v>
      </c>
      <c r="B10093" s="25">
        <v>42430</v>
      </c>
      <c r="C10093" s="21" t="s">
        <v>6</v>
      </c>
      <c r="D10093" s="21" t="s">
        <v>299</v>
      </c>
      <c r="E10093" s="21"/>
      <c r="F10093" s="55">
        <v>37.54</v>
      </c>
      <c r="G10093" s="21" t="s">
        <v>1527</v>
      </c>
      <c r="H10093" s="21" t="s">
        <v>1770</v>
      </c>
      <c r="P10093" s="21" t="e">
        <f t="shared" ca="1" si="353"/>
        <v>#NAME?</v>
      </c>
    </row>
    <row r="10094" spans="1:16" x14ac:dyDescent="0.25">
      <c r="A10094" s="21" t="s">
        <v>2119</v>
      </c>
      <c r="B10094" s="25">
        <v>42430</v>
      </c>
      <c r="C10094" s="21" t="s">
        <v>6</v>
      </c>
      <c r="D10094" s="21">
        <v>189803</v>
      </c>
      <c r="E10094" s="21"/>
      <c r="F10094" s="55">
        <v>153.94</v>
      </c>
      <c r="G10094" s="21" t="s">
        <v>1527</v>
      </c>
      <c r="H10094" s="21" t="s">
        <v>1770</v>
      </c>
      <c r="P10094" s="21" t="e">
        <f t="shared" ca="1" si="353"/>
        <v>#NAME?</v>
      </c>
    </row>
    <row r="10095" spans="1:16" x14ac:dyDescent="0.25">
      <c r="A10095" s="21" t="s">
        <v>2119</v>
      </c>
      <c r="B10095" s="25">
        <v>42430</v>
      </c>
      <c r="C10095" s="21" t="s">
        <v>6</v>
      </c>
      <c r="D10095" s="21">
        <v>189805</v>
      </c>
      <c r="E10095" s="21"/>
      <c r="F10095" s="55">
        <v>842.19</v>
      </c>
      <c r="G10095" s="21" t="s">
        <v>1538</v>
      </c>
      <c r="H10095" s="21" t="s">
        <v>1770</v>
      </c>
      <c r="P10095" s="21" t="e">
        <f t="shared" ca="1" si="353"/>
        <v>#NAME?</v>
      </c>
    </row>
    <row r="10096" spans="1:16" x14ac:dyDescent="0.25">
      <c r="A10096" s="21" t="s">
        <v>2119</v>
      </c>
      <c r="B10096" s="25">
        <v>42430</v>
      </c>
      <c r="C10096" s="21" t="s">
        <v>6</v>
      </c>
      <c r="D10096" s="21">
        <v>189853</v>
      </c>
      <c r="E10096" s="21"/>
      <c r="F10096" s="55">
        <v>459.28</v>
      </c>
      <c r="G10096" s="21" t="s">
        <v>1527</v>
      </c>
      <c r="H10096" s="21" t="s">
        <v>1770</v>
      </c>
      <c r="P10096" s="21" t="e">
        <f t="shared" ca="1" si="353"/>
        <v>#NAME?</v>
      </c>
    </row>
    <row r="10097" spans="1:16" x14ac:dyDescent="0.25">
      <c r="A10097" s="21" t="s">
        <v>2119</v>
      </c>
      <c r="B10097" s="25">
        <v>42430</v>
      </c>
      <c r="C10097" s="21" t="s">
        <v>6</v>
      </c>
      <c r="D10097" s="21">
        <v>145362</v>
      </c>
      <c r="E10097" s="21"/>
      <c r="F10097" s="55">
        <v>220.99</v>
      </c>
      <c r="G10097" s="21" t="s">
        <v>1538</v>
      </c>
      <c r="H10097" s="21" t="s">
        <v>1772</v>
      </c>
      <c r="P10097" s="21" t="e">
        <f t="shared" ca="1" si="353"/>
        <v>#NAME?</v>
      </c>
    </row>
    <row r="10098" spans="1:16" x14ac:dyDescent="0.25">
      <c r="A10098" s="21" t="s">
        <v>2119</v>
      </c>
      <c r="B10098" s="25">
        <v>42430</v>
      </c>
      <c r="C10098" s="21" t="s">
        <v>6</v>
      </c>
      <c r="D10098" s="21">
        <v>145393</v>
      </c>
      <c r="E10098" s="21"/>
      <c r="F10098" s="55">
        <v>1640.34</v>
      </c>
      <c r="G10098" s="21" t="s">
        <v>1616</v>
      </c>
      <c r="H10098" s="21" t="s">
        <v>1770</v>
      </c>
      <c r="I10098" s="25" t="str">
        <f>YEAR(B10098)&amp;"_"&amp;WEEKNUM(B10098)</f>
        <v>2016_10</v>
      </c>
      <c r="P10098" s="21" t="e">
        <f t="shared" ca="1" si="353"/>
        <v>#NAME?</v>
      </c>
    </row>
    <row r="10099" spans="1:16" x14ac:dyDescent="0.25">
      <c r="A10099" s="21" t="s">
        <v>2119</v>
      </c>
      <c r="B10099" s="25">
        <v>42431</v>
      </c>
      <c r="C10099" s="21" t="s">
        <v>21</v>
      </c>
      <c r="D10099" s="21" t="s">
        <v>1620</v>
      </c>
      <c r="E10099" s="26">
        <v>37.5</v>
      </c>
      <c r="G10099" s="21" t="s">
        <v>1527</v>
      </c>
      <c r="H10099" s="21" t="s">
        <v>1770</v>
      </c>
      <c r="I10099" s="25" t="str">
        <f>YEAR(B10099)&amp;"_"&amp;WEEKNUM(B10099)</f>
        <v>2016_10</v>
      </c>
      <c r="P10099" s="21" t="e">
        <f t="shared" ca="1" si="353"/>
        <v>#NAME?</v>
      </c>
    </row>
    <row r="10100" spans="1:16" x14ac:dyDescent="0.25">
      <c r="A10100" s="21" t="s">
        <v>2119</v>
      </c>
      <c r="B10100" s="25">
        <v>42431</v>
      </c>
      <c r="C10100" s="21" t="s">
        <v>21</v>
      </c>
      <c r="D10100" s="21" t="s">
        <v>1625</v>
      </c>
      <c r="E10100" s="26">
        <v>2500</v>
      </c>
      <c r="G10100" s="21" t="s">
        <v>1527</v>
      </c>
      <c r="I10100" s="25" t="str">
        <f>YEAR(B10100)&amp;"_"&amp;WEEKNUM(B10100)</f>
        <v>2016_10</v>
      </c>
      <c r="P10100" s="21" t="e">
        <f t="shared" ca="1" si="353"/>
        <v>#NAME?</v>
      </c>
    </row>
    <row r="10101" spans="1:16" x14ac:dyDescent="0.25">
      <c r="A10101" s="21" t="s">
        <v>2119</v>
      </c>
      <c r="B10101" s="25">
        <v>42431</v>
      </c>
      <c r="C10101" s="21" t="s">
        <v>21</v>
      </c>
      <c r="D10101" s="21" t="s">
        <v>489</v>
      </c>
      <c r="E10101" s="26">
        <v>300.3</v>
      </c>
      <c r="G10101" s="21" t="s">
        <v>454</v>
      </c>
      <c r="I10101" s="25" t="str">
        <f>YEAR(B10101)&amp;"_"&amp;WEEKNUM(B10101)</f>
        <v>2016_10</v>
      </c>
      <c r="P10101" s="21" t="e">
        <f t="shared" ca="1" si="353"/>
        <v>#NAME?</v>
      </c>
    </row>
    <row r="10102" spans="1:16" x14ac:dyDescent="0.25">
      <c r="A10102" s="21" t="s">
        <v>2119</v>
      </c>
      <c r="B10102" s="25">
        <v>42431</v>
      </c>
      <c r="C10102" s="21" t="s">
        <v>21</v>
      </c>
      <c r="D10102" s="21" t="s">
        <v>508</v>
      </c>
      <c r="E10102" s="26">
        <v>303</v>
      </c>
      <c r="G10102" s="21" t="s">
        <v>454</v>
      </c>
      <c r="H10102" s="21" t="s">
        <v>1770</v>
      </c>
      <c r="P10102" s="21" t="e">
        <f t="shared" ca="1" si="353"/>
        <v>#NAME?</v>
      </c>
    </row>
    <row r="10103" spans="1:16" x14ac:dyDescent="0.25">
      <c r="A10103" s="21" t="s">
        <v>2119</v>
      </c>
      <c r="B10103" s="25">
        <v>42431</v>
      </c>
      <c r="C10103" s="21" t="s">
        <v>6</v>
      </c>
      <c r="D10103" s="21">
        <v>441535</v>
      </c>
      <c r="E10103" s="21"/>
      <c r="F10103" s="55">
        <v>176.59</v>
      </c>
      <c r="G10103" s="21" t="s">
        <v>1560</v>
      </c>
      <c r="H10103" s="21" t="s">
        <v>1770</v>
      </c>
      <c r="P10103" s="21" t="e">
        <f t="shared" ca="1" si="353"/>
        <v>#NAME?</v>
      </c>
    </row>
    <row r="10104" spans="1:16" x14ac:dyDescent="0.25">
      <c r="A10104" s="21" t="s">
        <v>2119</v>
      </c>
      <c r="B10104" s="25">
        <v>42431</v>
      </c>
      <c r="C10104" s="21" t="s">
        <v>6</v>
      </c>
      <c r="D10104" s="21">
        <v>363165</v>
      </c>
      <c r="E10104" s="21"/>
      <c r="F10104" s="55">
        <v>58.59</v>
      </c>
      <c r="G10104" s="21" t="s">
        <v>1617</v>
      </c>
      <c r="H10104" s="21" t="s">
        <v>1772</v>
      </c>
      <c r="P10104" s="21" t="e">
        <f t="shared" ca="1" si="353"/>
        <v>#NAME?</v>
      </c>
    </row>
    <row r="10105" spans="1:16" x14ac:dyDescent="0.25">
      <c r="A10105" s="21" t="s">
        <v>2119</v>
      </c>
      <c r="B10105" s="25">
        <v>42431</v>
      </c>
      <c r="C10105" s="21" t="s">
        <v>6</v>
      </c>
      <c r="D10105" s="21">
        <v>363181</v>
      </c>
      <c r="E10105" s="21"/>
      <c r="F10105" s="55">
        <v>1128.3</v>
      </c>
      <c r="G10105" s="21" t="s">
        <v>1616</v>
      </c>
      <c r="H10105" s="21" t="s">
        <v>1770</v>
      </c>
      <c r="P10105" s="21" t="e">
        <f t="shared" ca="1" si="353"/>
        <v>#NAME?</v>
      </c>
    </row>
    <row r="10106" spans="1:16" x14ac:dyDescent="0.25">
      <c r="A10106" s="21" t="s">
        <v>2119</v>
      </c>
      <c r="B10106" s="25">
        <v>42431</v>
      </c>
      <c r="C10106" s="21" t="s">
        <v>6</v>
      </c>
      <c r="D10106" s="21">
        <v>189913</v>
      </c>
      <c r="E10106" s="21"/>
      <c r="F10106" s="55">
        <v>66.02</v>
      </c>
      <c r="G10106" s="21" t="s">
        <v>1527</v>
      </c>
      <c r="H10106" s="21" t="s">
        <v>1770</v>
      </c>
      <c r="P10106" s="21" t="e">
        <f t="shared" ca="1" si="353"/>
        <v>#NAME?</v>
      </c>
    </row>
    <row r="10107" spans="1:16" x14ac:dyDescent="0.25">
      <c r="A10107" s="21" t="s">
        <v>2119</v>
      </c>
      <c r="B10107" s="25">
        <v>42431</v>
      </c>
      <c r="C10107" s="21" t="s">
        <v>6</v>
      </c>
      <c r="D10107" s="21">
        <v>112170</v>
      </c>
      <c r="E10107" s="21"/>
      <c r="F10107" s="55">
        <v>89.25</v>
      </c>
      <c r="G10107" s="21" t="s">
        <v>1591</v>
      </c>
      <c r="H10107" s="21" t="s">
        <v>1770</v>
      </c>
      <c r="P10107" s="21" t="e">
        <f t="shared" ca="1" si="353"/>
        <v>#NAME?</v>
      </c>
    </row>
    <row r="10108" spans="1:16" x14ac:dyDescent="0.25">
      <c r="A10108" s="21" t="s">
        <v>2119</v>
      </c>
      <c r="B10108" s="25">
        <v>42431</v>
      </c>
      <c r="C10108" s="21" t="s">
        <v>6</v>
      </c>
      <c r="D10108" s="21" t="s">
        <v>299</v>
      </c>
      <c r="E10108" s="21"/>
      <c r="F10108" s="55">
        <v>-69.77</v>
      </c>
      <c r="G10108" s="21" t="s">
        <v>1591</v>
      </c>
      <c r="H10108" s="21" t="s">
        <v>1770</v>
      </c>
      <c r="P10108" s="21" t="e">
        <f t="shared" ca="1" si="353"/>
        <v>#NAME?</v>
      </c>
    </row>
    <row r="10109" spans="1:16" x14ac:dyDescent="0.25">
      <c r="A10109" s="21" t="s">
        <v>2119</v>
      </c>
      <c r="B10109" s="25">
        <v>42431</v>
      </c>
      <c r="C10109" s="21" t="s">
        <v>6</v>
      </c>
      <c r="D10109" s="21">
        <v>142332</v>
      </c>
      <c r="E10109" s="21"/>
      <c r="F10109" s="55">
        <v>-855.31</v>
      </c>
      <c r="G10109" s="21" t="s">
        <v>1591</v>
      </c>
      <c r="H10109" s="21" t="s">
        <v>1770</v>
      </c>
      <c r="P10109" s="21" t="e">
        <f t="shared" ca="1" si="353"/>
        <v>#NAME?</v>
      </c>
    </row>
    <row r="10110" spans="1:16" x14ac:dyDescent="0.25">
      <c r="A10110" s="21" t="s">
        <v>2119</v>
      </c>
      <c r="B10110" s="25">
        <v>42432</v>
      </c>
      <c r="C10110" s="21" t="s">
        <v>6</v>
      </c>
      <c r="D10110" s="21" t="s">
        <v>216</v>
      </c>
      <c r="E10110" s="26">
        <v>101.5</v>
      </c>
      <c r="G10110" s="21" t="s">
        <v>1591</v>
      </c>
      <c r="H10110" s="21" t="s">
        <v>1770</v>
      </c>
      <c r="P10110" s="21" t="e">
        <f t="shared" ca="1" si="353"/>
        <v>#NAME?</v>
      </c>
    </row>
    <row r="10111" spans="1:16" x14ac:dyDescent="0.25">
      <c r="A10111" s="21" t="s">
        <v>2119</v>
      </c>
      <c r="B10111" s="25">
        <v>42432</v>
      </c>
      <c r="C10111" s="21" t="s">
        <v>6</v>
      </c>
      <c r="D10111" s="21">
        <v>441646</v>
      </c>
      <c r="E10111" s="21"/>
      <c r="F10111" s="55">
        <v>373.14</v>
      </c>
      <c r="G10111" s="21" t="s">
        <v>1560</v>
      </c>
      <c r="H10111" s="21" t="s">
        <v>1770</v>
      </c>
      <c r="P10111" s="21" t="e">
        <f t="shared" ca="1" si="353"/>
        <v>#NAME?</v>
      </c>
    </row>
    <row r="10112" spans="1:16" x14ac:dyDescent="0.25">
      <c r="A10112" s="21" t="s">
        <v>2119</v>
      </c>
      <c r="B10112" s="25">
        <v>42432</v>
      </c>
      <c r="C10112" s="21" t="s">
        <v>6</v>
      </c>
      <c r="D10112" s="21">
        <v>441710</v>
      </c>
      <c r="E10112" s="21"/>
      <c r="F10112" s="55">
        <v>64.98</v>
      </c>
      <c r="G10112" s="21" t="s">
        <v>1560</v>
      </c>
      <c r="H10112" s="21" t="s">
        <v>1770</v>
      </c>
      <c r="P10112" s="21" t="e">
        <f t="shared" ca="1" si="353"/>
        <v>#NAME?</v>
      </c>
    </row>
    <row r="10113" spans="1:16" x14ac:dyDescent="0.25">
      <c r="A10113" s="21" t="s">
        <v>2119</v>
      </c>
      <c r="B10113" s="25">
        <v>42432</v>
      </c>
      <c r="C10113" s="21" t="s">
        <v>6</v>
      </c>
      <c r="D10113" s="21">
        <v>363214</v>
      </c>
      <c r="E10113" s="21"/>
      <c r="F10113" s="55">
        <v>43.21</v>
      </c>
      <c r="G10113" s="21" t="s">
        <v>1560</v>
      </c>
      <c r="H10113" s="21" t="s">
        <v>1770</v>
      </c>
      <c r="P10113" s="21" t="e">
        <f t="shared" ca="1" si="353"/>
        <v>#NAME?</v>
      </c>
    </row>
    <row r="10114" spans="1:16" x14ac:dyDescent="0.25">
      <c r="A10114" s="21" t="s">
        <v>2119</v>
      </c>
      <c r="B10114" s="25">
        <v>42432</v>
      </c>
      <c r="C10114" s="21" t="s">
        <v>6</v>
      </c>
      <c r="D10114" s="21">
        <v>190004</v>
      </c>
      <c r="E10114" s="21"/>
      <c r="F10114" s="55">
        <v>50.66</v>
      </c>
      <c r="G10114" s="21" t="s">
        <v>1527</v>
      </c>
      <c r="H10114" s="21" t="s">
        <v>1770</v>
      </c>
      <c r="P10114" s="21" t="e">
        <f t="shared" ca="1" si="353"/>
        <v>#NAME?</v>
      </c>
    </row>
    <row r="10115" spans="1:16" x14ac:dyDescent="0.25">
      <c r="A10115" s="21" t="s">
        <v>2119</v>
      </c>
      <c r="B10115" s="25">
        <v>42432</v>
      </c>
      <c r="C10115" s="21" t="s">
        <v>6</v>
      </c>
      <c r="D10115" s="21">
        <v>145538</v>
      </c>
      <c r="E10115" s="21"/>
      <c r="F10115" s="55">
        <v>317.62</v>
      </c>
      <c r="G10115" s="21" t="s">
        <v>1538</v>
      </c>
      <c r="I10115" s="25" t="str">
        <f>YEAR(B10115)&amp;"_"&amp;WEEKNUM(B10115)</f>
        <v>2016_10</v>
      </c>
      <c r="P10115" s="21" t="e">
        <f t="shared" ca="1" si="353"/>
        <v>#NAME?</v>
      </c>
    </row>
    <row r="10116" spans="1:16" x14ac:dyDescent="0.25">
      <c r="A10116" s="21" t="s">
        <v>2119</v>
      </c>
      <c r="B10116" s="25">
        <v>42433</v>
      </c>
      <c r="C10116" s="21" t="s">
        <v>21</v>
      </c>
      <c r="D10116" s="21" t="s">
        <v>295</v>
      </c>
      <c r="E10116" s="26">
        <v>850</v>
      </c>
      <c r="G10116" s="21" t="s">
        <v>177</v>
      </c>
      <c r="H10116" s="21" t="s">
        <v>1772</v>
      </c>
      <c r="P10116" s="21" t="e">
        <f t="shared" ca="1" si="353"/>
        <v>#NAME?</v>
      </c>
    </row>
    <row r="10117" spans="1:16" x14ac:dyDescent="0.25">
      <c r="A10117" s="21" t="s">
        <v>2119</v>
      </c>
      <c r="B10117" s="25">
        <v>42433</v>
      </c>
      <c r="C10117" s="21" t="s">
        <v>6</v>
      </c>
      <c r="D10117" s="21">
        <v>441791</v>
      </c>
      <c r="E10117" s="21"/>
      <c r="F10117" s="55">
        <v>1049.6099999999999</v>
      </c>
      <c r="G10117" s="21" t="s">
        <v>1616</v>
      </c>
      <c r="H10117" s="21" t="s">
        <v>1770</v>
      </c>
      <c r="P10117" s="21" t="e">
        <f t="shared" ca="1" si="353"/>
        <v>#NAME?</v>
      </c>
    </row>
    <row r="10118" spans="1:16" x14ac:dyDescent="0.25">
      <c r="A10118" s="21" t="s">
        <v>2119</v>
      </c>
      <c r="B10118" s="25">
        <v>42433</v>
      </c>
      <c r="C10118" s="21" t="s">
        <v>6</v>
      </c>
      <c r="D10118" s="21">
        <v>190043</v>
      </c>
      <c r="E10118" s="21"/>
      <c r="F10118" s="55">
        <v>48.67</v>
      </c>
      <c r="G10118" s="21" t="s">
        <v>1527</v>
      </c>
      <c r="P10118" s="21" t="e">
        <f t="shared" ca="1" si="353"/>
        <v>#NAME?</v>
      </c>
    </row>
    <row r="10119" spans="1:16" x14ac:dyDescent="0.25">
      <c r="A10119" s="21" t="s">
        <v>2119</v>
      </c>
      <c r="B10119" s="25">
        <v>42433</v>
      </c>
      <c r="C10119" s="21" t="s">
        <v>6</v>
      </c>
      <c r="D10119" s="21">
        <v>235359</v>
      </c>
      <c r="E10119" s="21"/>
      <c r="F10119" s="55">
        <v>97.55</v>
      </c>
      <c r="G10119" s="21" t="s">
        <v>111</v>
      </c>
      <c r="H10119" s="21" t="s">
        <v>1770</v>
      </c>
      <c r="P10119" s="21" t="e">
        <f t="shared" ca="1" si="353"/>
        <v>#NAME?</v>
      </c>
    </row>
    <row r="10120" spans="1:16" x14ac:dyDescent="0.25">
      <c r="A10120" s="21" t="s">
        <v>2119</v>
      </c>
      <c r="B10120" s="25">
        <v>42433</v>
      </c>
      <c r="C10120" s="21" t="s">
        <v>6</v>
      </c>
      <c r="D10120" s="21">
        <v>145637</v>
      </c>
      <c r="E10120" s="21"/>
      <c r="F10120" s="55">
        <v>465.84</v>
      </c>
      <c r="G10120" s="21" t="s">
        <v>1538</v>
      </c>
      <c r="H10120" s="21" t="s">
        <v>1770</v>
      </c>
      <c r="P10120" s="21" t="e">
        <f t="shared" ca="1" si="353"/>
        <v>#NAME?</v>
      </c>
    </row>
    <row r="10121" spans="1:16" x14ac:dyDescent="0.25">
      <c r="A10121" s="21" t="s">
        <v>2119</v>
      </c>
      <c r="B10121" s="25">
        <v>42433</v>
      </c>
      <c r="C10121" s="21" t="s">
        <v>6</v>
      </c>
      <c r="D10121" s="21">
        <v>145646</v>
      </c>
      <c r="E10121" s="21"/>
      <c r="F10121" s="55">
        <v>3.1</v>
      </c>
      <c r="G10121" s="21" t="s">
        <v>1538</v>
      </c>
      <c r="H10121" s="21" t="s">
        <v>1770</v>
      </c>
      <c r="P10121" s="21" t="e">
        <f t="shared" ca="1" si="353"/>
        <v>#NAME?</v>
      </c>
    </row>
    <row r="10122" spans="1:16" x14ac:dyDescent="0.25">
      <c r="A10122" s="21" t="s">
        <v>2119</v>
      </c>
      <c r="B10122" s="25">
        <v>42433</v>
      </c>
      <c r="C10122" s="21" t="s">
        <v>6</v>
      </c>
      <c r="D10122" s="21">
        <v>145716</v>
      </c>
      <c r="E10122" s="21"/>
      <c r="F10122" s="55">
        <v>294.57</v>
      </c>
      <c r="G10122" s="21" t="s">
        <v>1538</v>
      </c>
      <c r="H10122" s="21" t="s">
        <v>1770</v>
      </c>
      <c r="P10122" s="21" t="e">
        <f t="shared" ca="1" si="353"/>
        <v>#NAME?</v>
      </c>
    </row>
    <row r="10123" spans="1:16" x14ac:dyDescent="0.25">
      <c r="A10123" s="21" t="s">
        <v>2119</v>
      </c>
      <c r="B10123" s="25">
        <v>42434</v>
      </c>
      <c r="C10123" s="21" t="s">
        <v>6</v>
      </c>
      <c r="D10123" s="21">
        <v>441914</v>
      </c>
      <c r="E10123" s="21"/>
      <c r="F10123" s="55">
        <v>69.760000000000005</v>
      </c>
      <c r="G10123" s="21" t="s">
        <v>1560</v>
      </c>
      <c r="H10123" s="21" t="s">
        <v>1772</v>
      </c>
      <c r="P10123" s="21" t="e">
        <f t="shared" ca="1" si="353"/>
        <v>#NAME?</v>
      </c>
    </row>
    <row r="10124" spans="1:16" x14ac:dyDescent="0.25">
      <c r="A10124" s="21" t="s">
        <v>2119</v>
      </c>
      <c r="B10124" s="25">
        <v>42434</v>
      </c>
      <c r="C10124" s="21" t="s">
        <v>6</v>
      </c>
      <c r="D10124" s="21">
        <v>441979</v>
      </c>
      <c r="E10124" s="21"/>
      <c r="F10124" s="55">
        <v>54.62</v>
      </c>
      <c r="G10124" s="21" t="s">
        <v>1616</v>
      </c>
      <c r="H10124" s="21" t="s">
        <v>1770</v>
      </c>
      <c r="P10124" s="21" t="e">
        <f t="shared" ca="1" si="353"/>
        <v>#NAME?</v>
      </c>
    </row>
    <row r="10125" spans="1:16" x14ac:dyDescent="0.25">
      <c r="A10125" s="21" t="s">
        <v>2119</v>
      </c>
      <c r="B10125" s="25">
        <v>42434</v>
      </c>
      <c r="C10125" s="21" t="s">
        <v>6</v>
      </c>
      <c r="D10125" s="21">
        <v>363537</v>
      </c>
      <c r="E10125" s="21"/>
      <c r="F10125" s="55">
        <v>119.65</v>
      </c>
      <c r="G10125" s="21" t="s">
        <v>1617</v>
      </c>
      <c r="H10125" s="21" t="s">
        <v>1772</v>
      </c>
      <c r="P10125" s="21" t="e">
        <f t="shared" ca="1" si="353"/>
        <v>#NAME?</v>
      </c>
    </row>
    <row r="10126" spans="1:16" x14ac:dyDescent="0.25">
      <c r="A10126" s="21" t="s">
        <v>2119</v>
      </c>
      <c r="B10126" s="25">
        <v>42434</v>
      </c>
      <c r="C10126" s="21" t="s">
        <v>6</v>
      </c>
      <c r="D10126" s="21">
        <v>145749</v>
      </c>
      <c r="E10126" s="21"/>
      <c r="F10126" s="55">
        <v>343.43</v>
      </c>
      <c r="G10126" s="21" t="s">
        <v>1616</v>
      </c>
      <c r="H10126" s="21" t="s">
        <v>1770</v>
      </c>
      <c r="P10126" s="21" t="e">
        <f t="shared" ca="1" si="353"/>
        <v>#NAME?</v>
      </c>
    </row>
    <row r="10127" spans="1:16" x14ac:dyDescent="0.25">
      <c r="A10127" s="21" t="s">
        <v>2119</v>
      </c>
      <c r="B10127" s="25">
        <v>42434</v>
      </c>
      <c r="C10127" s="21" t="s">
        <v>6</v>
      </c>
      <c r="D10127" s="21">
        <v>145750</v>
      </c>
      <c r="E10127" s="21"/>
      <c r="F10127" s="55">
        <v>119.83</v>
      </c>
      <c r="G10127" s="21" t="s">
        <v>1617</v>
      </c>
      <c r="H10127" s="21" t="s">
        <v>1770</v>
      </c>
      <c r="I10127" s="25" t="str">
        <f t="shared" ref="I10127:I10133" si="355">YEAR(B10127)&amp;"_"&amp;WEEKNUM(B10127)</f>
        <v>2016_10</v>
      </c>
      <c r="P10127" s="21" t="e">
        <f t="shared" ca="1" si="353"/>
        <v>#NAME?</v>
      </c>
    </row>
    <row r="10128" spans="1:16" x14ac:dyDescent="0.25">
      <c r="A10128" s="21" t="s">
        <v>2119</v>
      </c>
      <c r="B10128" s="25">
        <v>42436</v>
      </c>
      <c r="C10128" s="21" t="s">
        <v>21</v>
      </c>
      <c r="D10128" s="21" t="s">
        <v>1419</v>
      </c>
      <c r="E10128" s="26">
        <v>1750</v>
      </c>
      <c r="G10128" s="21" t="s">
        <v>1538</v>
      </c>
      <c r="H10128" s="21" t="s">
        <v>1770</v>
      </c>
      <c r="I10128" s="25" t="str">
        <f t="shared" si="355"/>
        <v>2016_11</v>
      </c>
      <c r="P10128" s="21" t="e">
        <f t="shared" ca="1" si="353"/>
        <v>#NAME?</v>
      </c>
    </row>
    <row r="10129" spans="1:16" x14ac:dyDescent="0.25">
      <c r="A10129" s="21" t="s">
        <v>2119</v>
      </c>
      <c r="B10129" s="25">
        <v>42436</v>
      </c>
      <c r="C10129" s="21" t="s">
        <v>21</v>
      </c>
      <c r="D10129" s="21" t="s">
        <v>40</v>
      </c>
      <c r="E10129" s="26">
        <v>1840</v>
      </c>
      <c r="G10129" s="21" t="s">
        <v>1617</v>
      </c>
      <c r="H10129" s="21" t="s">
        <v>1770</v>
      </c>
      <c r="I10129" s="25" t="str">
        <f t="shared" si="355"/>
        <v>2016_11</v>
      </c>
      <c r="P10129" s="21" t="e">
        <f t="shared" ref="P10129:P10192" ca="1" si="356">sheetexists("budgets", G10129)</f>
        <v>#NAME?</v>
      </c>
    </row>
    <row r="10130" spans="1:16" x14ac:dyDescent="0.25">
      <c r="A10130" s="21" t="s">
        <v>2119</v>
      </c>
      <c r="B10130" s="25">
        <v>42436</v>
      </c>
      <c r="C10130" s="21" t="s">
        <v>21</v>
      </c>
      <c r="D10130" s="21" t="s">
        <v>40</v>
      </c>
      <c r="E10130" s="26">
        <v>250</v>
      </c>
      <c r="G10130" s="21" t="s">
        <v>1560</v>
      </c>
      <c r="H10130" s="21" t="s">
        <v>1772</v>
      </c>
      <c r="I10130" s="25" t="str">
        <f t="shared" si="355"/>
        <v>2016_11</v>
      </c>
      <c r="P10130" s="21" t="e">
        <f t="shared" ca="1" si="356"/>
        <v>#NAME?</v>
      </c>
    </row>
    <row r="10131" spans="1:16" x14ac:dyDescent="0.25">
      <c r="A10131" s="21" t="s">
        <v>2119</v>
      </c>
      <c r="B10131" s="25">
        <v>42436</v>
      </c>
      <c r="C10131" s="21" t="s">
        <v>21</v>
      </c>
      <c r="D10131" s="21" t="s">
        <v>40</v>
      </c>
      <c r="E10131" s="26">
        <v>3340</v>
      </c>
      <c r="G10131" s="21" t="s">
        <v>1616</v>
      </c>
      <c r="H10131" s="21" t="s">
        <v>1770</v>
      </c>
      <c r="I10131" s="25" t="str">
        <f t="shared" si="355"/>
        <v>2016_11</v>
      </c>
      <c r="P10131" s="21" t="e">
        <f t="shared" ca="1" si="356"/>
        <v>#NAME?</v>
      </c>
    </row>
    <row r="10132" spans="1:16" x14ac:dyDescent="0.25">
      <c r="A10132" s="21" t="s">
        <v>2119</v>
      </c>
      <c r="B10132" s="25">
        <v>42436</v>
      </c>
      <c r="C10132" s="21" t="s">
        <v>21</v>
      </c>
      <c r="D10132" s="21" t="s">
        <v>1419</v>
      </c>
      <c r="E10132" s="26">
        <v>1750</v>
      </c>
      <c r="G10132" s="21" t="s">
        <v>1538</v>
      </c>
      <c r="H10132" s="21" t="s">
        <v>1770</v>
      </c>
      <c r="I10132" s="25" t="str">
        <f t="shared" si="355"/>
        <v>2016_11</v>
      </c>
      <c r="P10132" s="21" t="e">
        <f t="shared" ca="1" si="356"/>
        <v>#NAME?</v>
      </c>
    </row>
    <row r="10133" spans="1:16" x14ac:dyDescent="0.25">
      <c r="A10133" s="21" t="s">
        <v>2119</v>
      </c>
      <c r="B10133" s="25">
        <v>42436</v>
      </c>
      <c r="C10133" s="21" t="s">
        <v>21</v>
      </c>
      <c r="D10133" s="21" t="s">
        <v>46</v>
      </c>
      <c r="E10133" s="26">
        <v>1700</v>
      </c>
      <c r="G10133" s="21" t="s">
        <v>1560</v>
      </c>
      <c r="I10133" s="25" t="str">
        <f t="shared" si="355"/>
        <v>2016_11</v>
      </c>
      <c r="P10133" s="21" t="e">
        <f t="shared" ca="1" si="356"/>
        <v>#NAME?</v>
      </c>
    </row>
    <row r="10134" spans="1:16" x14ac:dyDescent="0.25">
      <c r="A10134" s="21" t="s">
        <v>2119</v>
      </c>
      <c r="B10134" s="25">
        <v>42436</v>
      </c>
      <c r="C10134" s="21" t="s">
        <v>21</v>
      </c>
      <c r="D10134" s="21" t="s">
        <v>46</v>
      </c>
      <c r="E10134" s="26">
        <v>120</v>
      </c>
      <c r="G10134" s="21" t="s">
        <v>111</v>
      </c>
      <c r="H10134" s="21" t="s">
        <v>1770</v>
      </c>
      <c r="P10134" s="21" t="e">
        <f t="shared" ca="1" si="356"/>
        <v>#NAME?</v>
      </c>
    </row>
    <row r="10135" spans="1:16" x14ac:dyDescent="0.25">
      <c r="A10135" s="21" t="s">
        <v>2119</v>
      </c>
      <c r="B10135" s="25">
        <v>42436</v>
      </c>
      <c r="C10135" s="21" t="s">
        <v>6</v>
      </c>
      <c r="D10135" s="21">
        <v>363678</v>
      </c>
      <c r="E10135" s="21"/>
      <c r="F10135" s="55">
        <v>661.55</v>
      </c>
      <c r="G10135" s="21" t="s">
        <v>1538</v>
      </c>
      <c r="P10135" s="21" t="e">
        <f t="shared" ca="1" si="356"/>
        <v>#NAME?</v>
      </c>
    </row>
    <row r="10136" spans="1:16" x14ac:dyDescent="0.25">
      <c r="A10136" s="21" t="s">
        <v>2119</v>
      </c>
      <c r="B10136" s="25">
        <v>42436</v>
      </c>
      <c r="C10136" s="21" t="s">
        <v>6</v>
      </c>
      <c r="D10136" s="21">
        <v>363695</v>
      </c>
      <c r="E10136" s="21"/>
      <c r="F10136" s="55">
        <v>20.81</v>
      </c>
      <c r="G10136" s="21" t="s">
        <v>1405</v>
      </c>
      <c r="H10136" s="21" t="s">
        <v>1770</v>
      </c>
      <c r="P10136" s="21" t="e">
        <f t="shared" ca="1" si="356"/>
        <v>#NAME?</v>
      </c>
    </row>
    <row r="10137" spans="1:16" x14ac:dyDescent="0.25">
      <c r="A10137" s="21" t="s">
        <v>2119</v>
      </c>
      <c r="B10137" s="25">
        <v>42436</v>
      </c>
      <c r="C10137" s="21" t="s">
        <v>6</v>
      </c>
      <c r="D10137" s="21">
        <v>145891</v>
      </c>
      <c r="E10137" s="21"/>
      <c r="F10137" s="55">
        <v>743.92</v>
      </c>
      <c r="G10137" s="21" t="s">
        <v>1538</v>
      </c>
      <c r="P10137" s="21" t="e">
        <f t="shared" ca="1" si="356"/>
        <v>#NAME?</v>
      </c>
    </row>
    <row r="10138" spans="1:16" x14ac:dyDescent="0.25">
      <c r="A10138" s="21" t="s">
        <v>2119</v>
      </c>
      <c r="B10138" s="25">
        <v>42436</v>
      </c>
      <c r="C10138" s="21" t="s">
        <v>6</v>
      </c>
      <c r="D10138" s="21">
        <v>145928</v>
      </c>
      <c r="E10138" s="21"/>
      <c r="F10138" s="55">
        <v>316.94</v>
      </c>
      <c r="G10138" s="21" t="s">
        <v>1666</v>
      </c>
      <c r="I10138" s="25" t="str">
        <f>YEAR(B10138)&amp;"_"&amp;WEEKNUM(B10138)</f>
        <v>2016_11</v>
      </c>
      <c r="P10138" s="21" t="e">
        <f t="shared" ca="1" si="356"/>
        <v>#NAME?</v>
      </c>
    </row>
    <row r="10139" spans="1:16" x14ac:dyDescent="0.25">
      <c r="A10139" s="21" t="s">
        <v>2119</v>
      </c>
      <c r="B10139" s="25">
        <v>42436</v>
      </c>
      <c r="C10139" s="21" t="s">
        <v>1015</v>
      </c>
      <c r="D10139" s="21" t="s">
        <v>1674</v>
      </c>
      <c r="E10139" s="26">
        <v>150</v>
      </c>
      <c r="G10139" s="21" t="s">
        <v>177</v>
      </c>
      <c r="I10139" s="25" t="str">
        <f>YEAR(B10139)&amp;"_"&amp;WEEKNUM(B10139)</f>
        <v>2016_11</v>
      </c>
      <c r="P10139" s="21" t="e">
        <f t="shared" ca="1" si="356"/>
        <v>#NAME?</v>
      </c>
    </row>
    <row r="10140" spans="1:16" x14ac:dyDescent="0.25">
      <c r="A10140" s="21" t="s">
        <v>2119</v>
      </c>
      <c r="B10140" s="25">
        <v>42436</v>
      </c>
      <c r="C10140" s="21" t="s">
        <v>1015</v>
      </c>
      <c r="D10140" s="21" t="s">
        <v>1173</v>
      </c>
      <c r="E10140" s="26">
        <v>3500</v>
      </c>
      <c r="G10140" s="21" t="s">
        <v>1542</v>
      </c>
      <c r="H10140" s="21" t="s">
        <v>1770</v>
      </c>
      <c r="P10140" s="21" t="e">
        <f t="shared" ca="1" si="356"/>
        <v>#NAME?</v>
      </c>
    </row>
    <row r="10141" spans="1:16" x14ac:dyDescent="0.25">
      <c r="A10141" s="21" t="s">
        <v>2119</v>
      </c>
      <c r="B10141" s="25">
        <v>42437</v>
      </c>
      <c r="C10141" s="21" t="s">
        <v>6</v>
      </c>
      <c r="D10141" s="21">
        <v>747985</v>
      </c>
      <c r="E10141" s="21"/>
      <c r="F10141" s="55">
        <v>316.92</v>
      </c>
      <c r="G10141" s="21" t="s">
        <v>1560</v>
      </c>
      <c r="P10141" s="21" t="e">
        <f t="shared" ca="1" si="356"/>
        <v>#NAME?</v>
      </c>
    </row>
    <row r="10142" spans="1:16" x14ac:dyDescent="0.25">
      <c r="A10142" s="21" t="s">
        <v>2119</v>
      </c>
      <c r="B10142" s="25">
        <v>42437</v>
      </c>
      <c r="C10142" s="21" t="s">
        <v>6</v>
      </c>
      <c r="D10142" s="21">
        <v>442316</v>
      </c>
      <c r="E10142" s="21"/>
      <c r="F10142" s="55">
        <v>186.44</v>
      </c>
      <c r="G10142" s="21" t="s">
        <v>290</v>
      </c>
      <c r="P10142" s="21" t="e">
        <f t="shared" ca="1" si="356"/>
        <v>#NAME?</v>
      </c>
    </row>
    <row r="10143" spans="1:16" x14ac:dyDescent="0.25">
      <c r="A10143" s="21" t="s">
        <v>2119</v>
      </c>
      <c r="B10143" s="25">
        <v>42437</v>
      </c>
      <c r="C10143" s="21" t="s">
        <v>6</v>
      </c>
      <c r="D10143" s="21">
        <v>302948</v>
      </c>
      <c r="E10143" s="21"/>
      <c r="F10143" s="55">
        <v>1187.8900000000001</v>
      </c>
      <c r="G10143" s="21" t="s">
        <v>1556</v>
      </c>
      <c r="H10143" s="21" t="s">
        <v>1770</v>
      </c>
      <c r="P10143" s="21" t="e">
        <f t="shared" ca="1" si="356"/>
        <v>#NAME?</v>
      </c>
    </row>
    <row r="10144" spans="1:16" x14ac:dyDescent="0.25">
      <c r="A10144" s="21" t="s">
        <v>2119</v>
      </c>
      <c r="B10144" s="25">
        <v>42437</v>
      </c>
      <c r="C10144" s="21" t="s">
        <v>6</v>
      </c>
      <c r="D10144" s="21">
        <v>145973</v>
      </c>
      <c r="E10144" s="21"/>
      <c r="F10144" s="55">
        <v>355.06</v>
      </c>
      <c r="G10144" s="21" t="s">
        <v>1538</v>
      </c>
      <c r="H10144" s="21" t="s">
        <v>1770</v>
      </c>
      <c r="I10144" s="25" t="str">
        <f t="shared" ref="I10144:I10152" si="357">YEAR(B10144)&amp;"_"&amp;WEEKNUM(B10144)</f>
        <v>2016_11</v>
      </c>
      <c r="P10144" s="21" t="e">
        <f t="shared" ca="1" si="356"/>
        <v>#NAME?</v>
      </c>
    </row>
    <row r="10145" spans="1:16" x14ac:dyDescent="0.25">
      <c r="A10145" s="21" t="s">
        <v>2119</v>
      </c>
      <c r="B10145" s="25">
        <v>42438</v>
      </c>
      <c r="C10145" s="21" t="s">
        <v>21</v>
      </c>
      <c r="D10145" s="21" t="s">
        <v>1634</v>
      </c>
      <c r="E10145" s="26">
        <v>89.25</v>
      </c>
      <c r="G10145" s="21" t="s">
        <v>1527</v>
      </c>
      <c r="H10145" s="21" t="s">
        <v>1770</v>
      </c>
      <c r="I10145" s="25" t="str">
        <f t="shared" si="357"/>
        <v>2016_11</v>
      </c>
      <c r="P10145" s="21" t="e">
        <f t="shared" ca="1" si="356"/>
        <v>#NAME?</v>
      </c>
    </row>
    <row r="10146" spans="1:16" x14ac:dyDescent="0.25">
      <c r="A10146" s="21" t="s">
        <v>2119</v>
      </c>
      <c r="B10146" s="25">
        <v>42438</v>
      </c>
      <c r="C10146" s="21" t="s">
        <v>21</v>
      </c>
      <c r="D10146" s="21" t="s">
        <v>924</v>
      </c>
      <c r="E10146" s="26">
        <v>90</v>
      </c>
      <c r="G10146" s="21" t="s">
        <v>1527</v>
      </c>
      <c r="H10146" s="21" t="s">
        <v>1770</v>
      </c>
      <c r="I10146" s="25" t="str">
        <f t="shared" si="357"/>
        <v>2016_11</v>
      </c>
      <c r="P10146" s="21" t="e">
        <f t="shared" ca="1" si="356"/>
        <v>#NAME?</v>
      </c>
    </row>
    <row r="10147" spans="1:16" x14ac:dyDescent="0.25">
      <c r="A10147" s="21" t="s">
        <v>2119</v>
      </c>
      <c r="B10147" s="25">
        <v>42438</v>
      </c>
      <c r="C10147" s="21" t="s">
        <v>21</v>
      </c>
      <c r="D10147" s="21" t="s">
        <v>924</v>
      </c>
      <c r="E10147" s="26">
        <v>3200</v>
      </c>
      <c r="G10147" s="21" t="s">
        <v>1617</v>
      </c>
      <c r="I10147" s="25" t="str">
        <f t="shared" si="357"/>
        <v>2016_11</v>
      </c>
      <c r="P10147" s="21" t="e">
        <f t="shared" ca="1" si="356"/>
        <v>#NAME?</v>
      </c>
    </row>
    <row r="10148" spans="1:16" x14ac:dyDescent="0.25">
      <c r="A10148" s="21" t="s">
        <v>2119</v>
      </c>
      <c r="B10148" s="25">
        <v>42438</v>
      </c>
      <c r="C10148" s="21" t="s">
        <v>21</v>
      </c>
      <c r="D10148" s="21" t="s">
        <v>924</v>
      </c>
      <c r="E10148" s="26">
        <v>125</v>
      </c>
      <c r="G10148" s="21" t="s">
        <v>1481</v>
      </c>
      <c r="H10148" s="21" t="s">
        <v>1770</v>
      </c>
      <c r="I10148" s="25" t="str">
        <f t="shared" si="357"/>
        <v>2016_11</v>
      </c>
      <c r="P10148" s="21" t="e">
        <f t="shared" ca="1" si="356"/>
        <v>#NAME?</v>
      </c>
    </row>
    <row r="10149" spans="1:16" x14ac:dyDescent="0.25">
      <c r="A10149" s="21" t="s">
        <v>2119</v>
      </c>
      <c r="B10149" s="25">
        <v>42438</v>
      </c>
      <c r="C10149" s="21" t="s">
        <v>21</v>
      </c>
      <c r="D10149" s="21" t="s">
        <v>924</v>
      </c>
      <c r="E10149" s="26">
        <v>300</v>
      </c>
      <c r="G10149" s="21" t="s">
        <v>1538</v>
      </c>
      <c r="I10149" s="25" t="str">
        <f t="shared" si="357"/>
        <v>2016_11</v>
      </c>
      <c r="P10149" s="21" t="e">
        <f t="shared" ca="1" si="356"/>
        <v>#NAME?</v>
      </c>
    </row>
    <row r="10150" spans="1:16" x14ac:dyDescent="0.25">
      <c r="A10150" s="21" t="s">
        <v>2119</v>
      </c>
      <c r="B10150" s="25">
        <v>42438</v>
      </c>
      <c r="C10150" s="21" t="s">
        <v>21</v>
      </c>
      <c r="D10150" s="21" t="s">
        <v>924</v>
      </c>
      <c r="E10150" s="26">
        <v>180</v>
      </c>
      <c r="G10150" s="21" t="s">
        <v>356</v>
      </c>
      <c r="I10150" s="25" t="str">
        <f t="shared" si="357"/>
        <v>2016_11</v>
      </c>
      <c r="P10150" s="21" t="e">
        <f t="shared" ca="1" si="356"/>
        <v>#NAME?</v>
      </c>
    </row>
    <row r="10151" spans="1:16" x14ac:dyDescent="0.25">
      <c r="A10151" s="21" t="s">
        <v>2119</v>
      </c>
      <c r="B10151" s="25">
        <v>42438</v>
      </c>
      <c r="C10151" s="21" t="s">
        <v>21</v>
      </c>
      <c r="D10151" s="21" t="s">
        <v>924</v>
      </c>
      <c r="E10151" s="26">
        <v>150</v>
      </c>
      <c r="G10151" s="21" t="s">
        <v>582</v>
      </c>
      <c r="H10151" s="21" t="s">
        <v>1772</v>
      </c>
      <c r="I10151" s="25" t="str">
        <f t="shared" si="357"/>
        <v>2016_11</v>
      </c>
      <c r="P10151" s="21" t="e">
        <f t="shared" ca="1" si="356"/>
        <v>#NAME?</v>
      </c>
    </row>
    <row r="10152" spans="1:16" x14ac:dyDescent="0.25">
      <c r="A10152" s="21" t="s">
        <v>2119</v>
      </c>
      <c r="B10152" s="25">
        <v>42438</v>
      </c>
      <c r="C10152" s="21" t="s">
        <v>21</v>
      </c>
      <c r="D10152" s="21" t="s">
        <v>255</v>
      </c>
      <c r="E10152" s="26">
        <v>1400</v>
      </c>
      <c r="G10152" s="21" t="s">
        <v>1616</v>
      </c>
      <c r="H10152" s="21" t="s">
        <v>1770</v>
      </c>
      <c r="I10152" s="25" t="str">
        <f t="shared" si="357"/>
        <v>2016_11</v>
      </c>
      <c r="P10152" s="21" t="e">
        <f t="shared" ca="1" si="356"/>
        <v>#NAME?</v>
      </c>
    </row>
    <row r="10153" spans="1:16" x14ac:dyDescent="0.25">
      <c r="A10153" s="21" t="s">
        <v>2119</v>
      </c>
      <c r="B10153" s="25">
        <v>42438</v>
      </c>
      <c r="C10153" s="21" t="s">
        <v>21</v>
      </c>
      <c r="D10153" s="21" t="s">
        <v>255</v>
      </c>
      <c r="E10153" s="26">
        <v>1000</v>
      </c>
      <c r="G10153" s="21" t="s">
        <v>1538</v>
      </c>
      <c r="H10153" s="21" t="s">
        <v>1770</v>
      </c>
      <c r="P10153" s="21" t="e">
        <f t="shared" ca="1" si="356"/>
        <v>#NAME?</v>
      </c>
    </row>
    <row r="10154" spans="1:16" x14ac:dyDescent="0.25">
      <c r="A10154" s="21" t="s">
        <v>2119</v>
      </c>
      <c r="B10154" s="25">
        <v>42438</v>
      </c>
      <c r="C10154" s="21" t="s">
        <v>6</v>
      </c>
      <c r="D10154" s="21" t="s">
        <v>299</v>
      </c>
      <c r="E10154" s="21"/>
      <c r="F10154" s="55">
        <v>251.16</v>
      </c>
      <c r="G10154" s="21" t="s">
        <v>1527</v>
      </c>
      <c r="H10154" s="21" t="s">
        <v>1770</v>
      </c>
      <c r="P10154" s="21" t="e">
        <f t="shared" ca="1" si="356"/>
        <v>#NAME?</v>
      </c>
    </row>
    <row r="10155" spans="1:16" x14ac:dyDescent="0.25">
      <c r="A10155" s="21" t="s">
        <v>2119</v>
      </c>
      <c r="B10155" s="25">
        <v>42438</v>
      </c>
      <c r="C10155" s="21" t="s">
        <v>6</v>
      </c>
      <c r="D10155" s="21" t="s">
        <v>299</v>
      </c>
      <c r="E10155" s="21"/>
      <c r="F10155" s="55">
        <v>-372.1</v>
      </c>
      <c r="G10155" s="21" t="s">
        <v>1560</v>
      </c>
      <c r="H10155" s="21" t="s">
        <v>1770</v>
      </c>
      <c r="P10155" s="21" t="e">
        <f t="shared" ca="1" si="356"/>
        <v>#NAME?</v>
      </c>
    </row>
    <row r="10156" spans="1:16" x14ac:dyDescent="0.25">
      <c r="A10156" s="21" t="s">
        <v>2119</v>
      </c>
      <c r="B10156" s="25">
        <v>42438</v>
      </c>
      <c r="C10156" s="21" t="s">
        <v>6</v>
      </c>
      <c r="D10156" s="21">
        <v>363908</v>
      </c>
      <c r="E10156" s="21"/>
      <c r="F10156" s="55">
        <v>1199.29</v>
      </c>
      <c r="G10156" s="21" t="s">
        <v>1617</v>
      </c>
      <c r="H10156" s="21" t="s">
        <v>1772</v>
      </c>
      <c r="P10156" s="21" t="e">
        <f t="shared" ca="1" si="356"/>
        <v>#NAME?</v>
      </c>
    </row>
    <row r="10157" spans="1:16" x14ac:dyDescent="0.25">
      <c r="A10157" s="21" t="s">
        <v>2119</v>
      </c>
      <c r="B10157" s="25">
        <v>42438</v>
      </c>
      <c r="C10157" s="21" t="s">
        <v>6</v>
      </c>
      <c r="D10157" s="21">
        <v>406087</v>
      </c>
      <c r="E10157" s="21"/>
      <c r="F10157" s="55">
        <v>607.38</v>
      </c>
      <c r="G10157" s="21" t="s">
        <v>1616</v>
      </c>
      <c r="P10157" s="21" t="e">
        <f t="shared" ca="1" si="356"/>
        <v>#NAME?</v>
      </c>
    </row>
    <row r="10158" spans="1:16" x14ac:dyDescent="0.25">
      <c r="A10158" s="21" t="s">
        <v>2119</v>
      </c>
      <c r="B10158" s="25">
        <v>42438</v>
      </c>
      <c r="C10158" s="21" t="s">
        <v>6</v>
      </c>
      <c r="D10158" s="21">
        <v>303117</v>
      </c>
      <c r="E10158" s="21"/>
      <c r="F10158" s="55">
        <v>54.98</v>
      </c>
      <c r="G10158" s="21" t="s">
        <v>1556</v>
      </c>
      <c r="H10158" s="21" t="s">
        <v>1770</v>
      </c>
      <c r="P10158" s="21" t="e">
        <f t="shared" ca="1" si="356"/>
        <v>#NAME?</v>
      </c>
    </row>
    <row r="10159" spans="1:16" x14ac:dyDescent="0.25">
      <c r="A10159" s="21" t="s">
        <v>2119</v>
      </c>
      <c r="B10159" s="25">
        <v>42438</v>
      </c>
      <c r="C10159" s="21" t="s">
        <v>6</v>
      </c>
      <c r="D10159" s="21">
        <v>112539</v>
      </c>
      <c r="E10159" s="21"/>
      <c r="F10159" s="55">
        <v>318.63</v>
      </c>
      <c r="G10159" s="21" t="s">
        <v>1591</v>
      </c>
      <c r="P10159" s="21" t="e">
        <f t="shared" ca="1" si="356"/>
        <v>#NAME?</v>
      </c>
    </row>
    <row r="10160" spans="1:16" x14ac:dyDescent="0.25">
      <c r="A10160" s="21" t="s">
        <v>2119</v>
      </c>
      <c r="B10160" s="25">
        <v>42438</v>
      </c>
      <c r="C10160" s="21" t="s">
        <v>6</v>
      </c>
      <c r="D10160" s="21">
        <v>112541</v>
      </c>
      <c r="E10160" s="21"/>
      <c r="F10160" s="55">
        <v>127.15</v>
      </c>
      <c r="G10160" s="21" t="s">
        <v>1029</v>
      </c>
      <c r="P10160" s="21" t="e">
        <f t="shared" ca="1" si="356"/>
        <v>#NAME?</v>
      </c>
    </row>
    <row r="10161" spans="1:16" x14ac:dyDescent="0.25">
      <c r="A10161" s="21" t="s">
        <v>2119</v>
      </c>
      <c r="B10161" s="25">
        <v>42439</v>
      </c>
      <c r="C10161" s="21" t="s">
        <v>6</v>
      </c>
      <c r="D10161" s="21">
        <v>442701</v>
      </c>
      <c r="E10161" s="21"/>
      <c r="F10161" s="55">
        <v>260.44</v>
      </c>
      <c r="G10161" s="21" t="s">
        <v>290</v>
      </c>
      <c r="P10161" s="21" t="e">
        <f t="shared" ca="1" si="356"/>
        <v>#NAME?</v>
      </c>
    </row>
    <row r="10162" spans="1:16" x14ac:dyDescent="0.25">
      <c r="A10162" s="21" t="s">
        <v>2119</v>
      </c>
      <c r="B10162" s="25">
        <v>42439</v>
      </c>
      <c r="C10162" s="21" t="s">
        <v>6</v>
      </c>
      <c r="D10162" s="21">
        <v>442733</v>
      </c>
      <c r="E10162" s="21"/>
      <c r="F10162" s="55">
        <v>259.3</v>
      </c>
      <c r="G10162" s="21" t="s">
        <v>504</v>
      </c>
      <c r="H10162" s="21" t="s">
        <v>1770</v>
      </c>
      <c r="P10162" s="21" t="e">
        <f t="shared" ca="1" si="356"/>
        <v>#NAME?</v>
      </c>
    </row>
    <row r="10163" spans="1:16" x14ac:dyDescent="0.25">
      <c r="A10163" s="21" t="s">
        <v>2119</v>
      </c>
      <c r="B10163" s="25">
        <v>42439</v>
      </c>
      <c r="C10163" s="21" t="s">
        <v>6</v>
      </c>
      <c r="D10163" s="21">
        <v>364047</v>
      </c>
      <c r="E10163" s="21"/>
      <c r="F10163" s="55">
        <v>601.66999999999996</v>
      </c>
      <c r="G10163" s="21" t="s">
        <v>1617</v>
      </c>
      <c r="P10163" s="21" t="e">
        <f t="shared" ca="1" si="356"/>
        <v>#NAME?</v>
      </c>
    </row>
    <row r="10164" spans="1:16" x14ac:dyDescent="0.25">
      <c r="A10164" s="21" t="s">
        <v>2119</v>
      </c>
      <c r="B10164" s="25">
        <v>42439</v>
      </c>
      <c r="C10164" s="21" t="s">
        <v>6</v>
      </c>
      <c r="D10164" s="21">
        <v>382389</v>
      </c>
      <c r="E10164" s="21"/>
      <c r="F10164" s="55">
        <v>342.77</v>
      </c>
      <c r="G10164" s="21" t="s">
        <v>9</v>
      </c>
      <c r="P10164" s="21" t="e">
        <f t="shared" ca="1" si="356"/>
        <v>#NAME?</v>
      </c>
    </row>
    <row r="10165" spans="1:16" x14ac:dyDescent="0.25">
      <c r="A10165" s="21" t="s">
        <v>2119</v>
      </c>
      <c r="B10165" s="25">
        <v>42439</v>
      </c>
      <c r="C10165" s="21" t="s">
        <v>6</v>
      </c>
      <c r="D10165" s="21">
        <v>382449</v>
      </c>
      <c r="E10165" s="21"/>
      <c r="F10165" s="55">
        <v>41.29</v>
      </c>
      <c r="G10165" s="21" t="s">
        <v>9</v>
      </c>
      <c r="H10165" s="21" t="s">
        <v>1770</v>
      </c>
      <c r="P10165" s="21" t="e">
        <f t="shared" ca="1" si="356"/>
        <v>#NAME?</v>
      </c>
    </row>
    <row r="10166" spans="1:16" x14ac:dyDescent="0.25">
      <c r="A10166" s="21" t="s">
        <v>2119</v>
      </c>
      <c r="B10166" s="25">
        <v>42439</v>
      </c>
      <c r="C10166" s="21" t="s">
        <v>6</v>
      </c>
      <c r="D10166" s="21">
        <v>112625</v>
      </c>
      <c r="E10166" s="21"/>
      <c r="F10166" s="55">
        <v>198.27</v>
      </c>
      <c r="G10166" s="21" t="s">
        <v>1591</v>
      </c>
      <c r="P10166" s="21" t="e">
        <f t="shared" ca="1" si="356"/>
        <v>#NAME?</v>
      </c>
    </row>
    <row r="10167" spans="1:16" x14ac:dyDescent="0.25">
      <c r="A10167" s="21" t="s">
        <v>2119</v>
      </c>
      <c r="B10167" s="25">
        <v>42439</v>
      </c>
      <c r="C10167" s="21" t="s">
        <v>6</v>
      </c>
      <c r="D10167" s="21" t="s">
        <v>299</v>
      </c>
      <c r="E10167" s="21"/>
      <c r="F10167" s="55">
        <v>-369.8</v>
      </c>
      <c r="G10167" s="21" t="s">
        <v>1577</v>
      </c>
      <c r="H10167" s="21" t="s">
        <v>1770</v>
      </c>
      <c r="P10167" s="21" t="e">
        <f t="shared" ca="1" si="356"/>
        <v>#NAME?</v>
      </c>
    </row>
    <row r="10168" spans="1:16" x14ac:dyDescent="0.25">
      <c r="A10168" s="21" t="s">
        <v>2119</v>
      </c>
      <c r="B10168" s="25">
        <v>42440</v>
      </c>
      <c r="C10168" s="21" t="s">
        <v>6</v>
      </c>
      <c r="D10168" s="21">
        <v>442816</v>
      </c>
      <c r="E10168" s="21"/>
      <c r="F10168" s="55">
        <v>117.9</v>
      </c>
      <c r="G10168" s="21" t="s">
        <v>1560</v>
      </c>
      <c r="H10168" s="21" t="s">
        <v>1770</v>
      </c>
      <c r="P10168" s="21" t="e">
        <f t="shared" ca="1" si="356"/>
        <v>#NAME?</v>
      </c>
    </row>
    <row r="10169" spans="1:16" x14ac:dyDescent="0.25">
      <c r="A10169" s="21" t="s">
        <v>2119</v>
      </c>
      <c r="B10169" s="25">
        <v>42440</v>
      </c>
      <c r="C10169" s="21" t="s">
        <v>6</v>
      </c>
      <c r="D10169" s="21">
        <v>112684</v>
      </c>
      <c r="E10169" s="21"/>
      <c r="F10169" s="55">
        <v>110.49</v>
      </c>
      <c r="G10169" s="21" t="s">
        <v>1591</v>
      </c>
      <c r="P10169" s="21" t="e">
        <f t="shared" ca="1" si="356"/>
        <v>#NAME?</v>
      </c>
    </row>
    <row r="10170" spans="1:16" x14ac:dyDescent="0.25">
      <c r="A10170" s="21" t="s">
        <v>2119</v>
      </c>
      <c r="B10170" s="25">
        <v>42440</v>
      </c>
      <c r="C10170" s="21" t="s">
        <v>6</v>
      </c>
      <c r="D10170" s="21">
        <v>146254</v>
      </c>
      <c r="E10170" s="21"/>
      <c r="F10170" s="55">
        <v>55.06</v>
      </c>
      <c r="G10170" s="21" t="s">
        <v>1667</v>
      </c>
      <c r="H10170" s="21" t="s">
        <v>1770</v>
      </c>
      <c r="P10170" s="21" t="e">
        <f t="shared" ca="1" si="356"/>
        <v>#NAME?</v>
      </c>
    </row>
    <row r="10171" spans="1:16" x14ac:dyDescent="0.25">
      <c r="A10171" s="21" t="s">
        <v>2119</v>
      </c>
      <c r="B10171" s="25">
        <v>42440</v>
      </c>
      <c r="C10171" s="21" t="s">
        <v>6</v>
      </c>
      <c r="D10171" s="21">
        <v>146255</v>
      </c>
      <c r="E10171" s="21"/>
      <c r="F10171" s="55">
        <v>64.72</v>
      </c>
      <c r="G10171" s="21" t="s">
        <v>1538</v>
      </c>
      <c r="H10171" s="21" t="s">
        <v>1770</v>
      </c>
      <c r="P10171" s="21" t="e">
        <f t="shared" ca="1" si="356"/>
        <v>#NAME?</v>
      </c>
    </row>
    <row r="10172" spans="1:16" x14ac:dyDescent="0.25">
      <c r="A10172" s="21" t="s">
        <v>2119</v>
      </c>
      <c r="B10172" s="25">
        <v>42440</v>
      </c>
      <c r="C10172" s="21" t="s">
        <v>6</v>
      </c>
      <c r="D10172" s="21">
        <v>146257</v>
      </c>
      <c r="E10172" s="21"/>
      <c r="F10172" s="55">
        <v>42.3</v>
      </c>
      <c r="G10172" s="21" t="s">
        <v>1635</v>
      </c>
      <c r="P10172" s="21" t="e">
        <f t="shared" ca="1" si="356"/>
        <v>#NAME?</v>
      </c>
    </row>
    <row r="10173" spans="1:16" x14ac:dyDescent="0.25">
      <c r="A10173" s="21" t="s">
        <v>2119</v>
      </c>
      <c r="B10173" s="25">
        <v>42440</v>
      </c>
      <c r="C10173" s="21" t="s">
        <v>1400</v>
      </c>
      <c r="D10173" s="21">
        <v>146247</v>
      </c>
      <c r="E10173" s="21"/>
      <c r="F10173" s="55">
        <v>1375.14</v>
      </c>
      <c r="G10173" s="21" t="s">
        <v>1542</v>
      </c>
      <c r="P10173" s="21" t="e">
        <f t="shared" ca="1" si="356"/>
        <v>#NAME?</v>
      </c>
    </row>
    <row r="10174" spans="1:16" x14ac:dyDescent="0.25">
      <c r="A10174" s="21" t="s">
        <v>2119</v>
      </c>
      <c r="B10174" s="25">
        <v>42440</v>
      </c>
      <c r="C10174" s="21" t="s">
        <v>1400</v>
      </c>
      <c r="D10174" s="21">
        <v>146247</v>
      </c>
      <c r="E10174" s="21"/>
      <c r="F10174" s="55">
        <v>-72.64</v>
      </c>
      <c r="G10174" s="21" t="s">
        <v>1542</v>
      </c>
      <c r="P10174" s="21" t="e">
        <f t="shared" ca="1" si="356"/>
        <v>#NAME?</v>
      </c>
    </row>
    <row r="10175" spans="1:16" x14ac:dyDescent="0.25">
      <c r="A10175" s="21" t="s">
        <v>2119</v>
      </c>
      <c r="B10175" s="25">
        <v>42440</v>
      </c>
      <c r="C10175" s="21">
        <v>3014551503</v>
      </c>
      <c r="D10175" s="21">
        <v>146247</v>
      </c>
      <c r="E10175" s="21"/>
      <c r="F10175" s="55">
        <v>58.15</v>
      </c>
      <c r="G10175" s="21" t="s">
        <v>1542</v>
      </c>
      <c r="H10175" s="21" t="s">
        <v>1770</v>
      </c>
      <c r="P10175" s="21" t="e">
        <f t="shared" ca="1" si="356"/>
        <v>#NAME?</v>
      </c>
    </row>
    <row r="10176" spans="1:16" x14ac:dyDescent="0.25">
      <c r="A10176" s="21" t="s">
        <v>2119</v>
      </c>
      <c r="B10176" s="25">
        <v>42440</v>
      </c>
      <c r="C10176" s="21" t="s">
        <v>6</v>
      </c>
      <c r="D10176" s="21">
        <v>146263</v>
      </c>
      <c r="E10176" s="21"/>
      <c r="F10176" s="55">
        <v>459.6</v>
      </c>
      <c r="G10176" s="21" t="s">
        <v>1617</v>
      </c>
      <c r="P10176" s="21" t="e">
        <f t="shared" ca="1" si="356"/>
        <v>#NAME?</v>
      </c>
    </row>
    <row r="10177" spans="1:16" x14ac:dyDescent="0.25">
      <c r="A10177" s="21" t="s">
        <v>2119</v>
      </c>
      <c r="B10177" s="25">
        <v>42441</v>
      </c>
      <c r="C10177" s="21" t="s">
        <v>6</v>
      </c>
      <c r="D10177" s="21">
        <v>364286</v>
      </c>
      <c r="E10177" s="21"/>
      <c r="F10177" s="55">
        <v>434.36</v>
      </c>
      <c r="G10177" s="21" t="s">
        <v>290</v>
      </c>
      <c r="I10177" s="25" t="str">
        <f t="shared" ref="I10177:I10192" si="358">YEAR(B10177)&amp;"_"&amp;WEEKNUM(B10177)</f>
        <v>2016_11</v>
      </c>
      <c r="P10177" s="21" t="e">
        <f t="shared" ca="1" si="356"/>
        <v>#NAME?</v>
      </c>
    </row>
    <row r="10178" spans="1:16" x14ac:dyDescent="0.25">
      <c r="A10178" s="21" t="s">
        <v>2119</v>
      </c>
      <c r="B10178" s="25">
        <v>42443</v>
      </c>
      <c r="C10178" s="21" t="s">
        <v>21</v>
      </c>
      <c r="D10178" s="21" t="s">
        <v>1487</v>
      </c>
      <c r="E10178" s="26">
        <v>320</v>
      </c>
      <c r="G10178" s="21" t="s">
        <v>1667</v>
      </c>
      <c r="H10178" s="21" t="s">
        <v>1770</v>
      </c>
      <c r="I10178" s="25" t="str">
        <f t="shared" si="358"/>
        <v>2016_12</v>
      </c>
      <c r="P10178" s="21" t="e">
        <f t="shared" ca="1" si="356"/>
        <v>#NAME?</v>
      </c>
    </row>
    <row r="10179" spans="1:16" x14ac:dyDescent="0.25">
      <c r="A10179" s="21" t="s">
        <v>2119</v>
      </c>
      <c r="B10179" s="25">
        <v>42443</v>
      </c>
      <c r="C10179" s="21" t="s">
        <v>21</v>
      </c>
      <c r="D10179" s="21" t="s">
        <v>1382</v>
      </c>
      <c r="E10179" s="26">
        <v>4000</v>
      </c>
      <c r="G10179" s="21" t="s">
        <v>1527</v>
      </c>
      <c r="H10179" s="21" t="s">
        <v>1770</v>
      </c>
      <c r="I10179" s="25" t="str">
        <f t="shared" si="358"/>
        <v>2016_12</v>
      </c>
      <c r="P10179" s="21" t="e">
        <f t="shared" ca="1" si="356"/>
        <v>#NAME?</v>
      </c>
    </row>
    <row r="10180" spans="1:16" x14ac:dyDescent="0.25">
      <c r="A10180" s="21" t="s">
        <v>2119</v>
      </c>
      <c r="B10180" s="25">
        <v>42443</v>
      </c>
      <c r="C10180" s="21" t="s">
        <v>21</v>
      </c>
      <c r="D10180" s="21" t="s">
        <v>1382</v>
      </c>
      <c r="E10180" s="26">
        <v>3500</v>
      </c>
      <c r="G10180" s="21" t="s">
        <v>1591</v>
      </c>
      <c r="H10180" s="21" t="s">
        <v>1770</v>
      </c>
      <c r="I10180" s="25" t="str">
        <f t="shared" si="358"/>
        <v>2016_12</v>
      </c>
      <c r="P10180" s="21" t="e">
        <f t="shared" ca="1" si="356"/>
        <v>#NAME?</v>
      </c>
    </row>
    <row r="10181" spans="1:16" x14ac:dyDescent="0.25">
      <c r="A10181" s="21" t="s">
        <v>2119</v>
      </c>
      <c r="B10181" s="25">
        <v>42443</v>
      </c>
      <c r="C10181" s="21" t="s">
        <v>21</v>
      </c>
      <c r="D10181" s="21" t="s">
        <v>22</v>
      </c>
      <c r="E10181" s="26">
        <v>1200</v>
      </c>
      <c r="G10181" s="21" t="s">
        <v>1538</v>
      </c>
      <c r="H10181" s="21" t="s">
        <v>1770</v>
      </c>
      <c r="I10181" s="25" t="str">
        <f t="shared" si="358"/>
        <v>2016_12</v>
      </c>
      <c r="P10181" s="21" t="e">
        <f t="shared" ca="1" si="356"/>
        <v>#NAME?</v>
      </c>
    </row>
    <row r="10182" spans="1:16" x14ac:dyDescent="0.25">
      <c r="A10182" s="21" t="s">
        <v>2119</v>
      </c>
      <c r="B10182" s="25">
        <v>42443</v>
      </c>
      <c r="C10182" s="21" t="s">
        <v>21</v>
      </c>
      <c r="D10182" s="21" t="s">
        <v>22</v>
      </c>
      <c r="E10182" s="26">
        <v>1800</v>
      </c>
      <c r="G10182" s="21" t="s">
        <v>1635</v>
      </c>
      <c r="H10182" s="21" t="s">
        <v>1770</v>
      </c>
      <c r="I10182" s="25" t="str">
        <f t="shared" si="358"/>
        <v>2016_12</v>
      </c>
      <c r="P10182" s="21" t="e">
        <f t="shared" ca="1" si="356"/>
        <v>#NAME?</v>
      </c>
    </row>
    <row r="10183" spans="1:16" x14ac:dyDescent="0.25">
      <c r="A10183" s="21" t="s">
        <v>2119</v>
      </c>
      <c r="B10183" s="25">
        <v>42443</v>
      </c>
      <c r="C10183" s="21" t="s">
        <v>21</v>
      </c>
      <c r="D10183" s="21" t="s">
        <v>1179</v>
      </c>
      <c r="E10183" s="26">
        <v>500</v>
      </c>
      <c r="G10183" s="21" t="s">
        <v>1617</v>
      </c>
      <c r="H10183" s="21" t="s">
        <v>1772</v>
      </c>
      <c r="I10183" s="25" t="str">
        <f t="shared" si="358"/>
        <v>2016_12</v>
      </c>
      <c r="P10183" s="21" t="e">
        <f t="shared" ca="1" si="356"/>
        <v>#NAME?</v>
      </c>
    </row>
    <row r="10184" spans="1:16" x14ac:dyDescent="0.25">
      <c r="A10184" s="21" t="s">
        <v>2119</v>
      </c>
      <c r="B10184" s="25">
        <v>42443</v>
      </c>
      <c r="C10184" s="21" t="s">
        <v>21</v>
      </c>
      <c r="D10184" s="21" t="s">
        <v>40</v>
      </c>
      <c r="E10184" s="26">
        <v>2020</v>
      </c>
      <c r="G10184" s="21" t="s">
        <v>1616</v>
      </c>
      <c r="I10184" s="25" t="str">
        <f t="shared" si="358"/>
        <v>2016_12</v>
      </c>
      <c r="P10184" s="21" t="e">
        <f t="shared" ca="1" si="356"/>
        <v>#NAME?</v>
      </c>
    </row>
    <row r="10185" spans="1:16" x14ac:dyDescent="0.25">
      <c r="A10185" s="21" t="s">
        <v>2119</v>
      </c>
      <c r="B10185" s="25">
        <v>42443</v>
      </c>
      <c r="C10185" s="21" t="s">
        <v>21</v>
      </c>
      <c r="D10185" s="21" t="s">
        <v>40</v>
      </c>
      <c r="E10185" s="26">
        <v>140</v>
      </c>
      <c r="G10185" s="21" t="s">
        <v>356</v>
      </c>
      <c r="H10185" s="21" t="s">
        <v>1770</v>
      </c>
      <c r="I10185" s="25" t="str">
        <f t="shared" si="358"/>
        <v>2016_12</v>
      </c>
      <c r="P10185" s="21" t="e">
        <f t="shared" ca="1" si="356"/>
        <v>#NAME?</v>
      </c>
    </row>
    <row r="10186" spans="1:16" x14ac:dyDescent="0.25">
      <c r="A10186" s="21" t="s">
        <v>2119</v>
      </c>
      <c r="B10186" s="25">
        <v>42443</v>
      </c>
      <c r="C10186" s="21" t="s">
        <v>21</v>
      </c>
      <c r="D10186" s="21" t="s">
        <v>40</v>
      </c>
      <c r="E10186" s="26">
        <v>2546</v>
      </c>
      <c r="G10186" s="21" t="s">
        <v>1617</v>
      </c>
      <c r="I10186" s="25" t="str">
        <f t="shared" si="358"/>
        <v>2016_12</v>
      </c>
      <c r="P10186" s="21" t="e">
        <f t="shared" ca="1" si="356"/>
        <v>#NAME?</v>
      </c>
    </row>
    <row r="10187" spans="1:16" x14ac:dyDescent="0.25">
      <c r="A10187" s="21" t="s">
        <v>2119</v>
      </c>
      <c r="B10187" s="25">
        <v>42443</v>
      </c>
      <c r="C10187" s="21" t="s">
        <v>21</v>
      </c>
      <c r="D10187" s="21" t="s">
        <v>40</v>
      </c>
      <c r="E10187" s="26">
        <v>760</v>
      </c>
      <c r="G10187" s="21" t="s">
        <v>1556</v>
      </c>
      <c r="I10187" s="25" t="str">
        <f t="shared" si="358"/>
        <v>2016_12</v>
      </c>
      <c r="P10187" s="21" t="e">
        <f t="shared" ca="1" si="356"/>
        <v>#NAME?</v>
      </c>
    </row>
    <row r="10188" spans="1:16" x14ac:dyDescent="0.25">
      <c r="A10188" s="21" t="s">
        <v>2119</v>
      </c>
      <c r="B10188" s="25">
        <v>42443</v>
      </c>
      <c r="C10188" s="21" t="s">
        <v>21</v>
      </c>
      <c r="D10188" s="21" t="s">
        <v>40</v>
      </c>
      <c r="E10188" s="26">
        <v>280</v>
      </c>
      <c r="G10188" s="21" t="s">
        <v>9</v>
      </c>
      <c r="I10188" s="25" t="str">
        <f t="shared" si="358"/>
        <v>2016_12</v>
      </c>
      <c r="P10188" s="21" t="e">
        <f t="shared" ca="1" si="356"/>
        <v>#NAME?</v>
      </c>
    </row>
    <row r="10189" spans="1:16" x14ac:dyDescent="0.25">
      <c r="A10189" s="21" t="s">
        <v>2119</v>
      </c>
      <c r="B10189" s="25">
        <v>42443</v>
      </c>
      <c r="C10189" s="21" t="s">
        <v>21</v>
      </c>
      <c r="D10189" s="21" t="s">
        <v>38</v>
      </c>
      <c r="E10189" s="26">
        <v>120</v>
      </c>
      <c r="G10189" s="21" t="s">
        <v>19</v>
      </c>
      <c r="H10189" s="21" t="s">
        <v>1770</v>
      </c>
      <c r="I10189" s="25" t="str">
        <f t="shared" si="358"/>
        <v>2016_12</v>
      </c>
      <c r="P10189" s="21" t="e">
        <f t="shared" ca="1" si="356"/>
        <v>#NAME?</v>
      </c>
    </row>
    <row r="10190" spans="1:16" x14ac:dyDescent="0.25">
      <c r="A10190" s="21" t="s">
        <v>2119</v>
      </c>
      <c r="B10190" s="25">
        <v>42443</v>
      </c>
      <c r="C10190" s="21" t="s">
        <v>21</v>
      </c>
      <c r="D10190" s="21" t="s">
        <v>38</v>
      </c>
      <c r="E10190" s="26">
        <v>1385</v>
      </c>
      <c r="G10190" s="21" t="s">
        <v>1560</v>
      </c>
      <c r="I10190" s="25" t="str">
        <f t="shared" si="358"/>
        <v>2016_12</v>
      </c>
      <c r="P10190" s="21" t="e">
        <f t="shared" ca="1" si="356"/>
        <v>#NAME?</v>
      </c>
    </row>
    <row r="10191" spans="1:16" x14ac:dyDescent="0.25">
      <c r="A10191" s="21" t="s">
        <v>2119</v>
      </c>
      <c r="B10191" s="25">
        <v>42443</v>
      </c>
      <c r="C10191" s="21" t="s">
        <v>21</v>
      </c>
      <c r="D10191" s="21" t="s">
        <v>38</v>
      </c>
      <c r="E10191" s="26">
        <v>150</v>
      </c>
      <c r="G10191" s="21" t="s">
        <v>1481</v>
      </c>
      <c r="I10191" s="25" t="str">
        <f t="shared" si="358"/>
        <v>2016_12</v>
      </c>
      <c r="P10191" s="21" t="e">
        <f t="shared" ca="1" si="356"/>
        <v>#NAME?</v>
      </c>
    </row>
    <row r="10192" spans="1:16" x14ac:dyDescent="0.25">
      <c r="A10192" s="21" t="s">
        <v>2119</v>
      </c>
      <c r="B10192" s="25">
        <v>42443</v>
      </c>
      <c r="C10192" s="21" t="s">
        <v>21</v>
      </c>
      <c r="D10192" s="21" t="s">
        <v>38</v>
      </c>
      <c r="E10192" s="26">
        <v>600</v>
      </c>
      <c r="G10192" s="21" t="s">
        <v>1556</v>
      </c>
      <c r="H10192" s="21" t="s">
        <v>1770</v>
      </c>
      <c r="I10192" s="25" t="str">
        <f t="shared" si="358"/>
        <v>2016_12</v>
      </c>
      <c r="P10192" s="21" t="e">
        <f t="shared" ca="1" si="356"/>
        <v>#NAME?</v>
      </c>
    </row>
    <row r="10193" spans="1:16" x14ac:dyDescent="0.25">
      <c r="A10193" s="21" t="s">
        <v>2119</v>
      </c>
      <c r="B10193" s="25">
        <v>42443</v>
      </c>
      <c r="C10193" s="21" t="s">
        <v>21</v>
      </c>
      <c r="D10193" s="21" t="s">
        <v>38</v>
      </c>
      <c r="E10193" s="26">
        <v>486</v>
      </c>
      <c r="G10193" s="21" t="s">
        <v>1560</v>
      </c>
      <c r="P10193" s="21" t="e">
        <f t="shared" ref="P10193:P10256" ca="1" si="359">sheetexists("budgets", G10193)</f>
        <v>#NAME?</v>
      </c>
    </row>
    <row r="10194" spans="1:16" x14ac:dyDescent="0.25">
      <c r="A10194" s="21" t="s">
        <v>2119</v>
      </c>
      <c r="B10194" s="25">
        <v>42443</v>
      </c>
      <c r="C10194" s="21" t="s">
        <v>6</v>
      </c>
      <c r="D10194" s="21">
        <v>419162</v>
      </c>
      <c r="E10194" s="21"/>
      <c r="F10194" s="55">
        <v>40.869999999999997</v>
      </c>
      <c r="G10194" s="21" t="s">
        <v>1542</v>
      </c>
      <c r="P10194" s="21" t="e">
        <f t="shared" ca="1" si="359"/>
        <v>#NAME?</v>
      </c>
    </row>
    <row r="10195" spans="1:16" x14ac:dyDescent="0.25">
      <c r="A10195" s="21" t="s">
        <v>2119</v>
      </c>
      <c r="B10195" s="25">
        <v>42443</v>
      </c>
      <c r="C10195" s="21" t="s">
        <v>6</v>
      </c>
      <c r="D10195" s="21">
        <v>443119</v>
      </c>
      <c r="E10195" s="21"/>
      <c r="F10195" s="55">
        <v>87.29</v>
      </c>
      <c r="G10195" s="21" t="s">
        <v>290</v>
      </c>
      <c r="H10195" s="21" t="s">
        <v>1770</v>
      </c>
      <c r="P10195" s="21" t="e">
        <f t="shared" ca="1" si="359"/>
        <v>#NAME?</v>
      </c>
    </row>
    <row r="10196" spans="1:16" x14ac:dyDescent="0.25">
      <c r="A10196" s="21" t="s">
        <v>2119</v>
      </c>
      <c r="B10196" s="25">
        <v>42443</v>
      </c>
      <c r="C10196" s="21" t="s">
        <v>6</v>
      </c>
      <c r="D10196" s="21">
        <v>406881</v>
      </c>
      <c r="E10196" s="21"/>
      <c r="F10196" s="55">
        <v>1010.58</v>
      </c>
      <c r="G10196" s="21" t="s">
        <v>1635</v>
      </c>
      <c r="P10196" s="21" t="e">
        <f t="shared" ca="1" si="359"/>
        <v>#NAME?</v>
      </c>
    </row>
    <row r="10197" spans="1:16" x14ac:dyDescent="0.25">
      <c r="A10197" s="21" t="s">
        <v>2119</v>
      </c>
      <c r="B10197" s="25">
        <v>42443</v>
      </c>
      <c r="C10197" s="21" t="s">
        <v>6</v>
      </c>
      <c r="D10197" s="21">
        <v>146446</v>
      </c>
      <c r="E10197" s="21"/>
      <c r="F10197" s="55">
        <v>1198.46</v>
      </c>
      <c r="G10197" s="21" t="s">
        <v>290</v>
      </c>
      <c r="H10197" s="21" t="s">
        <v>1770</v>
      </c>
      <c r="P10197" s="21" t="e">
        <f t="shared" ca="1" si="359"/>
        <v>#NAME?</v>
      </c>
    </row>
    <row r="10198" spans="1:16" x14ac:dyDescent="0.25">
      <c r="A10198" s="21" t="s">
        <v>2119</v>
      </c>
      <c r="B10198" s="25">
        <v>42443</v>
      </c>
      <c r="C10198" s="21" t="s">
        <v>6</v>
      </c>
      <c r="D10198" s="21">
        <v>146509</v>
      </c>
      <c r="E10198" s="21"/>
      <c r="F10198" s="55">
        <v>287.12</v>
      </c>
      <c r="G10198" s="21" t="s">
        <v>1617</v>
      </c>
      <c r="I10198" s="25" t="str">
        <f t="shared" ref="I10198:I10204" si="360">YEAR(B10198)&amp;"_"&amp;WEEKNUM(B10198)</f>
        <v>2016_12</v>
      </c>
      <c r="P10198" s="21" t="e">
        <f t="shared" ca="1" si="359"/>
        <v>#NAME?</v>
      </c>
    </row>
    <row r="10199" spans="1:16" x14ac:dyDescent="0.25">
      <c r="A10199" s="21" t="s">
        <v>2119</v>
      </c>
      <c r="B10199" s="25">
        <v>42443</v>
      </c>
      <c r="C10199" s="21" t="s">
        <v>1015</v>
      </c>
      <c r="D10199" s="21" t="s">
        <v>1625</v>
      </c>
      <c r="E10199" s="26">
        <v>1800</v>
      </c>
      <c r="G10199" s="21" t="s">
        <v>1542</v>
      </c>
      <c r="I10199" s="25" t="str">
        <f t="shared" si="360"/>
        <v>2016_12</v>
      </c>
      <c r="P10199" s="21" t="e">
        <f t="shared" ca="1" si="359"/>
        <v>#NAME?</v>
      </c>
    </row>
    <row r="10200" spans="1:16" x14ac:dyDescent="0.25">
      <c r="A10200" s="21" t="s">
        <v>2119</v>
      </c>
      <c r="B10200" s="25">
        <v>42443</v>
      </c>
      <c r="C10200" s="21" t="s">
        <v>1015</v>
      </c>
      <c r="D10200" s="21" t="s">
        <v>40</v>
      </c>
      <c r="E10200" s="26">
        <v>310</v>
      </c>
      <c r="G10200" s="21" t="s">
        <v>1460</v>
      </c>
      <c r="I10200" s="25" t="str">
        <f t="shared" si="360"/>
        <v>2016_12</v>
      </c>
      <c r="P10200" s="21" t="e">
        <f t="shared" ca="1" si="359"/>
        <v>#NAME?</v>
      </c>
    </row>
    <row r="10201" spans="1:16" x14ac:dyDescent="0.25">
      <c r="A10201" s="21" t="s">
        <v>2119</v>
      </c>
      <c r="B10201" s="25">
        <v>42443</v>
      </c>
      <c r="C10201" s="21" t="s">
        <v>1015</v>
      </c>
      <c r="D10201" s="21" t="s">
        <v>40</v>
      </c>
      <c r="E10201" s="26">
        <v>480</v>
      </c>
      <c r="G10201" s="21" t="s">
        <v>1542</v>
      </c>
      <c r="H10201" s="21" t="s">
        <v>1770</v>
      </c>
      <c r="I10201" s="25" t="str">
        <f t="shared" si="360"/>
        <v>2016_12</v>
      </c>
      <c r="P10201" s="21" t="e">
        <f t="shared" ca="1" si="359"/>
        <v>#NAME?</v>
      </c>
    </row>
    <row r="10202" spans="1:16" x14ac:dyDescent="0.25">
      <c r="A10202" s="21" t="s">
        <v>2119</v>
      </c>
      <c r="B10202" s="25">
        <v>42444</v>
      </c>
      <c r="C10202" s="21" t="s">
        <v>21</v>
      </c>
      <c r="D10202" s="21" t="s">
        <v>1634</v>
      </c>
      <c r="E10202" s="26">
        <v>39</v>
      </c>
      <c r="G10202" s="21" t="s">
        <v>1527</v>
      </c>
      <c r="I10202" s="25" t="str">
        <f t="shared" si="360"/>
        <v>2016_12</v>
      </c>
      <c r="P10202" s="21" t="e">
        <f t="shared" ca="1" si="359"/>
        <v>#NAME?</v>
      </c>
    </row>
    <row r="10203" spans="1:16" x14ac:dyDescent="0.25">
      <c r="A10203" s="21" t="s">
        <v>2119</v>
      </c>
      <c r="B10203" s="25">
        <v>42444</v>
      </c>
      <c r="C10203" s="21" t="s">
        <v>21</v>
      </c>
      <c r="D10203" s="21" t="s">
        <v>46</v>
      </c>
      <c r="E10203" s="26">
        <v>2360</v>
      </c>
      <c r="G10203" s="21" t="s">
        <v>290</v>
      </c>
      <c r="H10203" s="21" t="s">
        <v>1770</v>
      </c>
      <c r="I10203" s="25" t="str">
        <f t="shared" si="360"/>
        <v>2016_12</v>
      </c>
      <c r="P10203" s="21" t="e">
        <f t="shared" ca="1" si="359"/>
        <v>#NAME?</v>
      </c>
    </row>
    <row r="10204" spans="1:16" x14ac:dyDescent="0.25">
      <c r="A10204" s="21" t="s">
        <v>2119</v>
      </c>
      <c r="B10204" s="25">
        <v>42444</v>
      </c>
      <c r="C10204" s="21" t="s">
        <v>21</v>
      </c>
      <c r="D10204" s="21" t="s">
        <v>553</v>
      </c>
      <c r="E10204" s="26">
        <v>500</v>
      </c>
      <c r="G10204" s="21" t="s">
        <v>1527</v>
      </c>
      <c r="H10204" s="21" t="s">
        <v>1770</v>
      </c>
      <c r="I10204" s="25" t="str">
        <f t="shared" si="360"/>
        <v>2016_12</v>
      </c>
      <c r="P10204" s="21" t="e">
        <f t="shared" ca="1" si="359"/>
        <v>#NAME?</v>
      </c>
    </row>
    <row r="10205" spans="1:16" x14ac:dyDescent="0.25">
      <c r="A10205" s="21" t="s">
        <v>2119</v>
      </c>
      <c r="B10205" s="25">
        <v>42444</v>
      </c>
      <c r="C10205" s="21" t="s">
        <v>21</v>
      </c>
      <c r="D10205" s="21" t="s">
        <v>553</v>
      </c>
      <c r="E10205" s="26">
        <v>600</v>
      </c>
      <c r="G10205" s="21" t="s">
        <v>1538</v>
      </c>
      <c r="P10205" s="21" t="e">
        <f t="shared" ca="1" si="359"/>
        <v>#NAME?</v>
      </c>
    </row>
    <row r="10206" spans="1:16" x14ac:dyDescent="0.25">
      <c r="A10206" s="21" t="s">
        <v>2119</v>
      </c>
      <c r="B10206" s="25">
        <v>42444</v>
      </c>
      <c r="C10206" s="21" t="s">
        <v>1400</v>
      </c>
      <c r="D10206" s="21">
        <v>217150</v>
      </c>
      <c r="E10206" s="21"/>
      <c r="F10206" s="55">
        <v>192.02</v>
      </c>
      <c r="G10206" s="21" t="s">
        <v>1542</v>
      </c>
      <c r="P10206" s="21" t="e">
        <f t="shared" ca="1" si="359"/>
        <v>#NAME?</v>
      </c>
    </row>
    <row r="10207" spans="1:16" x14ac:dyDescent="0.25">
      <c r="A10207" s="21" t="s">
        <v>2119</v>
      </c>
      <c r="B10207" s="25">
        <v>42444</v>
      </c>
      <c r="C10207" s="21" t="s">
        <v>6</v>
      </c>
      <c r="D10207" s="21">
        <v>443320</v>
      </c>
      <c r="E10207" s="21"/>
      <c r="F10207" s="55">
        <v>348.98</v>
      </c>
      <c r="G10207" s="21" t="s">
        <v>290</v>
      </c>
      <c r="P10207" s="21" t="e">
        <f t="shared" ca="1" si="359"/>
        <v>#NAME?</v>
      </c>
    </row>
    <row r="10208" spans="1:16" x14ac:dyDescent="0.25">
      <c r="A10208" s="21" t="s">
        <v>2119</v>
      </c>
      <c r="B10208" s="25">
        <v>42444</v>
      </c>
      <c r="C10208" s="21" t="s">
        <v>6</v>
      </c>
      <c r="D10208" s="21" t="s">
        <v>299</v>
      </c>
      <c r="E10208" s="21"/>
      <c r="F10208" s="55">
        <v>165.64</v>
      </c>
      <c r="G10208" s="21" t="s">
        <v>1667</v>
      </c>
      <c r="H10208" s="21" t="s">
        <v>1770</v>
      </c>
      <c r="P10208" s="21" t="e">
        <f t="shared" ca="1" si="359"/>
        <v>#NAME?</v>
      </c>
    </row>
    <row r="10209" spans="1:16" x14ac:dyDescent="0.25">
      <c r="A10209" s="21" t="s">
        <v>2119</v>
      </c>
      <c r="B10209" s="25">
        <v>42444</v>
      </c>
      <c r="C10209" s="21" t="s">
        <v>6</v>
      </c>
      <c r="D10209" s="21">
        <v>364589</v>
      </c>
      <c r="E10209" s="21"/>
      <c r="F10209" s="55">
        <v>15.31</v>
      </c>
      <c r="G10209" s="21" t="s">
        <v>1617</v>
      </c>
      <c r="H10209" s="21" t="s">
        <v>1770</v>
      </c>
      <c r="P10209" s="21" t="e">
        <f t="shared" ca="1" si="359"/>
        <v>#NAME?</v>
      </c>
    </row>
    <row r="10210" spans="1:16" x14ac:dyDescent="0.25">
      <c r="A10210" s="21" t="s">
        <v>2119</v>
      </c>
      <c r="B10210" s="25">
        <v>42444</v>
      </c>
      <c r="C10210" s="21" t="s">
        <v>6</v>
      </c>
      <c r="D10210" s="21">
        <v>112838</v>
      </c>
      <c r="E10210" s="21"/>
      <c r="F10210" s="55">
        <v>84.68</v>
      </c>
      <c r="G10210" s="21" t="s">
        <v>1527</v>
      </c>
      <c r="P10210" s="21" t="e">
        <f t="shared" ca="1" si="359"/>
        <v>#NAME?</v>
      </c>
    </row>
    <row r="10211" spans="1:16" x14ac:dyDescent="0.25">
      <c r="A10211" s="21" t="s">
        <v>2119</v>
      </c>
      <c r="B10211" s="25">
        <v>42444</v>
      </c>
      <c r="C10211" s="21" t="s">
        <v>1400</v>
      </c>
      <c r="D10211" s="21">
        <v>146539</v>
      </c>
      <c r="E10211" s="21"/>
      <c r="F10211" s="55">
        <v>404</v>
      </c>
      <c r="G10211" s="21" t="s">
        <v>1542</v>
      </c>
      <c r="I10211" s="25" t="str">
        <f>YEAR(B10211)&amp;"_"&amp;WEEKNUM(B10211)</f>
        <v>2016_12</v>
      </c>
      <c r="P10211" s="21" t="e">
        <f t="shared" ca="1" si="359"/>
        <v>#NAME?</v>
      </c>
    </row>
    <row r="10212" spans="1:16" x14ac:dyDescent="0.25">
      <c r="A10212" s="21" t="s">
        <v>2119</v>
      </c>
      <c r="B10212" s="25">
        <v>42444</v>
      </c>
      <c r="C10212" s="21" t="s">
        <v>1015</v>
      </c>
      <c r="D10212" s="21" t="s">
        <v>1625</v>
      </c>
      <c r="E10212" s="26">
        <v>800</v>
      </c>
      <c r="G10212" s="21" t="s">
        <v>1542</v>
      </c>
      <c r="H10212" s="21" t="s">
        <v>1770</v>
      </c>
      <c r="I10212" s="25" t="str">
        <f>YEAR(B10212)&amp;"_"&amp;WEEKNUM(B10212)</f>
        <v>2016_12</v>
      </c>
      <c r="P10212" s="21" t="e">
        <f t="shared" ca="1" si="359"/>
        <v>#NAME?</v>
      </c>
    </row>
    <row r="10213" spans="1:16" x14ac:dyDescent="0.25">
      <c r="A10213" s="21" t="s">
        <v>2119</v>
      </c>
      <c r="B10213" s="25">
        <v>42445</v>
      </c>
      <c r="C10213" s="21" t="s">
        <v>21</v>
      </c>
      <c r="D10213" s="21" t="s">
        <v>1216</v>
      </c>
      <c r="E10213" s="26">
        <v>200</v>
      </c>
      <c r="G10213" s="21" t="s">
        <v>1527</v>
      </c>
      <c r="H10213" s="21" t="s">
        <v>1770</v>
      </c>
      <c r="I10213" s="25" t="str">
        <f>YEAR(B10213)&amp;"_"&amp;WEEKNUM(B10213)</f>
        <v>2016_12</v>
      </c>
      <c r="P10213" s="21" t="e">
        <f t="shared" ca="1" si="359"/>
        <v>#NAME?</v>
      </c>
    </row>
    <row r="10214" spans="1:16" x14ac:dyDescent="0.25">
      <c r="A10214" s="21" t="s">
        <v>2119</v>
      </c>
      <c r="B10214" s="25">
        <v>42445</v>
      </c>
      <c r="C10214" s="21" t="s">
        <v>21</v>
      </c>
      <c r="D10214" s="21" t="s">
        <v>1216</v>
      </c>
      <c r="E10214" s="26">
        <v>200</v>
      </c>
      <c r="G10214" s="21" t="s">
        <v>1617</v>
      </c>
      <c r="H10214" s="21" t="s">
        <v>1770</v>
      </c>
      <c r="I10214" s="25" t="str">
        <f>YEAR(B10214)&amp;"_"&amp;WEEKNUM(B10214)</f>
        <v>2016_12</v>
      </c>
      <c r="P10214" s="21" t="e">
        <f t="shared" ca="1" si="359"/>
        <v>#NAME?</v>
      </c>
    </row>
    <row r="10215" spans="1:16" x14ac:dyDescent="0.25">
      <c r="A10215" s="21" t="s">
        <v>2119</v>
      </c>
      <c r="B10215" s="25">
        <v>42445</v>
      </c>
      <c r="C10215" s="21" t="s">
        <v>21</v>
      </c>
      <c r="D10215" s="21" t="s">
        <v>1216</v>
      </c>
      <c r="E10215" s="26">
        <v>200</v>
      </c>
      <c r="G10215" s="21" t="s">
        <v>1560</v>
      </c>
      <c r="I10215" s="25" t="str">
        <f>YEAR(B10215)&amp;"_"&amp;WEEKNUM(B10215)</f>
        <v>2016_12</v>
      </c>
      <c r="P10215" s="21" t="e">
        <f t="shared" ca="1" si="359"/>
        <v>#NAME?</v>
      </c>
    </row>
    <row r="10216" spans="1:16" x14ac:dyDescent="0.25">
      <c r="A10216" s="21" t="s">
        <v>2119</v>
      </c>
      <c r="B10216" s="25">
        <v>42445</v>
      </c>
      <c r="C10216" s="21" t="s">
        <v>21</v>
      </c>
      <c r="D10216" s="21" t="s">
        <v>1216</v>
      </c>
      <c r="E10216" s="26">
        <v>100</v>
      </c>
      <c r="G10216" s="21" t="s">
        <v>1585</v>
      </c>
      <c r="H10216" s="21" t="s">
        <v>1770</v>
      </c>
      <c r="P10216" s="21" t="e">
        <f t="shared" ca="1" si="359"/>
        <v>#NAME?</v>
      </c>
    </row>
    <row r="10217" spans="1:16" x14ac:dyDescent="0.25">
      <c r="A10217" s="21" t="s">
        <v>2119</v>
      </c>
      <c r="B10217" s="25">
        <v>42445</v>
      </c>
      <c r="C10217" s="21">
        <v>3014551503</v>
      </c>
      <c r="D10217" s="21">
        <v>443469</v>
      </c>
      <c r="E10217" s="21"/>
      <c r="F10217" s="55">
        <v>813.99</v>
      </c>
      <c r="G10217" s="21" t="s">
        <v>1560</v>
      </c>
      <c r="H10217" s="21" t="s">
        <v>1770</v>
      </c>
      <c r="P10217" s="21" t="e">
        <f t="shared" ca="1" si="359"/>
        <v>#NAME?</v>
      </c>
    </row>
    <row r="10218" spans="1:16" x14ac:dyDescent="0.25">
      <c r="A10218" s="21" t="s">
        <v>2119</v>
      </c>
      <c r="B10218" s="25">
        <v>42445</v>
      </c>
      <c r="C10218" s="21" t="s">
        <v>6</v>
      </c>
      <c r="D10218" s="21">
        <v>407270</v>
      </c>
      <c r="E10218" s="21"/>
      <c r="F10218" s="55">
        <v>891.94</v>
      </c>
      <c r="G10218" s="21" t="s">
        <v>1635</v>
      </c>
      <c r="P10218" s="21" t="e">
        <f t="shared" ca="1" si="359"/>
        <v>#NAME?</v>
      </c>
    </row>
    <row r="10219" spans="1:16" x14ac:dyDescent="0.25">
      <c r="A10219" s="21" t="s">
        <v>2119</v>
      </c>
      <c r="B10219" s="25">
        <v>42445</v>
      </c>
      <c r="C10219" s="21" t="s">
        <v>6</v>
      </c>
      <c r="D10219" s="21">
        <v>145928</v>
      </c>
      <c r="E10219" s="21"/>
      <c r="F10219" s="55">
        <v>-316.94</v>
      </c>
      <c r="G10219" s="21" t="s">
        <v>1666</v>
      </c>
      <c r="H10219" s="21" t="s">
        <v>1770</v>
      </c>
      <c r="P10219" s="21" t="e">
        <f t="shared" ca="1" si="359"/>
        <v>#NAME?</v>
      </c>
    </row>
    <row r="10220" spans="1:16" x14ac:dyDescent="0.25">
      <c r="A10220" s="21" t="s">
        <v>2119</v>
      </c>
      <c r="B10220" s="25">
        <v>42445</v>
      </c>
      <c r="C10220" s="21" t="s">
        <v>6</v>
      </c>
      <c r="D10220" s="21">
        <v>146638</v>
      </c>
      <c r="E10220" s="21"/>
      <c r="F10220" s="55">
        <v>832.14</v>
      </c>
      <c r="G10220" s="21" t="s">
        <v>1617</v>
      </c>
      <c r="P10220" s="21" t="e">
        <f t="shared" ca="1" si="359"/>
        <v>#NAME?</v>
      </c>
    </row>
    <row r="10221" spans="1:16" x14ac:dyDescent="0.25">
      <c r="A10221" s="21" t="s">
        <v>2119</v>
      </c>
      <c r="B10221" s="25">
        <v>42445</v>
      </c>
      <c r="C10221" s="21" t="s">
        <v>1400</v>
      </c>
      <c r="D10221" s="21">
        <v>146636</v>
      </c>
      <c r="E10221" s="21"/>
      <c r="F10221" s="55">
        <v>199.06</v>
      </c>
      <c r="G10221" s="21" t="s">
        <v>1542</v>
      </c>
      <c r="H10221" s="21" t="s">
        <v>1770</v>
      </c>
      <c r="I10221" s="25" t="str">
        <f>YEAR(B10221)&amp;"_"&amp;WEEKNUM(B10221)</f>
        <v>2016_12</v>
      </c>
      <c r="P10221" s="21" t="e">
        <f t="shared" ca="1" si="359"/>
        <v>#NAME?</v>
      </c>
    </row>
    <row r="10222" spans="1:16" x14ac:dyDescent="0.25">
      <c r="A10222" s="21" t="s">
        <v>2119</v>
      </c>
      <c r="B10222" s="25">
        <v>42446</v>
      </c>
      <c r="C10222" s="21" t="s">
        <v>21</v>
      </c>
      <c r="D10222" s="21" t="s">
        <v>924</v>
      </c>
      <c r="E10222" s="26">
        <v>700</v>
      </c>
      <c r="G10222" s="21" t="s">
        <v>1635</v>
      </c>
      <c r="I10222" s="25" t="str">
        <f>YEAR(B10222)&amp;"_"&amp;WEEKNUM(B10222)</f>
        <v>2016_12</v>
      </c>
      <c r="P10222" s="21" t="e">
        <f t="shared" ca="1" si="359"/>
        <v>#NAME?</v>
      </c>
    </row>
    <row r="10223" spans="1:16" x14ac:dyDescent="0.25">
      <c r="A10223" s="21" t="s">
        <v>2119</v>
      </c>
      <c r="B10223" s="25">
        <v>42446</v>
      </c>
      <c r="C10223" s="21" t="s">
        <v>21</v>
      </c>
      <c r="D10223" s="21" t="s">
        <v>924</v>
      </c>
      <c r="E10223" s="26">
        <v>975</v>
      </c>
      <c r="G10223" s="21" t="s">
        <v>1585</v>
      </c>
      <c r="P10223" s="21" t="e">
        <f t="shared" ca="1" si="359"/>
        <v>#NAME?</v>
      </c>
    </row>
    <row r="10224" spans="1:16" x14ac:dyDescent="0.25">
      <c r="A10224" s="21" t="s">
        <v>2119</v>
      </c>
      <c r="B10224" s="25">
        <v>42446</v>
      </c>
      <c r="C10224" s="21" t="s">
        <v>6</v>
      </c>
      <c r="D10224" s="21">
        <v>443617</v>
      </c>
      <c r="E10224" s="21"/>
      <c r="F10224" s="55">
        <v>681.64</v>
      </c>
      <c r="G10224" s="21" t="s">
        <v>290</v>
      </c>
      <c r="H10224" s="21" t="s">
        <v>1770</v>
      </c>
      <c r="P10224" s="21" t="e">
        <f t="shared" ca="1" si="359"/>
        <v>#NAME?</v>
      </c>
    </row>
    <row r="10225" spans="1:16" x14ac:dyDescent="0.25">
      <c r="A10225" s="21" t="s">
        <v>2119</v>
      </c>
      <c r="B10225" s="25">
        <v>42446</v>
      </c>
      <c r="C10225" s="21" t="s">
        <v>6</v>
      </c>
      <c r="D10225" s="21">
        <v>364868</v>
      </c>
      <c r="E10225" s="21"/>
      <c r="F10225" s="55">
        <v>505.41</v>
      </c>
      <c r="G10225" s="21" t="s">
        <v>1617</v>
      </c>
      <c r="P10225" s="21" t="e">
        <f t="shared" ca="1" si="359"/>
        <v>#NAME?</v>
      </c>
    </row>
    <row r="10226" spans="1:16" x14ac:dyDescent="0.25">
      <c r="A10226" s="21" t="s">
        <v>2119</v>
      </c>
      <c r="B10226" s="25">
        <v>42446</v>
      </c>
      <c r="C10226" s="21" t="s">
        <v>1400</v>
      </c>
      <c r="D10226" s="21">
        <v>146726</v>
      </c>
      <c r="E10226" s="21"/>
      <c r="F10226" s="55">
        <v>1103.3599999999999</v>
      </c>
      <c r="G10226" s="21" t="s">
        <v>1542</v>
      </c>
      <c r="P10226" s="21" t="e">
        <f t="shared" ca="1" si="359"/>
        <v>#NAME?</v>
      </c>
    </row>
    <row r="10227" spans="1:16" x14ac:dyDescent="0.25">
      <c r="A10227" s="21" t="s">
        <v>2119</v>
      </c>
      <c r="B10227" s="25">
        <v>42446</v>
      </c>
      <c r="C10227" s="21" t="s">
        <v>6</v>
      </c>
      <c r="D10227" s="21">
        <v>146736</v>
      </c>
      <c r="E10227" s="21"/>
      <c r="F10227" s="55">
        <v>1345.33</v>
      </c>
      <c r="G10227" s="21" t="s">
        <v>290</v>
      </c>
      <c r="H10227" s="21" t="s">
        <v>1772</v>
      </c>
      <c r="I10227" s="25" t="str">
        <f>YEAR(B10227)&amp;"_"&amp;WEEKNUM(B10227)</f>
        <v>2016_12</v>
      </c>
      <c r="P10227" s="21" t="e">
        <f t="shared" ca="1" si="359"/>
        <v>#NAME?</v>
      </c>
    </row>
    <row r="10228" spans="1:16" x14ac:dyDescent="0.25">
      <c r="A10228" s="21" t="s">
        <v>2119</v>
      </c>
      <c r="B10228" s="25">
        <v>42446</v>
      </c>
      <c r="C10228" s="21" t="s">
        <v>1015</v>
      </c>
      <c r="D10228" s="21" t="s">
        <v>924</v>
      </c>
      <c r="E10228" s="26">
        <v>2350</v>
      </c>
      <c r="G10228" s="21" t="s">
        <v>1616</v>
      </c>
      <c r="H10228" s="21" t="s">
        <v>1770</v>
      </c>
      <c r="I10228" s="25" t="str">
        <f>YEAR(B10228)&amp;"_"&amp;WEEKNUM(B10228)</f>
        <v>2016_12</v>
      </c>
      <c r="P10228" s="21" t="e">
        <f t="shared" ca="1" si="359"/>
        <v>#NAME?</v>
      </c>
    </row>
    <row r="10229" spans="1:16" x14ac:dyDescent="0.25">
      <c r="A10229" s="21" t="s">
        <v>2119</v>
      </c>
      <c r="B10229" s="25">
        <v>42447</v>
      </c>
      <c r="C10229" s="21" t="s">
        <v>21</v>
      </c>
      <c r="D10229" s="21" t="s">
        <v>1376</v>
      </c>
      <c r="E10229" s="26">
        <v>640</v>
      </c>
      <c r="G10229" s="21" t="s">
        <v>1538</v>
      </c>
      <c r="I10229" s="25" t="str">
        <f>YEAR(B10229)&amp;"_"&amp;WEEKNUM(B10229)</f>
        <v>2016_12</v>
      </c>
      <c r="P10229" s="21" t="e">
        <f t="shared" ca="1" si="359"/>
        <v>#NAME?</v>
      </c>
    </row>
    <row r="10230" spans="1:16" x14ac:dyDescent="0.25">
      <c r="A10230" s="21" t="s">
        <v>2119</v>
      </c>
      <c r="B10230" s="25">
        <v>42447</v>
      </c>
      <c r="C10230" s="21" t="s">
        <v>21</v>
      </c>
      <c r="D10230" s="21" t="s">
        <v>1376</v>
      </c>
      <c r="E10230" s="26">
        <v>320</v>
      </c>
      <c r="G10230" s="21" t="s">
        <v>290</v>
      </c>
      <c r="P10230" s="21" t="e">
        <f t="shared" ca="1" si="359"/>
        <v>#NAME?</v>
      </c>
    </row>
    <row r="10231" spans="1:16" x14ac:dyDescent="0.25">
      <c r="A10231" s="21" t="s">
        <v>2119</v>
      </c>
      <c r="B10231" s="25">
        <v>42447</v>
      </c>
      <c r="C10231" s="21" t="s">
        <v>6</v>
      </c>
      <c r="D10231" s="21">
        <v>443779</v>
      </c>
      <c r="E10231" s="21"/>
      <c r="F10231" s="55">
        <v>237.19</v>
      </c>
      <c r="G10231" s="21" t="s">
        <v>290</v>
      </c>
      <c r="P10231" s="21" t="e">
        <f t="shared" ca="1" si="359"/>
        <v>#NAME?</v>
      </c>
    </row>
    <row r="10232" spans="1:16" x14ac:dyDescent="0.25">
      <c r="A10232" s="21" t="s">
        <v>2119</v>
      </c>
      <c r="B10232" s="25">
        <v>42447</v>
      </c>
      <c r="C10232" s="21" t="s">
        <v>6</v>
      </c>
      <c r="D10232" s="21">
        <v>443865</v>
      </c>
      <c r="E10232" s="21"/>
      <c r="F10232" s="55">
        <v>281.68</v>
      </c>
      <c r="G10232" s="21" t="s">
        <v>290</v>
      </c>
      <c r="H10232" s="21" t="s">
        <v>1770</v>
      </c>
      <c r="P10232" s="21" t="e">
        <f t="shared" ca="1" si="359"/>
        <v>#NAME?</v>
      </c>
    </row>
    <row r="10233" spans="1:16" x14ac:dyDescent="0.25">
      <c r="A10233" s="21" t="s">
        <v>2119</v>
      </c>
      <c r="B10233" s="25">
        <v>42447</v>
      </c>
      <c r="C10233" s="21" t="s">
        <v>6</v>
      </c>
      <c r="D10233" s="21">
        <v>364995</v>
      </c>
      <c r="E10233" s="21"/>
      <c r="F10233" s="55">
        <v>124.31</v>
      </c>
      <c r="G10233" s="21" t="s">
        <v>1538</v>
      </c>
      <c r="H10233" s="21" t="s">
        <v>1770</v>
      </c>
      <c r="P10233" s="21" t="e">
        <f t="shared" ca="1" si="359"/>
        <v>#NAME?</v>
      </c>
    </row>
    <row r="10234" spans="1:16" x14ac:dyDescent="0.25">
      <c r="A10234" s="21" t="s">
        <v>2119</v>
      </c>
      <c r="B10234" s="25">
        <v>42447</v>
      </c>
      <c r="C10234" s="21" t="s">
        <v>6</v>
      </c>
      <c r="D10234" s="21">
        <v>365050</v>
      </c>
      <c r="E10234" s="21"/>
      <c r="F10234" s="55">
        <v>68.41</v>
      </c>
      <c r="G10234" s="21" t="s">
        <v>1538</v>
      </c>
      <c r="P10234" s="21" t="e">
        <f t="shared" ca="1" si="359"/>
        <v>#NAME?</v>
      </c>
    </row>
    <row r="10235" spans="1:16" x14ac:dyDescent="0.25">
      <c r="A10235" s="21" t="s">
        <v>2119</v>
      </c>
      <c r="B10235" s="25">
        <v>42447</v>
      </c>
      <c r="C10235" s="21" t="s">
        <v>6</v>
      </c>
      <c r="D10235" s="21">
        <v>740733</v>
      </c>
      <c r="E10235" s="21"/>
      <c r="F10235" s="55">
        <v>262.07</v>
      </c>
      <c r="G10235" s="21" t="s">
        <v>1542</v>
      </c>
      <c r="H10235" s="21" t="s">
        <v>1770</v>
      </c>
      <c r="P10235" s="21" t="e">
        <f t="shared" ca="1" si="359"/>
        <v>#NAME?</v>
      </c>
    </row>
    <row r="10236" spans="1:16" x14ac:dyDescent="0.25">
      <c r="A10236" s="21" t="s">
        <v>2119</v>
      </c>
      <c r="B10236" s="25">
        <v>42447</v>
      </c>
      <c r="C10236" s="21" t="s">
        <v>6</v>
      </c>
      <c r="D10236" s="21" t="s">
        <v>299</v>
      </c>
      <c r="E10236" s="21"/>
      <c r="F10236" s="55">
        <v>86.1</v>
      </c>
      <c r="G10236" s="21" t="s">
        <v>1527</v>
      </c>
      <c r="H10236" s="21" t="s">
        <v>1770</v>
      </c>
      <c r="P10236" s="21" t="e">
        <f t="shared" ca="1" si="359"/>
        <v>#NAME?</v>
      </c>
    </row>
    <row r="10237" spans="1:16" x14ac:dyDescent="0.25">
      <c r="A10237" s="21" t="s">
        <v>2119</v>
      </c>
      <c r="B10237" s="25">
        <v>42447</v>
      </c>
      <c r="C10237" s="21" t="s">
        <v>6</v>
      </c>
      <c r="D10237" s="21">
        <v>191070</v>
      </c>
      <c r="E10237" s="21"/>
      <c r="F10237" s="55">
        <v>108.98</v>
      </c>
      <c r="G10237" s="21" t="s">
        <v>1527</v>
      </c>
      <c r="H10237" s="21" t="s">
        <v>1770</v>
      </c>
      <c r="P10237" s="21" t="e">
        <f t="shared" ca="1" si="359"/>
        <v>#NAME?</v>
      </c>
    </row>
    <row r="10238" spans="1:16" x14ac:dyDescent="0.25">
      <c r="A10238" s="21" t="s">
        <v>2119</v>
      </c>
      <c r="B10238" s="25">
        <v>42447</v>
      </c>
      <c r="C10238" s="21" t="s">
        <v>6</v>
      </c>
      <c r="D10238" s="21">
        <v>146814</v>
      </c>
      <c r="E10238" s="21"/>
      <c r="F10238" s="55">
        <v>491.02</v>
      </c>
      <c r="G10238" s="21" t="s">
        <v>1635</v>
      </c>
      <c r="H10238" s="21" t="s">
        <v>1772</v>
      </c>
      <c r="I10238" s="25" t="str">
        <f>YEAR(B10238)&amp;"_"&amp;WEEKNUM(B10238)</f>
        <v>2016_12</v>
      </c>
      <c r="P10238" s="21" t="e">
        <f t="shared" ca="1" si="359"/>
        <v>#NAME?</v>
      </c>
    </row>
    <row r="10239" spans="1:16" x14ac:dyDescent="0.25">
      <c r="A10239" s="21" t="s">
        <v>2119</v>
      </c>
      <c r="B10239" s="25">
        <v>42447</v>
      </c>
      <c r="C10239" s="21" t="s">
        <v>1015</v>
      </c>
      <c r="D10239" s="21" t="s">
        <v>1376</v>
      </c>
      <c r="E10239" s="26">
        <v>1280</v>
      </c>
      <c r="G10239" s="21" t="s">
        <v>1616</v>
      </c>
      <c r="I10239" s="25" t="str">
        <f>YEAR(B10239)&amp;"_"&amp;WEEKNUM(B10239)</f>
        <v>2016_12</v>
      </c>
      <c r="P10239" s="21" t="e">
        <f t="shared" ca="1" si="359"/>
        <v>#NAME?</v>
      </c>
    </row>
    <row r="10240" spans="1:16" x14ac:dyDescent="0.25">
      <c r="A10240" s="21" t="s">
        <v>2119</v>
      </c>
      <c r="B10240" s="25">
        <v>42447</v>
      </c>
      <c r="C10240" s="21" t="s">
        <v>1015</v>
      </c>
      <c r="D10240" s="21" t="s">
        <v>1376</v>
      </c>
      <c r="E10240" s="26">
        <v>320</v>
      </c>
      <c r="G10240" s="21" t="s">
        <v>1542</v>
      </c>
      <c r="P10240" s="21" t="e">
        <f t="shared" ca="1" si="359"/>
        <v>#NAME?</v>
      </c>
    </row>
    <row r="10241" spans="1:16" x14ac:dyDescent="0.25">
      <c r="A10241" s="21" t="s">
        <v>2119</v>
      </c>
      <c r="B10241" s="25">
        <v>42448</v>
      </c>
      <c r="C10241" s="21" t="s">
        <v>6</v>
      </c>
      <c r="D10241" s="21">
        <v>443931</v>
      </c>
      <c r="E10241" s="21"/>
      <c r="F10241" s="55">
        <v>134.16999999999999</v>
      </c>
      <c r="G10241" s="21" t="s">
        <v>290</v>
      </c>
      <c r="H10241" s="21" t="s">
        <v>1770</v>
      </c>
      <c r="P10241" s="21" t="e">
        <f t="shared" ca="1" si="359"/>
        <v>#NAME?</v>
      </c>
    </row>
    <row r="10242" spans="1:16" x14ac:dyDescent="0.25">
      <c r="A10242" s="21" t="s">
        <v>2119</v>
      </c>
      <c r="B10242" s="25">
        <v>42448</v>
      </c>
      <c r="C10242" s="21" t="s">
        <v>6</v>
      </c>
      <c r="D10242" s="21">
        <v>365100</v>
      </c>
      <c r="E10242" s="21"/>
      <c r="F10242" s="55">
        <v>1110.54</v>
      </c>
      <c r="G10242" s="21" t="s">
        <v>1617</v>
      </c>
      <c r="H10242" s="21" t="s">
        <v>1770</v>
      </c>
      <c r="P10242" s="21" t="e">
        <f t="shared" ca="1" si="359"/>
        <v>#NAME?</v>
      </c>
    </row>
    <row r="10243" spans="1:16" x14ac:dyDescent="0.25">
      <c r="A10243" s="21" t="s">
        <v>2119</v>
      </c>
      <c r="B10243" s="25">
        <v>42448</v>
      </c>
      <c r="C10243" s="21" t="s">
        <v>6</v>
      </c>
      <c r="D10243" s="21">
        <v>407845</v>
      </c>
      <c r="E10243" s="21"/>
      <c r="F10243" s="55">
        <v>253.79</v>
      </c>
      <c r="G10243" s="21" t="s">
        <v>1635</v>
      </c>
      <c r="P10243" s="21" t="e">
        <f t="shared" ca="1" si="359"/>
        <v>#NAME?</v>
      </c>
    </row>
    <row r="10244" spans="1:16" x14ac:dyDescent="0.25">
      <c r="A10244" s="21" t="s">
        <v>2119</v>
      </c>
      <c r="B10244" s="25">
        <v>42448</v>
      </c>
      <c r="C10244" s="21" t="s">
        <v>1400</v>
      </c>
      <c r="D10244" s="21">
        <v>146907</v>
      </c>
      <c r="E10244" s="21"/>
      <c r="F10244" s="55">
        <v>681.58</v>
      </c>
      <c r="G10244" s="21" t="s">
        <v>1542</v>
      </c>
      <c r="H10244" s="21" t="s">
        <v>1770</v>
      </c>
      <c r="I10244" s="25" t="str">
        <f>YEAR(B10244)&amp;"_"&amp;WEEKNUM(B10244)</f>
        <v>2016_12</v>
      </c>
      <c r="P10244" s="21" t="e">
        <f t="shared" ca="1" si="359"/>
        <v>#NAME?</v>
      </c>
    </row>
    <row r="10245" spans="1:16" x14ac:dyDescent="0.25">
      <c r="A10245" s="21" t="s">
        <v>2119</v>
      </c>
      <c r="B10245" s="25">
        <v>42450</v>
      </c>
      <c r="C10245" s="21" t="s">
        <v>21</v>
      </c>
      <c r="D10245" s="21" t="s">
        <v>1634</v>
      </c>
      <c r="E10245" s="26">
        <v>47.25</v>
      </c>
      <c r="G10245" s="21" t="s">
        <v>1527</v>
      </c>
      <c r="H10245" s="21" t="s">
        <v>1770</v>
      </c>
      <c r="I10245" s="25" t="str">
        <f>YEAR(B10245)&amp;"_"&amp;WEEKNUM(B10245)</f>
        <v>2016_13</v>
      </c>
      <c r="P10245" s="21" t="e">
        <f t="shared" ca="1" si="359"/>
        <v>#NAME?</v>
      </c>
    </row>
    <row r="10246" spans="1:16" x14ac:dyDescent="0.25">
      <c r="A10246" s="21" t="s">
        <v>2119</v>
      </c>
      <c r="B10246" s="25">
        <v>42450</v>
      </c>
      <c r="C10246" s="21" t="s">
        <v>21</v>
      </c>
      <c r="D10246" s="21" t="s">
        <v>1462</v>
      </c>
      <c r="E10246" s="26">
        <v>1700</v>
      </c>
      <c r="G10246" s="21" t="s">
        <v>1591</v>
      </c>
      <c r="H10246" s="21" t="s">
        <v>1770</v>
      </c>
      <c r="I10246" s="25" t="str">
        <f>YEAR(B10246)&amp;"_"&amp;WEEKNUM(B10246)</f>
        <v>2016_13</v>
      </c>
      <c r="P10246" s="21" t="e">
        <f t="shared" ca="1" si="359"/>
        <v>#NAME?</v>
      </c>
    </row>
    <row r="10247" spans="1:16" x14ac:dyDescent="0.25">
      <c r="A10247" s="21" t="s">
        <v>2119</v>
      </c>
      <c r="B10247" s="25">
        <v>42450</v>
      </c>
      <c r="C10247" s="21" t="s">
        <v>21</v>
      </c>
      <c r="D10247" s="21" t="s">
        <v>295</v>
      </c>
      <c r="E10247" s="26">
        <v>2800</v>
      </c>
      <c r="G10247" s="21" t="s">
        <v>1453</v>
      </c>
      <c r="H10247" s="21" t="s">
        <v>1770</v>
      </c>
      <c r="I10247" s="25" t="str">
        <f>YEAR(B10247)&amp;"_"&amp;WEEKNUM(B10247)</f>
        <v>2016_13</v>
      </c>
      <c r="P10247" s="21" t="e">
        <f t="shared" ca="1" si="359"/>
        <v>#NAME?</v>
      </c>
    </row>
    <row r="10248" spans="1:16" x14ac:dyDescent="0.25">
      <c r="A10248" s="21" t="s">
        <v>2119</v>
      </c>
      <c r="B10248" s="25">
        <v>42450</v>
      </c>
      <c r="C10248" s="21" t="s">
        <v>21</v>
      </c>
      <c r="D10248" s="21" t="s">
        <v>1419</v>
      </c>
      <c r="E10248" s="26">
        <v>1800</v>
      </c>
      <c r="G10248" s="21" t="s">
        <v>1635</v>
      </c>
      <c r="H10248" s="21" t="s">
        <v>1770</v>
      </c>
      <c r="I10248" s="25" t="str">
        <f>YEAR(B10248)&amp;"_"&amp;WEEKNUM(B10248)</f>
        <v>2016_13</v>
      </c>
      <c r="P10248" s="21" t="e">
        <f t="shared" ca="1" si="359"/>
        <v>#NAME?</v>
      </c>
    </row>
    <row r="10249" spans="1:16" x14ac:dyDescent="0.25">
      <c r="A10249" s="21" t="s">
        <v>2119</v>
      </c>
      <c r="B10249" s="25">
        <v>42450</v>
      </c>
      <c r="C10249" s="21" t="s">
        <v>21</v>
      </c>
      <c r="D10249" s="21" t="s">
        <v>1419</v>
      </c>
      <c r="E10249" s="26">
        <v>1700</v>
      </c>
      <c r="G10249" s="21" t="s">
        <v>1635</v>
      </c>
      <c r="H10249" s="21" t="s">
        <v>1770</v>
      </c>
    </row>
    <row r="10250" spans="1:16" x14ac:dyDescent="0.25">
      <c r="A10250" s="21" t="s">
        <v>2119</v>
      </c>
      <c r="B10250" s="25">
        <v>42450</v>
      </c>
      <c r="C10250" s="21" t="s">
        <v>6</v>
      </c>
      <c r="D10250" s="21">
        <v>444058</v>
      </c>
      <c r="E10250" s="21"/>
      <c r="F10250" s="55">
        <v>106.38</v>
      </c>
      <c r="G10250" s="21" t="s">
        <v>1646</v>
      </c>
      <c r="P10250" s="21" t="e">
        <f t="shared" ca="1" si="359"/>
        <v>#NAME?</v>
      </c>
    </row>
    <row r="10251" spans="1:16" x14ac:dyDescent="0.25">
      <c r="A10251" s="21" t="s">
        <v>2119</v>
      </c>
      <c r="B10251" s="25">
        <v>42450</v>
      </c>
      <c r="C10251" s="21" t="s">
        <v>6</v>
      </c>
      <c r="D10251" s="21">
        <v>444092</v>
      </c>
      <c r="E10251" s="21"/>
      <c r="F10251" s="55">
        <v>135.47</v>
      </c>
      <c r="G10251" s="21" t="s">
        <v>290</v>
      </c>
      <c r="P10251" s="21" t="e">
        <f t="shared" ca="1" si="359"/>
        <v>#NAME?</v>
      </c>
    </row>
    <row r="10252" spans="1:16" x14ac:dyDescent="0.25">
      <c r="A10252" s="21" t="s">
        <v>2119</v>
      </c>
      <c r="B10252" s="25">
        <v>42450</v>
      </c>
      <c r="C10252" s="21" t="s">
        <v>6</v>
      </c>
      <c r="D10252" s="21">
        <v>365237</v>
      </c>
      <c r="E10252" s="21"/>
      <c r="F10252" s="55">
        <v>377.87</v>
      </c>
      <c r="G10252" s="21" t="s">
        <v>1611</v>
      </c>
      <c r="H10252" s="21" t="s">
        <v>1770</v>
      </c>
      <c r="P10252" s="21" t="e">
        <f t="shared" ca="1" si="359"/>
        <v>#NAME?</v>
      </c>
    </row>
    <row r="10253" spans="1:16" x14ac:dyDescent="0.25">
      <c r="A10253" s="21" t="s">
        <v>2119</v>
      </c>
      <c r="B10253" s="25">
        <v>42450</v>
      </c>
      <c r="C10253" s="21" t="s">
        <v>6</v>
      </c>
      <c r="D10253" s="21">
        <v>408086</v>
      </c>
      <c r="E10253" s="21"/>
      <c r="F10253" s="55">
        <v>91.72</v>
      </c>
      <c r="G10253" s="21" t="s">
        <v>1635</v>
      </c>
      <c r="H10253" s="21" t="s">
        <v>1770</v>
      </c>
      <c r="P10253" s="21" t="e">
        <f t="shared" ca="1" si="359"/>
        <v>#NAME?</v>
      </c>
    </row>
    <row r="10254" spans="1:16" x14ac:dyDescent="0.25">
      <c r="A10254" s="21" t="s">
        <v>2119</v>
      </c>
      <c r="B10254" s="25">
        <v>42450</v>
      </c>
      <c r="C10254" s="21" t="s">
        <v>6</v>
      </c>
      <c r="D10254" s="21">
        <v>408220</v>
      </c>
      <c r="E10254" s="21"/>
      <c r="F10254" s="55">
        <v>83.48</v>
      </c>
      <c r="G10254" s="21" t="s">
        <v>1635</v>
      </c>
      <c r="P10254" s="21" t="e">
        <f t="shared" ca="1" si="359"/>
        <v>#NAME?</v>
      </c>
    </row>
    <row r="10255" spans="1:16" x14ac:dyDescent="0.25">
      <c r="A10255" s="21" t="s">
        <v>2119</v>
      </c>
      <c r="B10255" s="25">
        <v>42450</v>
      </c>
      <c r="C10255" s="21" t="s">
        <v>6</v>
      </c>
      <c r="D10255" s="21">
        <v>147015</v>
      </c>
      <c r="E10255" s="21"/>
      <c r="F10255" s="55">
        <v>101.09</v>
      </c>
      <c r="G10255" s="21" t="s">
        <v>1542</v>
      </c>
      <c r="H10255" s="21" t="s">
        <v>1770</v>
      </c>
      <c r="I10255" s="25" t="str">
        <f>YEAR(B10255)&amp;"_"&amp;WEEKNUM(B10255)</f>
        <v>2016_13</v>
      </c>
      <c r="P10255" s="21" t="e">
        <f t="shared" ca="1" si="359"/>
        <v>#NAME?</v>
      </c>
    </row>
    <row r="10256" spans="1:16" x14ac:dyDescent="0.25">
      <c r="A10256" s="21" t="s">
        <v>2119</v>
      </c>
      <c r="B10256" s="25">
        <v>42451</v>
      </c>
      <c r="C10256" s="21" t="s">
        <v>21</v>
      </c>
      <c r="D10256" s="21" t="s">
        <v>40</v>
      </c>
      <c r="E10256" s="26">
        <v>575</v>
      </c>
      <c r="G10256" s="21" t="s">
        <v>1538</v>
      </c>
      <c r="H10256" s="21" t="s">
        <v>1770</v>
      </c>
      <c r="I10256" s="25" t="str">
        <f>YEAR(B10256)&amp;"_"&amp;WEEKNUM(B10256)</f>
        <v>2016_13</v>
      </c>
      <c r="P10256" s="21" t="e">
        <f t="shared" ca="1" si="359"/>
        <v>#NAME?</v>
      </c>
    </row>
    <row r="10257" spans="1:16" x14ac:dyDescent="0.25">
      <c r="A10257" s="21" t="s">
        <v>2119</v>
      </c>
      <c r="B10257" s="25">
        <v>42451</v>
      </c>
      <c r="C10257" s="21" t="s">
        <v>21</v>
      </c>
      <c r="D10257" s="21" t="s">
        <v>40</v>
      </c>
      <c r="E10257" s="26">
        <v>1000</v>
      </c>
      <c r="G10257" s="21" t="s">
        <v>1527</v>
      </c>
      <c r="H10257" s="21" t="s">
        <v>1770</v>
      </c>
      <c r="I10257" s="25" t="str">
        <f>YEAR(B10257)&amp;"_"&amp;WEEKNUM(B10257)</f>
        <v>2016_13</v>
      </c>
      <c r="P10257" s="21" t="e">
        <f t="shared" ref="P10257:P10319" ca="1" si="361">sheetexists("budgets", G10257)</f>
        <v>#NAME?</v>
      </c>
    </row>
    <row r="10258" spans="1:16" x14ac:dyDescent="0.25">
      <c r="A10258" s="21" t="s">
        <v>2119</v>
      </c>
      <c r="B10258" s="25">
        <v>42451</v>
      </c>
      <c r="C10258" s="21" t="s">
        <v>21</v>
      </c>
      <c r="D10258" s="21" t="s">
        <v>40</v>
      </c>
      <c r="E10258" s="26">
        <v>1580</v>
      </c>
      <c r="G10258" s="21" t="s">
        <v>1617</v>
      </c>
      <c r="I10258" s="25" t="str">
        <f>YEAR(B10258)&amp;"_"&amp;WEEKNUM(B10258)</f>
        <v>2016_13</v>
      </c>
      <c r="P10258" s="21" t="e">
        <f t="shared" ca="1" si="361"/>
        <v>#NAME?</v>
      </c>
    </row>
    <row r="10259" spans="1:16" x14ac:dyDescent="0.25">
      <c r="A10259" s="21" t="s">
        <v>2119</v>
      </c>
      <c r="B10259" s="25">
        <v>42451</v>
      </c>
      <c r="C10259" s="21" t="s">
        <v>21</v>
      </c>
      <c r="D10259" s="21" t="s">
        <v>46</v>
      </c>
      <c r="E10259" s="26">
        <v>2800</v>
      </c>
      <c r="G10259" s="21" t="s">
        <v>290</v>
      </c>
      <c r="P10259" s="21" t="e">
        <f t="shared" ca="1" si="361"/>
        <v>#NAME?</v>
      </c>
    </row>
    <row r="10260" spans="1:16" x14ac:dyDescent="0.25">
      <c r="A10260" s="21" t="s">
        <v>2119</v>
      </c>
      <c r="B10260" s="25">
        <v>42451</v>
      </c>
      <c r="C10260" s="21" t="s">
        <v>6</v>
      </c>
      <c r="D10260" s="21" t="s">
        <v>1663</v>
      </c>
      <c r="E10260" s="21"/>
      <c r="F10260" s="55">
        <v>493.58</v>
      </c>
      <c r="G10260" s="21" t="s">
        <v>1542</v>
      </c>
      <c r="P10260" s="21" t="e">
        <f t="shared" ca="1" si="361"/>
        <v>#NAME?</v>
      </c>
    </row>
    <row r="10261" spans="1:16" x14ac:dyDescent="0.25">
      <c r="A10261" s="21" t="s">
        <v>2119</v>
      </c>
      <c r="B10261" s="25">
        <v>42451</v>
      </c>
      <c r="C10261" s="21" t="s">
        <v>1400</v>
      </c>
      <c r="D10261" s="21" t="s">
        <v>1664</v>
      </c>
      <c r="E10261" s="21"/>
      <c r="F10261" s="55">
        <v>228.23</v>
      </c>
      <c r="G10261" s="21" t="s">
        <v>1542</v>
      </c>
      <c r="P10261" s="21" t="e">
        <f t="shared" ca="1" si="361"/>
        <v>#NAME?</v>
      </c>
    </row>
    <row r="10262" spans="1:16" x14ac:dyDescent="0.25">
      <c r="A10262" s="21" t="s">
        <v>2119</v>
      </c>
      <c r="B10262" s="25">
        <v>42451</v>
      </c>
      <c r="C10262" s="21">
        <v>3014551503</v>
      </c>
      <c r="D10262" s="21" t="s">
        <v>1665</v>
      </c>
      <c r="E10262" s="21"/>
      <c r="F10262" s="55">
        <v>490.68</v>
      </c>
      <c r="G10262" s="21" t="s">
        <v>1666</v>
      </c>
      <c r="I10262" s="25" t="str">
        <f>YEAR(B10262)&amp;"_"&amp;WEEKNUM(B10262)</f>
        <v>2016_13</v>
      </c>
      <c r="P10262" s="21" t="e">
        <f t="shared" ca="1" si="361"/>
        <v>#NAME?</v>
      </c>
    </row>
    <row r="10263" spans="1:16" x14ac:dyDescent="0.25">
      <c r="A10263" s="21" t="s">
        <v>2119</v>
      </c>
      <c r="B10263" s="25">
        <v>42451</v>
      </c>
      <c r="C10263" s="21" t="s">
        <v>1015</v>
      </c>
      <c r="D10263" s="21" t="s">
        <v>40</v>
      </c>
      <c r="E10263" s="26">
        <v>3295</v>
      </c>
      <c r="G10263" s="21" t="s">
        <v>1542</v>
      </c>
      <c r="H10263" s="21" t="s">
        <v>1772</v>
      </c>
      <c r="I10263" s="25" t="str">
        <f>YEAR(B10263)&amp;"_"&amp;WEEKNUM(B10263)</f>
        <v>2016_13</v>
      </c>
      <c r="P10263" s="21" t="e">
        <f t="shared" ca="1" si="361"/>
        <v>#NAME?</v>
      </c>
    </row>
    <row r="10264" spans="1:16" x14ac:dyDescent="0.25">
      <c r="A10264" s="21" t="s">
        <v>2119</v>
      </c>
      <c r="B10264" s="25">
        <v>42451</v>
      </c>
      <c r="C10264" s="21" t="s">
        <v>1015</v>
      </c>
      <c r="D10264" s="21" t="s">
        <v>1173</v>
      </c>
      <c r="E10264" s="26">
        <v>3200</v>
      </c>
      <c r="G10264" s="21" t="s">
        <v>1616</v>
      </c>
      <c r="P10264" s="21" t="e">
        <f t="shared" ca="1" si="361"/>
        <v>#NAME?</v>
      </c>
    </row>
    <row r="10265" spans="1:16" x14ac:dyDescent="0.25">
      <c r="A10265" s="21" t="s">
        <v>2119</v>
      </c>
      <c r="B10265" s="25">
        <v>42452</v>
      </c>
      <c r="C10265" s="21" t="s">
        <v>6</v>
      </c>
      <c r="D10265" s="21" t="s">
        <v>1655</v>
      </c>
      <c r="E10265" s="21"/>
      <c r="F10265" s="55">
        <v>326.89999999999998</v>
      </c>
      <c r="G10265" s="21" t="s">
        <v>290</v>
      </c>
      <c r="P10265" s="21" t="e">
        <f t="shared" ca="1" si="361"/>
        <v>#NAME?</v>
      </c>
    </row>
    <row r="10266" spans="1:16" x14ac:dyDescent="0.25">
      <c r="A10266" s="21" t="s">
        <v>2119</v>
      </c>
      <c r="B10266" s="25">
        <v>42452</v>
      </c>
      <c r="C10266" s="21" t="s">
        <v>6</v>
      </c>
      <c r="D10266" s="21" t="s">
        <v>1656</v>
      </c>
      <c r="E10266" s="21"/>
      <c r="F10266" s="55">
        <v>87.85</v>
      </c>
      <c r="G10266" s="21" t="s">
        <v>259</v>
      </c>
      <c r="P10266" s="21" t="e">
        <f t="shared" ca="1" si="361"/>
        <v>#NAME?</v>
      </c>
    </row>
    <row r="10267" spans="1:16" x14ac:dyDescent="0.25">
      <c r="A10267" s="21" t="s">
        <v>2119</v>
      </c>
      <c r="B10267" s="25">
        <v>42452</v>
      </c>
      <c r="C10267" s="21" t="s">
        <v>6</v>
      </c>
      <c r="D10267" s="21" t="s">
        <v>1657</v>
      </c>
      <c r="E10267" s="21"/>
      <c r="F10267" s="55">
        <v>35.57</v>
      </c>
      <c r="G10267" s="21" t="s">
        <v>259</v>
      </c>
      <c r="P10267" s="21" t="e">
        <f t="shared" ca="1" si="361"/>
        <v>#NAME?</v>
      </c>
    </row>
    <row r="10268" spans="1:16" x14ac:dyDescent="0.25">
      <c r="A10268" s="21" t="s">
        <v>2119</v>
      </c>
      <c r="B10268" s="25">
        <v>42452</v>
      </c>
      <c r="C10268" s="21" t="s">
        <v>6</v>
      </c>
      <c r="D10268" s="21" t="s">
        <v>1658</v>
      </c>
      <c r="E10268" s="21"/>
      <c r="F10268" s="55">
        <v>29.21</v>
      </c>
      <c r="G10268" s="21" t="s">
        <v>259</v>
      </c>
      <c r="H10268" s="21" t="s">
        <v>1770</v>
      </c>
      <c r="P10268" s="21" t="e">
        <f t="shared" ca="1" si="361"/>
        <v>#NAME?</v>
      </c>
    </row>
    <row r="10269" spans="1:16" x14ac:dyDescent="0.25">
      <c r="A10269" s="21" t="s">
        <v>2119</v>
      </c>
      <c r="B10269" s="25">
        <v>42452</v>
      </c>
      <c r="C10269" s="21" t="s">
        <v>6</v>
      </c>
      <c r="D10269" s="21" t="s">
        <v>1659</v>
      </c>
      <c r="E10269" s="21"/>
      <c r="F10269" s="55">
        <v>170.55</v>
      </c>
      <c r="G10269" s="21" t="s">
        <v>1453</v>
      </c>
      <c r="H10269" s="21" t="s">
        <v>1770</v>
      </c>
      <c r="P10269" s="21" t="e">
        <f t="shared" ca="1" si="361"/>
        <v>#NAME?</v>
      </c>
    </row>
    <row r="10270" spans="1:16" x14ac:dyDescent="0.25">
      <c r="A10270" s="21" t="s">
        <v>2119</v>
      </c>
      <c r="B10270" s="25">
        <v>42452</v>
      </c>
      <c r="C10270" s="21" t="s">
        <v>6</v>
      </c>
      <c r="D10270" s="21" t="s">
        <v>1660</v>
      </c>
      <c r="E10270" s="21"/>
      <c r="F10270" s="55">
        <v>458.95</v>
      </c>
      <c r="G10270" s="21" t="s">
        <v>1617</v>
      </c>
      <c r="H10270" s="21" t="s">
        <v>1770</v>
      </c>
      <c r="P10270" s="21" t="e">
        <f t="shared" ca="1" si="361"/>
        <v>#NAME?</v>
      </c>
    </row>
    <row r="10271" spans="1:16" x14ac:dyDescent="0.25">
      <c r="A10271" s="21" t="s">
        <v>2119</v>
      </c>
      <c r="B10271" s="25">
        <v>42452</v>
      </c>
      <c r="C10271" s="21" t="s">
        <v>6</v>
      </c>
      <c r="D10271" s="21" t="s">
        <v>1661</v>
      </c>
      <c r="E10271" s="21"/>
      <c r="F10271" s="55">
        <v>245.71</v>
      </c>
      <c r="G10271" s="21" t="s">
        <v>1635</v>
      </c>
      <c r="H10271" s="21" t="s">
        <v>1770</v>
      </c>
    </row>
    <row r="10272" spans="1:16" x14ac:dyDescent="0.25">
      <c r="A10272" s="21" t="s">
        <v>2119</v>
      </c>
      <c r="B10272" s="25">
        <v>42452</v>
      </c>
      <c r="C10272" s="21" t="s">
        <v>6</v>
      </c>
      <c r="D10272" s="21" t="s">
        <v>1662</v>
      </c>
      <c r="E10272" s="21"/>
      <c r="F10272" s="55">
        <v>1076.43</v>
      </c>
      <c r="G10272" s="21" t="s">
        <v>1646</v>
      </c>
      <c r="I10272" s="25" t="str">
        <f>YEAR(B10272)&amp;"_"&amp;WEEKNUM(B10272)</f>
        <v>2016_13</v>
      </c>
      <c r="P10272" s="21" t="e">
        <f t="shared" ca="1" si="361"/>
        <v>#NAME?</v>
      </c>
    </row>
    <row r="10273" spans="1:16" x14ac:dyDescent="0.25">
      <c r="A10273" s="21" t="s">
        <v>2119</v>
      </c>
      <c r="B10273" s="25">
        <v>42452</v>
      </c>
      <c r="C10273" s="21" t="s">
        <v>1015</v>
      </c>
      <c r="D10273" s="21" t="s">
        <v>1625</v>
      </c>
      <c r="E10273" s="26">
        <v>900</v>
      </c>
      <c r="G10273" s="21" t="s">
        <v>1542</v>
      </c>
      <c r="P10273" s="21" t="e">
        <f t="shared" ca="1" si="361"/>
        <v>#NAME?</v>
      </c>
    </row>
    <row r="10274" spans="1:16" x14ac:dyDescent="0.25">
      <c r="A10274" s="21" t="s">
        <v>2119</v>
      </c>
      <c r="B10274" s="25">
        <v>42453</v>
      </c>
      <c r="C10274" s="21" t="s">
        <v>6</v>
      </c>
      <c r="D10274" s="21" t="s">
        <v>1650</v>
      </c>
      <c r="E10274" s="21"/>
      <c r="F10274" s="55">
        <v>61.52</v>
      </c>
      <c r="G10274" s="21" t="s">
        <v>290</v>
      </c>
      <c r="P10274" s="21" t="e">
        <f t="shared" ca="1" si="361"/>
        <v>#NAME?</v>
      </c>
    </row>
    <row r="10275" spans="1:16" x14ac:dyDescent="0.25">
      <c r="A10275" s="21" t="s">
        <v>2119</v>
      </c>
      <c r="B10275" s="25">
        <v>42453</v>
      </c>
      <c r="C10275" s="21" t="s">
        <v>6</v>
      </c>
      <c r="D10275" s="21" t="s">
        <v>1651</v>
      </c>
      <c r="E10275" s="21"/>
      <c r="F10275" s="55">
        <v>56.12</v>
      </c>
      <c r="G10275" s="21" t="s">
        <v>1611</v>
      </c>
      <c r="P10275" s="21" t="e">
        <f t="shared" ca="1" si="361"/>
        <v>#NAME?</v>
      </c>
    </row>
    <row r="10276" spans="1:16" x14ac:dyDescent="0.25">
      <c r="A10276" s="21" t="s">
        <v>2119</v>
      </c>
      <c r="B10276" s="25">
        <v>42453</v>
      </c>
      <c r="C10276" s="21" t="s">
        <v>6</v>
      </c>
      <c r="D10276" s="21" t="s">
        <v>1652</v>
      </c>
      <c r="E10276" s="21"/>
      <c r="F10276" s="55">
        <v>160.68</v>
      </c>
      <c r="G10276" s="21" t="s">
        <v>290</v>
      </c>
      <c r="H10276" s="21" t="s">
        <v>1770</v>
      </c>
      <c r="P10276" s="21" t="e">
        <f t="shared" ca="1" si="361"/>
        <v>#NAME?</v>
      </c>
    </row>
    <row r="10277" spans="1:16" x14ac:dyDescent="0.25">
      <c r="A10277" s="21" t="s">
        <v>2119</v>
      </c>
      <c r="B10277" s="25">
        <v>42453</v>
      </c>
      <c r="C10277" s="21" t="s">
        <v>6</v>
      </c>
      <c r="D10277" s="21" t="s">
        <v>1653</v>
      </c>
      <c r="E10277" s="21"/>
      <c r="F10277" s="55">
        <v>1073.32</v>
      </c>
      <c r="G10277" s="21" t="s">
        <v>1453</v>
      </c>
      <c r="P10277" s="21" t="e">
        <f t="shared" ca="1" si="361"/>
        <v>#NAME?</v>
      </c>
    </row>
    <row r="10278" spans="1:16" x14ac:dyDescent="0.25">
      <c r="A10278" s="21" t="s">
        <v>2119</v>
      </c>
      <c r="B10278" s="25">
        <v>42453</v>
      </c>
      <c r="C10278" s="21" t="s">
        <v>6</v>
      </c>
      <c r="D10278" s="21" t="s">
        <v>1654</v>
      </c>
      <c r="E10278" s="21"/>
      <c r="F10278" s="55">
        <v>468.93</v>
      </c>
      <c r="G10278" s="21" t="s">
        <v>177</v>
      </c>
      <c r="H10278" s="21" t="s">
        <v>1770</v>
      </c>
      <c r="I10278" s="25" t="str">
        <f>YEAR(B10278)&amp;"_"&amp;WEEKNUM(B10278)</f>
        <v>2016_13</v>
      </c>
      <c r="P10278" s="21" t="e">
        <f t="shared" ca="1" si="361"/>
        <v>#NAME?</v>
      </c>
    </row>
    <row r="10279" spans="1:16" x14ac:dyDescent="0.25">
      <c r="A10279" s="21" t="s">
        <v>2119</v>
      </c>
      <c r="B10279" s="25">
        <v>42454</v>
      </c>
      <c r="C10279" s="21" t="s">
        <v>21</v>
      </c>
      <c r="D10279" s="21" t="s">
        <v>255</v>
      </c>
      <c r="E10279" s="26">
        <v>1600</v>
      </c>
      <c r="G10279" s="21" t="s">
        <v>1617</v>
      </c>
      <c r="H10279" s="21" t="s">
        <v>1770</v>
      </c>
      <c r="I10279" s="25" t="str">
        <f>YEAR(B10279)&amp;"_"&amp;WEEKNUM(B10279)</f>
        <v>2016_13</v>
      </c>
      <c r="P10279" s="21" t="e">
        <f t="shared" ca="1" si="361"/>
        <v>#NAME?</v>
      </c>
    </row>
    <row r="10280" spans="1:16" x14ac:dyDescent="0.25">
      <c r="A10280" s="21" t="s">
        <v>2119</v>
      </c>
      <c r="B10280" s="25">
        <v>42454</v>
      </c>
      <c r="C10280" s="21" t="s">
        <v>21</v>
      </c>
      <c r="D10280" s="21" t="s">
        <v>255</v>
      </c>
      <c r="E10280" s="26">
        <v>1500</v>
      </c>
      <c r="G10280" s="21" t="s">
        <v>1635</v>
      </c>
      <c r="P10280" s="21" t="e">
        <f t="shared" ca="1" si="361"/>
        <v>#NAME?</v>
      </c>
    </row>
    <row r="10281" spans="1:16" x14ac:dyDescent="0.25">
      <c r="A10281" s="21" t="s">
        <v>2119</v>
      </c>
      <c r="B10281" s="25">
        <v>42454</v>
      </c>
      <c r="C10281" s="21" t="s">
        <v>6</v>
      </c>
      <c r="D10281" s="21" t="s">
        <v>1644</v>
      </c>
      <c r="E10281" s="21"/>
      <c r="F10281" s="55">
        <v>113.32</v>
      </c>
      <c r="G10281" s="21" t="s">
        <v>290</v>
      </c>
      <c r="H10281" s="21" t="s">
        <v>1770</v>
      </c>
    </row>
    <row r="10282" spans="1:16" x14ac:dyDescent="0.25">
      <c r="A10282" s="21" t="s">
        <v>2119</v>
      </c>
      <c r="B10282" s="25">
        <v>42454</v>
      </c>
      <c r="C10282" s="21" t="s">
        <v>6</v>
      </c>
      <c r="D10282" s="21" t="s">
        <v>1645</v>
      </c>
      <c r="E10282" s="21"/>
      <c r="F10282" s="55">
        <v>553.84</v>
      </c>
      <c r="G10282" s="21" t="s">
        <v>1646</v>
      </c>
      <c r="P10282" s="21" t="e">
        <f t="shared" ca="1" si="361"/>
        <v>#NAME?</v>
      </c>
    </row>
    <row r="10283" spans="1:16" x14ac:dyDescent="0.25">
      <c r="A10283" s="21" t="s">
        <v>2119</v>
      </c>
      <c r="B10283" s="25">
        <v>42454</v>
      </c>
      <c r="C10283" s="21" t="s">
        <v>6</v>
      </c>
      <c r="D10283" s="21" t="s">
        <v>1647</v>
      </c>
      <c r="E10283" s="21"/>
      <c r="F10283" s="55">
        <v>490.09</v>
      </c>
      <c r="G10283" s="21" t="s">
        <v>290</v>
      </c>
      <c r="H10283" s="21" t="s">
        <v>1770</v>
      </c>
      <c r="P10283" s="21" t="e">
        <f t="shared" ca="1" si="361"/>
        <v>#NAME?</v>
      </c>
    </row>
    <row r="10284" spans="1:16" x14ac:dyDescent="0.25">
      <c r="A10284" s="21" t="s">
        <v>2119</v>
      </c>
      <c r="B10284" s="25">
        <v>42454</v>
      </c>
      <c r="C10284" s="21" t="s">
        <v>6</v>
      </c>
      <c r="D10284" s="21" t="s">
        <v>1648</v>
      </c>
      <c r="E10284" s="21"/>
      <c r="F10284" s="55">
        <v>976.9</v>
      </c>
      <c r="G10284" s="21" t="s">
        <v>1617</v>
      </c>
      <c r="H10284" s="21" t="s">
        <v>1770</v>
      </c>
      <c r="P10284" s="21" t="e">
        <f t="shared" ca="1" si="361"/>
        <v>#NAME?</v>
      </c>
    </row>
    <row r="10285" spans="1:16" x14ac:dyDescent="0.25">
      <c r="A10285" s="21" t="s">
        <v>2119</v>
      </c>
      <c r="B10285" s="25">
        <v>42454</v>
      </c>
      <c r="C10285" s="21" t="s">
        <v>6</v>
      </c>
      <c r="D10285" s="21" t="s">
        <v>1649</v>
      </c>
      <c r="E10285" s="21"/>
      <c r="F10285" s="55">
        <v>598.79</v>
      </c>
      <c r="G10285" s="21" t="s">
        <v>1453</v>
      </c>
      <c r="H10285" s="21" t="s">
        <v>1770</v>
      </c>
      <c r="P10285" s="21" t="e">
        <f t="shared" ca="1" si="361"/>
        <v>#NAME?</v>
      </c>
    </row>
    <row r="10286" spans="1:16" x14ac:dyDescent="0.25">
      <c r="A10286" s="21" t="s">
        <v>2119</v>
      </c>
      <c r="B10286" s="25">
        <v>42454</v>
      </c>
      <c r="C10286" s="21" t="s">
        <v>6</v>
      </c>
      <c r="D10286" s="21">
        <v>363678</v>
      </c>
      <c r="E10286" s="21"/>
      <c r="F10286" s="55">
        <v>-245.68</v>
      </c>
      <c r="G10286" s="21" t="s">
        <v>1538</v>
      </c>
      <c r="P10286" s="21" t="e">
        <f t="shared" ca="1" si="361"/>
        <v>#NAME?</v>
      </c>
    </row>
    <row r="10287" spans="1:16" x14ac:dyDescent="0.25">
      <c r="A10287" s="21" t="s">
        <v>2119</v>
      </c>
      <c r="B10287" s="25">
        <v>42455</v>
      </c>
      <c r="C10287" s="21" t="s">
        <v>6</v>
      </c>
      <c r="D10287" s="21" t="s">
        <v>1641</v>
      </c>
      <c r="E10287" s="21"/>
      <c r="F10287" s="55">
        <v>254.6</v>
      </c>
      <c r="G10287" s="21" t="s">
        <v>290</v>
      </c>
      <c r="H10287" s="21" t="s">
        <v>1770</v>
      </c>
      <c r="P10287" s="21" t="e">
        <f t="shared" ca="1" si="361"/>
        <v>#NAME?</v>
      </c>
    </row>
    <row r="10288" spans="1:16" x14ac:dyDescent="0.25">
      <c r="A10288" s="21" t="s">
        <v>2119</v>
      </c>
      <c r="B10288" s="25">
        <v>42455</v>
      </c>
      <c r="C10288" s="21" t="s">
        <v>6</v>
      </c>
      <c r="D10288" s="21" t="s">
        <v>1642</v>
      </c>
      <c r="E10288" s="21"/>
      <c r="F10288" s="55">
        <v>12.43</v>
      </c>
      <c r="G10288" s="21" t="s">
        <v>1538</v>
      </c>
      <c r="H10288" s="21" t="s">
        <v>1770</v>
      </c>
      <c r="P10288" s="21" t="e">
        <f t="shared" ca="1" si="361"/>
        <v>#NAME?</v>
      </c>
    </row>
    <row r="10289" spans="1:16" x14ac:dyDescent="0.25">
      <c r="A10289" s="21" t="s">
        <v>2119</v>
      </c>
      <c r="B10289" s="25">
        <v>42455</v>
      </c>
      <c r="C10289" s="21" t="s">
        <v>6</v>
      </c>
      <c r="D10289" s="21" t="s">
        <v>1643</v>
      </c>
      <c r="E10289" s="21"/>
      <c r="F10289" s="55">
        <v>63.51</v>
      </c>
      <c r="G10289" s="21" t="s">
        <v>1635</v>
      </c>
      <c r="P10289" s="21" t="e">
        <f t="shared" ca="1" si="361"/>
        <v>#NAME?</v>
      </c>
    </row>
    <row r="10290" spans="1:16" x14ac:dyDescent="0.25">
      <c r="A10290" s="21" t="s">
        <v>2119</v>
      </c>
      <c r="B10290" s="25">
        <v>42456</v>
      </c>
      <c r="C10290" s="21" t="s">
        <v>6</v>
      </c>
      <c r="D10290" s="21" t="s">
        <v>1639</v>
      </c>
      <c r="E10290" s="21"/>
      <c r="F10290" s="55">
        <v>409.33</v>
      </c>
      <c r="G10290" s="21" t="s">
        <v>290</v>
      </c>
      <c r="H10290" s="21" t="s">
        <v>1770</v>
      </c>
      <c r="P10290" s="21" t="e">
        <f t="shared" ca="1" si="361"/>
        <v>#NAME?</v>
      </c>
    </row>
    <row r="10291" spans="1:16" x14ac:dyDescent="0.25">
      <c r="A10291" s="21" t="s">
        <v>2119</v>
      </c>
      <c r="B10291" s="25">
        <v>42456</v>
      </c>
      <c r="C10291" s="21" t="s">
        <v>6</v>
      </c>
      <c r="D10291" s="21" t="s">
        <v>1640</v>
      </c>
      <c r="E10291" s="21"/>
      <c r="F10291" s="55">
        <v>179.33</v>
      </c>
      <c r="G10291" s="21" t="s">
        <v>1453</v>
      </c>
      <c r="H10291" s="21" t="s">
        <v>1770</v>
      </c>
      <c r="P10291" s="21" t="e">
        <f t="shared" ca="1" si="361"/>
        <v>#NAME?</v>
      </c>
    </row>
    <row r="10292" spans="1:16" x14ac:dyDescent="0.25">
      <c r="A10292" s="21" t="s">
        <v>2119</v>
      </c>
      <c r="B10292" s="25">
        <v>42457</v>
      </c>
      <c r="C10292" s="21" t="s">
        <v>6</v>
      </c>
      <c r="D10292" s="21" t="s">
        <v>1636</v>
      </c>
      <c r="E10292" s="21"/>
      <c r="F10292" s="55">
        <v>536.32000000000005</v>
      </c>
      <c r="G10292" s="21" t="s">
        <v>1617</v>
      </c>
      <c r="P10292" s="21" t="e">
        <f t="shared" ca="1" si="361"/>
        <v>#NAME?</v>
      </c>
    </row>
    <row r="10293" spans="1:16" x14ac:dyDescent="0.25">
      <c r="A10293" s="21" t="s">
        <v>2119</v>
      </c>
      <c r="B10293" s="25">
        <v>42457</v>
      </c>
      <c r="C10293" s="21" t="s">
        <v>6</v>
      </c>
      <c r="D10293" s="21" t="s">
        <v>1637</v>
      </c>
      <c r="E10293" s="21"/>
      <c r="F10293" s="55">
        <v>345.28</v>
      </c>
      <c r="G10293" s="21" t="s">
        <v>19</v>
      </c>
      <c r="H10293" s="21" t="s">
        <v>1770</v>
      </c>
      <c r="P10293" s="21" t="e">
        <f t="shared" ca="1" si="361"/>
        <v>#NAME?</v>
      </c>
    </row>
    <row r="10294" spans="1:16" x14ac:dyDescent="0.25">
      <c r="A10294" s="21" t="s">
        <v>2119</v>
      </c>
      <c r="B10294" s="25">
        <v>42457</v>
      </c>
      <c r="C10294" s="21" t="s">
        <v>6</v>
      </c>
      <c r="D10294" s="21" t="s">
        <v>1638</v>
      </c>
      <c r="E10294" s="21"/>
      <c r="F10294" s="55">
        <v>617.89</v>
      </c>
      <c r="G10294" s="21" t="s">
        <v>1635</v>
      </c>
      <c r="H10294" s="21" t="s">
        <v>1770</v>
      </c>
      <c r="I10294" s="25" t="str">
        <f t="shared" ref="I10294:I10303" si="362">YEAR(B10294)&amp;"_"&amp;WEEKNUM(B10294)</f>
        <v>2016_14</v>
      </c>
      <c r="P10294" s="21" t="e">
        <f t="shared" ca="1" si="361"/>
        <v>#NAME?</v>
      </c>
    </row>
    <row r="10295" spans="1:16" x14ac:dyDescent="0.25">
      <c r="A10295" s="21" t="s">
        <v>2119</v>
      </c>
      <c r="B10295" s="25">
        <v>42457</v>
      </c>
      <c r="C10295" s="21" t="s">
        <v>21</v>
      </c>
      <c r="D10295" s="21" t="s">
        <v>40</v>
      </c>
      <c r="E10295" s="26">
        <v>2760</v>
      </c>
      <c r="G10295" s="21" t="s">
        <v>1617</v>
      </c>
      <c r="H10295" s="21" t="s">
        <v>1770</v>
      </c>
      <c r="I10295" s="25" t="str">
        <f t="shared" si="362"/>
        <v>2016_14</v>
      </c>
      <c r="P10295" s="21" t="e">
        <f t="shared" ca="1" si="361"/>
        <v>#NAME?</v>
      </c>
    </row>
    <row r="10296" spans="1:16" x14ac:dyDescent="0.25">
      <c r="A10296" s="21" t="s">
        <v>2119</v>
      </c>
      <c r="B10296" s="25">
        <v>42457</v>
      </c>
      <c r="C10296" s="21" t="s">
        <v>21</v>
      </c>
      <c r="D10296" s="21" t="s">
        <v>40</v>
      </c>
      <c r="E10296" s="26">
        <v>410</v>
      </c>
      <c r="G10296" s="21" t="s">
        <v>177</v>
      </c>
      <c r="H10296" s="21" t="s">
        <v>1770</v>
      </c>
      <c r="I10296" s="25" t="str">
        <f t="shared" si="362"/>
        <v>2016_14</v>
      </c>
      <c r="P10296" s="21" t="e">
        <f t="shared" ca="1" si="361"/>
        <v>#NAME?</v>
      </c>
    </row>
    <row r="10297" spans="1:16" x14ac:dyDescent="0.25">
      <c r="A10297" s="21" t="s">
        <v>2119</v>
      </c>
      <c r="B10297" s="25">
        <v>42457</v>
      </c>
      <c r="C10297" s="21" t="s">
        <v>21</v>
      </c>
      <c r="D10297" s="21" t="s">
        <v>1419</v>
      </c>
      <c r="E10297" s="26">
        <v>3000</v>
      </c>
      <c r="G10297" s="21" t="s">
        <v>1635</v>
      </c>
      <c r="H10297" s="21" t="s">
        <v>1771</v>
      </c>
      <c r="I10297" s="25" t="str">
        <f t="shared" si="362"/>
        <v>2016_14</v>
      </c>
      <c r="P10297" s="21" t="e">
        <f t="shared" ca="1" si="361"/>
        <v>#NAME?</v>
      </c>
    </row>
    <row r="10298" spans="1:16" x14ac:dyDescent="0.25">
      <c r="A10298" s="21" t="s">
        <v>2119</v>
      </c>
      <c r="B10298" s="25">
        <v>42457</v>
      </c>
      <c r="C10298" s="21" t="s">
        <v>21</v>
      </c>
      <c r="D10298" s="21" t="s">
        <v>46</v>
      </c>
      <c r="E10298" s="26">
        <v>3020</v>
      </c>
      <c r="G10298" s="21" t="s">
        <v>290</v>
      </c>
      <c r="H10298" s="21" t="s">
        <v>1770</v>
      </c>
      <c r="I10298" s="25" t="str">
        <f t="shared" si="362"/>
        <v>2016_14</v>
      </c>
      <c r="P10298" s="21" t="e">
        <f t="shared" ca="1" si="361"/>
        <v>#NAME?</v>
      </c>
    </row>
    <row r="10299" spans="1:16" x14ac:dyDescent="0.25">
      <c r="A10299" s="21" t="s">
        <v>2119</v>
      </c>
      <c r="B10299" s="25">
        <v>42457</v>
      </c>
      <c r="C10299" s="21" t="s">
        <v>21</v>
      </c>
      <c r="D10299" s="21" t="s">
        <v>295</v>
      </c>
      <c r="E10299" s="26">
        <v>1900</v>
      </c>
      <c r="G10299" s="21" t="s">
        <v>177</v>
      </c>
      <c r="H10299" s="21" t="s">
        <v>1770</v>
      </c>
      <c r="I10299" s="25" t="str">
        <f t="shared" si="362"/>
        <v>2016_14</v>
      </c>
      <c r="P10299" s="21" t="e">
        <f t="shared" ca="1" si="361"/>
        <v>#NAME?</v>
      </c>
    </row>
    <row r="10300" spans="1:16" x14ac:dyDescent="0.25">
      <c r="A10300" s="21" t="s">
        <v>2119</v>
      </c>
      <c r="B10300" s="25">
        <v>42457</v>
      </c>
      <c r="C10300" s="21" t="s">
        <v>21</v>
      </c>
      <c r="D10300" s="21" t="s">
        <v>295</v>
      </c>
      <c r="E10300" s="26">
        <v>3500</v>
      </c>
      <c r="G10300" s="21" t="s">
        <v>1453</v>
      </c>
      <c r="H10300" s="21" t="s">
        <v>1770</v>
      </c>
      <c r="I10300" s="25" t="str">
        <f t="shared" si="362"/>
        <v>2016_14</v>
      </c>
      <c r="P10300" s="21" t="e">
        <f t="shared" ca="1" si="361"/>
        <v>#NAME?</v>
      </c>
    </row>
    <row r="10301" spans="1:16" x14ac:dyDescent="0.25">
      <c r="A10301" s="21" t="s">
        <v>2119</v>
      </c>
      <c r="B10301" s="25">
        <v>42457</v>
      </c>
      <c r="C10301" s="21" t="s">
        <v>21</v>
      </c>
      <c r="D10301" s="21" t="s">
        <v>1669</v>
      </c>
      <c r="E10301" s="26">
        <v>400</v>
      </c>
      <c r="G10301" s="21" t="s">
        <v>177</v>
      </c>
      <c r="H10301" s="21" t="s">
        <v>1770</v>
      </c>
      <c r="I10301" s="25" t="str">
        <f t="shared" si="362"/>
        <v>2016_14</v>
      </c>
      <c r="P10301" s="21" t="e">
        <f t="shared" ca="1" si="361"/>
        <v>#NAME?</v>
      </c>
    </row>
    <row r="10302" spans="1:16" x14ac:dyDescent="0.25">
      <c r="A10302" s="21" t="s">
        <v>2119</v>
      </c>
      <c r="B10302" s="25">
        <v>42457</v>
      </c>
      <c r="C10302" s="21" t="s">
        <v>21</v>
      </c>
      <c r="D10302" s="21" t="s">
        <v>1670</v>
      </c>
      <c r="E10302" s="26">
        <v>30</v>
      </c>
      <c r="G10302" s="21" t="s">
        <v>177</v>
      </c>
      <c r="I10302" s="25" t="str">
        <f t="shared" si="362"/>
        <v>2016_14</v>
      </c>
      <c r="P10302" s="21" t="e">
        <f t="shared" ca="1" si="361"/>
        <v>#NAME?</v>
      </c>
    </row>
    <row r="10303" spans="1:16" x14ac:dyDescent="0.25">
      <c r="A10303" s="21" t="s">
        <v>2119</v>
      </c>
      <c r="B10303" s="25">
        <v>42457</v>
      </c>
      <c r="C10303" s="21" t="s">
        <v>1015</v>
      </c>
      <c r="D10303" s="21" t="s">
        <v>40</v>
      </c>
      <c r="E10303" s="26">
        <v>810</v>
      </c>
      <c r="G10303" s="21" t="s">
        <v>1611</v>
      </c>
      <c r="I10303" s="25" t="str">
        <f t="shared" si="362"/>
        <v>2016_14</v>
      </c>
      <c r="P10303" s="21" t="e">
        <f t="shared" ca="1" si="361"/>
        <v>#NAME?</v>
      </c>
    </row>
    <row r="10304" spans="1:16" x14ac:dyDescent="0.25">
      <c r="A10304" s="21" t="s">
        <v>2119</v>
      </c>
      <c r="B10304" s="25">
        <v>42457</v>
      </c>
      <c r="C10304" s="21" t="s">
        <v>1015</v>
      </c>
      <c r="D10304" s="21" t="s">
        <v>40</v>
      </c>
      <c r="E10304" s="26">
        <v>1825</v>
      </c>
      <c r="G10304" s="21" t="s">
        <v>1542</v>
      </c>
      <c r="H10304" s="21" t="s">
        <v>1770</v>
      </c>
    </row>
    <row r="10305" spans="1:16" x14ac:dyDescent="0.25">
      <c r="A10305" s="21" t="s">
        <v>2119</v>
      </c>
      <c r="B10305" s="25">
        <v>42457</v>
      </c>
      <c r="C10305" s="21" t="s">
        <v>6</v>
      </c>
      <c r="D10305" s="21" t="s">
        <v>1680</v>
      </c>
      <c r="E10305" s="21"/>
      <c r="F10305" s="55">
        <v>6718</v>
      </c>
      <c r="G10305" s="21" t="s">
        <v>1646</v>
      </c>
      <c r="P10305" s="21" t="e">
        <f t="shared" ca="1" si="361"/>
        <v>#NAME?</v>
      </c>
    </row>
    <row r="10306" spans="1:16" x14ac:dyDescent="0.25">
      <c r="A10306" s="21" t="s">
        <v>2119</v>
      </c>
      <c r="B10306" s="25">
        <v>42457</v>
      </c>
      <c r="C10306" s="21" t="s">
        <v>6</v>
      </c>
      <c r="D10306" s="21" t="s">
        <v>1681</v>
      </c>
      <c r="E10306" s="21"/>
      <c r="F10306" s="55">
        <v>886.05</v>
      </c>
      <c r="G10306" s="21">
        <v>5310</v>
      </c>
      <c r="P10306" s="21" t="e">
        <f t="shared" ca="1" si="361"/>
        <v>#NAME?</v>
      </c>
    </row>
    <row r="10307" spans="1:16" x14ac:dyDescent="0.25">
      <c r="A10307" s="21" t="s">
        <v>2119</v>
      </c>
      <c r="B10307" s="25">
        <v>42458</v>
      </c>
      <c r="C10307" s="21" t="s">
        <v>21</v>
      </c>
      <c r="D10307" s="21" t="s">
        <v>1671</v>
      </c>
      <c r="E10307" s="26">
        <v>543</v>
      </c>
      <c r="G10307" s="21" t="s">
        <v>177</v>
      </c>
      <c r="H10307" s="21" t="s">
        <v>1770</v>
      </c>
      <c r="I10307" s="25" t="str">
        <f>YEAR(B10307)&amp;"_"&amp;WEEKNUM(B10307)</f>
        <v>2016_14</v>
      </c>
      <c r="P10307" s="21" t="e">
        <f t="shared" ca="1" si="361"/>
        <v>#NAME?</v>
      </c>
    </row>
    <row r="10308" spans="1:16" x14ac:dyDescent="0.25">
      <c r="A10308" s="21" t="s">
        <v>2119</v>
      </c>
      <c r="B10308" s="25">
        <v>42458</v>
      </c>
      <c r="C10308" s="21" t="s">
        <v>6</v>
      </c>
      <c r="D10308" s="21" t="s">
        <v>1682</v>
      </c>
      <c r="E10308" s="21"/>
      <c r="F10308" s="55">
        <v>128.81</v>
      </c>
      <c r="G10308" s="21" t="s">
        <v>1646</v>
      </c>
      <c r="H10308" s="21" t="s">
        <v>1770</v>
      </c>
    </row>
    <row r="10309" spans="1:16" x14ac:dyDescent="0.25">
      <c r="A10309" s="21" t="s">
        <v>2119</v>
      </c>
      <c r="B10309" s="25">
        <v>42458</v>
      </c>
      <c r="C10309" s="21" t="s">
        <v>6</v>
      </c>
      <c r="D10309" s="21" t="s">
        <v>1683</v>
      </c>
      <c r="E10309" s="21"/>
      <c r="F10309" s="55">
        <v>401.63</v>
      </c>
      <c r="G10309" s="21" t="s">
        <v>290</v>
      </c>
      <c r="P10309" s="21" t="e">
        <f t="shared" ca="1" si="361"/>
        <v>#NAME?</v>
      </c>
    </row>
    <row r="10310" spans="1:16" x14ac:dyDescent="0.25">
      <c r="A10310" s="21" t="s">
        <v>2119</v>
      </c>
      <c r="B10310" s="25">
        <v>42458</v>
      </c>
      <c r="C10310" s="21" t="s">
        <v>6</v>
      </c>
      <c r="D10310" s="21" t="s">
        <v>1684</v>
      </c>
      <c r="E10310" s="21"/>
      <c r="F10310" s="55">
        <v>36.340000000000003</v>
      </c>
      <c r="G10310" s="21" t="s">
        <v>1685</v>
      </c>
      <c r="P10310" s="21" t="e">
        <f t="shared" ca="1" si="361"/>
        <v>#NAME?</v>
      </c>
    </row>
    <row r="10311" spans="1:16" x14ac:dyDescent="0.25">
      <c r="A10311" s="21" t="s">
        <v>2119</v>
      </c>
      <c r="B10311" s="25">
        <v>42458</v>
      </c>
      <c r="C10311" s="21" t="s">
        <v>6</v>
      </c>
      <c r="D10311" s="21" t="s">
        <v>1686</v>
      </c>
      <c r="E10311" s="21"/>
      <c r="F10311" s="55">
        <v>566.51</v>
      </c>
      <c r="G10311" s="21" t="s">
        <v>1617</v>
      </c>
      <c r="H10311" s="21" t="s">
        <v>1770</v>
      </c>
      <c r="P10311" s="21" t="e">
        <f t="shared" ca="1" si="361"/>
        <v>#NAME?</v>
      </c>
    </row>
    <row r="10312" spans="1:16" x14ac:dyDescent="0.25">
      <c r="A10312" s="21" t="s">
        <v>2119</v>
      </c>
      <c r="B10312" s="25">
        <v>42458</v>
      </c>
      <c r="C10312" s="21" t="s">
        <v>1230</v>
      </c>
      <c r="D10312" s="21" t="s">
        <v>1687</v>
      </c>
      <c r="E10312" s="21"/>
      <c r="F10312" s="55">
        <v>35.21</v>
      </c>
      <c r="G10312" s="21" t="s">
        <v>1460</v>
      </c>
      <c r="P10312" s="21" t="e">
        <f t="shared" ca="1" si="361"/>
        <v>#NAME?</v>
      </c>
    </row>
    <row r="10313" spans="1:16" x14ac:dyDescent="0.25">
      <c r="A10313" s="21" t="s">
        <v>2119</v>
      </c>
      <c r="B10313" s="25">
        <v>42458</v>
      </c>
      <c r="C10313" s="21" t="s">
        <v>6</v>
      </c>
      <c r="D10313" s="21" t="s">
        <v>1688</v>
      </c>
      <c r="E10313" s="21"/>
      <c r="F10313" s="55">
        <v>1138.32</v>
      </c>
      <c r="G10313" s="21" t="s">
        <v>290</v>
      </c>
      <c r="P10313" s="21" t="e">
        <f t="shared" ca="1" si="361"/>
        <v>#NAME?</v>
      </c>
    </row>
    <row r="10314" spans="1:16" x14ac:dyDescent="0.25">
      <c r="A10314" s="21" t="s">
        <v>2119</v>
      </c>
      <c r="B10314" s="25">
        <v>42459</v>
      </c>
      <c r="C10314" s="21" t="s">
        <v>1230</v>
      </c>
      <c r="D10314" s="21" t="s">
        <v>1689</v>
      </c>
      <c r="E10314" s="21"/>
      <c r="F10314" s="55">
        <v>298.58999999999997</v>
      </c>
      <c r="G10314" s="21" t="s">
        <v>1690</v>
      </c>
      <c r="P10314" s="21" t="e">
        <f t="shared" ca="1" si="361"/>
        <v>#NAME?</v>
      </c>
    </row>
    <row r="10315" spans="1:16" x14ac:dyDescent="0.25">
      <c r="A10315" s="21" t="s">
        <v>2119</v>
      </c>
      <c r="B10315" s="25">
        <v>42459</v>
      </c>
      <c r="C10315" s="21" t="s">
        <v>6</v>
      </c>
      <c r="D10315" s="21" t="s">
        <v>1691</v>
      </c>
      <c r="E10315" s="21"/>
      <c r="F10315" s="55">
        <v>359.69</v>
      </c>
      <c r="G10315" s="21" t="s">
        <v>290</v>
      </c>
      <c r="P10315" s="21" t="e">
        <f t="shared" ca="1" si="361"/>
        <v>#NAME?</v>
      </c>
    </row>
    <row r="10316" spans="1:16" x14ac:dyDescent="0.25">
      <c r="A10316" s="21" t="s">
        <v>2119</v>
      </c>
      <c r="B10316" s="25">
        <v>42459</v>
      </c>
      <c r="C10316" s="21" t="s">
        <v>6</v>
      </c>
      <c r="D10316" s="21" t="s">
        <v>1692</v>
      </c>
      <c r="E10316" s="21"/>
      <c r="F10316" s="55">
        <v>556.28</v>
      </c>
      <c r="G10316" s="21" t="s">
        <v>1617</v>
      </c>
      <c r="H10316" s="21" t="s">
        <v>1770</v>
      </c>
      <c r="P10316" s="21" t="e">
        <f t="shared" ca="1" si="361"/>
        <v>#NAME?</v>
      </c>
    </row>
    <row r="10317" spans="1:16" x14ac:dyDescent="0.25">
      <c r="A10317" s="21" t="s">
        <v>2119</v>
      </c>
      <c r="B10317" s="25">
        <v>42459</v>
      </c>
      <c r="C10317" s="21" t="s">
        <v>6</v>
      </c>
      <c r="D10317" s="21" t="s">
        <v>1693</v>
      </c>
      <c r="E10317" s="21"/>
      <c r="F10317" s="55">
        <v>159.37</v>
      </c>
      <c r="G10317" s="21" t="s">
        <v>1635</v>
      </c>
      <c r="H10317" s="21" t="s">
        <v>1770</v>
      </c>
      <c r="P10317" s="21" t="e">
        <f t="shared" ca="1" si="361"/>
        <v>#NAME?</v>
      </c>
    </row>
    <row r="10318" spans="1:16" x14ac:dyDescent="0.25">
      <c r="A10318" s="21" t="s">
        <v>2119</v>
      </c>
      <c r="B10318" s="25">
        <v>42459</v>
      </c>
      <c r="C10318" s="21" t="s">
        <v>6</v>
      </c>
      <c r="D10318" s="21" t="s">
        <v>1694</v>
      </c>
      <c r="E10318" s="21"/>
      <c r="F10318" s="55">
        <v>382.74</v>
      </c>
      <c r="G10318" s="21" t="s">
        <v>1635</v>
      </c>
      <c r="H10318" s="21" t="s">
        <v>1770</v>
      </c>
      <c r="P10318" s="21" t="e">
        <f t="shared" ca="1" si="361"/>
        <v>#NAME?</v>
      </c>
    </row>
    <row r="10319" spans="1:16" x14ac:dyDescent="0.25">
      <c r="A10319" s="21" t="s">
        <v>2119</v>
      </c>
      <c r="B10319" s="25">
        <v>42459</v>
      </c>
      <c r="C10319" s="21">
        <v>3014551503</v>
      </c>
      <c r="D10319" s="21" t="s">
        <v>1695</v>
      </c>
      <c r="E10319" s="21"/>
      <c r="F10319" s="55">
        <v>232.55</v>
      </c>
      <c r="G10319" s="21" t="s">
        <v>1617</v>
      </c>
      <c r="H10319" s="21" t="s">
        <v>1770</v>
      </c>
      <c r="P10319" s="21" t="e">
        <f t="shared" ca="1" si="361"/>
        <v>#NAME?</v>
      </c>
    </row>
    <row r="10320" spans="1:16" x14ac:dyDescent="0.25">
      <c r="A10320" s="21" t="s">
        <v>2119</v>
      </c>
      <c r="B10320" s="25">
        <v>42459</v>
      </c>
      <c r="C10320" s="21" t="s">
        <v>6</v>
      </c>
      <c r="D10320" s="21" t="s">
        <v>1696</v>
      </c>
      <c r="E10320" s="21"/>
      <c r="F10320" s="55">
        <v>1686.35</v>
      </c>
      <c r="G10320" s="21" t="s">
        <v>1635</v>
      </c>
      <c r="H10320" s="21" t="s">
        <v>1770</v>
      </c>
      <c r="P10320" s="21" t="e">
        <f t="shared" ref="P10320:P10383" ca="1" si="363">sheetexists("budgets", G10320)</f>
        <v>#NAME?</v>
      </c>
    </row>
    <row r="10321" spans="1:16" x14ac:dyDescent="0.25">
      <c r="A10321" s="21" t="s">
        <v>2119</v>
      </c>
      <c r="B10321" s="25">
        <v>42459</v>
      </c>
      <c r="C10321" s="21" t="s">
        <v>6</v>
      </c>
      <c r="D10321" s="21" t="s">
        <v>1696</v>
      </c>
      <c r="E10321" s="21"/>
      <c r="F10321" s="55">
        <v>-182.53</v>
      </c>
      <c r="G10321" s="21" t="s">
        <v>1635</v>
      </c>
      <c r="H10321" s="21" t="s">
        <v>1770</v>
      </c>
      <c r="P10321" s="21" t="e">
        <f t="shared" ca="1" si="363"/>
        <v>#NAME?</v>
      </c>
    </row>
    <row r="10322" spans="1:16" x14ac:dyDescent="0.25">
      <c r="A10322" s="21" t="s">
        <v>2119</v>
      </c>
      <c r="B10322" s="25">
        <v>42459</v>
      </c>
      <c r="C10322" s="21" t="s">
        <v>1230</v>
      </c>
      <c r="D10322" s="21" t="s">
        <v>1697</v>
      </c>
      <c r="E10322" s="21"/>
      <c r="F10322" s="55">
        <v>322.22000000000003</v>
      </c>
      <c r="G10322" s="21" t="s">
        <v>1488</v>
      </c>
      <c r="P10322" s="21" t="e">
        <f t="shared" ca="1" si="363"/>
        <v>#NAME?</v>
      </c>
    </row>
    <row r="10323" spans="1:16" x14ac:dyDescent="0.25">
      <c r="A10323" s="21" t="s">
        <v>2119</v>
      </c>
      <c r="B10323" s="25">
        <v>42460</v>
      </c>
      <c r="C10323" s="21" t="s">
        <v>21</v>
      </c>
      <c r="D10323" s="21" t="s">
        <v>1672</v>
      </c>
      <c r="E10323" s="26">
        <v>603.5</v>
      </c>
      <c r="G10323" s="21" t="s">
        <v>177</v>
      </c>
      <c r="H10323" s="21" t="s">
        <v>1770</v>
      </c>
      <c r="I10323" s="25" t="str">
        <f>YEAR(B10323)&amp;"_"&amp;WEEKNUM(B10323)</f>
        <v>2016_14</v>
      </c>
      <c r="P10323" s="21" t="e">
        <f t="shared" ca="1" si="363"/>
        <v>#NAME?</v>
      </c>
    </row>
    <row r="10324" spans="1:16" x14ac:dyDescent="0.25">
      <c r="A10324" s="21" t="s">
        <v>2119</v>
      </c>
      <c r="B10324" s="25">
        <v>42460</v>
      </c>
      <c r="C10324" s="21" t="s">
        <v>21</v>
      </c>
      <c r="D10324" s="21" t="s">
        <v>1673</v>
      </c>
      <c r="E10324" s="26">
        <v>2.5</v>
      </c>
      <c r="G10324" s="21" t="s">
        <v>177</v>
      </c>
      <c r="H10324" s="21" t="s">
        <v>1770</v>
      </c>
      <c r="I10324" s="25" t="str">
        <f>YEAR(B10324)&amp;"_"&amp;WEEKNUM(B10324)</f>
        <v>2016_14</v>
      </c>
      <c r="P10324" s="21" t="e">
        <f t="shared" ca="1" si="363"/>
        <v>#NAME?</v>
      </c>
    </row>
    <row r="10325" spans="1:16" x14ac:dyDescent="0.25">
      <c r="A10325" s="21" t="s">
        <v>2119</v>
      </c>
      <c r="B10325" s="25">
        <v>42460</v>
      </c>
      <c r="C10325" s="21" t="s">
        <v>6</v>
      </c>
      <c r="D10325" s="21" t="s">
        <v>1698</v>
      </c>
      <c r="E10325" s="21"/>
      <c r="F10325" s="55">
        <v>162.44999999999999</v>
      </c>
      <c r="G10325" s="21" t="s">
        <v>1646</v>
      </c>
      <c r="H10325" s="21" t="s">
        <v>1770</v>
      </c>
    </row>
    <row r="10326" spans="1:16" x14ac:dyDescent="0.25">
      <c r="A10326" s="21" t="s">
        <v>2119</v>
      </c>
      <c r="B10326" s="25">
        <v>42460</v>
      </c>
      <c r="C10326" s="21" t="s">
        <v>1230</v>
      </c>
      <c r="D10326" s="21" t="s">
        <v>1699</v>
      </c>
      <c r="E10326" s="21"/>
      <c r="F10326" s="55">
        <v>230.16</v>
      </c>
      <c r="G10326" s="21" t="s">
        <v>1675</v>
      </c>
      <c r="H10326" s="21" t="s">
        <v>1772</v>
      </c>
      <c r="P10326" s="21" t="e">
        <f t="shared" ca="1" si="363"/>
        <v>#NAME?</v>
      </c>
    </row>
    <row r="10327" spans="1:16" x14ac:dyDescent="0.25">
      <c r="A10327" s="21" t="s">
        <v>2119</v>
      </c>
      <c r="B10327" s="25">
        <v>42460</v>
      </c>
      <c r="C10327" s="21" t="s">
        <v>1230</v>
      </c>
      <c r="D10327" s="21" t="s">
        <v>1700</v>
      </c>
      <c r="E10327" s="21"/>
      <c r="F10327" s="55">
        <v>419.98</v>
      </c>
      <c r="G10327" s="21" t="s">
        <v>1899</v>
      </c>
      <c r="H10327" s="21" t="s">
        <v>1772</v>
      </c>
      <c r="P10327" s="21" t="e">
        <f t="shared" ca="1" si="363"/>
        <v>#NAME?</v>
      </c>
    </row>
    <row r="10328" spans="1:16" x14ac:dyDescent="0.25">
      <c r="A10328" s="21" t="s">
        <v>2119</v>
      </c>
      <c r="B10328" s="25">
        <v>42460</v>
      </c>
      <c r="C10328" s="21" t="s">
        <v>6</v>
      </c>
      <c r="D10328" s="21" t="s">
        <v>1701</v>
      </c>
      <c r="E10328" s="21"/>
      <c r="F10328" s="55">
        <v>97.4</v>
      </c>
      <c r="G10328" s="21" t="s">
        <v>290</v>
      </c>
      <c r="P10328" s="21" t="e">
        <f t="shared" ca="1" si="363"/>
        <v>#NAME?</v>
      </c>
    </row>
    <row r="10329" spans="1:16" x14ac:dyDescent="0.25">
      <c r="A10329" s="21" t="s">
        <v>2119</v>
      </c>
      <c r="B10329" s="25">
        <v>42460</v>
      </c>
      <c r="C10329" s="21" t="s">
        <v>6</v>
      </c>
      <c r="D10329" s="21" t="s">
        <v>1702</v>
      </c>
      <c r="E10329" s="21"/>
      <c r="F10329" s="55">
        <v>84.47</v>
      </c>
      <c r="G10329" s="21" t="s">
        <v>1646</v>
      </c>
      <c r="H10329" s="21" t="s">
        <v>1770</v>
      </c>
    </row>
    <row r="10330" spans="1:16" x14ac:dyDescent="0.25">
      <c r="A10330" s="21" t="s">
        <v>2119</v>
      </c>
      <c r="B10330" s="25">
        <v>42460</v>
      </c>
      <c r="C10330" s="21" t="s">
        <v>1230</v>
      </c>
      <c r="D10330" s="21" t="s">
        <v>1703</v>
      </c>
      <c r="E10330" s="21"/>
      <c r="F10330" s="55">
        <v>133.29</v>
      </c>
      <c r="G10330" s="21" t="s">
        <v>1616</v>
      </c>
      <c r="H10330" s="21" t="s">
        <v>1772</v>
      </c>
      <c r="P10330" s="21" t="e">
        <f t="shared" ca="1" si="363"/>
        <v>#NAME?</v>
      </c>
    </row>
    <row r="10331" spans="1:16" x14ac:dyDescent="0.25">
      <c r="A10331" s="21" t="s">
        <v>2119</v>
      </c>
      <c r="B10331" s="25">
        <v>42460</v>
      </c>
      <c r="C10331" s="21" t="s">
        <v>6</v>
      </c>
      <c r="D10331" s="21" t="s">
        <v>1704</v>
      </c>
      <c r="E10331" s="21"/>
      <c r="F10331" s="55">
        <v>486.11</v>
      </c>
      <c r="G10331" s="21" t="s">
        <v>1635</v>
      </c>
      <c r="H10331" s="21" t="s">
        <v>1770</v>
      </c>
      <c r="P10331" s="21" t="e">
        <f t="shared" ca="1" si="363"/>
        <v>#NAME?</v>
      </c>
    </row>
    <row r="10332" spans="1:16" x14ac:dyDescent="0.25">
      <c r="A10332" s="21" t="s">
        <v>2119</v>
      </c>
      <c r="B10332" s="25">
        <v>42460</v>
      </c>
      <c r="C10332" s="21" t="s">
        <v>6</v>
      </c>
      <c r="D10332" s="21" t="s">
        <v>1705</v>
      </c>
      <c r="E10332" s="21"/>
      <c r="F10332" s="55">
        <v>799.57</v>
      </c>
      <c r="G10332" s="21" t="s">
        <v>1635</v>
      </c>
      <c r="H10332" s="21" t="s">
        <v>1770</v>
      </c>
      <c r="P10332" s="21" t="e">
        <f t="shared" ca="1" si="363"/>
        <v>#NAME?</v>
      </c>
    </row>
    <row r="10333" spans="1:16" x14ac:dyDescent="0.25">
      <c r="A10333" s="21" t="s">
        <v>2119</v>
      </c>
      <c r="B10333" s="25">
        <v>42461</v>
      </c>
      <c r="C10333" s="21" t="s">
        <v>21</v>
      </c>
      <c r="D10333" s="21" t="s">
        <v>1018</v>
      </c>
      <c r="E10333" s="26">
        <v>95</v>
      </c>
      <c r="G10333" s="21" t="s">
        <v>1567</v>
      </c>
      <c r="H10333" s="21" t="s">
        <v>1770</v>
      </c>
      <c r="I10333" s="25" t="str">
        <f t="shared" ref="I10333:I10338" si="364">YEAR(B10333)&amp;"_"&amp;WEEKNUM(B10333)</f>
        <v>2016_14</v>
      </c>
      <c r="P10333" s="21" t="e">
        <f t="shared" ca="1" si="363"/>
        <v>#NAME?</v>
      </c>
    </row>
    <row r="10334" spans="1:16" x14ac:dyDescent="0.25">
      <c r="A10334" s="21" t="s">
        <v>2119</v>
      </c>
      <c r="B10334" s="25">
        <v>42461</v>
      </c>
      <c r="C10334" s="21" t="s">
        <v>21</v>
      </c>
      <c r="D10334" s="21" t="s">
        <v>924</v>
      </c>
      <c r="E10334" s="26">
        <v>3100</v>
      </c>
      <c r="G10334" s="21" t="s">
        <v>582</v>
      </c>
      <c r="H10334" s="21" t="s">
        <v>1771</v>
      </c>
      <c r="I10334" s="25" t="str">
        <f t="shared" si="364"/>
        <v>2016_14</v>
      </c>
      <c r="P10334" s="21" t="e">
        <f t="shared" ca="1" si="363"/>
        <v>#NAME?</v>
      </c>
    </row>
    <row r="10335" spans="1:16" x14ac:dyDescent="0.25">
      <c r="A10335" s="21" t="s">
        <v>2119</v>
      </c>
      <c r="B10335" s="25">
        <v>42461</v>
      </c>
      <c r="C10335" s="21" t="s">
        <v>21</v>
      </c>
      <c r="D10335" s="21" t="s">
        <v>924</v>
      </c>
      <c r="E10335" s="26">
        <v>75</v>
      </c>
      <c r="G10335" s="21" t="s">
        <v>62</v>
      </c>
      <c r="H10335" s="21" t="s">
        <v>1771</v>
      </c>
      <c r="I10335" s="25" t="str">
        <f t="shared" si="364"/>
        <v>2016_14</v>
      </c>
      <c r="P10335" s="21" t="e">
        <f t="shared" ca="1" si="363"/>
        <v>#NAME?</v>
      </c>
    </row>
    <row r="10336" spans="1:16" x14ac:dyDescent="0.25">
      <c r="A10336" s="21" t="s">
        <v>2119</v>
      </c>
      <c r="B10336" s="25">
        <v>42461</v>
      </c>
      <c r="C10336" s="21" t="s">
        <v>21</v>
      </c>
      <c r="D10336" s="21" t="s">
        <v>924</v>
      </c>
      <c r="E10336" s="26">
        <v>125</v>
      </c>
      <c r="G10336" s="21" t="s">
        <v>343</v>
      </c>
      <c r="H10336" s="21" t="s">
        <v>1771</v>
      </c>
      <c r="I10336" s="25" t="str">
        <f t="shared" si="364"/>
        <v>2016_14</v>
      </c>
      <c r="P10336" s="21" t="e">
        <f t="shared" ca="1" si="363"/>
        <v>#NAME?</v>
      </c>
    </row>
    <row r="10337" spans="1:16" x14ac:dyDescent="0.25">
      <c r="A10337" s="21" t="s">
        <v>2119</v>
      </c>
      <c r="B10337" s="25">
        <v>42461</v>
      </c>
      <c r="C10337" s="21" t="s">
        <v>21</v>
      </c>
      <c r="D10337" s="21" t="s">
        <v>924</v>
      </c>
      <c r="E10337" s="26">
        <v>125</v>
      </c>
      <c r="G10337" s="21" t="s">
        <v>177</v>
      </c>
      <c r="H10337" s="21" t="s">
        <v>1770</v>
      </c>
      <c r="I10337" s="25" t="str">
        <f t="shared" si="364"/>
        <v>2016_14</v>
      </c>
      <c r="P10337" s="21" t="e">
        <f t="shared" ca="1" si="363"/>
        <v>#NAME?</v>
      </c>
    </row>
    <row r="10338" spans="1:16" x14ac:dyDescent="0.25">
      <c r="A10338" s="21" t="s">
        <v>2119</v>
      </c>
      <c r="B10338" s="25">
        <v>42461</v>
      </c>
      <c r="C10338" s="21" t="s">
        <v>1015</v>
      </c>
      <c r="D10338" s="21" t="s">
        <v>1018</v>
      </c>
      <c r="E10338" s="26">
        <v>189.61</v>
      </c>
      <c r="G10338" s="21" t="s">
        <v>177</v>
      </c>
      <c r="I10338" s="25" t="str">
        <f t="shared" si="364"/>
        <v>2016_14</v>
      </c>
      <c r="P10338" s="21" t="e">
        <f t="shared" ca="1" si="363"/>
        <v>#NAME?</v>
      </c>
    </row>
    <row r="10339" spans="1:16" x14ac:dyDescent="0.25">
      <c r="A10339" s="21" t="s">
        <v>2119</v>
      </c>
      <c r="B10339" s="25">
        <v>42461</v>
      </c>
      <c r="C10339" s="21" t="s">
        <v>6</v>
      </c>
      <c r="D10339" s="21" t="s">
        <v>1706</v>
      </c>
      <c r="E10339" s="21"/>
      <c r="F10339" s="55">
        <v>379.25</v>
      </c>
      <c r="G10339" s="21" t="s">
        <v>290</v>
      </c>
      <c r="P10339" s="21" t="e">
        <f t="shared" ca="1" si="363"/>
        <v>#NAME?</v>
      </c>
    </row>
    <row r="10340" spans="1:16" x14ac:dyDescent="0.25">
      <c r="A10340" s="21" t="s">
        <v>2119</v>
      </c>
      <c r="B10340" s="25">
        <v>42461</v>
      </c>
      <c r="C10340" s="21" t="s">
        <v>6</v>
      </c>
      <c r="D10340" s="21" t="s">
        <v>1707</v>
      </c>
      <c r="E10340" s="21"/>
      <c r="F10340" s="55">
        <v>270.06</v>
      </c>
      <c r="G10340" s="21" t="s">
        <v>1646</v>
      </c>
      <c r="H10340" s="21" t="s">
        <v>1770</v>
      </c>
    </row>
    <row r="10341" spans="1:16" x14ac:dyDescent="0.25">
      <c r="A10341" s="21" t="s">
        <v>2119</v>
      </c>
      <c r="B10341" s="25">
        <v>42461</v>
      </c>
      <c r="C10341" s="21" t="s">
        <v>6</v>
      </c>
      <c r="D10341" s="21" t="s">
        <v>1708</v>
      </c>
      <c r="E10341" s="21"/>
      <c r="F10341" s="55">
        <v>74.010000000000005</v>
      </c>
      <c r="G10341" s="21" t="s">
        <v>337</v>
      </c>
      <c r="P10341" s="21" t="e">
        <f t="shared" ca="1" si="363"/>
        <v>#NAME?</v>
      </c>
    </row>
    <row r="10342" spans="1:16" x14ac:dyDescent="0.25">
      <c r="A10342" s="21" t="s">
        <v>2119</v>
      </c>
      <c r="B10342" s="25">
        <v>42461</v>
      </c>
      <c r="C10342" s="21" t="s">
        <v>6</v>
      </c>
      <c r="D10342" s="21" t="s">
        <v>1709</v>
      </c>
      <c r="E10342" s="21"/>
      <c r="F10342" s="55">
        <v>1398.95</v>
      </c>
      <c r="G10342" s="21" t="s">
        <v>1635</v>
      </c>
      <c r="H10342" s="21" t="s">
        <v>1770</v>
      </c>
      <c r="P10342" s="21" t="e">
        <f t="shared" ca="1" si="363"/>
        <v>#NAME?</v>
      </c>
    </row>
    <row r="10343" spans="1:16" x14ac:dyDescent="0.25">
      <c r="A10343" s="21" t="s">
        <v>2119</v>
      </c>
      <c r="B10343" s="25">
        <v>42461</v>
      </c>
      <c r="C10343" s="21" t="s">
        <v>6</v>
      </c>
      <c r="D10343" s="21" t="s">
        <v>1710</v>
      </c>
      <c r="E10343" s="21"/>
      <c r="F10343" s="55">
        <v>2158.41</v>
      </c>
      <c r="G10343" s="21" t="s">
        <v>1646</v>
      </c>
      <c r="H10343" s="21" t="s">
        <v>1770</v>
      </c>
    </row>
    <row r="10344" spans="1:16" x14ac:dyDescent="0.25">
      <c r="A10344" s="21" t="s">
        <v>2119</v>
      </c>
      <c r="B10344" s="25">
        <v>42461</v>
      </c>
      <c r="C10344" s="21" t="s">
        <v>6</v>
      </c>
      <c r="D10344" s="21" t="s">
        <v>1711</v>
      </c>
      <c r="E10344" s="21"/>
      <c r="F10344" s="55">
        <v>424.65</v>
      </c>
      <c r="G10344" s="21" t="s">
        <v>582</v>
      </c>
      <c r="P10344" s="21" t="e">
        <f t="shared" ca="1" si="363"/>
        <v>#NAME?</v>
      </c>
    </row>
    <row r="10345" spans="1:16" x14ac:dyDescent="0.25">
      <c r="A10345" s="21" t="s">
        <v>2119</v>
      </c>
      <c r="B10345" s="25">
        <v>42461</v>
      </c>
      <c r="C10345" s="21" t="s">
        <v>6</v>
      </c>
      <c r="D10345" s="21" t="s">
        <v>1712</v>
      </c>
      <c r="E10345" s="21"/>
      <c r="F10345" s="55">
        <v>424.65</v>
      </c>
      <c r="G10345" s="21" t="s">
        <v>356</v>
      </c>
      <c r="P10345" s="21" t="e">
        <f t="shared" ca="1" si="363"/>
        <v>#NAME?</v>
      </c>
    </row>
    <row r="10346" spans="1:16" x14ac:dyDescent="0.25">
      <c r="A10346" s="21" t="s">
        <v>2119</v>
      </c>
      <c r="B10346" s="25">
        <v>42462</v>
      </c>
      <c r="C10346" s="21" t="s">
        <v>1400</v>
      </c>
      <c r="D10346" s="21" t="s">
        <v>299</v>
      </c>
      <c r="E10346" s="21"/>
      <c r="F10346" s="55">
        <v>217.54</v>
      </c>
      <c r="P10346" s="21" t="e">
        <f t="shared" ca="1" si="363"/>
        <v>#NAME?</v>
      </c>
    </row>
    <row r="10347" spans="1:16" x14ac:dyDescent="0.25">
      <c r="A10347" s="21" t="s">
        <v>2119</v>
      </c>
      <c r="B10347" s="25">
        <v>42463</v>
      </c>
      <c r="C10347" s="21" t="s">
        <v>1400</v>
      </c>
      <c r="D10347" s="21" t="s">
        <v>299</v>
      </c>
      <c r="E10347" s="21"/>
      <c r="F10347" s="55">
        <v>2.73</v>
      </c>
      <c r="P10347" s="21" t="e">
        <f t="shared" ca="1" si="363"/>
        <v>#NAME?</v>
      </c>
    </row>
    <row r="10348" spans="1:16" x14ac:dyDescent="0.25">
      <c r="A10348" s="21" t="s">
        <v>2119</v>
      </c>
      <c r="B10348" s="25">
        <v>42463</v>
      </c>
      <c r="C10348" s="21" t="s">
        <v>1400</v>
      </c>
      <c r="D10348" s="21" t="s">
        <v>299</v>
      </c>
      <c r="E10348" s="21"/>
      <c r="F10348" s="55">
        <v>28.44</v>
      </c>
      <c r="P10348" s="21" t="e">
        <f t="shared" ca="1" si="363"/>
        <v>#NAME?</v>
      </c>
    </row>
    <row r="10349" spans="1:16" x14ac:dyDescent="0.25">
      <c r="A10349" s="21" t="s">
        <v>2119</v>
      </c>
      <c r="B10349" s="25">
        <v>42464</v>
      </c>
      <c r="C10349" s="21" t="s">
        <v>21</v>
      </c>
      <c r="D10349" s="21" t="s">
        <v>1018</v>
      </c>
      <c r="E10349" s="26">
        <v>160</v>
      </c>
      <c r="G10349" s="21" t="s">
        <v>1899</v>
      </c>
      <c r="H10349" s="21" t="s">
        <v>1772</v>
      </c>
      <c r="I10349" s="25" t="str">
        <f t="shared" ref="I10349:I10365" si="365">YEAR(B10349)&amp;"_"&amp;WEEKNUM(B10349)</f>
        <v>2016_15</v>
      </c>
      <c r="P10349" s="21" t="e">
        <f t="shared" ca="1" si="363"/>
        <v>#NAME?</v>
      </c>
    </row>
    <row r="10350" spans="1:16" x14ac:dyDescent="0.25">
      <c r="A10350" s="21" t="s">
        <v>2119</v>
      </c>
      <c r="B10350" s="25">
        <v>42464</v>
      </c>
      <c r="C10350" s="21" t="s">
        <v>21</v>
      </c>
      <c r="D10350" s="21" t="s">
        <v>1018</v>
      </c>
      <c r="E10350" s="26">
        <v>160</v>
      </c>
      <c r="G10350" s="21" t="s">
        <v>1899</v>
      </c>
      <c r="H10350" s="21" t="s">
        <v>1772</v>
      </c>
      <c r="I10350" s="25" t="str">
        <f t="shared" si="365"/>
        <v>2016_15</v>
      </c>
      <c r="P10350" s="21" t="e">
        <f t="shared" ca="1" si="363"/>
        <v>#NAME?</v>
      </c>
    </row>
    <row r="10351" spans="1:16" x14ac:dyDescent="0.25">
      <c r="A10351" s="21" t="s">
        <v>2119</v>
      </c>
      <c r="B10351" s="25">
        <v>42464</v>
      </c>
      <c r="C10351" s="21" t="s">
        <v>21</v>
      </c>
      <c r="D10351" s="21" t="s">
        <v>1018</v>
      </c>
      <c r="E10351" s="26">
        <v>160</v>
      </c>
      <c r="G10351" s="21" t="s">
        <v>1899</v>
      </c>
      <c r="H10351" s="21" t="s">
        <v>1772</v>
      </c>
      <c r="I10351" s="25" t="str">
        <f t="shared" si="365"/>
        <v>2016_15</v>
      </c>
      <c r="P10351" s="21" t="e">
        <f t="shared" ca="1" si="363"/>
        <v>#NAME?</v>
      </c>
    </row>
    <row r="10352" spans="1:16" x14ac:dyDescent="0.25">
      <c r="A10352" s="21" t="s">
        <v>2119</v>
      </c>
      <c r="B10352" s="25">
        <v>42464</v>
      </c>
      <c r="C10352" s="21" t="s">
        <v>21</v>
      </c>
      <c r="D10352" s="21" t="s">
        <v>1018</v>
      </c>
      <c r="E10352" s="26">
        <v>160</v>
      </c>
      <c r="G10352" s="21" t="s">
        <v>1567</v>
      </c>
      <c r="H10352" s="21" t="s">
        <v>1770</v>
      </c>
      <c r="I10352" s="25" t="str">
        <f t="shared" si="365"/>
        <v>2016_15</v>
      </c>
      <c r="P10352" s="21" t="e">
        <f t="shared" ca="1" si="363"/>
        <v>#NAME?</v>
      </c>
    </row>
    <row r="10353" spans="1:16" x14ac:dyDescent="0.25">
      <c r="A10353" s="21" t="s">
        <v>2119</v>
      </c>
      <c r="B10353" s="25">
        <v>42464</v>
      </c>
      <c r="C10353" s="21" t="s">
        <v>21</v>
      </c>
      <c r="D10353" s="21" t="s">
        <v>40</v>
      </c>
      <c r="E10353" s="26">
        <v>410</v>
      </c>
      <c r="G10353" s="21" t="s">
        <v>19</v>
      </c>
      <c r="H10353" s="21" t="s">
        <v>1771</v>
      </c>
      <c r="I10353" s="25" t="str">
        <f t="shared" si="365"/>
        <v>2016_15</v>
      </c>
      <c r="P10353" s="21" t="e">
        <f t="shared" ca="1" si="363"/>
        <v>#NAME?</v>
      </c>
    </row>
    <row r="10354" spans="1:16" x14ac:dyDescent="0.25">
      <c r="A10354" s="21" t="s">
        <v>2119</v>
      </c>
      <c r="B10354" s="25">
        <v>42464</v>
      </c>
      <c r="C10354" s="21" t="s">
        <v>21</v>
      </c>
      <c r="D10354" s="21" t="s">
        <v>40</v>
      </c>
      <c r="E10354" s="26">
        <v>220</v>
      </c>
      <c r="G10354" s="21" t="s">
        <v>582</v>
      </c>
      <c r="H10354" s="21" t="s">
        <v>1771</v>
      </c>
      <c r="I10354" s="25" t="str">
        <f t="shared" si="365"/>
        <v>2016_15</v>
      </c>
      <c r="P10354" s="21" t="e">
        <f t="shared" ca="1" si="363"/>
        <v>#NAME?</v>
      </c>
    </row>
    <row r="10355" spans="1:16" x14ac:dyDescent="0.25">
      <c r="A10355" s="21" t="s">
        <v>2119</v>
      </c>
      <c r="B10355" s="25">
        <v>42464</v>
      </c>
      <c r="C10355" s="21" t="s">
        <v>21</v>
      </c>
      <c r="D10355" s="21" t="s">
        <v>40</v>
      </c>
      <c r="E10355" s="26">
        <v>1585</v>
      </c>
      <c r="G10355" s="21" t="s">
        <v>1617</v>
      </c>
      <c r="H10355" s="21" t="s">
        <v>1770</v>
      </c>
      <c r="I10355" s="25" t="str">
        <f t="shared" si="365"/>
        <v>2016_15</v>
      </c>
      <c r="P10355" s="21" t="e">
        <f t="shared" ca="1" si="363"/>
        <v>#NAME?</v>
      </c>
    </row>
    <row r="10356" spans="1:16" x14ac:dyDescent="0.25">
      <c r="A10356" s="21" t="s">
        <v>2119</v>
      </c>
      <c r="B10356" s="25">
        <v>42464</v>
      </c>
      <c r="C10356" s="21" t="s">
        <v>21</v>
      </c>
      <c r="D10356" s="21" t="s">
        <v>40</v>
      </c>
      <c r="E10356" s="26">
        <v>722</v>
      </c>
      <c r="G10356" s="21" t="s">
        <v>1617</v>
      </c>
      <c r="H10356" s="21" t="s">
        <v>1770</v>
      </c>
      <c r="I10356" s="25" t="str">
        <f t="shared" si="365"/>
        <v>2016_15</v>
      </c>
      <c r="P10356" s="21" t="e">
        <f t="shared" ca="1" si="363"/>
        <v>#NAME?</v>
      </c>
    </row>
    <row r="10357" spans="1:16" x14ac:dyDescent="0.25">
      <c r="A10357" s="21" t="s">
        <v>2119</v>
      </c>
      <c r="B10357" s="25">
        <v>42464</v>
      </c>
      <c r="C10357" s="21" t="s">
        <v>21</v>
      </c>
      <c r="D10357" s="21" t="s">
        <v>22</v>
      </c>
      <c r="E10357" s="26">
        <v>2000</v>
      </c>
      <c r="G10357" s="21" t="s">
        <v>1635</v>
      </c>
      <c r="H10357" s="21" t="s">
        <v>1770</v>
      </c>
      <c r="I10357" s="25" t="str">
        <f t="shared" si="365"/>
        <v>2016_15</v>
      </c>
      <c r="P10357" s="21" t="e">
        <f t="shared" ca="1" si="363"/>
        <v>#NAME?</v>
      </c>
    </row>
    <row r="10358" spans="1:16" x14ac:dyDescent="0.25">
      <c r="A10358" s="21" t="s">
        <v>2119</v>
      </c>
      <c r="B10358" s="25">
        <v>42464</v>
      </c>
      <c r="C10358" s="21" t="s">
        <v>21</v>
      </c>
      <c r="D10358" s="21" t="s">
        <v>295</v>
      </c>
      <c r="E10358" s="26">
        <v>2800</v>
      </c>
      <c r="G10358" s="21" t="s">
        <v>1453</v>
      </c>
      <c r="H10358" s="21" t="s">
        <v>1770</v>
      </c>
      <c r="I10358" s="25" t="str">
        <f t="shared" si="365"/>
        <v>2016_15</v>
      </c>
      <c r="P10358" s="21" t="e">
        <f t="shared" ca="1" si="363"/>
        <v>#NAME?</v>
      </c>
    </row>
    <row r="10359" spans="1:16" x14ac:dyDescent="0.25">
      <c r="A10359" s="21" t="s">
        <v>2119</v>
      </c>
      <c r="B10359" s="25">
        <v>42464</v>
      </c>
      <c r="C10359" s="21" t="s">
        <v>21</v>
      </c>
      <c r="D10359" s="21" t="s">
        <v>255</v>
      </c>
      <c r="E10359" s="26">
        <v>2000</v>
      </c>
      <c r="G10359" s="21" t="s">
        <v>1635</v>
      </c>
      <c r="H10359" s="21" t="s">
        <v>1770</v>
      </c>
      <c r="I10359" s="25" t="str">
        <f t="shared" si="365"/>
        <v>2016_15</v>
      </c>
      <c r="P10359" s="21" t="e">
        <f t="shared" ca="1" si="363"/>
        <v>#NAME?</v>
      </c>
    </row>
    <row r="10360" spans="1:16" x14ac:dyDescent="0.25">
      <c r="A10360" s="21" t="s">
        <v>2119</v>
      </c>
      <c r="B10360" s="25">
        <v>42464</v>
      </c>
      <c r="C10360" s="21" t="s">
        <v>21</v>
      </c>
      <c r="D10360" s="21" t="s">
        <v>1382</v>
      </c>
      <c r="E10360" s="26">
        <v>6000</v>
      </c>
      <c r="G10360" s="21" t="s">
        <v>1646</v>
      </c>
      <c r="H10360" s="21" t="s">
        <v>1770</v>
      </c>
      <c r="I10360" s="25" t="str">
        <f t="shared" si="365"/>
        <v>2016_15</v>
      </c>
    </row>
    <row r="10361" spans="1:16" x14ac:dyDescent="0.25">
      <c r="A10361" s="21" t="s">
        <v>2119</v>
      </c>
      <c r="B10361" s="25">
        <v>42464</v>
      </c>
      <c r="C10361" s="21" t="s">
        <v>21</v>
      </c>
      <c r="D10361" s="21" t="s">
        <v>1382</v>
      </c>
      <c r="E10361" s="26">
        <v>1250</v>
      </c>
      <c r="G10361" s="21" t="s">
        <v>1591</v>
      </c>
      <c r="H10361" s="21" t="s">
        <v>1770</v>
      </c>
      <c r="I10361" s="25" t="str">
        <f t="shared" si="365"/>
        <v>2016_15</v>
      </c>
      <c r="P10361" s="21" t="e">
        <f t="shared" ca="1" si="363"/>
        <v>#NAME?</v>
      </c>
    </row>
    <row r="10362" spans="1:16" x14ac:dyDescent="0.25">
      <c r="A10362" s="21" t="s">
        <v>2119</v>
      </c>
      <c r="B10362" s="25">
        <v>42464</v>
      </c>
      <c r="C10362" s="21" t="s">
        <v>21</v>
      </c>
      <c r="D10362" s="21" t="s">
        <v>1382</v>
      </c>
      <c r="E10362" s="26">
        <v>1250</v>
      </c>
      <c r="G10362" s="21" t="s">
        <v>1527</v>
      </c>
      <c r="H10362" s="21" t="s">
        <v>1770</v>
      </c>
      <c r="I10362" s="25" t="str">
        <f t="shared" si="365"/>
        <v>2016_15</v>
      </c>
      <c r="P10362" s="21" t="e">
        <f t="shared" ca="1" si="363"/>
        <v>#NAME?</v>
      </c>
    </row>
    <row r="10363" spans="1:16" x14ac:dyDescent="0.25">
      <c r="A10363" s="21" t="s">
        <v>2119</v>
      </c>
      <c r="B10363" s="25">
        <v>42464</v>
      </c>
      <c r="C10363" s="21" t="s">
        <v>1015</v>
      </c>
      <c r="D10363" s="21" t="s">
        <v>40</v>
      </c>
      <c r="E10363" s="26">
        <v>500</v>
      </c>
      <c r="G10363" s="21" t="s">
        <v>1616</v>
      </c>
      <c r="H10363" s="21" t="s">
        <v>1772</v>
      </c>
      <c r="I10363" s="25" t="str">
        <f t="shared" si="365"/>
        <v>2016_15</v>
      </c>
      <c r="P10363" s="21" t="e">
        <f t="shared" ca="1" si="363"/>
        <v>#NAME?</v>
      </c>
    </row>
    <row r="10364" spans="1:16" x14ac:dyDescent="0.25">
      <c r="A10364" s="21" t="s">
        <v>2119</v>
      </c>
      <c r="B10364" s="25">
        <v>42464</v>
      </c>
      <c r="C10364" s="21" t="s">
        <v>1015</v>
      </c>
      <c r="D10364" s="21" t="s">
        <v>40</v>
      </c>
      <c r="E10364" s="26">
        <v>1285</v>
      </c>
      <c r="G10364" s="21" t="s">
        <v>1899</v>
      </c>
      <c r="H10364" s="21" t="s">
        <v>1772</v>
      </c>
      <c r="I10364" s="25" t="str">
        <f t="shared" si="365"/>
        <v>2016_15</v>
      </c>
      <c r="P10364" s="21" t="e">
        <f t="shared" ca="1" si="363"/>
        <v>#NAME?</v>
      </c>
    </row>
    <row r="10365" spans="1:16" x14ac:dyDescent="0.25">
      <c r="A10365" s="21" t="s">
        <v>2119</v>
      </c>
      <c r="B10365" s="25">
        <v>42464</v>
      </c>
      <c r="C10365" s="21" t="s">
        <v>1015</v>
      </c>
      <c r="D10365" s="21" t="s">
        <v>40</v>
      </c>
      <c r="E10365" s="26">
        <v>1365</v>
      </c>
      <c r="G10365" s="21" t="s">
        <v>1675</v>
      </c>
      <c r="H10365" s="21" t="s">
        <v>1772</v>
      </c>
      <c r="I10365" s="25" t="str">
        <f t="shared" si="365"/>
        <v>2016_15</v>
      </c>
      <c r="P10365" s="21" t="e">
        <f t="shared" ca="1" si="363"/>
        <v>#NAME?</v>
      </c>
    </row>
    <row r="10366" spans="1:16" x14ac:dyDescent="0.25">
      <c r="A10366" s="21" t="s">
        <v>2119</v>
      </c>
      <c r="B10366" s="25">
        <v>42464</v>
      </c>
      <c r="C10366" s="21" t="s">
        <v>6</v>
      </c>
      <c r="D10366" s="21" t="s">
        <v>1713</v>
      </c>
      <c r="E10366" s="21"/>
      <c r="F10366" s="55">
        <v>189.28</v>
      </c>
      <c r="G10366" s="21" t="s">
        <v>290</v>
      </c>
      <c r="P10366" s="21" t="e">
        <f t="shared" ca="1" si="363"/>
        <v>#NAME?</v>
      </c>
    </row>
    <row r="10367" spans="1:16" x14ac:dyDescent="0.25">
      <c r="A10367" s="21" t="s">
        <v>2119</v>
      </c>
      <c r="B10367" s="25">
        <v>42464</v>
      </c>
      <c r="C10367" s="21" t="s">
        <v>6</v>
      </c>
      <c r="D10367" s="21" t="s">
        <v>1714</v>
      </c>
      <c r="E10367" s="21"/>
      <c r="F10367" s="55">
        <v>314.83999999999997</v>
      </c>
      <c r="G10367" s="21" t="s">
        <v>1453</v>
      </c>
      <c r="H10367" s="21" t="s">
        <v>1770</v>
      </c>
      <c r="P10367" s="21" t="e">
        <f t="shared" ca="1" si="363"/>
        <v>#NAME?</v>
      </c>
    </row>
    <row r="10368" spans="1:16" x14ac:dyDescent="0.25">
      <c r="A10368" s="21" t="s">
        <v>2119</v>
      </c>
      <c r="B10368" s="25">
        <v>42464</v>
      </c>
      <c r="C10368" s="21" t="s">
        <v>6</v>
      </c>
      <c r="D10368" s="21" t="s">
        <v>1715</v>
      </c>
      <c r="E10368" s="21"/>
      <c r="F10368" s="55">
        <v>80.47</v>
      </c>
      <c r="G10368" s="21" t="s">
        <v>290</v>
      </c>
      <c r="P10368" s="21" t="e">
        <f t="shared" ca="1" si="363"/>
        <v>#NAME?</v>
      </c>
    </row>
    <row r="10369" spans="1:16" x14ac:dyDescent="0.25">
      <c r="A10369" s="21" t="s">
        <v>2119</v>
      </c>
      <c r="B10369" s="25">
        <v>42464</v>
      </c>
      <c r="C10369" s="21" t="s">
        <v>1230</v>
      </c>
      <c r="D10369" s="21" t="s">
        <v>1716</v>
      </c>
      <c r="E10369" s="21"/>
      <c r="F10369" s="55">
        <v>82.1</v>
      </c>
      <c r="G10369" s="21" t="s">
        <v>1460</v>
      </c>
      <c r="P10369" s="21" t="e">
        <f t="shared" ca="1" si="363"/>
        <v>#NAME?</v>
      </c>
    </row>
    <row r="10370" spans="1:16" x14ac:dyDescent="0.25">
      <c r="A10370" s="21" t="s">
        <v>2119</v>
      </c>
      <c r="B10370" s="25">
        <v>42464</v>
      </c>
      <c r="C10370" s="21" t="s">
        <v>1230</v>
      </c>
      <c r="D10370" s="21" t="s">
        <v>1717</v>
      </c>
      <c r="E10370" s="21"/>
      <c r="F10370" s="55">
        <v>49.79</v>
      </c>
      <c r="G10370" s="21" t="s">
        <v>1460</v>
      </c>
      <c r="P10370" s="21" t="e">
        <f t="shared" ca="1" si="363"/>
        <v>#NAME?</v>
      </c>
    </row>
    <row r="10371" spans="1:16" x14ac:dyDescent="0.25">
      <c r="A10371" s="21" t="s">
        <v>2119</v>
      </c>
      <c r="B10371" s="25">
        <v>42464</v>
      </c>
      <c r="C10371" s="21" t="s">
        <v>1230</v>
      </c>
      <c r="D10371" s="21" t="s">
        <v>1718</v>
      </c>
      <c r="E10371" s="21"/>
      <c r="F10371" s="55">
        <v>74.930000000000007</v>
      </c>
      <c r="G10371" s="21" t="s">
        <v>1460</v>
      </c>
      <c r="P10371" s="21" t="e">
        <f t="shared" ca="1" si="363"/>
        <v>#NAME?</v>
      </c>
    </row>
    <row r="10372" spans="1:16" x14ac:dyDescent="0.25">
      <c r="A10372" s="21" t="s">
        <v>2119</v>
      </c>
      <c r="B10372" s="25">
        <v>42464</v>
      </c>
      <c r="C10372" s="21">
        <v>3014551503</v>
      </c>
      <c r="D10372" s="21" t="s">
        <v>299</v>
      </c>
      <c r="E10372" s="21"/>
      <c r="F10372" s="55">
        <v>114.74</v>
      </c>
      <c r="G10372" s="21" t="s">
        <v>1573</v>
      </c>
      <c r="P10372" s="21" t="e">
        <f t="shared" ca="1" si="363"/>
        <v>#NAME?</v>
      </c>
    </row>
    <row r="10373" spans="1:16" x14ac:dyDescent="0.25">
      <c r="A10373" s="21" t="s">
        <v>2119</v>
      </c>
      <c r="B10373" s="25">
        <v>42464</v>
      </c>
      <c r="C10373" s="21" t="s">
        <v>1230</v>
      </c>
      <c r="D10373" s="21" t="s">
        <v>1719</v>
      </c>
      <c r="E10373" s="21"/>
      <c r="F10373" s="55">
        <v>1646.78</v>
      </c>
      <c r="G10373" s="21" t="s">
        <v>1616</v>
      </c>
      <c r="H10373" s="21" t="s">
        <v>1772</v>
      </c>
      <c r="P10373" s="21" t="e">
        <f t="shared" ca="1" si="363"/>
        <v>#NAME?</v>
      </c>
    </row>
    <row r="10374" spans="1:16" x14ac:dyDescent="0.25">
      <c r="A10374" s="21" t="s">
        <v>2119</v>
      </c>
      <c r="B10374" s="25">
        <v>42465</v>
      </c>
      <c r="C10374" s="21" t="s">
        <v>21</v>
      </c>
      <c r="D10374" s="21" t="s">
        <v>46</v>
      </c>
      <c r="E10374" s="26">
        <v>2930</v>
      </c>
      <c r="G10374" s="21" t="s">
        <v>290</v>
      </c>
      <c r="H10374" s="21" t="s">
        <v>1771</v>
      </c>
      <c r="I10374" s="25" t="str">
        <f>YEAR(B10374)&amp;"_"&amp;WEEKNUM(B10374)</f>
        <v>2016_15</v>
      </c>
      <c r="P10374" s="21" t="e">
        <f t="shared" ca="1" si="363"/>
        <v>#NAME?</v>
      </c>
    </row>
    <row r="10375" spans="1:16" x14ac:dyDescent="0.25">
      <c r="A10375" s="21" t="s">
        <v>2119</v>
      </c>
      <c r="B10375" s="25">
        <v>42465</v>
      </c>
      <c r="C10375" s="21" t="s">
        <v>6</v>
      </c>
      <c r="D10375" s="21" t="s">
        <v>1720</v>
      </c>
      <c r="E10375" s="21"/>
      <c r="F10375" s="55">
        <v>240.29</v>
      </c>
      <c r="G10375" s="21" t="s">
        <v>1646</v>
      </c>
      <c r="H10375" s="21" t="s">
        <v>1770</v>
      </c>
    </row>
    <row r="10376" spans="1:16" x14ac:dyDescent="0.25">
      <c r="A10376" s="21" t="s">
        <v>2119</v>
      </c>
      <c r="B10376" s="25">
        <v>42465</v>
      </c>
      <c r="C10376" s="21" t="s">
        <v>6</v>
      </c>
      <c r="D10376" s="21" t="s">
        <v>1721</v>
      </c>
      <c r="E10376" s="21"/>
      <c r="F10376" s="55">
        <v>201.64</v>
      </c>
      <c r="G10376" s="21" t="s">
        <v>290</v>
      </c>
      <c r="P10376" s="21" t="e">
        <f t="shared" ca="1" si="363"/>
        <v>#NAME?</v>
      </c>
    </row>
    <row r="10377" spans="1:16" x14ac:dyDescent="0.25">
      <c r="A10377" s="21" t="s">
        <v>2119</v>
      </c>
      <c r="B10377" s="25">
        <v>42465</v>
      </c>
      <c r="C10377" s="21" t="s">
        <v>6</v>
      </c>
      <c r="D10377" s="21" t="s">
        <v>1722</v>
      </c>
      <c r="E10377" s="21"/>
      <c r="F10377" s="55">
        <v>308.41000000000003</v>
      </c>
      <c r="G10377" s="21" t="s">
        <v>1567</v>
      </c>
      <c r="P10377" s="21" t="e">
        <f t="shared" ca="1" si="363"/>
        <v>#NAME?</v>
      </c>
    </row>
    <row r="10378" spans="1:16" x14ac:dyDescent="0.25">
      <c r="A10378" s="21" t="s">
        <v>2119</v>
      </c>
      <c r="B10378" s="25">
        <v>42465</v>
      </c>
      <c r="C10378" s="21" t="s">
        <v>6</v>
      </c>
      <c r="D10378" s="21" t="s">
        <v>1723</v>
      </c>
      <c r="E10378" s="21"/>
      <c r="F10378" s="55">
        <v>132.54</v>
      </c>
      <c r="G10378" s="21" t="s">
        <v>1453</v>
      </c>
      <c r="H10378" s="21" t="s">
        <v>1770</v>
      </c>
      <c r="P10378" s="21" t="e">
        <f t="shared" ca="1" si="363"/>
        <v>#NAME?</v>
      </c>
    </row>
    <row r="10379" spans="1:16" x14ac:dyDescent="0.25">
      <c r="A10379" s="21" t="s">
        <v>2119</v>
      </c>
      <c r="B10379" s="25">
        <v>42465</v>
      </c>
      <c r="C10379" s="21" t="s">
        <v>6</v>
      </c>
      <c r="D10379" s="21" t="s">
        <v>1724</v>
      </c>
      <c r="E10379" s="21"/>
      <c r="F10379" s="55">
        <v>213.62</v>
      </c>
      <c r="G10379" s="21" t="s">
        <v>68</v>
      </c>
      <c r="P10379" s="21" t="e">
        <f t="shared" ca="1" si="363"/>
        <v>#NAME?</v>
      </c>
    </row>
    <row r="10380" spans="1:16" x14ac:dyDescent="0.25">
      <c r="A10380" s="21" t="s">
        <v>2119</v>
      </c>
      <c r="B10380" s="25">
        <v>42466</v>
      </c>
      <c r="C10380" s="21" t="s">
        <v>6</v>
      </c>
      <c r="D10380" s="21" t="s">
        <v>1725</v>
      </c>
      <c r="E10380" s="21"/>
      <c r="F10380" s="55">
        <v>183.88</v>
      </c>
      <c r="G10380" s="21" t="s">
        <v>1646</v>
      </c>
      <c r="H10380" s="21" t="s">
        <v>1770</v>
      </c>
    </row>
    <row r="10381" spans="1:16" x14ac:dyDescent="0.25">
      <c r="A10381" s="21" t="s">
        <v>2119</v>
      </c>
      <c r="B10381" s="25">
        <v>42466</v>
      </c>
      <c r="C10381" s="21" t="s">
        <v>6</v>
      </c>
      <c r="D10381" s="21" t="s">
        <v>1726</v>
      </c>
      <c r="E10381" s="21"/>
      <c r="F10381" s="55">
        <v>173.05</v>
      </c>
      <c r="G10381" s="21" t="s">
        <v>1635</v>
      </c>
      <c r="H10381" s="21" t="s">
        <v>1770</v>
      </c>
      <c r="P10381" s="21" t="e">
        <f t="shared" ca="1" si="363"/>
        <v>#NAME?</v>
      </c>
    </row>
    <row r="10382" spans="1:16" x14ac:dyDescent="0.25">
      <c r="A10382" s="21" t="s">
        <v>2119</v>
      </c>
      <c r="B10382" s="25">
        <v>42467</v>
      </c>
      <c r="C10382" s="21" t="s">
        <v>1015</v>
      </c>
      <c r="D10382" s="21" t="s">
        <v>1505</v>
      </c>
      <c r="E10382" s="26">
        <v>809.6</v>
      </c>
      <c r="G10382" s="21" t="s">
        <v>1616</v>
      </c>
      <c r="H10382" s="21" t="s">
        <v>1772</v>
      </c>
      <c r="I10382" s="25" t="str">
        <f>YEAR(B10382)&amp;"_"&amp;WEEKNUM(B10382)</f>
        <v>2016_15</v>
      </c>
      <c r="P10382" s="21" t="e">
        <f t="shared" ca="1" si="363"/>
        <v>#NAME?</v>
      </c>
    </row>
    <row r="10383" spans="1:16" x14ac:dyDescent="0.25">
      <c r="A10383" s="21" t="s">
        <v>2119</v>
      </c>
      <c r="B10383" s="25">
        <v>42467</v>
      </c>
      <c r="C10383" s="21" t="s">
        <v>1230</v>
      </c>
      <c r="D10383" s="21" t="s">
        <v>1727</v>
      </c>
      <c r="E10383" s="21"/>
      <c r="F10383" s="55">
        <v>110.12</v>
      </c>
      <c r="G10383" s="21" t="s">
        <v>1675</v>
      </c>
      <c r="H10383" s="21" t="s">
        <v>1772</v>
      </c>
      <c r="P10383" s="21" t="e">
        <f t="shared" ca="1" si="363"/>
        <v>#NAME?</v>
      </c>
    </row>
    <row r="10384" spans="1:16" x14ac:dyDescent="0.25">
      <c r="A10384" s="21" t="s">
        <v>2119</v>
      </c>
      <c r="B10384" s="25">
        <v>42467</v>
      </c>
      <c r="C10384" s="21" t="s">
        <v>1230</v>
      </c>
      <c r="D10384" s="21" t="s">
        <v>1728</v>
      </c>
      <c r="E10384" s="21"/>
      <c r="F10384" s="55">
        <v>320.06</v>
      </c>
      <c r="G10384" s="21" t="s">
        <v>1616</v>
      </c>
      <c r="H10384" s="21" t="s">
        <v>1772</v>
      </c>
      <c r="P10384" s="21" t="e">
        <f t="shared" ref="P10384:P10446" ca="1" si="366">sheetexists("budgets", G10384)</f>
        <v>#NAME?</v>
      </c>
    </row>
    <row r="10385" spans="1:16" x14ac:dyDescent="0.25">
      <c r="A10385" s="21" t="s">
        <v>2119</v>
      </c>
      <c r="B10385" s="25">
        <v>42467</v>
      </c>
      <c r="C10385" s="21" t="s">
        <v>6</v>
      </c>
      <c r="D10385" s="21" t="s">
        <v>1729</v>
      </c>
      <c r="E10385" s="21"/>
      <c r="F10385" s="55">
        <v>418.09</v>
      </c>
      <c r="G10385" s="21" t="s">
        <v>290</v>
      </c>
      <c r="P10385" s="21" t="e">
        <f t="shared" ca="1" si="366"/>
        <v>#NAME?</v>
      </c>
    </row>
    <row r="10386" spans="1:16" x14ac:dyDescent="0.25">
      <c r="A10386" s="21" t="s">
        <v>2119</v>
      </c>
      <c r="B10386" s="25">
        <v>42467</v>
      </c>
      <c r="C10386" s="21" t="s">
        <v>6</v>
      </c>
      <c r="D10386" s="21" t="s">
        <v>1730</v>
      </c>
      <c r="E10386" s="21"/>
      <c r="F10386" s="55">
        <v>31.83</v>
      </c>
      <c r="G10386" s="21" t="s">
        <v>1635</v>
      </c>
      <c r="H10386" s="21" t="s">
        <v>1770</v>
      </c>
      <c r="P10386" s="21" t="e">
        <f t="shared" ca="1" si="366"/>
        <v>#NAME?</v>
      </c>
    </row>
    <row r="10387" spans="1:16" x14ac:dyDescent="0.25">
      <c r="A10387" s="21" t="s">
        <v>2119</v>
      </c>
      <c r="B10387" s="25">
        <v>42467</v>
      </c>
      <c r="C10387" s="21" t="s">
        <v>6</v>
      </c>
      <c r="D10387" s="21" t="s">
        <v>1731</v>
      </c>
      <c r="E10387" s="21"/>
      <c r="F10387" s="55">
        <v>63.51</v>
      </c>
      <c r="G10387" s="21" t="s">
        <v>1635</v>
      </c>
      <c r="H10387" s="21" t="s">
        <v>1770</v>
      </c>
      <c r="P10387" s="21" t="e">
        <f t="shared" ca="1" si="366"/>
        <v>#NAME?</v>
      </c>
    </row>
    <row r="10388" spans="1:16" x14ac:dyDescent="0.25">
      <c r="A10388" s="21" t="s">
        <v>2119</v>
      </c>
      <c r="B10388" s="25">
        <v>42467</v>
      </c>
      <c r="C10388" s="21" t="s">
        <v>6</v>
      </c>
      <c r="D10388" s="21" t="s">
        <v>1732</v>
      </c>
      <c r="E10388" s="21"/>
      <c r="F10388" s="55">
        <v>338.93</v>
      </c>
      <c r="G10388" s="21" t="s">
        <v>1679</v>
      </c>
      <c r="P10388" s="21" t="e">
        <f t="shared" ca="1" si="366"/>
        <v>#NAME?</v>
      </c>
    </row>
    <row r="10389" spans="1:16" x14ac:dyDescent="0.25">
      <c r="A10389" s="21" t="s">
        <v>2119</v>
      </c>
      <c r="B10389" s="25">
        <v>42467</v>
      </c>
      <c r="C10389" s="21" t="s">
        <v>6</v>
      </c>
      <c r="D10389" s="21" t="s">
        <v>1733</v>
      </c>
      <c r="E10389" s="21"/>
      <c r="F10389" s="55">
        <v>1180.6500000000001</v>
      </c>
      <c r="G10389" s="21" t="s">
        <v>1646</v>
      </c>
      <c r="H10389" s="21" t="s">
        <v>1770</v>
      </c>
    </row>
    <row r="10390" spans="1:16" x14ac:dyDescent="0.25">
      <c r="A10390" s="21" t="s">
        <v>2119</v>
      </c>
      <c r="B10390" s="25">
        <v>42467</v>
      </c>
      <c r="C10390" s="21">
        <v>3014551503</v>
      </c>
      <c r="D10390" s="21" t="s">
        <v>299</v>
      </c>
      <c r="E10390" s="21"/>
      <c r="F10390" s="55">
        <v>-3.1</v>
      </c>
      <c r="G10390" s="21" t="s">
        <v>1635</v>
      </c>
      <c r="H10390" s="21" t="s">
        <v>1770</v>
      </c>
      <c r="P10390" s="21" t="e">
        <f t="shared" ca="1" si="366"/>
        <v>#NAME?</v>
      </c>
    </row>
    <row r="10391" spans="1:16" x14ac:dyDescent="0.25">
      <c r="A10391" s="21" t="s">
        <v>2119</v>
      </c>
      <c r="B10391" s="25">
        <v>42467</v>
      </c>
      <c r="C10391" s="21" t="s">
        <v>6</v>
      </c>
      <c r="D10391" s="21" t="s">
        <v>1734</v>
      </c>
      <c r="E10391" s="21"/>
      <c r="F10391" s="55">
        <v>860.61</v>
      </c>
      <c r="G10391" s="21" t="s">
        <v>1635</v>
      </c>
      <c r="H10391" s="21" t="s">
        <v>1770</v>
      </c>
      <c r="P10391" s="21" t="e">
        <f t="shared" ca="1" si="366"/>
        <v>#NAME?</v>
      </c>
    </row>
    <row r="10392" spans="1:16" x14ac:dyDescent="0.25">
      <c r="A10392" s="21" t="s">
        <v>2119</v>
      </c>
      <c r="B10392" s="25">
        <v>42468</v>
      </c>
      <c r="C10392" s="21" t="s">
        <v>6</v>
      </c>
      <c r="D10392" s="21" t="s">
        <v>1735</v>
      </c>
      <c r="E10392" s="21"/>
      <c r="F10392" s="55">
        <v>1400.74</v>
      </c>
      <c r="G10392" s="21" t="s">
        <v>1646</v>
      </c>
      <c r="H10392" s="21" t="s">
        <v>1770</v>
      </c>
    </row>
    <row r="10393" spans="1:16" x14ac:dyDescent="0.25">
      <c r="A10393" s="21" t="s">
        <v>2119</v>
      </c>
      <c r="B10393" s="25">
        <v>42468</v>
      </c>
      <c r="C10393" s="21" t="s">
        <v>6</v>
      </c>
      <c r="D10393" s="21" t="s">
        <v>1736</v>
      </c>
      <c r="E10393" s="21"/>
      <c r="F10393" s="55">
        <v>648.52</v>
      </c>
      <c r="G10393" s="21" t="s">
        <v>1453</v>
      </c>
      <c r="H10393" s="21" t="s">
        <v>1770</v>
      </c>
      <c r="P10393" s="21" t="e">
        <f t="shared" ca="1" si="366"/>
        <v>#NAME?</v>
      </c>
    </row>
    <row r="10394" spans="1:16" x14ac:dyDescent="0.25">
      <c r="A10394" s="21" t="s">
        <v>2119</v>
      </c>
      <c r="B10394" s="25">
        <v>42468</v>
      </c>
      <c r="C10394" s="21" t="s">
        <v>6</v>
      </c>
      <c r="D10394" s="21" t="s">
        <v>1737</v>
      </c>
      <c r="E10394" s="21"/>
      <c r="F10394" s="55">
        <v>142.34</v>
      </c>
      <c r="G10394" s="21" t="s">
        <v>290</v>
      </c>
      <c r="P10394" s="21" t="e">
        <f t="shared" ca="1" si="366"/>
        <v>#NAME?</v>
      </c>
    </row>
    <row r="10395" spans="1:16" x14ac:dyDescent="0.25">
      <c r="A10395" s="21" t="s">
        <v>2119</v>
      </c>
      <c r="B10395" s="25">
        <v>42468</v>
      </c>
      <c r="C10395" s="21" t="s">
        <v>6</v>
      </c>
      <c r="D10395" s="21" t="s">
        <v>1738</v>
      </c>
      <c r="E10395" s="21"/>
      <c r="F10395" s="55">
        <v>336</v>
      </c>
      <c r="G10395" s="21" t="s">
        <v>1635</v>
      </c>
      <c r="H10395" s="21" t="s">
        <v>1770</v>
      </c>
      <c r="P10395" s="21" t="e">
        <f t="shared" ca="1" si="366"/>
        <v>#NAME?</v>
      </c>
    </row>
    <row r="10396" spans="1:16" x14ac:dyDescent="0.25">
      <c r="A10396" s="21" t="s">
        <v>2119</v>
      </c>
      <c r="B10396" s="25">
        <v>42468</v>
      </c>
      <c r="C10396" s="21" t="s">
        <v>1230</v>
      </c>
      <c r="D10396" s="21" t="s">
        <v>1739</v>
      </c>
      <c r="E10396" s="21"/>
      <c r="F10396" s="55">
        <v>97.05</v>
      </c>
      <c r="G10396" s="21" t="s">
        <v>1899</v>
      </c>
      <c r="H10396" s="21" t="s">
        <v>1772</v>
      </c>
      <c r="P10396" s="21" t="e">
        <f t="shared" ca="1" si="366"/>
        <v>#NAME?</v>
      </c>
    </row>
    <row r="10397" spans="1:16" x14ac:dyDescent="0.25">
      <c r="A10397" s="21" t="s">
        <v>2119</v>
      </c>
      <c r="B10397" s="25">
        <v>42469</v>
      </c>
      <c r="C10397" s="21" t="s">
        <v>1230</v>
      </c>
      <c r="D10397" s="21" t="s">
        <v>1740</v>
      </c>
      <c r="E10397" s="21"/>
      <c r="F10397" s="55">
        <v>123.69</v>
      </c>
      <c r="G10397" s="21" t="s">
        <v>1560</v>
      </c>
      <c r="H10397" s="21" t="s">
        <v>1770</v>
      </c>
      <c r="P10397" s="21" t="e">
        <f t="shared" ca="1" si="366"/>
        <v>#NAME?</v>
      </c>
    </row>
    <row r="10398" spans="1:16" x14ac:dyDescent="0.25">
      <c r="A10398" s="21" t="s">
        <v>2119</v>
      </c>
      <c r="B10398" s="25">
        <v>42469</v>
      </c>
      <c r="C10398" s="21" t="s">
        <v>1230</v>
      </c>
      <c r="D10398" s="21" t="s">
        <v>1741</v>
      </c>
      <c r="E10398" s="21"/>
      <c r="F10398" s="55">
        <v>305.08999999999997</v>
      </c>
      <c r="G10398" s="21" t="s">
        <v>1742</v>
      </c>
      <c r="P10398" s="21" t="e">
        <f t="shared" ca="1" si="366"/>
        <v>#NAME?</v>
      </c>
    </row>
    <row r="10399" spans="1:16" x14ac:dyDescent="0.25">
      <c r="A10399" s="21" t="s">
        <v>2119</v>
      </c>
      <c r="B10399" s="25">
        <v>42469</v>
      </c>
      <c r="C10399" s="21" t="s">
        <v>6</v>
      </c>
      <c r="D10399" s="21" t="s">
        <v>1743</v>
      </c>
      <c r="E10399" s="21"/>
      <c r="F10399" s="55">
        <v>83.06</v>
      </c>
      <c r="G10399" s="21" t="s">
        <v>1635</v>
      </c>
      <c r="H10399" s="21" t="s">
        <v>1770</v>
      </c>
      <c r="P10399" s="21" t="e">
        <f t="shared" ca="1" si="366"/>
        <v>#NAME?</v>
      </c>
    </row>
    <row r="10400" spans="1:16" x14ac:dyDescent="0.25">
      <c r="A10400" s="21" t="s">
        <v>2119</v>
      </c>
      <c r="B10400" s="25">
        <v>42469</v>
      </c>
      <c r="C10400" s="21" t="s">
        <v>6</v>
      </c>
      <c r="D10400" s="21" t="s">
        <v>1744</v>
      </c>
      <c r="E10400" s="21"/>
      <c r="F10400" s="55">
        <v>386</v>
      </c>
      <c r="G10400" s="21" t="s">
        <v>1453</v>
      </c>
      <c r="H10400" s="21" t="s">
        <v>1770</v>
      </c>
      <c r="P10400" s="21" t="e">
        <f t="shared" ca="1" si="366"/>
        <v>#NAME?</v>
      </c>
    </row>
    <row r="10401" spans="1:16" x14ac:dyDescent="0.25">
      <c r="A10401" s="21" t="s">
        <v>2119</v>
      </c>
      <c r="B10401" s="25">
        <v>42469</v>
      </c>
      <c r="C10401" s="21" t="s">
        <v>1400</v>
      </c>
      <c r="D10401" s="21" t="s">
        <v>299</v>
      </c>
      <c r="E10401" s="21"/>
      <c r="F10401" s="55">
        <v>-47.88</v>
      </c>
      <c r="P10401" s="21" t="e">
        <f t="shared" ca="1" si="366"/>
        <v>#NAME?</v>
      </c>
    </row>
    <row r="10402" spans="1:16" x14ac:dyDescent="0.25">
      <c r="A10402" s="21" t="s">
        <v>2119</v>
      </c>
      <c r="B10402" s="25">
        <v>42471</v>
      </c>
      <c r="C10402" s="21" t="s">
        <v>1015</v>
      </c>
      <c r="D10402" s="21" t="s">
        <v>1602</v>
      </c>
      <c r="E10402" s="26">
        <v>730</v>
      </c>
      <c r="G10402" s="21" t="s">
        <v>1603</v>
      </c>
      <c r="I10402" s="25" t="str">
        <f t="shared" ref="I10402:I10411" si="367">YEAR(B10402)&amp;"_"&amp;WEEKNUM(B10402)</f>
        <v>2016_16</v>
      </c>
      <c r="P10402" s="21" t="e">
        <f t="shared" ca="1" si="366"/>
        <v>#NAME?</v>
      </c>
    </row>
    <row r="10403" spans="1:16" x14ac:dyDescent="0.25">
      <c r="A10403" s="21" t="s">
        <v>2119</v>
      </c>
      <c r="B10403" s="25">
        <v>42471</v>
      </c>
      <c r="C10403" s="21" t="s">
        <v>21</v>
      </c>
      <c r="D10403" s="21" t="s">
        <v>1487</v>
      </c>
      <c r="E10403" s="26">
        <v>320</v>
      </c>
      <c r="G10403" s="21" t="s">
        <v>1889</v>
      </c>
      <c r="H10403" s="21" t="s">
        <v>1770</v>
      </c>
      <c r="I10403" s="25" t="str">
        <f t="shared" si="367"/>
        <v>2016_16</v>
      </c>
      <c r="P10403" s="21" t="e">
        <f t="shared" ca="1" si="366"/>
        <v>#NAME?</v>
      </c>
    </row>
    <row r="10404" spans="1:16" x14ac:dyDescent="0.25">
      <c r="A10404" s="21" t="s">
        <v>2119</v>
      </c>
      <c r="B10404" s="25">
        <v>42471</v>
      </c>
      <c r="C10404" s="21" t="s">
        <v>21</v>
      </c>
      <c r="D10404" s="21" t="s">
        <v>1018</v>
      </c>
      <c r="E10404" s="26">
        <v>250.58</v>
      </c>
      <c r="G10404" s="21" t="s">
        <v>1675</v>
      </c>
      <c r="H10404" s="21" t="s">
        <v>1772</v>
      </c>
      <c r="I10404" s="25" t="str">
        <f t="shared" si="367"/>
        <v>2016_16</v>
      </c>
      <c r="P10404" s="21" t="e">
        <f t="shared" ca="1" si="366"/>
        <v>#NAME?</v>
      </c>
    </row>
    <row r="10405" spans="1:16" x14ac:dyDescent="0.25">
      <c r="A10405" s="21" t="s">
        <v>2119</v>
      </c>
      <c r="B10405" s="25">
        <v>42471</v>
      </c>
      <c r="C10405" s="21" t="s">
        <v>21</v>
      </c>
      <c r="D10405" s="21" t="s">
        <v>1419</v>
      </c>
      <c r="E10405" s="26">
        <v>3500</v>
      </c>
      <c r="G10405" s="21" t="s">
        <v>1635</v>
      </c>
      <c r="H10405" s="21" t="s">
        <v>1770</v>
      </c>
      <c r="I10405" s="25" t="str">
        <f t="shared" si="367"/>
        <v>2016_16</v>
      </c>
      <c r="P10405" s="21" t="e">
        <f t="shared" ca="1" si="366"/>
        <v>#NAME?</v>
      </c>
    </row>
    <row r="10406" spans="1:16" x14ac:dyDescent="0.25">
      <c r="A10406" s="21" t="s">
        <v>2119</v>
      </c>
      <c r="B10406" s="25">
        <v>42471</v>
      </c>
      <c r="C10406" s="21" t="s">
        <v>21</v>
      </c>
      <c r="D10406" s="21" t="s">
        <v>40</v>
      </c>
      <c r="E10406" s="26">
        <v>1530</v>
      </c>
      <c r="G10406" s="21" t="s">
        <v>1675</v>
      </c>
      <c r="H10406" s="21" t="s">
        <v>1772</v>
      </c>
      <c r="I10406" s="25" t="str">
        <f t="shared" si="367"/>
        <v>2016_16</v>
      </c>
      <c r="P10406" s="21" t="e">
        <f t="shared" ca="1" si="366"/>
        <v>#NAME?</v>
      </c>
    </row>
    <row r="10407" spans="1:16" x14ac:dyDescent="0.25">
      <c r="A10407" s="21" t="s">
        <v>2119</v>
      </c>
      <c r="B10407" s="25">
        <v>42471</v>
      </c>
      <c r="C10407" s="21" t="s">
        <v>21</v>
      </c>
      <c r="D10407" s="21" t="s">
        <v>40</v>
      </c>
      <c r="E10407" s="26">
        <v>850</v>
      </c>
      <c r="G10407" s="21" t="s">
        <v>1616</v>
      </c>
      <c r="H10407" s="21" t="s">
        <v>1772</v>
      </c>
      <c r="I10407" s="25" t="str">
        <f t="shared" si="367"/>
        <v>2016_16</v>
      </c>
      <c r="P10407" s="21" t="e">
        <f t="shared" ca="1" si="366"/>
        <v>#NAME?</v>
      </c>
    </row>
    <row r="10408" spans="1:16" x14ac:dyDescent="0.25">
      <c r="A10408" s="21" t="s">
        <v>2119</v>
      </c>
      <c r="B10408" s="25">
        <v>42471</v>
      </c>
      <c r="C10408" s="21" t="s">
        <v>21</v>
      </c>
      <c r="D10408" s="21" t="s">
        <v>40</v>
      </c>
      <c r="E10408" s="26">
        <v>1635</v>
      </c>
      <c r="G10408" s="21" t="s">
        <v>1667</v>
      </c>
      <c r="H10408" s="21" t="s">
        <v>1770</v>
      </c>
      <c r="I10408" s="25" t="str">
        <f t="shared" si="367"/>
        <v>2016_16</v>
      </c>
      <c r="P10408" s="21" t="e">
        <f t="shared" ca="1" si="366"/>
        <v>#NAME?</v>
      </c>
    </row>
    <row r="10409" spans="1:16" x14ac:dyDescent="0.25">
      <c r="A10409" s="21" t="s">
        <v>2119</v>
      </c>
      <c r="B10409" s="25">
        <v>42471</v>
      </c>
      <c r="C10409" s="21" t="s">
        <v>21</v>
      </c>
      <c r="D10409" s="21" t="s">
        <v>40</v>
      </c>
      <c r="E10409" s="26">
        <v>285</v>
      </c>
      <c r="G10409" s="21" t="s">
        <v>68</v>
      </c>
      <c r="H10409" s="21" t="s">
        <v>1771</v>
      </c>
      <c r="I10409" s="25" t="str">
        <f t="shared" si="367"/>
        <v>2016_16</v>
      </c>
      <c r="P10409" s="21" t="e">
        <f t="shared" ca="1" si="366"/>
        <v>#NAME?</v>
      </c>
    </row>
    <row r="10410" spans="1:16" x14ac:dyDescent="0.25">
      <c r="A10410" s="21" t="s">
        <v>2119</v>
      </c>
      <c r="B10410" s="25">
        <v>42471</v>
      </c>
      <c r="C10410" s="21" t="s">
        <v>21</v>
      </c>
      <c r="D10410" s="21" t="s">
        <v>40</v>
      </c>
      <c r="E10410" s="26">
        <v>435</v>
      </c>
      <c r="G10410" s="21" t="s">
        <v>223</v>
      </c>
      <c r="H10410" s="21" t="s">
        <v>1774</v>
      </c>
      <c r="I10410" s="25" t="str">
        <f t="shared" si="367"/>
        <v>2016_16</v>
      </c>
      <c r="P10410" s="21" t="e">
        <f t="shared" ca="1" si="366"/>
        <v>#NAME?</v>
      </c>
    </row>
    <row r="10411" spans="1:16" x14ac:dyDescent="0.25">
      <c r="A10411" s="21" t="s">
        <v>2119</v>
      </c>
      <c r="B10411" s="25">
        <v>42471</v>
      </c>
      <c r="C10411" s="21" t="s">
        <v>21</v>
      </c>
      <c r="D10411" s="21" t="s">
        <v>40</v>
      </c>
      <c r="E10411" s="26">
        <v>1665</v>
      </c>
      <c r="G10411" s="21" t="s">
        <v>1899</v>
      </c>
      <c r="H10411" s="21" t="s">
        <v>1772</v>
      </c>
      <c r="I10411" s="25" t="str">
        <f t="shared" si="367"/>
        <v>2016_16</v>
      </c>
      <c r="P10411" s="21" t="e">
        <f t="shared" ca="1" si="366"/>
        <v>#NAME?</v>
      </c>
    </row>
    <row r="10412" spans="1:16" x14ac:dyDescent="0.25">
      <c r="A10412" s="21" t="s">
        <v>2119</v>
      </c>
      <c r="B10412" s="25">
        <v>42471</v>
      </c>
      <c r="C10412" s="21" t="s">
        <v>6</v>
      </c>
      <c r="D10412" s="21" t="s">
        <v>1745</v>
      </c>
      <c r="E10412" s="21"/>
      <c r="F10412" s="55">
        <v>530.24</v>
      </c>
      <c r="G10412" s="21" t="s">
        <v>1646</v>
      </c>
      <c r="H10412" s="21" t="s">
        <v>1770</v>
      </c>
    </row>
    <row r="10413" spans="1:16" x14ac:dyDescent="0.25">
      <c r="A10413" s="21" t="s">
        <v>2119</v>
      </c>
      <c r="B10413" s="25">
        <v>42471</v>
      </c>
      <c r="C10413" s="21" t="s">
        <v>6</v>
      </c>
      <c r="D10413" s="21" t="s">
        <v>1746</v>
      </c>
      <c r="E10413" s="21"/>
      <c r="F10413" s="55">
        <v>90.63</v>
      </c>
      <c r="G10413" s="21" t="s">
        <v>356</v>
      </c>
      <c r="P10413" s="21" t="e">
        <f t="shared" ca="1" si="366"/>
        <v>#NAME?</v>
      </c>
    </row>
    <row r="10414" spans="1:16" x14ac:dyDescent="0.25">
      <c r="A10414" s="21" t="s">
        <v>2119</v>
      </c>
      <c r="B10414" s="25">
        <v>42471</v>
      </c>
      <c r="C10414" s="21" t="s">
        <v>1230</v>
      </c>
      <c r="D10414" s="21" t="s">
        <v>1747</v>
      </c>
      <c r="E10414" s="21"/>
      <c r="F10414" s="55">
        <v>98.86</v>
      </c>
      <c r="G10414" s="21" t="s">
        <v>1675</v>
      </c>
      <c r="H10414" s="21" t="s">
        <v>1772</v>
      </c>
      <c r="P10414" s="21" t="e">
        <f t="shared" ca="1" si="366"/>
        <v>#NAME?</v>
      </c>
    </row>
    <row r="10415" spans="1:16" x14ac:dyDescent="0.25">
      <c r="A10415" s="21" t="s">
        <v>2119</v>
      </c>
      <c r="B10415" s="25">
        <v>42471</v>
      </c>
      <c r="C10415" s="21" t="s">
        <v>1230</v>
      </c>
      <c r="D10415" s="21" t="s">
        <v>1748</v>
      </c>
      <c r="E10415" s="21"/>
      <c r="F10415" s="55">
        <v>253.87</v>
      </c>
      <c r="G10415" s="21" t="s">
        <v>1616</v>
      </c>
      <c r="H10415" s="21" t="s">
        <v>1772</v>
      </c>
      <c r="P10415" s="21" t="e">
        <f t="shared" ca="1" si="366"/>
        <v>#NAME?</v>
      </c>
    </row>
    <row r="10416" spans="1:16" x14ac:dyDescent="0.25">
      <c r="A10416" s="21" t="s">
        <v>2119</v>
      </c>
      <c r="B10416" s="25">
        <v>42471</v>
      </c>
      <c r="C10416" s="21" t="s">
        <v>6</v>
      </c>
      <c r="D10416" s="21" t="s">
        <v>1749</v>
      </c>
      <c r="E10416" s="21"/>
      <c r="F10416" s="55">
        <v>119.22</v>
      </c>
      <c r="G10416" s="21" t="s">
        <v>1646</v>
      </c>
      <c r="H10416" s="21" t="s">
        <v>1770</v>
      </c>
    </row>
    <row r="10417" spans="1:16" x14ac:dyDescent="0.25">
      <c r="A10417" s="21" t="s">
        <v>2119</v>
      </c>
      <c r="B10417" s="25">
        <v>42471</v>
      </c>
      <c r="C10417" s="21" t="s">
        <v>6</v>
      </c>
      <c r="D10417" s="21" t="s">
        <v>1750</v>
      </c>
      <c r="E10417" s="21"/>
      <c r="F10417" s="55">
        <v>301.10000000000002</v>
      </c>
      <c r="G10417" s="21" t="s">
        <v>290</v>
      </c>
      <c r="P10417" s="21" t="e">
        <f t="shared" ca="1" si="366"/>
        <v>#NAME?</v>
      </c>
    </row>
    <row r="10418" spans="1:16" x14ac:dyDescent="0.25">
      <c r="A10418" s="21" t="s">
        <v>2119</v>
      </c>
      <c r="B10418" s="25">
        <v>42472</v>
      </c>
      <c r="C10418" s="21" t="s">
        <v>21</v>
      </c>
      <c r="D10418" s="21" t="s">
        <v>295</v>
      </c>
      <c r="E10418" s="26">
        <v>2850</v>
      </c>
      <c r="G10418" s="21" t="s">
        <v>1453</v>
      </c>
      <c r="H10418" s="21" t="s">
        <v>1770</v>
      </c>
      <c r="I10418" s="25" t="str">
        <f>YEAR(B10418)&amp;"_"&amp;WEEKNUM(B10418)</f>
        <v>2016_16</v>
      </c>
      <c r="P10418" s="21" t="e">
        <f t="shared" ca="1" si="366"/>
        <v>#NAME?</v>
      </c>
    </row>
    <row r="10419" spans="1:16" x14ac:dyDescent="0.25">
      <c r="A10419" s="21" t="s">
        <v>2119</v>
      </c>
      <c r="B10419" s="25">
        <v>42472</v>
      </c>
      <c r="C10419" s="21" t="s">
        <v>21</v>
      </c>
      <c r="D10419" s="21" t="s">
        <v>46</v>
      </c>
      <c r="E10419" s="26">
        <v>2160</v>
      </c>
      <c r="G10419" s="21" t="s">
        <v>290</v>
      </c>
      <c r="H10419" s="21" t="s">
        <v>1771</v>
      </c>
      <c r="I10419" s="25" t="str">
        <f>YEAR(B10419)&amp;"_"&amp;WEEKNUM(B10419)</f>
        <v>2016_16</v>
      </c>
      <c r="P10419" s="21" t="e">
        <f t="shared" ca="1" si="366"/>
        <v>#NAME?</v>
      </c>
    </row>
    <row r="10420" spans="1:16" x14ac:dyDescent="0.25">
      <c r="A10420" s="21" t="s">
        <v>2119</v>
      </c>
      <c r="B10420" s="25">
        <v>42472</v>
      </c>
      <c r="C10420" s="21" t="s">
        <v>6</v>
      </c>
      <c r="D10420" s="21" t="s">
        <v>1751</v>
      </c>
      <c r="E10420" s="21"/>
      <c r="F10420" s="55">
        <v>46.02</v>
      </c>
      <c r="G10420" s="21" t="s">
        <v>1646</v>
      </c>
      <c r="H10420" s="21" t="s">
        <v>1770</v>
      </c>
    </row>
    <row r="10421" spans="1:16" x14ac:dyDescent="0.25">
      <c r="A10421" s="21" t="s">
        <v>2119</v>
      </c>
      <c r="B10421" s="25">
        <v>42472</v>
      </c>
      <c r="C10421" s="21" t="s">
        <v>1230</v>
      </c>
      <c r="D10421" s="21" t="s">
        <v>1752</v>
      </c>
      <c r="E10421" s="21"/>
      <c r="F10421" s="55">
        <v>212.9</v>
      </c>
      <c r="G10421" s="21" t="s">
        <v>69</v>
      </c>
      <c r="H10421" s="21" t="s">
        <v>1573</v>
      </c>
      <c r="P10421" s="21" t="e">
        <f t="shared" ca="1" si="366"/>
        <v>#NAME?</v>
      </c>
    </row>
    <row r="10422" spans="1:16" x14ac:dyDescent="0.25">
      <c r="A10422" s="21" t="s">
        <v>2119</v>
      </c>
      <c r="B10422" s="25">
        <v>42472</v>
      </c>
      <c r="C10422" s="21" t="s">
        <v>6</v>
      </c>
      <c r="D10422" s="21" t="s">
        <v>1753</v>
      </c>
      <c r="E10422" s="21"/>
      <c r="F10422" s="55">
        <v>348.6</v>
      </c>
      <c r="G10422" s="21" t="s">
        <v>1754</v>
      </c>
      <c r="P10422" s="21" t="e">
        <f t="shared" ca="1" si="366"/>
        <v>#NAME?</v>
      </c>
    </row>
    <row r="10423" spans="1:16" x14ac:dyDescent="0.25">
      <c r="A10423" s="21" t="s">
        <v>2119</v>
      </c>
      <c r="B10423" s="25">
        <v>42473</v>
      </c>
      <c r="C10423" s="21" t="s">
        <v>21</v>
      </c>
      <c r="D10423" s="21" t="s">
        <v>1676</v>
      </c>
      <c r="E10423" s="26">
        <v>150</v>
      </c>
      <c r="G10423" s="21" t="s">
        <v>1677</v>
      </c>
      <c r="H10423" s="21" t="s">
        <v>1771</v>
      </c>
      <c r="I10423" s="25" t="str">
        <f>YEAR(B10423)&amp;"_"&amp;WEEKNUM(B10423)</f>
        <v>2016_16</v>
      </c>
      <c r="P10423" s="21" t="e">
        <f t="shared" ca="1" si="366"/>
        <v>#NAME?</v>
      </c>
    </row>
    <row r="10424" spans="1:16" x14ac:dyDescent="0.25">
      <c r="A10424" s="21" t="s">
        <v>2119</v>
      </c>
      <c r="B10424" s="25">
        <v>42473</v>
      </c>
      <c r="C10424" s="21" t="s">
        <v>21</v>
      </c>
      <c r="D10424" s="21" t="s">
        <v>1678</v>
      </c>
      <c r="E10424" s="26">
        <v>1200</v>
      </c>
      <c r="G10424" s="21" t="s">
        <v>290</v>
      </c>
      <c r="H10424" s="21" t="s">
        <v>1771</v>
      </c>
      <c r="I10424" s="25" t="str">
        <f>YEAR(B10424)&amp;"_"&amp;WEEKNUM(B10424)</f>
        <v>2016_16</v>
      </c>
      <c r="P10424" s="21" t="e">
        <f t="shared" ca="1" si="366"/>
        <v>#NAME?</v>
      </c>
    </row>
    <row r="10425" spans="1:16" x14ac:dyDescent="0.25">
      <c r="A10425" s="21" t="s">
        <v>2119</v>
      </c>
      <c r="B10425" s="25">
        <v>42473</v>
      </c>
      <c r="C10425" s="21" t="s">
        <v>6</v>
      </c>
      <c r="D10425" s="21" t="s">
        <v>216</v>
      </c>
      <c r="E10425" s="26">
        <v>6.5</v>
      </c>
      <c r="G10425" s="21" t="s">
        <v>1679</v>
      </c>
      <c r="P10425" s="21" t="e">
        <f t="shared" ca="1" si="366"/>
        <v>#NAME?</v>
      </c>
    </row>
    <row r="10426" spans="1:16" x14ac:dyDescent="0.25">
      <c r="A10426" s="21" t="s">
        <v>2119</v>
      </c>
      <c r="B10426" s="25">
        <v>42473</v>
      </c>
      <c r="C10426" s="21" t="s">
        <v>6</v>
      </c>
      <c r="D10426" s="21" t="s">
        <v>1755</v>
      </c>
      <c r="E10426" s="21"/>
      <c r="F10426" s="55">
        <v>369.55</v>
      </c>
      <c r="G10426" s="21" t="s">
        <v>1600</v>
      </c>
      <c r="H10426" s="21" t="s">
        <v>1770</v>
      </c>
      <c r="P10426" s="21" t="e">
        <f t="shared" ca="1" si="366"/>
        <v>#NAME?</v>
      </c>
    </row>
    <row r="10427" spans="1:16" x14ac:dyDescent="0.25">
      <c r="A10427" s="21" t="s">
        <v>2119</v>
      </c>
      <c r="B10427" s="25">
        <v>42473</v>
      </c>
      <c r="C10427" s="21">
        <v>3014551503</v>
      </c>
      <c r="D10427" s="21" t="s">
        <v>1756</v>
      </c>
      <c r="E10427" s="21"/>
      <c r="F10427" s="55">
        <v>105.63</v>
      </c>
      <c r="G10427" s="21" t="s">
        <v>1600</v>
      </c>
      <c r="H10427" s="21" t="s">
        <v>1770</v>
      </c>
      <c r="P10427" s="21" t="e">
        <f t="shared" ca="1" si="366"/>
        <v>#NAME?</v>
      </c>
    </row>
    <row r="10428" spans="1:16" x14ac:dyDescent="0.25">
      <c r="A10428" s="21" t="s">
        <v>2119</v>
      </c>
      <c r="B10428" s="25">
        <v>42474</v>
      </c>
      <c r="C10428" s="21" t="s">
        <v>6</v>
      </c>
      <c r="D10428" s="21" t="s">
        <v>1757</v>
      </c>
      <c r="E10428" s="21"/>
      <c r="F10428" s="55">
        <v>1190.54</v>
      </c>
      <c r="G10428" s="21" t="s">
        <v>1646</v>
      </c>
      <c r="H10428" s="21" t="s">
        <v>1770</v>
      </c>
    </row>
    <row r="10429" spans="1:16" x14ac:dyDescent="0.25">
      <c r="A10429" s="21" t="s">
        <v>2119</v>
      </c>
      <c r="B10429" s="25">
        <v>42474</v>
      </c>
      <c r="C10429" s="21" t="s">
        <v>6</v>
      </c>
      <c r="D10429" s="21" t="s">
        <v>1758</v>
      </c>
      <c r="E10429" s="21"/>
      <c r="F10429" s="55">
        <v>121.94</v>
      </c>
      <c r="G10429" s="21" t="s">
        <v>1832</v>
      </c>
      <c r="H10429" s="21" t="s">
        <v>1772</v>
      </c>
      <c r="P10429" s="21" t="e">
        <f t="shared" ca="1" si="366"/>
        <v>#NAME?</v>
      </c>
    </row>
    <row r="10430" spans="1:16" x14ac:dyDescent="0.25">
      <c r="A10430" s="21" t="s">
        <v>2119</v>
      </c>
      <c r="B10430" s="25">
        <v>42475</v>
      </c>
      <c r="C10430" s="21" t="s">
        <v>21</v>
      </c>
      <c r="D10430" s="21" t="s">
        <v>924</v>
      </c>
      <c r="E10430" s="26">
        <v>3250</v>
      </c>
      <c r="G10430" s="21" t="s">
        <v>1646</v>
      </c>
      <c r="H10430" s="21" t="s">
        <v>1770</v>
      </c>
      <c r="I10430" s="25" t="str">
        <f>YEAR(B10430)&amp;"_"&amp;WEEKNUM(B10430)</f>
        <v>2016_16</v>
      </c>
    </row>
    <row r="10431" spans="1:16" x14ac:dyDescent="0.25">
      <c r="A10431" s="21" t="s">
        <v>2119</v>
      </c>
      <c r="B10431" s="25">
        <v>42475</v>
      </c>
      <c r="C10431" s="21" t="s">
        <v>1230</v>
      </c>
      <c r="D10431" s="21" t="s">
        <v>1759</v>
      </c>
      <c r="E10431" s="21"/>
      <c r="F10431" s="55">
        <v>148.31</v>
      </c>
      <c r="G10431" s="21" t="s">
        <v>69</v>
      </c>
      <c r="H10431" s="21" t="s">
        <v>1573</v>
      </c>
      <c r="P10431" s="21" t="e">
        <f t="shared" ca="1" si="366"/>
        <v>#NAME?</v>
      </c>
    </row>
    <row r="10432" spans="1:16" x14ac:dyDescent="0.25">
      <c r="A10432" s="21" t="s">
        <v>2119</v>
      </c>
      <c r="B10432" s="25">
        <v>42475</v>
      </c>
      <c r="C10432" s="21" t="s">
        <v>6</v>
      </c>
      <c r="D10432" s="21" t="s">
        <v>1760</v>
      </c>
      <c r="E10432" s="21"/>
      <c r="F10432" s="55">
        <v>480.25</v>
      </c>
      <c r="G10432" s="21" t="s">
        <v>1646</v>
      </c>
      <c r="H10432" s="21" t="s">
        <v>1770</v>
      </c>
    </row>
    <row r="10433" spans="1:16" x14ac:dyDescent="0.25">
      <c r="A10433" s="21" t="s">
        <v>2119</v>
      </c>
      <c r="B10433" s="25">
        <v>42475</v>
      </c>
      <c r="C10433" s="21" t="s">
        <v>6</v>
      </c>
      <c r="D10433" s="21" t="s">
        <v>1761</v>
      </c>
      <c r="E10433" s="21"/>
      <c r="F10433" s="55">
        <v>587.48</v>
      </c>
      <c r="G10433" s="21" t="s">
        <v>1635</v>
      </c>
      <c r="H10433" s="21" t="s">
        <v>1770</v>
      </c>
      <c r="P10433" s="21" t="e">
        <f t="shared" ca="1" si="366"/>
        <v>#NAME?</v>
      </c>
    </row>
    <row r="10434" spans="1:16" x14ac:dyDescent="0.25">
      <c r="A10434" s="21" t="s">
        <v>2119</v>
      </c>
      <c r="B10434" s="25">
        <v>42475</v>
      </c>
      <c r="C10434" s="21" t="s">
        <v>1230</v>
      </c>
      <c r="D10434" s="21" t="s">
        <v>1762</v>
      </c>
      <c r="E10434" s="21"/>
      <c r="F10434" s="55">
        <v>1902.77</v>
      </c>
      <c r="G10434" s="21" t="s">
        <v>69</v>
      </c>
      <c r="H10434" s="21" t="s">
        <v>1573</v>
      </c>
      <c r="P10434" s="21" t="e">
        <f t="shared" ca="1" si="366"/>
        <v>#NAME?</v>
      </c>
    </row>
    <row r="10435" spans="1:16" x14ac:dyDescent="0.25">
      <c r="A10435" s="21" t="s">
        <v>2119</v>
      </c>
      <c r="B10435" s="25">
        <v>42475</v>
      </c>
      <c r="C10435" s="21" t="s">
        <v>1230</v>
      </c>
      <c r="D10435" s="21" t="s">
        <v>3709</v>
      </c>
      <c r="E10435" s="26">
        <v>41.75</v>
      </c>
      <c r="G10435" s="21" t="s">
        <v>1899</v>
      </c>
      <c r="P10435" s="21" t="e">
        <f t="shared" ca="1" si="366"/>
        <v>#NAME?</v>
      </c>
    </row>
    <row r="10436" spans="1:16" x14ac:dyDescent="0.25">
      <c r="A10436" s="21" t="s">
        <v>2119</v>
      </c>
      <c r="B10436" s="25">
        <v>42475</v>
      </c>
      <c r="C10436" s="21" t="s">
        <v>1230</v>
      </c>
      <c r="D10436" s="21" t="s">
        <v>3709</v>
      </c>
      <c r="E10436" s="26">
        <v>423.13</v>
      </c>
      <c r="G10436" s="21" t="s">
        <v>1899</v>
      </c>
      <c r="P10436" s="21" t="e">
        <f t="shared" ca="1" si="366"/>
        <v>#NAME?</v>
      </c>
    </row>
    <row r="10437" spans="1:16" x14ac:dyDescent="0.25">
      <c r="A10437" s="21" t="s">
        <v>2119</v>
      </c>
      <c r="B10437" s="25">
        <v>42475</v>
      </c>
      <c r="C10437" s="21" t="s">
        <v>1230</v>
      </c>
      <c r="D10437" s="21" t="s">
        <v>3709</v>
      </c>
      <c r="E10437" s="26">
        <v>912.16</v>
      </c>
      <c r="G10437" s="21" t="s">
        <v>1899</v>
      </c>
      <c r="P10437" s="21" t="e">
        <f t="shared" ca="1" si="366"/>
        <v>#NAME?</v>
      </c>
    </row>
    <row r="10438" spans="1:16" x14ac:dyDescent="0.25">
      <c r="A10438" s="21" t="s">
        <v>2119</v>
      </c>
      <c r="B10438" s="25">
        <v>42476</v>
      </c>
      <c r="C10438" s="21" t="s">
        <v>6</v>
      </c>
      <c r="D10438" s="21" t="s">
        <v>1763</v>
      </c>
      <c r="E10438" s="21"/>
      <c r="F10438" s="55">
        <v>94.31</v>
      </c>
      <c r="G10438" s="21" t="s">
        <v>1600</v>
      </c>
      <c r="H10438" s="21" t="s">
        <v>1770</v>
      </c>
      <c r="P10438" s="21" t="e">
        <f t="shared" ca="1" si="366"/>
        <v>#NAME?</v>
      </c>
    </row>
    <row r="10439" spans="1:16" x14ac:dyDescent="0.25">
      <c r="A10439" s="21" t="s">
        <v>2119</v>
      </c>
      <c r="B10439" s="25">
        <v>42476</v>
      </c>
      <c r="C10439" s="21">
        <v>3014551503</v>
      </c>
      <c r="D10439" s="21" t="s">
        <v>1764</v>
      </c>
      <c r="E10439" s="21"/>
      <c r="F10439" s="55">
        <v>428.65</v>
      </c>
      <c r="G10439" s="21" t="s">
        <v>1765</v>
      </c>
      <c r="P10439" s="21" t="e">
        <f t="shared" ca="1" si="366"/>
        <v>#NAME?</v>
      </c>
    </row>
    <row r="10440" spans="1:16" x14ac:dyDescent="0.25">
      <c r="A10440" s="21" t="s">
        <v>2119</v>
      </c>
      <c r="B10440" s="25">
        <v>42476</v>
      </c>
      <c r="C10440" s="21" t="s">
        <v>1230</v>
      </c>
      <c r="D10440" s="21" t="s">
        <v>1766</v>
      </c>
      <c r="E10440" s="21"/>
      <c r="F10440" s="55">
        <v>62.52</v>
      </c>
      <c r="G10440" s="21" t="s">
        <v>69</v>
      </c>
      <c r="H10440" s="21" t="s">
        <v>1573</v>
      </c>
      <c r="P10440" s="21" t="e">
        <f t="shared" ca="1" si="366"/>
        <v>#NAME?</v>
      </c>
    </row>
    <row r="10441" spans="1:16" x14ac:dyDescent="0.25">
      <c r="A10441" s="21" t="s">
        <v>2119</v>
      </c>
      <c r="B10441" s="25">
        <v>42478</v>
      </c>
      <c r="C10441" s="21" t="s">
        <v>21</v>
      </c>
      <c r="D10441" s="21" t="s">
        <v>1382</v>
      </c>
      <c r="E10441" s="26">
        <v>6000</v>
      </c>
      <c r="G10441" s="21" t="s">
        <v>1646</v>
      </c>
      <c r="H10441" s="21" t="s">
        <v>1770</v>
      </c>
      <c r="I10441" s="25" t="str">
        <f t="shared" ref="I10441:I10453" si="368">YEAR(B10441)&amp;"_"&amp;WEEKNUM(B10441)</f>
        <v>2016_17</v>
      </c>
    </row>
    <row r="10442" spans="1:16" x14ac:dyDescent="0.25">
      <c r="A10442" s="21" t="s">
        <v>2119</v>
      </c>
      <c r="B10442" s="25">
        <v>42478</v>
      </c>
      <c r="C10442" s="21" t="s">
        <v>21</v>
      </c>
      <c r="D10442" s="21" t="s">
        <v>1419</v>
      </c>
      <c r="E10442" s="26">
        <v>2500</v>
      </c>
      <c r="G10442" s="21" t="s">
        <v>1635</v>
      </c>
      <c r="H10442" s="21" t="s">
        <v>1770</v>
      </c>
      <c r="I10442" s="25" t="str">
        <f t="shared" si="368"/>
        <v>2016_17</v>
      </c>
      <c r="P10442" s="21" t="e">
        <f t="shared" ca="1" si="366"/>
        <v>#NAME?</v>
      </c>
    </row>
    <row r="10443" spans="1:16" x14ac:dyDescent="0.25">
      <c r="A10443" s="21" t="s">
        <v>2119</v>
      </c>
      <c r="B10443" s="25">
        <v>42478</v>
      </c>
      <c r="C10443" s="21" t="s">
        <v>21</v>
      </c>
      <c r="D10443" s="21" t="s">
        <v>1382</v>
      </c>
      <c r="E10443" s="26">
        <v>1500</v>
      </c>
      <c r="G10443" s="21" t="s">
        <v>1679</v>
      </c>
      <c r="H10443" s="21" t="s">
        <v>1770</v>
      </c>
      <c r="I10443" s="25" t="str">
        <f t="shared" si="368"/>
        <v>2016_17</v>
      </c>
      <c r="P10443" s="21" t="e">
        <f t="shared" ca="1" si="366"/>
        <v>#NAME?</v>
      </c>
    </row>
    <row r="10444" spans="1:16" x14ac:dyDescent="0.25">
      <c r="A10444" s="21" t="s">
        <v>2119</v>
      </c>
      <c r="B10444" s="25">
        <v>42478</v>
      </c>
      <c r="C10444" s="21" t="s">
        <v>21</v>
      </c>
      <c r="D10444" s="21" t="s">
        <v>40</v>
      </c>
      <c r="E10444" s="26">
        <v>590</v>
      </c>
      <c r="G10444" s="21" t="s">
        <v>1600</v>
      </c>
      <c r="H10444" s="21" t="s">
        <v>1770</v>
      </c>
      <c r="I10444" s="25" t="str">
        <f t="shared" si="368"/>
        <v>2016_17</v>
      </c>
      <c r="P10444" s="21" t="e">
        <f t="shared" ca="1" si="366"/>
        <v>#NAME?</v>
      </c>
    </row>
    <row r="10445" spans="1:16" x14ac:dyDescent="0.25">
      <c r="A10445" s="21" t="s">
        <v>2119</v>
      </c>
      <c r="B10445" s="25">
        <v>42478</v>
      </c>
      <c r="C10445" s="21" t="s">
        <v>21</v>
      </c>
      <c r="D10445" s="21" t="s">
        <v>40</v>
      </c>
      <c r="E10445" s="26">
        <v>75</v>
      </c>
      <c r="G10445" s="21" t="s">
        <v>164</v>
      </c>
      <c r="H10445" s="21" t="s">
        <v>1771</v>
      </c>
      <c r="I10445" s="25" t="str">
        <f t="shared" si="368"/>
        <v>2016_17</v>
      </c>
      <c r="P10445" s="21" t="e">
        <f t="shared" ca="1" si="366"/>
        <v>#NAME?</v>
      </c>
    </row>
    <row r="10446" spans="1:16" x14ac:dyDescent="0.25">
      <c r="A10446" s="21" t="s">
        <v>2119</v>
      </c>
      <c r="B10446" s="25">
        <v>42478</v>
      </c>
      <c r="C10446" s="21" t="s">
        <v>21</v>
      </c>
      <c r="D10446" s="21" t="s">
        <v>40</v>
      </c>
      <c r="E10446" s="26">
        <v>120</v>
      </c>
      <c r="G10446" s="21" t="s">
        <v>356</v>
      </c>
      <c r="H10446" s="21" t="s">
        <v>1771</v>
      </c>
      <c r="I10446" s="25" t="str">
        <f t="shared" si="368"/>
        <v>2016_17</v>
      </c>
      <c r="P10446" s="21" t="e">
        <f t="shared" ca="1" si="366"/>
        <v>#NAME?</v>
      </c>
    </row>
    <row r="10447" spans="1:16" x14ac:dyDescent="0.25">
      <c r="A10447" s="21" t="s">
        <v>2119</v>
      </c>
      <c r="B10447" s="25">
        <v>42478</v>
      </c>
      <c r="C10447" s="21" t="s">
        <v>21</v>
      </c>
      <c r="D10447" s="21" t="s">
        <v>40</v>
      </c>
      <c r="E10447" s="26">
        <v>525</v>
      </c>
      <c r="G10447" s="21" t="s">
        <v>1567</v>
      </c>
      <c r="H10447" s="21" t="s">
        <v>1770</v>
      </c>
      <c r="I10447" s="25" t="str">
        <f t="shared" si="368"/>
        <v>2016_17</v>
      </c>
      <c r="P10447" s="21" t="e">
        <f t="shared" ref="P10447:P10509" ca="1" si="369">sheetexists("budgets", G10447)</f>
        <v>#NAME?</v>
      </c>
    </row>
    <row r="10448" spans="1:16" x14ac:dyDescent="0.25">
      <c r="A10448" s="21" t="s">
        <v>2119</v>
      </c>
      <c r="B10448" s="25">
        <v>42478</v>
      </c>
      <c r="C10448" s="21" t="s">
        <v>1015</v>
      </c>
      <c r="D10448" s="21" t="s">
        <v>40</v>
      </c>
      <c r="E10448" s="26">
        <v>700</v>
      </c>
      <c r="G10448" s="21" t="s">
        <v>1616</v>
      </c>
      <c r="H10448" s="21" t="s">
        <v>1772</v>
      </c>
      <c r="I10448" s="25" t="str">
        <f t="shared" si="368"/>
        <v>2016_17</v>
      </c>
      <c r="P10448" s="21" t="e">
        <f t="shared" ca="1" si="369"/>
        <v>#NAME?</v>
      </c>
    </row>
    <row r="10449" spans="1:16" x14ac:dyDescent="0.25">
      <c r="A10449" s="21" t="s">
        <v>2119</v>
      </c>
      <c r="B10449" s="25">
        <v>42478</v>
      </c>
      <c r="C10449" s="21" t="s">
        <v>1015</v>
      </c>
      <c r="D10449" s="21" t="s">
        <v>40</v>
      </c>
      <c r="E10449" s="26">
        <v>265</v>
      </c>
      <c r="G10449" s="21" t="s">
        <v>223</v>
      </c>
      <c r="I10449" s="25" t="str">
        <f t="shared" si="368"/>
        <v>2016_17</v>
      </c>
      <c r="P10449" s="21" t="e">
        <f t="shared" ca="1" si="369"/>
        <v>#NAME?</v>
      </c>
    </row>
    <row r="10450" spans="1:16" x14ac:dyDescent="0.25">
      <c r="A10450" s="21" t="s">
        <v>2119</v>
      </c>
      <c r="B10450" s="25">
        <v>42478</v>
      </c>
      <c r="C10450" s="21" t="s">
        <v>1015</v>
      </c>
      <c r="D10450" s="21" t="s">
        <v>40</v>
      </c>
      <c r="E10450" s="26">
        <v>1367.5</v>
      </c>
      <c r="G10450" s="21" t="s">
        <v>1899</v>
      </c>
      <c r="H10450" s="21" t="s">
        <v>1772</v>
      </c>
      <c r="I10450" s="25" t="str">
        <f t="shared" si="368"/>
        <v>2016_17</v>
      </c>
      <c r="P10450" s="21" t="e">
        <f t="shared" ca="1" si="369"/>
        <v>#NAME?</v>
      </c>
    </row>
    <row r="10451" spans="1:16" x14ac:dyDescent="0.25">
      <c r="A10451" s="21" t="s">
        <v>2119</v>
      </c>
      <c r="B10451" s="25">
        <v>42478</v>
      </c>
      <c r="C10451" s="21" t="s">
        <v>1015</v>
      </c>
      <c r="D10451" s="21" t="s">
        <v>40</v>
      </c>
      <c r="E10451" s="26">
        <v>1367.5</v>
      </c>
      <c r="G10451" s="21" t="s">
        <v>1899</v>
      </c>
      <c r="H10451" s="21" t="s">
        <v>1772</v>
      </c>
      <c r="I10451" s="25" t="str">
        <f t="shared" si="368"/>
        <v>2016_17</v>
      </c>
      <c r="P10451" s="21" t="e">
        <f t="shared" ca="1" si="369"/>
        <v>#NAME?</v>
      </c>
    </row>
    <row r="10452" spans="1:16" x14ac:dyDescent="0.25">
      <c r="A10452" s="21" t="s">
        <v>2119</v>
      </c>
      <c r="B10452" s="25">
        <v>42478</v>
      </c>
      <c r="C10452" s="21" t="s">
        <v>1015</v>
      </c>
      <c r="D10452" s="21" t="s">
        <v>269</v>
      </c>
      <c r="E10452" s="26">
        <v>1217.5</v>
      </c>
      <c r="G10452" s="21" t="s">
        <v>1675</v>
      </c>
      <c r="H10452" s="21" t="s">
        <v>1772</v>
      </c>
      <c r="I10452" s="25" t="str">
        <f t="shared" si="368"/>
        <v>2016_17</v>
      </c>
      <c r="P10452" s="21" t="e">
        <f t="shared" ca="1" si="369"/>
        <v>#NAME?</v>
      </c>
    </row>
    <row r="10453" spans="1:16" x14ac:dyDescent="0.25">
      <c r="A10453" s="21" t="s">
        <v>2119</v>
      </c>
      <c r="B10453" s="25">
        <v>42478</v>
      </c>
      <c r="C10453" s="21" t="s">
        <v>1015</v>
      </c>
      <c r="D10453" s="21" t="s">
        <v>269</v>
      </c>
      <c r="E10453" s="26">
        <v>1217.5</v>
      </c>
      <c r="G10453" s="21" t="s">
        <v>1675</v>
      </c>
      <c r="H10453" s="21" t="s">
        <v>1772</v>
      </c>
      <c r="I10453" s="25" t="str">
        <f t="shared" si="368"/>
        <v>2016_17</v>
      </c>
      <c r="P10453" s="21" t="e">
        <f t="shared" ca="1" si="369"/>
        <v>#NAME?</v>
      </c>
    </row>
    <row r="10454" spans="1:16" x14ac:dyDescent="0.25">
      <c r="A10454" s="21" t="s">
        <v>2119</v>
      </c>
      <c r="B10454" s="25">
        <v>42478</v>
      </c>
      <c r="C10454" s="21" t="s">
        <v>1230</v>
      </c>
      <c r="D10454" s="21" t="s">
        <v>1779</v>
      </c>
      <c r="E10454" s="21"/>
      <c r="F10454" s="55">
        <v>91.03</v>
      </c>
      <c r="G10454" s="21" t="s">
        <v>1542</v>
      </c>
      <c r="P10454" s="21" t="e">
        <f t="shared" ca="1" si="369"/>
        <v>#NAME?</v>
      </c>
    </row>
    <row r="10455" spans="1:16" x14ac:dyDescent="0.25">
      <c r="A10455" s="21" t="s">
        <v>2119</v>
      </c>
      <c r="B10455" s="25">
        <v>42479</v>
      </c>
      <c r="C10455" s="21" t="s">
        <v>21</v>
      </c>
      <c r="D10455" s="21" t="s">
        <v>261</v>
      </c>
      <c r="E10455" s="26">
        <v>250</v>
      </c>
      <c r="G10455" s="21" t="s">
        <v>1481</v>
      </c>
      <c r="H10455" s="21" t="s">
        <v>1770</v>
      </c>
      <c r="I10455" s="25" t="str">
        <f>YEAR(B10455)&amp;"_"&amp;WEEKNUM(B10455)</f>
        <v>2016_17</v>
      </c>
      <c r="P10455" s="21" t="e">
        <f t="shared" ca="1" si="369"/>
        <v>#NAME?</v>
      </c>
    </row>
    <row r="10456" spans="1:16" x14ac:dyDescent="0.25">
      <c r="A10456" s="21" t="s">
        <v>2119</v>
      </c>
      <c r="B10456" s="25">
        <v>42479</v>
      </c>
      <c r="C10456" s="21" t="s">
        <v>21</v>
      </c>
      <c r="D10456" s="21" t="s">
        <v>1066</v>
      </c>
      <c r="E10456" s="26">
        <v>300</v>
      </c>
      <c r="G10456" s="21" t="s">
        <v>1481</v>
      </c>
      <c r="H10456" s="21" t="s">
        <v>1770</v>
      </c>
      <c r="I10456" s="25" t="str">
        <f>YEAR(B10456)&amp;"_"&amp;WEEKNUM(B10456)</f>
        <v>2016_17</v>
      </c>
      <c r="P10456" s="21" t="e">
        <f t="shared" ca="1" si="369"/>
        <v>#NAME?</v>
      </c>
    </row>
    <row r="10457" spans="1:16" x14ac:dyDescent="0.25">
      <c r="A10457" s="21" t="s">
        <v>2119</v>
      </c>
      <c r="B10457" s="25">
        <v>42479</v>
      </c>
      <c r="C10457" s="21" t="s">
        <v>1015</v>
      </c>
      <c r="D10457" s="21" t="s">
        <v>46</v>
      </c>
      <c r="E10457" s="26">
        <v>1920</v>
      </c>
      <c r="G10457" s="21" t="s">
        <v>69</v>
      </c>
      <c r="H10457" s="21" t="s">
        <v>1573</v>
      </c>
      <c r="I10457" s="25" t="str">
        <f>YEAR(B10457)&amp;"_"&amp;WEEKNUM(B10457)</f>
        <v>2016_17</v>
      </c>
      <c r="P10457" s="21" t="e">
        <f t="shared" ca="1" si="369"/>
        <v>#NAME?</v>
      </c>
    </row>
    <row r="10458" spans="1:16" x14ac:dyDescent="0.25">
      <c r="A10458" s="21" t="s">
        <v>2119</v>
      </c>
      <c r="B10458" s="25">
        <v>42479</v>
      </c>
      <c r="C10458" s="21" t="s">
        <v>6</v>
      </c>
      <c r="D10458" s="21" t="s">
        <v>1781</v>
      </c>
      <c r="E10458" s="21"/>
      <c r="F10458" s="55">
        <v>1435.88</v>
      </c>
      <c r="G10458" s="21" t="s">
        <v>1646</v>
      </c>
      <c r="H10458" s="21" t="s">
        <v>1770</v>
      </c>
    </row>
    <row r="10459" spans="1:16" x14ac:dyDescent="0.25">
      <c r="A10459" s="21" t="s">
        <v>2119</v>
      </c>
      <c r="B10459" s="25">
        <v>42479</v>
      </c>
      <c r="C10459" s="21" t="s">
        <v>6</v>
      </c>
      <c r="D10459" s="21" t="s">
        <v>1781</v>
      </c>
      <c r="E10459" s="21"/>
      <c r="F10459" s="55">
        <v>-519.70000000000005</v>
      </c>
      <c r="G10459" s="21" t="s">
        <v>1646</v>
      </c>
      <c r="H10459" s="21" t="s">
        <v>1770</v>
      </c>
    </row>
    <row r="10460" spans="1:16" x14ac:dyDescent="0.25">
      <c r="A10460" s="21" t="s">
        <v>2119</v>
      </c>
      <c r="B10460" s="25">
        <v>42479</v>
      </c>
      <c r="C10460" s="21" t="s">
        <v>1230</v>
      </c>
      <c r="D10460" s="21" t="s">
        <v>1782</v>
      </c>
      <c r="E10460" s="21"/>
      <c r="F10460" s="55">
        <v>677.81</v>
      </c>
      <c r="G10460" s="21" t="s">
        <v>69</v>
      </c>
      <c r="H10460" s="21" t="s">
        <v>1573</v>
      </c>
      <c r="P10460" s="21" t="e">
        <f t="shared" ca="1" si="369"/>
        <v>#NAME?</v>
      </c>
    </row>
    <row r="10461" spans="1:16" x14ac:dyDescent="0.25">
      <c r="A10461" s="21" t="s">
        <v>2119</v>
      </c>
      <c r="B10461" s="25">
        <v>42479</v>
      </c>
      <c r="C10461" s="21" t="s">
        <v>1230</v>
      </c>
      <c r="D10461" s="21" t="s">
        <v>1783</v>
      </c>
      <c r="E10461" s="21"/>
      <c r="F10461" s="55">
        <v>189.42</v>
      </c>
      <c r="G10461" s="21" t="s">
        <v>69</v>
      </c>
      <c r="H10461" s="21" t="s">
        <v>1573</v>
      </c>
      <c r="P10461" s="21" t="e">
        <f t="shared" ca="1" si="369"/>
        <v>#NAME?</v>
      </c>
    </row>
    <row r="10462" spans="1:16" x14ac:dyDescent="0.25">
      <c r="A10462" s="21" t="s">
        <v>2119</v>
      </c>
      <c r="B10462" s="25">
        <v>42479</v>
      </c>
      <c r="C10462" s="21" t="s">
        <v>6</v>
      </c>
      <c r="D10462" s="21" t="s">
        <v>1784</v>
      </c>
      <c r="E10462" s="21"/>
      <c r="F10462" s="55">
        <v>170.89</v>
      </c>
      <c r="G10462" s="21" t="s">
        <v>1635</v>
      </c>
      <c r="H10462" s="21" t="s">
        <v>1770</v>
      </c>
      <c r="P10462" s="21" t="e">
        <f t="shared" ca="1" si="369"/>
        <v>#NAME?</v>
      </c>
    </row>
    <row r="10463" spans="1:16" x14ac:dyDescent="0.25">
      <c r="A10463" s="21" t="s">
        <v>2119</v>
      </c>
      <c r="B10463" s="25">
        <v>42479</v>
      </c>
      <c r="C10463" s="21" t="s">
        <v>6</v>
      </c>
      <c r="D10463" s="21" t="s">
        <v>1785</v>
      </c>
      <c r="E10463" s="21"/>
      <c r="F10463" s="55">
        <v>252.75</v>
      </c>
      <c r="G10463" s="21" t="s">
        <v>1635</v>
      </c>
      <c r="H10463" s="21" t="s">
        <v>1770</v>
      </c>
      <c r="P10463" s="21" t="e">
        <f t="shared" ca="1" si="369"/>
        <v>#NAME?</v>
      </c>
    </row>
    <row r="10464" spans="1:16" x14ac:dyDescent="0.25">
      <c r="A10464" s="21" t="s">
        <v>2119</v>
      </c>
      <c r="B10464" s="25">
        <v>42479</v>
      </c>
      <c r="C10464" s="21" t="s">
        <v>1230</v>
      </c>
      <c r="D10464" s="21" t="s">
        <v>299</v>
      </c>
      <c r="E10464" s="21"/>
      <c r="F10464" s="55">
        <v>1</v>
      </c>
      <c r="G10464" s="21" t="s">
        <v>2121</v>
      </c>
      <c r="P10464" s="21" t="e">
        <f t="shared" ca="1" si="369"/>
        <v>#NAME?</v>
      </c>
    </row>
    <row r="10465" spans="1:16" x14ac:dyDescent="0.25">
      <c r="A10465" s="21" t="s">
        <v>2119</v>
      </c>
      <c r="B10465" s="25">
        <v>42479</v>
      </c>
      <c r="C10465" s="21" t="s">
        <v>1230</v>
      </c>
      <c r="D10465" s="21" t="s">
        <v>299</v>
      </c>
      <c r="E10465" s="21"/>
      <c r="F10465" s="55">
        <v>110.2</v>
      </c>
      <c r="G10465" s="21" t="s">
        <v>2121</v>
      </c>
      <c r="P10465" s="21" t="e">
        <f t="shared" ca="1" si="369"/>
        <v>#NAME?</v>
      </c>
    </row>
    <row r="10466" spans="1:16" x14ac:dyDescent="0.25">
      <c r="A10466" s="21" t="s">
        <v>2119</v>
      </c>
      <c r="B10466" s="25">
        <v>42480</v>
      </c>
      <c r="C10466" s="21">
        <v>3014551503</v>
      </c>
      <c r="D10466" s="21" t="s">
        <v>1786</v>
      </c>
      <c r="E10466" s="21"/>
      <c r="F10466" s="55">
        <v>60.45</v>
      </c>
      <c r="G10466" s="21" t="s">
        <v>1787</v>
      </c>
      <c r="P10466" s="21" t="e">
        <f t="shared" ca="1" si="369"/>
        <v>#NAME?</v>
      </c>
    </row>
    <row r="10467" spans="1:16" x14ac:dyDescent="0.25">
      <c r="A10467" s="21" t="s">
        <v>2119</v>
      </c>
      <c r="B10467" s="25">
        <v>42480</v>
      </c>
      <c r="C10467" s="21" t="s">
        <v>1230</v>
      </c>
      <c r="D10467" s="21" t="s">
        <v>1788</v>
      </c>
      <c r="E10467" s="21"/>
      <c r="F10467" s="55">
        <v>161.62</v>
      </c>
      <c r="G10467" s="21" t="s">
        <v>69</v>
      </c>
      <c r="H10467" s="21" t="s">
        <v>1573</v>
      </c>
      <c r="P10467" s="21" t="e">
        <f t="shared" ca="1" si="369"/>
        <v>#NAME?</v>
      </c>
    </row>
    <row r="10468" spans="1:16" x14ac:dyDescent="0.25">
      <c r="A10468" s="21" t="s">
        <v>2119</v>
      </c>
      <c r="B10468" s="25">
        <v>42480</v>
      </c>
      <c r="C10468" s="21" t="s">
        <v>6</v>
      </c>
      <c r="D10468" s="21" t="s">
        <v>1789</v>
      </c>
      <c r="E10468" s="21"/>
      <c r="F10468" s="55">
        <v>220.56</v>
      </c>
      <c r="G10468" s="21" t="s">
        <v>1646</v>
      </c>
      <c r="H10468" s="21" t="s">
        <v>1770</v>
      </c>
    </row>
    <row r="10469" spans="1:16" x14ac:dyDescent="0.25">
      <c r="A10469" s="21" t="s">
        <v>2119</v>
      </c>
      <c r="B10469" s="25">
        <v>42480</v>
      </c>
      <c r="C10469" s="21" t="s">
        <v>6</v>
      </c>
      <c r="D10469" s="21" t="s">
        <v>1790</v>
      </c>
      <c r="E10469" s="21"/>
      <c r="F10469" s="55">
        <v>222.57</v>
      </c>
      <c r="G10469" s="21" t="s">
        <v>1616</v>
      </c>
      <c r="H10469" s="21" t="s">
        <v>1772</v>
      </c>
      <c r="P10469" s="21" t="e">
        <f t="shared" ca="1" si="369"/>
        <v>#NAME?</v>
      </c>
    </row>
    <row r="10470" spans="1:16" x14ac:dyDescent="0.25">
      <c r="A10470" s="21" t="s">
        <v>2119</v>
      </c>
      <c r="B10470" s="25">
        <v>42480</v>
      </c>
      <c r="C10470" s="21" t="s">
        <v>1230</v>
      </c>
      <c r="D10470" s="21" t="s">
        <v>1791</v>
      </c>
      <c r="E10470" s="21"/>
      <c r="F10470" s="55">
        <v>834.82</v>
      </c>
      <c r="G10470" s="21" t="s">
        <v>1899</v>
      </c>
      <c r="H10470" s="21" t="s">
        <v>1772</v>
      </c>
      <c r="P10470" s="21" t="e">
        <f t="shared" ca="1" si="369"/>
        <v>#NAME?</v>
      </c>
    </row>
    <row r="10471" spans="1:16" x14ac:dyDescent="0.25">
      <c r="A10471" s="21" t="s">
        <v>2119</v>
      </c>
      <c r="B10471" s="25">
        <v>42480</v>
      </c>
      <c r="C10471" s="21" t="s">
        <v>1230</v>
      </c>
      <c r="D10471" s="21" t="s">
        <v>1792</v>
      </c>
      <c r="E10471" s="21"/>
      <c r="F10471" s="55">
        <v>891.59</v>
      </c>
      <c r="G10471" s="21" t="s">
        <v>69</v>
      </c>
      <c r="H10471" s="21" t="s">
        <v>1573</v>
      </c>
      <c r="P10471" s="21" t="e">
        <f t="shared" ca="1" si="369"/>
        <v>#NAME?</v>
      </c>
    </row>
    <row r="10472" spans="1:16" x14ac:dyDescent="0.25">
      <c r="A10472" s="21" t="s">
        <v>2119</v>
      </c>
      <c r="B10472" s="25">
        <v>42480</v>
      </c>
      <c r="C10472" s="21" t="s">
        <v>6</v>
      </c>
      <c r="D10472" s="21" t="s">
        <v>1793</v>
      </c>
      <c r="E10472" s="21"/>
      <c r="F10472" s="55">
        <v>628.1</v>
      </c>
      <c r="G10472" s="21" t="s">
        <v>97</v>
      </c>
      <c r="P10472" s="21" t="e">
        <f t="shared" ca="1" si="369"/>
        <v>#NAME?</v>
      </c>
    </row>
    <row r="10473" spans="1:16" x14ac:dyDescent="0.25">
      <c r="A10473" s="21" t="s">
        <v>2119</v>
      </c>
      <c r="B10473" s="25">
        <v>42481</v>
      </c>
      <c r="C10473" s="21" t="s">
        <v>1780</v>
      </c>
      <c r="D10473" s="21" t="s">
        <v>1794</v>
      </c>
      <c r="E10473" s="21"/>
      <c r="F10473" s="55">
        <v>118.66</v>
      </c>
      <c r="G10473" s="21" t="s">
        <v>2121</v>
      </c>
      <c r="P10473" s="21" t="e">
        <f t="shared" ca="1" si="369"/>
        <v>#NAME?</v>
      </c>
    </row>
    <row r="10474" spans="1:16" x14ac:dyDescent="0.25">
      <c r="A10474" s="21" t="s">
        <v>2119</v>
      </c>
      <c r="B10474" s="25">
        <v>42481</v>
      </c>
      <c r="C10474" s="21" t="s">
        <v>6</v>
      </c>
      <c r="D10474" s="21" t="s">
        <v>1795</v>
      </c>
      <c r="E10474" s="21"/>
      <c r="F10474" s="55">
        <v>131.05000000000001</v>
      </c>
      <c r="G10474" s="21" t="s">
        <v>1481</v>
      </c>
      <c r="P10474" s="21" t="e">
        <f t="shared" ca="1" si="369"/>
        <v>#NAME?</v>
      </c>
    </row>
    <row r="10475" spans="1:16" x14ac:dyDescent="0.25">
      <c r="A10475" s="21" t="s">
        <v>2119</v>
      </c>
      <c r="B10475" s="25">
        <v>42481</v>
      </c>
      <c r="C10475" s="21" t="s">
        <v>6</v>
      </c>
      <c r="D10475" s="21" t="s">
        <v>1796</v>
      </c>
      <c r="E10475" s="21"/>
      <c r="F10475" s="55">
        <v>911.85</v>
      </c>
      <c r="G10475" s="21" t="s">
        <v>1635</v>
      </c>
      <c r="H10475" s="21" t="s">
        <v>1770</v>
      </c>
      <c r="P10475" s="21" t="e">
        <f t="shared" ca="1" si="369"/>
        <v>#NAME?</v>
      </c>
    </row>
    <row r="10476" spans="1:16" x14ac:dyDescent="0.25">
      <c r="A10476" s="21" t="s">
        <v>2119</v>
      </c>
      <c r="B10476" s="25">
        <v>42481</v>
      </c>
      <c r="C10476" s="21" t="s">
        <v>6</v>
      </c>
      <c r="D10476" s="21" t="s">
        <v>1797</v>
      </c>
      <c r="E10476" s="21"/>
      <c r="F10476" s="55">
        <v>52.08</v>
      </c>
      <c r="G10476" s="21" t="s">
        <v>97</v>
      </c>
      <c r="P10476" s="21" t="e">
        <f t="shared" ca="1" si="369"/>
        <v>#NAME?</v>
      </c>
    </row>
    <row r="10477" spans="1:16" x14ac:dyDescent="0.25">
      <c r="A10477" s="21" t="s">
        <v>2119</v>
      </c>
      <c r="B10477" s="25">
        <v>42481</v>
      </c>
      <c r="C10477" s="21" t="s">
        <v>6</v>
      </c>
      <c r="D10477" s="21" t="s">
        <v>1798</v>
      </c>
      <c r="E10477" s="21"/>
      <c r="F10477" s="55">
        <v>7036.46</v>
      </c>
      <c r="G10477" s="21" t="s">
        <v>1679</v>
      </c>
      <c r="P10477" s="21" t="e">
        <f t="shared" ca="1" si="369"/>
        <v>#NAME?</v>
      </c>
    </row>
    <row r="10478" spans="1:16" x14ac:dyDescent="0.25">
      <c r="A10478" s="21" t="s">
        <v>2119</v>
      </c>
      <c r="B10478" s="25">
        <v>42481</v>
      </c>
      <c r="C10478" s="21" t="s">
        <v>6</v>
      </c>
      <c r="D10478" s="21" t="s">
        <v>299</v>
      </c>
      <c r="E10478" s="21"/>
      <c r="F10478" s="55">
        <v>26.9</v>
      </c>
      <c r="G10478" s="21" t="s">
        <v>290</v>
      </c>
      <c r="P10478" s="21" t="e">
        <f t="shared" ca="1" si="369"/>
        <v>#NAME?</v>
      </c>
    </row>
    <row r="10479" spans="1:16" x14ac:dyDescent="0.25">
      <c r="A10479" s="21" t="s">
        <v>2119</v>
      </c>
      <c r="B10479" s="25">
        <v>42481</v>
      </c>
      <c r="C10479" s="21" t="s">
        <v>1230</v>
      </c>
      <c r="D10479" s="21" t="s">
        <v>1799</v>
      </c>
      <c r="E10479" s="21"/>
      <c r="F10479" s="55">
        <v>921.53</v>
      </c>
      <c r="G10479" s="21" t="s">
        <v>1899</v>
      </c>
      <c r="H10479" s="21" t="s">
        <v>1772</v>
      </c>
      <c r="P10479" s="21" t="e">
        <f t="shared" ca="1" si="369"/>
        <v>#NAME?</v>
      </c>
    </row>
    <row r="10480" spans="1:16" x14ac:dyDescent="0.25">
      <c r="A10480" s="21" t="s">
        <v>2119</v>
      </c>
      <c r="B10480" s="25">
        <v>42481</v>
      </c>
      <c r="C10480" s="21" t="s">
        <v>6</v>
      </c>
      <c r="D10480" s="21" t="s">
        <v>216</v>
      </c>
      <c r="E10480" s="26">
        <v>93.17</v>
      </c>
      <c r="G10480" s="21" t="s">
        <v>1567</v>
      </c>
      <c r="H10480" s="21" t="s">
        <v>1770</v>
      </c>
      <c r="P10480" s="21" t="e">
        <f t="shared" ca="1" si="369"/>
        <v>#NAME?</v>
      </c>
    </row>
    <row r="10481" spans="1:16" x14ac:dyDescent="0.25">
      <c r="A10481" s="21" t="s">
        <v>2119</v>
      </c>
      <c r="B10481" s="25">
        <v>42481</v>
      </c>
      <c r="C10481" s="21" t="s">
        <v>6</v>
      </c>
      <c r="D10481" s="21" t="s">
        <v>216</v>
      </c>
      <c r="E10481" s="26">
        <v>167.97</v>
      </c>
      <c r="G10481" s="21" t="s">
        <v>1675</v>
      </c>
      <c r="H10481" s="21" t="s">
        <v>1772</v>
      </c>
      <c r="P10481" s="21" t="e">
        <f t="shared" ca="1" si="369"/>
        <v>#NAME?</v>
      </c>
    </row>
    <row r="10482" spans="1:16" x14ac:dyDescent="0.25">
      <c r="A10482" s="21" t="s">
        <v>2119</v>
      </c>
      <c r="B10482" s="25">
        <v>42482</v>
      </c>
      <c r="C10482" s="21" t="s">
        <v>21</v>
      </c>
      <c r="D10482" s="21" t="s">
        <v>1767</v>
      </c>
      <c r="E10482" s="26">
        <v>-8905</v>
      </c>
      <c r="G10482" s="21" t="s">
        <v>1768</v>
      </c>
      <c r="I10482" s="25" t="str">
        <f>YEAR(B10482)&amp;"_"&amp;WEEKNUM(B10482)</f>
        <v>2016_17</v>
      </c>
      <c r="P10482" s="21" t="e">
        <f t="shared" ca="1" si="369"/>
        <v>#NAME?</v>
      </c>
    </row>
    <row r="10483" spans="1:16" x14ac:dyDescent="0.25">
      <c r="A10483" s="21" t="s">
        <v>2119</v>
      </c>
      <c r="B10483" s="25">
        <v>42482</v>
      </c>
      <c r="C10483" s="21" t="s">
        <v>21</v>
      </c>
      <c r="D10483" s="21" t="s">
        <v>1769</v>
      </c>
      <c r="E10483" s="26">
        <v>-46314</v>
      </c>
      <c r="G10483" s="21" t="s">
        <v>1006</v>
      </c>
      <c r="I10483" s="25" t="str">
        <f>YEAR(B10483)&amp;"_"&amp;WEEKNUM(B10483)</f>
        <v>2016_17</v>
      </c>
      <c r="P10483" s="21" t="e">
        <f t="shared" ca="1" si="369"/>
        <v>#NAME?</v>
      </c>
    </row>
    <row r="10484" spans="1:16" x14ac:dyDescent="0.25">
      <c r="A10484" s="21" t="s">
        <v>2119</v>
      </c>
      <c r="B10484" s="25">
        <v>42482</v>
      </c>
      <c r="C10484" s="21" t="s">
        <v>1015</v>
      </c>
      <c r="D10484" s="21" t="s">
        <v>924</v>
      </c>
      <c r="E10484" s="26">
        <v>3300</v>
      </c>
      <c r="G10484" s="21" t="s">
        <v>1616</v>
      </c>
      <c r="H10484" s="21" t="s">
        <v>1772</v>
      </c>
      <c r="I10484" s="25" t="str">
        <f>YEAR(B10484)&amp;"_"&amp;WEEKNUM(B10484)</f>
        <v>2016_17</v>
      </c>
      <c r="P10484" s="21" t="e">
        <f t="shared" ca="1" si="369"/>
        <v>#NAME?</v>
      </c>
    </row>
    <row r="10485" spans="1:16" x14ac:dyDescent="0.25">
      <c r="A10485" s="21" t="s">
        <v>2119</v>
      </c>
      <c r="B10485" s="25">
        <v>42482</v>
      </c>
      <c r="C10485" s="21" t="s">
        <v>1015</v>
      </c>
      <c r="D10485" s="21" t="s">
        <v>899</v>
      </c>
      <c r="E10485" s="26">
        <v>3974</v>
      </c>
      <c r="G10485" s="21" t="s">
        <v>1899</v>
      </c>
      <c r="H10485" s="21" t="s">
        <v>1772</v>
      </c>
      <c r="I10485" s="25" t="str">
        <f>YEAR(B10485)&amp;"_"&amp;WEEKNUM(B10485)</f>
        <v>2016_17</v>
      </c>
      <c r="P10485" s="21" t="e">
        <f t="shared" ca="1" si="369"/>
        <v>#NAME?</v>
      </c>
    </row>
    <row r="10486" spans="1:16" x14ac:dyDescent="0.25">
      <c r="A10486" s="21" t="s">
        <v>2119</v>
      </c>
      <c r="B10486" s="25">
        <v>42482</v>
      </c>
      <c r="C10486" s="21" t="s">
        <v>1015</v>
      </c>
      <c r="D10486" s="21" t="s">
        <v>899</v>
      </c>
      <c r="E10486" s="26">
        <v>3504</v>
      </c>
      <c r="G10486" s="21" t="s">
        <v>1675</v>
      </c>
      <c r="H10486" s="21" t="s">
        <v>1772</v>
      </c>
      <c r="I10486" s="25" t="str">
        <f>YEAR(B10486)&amp;"_"&amp;WEEKNUM(B10486)</f>
        <v>2016_17</v>
      </c>
      <c r="P10486" s="21" t="e">
        <f t="shared" ca="1" si="369"/>
        <v>#NAME?</v>
      </c>
    </row>
    <row r="10487" spans="1:16" x14ac:dyDescent="0.25">
      <c r="A10487" s="21" t="s">
        <v>2119</v>
      </c>
      <c r="B10487" s="25">
        <v>42482</v>
      </c>
      <c r="C10487" s="21" t="s">
        <v>1230</v>
      </c>
      <c r="D10487" s="21" t="s">
        <v>1800</v>
      </c>
      <c r="E10487" s="21"/>
      <c r="F10487" s="55">
        <v>92.38</v>
      </c>
      <c r="G10487" s="21" t="s">
        <v>69</v>
      </c>
      <c r="H10487" s="21" t="s">
        <v>1573</v>
      </c>
      <c r="P10487" s="21" t="e">
        <f t="shared" ca="1" si="369"/>
        <v>#NAME?</v>
      </c>
    </row>
    <row r="10488" spans="1:16" x14ac:dyDescent="0.25">
      <c r="A10488" s="21" t="s">
        <v>2119</v>
      </c>
      <c r="B10488" s="25">
        <v>42482</v>
      </c>
      <c r="C10488" s="21" t="s">
        <v>1230</v>
      </c>
      <c r="D10488" s="21" t="s">
        <v>1801</v>
      </c>
      <c r="E10488" s="21"/>
      <c r="F10488" s="55">
        <v>725.2</v>
      </c>
      <c r="G10488" s="21" t="s">
        <v>1899</v>
      </c>
      <c r="H10488" s="21" t="s">
        <v>1772</v>
      </c>
      <c r="P10488" s="21" t="e">
        <f t="shared" ca="1" si="369"/>
        <v>#NAME?</v>
      </c>
    </row>
    <row r="10489" spans="1:16" x14ac:dyDescent="0.25">
      <c r="A10489" s="21" t="s">
        <v>2119</v>
      </c>
      <c r="B10489" s="25">
        <v>42482</v>
      </c>
      <c r="C10489" s="21" t="s">
        <v>1230</v>
      </c>
      <c r="D10489" s="21" t="s">
        <v>299</v>
      </c>
      <c r="E10489" s="21"/>
      <c r="F10489" s="55">
        <v>55.49</v>
      </c>
      <c r="G10489" s="21" t="s">
        <v>214</v>
      </c>
      <c r="P10489" s="21" t="e">
        <f t="shared" ca="1" si="369"/>
        <v>#NAME?</v>
      </c>
    </row>
    <row r="10490" spans="1:16" x14ac:dyDescent="0.25">
      <c r="A10490" s="21" t="s">
        <v>2119</v>
      </c>
      <c r="B10490" s="25">
        <v>42483</v>
      </c>
      <c r="C10490" s="21" t="s">
        <v>1230</v>
      </c>
      <c r="D10490" s="21" t="s">
        <v>3709</v>
      </c>
      <c r="E10490" s="26">
        <v>37.590000000000003</v>
      </c>
      <c r="G10490" s="21" t="s">
        <v>1675</v>
      </c>
      <c r="H10490" s="21" t="s">
        <v>1772</v>
      </c>
      <c r="P10490" s="21" t="e">
        <f t="shared" ca="1" si="369"/>
        <v>#NAME?</v>
      </c>
    </row>
    <row r="10491" spans="1:16" x14ac:dyDescent="0.25">
      <c r="A10491" s="21" t="s">
        <v>2119</v>
      </c>
      <c r="B10491" s="25">
        <v>42483</v>
      </c>
      <c r="C10491" s="21" t="s">
        <v>1230</v>
      </c>
      <c r="D10491" s="21" t="s">
        <v>3709</v>
      </c>
      <c r="E10491" s="26">
        <v>2253.88</v>
      </c>
      <c r="G10491" s="21" t="s">
        <v>1675</v>
      </c>
      <c r="H10491" s="21" t="s">
        <v>1772</v>
      </c>
      <c r="P10491" s="21" t="e">
        <f t="shared" ca="1" si="369"/>
        <v>#NAME?</v>
      </c>
    </row>
    <row r="10492" spans="1:16" x14ac:dyDescent="0.25">
      <c r="A10492" s="21" t="s">
        <v>2119</v>
      </c>
      <c r="B10492" s="25">
        <v>42483</v>
      </c>
      <c r="C10492" s="21" t="s">
        <v>1230</v>
      </c>
      <c r="D10492" s="21" t="s">
        <v>1802</v>
      </c>
      <c r="E10492" s="21"/>
      <c r="F10492" s="55">
        <v>53.92</v>
      </c>
      <c r="G10492" s="21" t="s">
        <v>69</v>
      </c>
      <c r="H10492" s="21" t="s">
        <v>1573</v>
      </c>
      <c r="P10492" s="21" t="e">
        <f t="shared" ca="1" si="369"/>
        <v>#NAME?</v>
      </c>
    </row>
    <row r="10493" spans="1:16" x14ac:dyDescent="0.25">
      <c r="A10493" s="21" t="s">
        <v>2119</v>
      </c>
      <c r="B10493" s="25">
        <v>42483</v>
      </c>
      <c r="C10493" s="21" t="s">
        <v>6</v>
      </c>
      <c r="D10493" s="21" t="s">
        <v>1803</v>
      </c>
      <c r="E10493" s="21"/>
      <c r="F10493" s="55">
        <v>1189.22</v>
      </c>
      <c r="G10493" s="21" t="s">
        <v>1635</v>
      </c>
      <c r="H10493" s="21" t="s">
        <v>1770</v>
      </c>
      <c r="P10493" s="21" t="e">
        <f t="shared" ca="1" si="369"/>
        <v>#NAME?</v>
      </c>
    </row>
    <row r="10494" spans="1:16" x14ac:dyDescent="0.25">
      <c r="A10494" s="21" t="s">
        <v>2119</v>
      </c>
      <c r="B10494" s="25">
        <v>42485</v>
      </c>
      <c r="C10494" s="21" t="s">
        <v>21</v>
      </c>
      <c r="D10494" s="21" t="s">
        <v>1419</v>
      </c>
      <c r="E10494" s="26">
        <v>2500</v>
      </c>
      <c r="G10494" s="21" t="s">
        <v>1635</v>
      </c>
      <c r="H10494" s="21" t="s">
        <v>1770</v>
      </c>
      <c r="I10494" s="25" t="str">
        <f>YEAR(B10494)&amp;"_"&amp;WEEKNUM(B10494)</f>
        <v>2016_18</v>
      </c>
      <c r="P10494" s="21" t="e">
        <f t="shared" ca="1" si="369"/>
        <v>#NAME?</v>
      </c>
    </row>
    <row r="10495" spans="1:16" x14ac:dyDescent="0.25">
      <c r="A10495" s="21" t="s">
        <v>2119</v>
      </c>
      <c r="B10495" s="25">
        <v>42485</v>
      </c>
      <c r="C10495" s="21" t="s">
        <v>21</v>
      </c>
      <c r="D10495" s="21" t="s">
        <v>40</v>
      </c>
      <c r="E10495" s="26">
        <v>800</v>
      </c>
      <c r="G10495" s="21" t="s">
        <v>97</v>
      </c>
      <c r="H10495" s="21" t="s">
        <v>1771</v>
      </c>
      <c r="I10495" s="25" t="str">
        <f>YEAR(B10495)&amp;"_"&amp;WEEKNUM(B10495)</f>
        <v>2016_18</v>
      </c>
      <c r="P10495" s="21" t="e">
        <f t="shared" ca="1" si="369"/>
        <v>#NAME?</v>
      </c>
    </row>
    <row r="10496" spans="1:16" x14ac:dyDescent="0.25">
      <c r="A10496" s="21" t="s">
        <v>2119</v>
      </c>
      <c r="B10496" s="25">
        <v>42485</v>
      </c>
      <c r="C10496" s="21" t="s">
        <v>21</v>
      </c>
      <c r="D10496" s="21" t="s">
        <v>40</v>
      </c>
      <c r="E10496" s="26">
        <v>370</v>
      </c>
      <c r="G10496" s="21" t="s">
        <v>1481</v>
      </c>
      <c r="H10496" s="21" t="s">
        <v>1770</v>
      </c>
      <c r="I10496" s="25" t="str">
        <f>YEAR(B10496)&amp;"_"&amp;WEEKNUM(B10496)</f>
        <v>2016_18</v>
      </c>
      <c r="P10496" s="21" t="e">
        <f t="shared" ca="1" si="369"/>
        <v>#NAME?</v>
      </c>
    </row>
    <row r="10497" spans="1:16" x14ac:dyDescent="0.25">
      <c r="A10497" s="21" t="s">
        <v>2119</v>
      </c>
      <c r="B10497" s="25">
        <v>42485</v>
      </c>
      <c r="C10497" s="21" t="s">
        <v>21</v>
      </c>
      <c r="D10497" s="21" t="s">
        <v>40</v>
      </c>
      <c r="E10497" s="26">
        <v>150</v>
      </c>
      <c r="G10497" s="21" t="s">
        <v>290</v>
      </c>
      <c r="H10497" s="21" t="s">
        <v>1771</v>
      </c>
      <c r="I10497" s="25" t="str">
        <f>YEAR(B10497)&amp;"_"&amp;WEEKNUM(B10497)</f>
        <v>2016_18</v>
      </c>
      <c r="P10497" s="21" t="e">
        <f t="shared" ca="1" si="369"/>
        <v>#NAME?</v>
      </c>
    </row>
    <row r="10498" spans="1:16" x14ac:dyDescent="0.25">
      <c r="A10498" s="21" t="s">
        <v>2119</v>
      </c>
      <c r="B10498" s="25">
        <v>42485</v>
      </c>
      <c r="C10498" s="21" t="s">
        <v>1230</v>
      </c>
      <c r="D10498" s="21" t="s">
        <v>3709</v>
      </c>
      <c r="E10498" s="26">
        <v>411.81</v>
      </c>
      <c r="G10498" s="21" t="s">
        <v>1675</v>
      </c>
      <c r="P10498" s="21" t="e">
        <f t="shared" ca="1" si="369"/>
        <v>#NAME?</v>
      </c>
    </row>
    <row r="10499" spans="1:16" x14ac:dyDescent="0.25">
      <c r="A10499" s="21" t="s">
        <v>2119</v>
      </c>
      <c r="B10499" s="25">
        <v>42485</v>
      </c>
      <c r="C10499" s="21" t="s">
        <v>1015</v>
      </c>
      <c r="D10499" s="21" t="s">
        <v>1382</v>
      </c>
      <c r="E10499" s="26">
        <v>1000</v>
      </c>
      <c r="G10499" s="21" t="s">
        <v>1832</v>
      </c>
      <c r="H10499" s="21" t="s">
        <v>1772</v>
      </c>
      <c r="I10499" s="25" t="str">
        <f>YEAR(B10499)&amp;"_"&amp;WEEKNUM(B10499)</f>
        <v>2016_18</v>
      </c>
      <c r="P10499" s="21" t="e">
        <f t="shared" ca="1" si="369"/>
        <v>#NAME?</v>
      </c>
    </row>
    <row r="10500" spans="1:16" x14ac:dyDescent="0.25">
      <c r="A10500" s="21" t="s">
        <v>2119</v>
      </c>
      <c r="B10500" s="25">
        <v>42485</v>
      </c>
      <c r="C10500" s="21" t="s">
        <v>1015</v>
      </c>
      <c r="D10500" s="21" t="s">
        <v>40</v>
      </c>
      <c r="E10500" s="26">
        <v>3500</v>
      </c>
      <c r="G10500" s="21" t="s">
        <v>1899</v>
      </c>
      <c r="H10500" s="21" t="s">
        <v>1772</v>
      </c>
      <c r="I10500" s="25" t="str">
        <f>YEAR(B10500)&amp;"_"&amp;WEEKNUM(B10500)</f>
        <v>2016_18</v>
      </c>
      <c r="P10500" s="21" t="e">
        <f t="shared" ca="1" si="369"/>
        <v>#NAME?</v>
      </c>
    </row>
    <row r="10501" spans="1:16" x14ac:dyDescent="0.25">
      <c r="A10501" s="21" t="s">
        <v>2119</v>
      </c>
      <c r="B10501" s="25">
        <v>42485</v>
      </c>
      <c r="C10501" s="21" t="s">
        <v>1015</v>
      </c>
      <c r="D10501" s="21" t="s">
        <v>40</v>
      </c>
      <c r="E10501" s="26">
        <v>400</v>
      </c>
      <c r="G10501" s="21" t="s">
        <v>1675</v>
      </c>
      <c r="H10501" s="21" t="s">
        <v>1772</v>
      </c>
      <c r="I10501" s="25" t="str">
        <f>YEAR(B10501)&amp;"_"&amp;WEEKNUM(B10501)</f>
        <v>2016_18</v>
      </c>
      <c r="P10501" s="21" t="e">
        <f t="shared" ca="1" si="369"/>
        <v>#NAME?</v>
      </c>
    </row>
    <row r="10502" spans="1:16" x14ac:dyDescent="0.25">
      <c r="A10502" s="21" t="s">
        <v>2119</v>
      </c>
      <c r="B10502" s="25">
        <v>42485</v>
      </c>
      <c r="C10502" s="21" t="s">
        <v>1015</v>
      </c>
      <c r="D10502" s="21" t="s">
        <v>40</v>
      </c>
      <c r="E10502" s="26">
        <v>1350</v>
      </c>
      <c r="G10502" s="21" t="s">
        <v>1616</v>
      </c>
      <c r="H10502" s="21" t="s">
        <v>1772</v>
      </c>
      <c r="I10502" s="25" t="str">
        <f>YEAR(B10502)&amp;"_"&amp;WEEKNUM(B10502)</f>
        <v>2016_18</v>
      </c>
      <c r="P10502" s="21" t="e">
        <f t="shared" ca="1" si="369"/>
        <v>#NAME?</v>
      </c>
    </row>
    <row r="10503" spans="1:16" x14ac:dyDescent="0.25">
      <c r="A10503" s="21" t="s">
        <v>2119</v>
      </c>
      <c r="B10503" s="25">
        <v>42485</v>
      </c>
      <c r="C10503" s="21" t="s">
        <v>1015</v>
      </c>
      <c r="D10503" s="21" t="s">
        <v>255</v>
      </c>
      <c r="E10503" s="26">
        <v>1000</v>
      </c>
      <c r="G10503" s="21" t="s">
        <v>69</v>
      </c>
      <c r="H10503" s="21" t="s">
        <v>1573</v>
      </c>
      <c r="I10503" s="25" t="str">
        <f>YEAR(B10503)&amp;"_"&amp;WEEKNUM(B10503)</f>
        <v>2016_18</v>
      </c>
      <c r="P10503" s="21" t="e">
        <f t="shared" ca="1" si="369"/>
        <v>#NAME?</v>
      </c>
    </row>
    <row r="10504" spans="1:16" x14ac:dyDescent="0.25">
      <c r="A10504" s="21" t="s">
        <v>2119</v>
      </c>
      <c r="B10504" s="25">
        <v>42485</v>
      </c>
      <c r="C10504" s="21" t="s">
        <v>1230</v>
      </c>
      <c r="D10504" s="21" t="s">
        <v>1804</v>
      </c>
      <c r="E10504" s="21"/>
      <c r="F10504" s="55">
        <v>255.9</v>
      </c>
      <c r="G10504" s="21" t="s">
        <v>1805</v>
      </c>
      <c r="P10504" s="21" t="e">
        <f t="shared" ca="1" si="369"/>
        <v>#NAME?</v>
      </c>
    </row>
    <row r="10505" spans="1:16" x14ac:dyDescent="0.25">
      <c r="A10505" s="21" t="s">
        <v>2119</v>
      </c>
      <c r="B10505" s="25">
        <v>42485</v>
      </c>
      <c r="C10505" s="21" t="s">
        <v>1230</v>
      </c>
      <c r="D10505" s="21" t="s">
        <v>1806</v>
      </c>
      <c r="E10505" s="21"/>
      <c r="F10505" s="55">
        <v>66.13</v>
      </c>
      <c r="G10505" s="21" t="s">
        <v>337</v>
      </c>
      <c r="P10505" s="21" t="e">
        <f t="shared" ca="1" si="369"/>
        <v>#NAME?</v>
      </c>
    </row>
    <row r="10506" spans="1:16" x14ac:dyDescent="0.25">
      <c r="A10506" s="21" t="s">
        <v>2119</v>
      </c>
      <c r="B10506" s="25">
        <v>42485</v>
      </c>
      <c r="C10506" s="21" t="s">
        <v>1230</v>
      </c>
      <c r="D10506" s="21" t="s">
        <v>1807</v>
      </c>
      <c r="E10506" s="21"/>
      <c r="F10506" s="55">
        <v>1400.28</v>
      </c>
      <c r="G10506" s="21" t="s">
        <v>1616</v>
      </c>
      <c r="H10506" s="21" t="s">
        <v>1772</v>
      </c>
      <c r="P10506" s="21" t="e">
        <f t="shared" ca="1" si="369"/>
        <v>#NAME?</v>
      </c>
    </row>
    <row r="10507" spans="1:16" x14ac:dyDescent="0.25">
      <c r="A10507" s="21" t="s">
        <v>2119</v>
      </c>
      <c r="B10507" s="25">
        <v>42485</v>
      </c>
      <c r="C10507" s="21" t="s">
        <v>6</v>
      </c>
      <c r="D10507" s="21" t="s">
        <v>1808</v>
      </c>
      <c r="E10507" s="21"/>
      <c r="F10507" s="55">
        <v>104.61</v>
      </c>
      <c r="G10507" s="21" t="s">
        <v>1029</v>
      </c>
      <c r="P10507" s="21" t="e">
        <f t="shared" ca="1" si="369"/>
        <v>#NAME?</v>
      </c>
    </row>
    <row r="10508" spans="1:16" x14ac:dyDescent="0.25">
      <c r="A10508" s="21" t="s">
        <v>2119</v>
      </c>
      <c r="B10508" s="25">
        <v>42485</v>
      </c>
      <c r="C10508" s="21" t="s">
        <v>6</v>
      </c>
      <c r="D10508" s="21" t="s">
        <v>1809</v>
      </c>
      <c r="E10508" s="21"/>
      <c r="F10508" s="55">
        <v>40.21</v>
      </c>
      <c r="G10508" s="21" t="s">
        <v>1556</v>
      </c>
      <c r="P10508" s="21" t="e">
        <f t="shared" ca="1" si="369"/>
        <v>#NAME?</v>
      </c>
    </row>
    <row r="10509" spans="1:16" x14ac:dyDescent="0.25">
      <c r="A10509" s="21" t="s">
        <v>2119</v>
      </c>
      <c r="B10509" s="25">
        <v>42485</v>
      </c>
      <c r="C10509" s="21" t="s">
        <v>6</v>
      </c>
      <c r="D10509" s="21" t="s">
        <v>1810</v>
      </c>
      <c r="E10509" s="21"/>
      <c r="F10509" s="55">
        <v>1040.4100000000001</v>
      </c>
      <c r="G10509" s="21" t="s">
        <v>1679</v>
      </c>
      <c r="P10509" s="21" t="e">
        <f t="shared" ca="1" si="369"/>
        <v>#NAME?</v>
      </c>
    </row>
    <row r="10510" spans="1:16" x14ac:dyDescent="0.25">
      <c r="A10510" s="21" t="s">
        <v>2119</v>
      </c>
      <c r="B10510" s="25">
        <v>42486</v>
      </c>
      <c r="C10510" s="21" t="s">
        <v>1230</v>
      </c>
      <c r="D10510" s="21" t="s">
        <v>3709</v>
      </c>
      <c r="E10510" s="26">
        <v>88.35</v>
      </c>
      <c r="G10510" s="21" t="s">
        <v>1899</v>
      </c>
      <c r="H10510" s="21" t="s">
        <v>1772</v>
      </c>
      <c r="P10510" s="21" t="e">
        <f t="shared" ref="P10510:P10573" ca="1" si="370">sheetexists("budgets", G10510)</f>
        <v>#NAME?</v>
      </c>
    </row>
    <row r="10511" spans="1:16" x14ac:dyDescent="0.25">
      <c r="A10511" s="21" t="s">
        <v>2119</v>
      </c>
      <c r="B10511" s="25">
        <v>42486</v>
      </c>
      <c r="C10511" s="21" t="s">
        <v>1015</v>
      </c>
      <c r="D10511" s="21" t="s">
        <v>269</v>
      </c>
      <c r="E10511" s="26">
        <v>1350</v>
      </c>
      <c r="G10511" s="21" t="s">
        <v>1616</v>
      </c>
      <c r="H10511" s="21" t="s">
        <v>1772</v>
      </c>
      <c r="I10511" s="25" t="str">
        <f>YEAR(B10511)&amp;"_"&amp;WEEKNUM(B10511)</f>
        <v>2016_18</v>
      </c>
      <c r="P10511" s="21" t="e">
        <f t="shared" ca="1" si="370"/>
        <v>#NAME?</v>
      </c>
    </row>
    <row r="10512" spans="1:16" x14ac:dyDescent="0.25">
      <c r="A10512" s="21" t="s">
        <v>2119</v>
      </c>
      <c r="B10512" s="25">
        <v>42486</v>
      </c>
      <c r="C10512" s="21" t="s">
        <v>6</v>
      </c>
      <c r="D10512" s="21" t="s">
        <v>1811</v>
      </c>
      <c r="E10512" s="21"/>
      <c r="F10512" s="55">
        <v>31.02</v>
      </c>
      <c r="G10512" s="21" t="s">
        <v>1556</v>
      </c>
      <c r="P10512" s="21" t="e">
        <f t="shared" ca="1" si="370"/>
        <v>#NAME?</v>
      </c>
    </row>
    <row r="10513" spans="1:16" x14ac:dyDescent="0.25">
      <c r="A10513" s="21" t="s">
        <v>2119</v>
      </c>
      <c r="B10513" s="25">
        <v>42486</v>
      </c>
      <c r="C10513" s="21" t="s">
        <v>1230</v>
      </c>
      <c r="D10513" s="21" t="s">
        <v>1812</v>
      </c>
      <c r="E10513" s="21"/>
      <c r="F10513" s="55">
        <v>362.74</v>
      </c>
      <c r="G10513" s="21" t="s">
        <v>69</v>
      </c>
      <c r="H10513" s="21" t="s">
        <v>1573</v>
      </c>
      <c r="P10513" s="21" t="e">
        <f t="shared" ca="1" si="370"/>
        <v>#NAME?</v>
      </c>
    </row>
    <row r="10514" spans="1:16" x14ac:dyDescent="0.25">
      <c r="A10514" s="21" t="s">
        <v>2119</v>
      </c>
      <c r="B10514" s="25">
        <v>42486</v>
      </c>
      <c r="C10514" s="21" t="s">
        <v>1230</v>
      </c>
      <c r="D10514" s="21" t="s">
        <v>1813</v>
      </c>
      <c r="E10514" s="21"/>
      <c r="F10514" s="55">
        <v>60.46</v>
      </c>
      <c r="G10514" s="21" t="s">
        <v>69</v>
      </c>
      <c r="H10514" s="21" t="s">
        <v>1573</v>
      </c>
      <c r="P10514" s="21" t="e">
        <f t="shared" ca="1" si="370"/>
        <v>#NAME?</v>
      </c>
    </row>
    <row r="10515" spans="1:16" x14ac:dyDescent="0.25">
      <c r="A10515" s="21" t="s">
        <v>2119</v>
      </c>
      <c r="B10515" s="25">
        <v>42486</v>
      </c>
      <c r="C10515" s="21" t="s">
        <v>6</v>
      </c>
      <c r="D10515" s="21" t="s">
        <v>1814</v>
      </c>
      <c r="E10515" s="21"/>
      <c r="F10515" s="55">
        <v>375.36</v>
      </c>
      <c r="G10515" s="21" t="s">
        <v>1635</v>
      </c>
      <c r="H10515" s="21" t="s">
        <v>1770</v>
      </c>
      <c r="P10515" s="21" t="e">
        <f t="shared" ca="1" si="370"/>
        <v>#NAME?</v>
      </c>
    </row>
    <row r="10516" spans="1:16" x14ac:dyDescent="0.25">
      <c r="A10516" s="21" t="s">
        <v>2119</v>
      </c>
      <c r="B10516" s="25">
        <v>42486</v>
      </c>
      <c r="C10516" s="21" t="s">
        <v>6</v>
      </c>
      <c r="D10516" s="21" t="s">
        <v>1815</v>
      </c>
      <c r="E10516" s="21"/>
      <c r="F10516" s="55">
        <v>408.4</v>
      </c>
      <c r="G10516" s="21" t="s">
        <v>1679</v>
      </c>
      <c r="P10516" s="21" t="e">
        <f t="shared" ca="1" si="370"/>
        <v>#NAME?</v>
      </c>
    </row>
    <row r="10517" spans="1:16" x14ac:dyDescent="0.25">
      <c r="A10517" s="21" t="s">
        <v>2119</v>
      </c>
      <c r="B10517" s="25">
        <v>42486</v>
      </c>
      <c r="C10517" s="21" t="s">
        <v>1230</v>
      </c>
      <c r="D10517" s="21" t="s">
        <v>1816</v>
      </c>
      <c r="E10517" s="21"/>
      <c r="F10517" s="55">
        <v>1090.42</v>
      </c>
      <c r="G10517" s="21" t="s">
        <v>1899</v>
      </c>
      <c r="H10517" s="21" t="s">
        <v>1772</v>
      </c>
      <c r="P10517" s="21" t="e">
        <f t="shared" ca="1" si="370"/>
        <v>#NAME?</v>
      </c>
    </row>
    <row r="10518" spans="1:16" x14ac:dyDescent="0.25">
      <c r="A10518" s="21" t="s">
        <v>2119</v>
      </c>
      <c r="B10518" s="25">
        <v>42487</v>
      </c>
      <c r="C10518" s="21" t="s">
        <v>1015</v>
      </c>
      <c r="D10518" s="21" t="s">
        <v>46</v>
      </c>
      <c r="E10518" s="26">
        <v>1640</v>
      </c>
      <c r="G10518" s="21" t="s">
        <v>69</v>
      </c>
      <c r="H10518" s="21" t="s">
        <v>1573</v>
      </c>
      <c r="I10518" s="25" t="str">
        <f>YEAR(B10518)&amp;"_"&amp;WEEKNUM(B10518)</f>
        <v>2016_18</v>
      </c>
      <c r="P10518" s="21" t="e">
        <f t="shared" ca="1" si="370"/>
        <v>#NAME?</v>
      </c>
    </row>
    <row r="10519" spans="1:16" x14ac:dyDescent="0.25">
      <c r="A10519" s="21" t="s">
        <v>2119</v>
      </c>
      <c r="B10519" s="25">
        <v>42487</v>
      </c>
      <c r="C10519" s="21" t="s">
        <v>1015</v>
      </c>
      <c r="D10519" s="21" t="s">
        <v>46</v>
      </c>
      <c r="E10519" s="26">
        <v>175</v>
      </c>
      <c r="G10519" s="21" t="s">
        <v>69</v>
      </c>
      <c r="H10519" s="21" t="s">
        <v>1573</v>
      </c>
      <c r="I10519" s="25" t="str">
        <f>YEAR(B10519)&amp;"_"&amp;WEEKNUM(B10519)</f>
        <v>2016_18</v>
      </c>
      <c r="P10519" s="21" t="e">
        <f t="shared" ca="1" si="370"/>
        <v>#NAME?</v>
      </c>
    </row>
    <row r="10520" spans="1:16" x14ac:dyDescent="0.25">
      <c r="A10520" s="21" t="s">
        <v>2119</v>
      </c>
      <c r="B10520" s="25">
        <v>42487</v>
      </c>
      <c r="C10520" s="21" t="s">
        <v>6</v>
      </c>
      <c r="D10520" s="21" t="s">
        <v>1817</v>
      </c>
      <c r="E10520" s="21"/>
      <c r="F10520" s="55">
        <v>174.92</v>
      </c>
      <c r="G10520" s="21" t="s">
        <v>1818</v>
      </c>
      <c r="H10520" s="21" t="s">
        <v>1770</v>
      </c>
      <c r="P10520" s="21" t="e">
        <f t="shared" ca="1" si="370"/>
        <v>#NAME?</v>
      </c>
    </row>
    <row r="10521" spans="1:16" x14ac:dyDescent="0.25">
      <c r="A10521" s="21" t="s">
        <v>2119</v>
      </c>
      <c r="B10521" s="25">
        <v>42487</v>
      </c>
      <c r="C10521" s="21" t="s">
        <v>6</v>
      </c>
      <c r="D10521" s="21" t="s">
        <v>299</v>
      </c>
      <c r="E10521" s="21"/>
      <c r="F10521" s="55">
        <v>20.12</v>
      </c>
      <c r="G10521" s="21" t="s">
        <v>1538</v>
      </c>
      <c r="H10521" s="21" t="s">
        <v>1770</v>
      </c>
      <c r="P10521" s="21" t="e">
        <f t="shared" ca="1" si="370"/>
        <v>#NAME?</v>
      </c>
    </row>
    <row r="10522" spans="1:16" x14ac:dyDescent="0.25">
      <c r="A10522" s="21" t="s">
        <v>2119</v>
      </c>
      <c r="B10522" s="25">
        <v>42487</v>
      </c>
      <c r="C10522" s="21" t="s">
        <v>6</v>
      </c>
      <c r="D10522" s="21" t="s">
        <v>1819</v>
      </c>
      <c r="E10522" s="21"/>
      <c r="F10522" s="55">
        <v>196.59</v>
      </c>
      <c r="G10522" s="21" t="s">
        <v>1679</v>
      </c>
      <c r="P10522" s="21" t="e">
        <f t="shared" ca="1" si="370"/>
        <v>#NAME?</v>
      </c>
    </row>
    <row r="10523" spans="1:16" x14ac:dyDescent="0.25">
      <c r="A10523" s="21" t="s">
        <v>2119</v>
      </c>
      <c r="B10523" s="25">
        <v>42488</v>
      </c>
      <c r="C10523" s="21" t="s">
        <v>21</v>
      </c>
      <c r="D10523" s="21" t="s">
        <v>452</v>
      </c>
      <c r="E10523" s="26">
        <v>1850</v>
      </c>
      <c r="G10523" s="21" t="s">
        <v>1560</v>
      </c>
      <c r="H10523" s="21" t="s">
        <v>1770</v>
      </c>
      <c r="I10523" s="25" t="str">
        <f>YEAR(B10523)&amp;"_"&amp;WEEKNUM(B10523)</f>
        <v>2016_18</v>
      </c>
      <c r="P10523" s="21" t="e">
        <f t="shared" ca="1" si="370"/>
        <v>#NAME?</v>
      </c>
    </row>
    <row r="10524" spans="1:16" x14ac:dyDescent="0.25">
      <c r="A10524" s="21" t="s">
        <v>2119</v>
      </c>
      <c r="B10524" s="25">
        <v>42488</v>
      </c>
      <c r="C10524" s="21" t="s">
        <v>21</v>
      </c>
      <c r="D10524" s="21" t="s">
        <v>452</v>
      </c>
      <c r="E10524" s="26">
        <v>200</v>
      </c>
      <c r="G10524" s="21" t="s">
        <v>355</v>
      </c>
      <c r="H10524" s="21" t="s">
        <v>1771</v>
      </c>
      <c r="I10524" s="25" t="str">
        <f>YEAR(B10524)&amp;"_"&amp;WEEKNUM(B10524)</f>
        <v>2016_18</v>
      </c>
      <c r="P10524" s="21" t="e">
        <f t="shared" ca="1" si="370"/>
        <v>#NAME?</v>
      </c>
    </row>
    <row r="10525" spans="1:16" x14ac:dyDescent="0.25">
      <c r="A10525" s="21" t="s">
        <v>2119</v>
      </c>
      <c r="B10525" s="25">
        <v>42488</v>
      </c>
      <c r="C10525" s="21" t="s">
        <v>21</v>
      </c>
      <c r="D10525" s="21" t="s">
        <v>452</v>
      </c>
      <c r="E10525" s="26">
        <v>400</v>
      </c>
      <c r="G10525" s="21" t="s">
        <v>1617</v>
      </c>
      <c r="H10525" s="21" t="s">
        <v>1770</v>
      </c>
      <c r="I10525" s="25" t="str">
        <f>YEAR(B10525)&amp;"_"&amp;WEEKNUM(B10525)</f>
        <v>2016_18</v>
      </c>
      <c r="P10525" s="21" t="e">
        <f t="shared" ca="1" si="370"/>
        <v>#NAME?</v>
      </c>
    </row>
    <row r="10526" spans="1:16" x14ac:dyDescent="0.25">
      <c r="A10526" s="21" t="s">
        <v>2119</v>
      </c>
      <c r="B10526" s="25">
        <v>42488</v>
      </c>
      <c r="C10526" s="21" t="s">
        <v>21</v>
      </c>
      <c r="D10526" s="21" t="s">
        <v>525</v>
      </c>
      <c r="E10526" s="26">
        <v>39</v>
      </c>
      <c r="G10526" s="21" t="s">
        <v>525</v>
      </c>
      <c r="H10526" s="21" t="s">
        <v>1771</v>
      </c>
      <c r="I10526" s="25" t="str">
        <f>YEAR(B10526)&amp;"_"&amp;WEEKNUM(B10526)</f>
        <v>2016_18</v>
      </c>
      <c r="P10526" s="21" t="e">
        <f t="shared" ca="1" si="370"/>
        <v>#NAME?</v>
      </c>
    </row>
    <row r="10527" spans="1:16" x14ac:dyDescent="0.25">
      <c r="A10527" s="21" t="s">
        <v>2119</v>
      </c>
      <c r="B10527" s="25">
        <v>42488</v>
      </c>
      <c r="C10527" s="21" t="s">
        <v>1015</v>
      </c>
      <c r="D10527" s="21" t="s">
        <v>452</v>
      </c>
      <c r="E10527" s="26">
        <v>950</v>
      </c>
      <c r="G10527" s="21" t="s">
        <v>1542</v>
      </c>
      <c r="H10527" s="21" t="s">
        <v>1777</v>
      </c>
      <c r="I10527" s="25" t="str">
        <f>YEAR(B10527)&amp;"_"&amp;WEEKNUM(B10527)</f>
        <v>2016_18</v>
      </c>
      <c r="P10527" s="21" t="e">
        <f t="shared" ca="1" si="370"/>
        <v>#NAME?</v>
      </c>
    </row>
    <row r="10528" spans="1:16" x14ac:dyDescent="0.25">
      <c r="A10528" s="21" t="s">
        <v>2119</v>
      </c>
      <c r="B10528" s="25">
        <v>42488</v>
      </c>
      <c r="C10528" s="21" t="s">
        <v>6</v>
      </c>
      <c r="D10528" s="21" t="s">
        <v>1820</v>
      </c>
      <c r="E10528" s="21"/>
      <c r="F10528" s="55">
        <v>152.30000000000001</v>
      </c>
      <c r="G10528" s="21" t="s">
        <v>1560</v>
      </c>
      <c r="H10528" s="21" t="s">
        <v>1770</v>
      </c>
      <c r="P10528" s="21" t="e">
        <f t="shared" ca="1" si="370"/>
        <v>#NAME?</v>
      </c>
    </row>
    <row r="10529" spans="1:16" x14ac:dyDescent="0.25">
      <c r="A10529" s="21" t="s">
        <v>2119</v>
      </c>
      <c r="B10529" s="25">
        <v>42488</v>
      </c>
      <c r="C10529" s="21" t="s">
        <v>1230</v>
      </c>
      <c r="D10529" s="21" t="s">
        <v>1821</v>
      </c>
      <c r="E10529" s="21"/>
      <c r="F10529" s="55">
        <v>1367.36</v>
      </c>
      <c r="G10529" s="21" t="s">
        <v>1616</v>
      </c>
      <c r="H10529" s="21" t="s">
        <v>1772</v>
      </c>
      <c r="P10529" s="21" t="e">
        <f t="shared" ca="1" si="370"/>
        <v>#NAME?</v>
      </c>
    </row>
    <row r="10530" spans="1:16" x14ac:dyDescent="0.25">
      <c r="A10530" s="21" t="s">
        <v>2119</v>
      </c>
      <c r="B10530" s="25">
        <v>42488</v>
      </c>
      <c r="C10530" s="21" t="s">
        <v>6</v>
      </c>
      <c r="D10530" s="21" t="s">
        <v>1822</v>
      </c>
      <c r="E10530" s="21"/>
      <c r="F10530" s="55">
        <v>1101.58</v>
      </c>
      <c r="G10530" s="21" t="s">
        <v>1635</v>
      </c>
      <c r="H10530" s="21" t="s">
        <v>1770</v>
      </c>
      <c r="P10530" s="21" t="e">
        <f t="shared" ca="1" si="370"/>
        <v>#NAME?</v>
      </c>
    </row>
    <row r="10531" spans="1:16" x14ac:dyDescent="0.25">
      <c r="A10531" s="21" t="s">
        <v>2119</v>
      </c>
      <c r="B10531" s="25">
        <v>42488</v>
      </c>
      <c r="C10531" s="21" t="s">
        <v>6</v>
      </c>
      <c r="D10531" s="21" t="s">
        <v>1823</v>
      </c>
      <c r="E10531" s="21"/>
      <c r="F10531" s="55">
        <v>446.44</v>
      </c>
      <c r="G10531" s="21" t="s">
        <v>1679</v>
      </c>
      <c r="P10531" s="21" t="e">
        <f t="shared" ca="1" si="370"/>
        <v>#NAME?</v>
      </c>
    </row>
    <row r="10532" spans="1:16" x14ac:dyDescent="0.25">
      <c r="A10532" s="21" t="s">
        <v>2119</v>
      </c>
      <c r="B10532" s="25">
        <v>42488</v>
      </c>
      <c r="C10532" s="21" t="s">
        <v>6</v>
      </c>
      <c r="D10532" s="21" t="s">
        <v>1824</v>
      </c>
      <c r="E10532" s="21"/>
      <c r="F10532" s="55">
        <v>91.28</v>
      </c>
      <c r="G10532" s="21" t="s">
        <v>1679</v>
      </c>
      <c r="P10532" s="21" t="e">
        <f t="shared" ca="1" si="370"/>
        <v>#NAME?</v>
      </c>
    </row>
    <row r="10533" spans="1:16" x14ac:dyDescent="0.25">
      <c r="A10533" s="21" t="s">
        <v>2119</v>
      </c>
      <c r="B10533" s="25">
        <v>42489</v>
      </c>
      <c r="C10533" s="21" t="s">
        <v>21</v>
      </c>
      <c r="D10533" s="21" t="s">
        <v>261</v>
      </c>
      <c r="E10533" s="26">
        <v>300</v>
      </c>
      <c r="G10533" s="21" t="s">
        <v>1560</v>
      </c>
      <c r="H10533" s="21" t="s">
        <v>1770</v>
      </c>
      <c r="I10533" s="25" t="str">
        <f t="shared" ref="I10533:I10539" si="371">YEAR(B10533)&amp;"_"&amp;WEEKNUM(B10533)</f>
        <v>2016_18</v>
      </c>
      <c r="P10533" s="21" t="e">
        <f t="shared" ca="1" si="370"/>
        <v>#NAME?</v>
      </c>
    </row>
    <row r="10534" spans="1:16" x14ac:dyDescent="0.25">
      <c r="A10534" s="21" t="s">
        <v>2119</v>
      </c>
      <c r="B10534" s="25">
        <v>42489</v>
      </c>
      <c r="C10534" s="21" t="s">
        <v>21</v>
      </c>
      <c r="D10534" s="21" t="s">
        <v>494</v>
      </c>
      <c r="E10534" s="26">
        <v>400</v>
      </c>
      <c r="G10534" s="21" t="s">
        <v>1560</v>
      </c>
      <c r="H10534" s="21" t="s">
        <v>1770</v>
      </c>
      <c r="I10534" s="25" t="str">
        <f t="shared" si="371"/>
        <v>2016_18</v>
      </c>
      <c r="P10534" s="21" t="e">
        <f t="shared" ca="1" si="370"/>
        <v>#NAME?</v>
      </c>
    </row>
    <row r="10535" spans="1:16" x14ac:dyDescent="0.25">
      <c r="A10535" s="21" t="s">
        <v>2119</v>
      </c>
      <c r="B10535" s="25">
        <v>42489</v>
      </c>
      <c r="C10535" s="21" t="s">
        <v>21</v>
      </c>
      <c r="D10535" s="21" t="s">
        <v>1376</v>
      </c>
      <c r="E10535" s="26">
        <v>640</v>
      </c>
      <c r="G10535" s="21" t="s">
        <v>290</v>
      </c>
      <c r="H10535" s="21" t="s">
        <v>1771</v>
      </c>
      <c r="I10535" s="25" t="str">
        <f t="shared" si="371"/>
        <v>2016_18</v>
      </c>
      <c r="P10535" s="21" t="e">
        <f t="shared" ca="1" si="370"/>
        <v>#NAME?</v>
      </c>
    </row>
    <row r="10536" spans="1:16" x14ac:dyDescent="0.25">
      <c r="A10536" s="21" t="s">
        <v>2119</v>
      </c>
      <c r="B10536" s="25">
        <v>42489</v>
      </c>
      <c r="C10536" s="21" t="s">
        <v>21</v>
      </c>
      <c r="D10536" s="21" t="s">
        <v>1376</v>
      </c>
      <c r="E10536" s="26">
        <v>320</v>
      </c>
      <c r="G10536" s="21" t="s">
        <v>1617</v>
      </c>
      <c r="H10536" s="21" t="s">
        <v>1770</v>
      </c>
      <c r="I10536" s="25" t="str">
        <f t="shared" si="371"/>
        <v>2016_18</v>
      </c>
      <c r="P10536" s="21" t="e">
        <f t="shared" ca="1" si="370"/>
        <v>#NAME?</v>
      </c>
    </row>
    <row r="10537" spans="1:16" x14ac:dyDescent="0.25">
      <c r="A10537" s="21" t="s">
        <v>2119</v>
      </c>
      <c r="B10537" s="25">
        <v>42489</v>
      </c>
      <c r="C10537" s="21" t="s">
        <v>21</v>
      </c>
      <c r="D10537" s="21" t="s">
        <v>1376</v>
      </c>
      <c r="E10537" s="26">
        <v>960</v>
      </c>
      <c r="G10537" s="21" t="s">
        <v>69</v>
      </c>
      <c r="H10537" s="21" t="s">
        <v>1573</v>
      </c>
      <c r="I10537" s="25" t="str">
        <f t="shared" si="371"/>
        <v>2016_18</v>
      </c>
      <c r="P10537" s="21" t="e">
        <f t="shared" ca="1" si="370"/>
        <v>#NAME?</v>
      </c>
    </row>
    <row r="10538" spans="1:16" x14ac:dyDescent="0.25">
      <c r="A10538" s="21" t="s">
        <v>2119</v>
      </c>
      <c r="B10538" s="25">
        <v>42489</v>
      </c>
      <c r="C10538" s="21" t="s">
        <v>21</v>
      </c>
      <c r="D10538" s="21" t="s">
        <v>1376</v>
      </c>
      <c r="E10538" s="26">
        <v>640</v>
      </c>
      <c r="G10538" s="21" t="s">
        <v>1635</v>
      </c>
      <c r="H10538" s="21" t="s">
        <v>1770</v>
      </c>
      <c r="I10538" s="25" t="str">
        <f t="shared" si="371"/>
        <v>2016_18</v>
      </c>
      <c r="P10538" s="21" t="e">
        <f t="shared" ca="1" si="370"/>
        <v>#NAME?</v>
      </c>
    </row>
    <row r="10539" spans="1:16" x14ac:dyDescent="0.25">
      <c r="A10539" s="21" t="s">
        <v>2119</v>
      </c>
      <c r="B10539" s="25">
        <v>42489</v>
      </c>
      <c r="C10539" s="21" t="s">
        <v>21</v>
      </c>
      <c r="D10539" s="21" t="s">
        <v>1376</v>
      </c>
      <c r="E10539" s="26">
        <v>1600</v>
      </c>
      <c r="G10539" s="21" t="s">
        <v>1899</v>
      </c>
      <c r="H10539" s="21" t="s">
        <v>1772</v>
      </c>
      <c r="I10539" s="25" t="str">
        <f t="shared" si="371"/>
        <v>2016_18</v>
      </c>
      <c r="P10539" s="21" t="e">
        <f t="shared" ca="1" si="370"/>
        <v>#NAME?</v>
      </c>
    </row>
    <row r="10540" spans="1:16" x14ac:dyDescent="0.25">
      <c r="A10540" s="21" t="s">
        <v>2119</v>
      </c>
      <c r="B10540" s="25">
        <v>42489</v>
      </c>
      <c r="C10540" s="21" t="s">
        <v>1230</v>
      </c>
      <c r="D10540" s="21" t="s">
        <v>3709</v>
      </c>
      <c r="E10540" s="26">
        <v>53.62</v>
      </c>
      <c r="G10540" s="21" t="s">
        <v>1675</v>
      </c>
      <c r="P10540" s="21" t="e">
        <f t="shared" ca="1" si="370"/>
        <v>#NAME?</v>
      </c>
    </row>
    <row r="10541" spans="1:16" x14ac:dyDescent="0.25">
      <c r="A10541" s="21" t="s">
        <v>2119</v>
      </c>
      <c r="B10541" s="25">
        <v>42489</v>
      </c>
      <c r="C10541" s="21" t="s">
        <v>1230</v>
      </c>
      <c r="D10541" s="21" t="s">
        <v>3709</v>
      </c>
      <c r="E10541" s="26">
        <v>651.29999999999995</v>
      </c>
      <c r="G10541" s="21" t="s">
        <v>1675</v>
      </c>
      <c r="P10541" s="21" t="e">
        <f t="shared" ca="1" si="370"/>
        <v>#NAME?</v>
      </c>
    </row>
    <row r="10542" spans="1:16" x14ac:dyDescent="0.25">
      <c r="A10542" s="21" t="s">
        <v>2119</v>
      </c>
      <c r="B10542" s="25">
        <v>42489</v>
      </c>
      <c r="C10542" s="21" t="s">
        <v>1230</v>
      </c>
      <c r="D10542" s="21" t="s">
        <v>1825</v>
      </c>
      <c r="E10542" s="21"/>
      <c r="F10542" s="55">
        <v>202</v>
      </c>
      <c r="G10542" s="21" t="s">
        <v>69</v>
      </c>
      <c r="H10542" s="21" t="s">
        <v>1573</v>
      </c>
      <c r="P10542" s="21" t="e">
        <f t="shared" ca="1" si="370"/>
        <v>#NAME?</v>
      </c>
    </row>
    <row r="10543" spans="1:16" x14ac:dyDescent="0.25">
      <c r="A10543" s="21" t="s">
        <v>2119</v>
      </c>
      <c r="B10543" s="25">
        <v>42489</v>
      </c>
      <c r="C10543" s="21" t="s">
        <v>6</v>
      </c>
      <c r="D10543" s="21" t="s">
        <v>1826</v>
      </c>
      <c r="E10543" s="21"/>
      <c r="F10543" s="55">
        <v>204.39</v>
      </c>
      <c r="G10543" s="21" t="s">
        <v>1635</v>
      </c>
      <c r="H10543" s="21" t="s">
        <v>1770</v>
      </c>
      <c r="P10543" s="21" t="e">
        <f t="shared" ca="1" si="370"/>
        <v>#NAME?</v>
      </c>
    </row>
    <row r="10544" spans="1:16" x14ac:dyDescent="0.25">
      <c r="A10544" s="21" t="s">
        <v>2119</v>
      </c>
      <c r="B10544" s="25">
        <v>42489</v>
      </c>
      <c r="C10544" s="21" t="s">
        <v>6</v>
      </c>
      <c r="D10544" s="21" t="s">
        <v>1827</v>
      </c>
      <c r="E10544" s="21"/>
      <c r="F10544" s="55">
        <v>215.41</v>
      </c>
      <c r="G10544" s="21" t="s">
        <v>1591</v>
      </c>
      <c r="H10544" s="21" t="s">
        <v>1770</v>
      </c>
      <c r="P10544" s="21" t="e">
        <f t="shared" ca="1" si="370"/>
        <v>#NAME?</v>
      </c>
    </row>
    <row r="10545" spans="1:16" x14ac:dyDescent="0.25">
      <c r="A10545" s="21" t="s">
        <v>2119</v>
      </c>
      <c r="B10545" s="25">
        <v>42489</v>
      </c>
      <c r="C10545" s="21" t="s">
        <v>6</v>
      </c>
      <c r="D10545" s="21" t="s">
        <v>1828</v>
      </c>
      <c r="E10545" s="21"/>
      <c r="F10545" s="55">
        <v>123.89</v>
      </c>
      <c r="G10545" s="21" t="s">
        <v>1679</v>
      </c>
      <c r="P10545" s="21" t="e">
        <f t="shared" ca="1" si="370"/>
        <v>#NAME?</v>
      </c>
    </row>
    <row r="10546" spans="1:16" x14ac:dyDescent="0.25">
      <c r="A10546" s="21" t="s">
        <v>2119</v>
      </c>
      <c r="B10546" s="25">
        <v>42490</v>
      </c>
      <c r="C10546" s="21" t="s">
        <v>1230</v>
      </c>
      <c r="D10546" s="21" t="s">
        <v>1829</v>
      </c>
      <c r="E10546" s="21"/>
      <c r="F10546" s="55">
        <v>78.569999999999993</v>
      </c>
      <c r="G10546" s="21" t="s">
        <v>69</v>
      </c>
      <c r="H10546" s="21" t="s">
        <v>1573</v>
      </c>
      <c r="P10546" s="21" t="e">
        <f t="shared" ca="1" si="370"/>
        <v>#NAME?</v>
      </c>
    </row>
    <row r="10547" spans="1:16" x14ac:dyDescent="0.25">
      <c r="A10547" s="21" t="s">
        <v>2119</v>
      </c>
      <c r="B10547" s="25">
        <v>42490</v>
      </c>
      <c r="C10547" s="21" t="s">
        <v>6</v>
      </c>
      <c r="D10547" s="21" t="s">
        <v>1830</v>
      </c>
      <c r="E10547" s="21"/>
      <c r="F10547" s="55">
        <v>78.69</v>
      </c>
      <c r="G10547" s="21" t="s">
        <v>1635</v>
      </c>
      <c r="H10547" s="21" t="s">
        <v>1770</v>
      </c>
      <c r="P10547" s="21" t="e">
        <f t="shared" ca="1" si="370"/>
        <v>#NAME?</v>
      </c>
    </row>
    <row r="10548" spans="1:16" x14ac:dyDescent="0.25">
      <c r="A10548" s="21" t="s">
        <v>2119</v>
      </c>
      <c r="B10548" s="25">
        <v>42490</v>
      </c>
      <c r="C10548" s="21" t="s">
        <v>1230</v>
      </c>
      <c r="D10548" s="21" t="s">
        <v>1831</v>
      </c>
      <c r="E10548" s="21"/>
      <c r="F10548" s="55">
        <v>166.06</v>
      </c>
      <c r="G10548" s="21" t="s">
        <v>1832</v>
      </c>
      <c r="H10548" s="21" t="s">
        <v>1772</v>
      </c>
      <c r="P10548" s="21" t="e">
        <f t="shared" ca="1" si="370"/>
        <v>#NAME?</v>
      </c>
    </row>
    <row r="10549" spans="1:16" x14ac:dyDescent="0.25">
      <c r="A10549" s="21" t="s">
        <v>2119</v>
      </c>
      <c r="B10549" s="25">
        <v>42490</v>
      </c>
      <c r="C10549" s="21" t="s">
        <v>1230</v>
      </c>
      <c r="D10549" s="21" t="s">
        <v>1833</v>
      </c>
      <c r="E10549" s="21"/>
      <c r="F10549" s="55">
        <v>459.2</v>
      </c>
      <c r="G10549" s="21" t="s">
        <v>1616</v>
      </c>
      <c r="H10549" s="21" t="s">
        <v>1772</v>
      </c>
      <c r="P10549" s="21" t="e">
        <f t="shared" ca="1" si="370"/>
        <v>#NAME?</v>
      </c>
    </row>
    <row r="10550" spans="1:16" x14ac:dyDescent="0.25">
      <c r="A10550" s="21" t="s">
        <v>2119</v>
      </c>
      <c r="B10550" s="25">
        <v>42490</v>
      </c>
      <c r="C10550" s="21" t="s">
        <v>1230</v>
      </c>
      <c r="D10550" s="21" t="s">
        <v>1834</v>
      </c>
      <c r="E10550" s="21"/>
      <c r="F10550" s="55">
        <v>303.32</v>
      </c>
      <c r="G10550" s="21" t="s">
        <v>1675</v>
      </c>
      <c r="H10550" s="21" t="s">
        <v>1772</v>
      </c>
      <c r="P10550" s="21" t="e">
        <f t="shared" ca="1" si="370"/>
        <v>#NAME?</v>
      </c>
    </row>
    <row r="10551" spans="1:16" x14ac:dyDescent="0.25">
      <c r="A10551" s="21" t="s">
        <v>2119</v>
      </c>
      <c r="B10551" s="25">
        <v>42492</v>
      </c>
      <c r="C10551" s="21" t="s">
        <v>21</v>
      </c>
      <c r="D10551" s="21" t="s">
        <v>40</v>
      </c>
      <c r="E10551" s="26">
        <v>1320</v>
      </c>
      <c r="G10551" s="21" t="s">
        <v>1899</v>
      </c>
      <c r="H10551" s="21" t="s">
        <v>1772</v>
      </c>
      <c r="I10551" s="25" t="str">
        <f t="shared" ref="I10551:I10558" si="372">YEAR(B10551)&amp;"_"&amp;WEEKNUM(B10551)</f>
        <v>2016_19</v>
      </c>
      <c r="P10551" s="21" t="e">
        <f t="shared" ca="1" si="370"/>
        <v>#NAME?</v>
      </c>
    </row>
    <row r="10552" spans="1:16" x14ac:dyDescent="0.25">
      <c r="A10552" s="21" t="s">
        <v>2119</v>
      </c>
      <c r="B10552" s="25">
        <v>42492</v>
      </c>
      <c r="C10552" s="21" t="s">
        <v>21</v>
      </c>
      <c r="D10552" s="21" t="s">
        <v>40</v>
      </c>
      <c r="E10552" s="26">
        <v>2670</v>
      </c>
      <c r="G10552" s="21" t="s">
        <v>1675</v>
      </c>
      <c r="H10552" s="21" t="s">
        <v>1772</v>
      </c>
      <c r="I10552" s="25" t="str">
        <f t="shared" si="372"/>
        <v>2016_19</v>
      </c>
      <c r="P10552" s="21" t="e">
        <f t="shared" ca="1" si="370"/>
        <v>#NAME?</v>
      </c>
    </row>
    <row r="10553" spans="1:16" x14ac:dyDescent="0.25">
      <c r="A10553" s="21" t="s">
        <v>2119</v>
      </c>
      <c r="B10553" s="25">
        <v>42492</v>
      </c>
      <c r="C10553" s="21" t="s">
        <v>21</v>
      </c>
      <c r="D10553" s="21" t="s">
        <v>40</v>
      </c>
      <c r="E10553" s="26">
        <v>505</v>
      </c>
      <c r="G10553" s="21" t="s">
        <v>1560</v>
      </c>
      <c r="H10553" s="21" t="s">
        <v>1770</v>
      </c>
      <c r="I10553" s="25" t="str">
        <f t="shared" si="372"/>
        <v>2016_19</v>
      </c>
      <c r="P10553" s="21" t="e">
        <f t="shared" ca="1" si="370"/>
        <v>#NAME?</v>
      </c>
    </row>
    <row r="10554" spans="1:16" x14ac:dyDescent="0.25">
      <c r="A10554" s="21" t="s">
        <v>2119</v>
      </c>
      <c r="B10554" s="25">
        <v>42492</v>
      </c>
      <c r="C10554" s="21" t="s">
        <v>21</v>
      </c>
      <c r="D10554" s="21" t="s">
        <v>40</v>
      </c>
      <c r="E10554" s="26">
        <v>2150</v>
      </c>
      <c r="G10554" s="21" t="s">
        <v>1616</v>
      </c>
      <c r="H10554" s="21" t="s">
        <v>1772</v>
      </c>
      <c r="I10554" s="25" t="str">
        <f t="shared" si="372"/>
        <v>2016_19</v>
      </c>
      <c r="P10554" s="21" t="e">
        <f t="shared" ca="1" si="370"/>
        <v>#NAME?</v>
      </c>
    </row>
    <row r="10555" spans="1:16" x14ac:dyDescent="0.25">
      <c r="A10555" s="21" t="s">
        <v>2119</v>
      </c>
      <c r="B10555" s="25">
        <v>42492</v>
      </c>
      <c r="C10555" s="21" t="s">
        <v>21</v>
      </c>
      <c r="D10555" s="21" t="s">
        <v>1382</v>
      </c>
      <c r="E10555" s="26">
        <v>6500</v>
      </c>
      <c r="G10555" s="21" t="s">
        <v>1679</v>
      </c>
      <c r="H10555" s="21" t="s">
        <v>1770</v>
      </c>
      <c r="I10555" s="25" t="str">
        <f t="shared" si="372"/>
        <v>2016_19</v>
      </c>
      <c r="P10555" s="21" t="e">
        <f t="shared" ca="1" si="370"/>
        <v>#NAME?</v>
      </c>
    </row>
    <row r="10556" spans="1:16" x14ac:dyDescent="0.25">
      <c r="A10556" s="21" t="s">
        <v>2119</v>
      </c>
      <c r="B10556" s="25">
        <v>42492</v>
      </c>
      <c r="C10556" s="21" t="s">
        <v>21</v>
      </c>
      <c r="D10556" s="21" t="s">
        <v>1419</v>
      </c>
      <c r="E10556" s="26">
        <v>2900</v>
      </c>
      <c r="G10556" s="21" t="s">
        <v>1635</v>
      </c>
      <c r="H10556" s="21" t="s">
        <v>1770</v>
      </c>
      <c r="I10556" s="25" t="str">
        <f t="shared" si="372"/>
        <v>2016_19</v>
      </c>
      <c r="P10556" s="21" t="e">
        <f t="shared" ca="1" si="370"/>
        <v>#NAME?</v>
      </c>
    </row>
    <row r="10557" spans="1:16" x14ac:dyDescent="0.25">
      <c r="A10557" s="21" t="s">
        <v>2119</v>
      </c>
      <c r="B10557" s="25">
        <v>42492</v>
      </c>
      <c r="C10557" s="21" t="s">
        <v>21</v>
      </c>
      <c r="D10557" s="21" t="s">
        <v>255</v>
      </c>
      <c r="E10557" s="26">
        <v>1000</v>
      </c>
      <c r="G10557" s="21" t="s">
        <v>1635</v>
      </c>
      <c r="H10557" s="21" t="s">
        <v>1770</v>
      </c>
      <c r="I10557" s="25" t="str">
        <f t="shared" si="372"/>
        <v>2016_19</v>
      </c>
      <c r="P10557" s="21" t="e">
        <f t="shared" ca="1" si="370"/>
        <v>#NAME?</v>
      </c>
    </row>
    <row r="10558" spans="1:16" x14ac:dyDescent="0.25">
      <c r="A10558" s="21" t="s">
        <v>2119</v>
      </c>
      <c r="B10558" s="25">
        <v>42492</v>
      </c>
      <c r="C10558" s="21" t="s">
        <v>21</v>
      </c>
      <c r="D10558" s="21" t="s">
        <v>255</v>
      </c>
      <c r="E10558" s="26">
        <v>2000</v>
      </c>
      <c r="G10558" s="21" t="s">
        <v>1899</v>
      </c>
      <c r="H10558" s="21" t="s">
        <v>1772</v>
      </c>
      <c r="I10558" s="25" t="str">
        <f t="shared" si="372"/>
        <v>2016_19</v>
      </c>
      <c r="P10558" s="21" t="e">
        <f t="shared" ca="1" si="370"/>
        <v>#NAME?</v>
      </c>
    </row>
    <row r="10559" spans="1:16" x14ac:dyDescent="0.25">
      <c r="A10559" s="21" t="s">
        <v>2119</v>
      </c>
      <c r="B10559" s="25">
        <v>42492</v>
      </c>
      <c r="C10559" s="21" t="s">
        <v>1230</v>
      </c>
      <c r="D10559" s="21" t="s">
        <v>1776</v>
      </c>
      <c r="E10559" s="26">
        <v>835.86</v>
      </c>
      <c r="G10559" s="21" t="s">
        <v>1899</v>
      </c>
      <c r="H10559" s="21" t="s">
        <v>1772</v>
      </c>
      <c r="P10559" s="21" t="e">
        <f t="shared" ca="1" si="370"/>
        <v>#NAME?</v>
      </c>
    </row>
    <row r="10560" spans="1:16" x14ac:dyDescent="0.25">
      <c r="A10560" s="21" t="s">
        <v>2119</v>
      </c>
      <c r="B10560" s="25">
        <v>42492</v>
      </c>
      <c r="C10560" s="21" t="s">
        <v>6</v>
      </c>
      <c r="D10560" s="21" t="s">
        <v>1835</v>
      </c>
      <c r="E10560" s="21"/>
      <c r="F10560" s="55">
        <v>826.73</v>
      </c>
      <c r="G10560" s="21" t="s">
        <v>1635</v>
      </c>
      <c r="H10560" s="21" t="s">
        <v>1770</v>
      </c>
      <c r="P10560" s="21" t="e">
        <f t="shared" ca="1" si="370"/>
        <v>#NAME?</v>
      </c>
    </row>
    <row r="10561" spans="1:16" x14ac:dyDescent="0.25">
      <c r="A10561" s="21" t="s">
        <v>2119</v>
      </c>
      <c r="B10561" s="25">
        <v>42492</v>
      </c>
      <c r="C10561" s="21" t="s">
        <v>6</v>
      </c>
      <c r="D10561" s="21" t="s">
        <v>1836</v>
      </c>
      <c r="E10561" s="21"/>
      <c r="F10561" s="55">
        <v>135.38</v>
      </c>
      <c r="G10561" s="21" t="s">
        <v>1889</v>
      </c>
      <c r="P10561" s="21" t="e">
        <f t="shared" ca="1" si="370"/>
        <v>#NAME?</v>
      </c>
    </row>
    <row r="10562" spans="1:16" x14ac:dyDescent="0.25">
      <c r="A10562" s="21" t="s">
        <v>2119</v>
      </c>
      <c r="B10562" s="25">
        <v>42492</v>
      </c>
      <c r="C10562" s="21" t="s">
        <v>1230</v>
      </c>
      <c r="D10562" s="21" t="s">
        <v>1837</v>
      </c>
      <c r="E10562" s="21"/>
      <c r="F10562" s="55">
        <v>381.18</v>
      </c>
      <c r="G10562" s="21" t="s">
        <v>1899</v>
      </c>
      <c r="H10562" s="21" t="s">
        <v>1772</v>
      </c>
      <c r="P10562" s="21" t="e">
        <f t="shared" ca="1" si="370"/>
        <v>#NAME?</v>
      </c>
    </row>
    <row r="10563" spans="1:16" x14ac:dyDescent="0.25">
      <c r="A10563" s="21" t="s">
        <v>2119</v>
      </c>
      <c r="B10563" s="25">
        <v>42492</v>
      </c>
      <c r="C10563" s="21" t="s">
        <v>1230</v>
      </c>
      <c r="D10563" s="21" t="s">
        <v>1838</v>
      </c>
      <c r="E10563" s="21"/>
      <c r="F10563" s="55">
        <v>633.92999999999995</v>
      </c>
      <c r="G10563" s="21" t="s">
        <v>1675</v>
      </c>
      <c r="H10563" s="21" t="s">
        <v>1772</v>
      </c>
      <c r="P10563" s="21" t="e">
        <f t="shared" ca="1" si="370"/>
        <v>#NAME?</v>
      </c>
    </row>
    <row r="10564" spans="1:16" x14ac:dyDescent="0.25">
      <c r="A10564" s="21" t="s">
        <v>2119</v>
      </c>
      <c r="B10564" s="25">
        <v>42492</v>
      </c>
      <c r="C10564" s="21" t="s">
        <v>1015</v>
      </c>
      <c r="D10564" s="21" t="s">
        <v>508</v>
      </c>
      <c r="E10564" s="26">
        <v>642.63</v>
      </c>
      <c r="G10564" s="21" t="s">
        <v>454</v>
      </c>
      <c r="I10564" s="25" t="str">
        <f>YEAR(B10564)&amp;"_"&amp;WEEKNUM(B10564)</f>
        <v>2016_19</v>
      </c>
      <c r="P10564" s="21" t="e">
        <f t="shared" ca="1" si="370"/>
        <v>#NAME?</v>
      </c>
    </row>
    <row r="10565" spans="1:16" x14ac:dyDescent="0.25">
      <c r="A10565" s="21" t="s">
        <v>2119</v>
      </c>
      <c r="B10565" s="25">
        <v>42492</v>
      </c>
      <c r="C10565" s="21" t="s">
        <v>1015</v>
      </c>
      <c r="D10565" s="21" t="s">
        <v>508</v>
      </c>
      <c r="E10565" s="26">
        <v>48.41</v>
      </c>
      <c r="G10565" s="21" t="s">
        <v>454</v>
      </c>
      <c r="I10565" s="25" t="str">
        <f>YEAR(B10565)&amp;"_"&amp;WEEKNUM(B10565)</f>
        <v>2016_19</v>
      </c>
      <c r="P10565" s="21" t="e">
        <f t="shared" ca="1" si="370"/>
        <v>#NAME?</v>
      </c>
    </row>
    <row r="10566" spans="1:16" x14ac:dyDescent="0.25">
      <c r="A10566" s="21" t="s">
        <v>2119</v>
      </c>
      <c r="B10566" s="25">
        <v>42493</v>
      </c>
      <c r="C10566" s="21" t="s">
        <v>21</v>
      </c>
      <c r="D10566" s="21" t="s">
        <v>553</v>
      </c>
      <c r="E10566" s="26">
        <v>3500</v>
      </c>
      <c r="G10566" s="21" t="s">
        <v>1667</v>
      </c>
      <c r="H10566" s="21" t="s">
        <v>1770</v>
      </c>
      <c r="I10566" s="25" t="str">
        <f>YEAR(B10566)&amp;"_"&amp;WEEKNUM(B10566)</f>
        <v>2016_19</v>
      </c>
      <c r="P10566" s="21" t="e">
        <f t="shared" ca="1" si="370"/>
        <v>#NAME?</v>
      </c>
    </row>
    <row r="10567" spans="1:16" x14ac:dyDescent="0.25">
      <c r="A10567" s="21" t="s">
        <v>2119</v>
      </c>
      <c r="B10567" s="25">
        <v>42493</v>
      </c>
      <c r="C10567" s="21" t="s">
        <v>1230</v>
      </c>
      <c r="D10567" s="21" t="s">
        <v>1839</v>
      </c>
      <c r="E10567" s="21"/>
      <c r="F10567" s="55">
        <v>201.87</v>
      </c>
      <c r="G10567" s="21" t="s">
        <v>69</v>
      </c>
      <c r="H10567" s="21" t="s">
        <v>1573</v>
      </c>
      <c r="P10567" s="21" t="e">
        <f t="shared" ca="1" si="370"/>
        <v>#NAME?</v>
      </c>
    </row>
    <row r="10568" spans="1:16" x14ac:dyDescent="0.25">
      <c r="A10568" s="21" t="s">
        <v>2119</v>
      </c>
      <c r="B10568" s="25">
        <v>42493</v>
      </c>
      <c r="C10568" s="21">
        <v>3014551503</v>
      </c>
      <c r="D10568" s="21" t="s">
        <v>1840</v>
      </c>
      <c r="E10568" s="21"/>
      <c r="F10568" s="55">
        <v>42.52</v>
      </c>
      <c r="G10568" s="21" t="s">
        <v>69</v>
      </c>
      <c r="H10568" s="21" t="s">
        <v>1573</v>
      </c>
      <c r="P10568" s="21" t="e">
        <f t="shared" ca="1" si="370"/>
        <v>#NAME?</v>
      </c>
    </row>
    <row r="10569" spans="1:16" x14ac:dyDescent="0.25">
      <c r="A10569" s="21" t="s">
        <v>2119</v>
      </c>
      <c r="B10569" s="25">
        <v>42493</v>
      </c>
      <c r="C10569" s="21" t="s">
        <v>6</v>
      </c>
      <c r="D10569" s="21" t="s">
        <v>1841</v>
      </c>
      <c r="E10569" s="21"/>
      <c r="F10569" s="55">
        <v>1082.05</v>
      </c>
      <c r="G10569" s="21" t="s">
        <v>1679</v>
      </c>
      <c r="P10569" s="21" t="e">
        <f t="shared" ca="1" si="370"/>
        <v>#NAME?</v>
      </c>
    </row>
    <row r="10570" spans="1:16" x14ac:dyDescent="0.25">
      <c r="A10570" s="21" t="s">
        <v>2119</v>
      </c>
      <c r="B10570" s="25">
        <v>42493</v>
      </c>
      <c r="C10570" s="21" t="s">
        <v>1230</v>
      </c>
      <c r="D10570" s="21" t="s">
        <v>1842</v>
      </c>
      <c r="E10570" s="21"/>
      <c r="F10570" s="55">
        <v>1024.5899999999999</v>
      </c>
      <c r="G10570" s="21" t="s">
        <v>69</v>
      </c>
      <c r="H10570" s="21" t="s">
        <v>1573</v>
      </c>
      <c r="P10570" s="21" t="e">
        <f t="shared" ca="1" si="370"/>
        <v>#NAME?</v>
      </c>
    </row>
    <row r="10571" spans="1:16" x14ac:dyDescent="0.25">
      <c r="A10571" s="21" t="s">
        <v>2119</v>
      </c>
      <c r="B10571" s="25">
        <v>42494</v>
      </c>
      <c r="C10571" s="21" t="s">
        <v>1230</v>
      </c>
      <c r="D10571" s="21" t="s">
        <v>1843</v>
      </c>
      <c r="E10571" s="21"/>
      <c r="F10571" s="55">
        <v>103.19</v>
      </c>
      <c r="G10571" s="21" t="s">
        <v>69</v>
      </c>
      <c r="H10571" s="21" t="s">
        <v>1573</v>
      </c>
      <c r="P10571" s="21" t="e">
        <f t="shared" ca="1" si="370"/>
        <v>#NAME?</v>
      </c>
    </row>
    <row r="10572" spans="1:16" x14ac:dyDescent="0.25">
      <c r="A10572" s="21" t="s">
        <v>2119</v>
      </c>
      <c r="B10572" s="25">
        <v>42494</v>
      </c>
      <c r="C10572" s="21" t="s">
        <v>1230</v>
      </c>
      <c r="D10572" s="21" t="s">
        <v>1844</v>
      </c>
      <c r="E10572" s="21"/>
      <c r="F10572" s="55">
        <v>496.05</v>
      </c>
      <c r="G10572" s="21" t="s">
        <v>1899</v>
      </c>
      <c r="H10572" s="21" t="s">
        <v>1772</v>
      </c>
      <c r="P10572" s="21" t="e">
        <f t="shared" ca="1" si="370"/>
        <v>#NAME?</v>
      </c>
    </row>
    <row r="10573" spans="1:16" x14ac:dyDescent="0.25">
      <c r="A10573" s="21" t="s">
        <v>2119</v>
      </c>
      <c r="B10573" s="25">
        <v>42494</v>
      </c>
      <c r="C10573" s="21" t="s">
        <v>1015</v>
      </c>
      <c r="D10573" s="21" t="s">
        <v>1625</v>
      </c>
      <c r="E10573" s="26">
        <v>1500</v>
      </c>
      <c r="G10573" s="21" t="s">
        <v>1899</v>
      </c>
      <c r="H10573" s="21" t="s">
        <v>1772</v>
      </c>
      <c r="I10573" s="25" t="str">
        <f>YEAR(B10573)&amp;"_"&amp;WEEKNUM(B10573)</f>
        <v>2016_19</v>
      </c>
      <c r="P10573" s="21" t="e">
        <f t="shared" ca="1" si="370"/>
        <v>#NAME?</v>
      </c>
    </row>
    <row r="10574" spans="1:16" x14ac:dyDescent="0.25">
      <c r="A10574" s="21" t="s">
        <v>2119</v>
      </c>
      <c r="B10574" s="25">
        <v>42494</v>
      </c>
      <c r="C10574" s="21" t="s">
        <v>1015</v>
      </c>
      <c r="D10574" s="21" t="s">
        <v>46</v>
      </c>
      <c r="E10574" s="26">
        <v>2660</v>
      </c>
      <c r="G10574" s="21" t="s">
        <v>69</v>
      </c>
      <c r="H10574" s="21" t="s">
        <v>1573</v>
      </c>
      <c r="I10574" s="25" t="str">
        <f>YEAR(B10574)&amp;"_"&amp;WEEKNUM(B10574)</f>
        <v>2016_19</v>
      </c>
      <c r="P10574" s="21" t="e">
        <f t="shared" ref="P10574:P10637" ca="1" si="373">sheetexists("budgets", G10574)</f>
        <v>#NAME?</v>
      </c>
    </row>
    <row r="10575" spans="1:16" x14ac:dyDescent="0.25">
      <c r="A10575" s="21" t="s">
        <v>2119</v>
      </c>
      <c r="B10575" s="25">
        <v>42494</v>
      </c>
      <c r="C10575" s="21" t="s">
        <v>6</v>
      </c>
      <c r="D10575" s="21" t="s">
        <v>216</v>
      </c>
      <c r="E10575" s="26">
        <v>6.5</v>
      </c>
      <c r="G10575" s="21" t="s">
        <v>1889</v>
      </c>
      <c r="H10575" s="21" t="s">
        <v>1770</v>
      </c>
      <c r="P10575" s="21" t="e">
        <f t="shared" ca="1" si="373"/>
        <v>#NAME?</v>
      </c>
    </row>
    <row r="10576" spans="1:16" x14ac:dyDescent="0.25">
      <c r="A10576" s="21" t="s">
        <v>2119</v>
      </c>
      <c r="B10576" s="25">
        <v>42495</v>
      </c>
      <c r="C10576" s="21" t="s">
        <v>21</v>
      </c>
      <c r="D10576" s="21" t="s">
        <v>1778</v>
      </c>
      <c r="E10576" s="26">
        <v>1893.77</v>
      </c>
      <c r="G10576" s="21" t="s">
        <v>1453</v>
      </c>
      <c r="H10576" s="21" t="s">
        <v>1770</v>
      </c>
      <c r="I10576" s="25" t="str">
        <f t="shared" ref="I10576:I10582" si="374">YEAR(B10576)&amp;"_"&amp;WEEKNUM(B10576)</f>
        <v>2016_19</v>
      </c>
      <c r="P10576" s="21" t="e">
        <f t="shared" ca="1" si="373"/>
        <v>#NAME?</v>
      </c>
    </row>
    <row r="10577" spans="1:16" x14ac:dyDescent="0.25">
      <c r="A10577" s="21" t="s">
        <v>2119</v>
      </c>
      <c r="B10577" s="25">
        <v>42495</v>
      </c>
      <c r="C10577" s="21" t="s">
        <v>21</v>
      </c>
      <c r="D10577" s="21" t="s">
        <v>947</v>
      </c>
      <c r="E10577" s="26">
        <v>1395</v>
      </c>
      <c r="G10577" s="21" t="s">
        <v>1591</v>
      </c>
      <c r="H10577" s="21" t="s">
        <v>1770</v>
      </c>
      <c r="I10577" s="25" t="str">
        <f t="shared" si="374"/>
        <v>2016_19</v>
      </c>
      <c r="P10577" s="21" t="e">
        <f t="shared" ca="1" si="373"/>
        <v>#NAME?</v>
      </c>
    </row>
    <row r="10578" spans="1:16" x14ac:dyDescent="0.25">
      <c r="A10578" s="21" t="s">
        <v>2119</v>
      </c>
      <c r="B10578" s="25">
        <v>42495</v>
      </c>
      <c r="C10578" s="21" t="s">
        <v>21</v>
      </c>
      <c r="D10578" s="21" t="s">
        <v>947</v>
      </c>
      <c r="E10578" s="26">
        <v>1530</v>
      </c>
      <c r="G10578" s="21" t="s">
        <v>1617</v>
      </c>
      <c r="H10578" s="21" t="s">
        <v>1770</v>
      </c>
      <c r="I10578" s="25" t="str">
        <f t="shared" si="374"/>
        <v>2016_19</v>
      </c>
      <c r="P10578" s="21" t="e">
        <f t="shared" ca="1" si="373"/>
        <v>#NAME?</v>
      </c>
    </row>
    <row r="10579" spans="1:16" x14ac:dyDescent="0.25">
      <c r="A10579" s="21" t="s">
        <v>2119</v>
      </c>
      <c r="B10579" s="25">
        <v>42495</v>
      </c>
      <c r="C10579" s="21" t="s">
        <v>21</v>
      </c>
      <c r="D10579" s="21" t="s">
        <v>947</v>
      </c>
      <c r="E10579" s="26">
        <v>3375</v>
      </c>
      <c r="G10579" s="21" t="s">
        <v>1527</v>
      </c>
      <c r="H10579" s="21" t="s">
        <v>1770</v>
      </c>
      <c r="I10579" s="25" t="str">
        <f t="shared" si="374"/>
        <v>2016_19</v>
      </c>
      <c r="P10579" s="21" t="e">
        <f t="shared" ca="1" si="373"/>
        <v>#NAME?</v>
      </c>
    </row>
    <row r="10580" spans="1:16" x14ac:dyDescent="0.25">
      <c r="A10580" s="21" t="s">
        <v>2119</v>
      </c>
      <c r="B10580" s="25">
        <v>42495</v>
      </c>
      <c r="C10580" s="21" t="s">
        <v>21</v>
      </c>
      <c r="D10580" s="21" t="s">
        <v>947</v>
      </c>
      <c r="E10580" s="26">
        <v>2970</v>
      </c>
      <c r="G10580" s="21" t="s">
        <v>1481</v>
      </c>
      <c r="H10580" s="21" t="s">
        <v>1770</v>
      </c>
      <c r="I10580" s="25" t="str">
        <f t="shared" si="374"/>
        <v>2016_19</v>
      </c>
      <c r="P10580" s="21" t="e">
        <f t="shared" ca="1" si="373"/>
        <v>#NAME?</v>
      </c>
    </row>
    <row r="10581" spans="1:16" x14ac:dyDescent="0.25">
      <c r="A10581" s="21" t="s">
        <v>2119</v>
      </c>
      <c r="B10581" s="25">
        <v>42495</v>
      </c>
      <c r="C10581" s="21" t="s">
        <v>21</v>
      </c>
      <c r="D10581" s="21" t="s">
        <v>947</v>
      </c>
      <c r="E10581" s="26">
        <v>2295</v>
      </c>
      <c r="G10581" s="21" t="s">
        <v>1538</v>
      </c>
      <c r="H10581" s="21" t="s">
        <v>1770</v>
      </c>
      <c r="I10581" s="25" t="str">
        <f t="shared" si="374"/>
        <v>2016_19</v>
      </c>
      <c r="P10581" s="21" t="e">
        <f t="shared" ca="1" si="373"/>
        <v>#NAME?</v>
      </c>
    </row>
    <row r="10582" spans="1:16" x14ac:dyDescent="0.25">
      <c r="A10582" s="21" t="s">
        <v>2119</v>
      </c>
      <c r="B10582" s="25">
        <v>42495</v>
      </c>
      <c r="C10582" s="21" t="s">
        <v>21</v>
      </c>
      <c r="D10582" s="21" t="s">
        <v>947</v>
      </c>
      <c r="E10582" s="26">
        <v>1800</v>
      </c>
      <c r="G10582" s="21" t="s">
        <v>1560</v>
      </c>
      <c r="H10582" s="21" t="s">
        <v>1770</v>
      </c>
      <c r="I10582" s="25" t="str">
        <f t="shared" si="374"/>
        <v>2016_19</v>
      </c>
      <c r="P10582" s="21" t="e">
        <f t="shared" ca="1" si="373"/>
        <v>#NAME?</v>
      </c>
    </row>
    <row r="10583" spans="1:16" x14ac:dyDescent="0.25">
      <c r="A10583" s="21" t="s">
        <v>2119</v>
      </c>
      <c r="B10583" s="25">
        <v>42495</v>
      </c>
      <c r="C10583" s="21" t="s">
        <v>1230</v>
      </c>
      <c r="D10583" s="21" t="s">
        <v>1845</v>
      </c>
      <c r="E10583" s="21"/>
      <c r="F10583" s="55">
        <v>90.55</v>
      </c>
      <c r="G10583" s="21" t="s">
        <v>1542</v>
      </c>
      <c r="P10583" s="21" t="e">
        <f t="shared" ca="1" si="373"/>
        <v>#NAME?</v>
      </c>
    </row>
    <row r="10584" spans="1:16" x14ac:dyDescent="0.25">
      <c r="A10584" s="21" t="s">
        <v>2119</v>
      </c>
      <c r="B10584" s="25">
        <v>42495</v>
      </c>
      <c r="C10584" s="21" t="s">
        <v>1230</v>
      </c>
      <c r="D10584" s="21" t="s">
        <v>1846</v>
      </c>
      <c r="E10584" s="21"/>
      <c r="F10584" s="55">
        <v>194.32</v>
      </c>
      <c r="G10584" s="21" t="s">
        <v>1616</v>
      </c>
      <c r="H10584" s="21" t="s">
        <v>1772</v>
      </c>
      <c r="P10584" s="21" t="e">
        <f t="shared" ca="1" si="373"/>
        <v>#NAME?</v>
      </c>
    </row>
    <row r="10585" spans="1:16" x14ac:dyDescent="0.25">
      <c r="A10585" s="21" t="s">
        <v>2119</v>
      </c>
      <c r="B10585" s="25">
        <v>42495</v>
      </c>
      <c r="C10585" s="21" t="s">
        <v>1230</v>
      </c>
      <c r="D10585" s="21" t="s">
        <v>1846</v>
      </c>
      <c r="E10585" s="21"/>
      <c r="F10585" s="55">
        <v>37.68</v>
      </c>
      <c r="G10585" s="21" t="s">
        <v>1616</v>
      </c>
      <c r="H10585" s="21" t="s">
        <v>1772</v>
      </c>
      <c r="P10585" s="21" t="e">
        <f t="shared" ca="1" si="373"/>
        <v>#NAME?</v>
      </c>
    </row>
    <row r="10586" spans="1:16" x14ac:dyDescent="0.25">
      <c r="A10586" s="21" t="s">
        <v>2119</v>
      </c>
      <c r="B10586" s="25">
        <v>42495</v>
      </c>
      <c r="C10586" s="21" t="s">
        <v>1230</v>
      </c>
      <c r="D10586" s="21" t="s">
        <v>1847</v>
      </c>
      <c r="E10586" s="21"/>
      <c r="F10586" s="55">
        <v>543.1</v>
      </c>
      <c r="G10586" s="21" t="s">
        <v>69</v>
      </c>
      <c r="H10586" s="21" t="s">
        <v>1573</v>
      </c>
      <c r="P10586" s="21" t="e">
        <f t="shared" ca="1" si="373"/>
        <v>#NAME?</v>
      </c>
    </row>
    <row r="10587" spans="1:16" x14ac:dyDescent="0.25">
      <c r="A10587" s="21" t="s">
        <v>2119</v>
      </c>
      <c r="B10587" s="25">
        <v>42495</v>
      </c>
      <c r="C10587" s="21" t="s">
        <v>1230</v>
      </c>
      <c r="D10587" s="21" t="s">
        <v>1848</v>
      </c>
      <c r="E10587" s="21"/>
      <c r="F10587" s="55">
        <v>75.22</v>
      </c>
      <c r="G10587" s="21" t="s">
        <v>69</v>
      </c>
      <c r="H10587" s="21" t="s">
        <v>1573</v>
      </c>
      <c r="P10587" s="21" t="e">
        <f t="shared" ca="1" si="373"/>
        <v>#NAME?</v>
      </c>
    </row>
    <row r="10588" spans="1:16" x14ac:dyDescent="0.25">
      <c r="A10588" s="21" t="s">
        <v>2119</v>
      </c>
      <c r="B10588" s="25">
        <v>42495</v>
      </c>
      <c r="C10588" s="21" t="s">
        <v>6</v>
      </c>
      <c r="D10588" s="21" t="s">
        <v>1849</v>
      </c>
      <c r="E10588" s="21"/>
      <c r="F10588" s="55">
        <v>1030.08</v>
      </c>
      <c r="G10588" s="21" t="s">
        <v>1679</v>
      </c>
      <c r="P10588" s="21" t="e">
        <f t="shared" ca="1" si="373"/>
        <v>#NAME?</v>
      </c>
    </row>
    <row r="10589" spans="1:16" x14ac:dyDescent="0.25">
      <c r="A10589" s="21" t="s">
        <v>2119</v>
      </c>
      <c r="B10589" s="25">
        <v>42495</v>
      </c>
      <c r="C10589" s="21" t="s">
        <v>1015</v>
      </c>
      <c r="D10589" s="21" t="s">
        <v>1625</v>
      </c>
      <c r="E10589" s="26">
        <v>500</v>
      </c>
      <c r="G10589" s="21" t="s">
        <v>1538</v>
      </c>
      <c r="H10589" s="21" t="s">
        <v>1770</v>
      </c>
      <c r="I10589" s="25" t="str">
        <f>YEAR(B10589)&amp;"_"&amp;WEEKNUM(B10589)</f>
        <v>2016_19</v>
      </c>
      <c r="P10589" s="21" t="e">
        <f t="shared" ca="1" si="373"/>
        <v>#NAME?</v>
      </c>
    </row>
    <row r="10590" spans="1:16" x14ac:dyDescent="0.25">
      <c r="A10590" s="21" t="s">
        <v>2119</v>
      </c>
      <c r="B10590" s="25">
        <v>42495</v>
      </c>
      <c r="C10590" s="21" t="s">
        <v>6</v>
      </c>
      <c r="D10590" s="21" t="s">
        <v>216</v>
      </c>
      <c r="E10590" s="26">
        <v>17</v>
      </c>
      <c r="G10590" s="21" t="s">
        <v>1675</v>
      </c>
      <c r="H10590" s="21" t="s">
        <v>1772</v>
      </c>
      <c r="P10590" s="21" t="e">
        <f t="shared" ca="1" si="373"/>
        <v>#NAME?</v>
      </c>
    </row>
    <row r="10591" spans="1:16" x14ac:dyDescent="0.25">
      <c r="A10591" s="21" t="s">
        <v>2119</v>
      </c>
      <c r="B10591" s="25">
        <v>42496</v>
      </c>
      <c r="C10591" s="21" t="s">
        <v>6</v>
      </c>
      <c r="D10591" s="21" t="s">
        <v>1850</v>
      </c>
      <c r="E10591" s="21"/>
      <c r="F10591" s="55">
        <v>410.04</v>
      </c>
      <c r="G10591" s="21" t="s">
        <v>1679</v>
      </c>
      <c r="P10591" s="21" t="e">
        <f t="shared" ca="1" si="373"/>
        <v>#NAME?</v>
      </c>
    </row>
    <row r="10592" spans="1:16" x14ac:dyDescent="0.25">
      <c r="A10592" s="21" t="s">
        <v>2119</v>
      </c>
      <c r="B10592" s="25">
        <v>42496</v>
      </c>
      <c r="C10592" s="21" t="s">
        <v>1230</v>
      </c>
      <c r="D10592" s="21" t="s">
        <v>1851</v>
      </c>
      <c r="E10592" s="21"/>
      <c r="F10592" s="55">
        <v>139.97</v>
      </c>
      <c r="G10592" s="21" t="s">
        <v>1675</v>
      </c>
      <c r="H10592" s="21" t="s">
        <v>1772</v>
      </c>
      <c r="P10592" s="21" t="e">
        <f t="shared" ca="1" si="373"/>
        <v>#NAME?</v>
      </c>
    </row>
    <row r="10593" spans="1:16" x14ac:dyDescent="0.25">
      <c r="A10593" s="21" t="s">
        <v>2119</v>
      </c>
      <c r="B10593" s="25">
        <v>42496</v>
      </c>
      <c r="C10593" s="21" t="s">
        <v>1230</v>
      </c>
      <c r="D10593" s="21" t="s">
        <v>1852</v>
      </c>
      <c r="E10593" s="21"/>
      <c r="F10593" s="55">
        <v>1770.43</v>
      </c>
      <c r="G10593" s="21" t="s">
        <v>1675</v>
      </c>
      <c r="H10593" s="21" t="s">
        <v>1772</v>
      </c>
      <c r="P10593" s="21" t="e">
        <f t="shared" ca="1" si="373"/>
        <v>#NAME?</v>
      </c>
    </row>
    <row r="10594" spans="1:16" x14ac:dyDescent="0.25">
      <c r="A10594" s="21" t="s">
        <v>2119</v>
      </c>
      <c r="B10594" s="25">
        <v>42496</v>
      </c>
      <c r="C10594" s="21" t="s">
        <v>1230</v>
      </c>
      <c r="D10594" s="21" t="s">
        <v>1851</v>
      </c>
      <c r="E10594" s="21"/>
      <c r="F10594" s="55">
        <v>-139.97</v>
      </c>
      <c r="G10594" s="21" t="s">
        <v>1675</v>
      </c>
      <c r="H10594" s="21" t="s">
        <v>1772</v>
      </c>
      <c r="P10594" s="21" t="e">
        <f t="shared" ca="1" si="373"/>
        <v>#NAME?</v>
      </c>
    </row>
    <row r="10595" spans="1:16" x14ac:dyDescent="0.25">
      <c r="A10595" s="21" t="s">
        <v>2119</v>
      </c>
      <c r="B10595" s="25">
        <v>42496</v>
      </c>
      <c r="C10595" s="21" t="s">
        <v>6</v>
      </c>
      <c r="D10595" s="21" t="s">
        <v>1853</v>
      </c>
      <c r="E10595" s="21"/>
      <c r="F10595" s="55">
        <v>132.93</v>
      </c>
      <c r="G10595" s="21" t="s">
        <v>355</v>
      </c>
      <c r="P10595" s="21" t="e">
        <f t="shared" ca="1" si="373"/>
        <v>#NAME?</v>
      </c>
    </row>
    <row r="10596" spans="1:16" x14ac:dyDescent="0.25">
      <c r="A10596" s="21" t="s">
        <v>2119</v>
      </c>
      <c r="B10596" s="25">
        <v>42496</v>
      </c>
      <c r="C10596" s="21" t="s">
        <v>6</v>
      </c>
      <c r="D10596" s="21" t="s">
        <v>1854</v>
      </c>
      <c r="E10596" s="21"/>
      <c r="F10596" s="55">
        <v>21.8</v>
      </c>
      <c r="G10596" s="21" t="s">
        <v>355</v>
      </c>
      <c r="P10596" s="21" t="e">
        <f t="shared" ca="1" si="373"/>
        <v>#NAME?</v>
      </c>
    </row>
    <row r="10597" spans="1:16" x14ac:dyDescent="0.25">
      <c r="A10597" s="21" t="s">
        <v>2119</v>
      </c>
      <c r="B10597" s="25">
        <v>42497</v>
      </c>
      <c r="C10597" s="21" t="s">
        <v>1230</v>
      </c>
      <c r="D10597" s="21" t="s">
        <v>1855</v>
      </c>
      <c r="E10597" s="21"/>
      <c r="F10597" s="55">
        <v>148.61000000000001</v>
      </c>
      <c r="G10597" s="21" t="s">
        <v>69</v>
      </c>
      <c r="H10597" s="21" t="s">
        <v>1573</v>
      </c>
      <c r="P10597" s="21" t="e">
        <f t="shared" ca="1" si="373"/>
        <v>#NAME?</v>
      </c>
    </row>
    <row r="10598" spans="1:16" x14ac:dyDescent="0.25">
      <c r="A10598" s="21" t="s">
        <v>2119</v>
      </c>
      <c r="B10598" s="25">
        <v>42497</v>
      </c>
      <c r="C10598" s="21" t="s">
        <v>6</v>
      </c>
      <c r="D10598" s="21" t="s">
        <v>1856</v>
      </c>
      <c r="E10598" s="21"/>
      <c r="F10598" s="55">
        <v>427.12</v>
      </c>
      <c r="G10598" s="21" t="s">
        <v>1635</v>
      </c>
      <c r="H10598" s="21" t="s">
        <v>1770</v>
      </c>
      <c r="P10598" s="21" t="e">
        <f t="shared" ca="1" si="373"/>
        <v>#NAME?</v>
      </c>
    </row>
    <row r="10599" spans="1:16" x14ac:dyDescent="0.25">
      <c r="A10599" s="21" t="s">
        <v>2119</v>
      </c>
      <c r="B10599" s="25">
        <v>42497</v>
      </c>
      <c r="C10599" s="21" t="s">
        <v>6</v>
      </c>
      <c r="D10599" s="21" t="s">
        <v>1857</v>
      </c>
      <c r="E10599" s="21"/>
      <c r="F10599" s="55">
        <v>2607.5300000000002</v>
      </c>
      <c r="G10599" s="21" t="s">
        <v>1679</v>
      </c>
      <c r="P10599" s="21" t="e">
        <f t="shared" ca="1" si="373"/>
        <v>#NAME?</v>
      </c>
    </row>
    <row r="10600" spans="1:16" x14ac:dyDescent="0.25">
      <c r="A10600" s="21" t="s">
        <v>2119</v>
      </c>
      <c r="B10600" s="25">
        <v>42497</v>
      </c>
      <c r="C10600" s="21" t="s">
        <v>6</v>
      </c>
      <c r="D10600" s="21" t="s">
        <v>1858</v>
      </c>
      <c r="E10600" s="21"/>
      <c r="F10600" s="55">
        <v>99.71</v>
      </c>
      <c r="G10600" s="21" t="s">
        <v>1679</v>
      </c>
      <c r="P10600" s="21" t="e">
        <f t="shared" ca="1" si="373"/>
        <v>#NAME?</v>
      </c>
    </row>
    <row r="10601" spans="1:16" x14ac:dyDescent="0.25">
      <c r="A10601" s="21" t="s">
        <v>2119</v>
      </c>
      <c r="B10601" s="25">
        <v>42499</v>
      </c>
      <c r="C10601" s="21" t="s">
        <v>21</v>
      </c>
      <c r="D10601" s="21" t="s">
        <v>1419</v>
      </c>
      <c r="E10601" s="26">
        <v>1800</v>
      </c>
      <c r="G10601" s="21" t="s">
        <v>1889</v>
      </c>
      <c r="H10601" s="21" t="s">
        <v>1770</v>
      </c>
      <c r="I10601" s="25" t="str">
        <f>YEAR(B10601)&amp;"_"&amp;WEEKNUM(B10601)</f>
        <v>2016_20</v>
      </c>
      <c r="P10601" s="21" t="e">
        <f t="shared" ca="1" si="373"/>
        <v>#NAME?</v>
      </c>
    </row>
    <row r="10602" spans="1:16" x14ac:dyDescent="0.25">
      <c r="A10602" s="21" t="s">
        <v>2119</v>
      </c>
      <c r="B10602" s="25">
        <v>42499</v>
      </c>
      <c r="C10602" s="21" t="s">
        <v>21</v>
      </c>
      <c r="D10602" s="21" t="s">
        <v>1419</v>
      </c>
      <c r="E10602" s="26">
        <v>600</v>
      </c>
      <c r="G10602" s="21" t="s">
        <v>1635</v>
      </c>
      <c r="H10602" s="21" t="s">
        <v>1770</v>
      </c>
      <c r="I10602" s="25" t="str">
        <f>YEAR(B10602)&amp;"_"&amp;WEEKNUM(B10602)</f>
        <v>2016_20</v>
      </c>
      <c r="P10602" s="21" t="e">
        <f t="shared" ca="1" si="373"/>
        <v>#NAME?</v>
      </c>
    </row>
    <row r="10603" spans="1:16" x14ac:dyDescent="0.25">
      <c r="A10603" s="21" t="s">
        <v>2119</v>
      </c>
      <c r="B10603" s="25">
        <v>42499</v>
      </c>
      <c r="C10603" s="21" t="s">
        <v>21</v>
      </c>
      <c r="D10603" s="21" t="s">
        <v>40</v>
      </c>
      <c r="E10603" s="26">
        <v>275</v>
      </c>
      <c r="G10603" s="21" t="s">
        <v>355</v>
      </c>
      <c r="H10603" s="21" t="s">
        <v>1771</v>
      </c>
      <c r="I10603" s="25" t="str">
        <f>YEAR(B10603)&amp;"_"&amp;WEEKNUM(B10603)</f>
        <v>2016_20</v>
      </c>
      <c r="P10603" s="21" t="e">
        <f t="shared" ca="1" si="373"/>
        <v>#NAME?</v>
      </c>
    </row>
    <row r="10604" spans="1:16" x14ac:dyDescent="0.25">
      <c r="A10604" s="21" t="s">
        <v>2119</v>
      </c>
      <c r="B10604" s="25">
        <v>42499</v>
      </c>
      <c r="C10604" s="21" t="s">
        <v>21</v>
      </c>
      <c r="D10604" s="21" t="s">
        <v>40</v>
      </c>
      <c r="E10604" s="26">
        <v>170</v>
      </c>
      <c r="G10604" s="21" t="s">
        <v>1567</v>
      </c>
      <c r="H10604" s="21" t="s">
        <v>1770</v>
      </c>
      <c r="I10604" s="25" t="str">
        <f>YEAR(B10604)&amp;"_"&amp;WEEKNUM(B10604)</f>
        <v>2016_20</v>
      </c>
      <c r="P10604" s="21" t="e">
        <f t="shared" ca="1" si="373"/>
        <v>#NAME?</v>
      </c>
    </row>
    <row r="10605" spans="1:16" x14ac:dyDescent="0.25">
      <c r="A10605" s="21" t="s">
        <v>2119</v>
      </c>
      <c r="B10605" s="25">
        <v>42499</v>
      </c>
      <c r="C10605" s="21" t="s">
        <v>1230</v>
      </c>
      <c r="D10605" s="21" t="s">
        <v>1859</v>
      </c>
      <c r="E10605" s="21"/>
      <c r="F10605" s="55">
        <v>58.24</v>
      </c>
      <c r="G10605" s="21" t="s">
        <v>69</v>
      </c>
      <c r="H10605" s="21" t="s">
        <v>1573</v>
      </c>
      <c r="P10605" s="21" t="e">
        <f t="shared" ca="1" si="373"/>
        <v>#NAME?</v>
      </c>
    </row>
    <row r="10606" spans="1:16" x14ac:dyDescent="0.25">
      <c r="A10606" s="21" t="s">
        <v>2119</v>
      </c>
      <c r="B10606" s="25">
        <v>42499</v>
      </c>
      <c r="C10606" s="21" t="s">
        <v>6</v>
      </c>
      <c r="D10606" s="21" t="s">
        <v>1860</v>
      </c>
      <c r="E10606" s="21"/>
      <c r="F10606" s="55">
        <v>291.25</v>
      </c>
      <c r="G10606" s="21" t="s">
        <v>1635</v>
      </c>
      <c r="H10606" s="21" t="s">
        <v>1770</v>
      </c>
      <c r="P10606" s="21" t="e">
        <f t="shared" ca="1" si="373"/>
        <v>#NAME?</v>
      </c>
    </row>
    <row r="10607" spans="1:16" x14ac:dyDescent="0.25">
      <c r="A10607" s="21" t="s">
        <v>2119</v>
      </c>
      <c r="B10607" s="25">
        <v>42499</v>
      </c>
      <c r="C10607" s="21" t="s">
        <v>6</v>
      </c>
      <c r="D10607" s="21" t="s">
        <v>1861</v>
      </c>
      <c r="E10607" s="21"/>
      <c r="F10607" s="55">
        <v>518.78</v>
      </c>
      <c r="G10607" s="21" t="s">
        <v>1635</v>
      </c>
      <c r="H10607" s="21" t="s">
        <v>1770</v>
      </c>
      <c r="P10607" s="21" t="e">
        <f t="shared" ca="1" si="373"/>
        <v>#NAME?</v>
      </c>
    </row>
    <row r="10608" spans="1:16" x14ac:dyDescent="0.25">
      <c r="A10608" s="21" t="s">
        <v>2119</v>
      </c>
      <c r="B10608" s="25">
        <v>42499</v>
      </c>
      <c r="C10608" s="21" t="s">
        <v>6</v>
      </c>
      <c r="D10608" s="21" t="s">
        <v>1862</v>
      </c>
      <c r="E10608" s="21"/>
      <c r="F10608" s="55">
        <v>521.99</v>
      </c>
      <c r="G10608" s="21" t="s">
        <v>1679</v>
      </c>
      <c r="P10608" s="21" t="e">
        <f t="shared" ca="1" si="373"/>
        <v>#NAME?</v>
      </c>
    </row>
    <row r="10609" spans="1:16" x14ac:dyDescent="0.25">
      <c r="A10609" s="21" t="s">
        <v>2119</v>
      </c>
      <c r="B10609" s="25">
        <v>42499</v>
      </c>
      <c r="C10609" s="21" t="s">
        <v>1230</v>
      </c>
      <c r="D10609" s="21" t="s">
        <v>1863</v>
      </c>
      <c r="E10609" s="21"/>
      <c r="F10609" s="55">
        <v>688.47</v>
      </c>
      <c r="G10609" s="21" t="s">
        <v>1864</v>
      </c>
      <c r="P10609" s="21" t="e">
        <f t="shared" ca="1" si="373"/>
        <v>#NAME?</v>
      </c>
    </row>
    <row r="10610" spans="1:16" x14ac:dyDescent="0.25">
      <c r="A10610" s="21" t="s">
        <v>2119</v>
      </c>
      <c r="B10610" s="25">
        <v>42499</v>
      </c>
      <c r="C10610" s="21" t="s">
        <v>1015</v>
      </c>
      <c r="D10610" s="21" t="s">
        <v>40</v>
      </c>
      <c r="E10610" s="26">
        <v>2596</v>
      </c>
      <c r="G10610" s="21" t="s">
        <v>1899</v>
      </c>
      <c r="H10610" s="21" t="s">
        <v>1772</v>
      </c>
      <c r="I10610" s="25" t="str">
        <f>YEAR(B10610)&amp;"_"&amp;WEEKNUM(B10610)</f>
        <v>2016_20</v>
      </c>
      <c r="P10610" s="21" t="e">
        <f t="shared" ca="1" si="373"/>
        <v>#NAME?</v>
      </c>
    </row>
    <row r="10611" spans="1:16" x14ac:dyDescent="0.25">
      <c r="A10611" s="21" t="s">
        <v>2119</v>
      </c>
      <c r="B10611" s="25">
        <v>42499</v>
      </c>
      <c r="C10611" s="21" t="s">
        <v>1015</v>
      </c>
      <c r="D10611" s="21" t="s">
        <v>40</v>
      </c>
      <c r="E10611" s="26">
        <v>1730</v>
      </c>
      <c r="G10611" s="21" t="s">
        <v>1675</v>
      </c>
      <c r="H10611" s="21" t="s">
        <v>1772</v>
      </c>
      <c r="I10611" s="25" t="str">
        <f>YEAR(B10611)&amp;"_"&amp;WEEKNUM(B10611)</f>
        <v>2016_20</v>
      </c>
      <c r="P10611" s="21" t="e">
        <f t="shared" ca="1" si="373"/>
        <v>#NAME?</v>
      </c>
    </row>
    <row r="10612" spans="1:16" x14ac:dyDescent="0.25">
      <c r="A10612" s="21" t="s">
        <v>2119</v>
      </c>
      <c r="B10612" s="25">
        <v>42499</v>
      </c>
      <c r="C10612" s="21" t="s">
        <v>1015</v>
      </c>
      <c r="D10612" s="21" t="s">
        <v>40</v>
      </c>
      <c r="E10612" s="26">
        <v>3712</v>
      </c>
      <c r="G10612" s="21" t="s">
        <v>1616</v>
      </c>
      <c r="H10612" s="21" t="s">
        <v>1772</v>
      </c>
      <c r="I10612" s="25" t="str">
        <f>YEAR(B10612)&amp;"_"&amp;WEEKNUM(B10612)</f>
        <v>2016_20</v>
      </c>
      <c r="P10612" s="21" t="e">
        <f t="shared" ca="1" si="373"/>
        <v>#NAME?</v>
      </c>
    </row>
    <row r="10613" spans="1:16" x14ac:dyDescent="0.25">
      <c r="A10613" s="21" t="s">
        <v>2119</v>
      </c>
      <c r="B10613" s="25">
        <v>42500</v>
      </c>
      <c r="C10613" s="21" t="s">
        <v>6</v>
      </c>
      <c r="D10613" s="21" t="s">
        <v>1865</v>
      </c>
      <c r="E10613" s="21"/>
      <c r="F10613" s="55">
        <v>2245.66</v>
      </c>
      <c r="G10613" s="21" t="s">
        <v>1679</v>
      </c>
      <c r="P10613" s="21" t="e">
        <f t="shared" ca="1" si="373"/>
        <v>#NAME?</v>
      </c>
    </row>
    <row r="10614" spans="1:16" x14ac:dyDescent="0.25">
      <c r="A10614" s="21" t="s">
        <v>2119</v>
      </c>
      <c r="B10614" s="25">
        <v>42500</v>
      </c>
      <c r="C10614" s="21" t="s">
        <v>1230</v>
      </c>
      <c r="D10614" s="21" t="s">
        <v>1866</v>
      </c>
      <c r="E10614" s="21"/>
      <c r="F10614" s="55">
        <v>543.49</v>
      </c>
      <c r="G10614" s="21" t="s">
        <v>1675</v>
      </c>
      <c r="H10614" s="21" t="s">
        <v>1772</v>
      </c>
      <c r="P10614" s="21" t="e">
        <f t="shared" ca="1" si="373"/>
        <v>#NAME?</v>
      </c>
    </row>
    <row r="10615" spans="1:16" x14ac:dyDescent="0.25">
      <c r="A10615" s="21" t="s">
        <v>2119</v>
      </c>
      <c r="B10615" s="25">
        <v>42500</v>
      </c>
      <c r="C10615" s="21" t="s">
        <v>1230</v>
      </c>
      <c r="D10615" s="21" t="s">
        <v>1867</v>
      </c>
      <c r="E10615" s="21"/>
      <c r="F10615" s="55">
        <v>186.49</v>
      </c>
      <c r="G10615" s="21" t="s">
        <v>1616</v>
      </c>
      <c r="H10615" s="21" t="s">
        <v>1772</v>
      </c>
      <c r="P10615" s="21" t="e">
        <f t="shared" ca="1" si="373"/>
        <v>#NAME?</v>
      </c>
    </row>
    <row r="10616" spans="1:16" x14ac:dyDescent="0.25">
      <c r="A10616" s="21" t="s">
        <v>2119</v>
      </c>
      <c r="B10616" s="25">
        <v>42500</v>
      </c>
      <c r="C10616" s="21" t="s">
        <v>6</v>
      </c>
      <c r="D10616" s="21" t="s">
        <v>1868</v>
      </c>
      <c r="E10616" s="21"/>
      <c r="F10616" s="55">
        <v>201.98</v>
      </c>
      <c r="G10616" s="21" t="s">
        <v>1567</v>
      </c>
      <c r="P10616" s="21" t="e">
        <f t="shared" ca="1" si="373"/>
        <v>#NAME?</v>
      </c>
    </row>
    <row r="10617" spans="1:16" x14ac:dyDescent="0.25">
      <c r="A10617" s="21" t="s">
        <v>2119</v>
      </c>
      <c r="B10617" s="25">
        <v>42500</v>
      </c>
      <c r="C10617" s="21" t="s">
        <v>6</v>
      </c>
      <c r="D10617" s="21" t="s">
        <v>1869</v>
      </c>
      <c r="E10617" s="21"/>
      <c r="F10617" s="55">
        <v>170.66</v>
      </c>
      <c r="G10617" s="21" t="s">
        <v>1635</v>
      </c>
      <c r="H10617" s="21" t="s">
        <v>1770</v>
      </c>
      <c r="P10617" s="21" t="e">
        <f t="shared" ca="1" si="373"/>
        <v>#NAME?</v>
      </c>
    </row>
    <row r="10618" spans="1:16" x14ac:dyDescent="0.25">
      <c r="A10618" s="21" t="s">
        <v>2119</v>
      </c>
      <c r="B10618" s="25">
        <v>42500</v>
      </c>
      <c r="C10618" s="21" t="s">
        <v>6</v>
      </c>
      <c r="D10618" s="21" t="s">
        <v>1870</v>
      </c>
      <c r="E10618" s="21"/>
      <c r="F10618" s="55">
        <v>116.19</v>
      </c>
      <c r="G10618" s="21" t="s">
        <v>1635</v>
      </c>
      <c r="H10618" s="21" t="s">
        <v>1770</v>
      </c>
      <c r="P10618" s="21" t="e">
        <f t="shared" ca="1" si="373"/>
        <v>#NAME?</v>
      </c>
    </row>
    <row r="10619" spans="1:16" x14ac:dyDescent="0.25">
      <c r="A10619" s="21" t="s">
        <v>2119</v>
      </c>
      <c r="B10619" s="25">
        <v>42500</v>
      </c>
      <c r="C10619" s="21" t="s">
        <v>6</v>
      </c>
      <c r="D10619" s="21" t="s">
        <v>1871</v>
      </c>
      <c r="E10619" s="21"/>
      <c r="F10619" s="55">
        <v>1315.94</v>
      </c>
      <c r="G10619" s="21" t="s">
        <v>1679</v>
      </c>
      <c r="P10619" s="21" t="e">
        <f t="shared" ca="1" si="373"/>
        <v>#NAME?</v>
      </c>
    </row>
    <row r="10620" spans="1:16" x14ac:dyDescent="0.25">
      <c r="A10620" s="21" t="s">
        <v>2119</v>
      </c>
      <c r="B10620" s="25">
        <v>42500</v>
      </c>
      <c r="C10620" s="21" t="s">
        <v>1230</v>
      </c>
      <c r="D10620" s="21" t="s">
        <v>1872</v>
      </c>
      <c r="E10620" s="21"/>
      <c r="F10620" s="55">
        <v>1734.98</v>
      </c>
      <c r="G10620" s="21" t="s">
        <v>69</v>
      </c>
      <c r="H10620" s="21" t="s">
        <v>1573</v>
      </c>
      <c r="P10620" s="21" t="e">
        <f t="shared" ca="1" si="373"/>
        <v>#NAME?</v>
      </c>
    </row>
    <row r="10621" spans="1:16" x14ac:dyDescent="0.25">
      <c r="A10621" s="21" t="s">
        <v>2119</v>
      </c>
      <c r="B10621" s="25">
        <v>42500</v>
      </c>
      <c r="C10621" s="21" t="s">
        <v>1015</v>
      </c>
      <c r="D10621" s="21" t="s">
        <v>46</v>
      </c>
      <c r="E10621" s="26">
        <v>3440</v>
      </c>
      <c r="G10621" s="21" t="s">
        <v>69</v>
      </c>
      <c r="H10621" s="21" t="s">
        <v>1573</v>
      </c>
      <c r="I10621" s="25" t="str">
        <f>YEAR(B10621)&amp;"_"&amp;WEEKNUM(B10621)</f>
        <v>2016_20</v>
      </c>
      <c r="P10621" s="21" t="e">
        <f t="shared" ca="1" si="373"/>
        <v>#NAME?</v>
      </c>
    </row>
    <row r="10622" spans="1:16" x14ac:dyDescent="0.25">
      <c r="A10622" s="21" t="s">
        <v>2119</v>
      </c>
      <c r="B10622" s="25">
        <v>42500</v>
      </c>
      <c r="C10622" s="21" t="s">
        <v>6</v>
      </c>
      <c r="D10622" s="21" t="s">
        <v>216</v>
      </c>
      <c r="E10622" s="26">
        <v>165.92</v>
      </c>
      <c r="G10622" s="21" t="s">
        <v>1567</v>
      </c>
      <c r="H10622" s="21" t="s">
        <v>1770</v>
      </c>
      <c r="P10622" s="21" t="e">
        <f t="shared" ca="1" si="373"/>
        <v>#NAME?</v>
      </c>
    </row>
    <row r="10623" spans="1:16" x14ac:dyDescent="0.25">
      <c r="A10623" s="21" t="s">
        <v>2119</v>
      </c>
      <c r="B10623" s="25">
        <v>42501</v>
      </c>
      <c r="C10623" s="21" t="s">
        <v>1230</v>
      </c>
      <c r="D10623" s="21" t="s">
        <v>1873</v>
      </c>
      <c r="E10623" s="21"/>
      <c r="F10623" s="55">
        <v>280.92</v>
      </c>
      <c r="G10623" s="21" t="s">
        <v>69</v>
      </c>
      <c r="H10623" s="21" t="s">
        <v>1573</v>
      </c>
      <c r="P10623" s="21" t="e">
        <f t="shared" ca="1" si="373"/>
        <v>#NAME?</v>
      </c>
    </row>
    <row r="10624" spans="1:16" x14ac:dyDescent="0.25">
      <c r="A10624" s="21" t="s">
        <v>2119</v>
      </c>
      <c r="B10624" s="25">
        <v>42501</v>
      </c>
      <c r="C10624" s="21" t="s">
        <v>1230</v>
      </c>
      <c r="D10624" s="21" t="s">
        <v>1874</v>
      </c>
      <c r="E10624" s="21"/>
      <c r="F10624" s="55">
        <v>27.53</v>
      </c>
      <c r="G10624" s="21" t="s">
        <v>1832</v>
      </c>
      <c r="H10624" s="21" t="s">
        <v>1772</v>
      </c>
      <c r="P10624" s="21" t="e">
        <f t="shared" ca="1" si="373"/>
        <v>#NAME?</v>
      </c>
    </row>
    <row r="10625" spans="1:16" x14ac:dyDescent="0.25">
      <c r="A10625" s="21" t="s">
        <v>2119</v>
      </c>
      <c r="B10625" s="25">
        <v>42501</v>
      </c>
      <c r="C10625" s="21" t="s">
        <v>6</v>
      </c>
      <c r="D10625" s="21" t="s">
        <v>1875</v>
      </c>
      <c r="E10625" s="21"/>
      <c r="F10625" s="55">
        <v>2138.4</v>
      </c>
      <c r="G10625" s="21" t="s">
        <v>69</v>
      </c>
      <c r="H10625" s="21" t="s">
        <v>1573</v>
      </c>
      <c r="P10625" s="21" t="e">
        <f t="shared" ca="1" si="373"/>
        <v>#NAME?</v>
      </c>
    </row>
    <row r="10626" spans="1:16" x14ac:dyDescent="0.25">
      <c r="A10626" s="21" t="s">
        <v>2119</v>
      </c>
      <c r="B10626" s="25">
        <v>42502</v>
      </c>
      <c r="C10626" s="21">
        <v>3014551503</v>
      </c>
      <c r="D10626" s="21" t="s">
        <v>299</v>
      </c>
      <c r="E10626" s="21"/>
      <c r="F10626" s="55">
        <v>233.85</v>
      </c>
      <c r="G10626" s="21">
        <v>3310</v>
      </c>
      <c r="P10626" s="21" t="e">
        <f t="shared" ca="1" si="373"/>
        <v>#NAME?</v>
      </c>
    </row>
    <row r="10627" spans="1:16" x14ac:dyDescent="0.25">
      <c r="A10627" s="21" t="s">
        <v>2119</v>
      </c>
      <c r="B10627" s="25">
        <v>42502</v>
      </c>
      <c r="C10627" s="21" t="s">
        <v>6</v>
      </c>
      <c r="D10627" s="21" t="s">
        <v>1876</v>
      </c>
      <c r="E10627" s="21"/>
      <c r="F10627" s="55"/>
      <c r="G10627" s="21" t="s">
        <v>1453</v>
      </c>
      <c r="H10627" s="21" t="s">
        <v>1770</v>
      </c>
      <c r="P10627" s="21" t="e">
        <f t="shared" ca="1" si="373"/>
        <v>#NAME?</v>
      </c>
    </row>
    <row r="10628" spans="1:16" x14ac:dyDescent="0.25">
      <c r="A10628" s="21" t="s">
        <v>2119</v>
      </c>
      <c r="B10628" s="25">
        <v>42502</v>
      </c>
      <c r="C10628" s="21" t="s">
        <v>6</v>
      </c>
      <c r="D10628" s="21" t="s">
        <v>1877</v>
      </c>
      <c r="E10628" s="21"/>
      <c r="F10628" s="55">
        <v>64.56</v>
      </c>
      <c r="G10628" s="21" t="s">
        <v>69</v>
      </c>
      <c r="H10628" s="21" t="s">
        <v>1573</v>
      </c>
      <c r="P10628" s="21" t="e">
        <f t="shared" ca="1" si="373"/>
        <v>#NAME?</v>
      </c>
    </row>
    <row r="10629" spans="1:16" x14ac:dyDescent="0.25">
      <c r="A10629" s="21" t="s">
        <v>2119</v>
      </c>
      <c r="B10629" s="25">
        <v>42502</v>
      </c>
      <c r="C10629" s="21" t="s">
        <v>1230</v>
      </c>
      <c r="D10629" s="21" t="s">
        <v>1878</v>
      </c>
      <c r="E10629" s="21"/>
      <c r="F10629" s="55">
        <v>268.48</v>
      </c>
      <c r="G10629" s="21" t="s">
        <v>69</v>
      </c>
      <c r="H10629" s="21" t="s">
        <v>1573</v>
      </c>
      <c r="P10629" s="21" t="e">
        <f t="shared" ca="1" si="373"/>
        <v>#NAME?</v>
      </c>
    </row>
    <row r="10630" spans="1:16" x14ac:dyDescent="0.25">
      <c r="A10630" s="21" t="s">
        <v>2119</v>
      </c>
      <c r="B10630" s="25">
        <v>42502</v>
      </c>
      <c r="C10630" s="21" t="s">
        <v>1230</v>
      </c>
      <c r="D10630" s="21" t="s">
        <v>1879</v>
      </c>
      <c r="E10630" s="21"/>
      <c r="F10630" s="55">
        <v>258.27</v>
      </c>
      <c r="G10630" s="21" t="s">
        <v>1675</v>
      </c>
      <c r="H10630" s="21" t="s">
        <v>1772</v>
      </c>
      <c r="P10630" s="21" t="e">
        <f t="shared" ca="1" si="373"/>
        <v>#NAME?</v>
      </c>
    </row>
    <row r="10631" spans="1:16" x14ac:dyDescent="0.25">
      <c r="A10631" s="21" t="s">
        <v>2119</v>
      </c>
      <c r="B10631" s="25">
        <v>42502</v>
      </c>
      <c r="C10631" s="21" t="s">
        <v>1230</v>
      </c>
      <c r="D10631" s="21" t="s">
        <v>1880</v>
      </c>
      <c r="E10631" s="21"/>
      <c r="F10631" s="55">
        <v>116.39</v>
      </c>
      <c r="G10631" s="21" t="s">
        <v>1616</v>
      </c>
      <c r="H10631" s="21" t="s">
        <v>1772</v>
      </c>
      <c r="P10631" s="21" t="e">
        <f t="shared" ca="1" si="373"/>
        <v>#NAME?</v>
      </c>
    </row>
    <row r="10632" spans="1:16" x14ac:dyDescent="0.25">
      <c r="A10632" s="21" t="s">
        <v>2119</v>
      </c>
      <c r="B10632" s="25">
        <v>42502</v>
      </c>
      <c r="C10632" s="21" t="s">
        <v>6</v>
      </c>
      <c r="D10632" s="21" t="s">
        <v>1881</v>
      </c>
      <c r="E10632" s="21"/>
      <c r="F10632" s="55">
        <v>408.97</v>
      </c>
      <c r="G10632" s="21" t="s">
        <v>69</v>
      </c>
      <c r="H10632" s="21" t="s">
        <v>1573</v>
      </c>
      <c r="P10632" s="21" t="e">
        <f t="shared" ca="1" si="373"/>
        <v>#NAME?</v>
      </c>
    </row>
    <row r="10633" spans="1:16" x14ac:dyDescent="0.25">
      <c r="A10633" s="21" t="s">
        <v>2119</v>
      </c>
      <c r="B10633" s="25">
        <v>42502</v>
      </c>
      <c r="C10633" s="21" t="s">
        <v>6</v>
      </c>
      <c r="D10633" s="21" t="s">
        <v>1882</v>
      </c>
      <c r="E10633" s="21"/>
      <c r="F10633" s="55">
        <v>185.17</v>
      </c>
      <c r="G10633" s="21" t="s">
        <v>1679</v>
      </c>
      <c r="P10633" s="21" t="e">
        <f t="shared" ca="1" si="373"/>
        <v>#NAME?</v>
      </c>
    </row>
    <row r="10634" spans="1:16" x14ac:dyDescent="0.25">
      <c r="A10634" s="21" t="s">
        <v>2119</v>
      </c>
      <c r="B10634" s="25">
        <v>42502</v>
      </c>
      <c r="C10634" s="21" t="s">
        <v>1230</v>
      </c>
      <c r="D10634" s="21" t="s">
        <v>1883</v>
      </c>
      <c r="E10634" s="21"/>
      <c r="F10634" s="55">
        <v>6957.67</v>
      </c>
      <c r="G10634" s="21" t="s">
        <v>1832</v>
      </c>
      <c r="H10634" s="21" t="s">
        <v>1772</v>
      </c>
      <c r="P10634" s="21" t="e">
        <f t="shared" ca="1" si="373"/>
        <v>#NAME?</v>
      </c>
    </row>
    <row r="10635" spans="1:16" x14ac:dyDescent="0.25">
      <c r="A10635" s="21" t="s">
        <v>2119</v>
      </c>
      <c r="B10635" s="25">
        <v>42503</v>
      </c>
      <c r="C10635" s="21" t="s">
        <v>1230</v>
      </c>
      <c r="D10635" s="21" t="s">
        <v>1884</v>
      </c>
      <c r="E10635" s="21"/>
      <c r="F10635" s="55">
        <v>689.99</v>
      </c>
      <c r="G10635" s="21" t="s">
        <v>69</v>
      </c>
      <c r="H10635" s="21" t="s">
        <v>1573</v>
      </c>
      <c r="P10635" s="21" t="e">
        <f t="shared" ca="1" si="373"/>
        <v>#NAME?</v>
      </c>
    </row>
    <row r="10636" spans="1:16" x14ac:dyDescent="0.25">
      <c r="A10636" s="21" t="s">
        <v>2119</v>
      </c>
      <c r="B10636" s="25">
        <v>42503</v>
      </c>
      <c r="C10636" s="21" t="s">
        <v>6</v>
      </c>
      <c r="D10636" s="21" t="s">
        <v>1885</v>
      </c>
      <c r="E10636" s="21"/>
      <c r="F10636" s="55">
        <v>40.67</v>
      </c>
      <c r="G10636" s="21" t="s">
        <v>69</v>
      </c>
      <c r="H10636" s="21" t="s">
        <v>1573</v>
      </c>
      <c r="P10636" s="21" t="e">
        <f t="shared" ca="1" si="373"/>
        <v>#NAME?</v>
      </c>
    </row>
    <row r="10637" spans="1:16" x14ac:dyDescent="0.25">
      <c r="A10637" s="21" t="s">
        <v>2119</v>
      </c>
      <c r="B10637" s="25">
        <v>42503</v>
      </c>
      <c r="C10637" s="21" t="s">
        <v>1015</v>
      </c>
      <c r="D10637" s="21" t="s">
        <v>1625</v>
      </c>
      <c r="E10637" s="26">
        <v>2000</v>
      </c>
      <c r="G10637" s="21" t="s">
        <v>1899</v>
      </c>
      <c r="H10637" s="21" t="s">
        <v>1772</v>
      </c>
      <c r="I10637" s="25" t="str">
        <f>YEAR(B10637)&amp;"_"&amp;WEEKNUM(B10637)</f>
        <v>2016_20</v>
      </c>
      <c r="P10637" s="21" t="e">
        <f t="shared" ca="1" si="373"/>
        <v>#NAME?</v>
      </c>
    </row>
    <row r="10638" spans="1:16" x14ac:dyDescent="0.25">
      <c r="A10638" s="21" t="s">
        <v>2119</v>
      </c>
      <c r="B10638" s="25">
        <v>42504</v>
      </c>
      <c r="C10638" s="21" t="s">
        <v>1230</v>
      </c>
      <c r="D10638" s="21" t="s">
        <v>1886</v>
      </c>
      <c r="E10638" s="21"/>
      <c r="F10638" s="55">
        <v>940.21</v>
      </c>
      <c r="G10638" s="21" t="s">
        <v>69</v>
      </c>
      <c r="H10638" s="21" t="s">
        <v>1573</v>
      </c>
      <c r="P10638" s="21" t="e">
        <f t="shared" ref="P10638:P10701" ca="1" si="375">sheetexists("budgets", G10638)</f>
        <v>#NAME?</v>
      </c>
    </row>
    <row r="10639" spans="1:16" x14ac:dyDescent="0.25">
      <c r="A10639" s="21" t="s">
        <v>2119</v>
      </c>
      <c r="B10639" s="25">
        <v>42504</v>
      </c>
      <c r="C10639" s="21" t="s">
        <v>6</v>
      </c>
      <c r="D10639" s="21" t="s">
        <v>1887</v>
      </c>
      <c r="E10639" s="21"/>
      <c r="F10639" s="55">
        <v>464.79</v>
      </c>
      <c r="G10639" s="21" t="s">
        <v>1635</v>
      </c>
      <c r="H10639" s="21" t="s">
        <v>1770</v>
      </c>
      <c r="P10639" s="21" t="e">
        <f t="shared" ca="1" si="375"/>
        <v>#NAME?</v>
      </c>
    </row>
    <row r="10640" spans="1:16" x14ac:dyDescent="0.25">
      <c r="A10640" s="21" t="s">
        <v>2119</v>
      </c>
      <c r="B10640" s="25">
        <v>42504</v>
      </c>
      <c r="C10640" s="21" t="s">
        <v>6</v>
      </c>
      <c r="D10640" s="21" t="s">
        <v>1888</v>
      </c>
      <c r="E10640" s="21"/>
      <c r="F10640" s="55">
        <v>141.37</v>
      </c>
      <c r="G10640" s="21" t="s">
        <v>1354</v>
      </c>
      <c r="P10640" s="21" t="e">
        <f t="shared" ca="1" si="375"/>
        <v>#NAME?</v>
      </c>
    </row>
    <row r="10641" spans="1:16" x14ac:dyDescent="0.25">
      <c r="A10641" s="21" t="s">
        <v>2119</v>
      </c>
      <c r="B10641" s="25">
        <v>42504</v>
      </c>
      <c r="C10641" s="21" t="s">
        <v>6</v>
      </c>
      <c r="D10641" s="21" t="s">
        <v>1710</v>
      </c>
      <c r="E10641" s="21"/>
      <c r="F10641" s="55">
        <v>-689.81</v>
      </c>
      <c r="G10641" s="21" t="s">
        <v>1646</v>
      </c>
      <c r="H10641" s="21" t="s">
        <v>1770</v>
      </c>
    </row>
    <row r="10642" spans="1:16" x14ac:dyDescent="0.25">
      <c r="A10642" s="21" t="s">
        <v>2119</v>
      </c>
      <c r="B10642" s="25">
        <v>42506</v>
      </c>
      <c r="C10642" s="21" t="s">
        <v>1230</v>
      </c>
      <c r="D10642" s="21" t="s">
        <v>1890</v>
      </c>
      <c r="E10642" s="21"/>
      <c r="F10642" s="55">
        <v>105.35</v>
      </c>
      <c r="G10642" s="21" t="s">
        <v>69</v>
      </c>
      <c r="H10642" s="21" t="s">
        <v>1573</v>
      </c>
      <c r="P10642" s="21" t="e">
        <f t="shared" ca="1" si="375"/>
        <v>#NAME?</v>
      </c>
    </row>
    <row r="10643" spans="1:16" x14ac:dyDescent="0.25">
      <c r="A10643" s="21" t="s">
        <v>2119</v>
      </c>
      <c r="B10643" s="25">
        <v>42506</v>
      </c>
      <c r="C10643" s="21" t="s">
        <v>6</v>
      </c>
      <c r="D10643" s="21" t="s">
        <v>1891</v>
      </c>
      <c r="E10643" s="21"/>
      <c r="F10643" s="55">
        <v>61.08</v>
      </c>
      <c r="G10643" s="21" t="s">
        <v>1635</v>
      </c>
      <c r="H10643" s="21" t="s">
        <v>1770</v>
      </c>
      <c r="P10643" s="21" t="e">
        <f t="shared" ca="1" si="375"/>
        <v>#NAME?</v>
      </c>
    </row>
    <row r="10644" spans="1:16" x14ac:dyDescent="0.25">
      <c r="A10644" s="21" t="s">
        <v>2119</v>
      </c>
      <c r="B10644" s="25">
        <v>42506</v>
      </c>
      <c r="C10644" s="21" t="s">
        <v>6</v>
      </c>
      <c r="D10644" s="21" t="s">
        <v>1892</v>
      </c>
      <c r="E10644" s="21"/>
      <c r="F10644" s="55">
        <v>343.34</v>
      </c>
      <c r="G10644" s="21" t="s">
        <v>1893</v>
      </c>
      <c r="P10644" s="21" t="e">
        <f t="shared" ca="1" si="375"/>
        <v>#NAME?</v>
      </c>
    </row>
    <row r="10645" spans="1:16" x14ac:dyDescent="0.25">
      <c r="A10645" s="21" t="s">
        <v>2119</v>
      </c>
      <c r="B10645" s="25">
        <v>42506</v>
      </c>
      <c r="C10645" s="21" t="s">
        <v>6</v>
      </c>
      <c r="D10645" s="21" t="s">
        <v>1894</v>
      </c>
      <c r="E10645" s="21"/>
      <c r="F10645" s="55">
        <v>24.34</v>
      </c>
      <c r="G10645" s="21" t="s">
        <v>1635</v>
      </c>
      <c r="H10645" s="21" t="s">
        <v>1770</v>
      </c>
      <c r="P10645" s="21" t="e">
        <f t="shared" ca="1" si="375"/>
        <v>#NAME?</v>
      </c>
    </row>
    <row r="10646" spans="1:16" x14ac:dyDescent="0.25">
      <c r="A10646" s="21" t="s">
        <v>2119</v>
      </c>
      <c r="B10646" s="25">
        <v>42506</v>
      </c>
      <c r="C10646" s="21" t="s">
        <v>6</v>
      </c>
      <c r="D10646" s="21" t="s">
        <v>1895</v>
      </c>
      <c r="E10646" s="21"/>
      <c r="F10646" s="55">
        <v>31.94</v>
      </c>
      <c r="G10646" s="21" t="s">
        <v>1635</v>
      </c>
      <c r="H10646" s="21" t="s">
        <v>1770</v>
      </c>
      <c r="P10646" s="21" t="e">
        <f t="shared" ca="1" si="375"/>
        <v>#NAME?</v>
      </c>
    </row>
    <row r="10647" spans="1:16" x14ac:dyDescent="0.25">
      <c r="A10647" s="21" t="s">
        <v>2119</v>
      </c>
      <c r="B10647" s="25">
        <v>42506</v>
      </c>
      <c r="C10647" s="21">
        <v>3014551503</v>
      </c>
      <c r="D10647" s="21" t="s">
        <v>1896</v>
      </c>
      <c r="E10647" s="21"/>
      <c r="F10647" s="55">
        <v>50.93</v>
      </c>
      <c r="G10647" s="21" t="s">
        <v>1679</v>
      </c>
      <c r="P10647" s="21" t="e">
        <f t="shared" ca="1" si="375"/>
        <v>#NAME?</v>
      </c>
    </row>
    <row r="10648" spans="1:16" x14ac:dyDescent="0.25">
      <c r="A10648" s="21" t="s">
        <v>2119</v>
      </c>
      <c r="B10648" s="25">
        <v>42506</v>
      </c>
      <c r="C10648" s="21" t="s">
        <v>1230</v>
      </c>
      <c r="D10648" s="21" t="s">
        <v>1897</v>
      </c>
      <c r="E10648" s="21"/>
      <c r="F10648" s="55">
        <v>1405.69</v>
      </c>
      <c r="G10648" s="21">
        <v>1794</v>
      </c>
      <c r="P10648" s="21" t="e">
        <f t="shared" ca="1" si="375"/>
        <v>#NAME?</v>
      </c>
    </row>
    <row r="10649" spans="1:16" x14ac:dyDescent="0.25">
      <c r="A10649" s="21" t="s">
        <v>2119</v>
      </c>
      <c r="B10649" s="25">
        <v>42506</v>
      </c>
      <c r="C10649" s="21" t="s">
        <v>1230</v>
      </c>
      <c r="D10649" s="21" t="s">
        <v>1898</v>
      </c>
      <c r="E10649" s="21"/>
      <c r="F10649" s="55">
        <v>220</v>
      </c>
      <c r="G10649" s="21" t="s">
        <v>1899</v>
      </c>
      <c r="H10649" s="21" t="s">
        <v>1772</v>
      </c>
      <c r="P10649" s="21" t="e">
        <f t="shared" ca="1" si="375"/>
        <v>#NAME?</v>
      </c>
    </row>
    <row r="10650" spans="1:16" x14ac:dyDescent="0.25">
      <c r="A10650" s="21" t="s">
        <v>2119</v>
      </c>
      <c r="B10650" s="25">
        <v>42506</v>
      </c>
      <c r="C10650" s="21" t="s">
        <v>1230</v>
      </c>
      <c r="D10650" s="21" t="s">
        <v>1900</v>
      </c>
      <c r="E10650" s="21"/>
      <c r="F10650" s="55">
        <v>184.35</v>
      </c>
      <c r="G10650" s="21" t="s">
        <v>1616</v>
      </c>
      <c r="H10650" s="21" t="s">
        <v>1772</v>
      </c>
      <c r="P10650" s="21" t="e">
        <f t="shared" ca="1" si="375"/>
        <v>#NAME?</v>
      </c>
    </row>
    <row r="10651" spans="1:16" x14ac:dyDescent="0.25">
      <c r="A10651" s="21" t="s">
        <v>2119</v>
      </c>
      <c r="B10651" s="25">
        <v>42506</v>
      </c>
      <c r="C10651" s="21" t="s">
        <v>1230</v>
      </c>
      <c r="D10651" s="21" t="s">
        <v>1901</v>
      </c>
      <c r="E10651" s="21"/>
      <c r="F10651" s="55">
        <v>402.32</v>
      </c>
      <c r="G10651" s="21" t="s">
        <v>1675</v>
      </c>
      <c r="H10651" s="21" t="s">
        <v>1772</v>
      </c>
      <c r="P10651" s="21" t="e">
        <f t="shared" ca="1" si="375"/>
        <v>#NAME?</v>
      </c>
    </row>
    <row r="10652" spans="1:16" x14ac:dyDescent="0.25">
      <c r="A10652" s="21" t="s">
        <v>2119</v>
      </c>
      <c r="B10652" s="25">
        <v>42506</v>
      </c>
      <c r="C10652" s="21" t="s">
        <v>1015</v>
      </c>
      <c r="D10652" s="21" t="s">
        <v>924</v>
      </c>
      <c r="E10652" s="26">
        <v>2750</v>
      </c>
      <c r="G10652" s="21" t="s">
        <v>1899</v>
      </c>
      <c r="H10652" s="21" t="s">
        <v>1772</v>
      </c>
      <c r="I10652" s="25" t="str">
        <f t="shared" ref="I10652:I10664" si="376">YEAR(B10652)&amp;"_"&amp;WEEKNUM(B10652)</f>
        <v>2016_21</v>
      </c>
      <c r="P10652" s="21" t="e">
        <f t="shared" ca="1" si="375"/>
        <v>#NAME?</v>
      </c>
    </row>
    <row r="10653" spans="1:16" x14ac:dyDescent="0.25">
      <c r="A10653" s="21" t="s">
        <v>2119</v>
      </c>
      <c r="B10653" s="25">
        <v>42506</v>
      </c>
      <c r="C10653" s="21" t="s">
        <v>1015</v>
      </c>
      <c r="D10653" s="21" t="s">
        <v>924</v>
      </c>
      <c r="E10653" s="26">
        <v>2750</v>
      </c>
      <c r="G10653" s="21" t="s">
        <v>1675</v>
      </c>
      <c r="H10653" s="21" t="s">
        <v>1772</v>
      </c>
      <c r="I10653" s="25" t="str">
        <f t="shared" si="376"/>
        <v>2016_21</v>
      </c>
      <c r="P10653" s="21" t="e">
        <f t="shared" ca="1" si="375"/>
        <v>#NAME?</v>
      </c>
    </row>
    <row r="10654" spans="1:16" x14ac:dyDescent="0.25">
      <c r="A10654" s="21" t="s">
        <v>2119</v>
      </c>
      <c r="B10654" s="25">
        <v>42506</v>
      </c>
      <c r="C10654" s="21" t="s">
        <v>1015</v>
      </c>
      <c r="D10654" s="21" t="s">
        <v>40</v>
      </c>
      <c r="E10654" s="26">
        <v>1900</v>
      </c>
      <c r="G10654" s="21" t="s">
        <v>1616</v>
      </c>
      <c r="H10654" s="21" t="s">
        <v>1772</v>
      </c>
      <c r="I10654" s="25" t="str">
        <f t="shared" si="376"/>
        <v>2016_21</v>
      </c>
      <c r="P10654" s="21" t="e">
        <f t="shared" ca="1" si="375"/>
        <v>#NAME?</v>
      </c>
    </row>
    <row r="10655" spans="1:16" x14ac:dyDescent="0.25">
      <c r="A10655" s="21" t="s">
        <v>2119</v>
      </c>
      <c r="B10655" s="25">
        <v>42506</v>
      </c>
      <c r="C10655" s="21" t="s">
        <v>1015</v>
      </c>
      <c r="D10655" s="21" t="s">
        <v>40</v>
      </c>
      <c r="E10655" s="26">
        <v>2185</v>
      </c>
      <c r="G10655" s="21" t="s">
        <v>1675</v>
      </c>
      <c r="H10655" s="21" t="s">
        <v>1772</v>
      </c>
      <c r="I10655" s="25" t="str">
        <f t="shared" si="376"/>
        <v>2016_21</v>
      </c>
      <c r="P10655" s="21" t="e">
        <f t="shared" ca="1" si="375"/>
        <v>#NAME?</v>
      </c>
    </row>
    <row r="10656" spans="1:16" x14ac:dyDescent="0.25">
      <c r="A10656" s="21" t="s">
        <v>2119</v>
      </c>
      <c r="B10656" s="25">
        <v>42506</v>
      </c>
      <c r="C10656" s="21" t="s">
        <v>1015</v>
      </c>
      <c r="D10656" s="21" t="s">
        <v>1382</v>
      </c>
      <c r="E10656" s="26">
        <v>2000</v>
      </c>
      <c r="G10656" s="21" t="s">
        <v>1832</v>
      </c>
      <c r="H10656" s="21" t="s">
        <v>1772</v>
      </c>
      <c r="I10656" s="25" t="str">
        <f t="shared" si="376"/>
        <v>2016_21</v>
      </c>
      <c r="P10656" s="21" t="e">
        <f t="shared" ca="1" si="375"/>
        <v>#NAME?</v>
      </c>
    </row>
    <row r="10657" spans="1:16" x14ac:dyDescent="0.25">
      <c r="A10657" s="21" t="s">
        <v>2119</v>
      </c>
      <c r="B10657" s="25">
        <v>42506</v>
      </c>
      <c r="C10657" s="21" t="s">
        <v>1015</v>
      </c>
      <c r="D10657" s="21" t="s">
        <v>1386</v>
      </c>
      <c r="E10657" s="26">
        <v>1200</v>
      </c>
      <c r="G10657" s="21" t="s">
        <v>69</v>
      </c>
      <c r="H10657" s="21" t="s">
        <v>1573</v>
      </c>
      <c r="I10657" s="25" t="str">
        <f t="shared" si="376"/>
        <v>2016_21</v>
      </c>
      <c r="P10657" s="21" t="e">
        <f t="shared" ca="1" si="375"/>
        <v>#NAME?</v>
      </c>
    </row>
    <row r="10658" spans="1:16" x14ac:dyDescent="0.25">
      <c r="A10658" s="21" t="s">
        <v>2119</v>
      </c>
      <c r="B10658" s="25">
        <v>42506</v>
      </c>
      <c r="C10658" s="21" t="s">
        <v>1015</v>
      </c>
      <c r="D10658" s="21" t="s">
        <v>1419</v>
      </c>
      <c r="E10658" s="26">
        <v>1800</v>
      </c>
      <c r="G10658" s="21" t="s">
        <v>1635</v>
      </c>
      <c r="H10658" s="21" t="s">
        <v>1770</v>
      </c>
      <c r="I10658" s="25" t="str">
        <f t="shared" si="376"/>
        <v>2016_21</v>
      </c>
      <c r="P10658" s="21" t="e">
        <f t="shared" ca="1" si="375"/>
        <v>#NAME?</v>
      </c>
    </row>
    <row r="10659" spans="1:16" x14ac:dyDescent="0.25">
      <c r="A10659" s="21" t="s">
        <v>2119</v>
      </c>
      <c r="B10659" s="25">
        <v>42506</v>
      </c>
      <c r="C10659" s="21" t="s">
        <v>21</v>
      </c>
      <c r="D10659" s="21" t="s">
        <v>40</v>
      </c>
      <c r="E10659" s="26">
        <v>1905</v>
      </c>
      <c r="G10659" s="21" t="s">
        <v>290</v>
      </c>
      <c r="H10659" s="21" t="s">
        <v>1771</v>
      </c>
      <c r="I10659" s="25" t="str">
        <f t="shared" si="376"/>
        <v>2016_21</v>
      </c>
      <c r="P10659" s="21" t="e">
        <f t="shared" ca="1" si="375"/>
        <v>#NAME?</v>
      </c>
    </row>
    <row r="10660" spans="1:16" x14ac:dyDescent="0.25">
      <c r="A10660" s="21" t="s">
        <v>2119</v>
      </c>
      <c r="B10660" s="25">
        <v>42506</v>
      </c>
      <c r="C10660" s="21" t="s">
        <v>21</v>
      </c>
      <c r="D10660" s="21" t="s">
        <v>40</v>
      </c>
      <c r="E10660" s="26">
        <v>2095</v>
      </c>
      <c r="G10660" s="21" t="s">
        <v>1567</v>
      </c>
      <c r="H10660" s="21" t="s">
        <v>1770</v>
      </c>
      <c r="I10660" s="25" t="str">
        <f t="shared" si="376"/>
        <v>2016_21</v>
      </c>
      <c r="P10660" s="21" t="e">
        <f t="shared" ca="1" si="375"/>
        <v>#NAME?</v>
      </c>
    </row>
    <row r="10661" spans="1:16" x14ac:dyDescent="0.25">
      <c r="A10661" s="21" t="s">
        <v>2119</v>
      </c>
      <c r="B10661" s="25">
        <v>42506</v>
      </c>
      <c r="C10661" s="21" t="s">
        <v>21</v>
      </c>
      <c r="D10661" s="21" t="s">
        <v>40</v>
      </c>
      <c r="E10661" s="26">
        <v>135</v>
      </c>
      <c r="G10661" s="21" t="s">
        <v>1354</v>
      </c>
      <c r="H10661" s="21" t="s">
        <v>1770</v>
      </c>
      <c r="I10661" s="25" t="str">
        <f t="shared" si="376"/>
        <v>2016_21</v>
      </c>
      <c r="P10661" s="21" t="e">
        <f t="shared" ca="1" si="375"/>
        <v>#NAME?</v>
      </c>
    </row>
    <row r="10662" spans="1:16" x14ac:dyDescent="0.25">
      <c r="A10662" s="21" t="s">
        <v>2119</v>
      </c>
      <c r="B10662" s="25">
        <v>42506</v>
      </c>
      <c r="C10662" s="21" t="s">
        <v>21</v>
      </c>
      <c r="D10662" s="21" t="s">
        <v>924</v>
      </c>
      <c r="E10662" s="26">
        <v>1550</v>
      </c>
      <c r="G10662" s="21" t="s">
        <v>1679</v>
      </c>
      <c r="H10662" s="21" t="s">
        <v>1770</v>
      </c>
      <c r="I10662" s="25" t="str">
        <f t="shared" si="376"/>
        <v>2016_21</v>
      </c>
      <c r="P10662" s="21" t="e">
        <f t="shared" ca="1" si="375"/>
        <v>#NAME?</v>
      </c>
    </row>
    <row r="10663" spans="1:16" x14ac:dyDescent="0.25">
      <c r="A10663" s="21" t="s">
        <v>2119</v>
      </c>
      <c r="B10663" s="25">
        <v>42506</v>
      </c>
      <c r="C10663" s="21" t="s">
        <v>21</v>
      </c>
      <c r="D10663" s="21" t="s">
        <v>1419</v>
      </c>
      <c r="E10663" s="26">
        <v>1400</v>
      </c>
      <c r="G10663" s="21" t="s">
        <v>1635</v>
      </c>
      <c r="H10663" s="21" t="s">
        <v>1770</v>
      </c>
      <c r="I10663" s="25" t="str">
        <f t="shared" si="376"/>
        <v>2016_21</v>
      </c>
      <c r="P10663" s="21" t="e">
        <f t="shared" ca="1" si="375"/>
        <v>#NAME?</v>
      </c>
    </row>
    <row r="10664" spans="1:16" x14ac:dyDescent="0.25">
      <c r="A10664" s="21" t="s">
        <v>2119</v>
      </c>
      <c r="B10664" s="25">
        <v>42506</v>
      </c>
      <c r="C10664" s="21" t="s">
        <v>21</v>
      </c>
      <c r="D10664" s="21" t="s">
        <v>1382</v>
      </c>
      <c r="E10664" s="26">
        <v>6000</v>
      </c>
      <c r="G10664" s="21" t="s">
        <v>1679</v>
      </c>
      <c r="H10664" s="21" t="s">
        <v>1770</v>
      </c>
      <c r="I10664" s="25" t="str">
        <f t="shared" si="376"/>
        <v>2016_21</v>
      </c>
      <c r="P10664" s="21" t="e">
        <f t="shared" ca="1" si="375"/>
        <v>#NAME?</v>
      </c>
    </row>
    <row r="10665" spans="1:16" x14ac:dyDescent="0.25">
      <c r="A10665" s="21" t="s">
        <v>2119</v>
      </c>
      <c r="B10665" s="25">
        <v>42507</v>
      </c>
      <c r="C10665" s="21" t="s">
        <v>1230</v>
      </c>
      <c r="D10665" s="21" t="s">
        <v>1902</v>
      </c>
      <c r="E10665" s="21"/>
      <c r="F10665" s="55">
        <v>1607.09</v>
      </c>
      <c r="G10665" s="21" t="s">
        <v>1616</v>
      </c>
      <c r="H10665" s="21" t="s">
        <v>1772</v>
      </c>
      <c r="P10665" s="21" t="e">
        <f t="shared" ca="1" si="375"/>
        <v>#NAME?</v>
      </c>
    </row>
    <row r="10666" spans="1:16" x14ac:dyDescent="0.25">
      <c r="A10666" s="21" t="s">
        <v>2119</v>
      </c>
      <c r="B10666" s="25">
        <v>42507</v>
      </c>
      <c r="C10666" s="21" t="s">
        <v>1230</v>
      </c>
      <c r="D10666" s="21" t="s">
        <v>1903</v>
      </c>
      <c r="E10666" s="21"/>
      <c r="F10666" s="55">
        <v>286.7</v>
      </c>
      <c r="G10666" s="21" t="s">
        <v>1899</v>
      </c>
      <c r="H10666" s="21" t="s">
        <v>1772</v>
      </c>
      <c r="P10666" s="21" t="e">
        <f t="shared" ca="1" si="375"/>
        <v>#NAME?</v>
      </c>
    </row>
    <row r="10667" spans="1:16" x14ac:dyDescent="0.25">
      <c r="A10667" s="21" t="s">
        <v>2119</v>
      </c>
      <c r="B10667" s="25">
        <v>42507</v>
      </c>
      <c r="C10667" s="21" t="s">
        <v>6</v>
      </c>
      <c r="D10667" s="21" t="s">
        <v>1904</v>
      </c>
      <c r="E10667" s="21"/>
      <c r="F10667" s="55">
        <v>288.07</v>
      </c>
      <c r="G10667" s="21" t="s">
        <v>1527</v>
      </c>
      <c r="H10667" s="21" t="s">
        <v>1770</v>
      </c>
      <c r="P10667" s="21" t="e">
        <f t="shared" ca="1" si="375"/>
        <v>#NAME?</v>
      </c>
    </row>
    <row r="10668" spans="1:16" x14ac:dyDescent="0.25">
      <c r="A10668" s="21" t="s">
        <v>2119</v>
      </c>
      <c r="B10668" s="25">
        <v>42507</v>
      </c>
      <c r="C10668" s="21" t="s">
        <v>6</v>
      </c>
      <c r="D10668" s="21" t="s">
        <v>1904</v>
      </c>
      <c r="E10668" s="21"/>
      <c r="F10668" s="55">
        <v>-34.56</v>
      </c>
      <c r="G10668" s="21" t="s">
        <v>1527</v>
      </c>
      <c r="H10668" s="21" t="s">
        <v>1770</v>
      </c>
      <c r="P10668" s="21" t="e">
        <f t="shared" ca="1" si="375"/>
        <v>#NAME?</v>
      </c>
    </row>
    <row r="10669" spans="1:16" x14ac:dyDescent="0.25">
      <c r="A10669" s="21" t="s">
        <v>2119</v>
      </c>
      <c r="B10669" s="25">
        <v>42507</v>
      </c>
      <c r="C10669" s="21" t="s">
        <v>6</v>
      </c>
      <c r="D10669" s="21" t="s">
        <v>1904</v>
      </c>
      <c r="E10669" s="21"/>
      <c r="F10669" s="55">
        <v>77</v>
      </c>
      <c r="G10669" s="21" t="s">
        <v>1527</v>
      </c>
      <c r="H10669" s="21" t="s">
        <v>1770</v>
      </c>
      <c r="P10669" s="21" t="e">
        <f t="shared" ca="1" si="375"/>
        <v>#NAME?</v>
      </c>
    </row>
    <row r="10670" spans="1:16" x14ac:dyDescent="0.25">
      <c r="A10670" s="21" t="s">
        <v>2119</v>
      </c>
      <c r="B10670" s="25">
        <v>42507</v>
      </c>
      <c r="C10670" s="21" t="s">
        <v>6</v>
      </c>
      <c r="D10670" s="21" t="s">
        <v>1905</v>
      </c>
      <c r="E10670" s="21"/>
      <c r="F10670" s="55">
        <v>119.55</v>
      </c>
      <c r="G10670" s="21" t="s">
        <v>290</v>
      </c>
      <c r="P10670" s="21" t="e">
        <f t="shared" ca="1" si="375"/>
        <v>#NAME?</v>
      </c>
    </row>
    <row r="10671" spans="1:16" x14ac:dyDescent="0.25">
      <c r="A10671" s="21" t="s">
        <v>2119</v>
      </c>
      <c r="B10671" s="25">
        <v>42507</v>
      </c>
      <c r="C10671" s="21" t="s">
        <v>1015</v>
      </c>
      <c r="D10671" s="21" t="s">
        <v>46</v>
      </c>
      <c r="E10671" s="26">
        <v>3440</v>
      </c>
      <c r="G10671" s="21" t="s">
        <v>69</v>
      </c>
      <c r="H10671" s="21" t="s">
        <v>1573</v>
      </c>
      <c r="I10671" s="25" t="str">
        <f>YEAR(B10671)&amp;"_"&amp;WEEKNUM(B10671)</f>
        <v>2016_21</v>
      </c>
      <c r="P10671" s="21" t="e">
        <f t="shared" ca="1" si="375"/>
        <v>#NAME?</v>
      </c>
    </row>
    <row r="10672" spans="1:16" x14ac:dyDescent="0.25">
      <c r="A10672" s="21" t="s">
        <v>2119</v>
      </c>
      <c r="B10672" s="25">
        <v>42508</v>
      </c>
      <c r="C10672" s="21" t="s">
        <v>1230</v>
      </c>
      <c r="D10672" s="21" t="s">
        <v>1906</v>
      </c>
      <c r="E10672" s="21"/>
      <c r="F10672" s="55">
        <v>827.08</v>
      </c>
      <c r="G10672" s="21" t="s">
        <v>1616</v>
      </c>
      <c r="H10672" s="21" t="s">
        <v>1772</v>
      </c>
      <c r="P10672" s="21" t="e">
        <f t="shared" ca="1" si="375"/>
        <v>#NAME?</v>
      </c>
    </row>
    <row r="10673" spans="1:16" x14ac:dyDescent="0.25">
      <c r="A10673" s="21" t="s">
        <v>2119</v>
      </c>
      <c r="B10673" s="25">
        <v>42508</v>
      </c>
      <c r="C10673" s="21" t="s">
        <v>1230</v>
      </c>
      <c r="D10673" s="21" t="s">
        <v>1907</v>
      </c>
      <c r="E10673" s="21"/>
      <c r="F10673" s="55">
        <v>32.549999999999997</v>
      </c>
      <c r="G10673" s="21" t="s">
        <v>69</v>
      </c>
      <c r="H10673" s="21" t="s">
        <v>1573</v>
      </c>
      <c r="P10673" s="21" t="e">
        <f t="shared" ca="1" si="375"/>
        <v>#NAME?</v>
      </c>
    </row>
    <row r="10674" spans="1:16" x14ac:dyDescent="0.25">
      <c r="A10674" s="21" t="s">
        <v>2119</v>
      </c>
      <c r="B10674" s="25">
        <v>42508</v>
      </c>
      <c r="C10674" s="21" t="s">
        <v>6</v>
      </c>
      <c r="D10674" s="21" t="s">
        <v>1908</v>
      </c>
      <c r="E10674" s="21"/>
      <c r="F10674" s="55">
        <v>545.71</v>
      </c>
      <c r="G10674" s="21" t="s">
        <v>1889</v>
      </c>
      <c r="P10674" s="21" t="e">
        <f t="shared" ca="1" si="375"/>
        <v>#NAME?</v>
      </c>
    </row>
    <row r="10675" spans="1:16" x14ac:dyDescent="0.25">
      <c r="A10675" s="21" t="s">
        <v>2119</v>
      </c>
      <c r="B10675" s="25">
        <v>42508</v>
      </c>
      <c r="C10675" s="21" t="s">
        <v>6</v>
      </c>
      <c r="D10675" s="21" t="s">
        <v>1909</v>
      </c>
      <c r="E10675" s="21"/>
      <c r="F10675" s="55">
        <v>228.06</v>
      </c>
      <c r="G10675" s="21" t="s">
        <v>1679</v>
      </c>
      <c r="P10675" s="21" t="e">
        <f t="shared" ca="1" si="375"/>
        <v>#NAME?</v>
      </c>
    </row>
    <row r="10676" spans="1:16" x14ac:dyDescent="0.25">
      <c r="A10676" s="21" t="s">
        <v>2119</v>
      </c>
      <c r="B10676" s="25">
        <v>42508</v>
      </c>
      <c r="C10676" s="21" t="s">
        <v>1230</v>
      </c>
      <c r="D10676" s="21" t="s">
        <v>1910</v>
      </c>
      <c r="E10676" s="21"/>
      <c r="F10676" s="55">
        <v>604.92999999999995</v>
      </c>
      <c r="G10676" s="21" t="s">
        <v>1616</v>
      </c>
      <c r="H10676" s="21" t="s">
        <v>1772</v>
      </c>
      <c r="P10676" s="21" t="e">
        <f t="shared" ca="1" si="375"/>
        <v>#NAME?</v>
      </c>
    </row>
    <row r="10677" spans="1:16" x14ac:dyDescent="0.25">
      <c r="A10677" s="21" t="s">
        <v>2119</v>
      </c>
      <c r="B10677" s="25">
        <v>42509</v>
      </c>
      <c r="C10677" s="21" t="s">
        <v>6</v>
      </c>
      <c r="D10677" s="21" t="s">
        <v>1911</v>
      </c>
      <c r="E10677" s="21"/>
      <c r="F10677" s="55">
        <v>381.11</v>
      </c>
      <c r="G10677" s="21" t="s">
        <v>1453</v>
      </c>
      <c r="H10677" s="21" t="s">
        <v>1770</v>
      </c>
      <c r="P10677" s="21" t="e">
        <f t="shared" ca="1" si="375"/>
        <v>#NAME?</v>
      </c>
    </row>
    <row r="10678" spans="1:16" x14ac:dyDescent="0.25">
      <c r="A10678" s="21" t="s">
        <v>2119</v>
      </c>
      <c r="B10678" s="25">
        <v>42509</v>
      </c>
      <c r="C10678" s="21" t="s">
        <v>6</v>
      </c>
      <c r="D10678" s="21" t="s">
        <v>1912</v>
      </c>
      <c r="E10678" s="21"/>
      <c r="F10678" s="55">
        <v>50.77</v>
      </c>
      <c r="G10678" s="21" t="s">
        <v>1635</v>
      </c>
      <c r="H10678" s="21" t="s">
        <v>1770</v>
      </c>
      <c r="P10678" s="21" t="e">
        <f t="shared" ca="1" si="375"/>
        <v>#NAME?</v>
      </c>
    </row>
    <row r="10679" spans="1:16" x14ac:dyDescent="0.25">
      <c r="A10679" s="21" t="s">
        <v>2119</v>
      </c>
      <c r="B10679" s="25">
        <v>42509</v>
      </c>
      <c r="C10679" s="21" t="s">
        <v>6</v>
      </c>
      <c r="D10679" s="21" t="s">
        <v>1913</v>
      </c>
      <c r="E10679" s="21"/>
      <c r="F10679" s="55">
        <v>1424.52</v>
      </c>
      <c r="G10679" s="21" t="s">
        <v>1679</v>
      </c>
      <c r="P10679" s="21" t="e">
        <f t="shared" ca="1" si="375"/>
        <v>#NAME?</v>
      </c>
    </row>
    <row r="10680" spans="1:16" x14ac:dyDescent="0.25">
      <c r="A10680" s="21" t="s">
        <v>2119</v>
      </c>
      <c r="B10680" s="25">
        <v>42509</v>
      </c>
      <c r="C10680" s="21" t="s">
        <v>6</v>
      </c>
      <c r="D10680" s="21" t="s">
        <v>299</v>
      </c>
      <c r="E10680" s="21"/>
      <c r="F10680" s="55">
        <v>55.68</v>
      </c>
      <c r="G10680" s="21" t="s">
        <v>2121</v>
      </c>
      <c r="P10680" s="21" t="e">
        <f t="shared" ca="1" si="375"/>
        <v>#NAME?</v>
      </c>
    </row>
    <row r="10681" spans="1:16" x14ac:dyDescent="0.25">
      <c r="A10681" s="21" t="s">
        <v>2119</v>
      </c>
      <c r="B10681" s="25">
        <v>42509</v>
      </c>
      <c r="C10681" s="21" t="s">
        <v>6</v>
      </c>
      <c r="D10681" s="21" t="s">
        <v>1914</v>
      </c>
      <c r="E10681" s="21"/>
      <c r="F10681" s="55">
        <v>119</v>
      </c>
      <c r="G10681" s="21" t="s">
        <v>1635</v>
      </c>
      <c r="H10681" s="21" t="s">
        <v>1770</v>
      </c>
      <c r="P10681" s="21" t="e">
        <f t="shared" ca="1" si="375"/>
        <v>#NAME?</v>
      </c>
    </row>
    <row r="10682" spans="1:16" x14ac:dyDescent="0.25">
      <c r="A10682" s="21" t="s">
        <v>2119</v>
      </c>
      <c r="B10682" s="25">
        <v>42509</v>
      </c>
      <c r="C10682" s="21" t="s">
        <v>1230</v>
      </c>
      <c r="D10682" s="21" t="s">
        <v>1915</v>
      </c>
      <c r="E10682" s="21"/>
      <c r="F10682" s="55">
        <v>677.04</v>
      </c>
      <c r="G10682" s="21" t="s">
        <v>1616</v>
      </c>
      <c r="H10682" s="21" t="s">
        <v>1772</v>
      </c>
      <c r="P10682" s="21" t="e">
        <f t="shared" ca="1" si="375"/>
        <v>#NAME?</v>
      </c>
    </row>
    <row r="10683" spans="1:16" x14ac:dyDescent="0.25">
      <c r="A10683" s="21" t="s">
        <v>2119</v>
      </c>
      <c r="B10683" s="25">
        <v>42509</v>
      </c>
      <c r="C10683" s="21" t="s">
        <v>6</v>
      </c>
      <c r="D10683" s="21" t="s">
        <v>1916</v>
      </c>
      <c r="E10683" s="21"/>
      <c r="F10683" s="55">
        <v>41.31</v>
      </c>
      <c r="G10683" s="21" t="s">
        <v>1635</v>
      </c>
      <c r="H10683" s="21" t="s">
        <v>1770</v>
      </c>
      <c r="P10683" s="21" t="e">
        <f t="shared" ca="1" si="375"/>
        <v>#NAME?</v>
      </c>
    </row>
    <row r="10684" spans="1:16" x14ac:dyDescent="0.25">
      <c r="A10684" s="21" t="s">
        <v>2119</v>
      </c>
      <c r="B10684" s="25">
        <v>42509</v>
      </c>
      <c r="C10684" s="21">
        <v>3014551503</v>
      </c>
      <c r="D10684" s="21" t="s">
        <v>1917</v>
      </c>
      <c r="E10684" s="21"/>
      <c r="F10684" s="55">
        <v>322.37</v>
      </c>
      <c r="G10684" s="21" t="s">
        <v>1918</v>
      </c>
      <c r="P10684" s="21" t="e">
        <f t="shared" ca="1" si="375"/>
        <v>#NAME?</v>
      </c>
    </row>
    <row r="10685" spans="1:16" x14ac:dyDescent="0.25">
      <c r="A10685" s="21" t="s">
        <v>2119</v>
      </c>
      <c r="B10685" s="25">
        <v>42509</v>
      </c>
      <c r="C10685" s="21" t="s">
        <v>6</v>
      </c>
      <c r="D10685" s="21" t="s">
        <v>1919</v>
      </c>
      <c r="E10685" s="21"/>
      <c r="F10685" s="55">
        <v>299.07</v>
      </c>
      <c r="G10685" s="21" t="s">
        <v>1920</v>
      </c>
      <c r="P10685" s="21" t="e">
        <f t="shared" ca="1" si="375"/>
        <v>#NAME?</v>
      </c>
    </row>
    <row r="10686" spans="1:16" x14ac:dyDescent="0.25">
      <c r="A10686" s="21" t="s">
        <v>2119</v>
      </c>
      <c r="B10686" s="25">
        <v>42509</v>
      </c>
      <c r="C10686" s="21" t="s">
        <v>21</v>
      </c>
      <c r="D10686" s="21" t="s">
        <v>553</v>
      </c>
      <c r="E10686" s="26">
        <v>325</v>
      </c>
      <c r="G10686" s="21" t="s">
        <v>1527</v>
      </c>
      <c r="H10686" s="21" t="s">
        <v>1770</v>
      </c>
      <c r="I10686" s="25" t="str">
        <f>YEAR(B10686)&amp;"_"&amp;WEEKNUM(B10686)</f>
        <v>2016_21</v>
      </c>
      <c r="P10686" s="21" t="e">
        <f t="shared" ca="1" si="375"/>
        <v>#NAME?</v>
      </c>
    </row>
    <row r="10687" spans="1:16" x14ac:dyDescent="0.25">
      <c r="A10687" s="21" t="s">
        <v>2119</v>
      </c>
      <c r="B10687" s="25">
        <v>42509</v>
      </c>
      <c r="C10687" s="21" t="s">
        <v>6</v>
      </c>
      <c r="D10687" s="21" t="s">
        <v>216</v>
      </c>
      <c r="E10687" s="26">
        <v>401.5</v>
      </c>
      <c r="G10687" s="21" t="s">
        <v>1679</v>
      </c>
      <c r="H10687" s="21" t="s">
        <v>1770</v>
      </c>
      <c r="P10687" s="21" t="e">
        <f t="shared" ca="1" si="375"/>
        <v>#NAME?</v>
      </c>
    </row>
    <row r="10688" spans="1:16" x14ac:dyDescent="0.25">
      <c r="A10688" s="21" t="s">
        <v>2119</v>
      </c>
      <c r="B10688" s="25">
        <v>42509</v>
      </c>
      <c r="C10688" s="21" t="s">
        <v>6</v>
      </c>
      <c r="D10688" s="21" t="s">
        <v>216</v>
      </c>
      <c r="E10688" s="26">
        <v>51.68</v>
      </c>
      <c r="G10688" s="21" t="s">
        <v>1889</v>
      </c>
      <c r="H10688" s="21" t="s">
        <v>1770</v>
      </c>
      <c r="P10688" s="21" t="e">
        <f t="shared" ca="1" si="375"/>
        <v>#NAME?</v>
      </c>
    </row>
    <row r="10689" spans="1:16" x14ac:dyDescent="0.25">
      <c r="A10689" s="21" t="s">
        <v>2119</v>
      </c>
      <c r="B10689" s="25">
        <v>42510</v>
      </c>
      <c r="C10689" s="21" t="s">
        <v>6</v>
      </c>
      <c r="D10689" s="21" t="s">
        <v>1921</v>
      </c>
      <c r="E10689" s="21"/>
      <c r="F10689" s="55">
        <v>131.69</v>
      </c>
      <c r="G10689" s="21" t="s">
        <v>1635</v>
      </c>
      <c r="H10689" s="21" t="s">
        <v>1770</v>
      </c>
      <c r="P10689" s="21" t="e">
        <f t="shared" ca="1" si="375"/>
        <v>#NAME?</v>
      </c>
    </row>
    <row r="10690" spans="1:16" x14ac:dyDescent="0.25">
      <c r="A10690" s="21" t="s">
        <v>2119</v>
      </c>
      <c r="B10690" s="25">
        <v>42510</v>
      </c>
      <c r="C10690" s="21" t="s">
        <v>6</v>
      </c>
      <c r="D10690" s="21" t="s">
        <v>1922</v>
      </c>
      <c r="E10690" s="21"/>
      <c r="F10690" s="55">
        <v>145.49</v>
      </c>
      <c r="G10690" s="21" t="s">
        <v>1646</v>
      </c>
      <c r="H10690" s="21" t="s">
        <v>1770</v>
      </c>
    </row>
    <row r="10691" spans="1:16" x14ac:dyDescent="0.25">
      <c r="A10691" s="21" t="s">
        <v>2119</v>
      </c>
      <c r="B10691" s="25">
        <v>42510</v>
      </c>
      <c r="C10691" s="21" t="s">
        <v>6</v>
      </c>
      <c r="D10691" s="21" t="s">
        <v>1923</v>
      </c>
      <c r="E10691" s="21"/>
      <c r="F10691" s="55">
        <v>36.49</v>
      </c>
      <c r="G10691" s="21" t="s">
        <v>1635</v>
      </c>
      <c r="H10691" s="21" t="s">
        <v>1770</v>
      </c>
      <c r="P10691" s="21" t="e">
        <f t="shared" ca="1" si="375"/>
        <v>#NAME?</v>
      </c>
    </row>
    <row r="10692" spans="1:16" x14ac:dyDescent="0.25">
      <c r="A10692" s="21" t="s">
        <v>2119</v>
      </c>
      <c r="B10692" s="25">
        <v>42510</v>
      </c>
      <c r="C10692" s="21" t="s">
        <v>1230</v>
      </c>
      <c r="D10692" s="21" t="s">
        <v>1924</v>
      </c>
      <c r="E10692" s="21"/>
      <c r="F10692" s="55">
        <v>159.59</v>
      </c>
      <c r="G10692" s="21" t="s">
        <v>69</v>
      </c>
      <c r="H10692" s="21" t="s">
        <v>1573</v>
      </c>
      <c r="P10692" s="21" t="e">
        <f t="shared" ca="1" si="375"/>
        <v>#NAME?</v>
      </c>
    </row>
    <row r="10693" spans="1:16" x14ac:dyDescent="0.25">
      <c r="A10693" s="21" t="s">
        <v>2119</v>
      </c>
      <c r="B10693" s="25">
        <v>42510</v>
      </c>
      <c r="C10693" s="21" t="s">
        <v>1230</v>
      </c>
      <c r="D10693" s="21" t="s">
        <v>1925</v>
      </c>
      <c r="E10693" s="21"/>
      <c r="F10693" s="55">
        <v>282.75</v>
      </c>
      <c r="G10693" s="21" t="s">
        <v>1616</v>
      </c>
      <c r="H10693" s="21" t="s">
        <v>1772</v>
      </c>
      <c r="P10693" s="21" t="e">
        <f t="shared" ca="1" si="375"/>
        <v>#NAME?</v>
      </c>
    </row>
    <row r="10694" spans="1:16" x14ac:dyDescent="0.25">
      <c r="A10694" s="21" t="s">
        <v>2119</v>
      </c>
      <c r="B10694" s="25">
        <v>42510</v>
      </c>
      <c r="C10694" s="21" t="s">
        <v>1230</v>
      </c>
      <c r="D10694" s="21" t="s">
        <v>1926</v>
      </c>
      <c r="E10694" s="21"/>
      <c r="F10694" s="55">
        <v>84.2</v>
      </c>
      <c r="G10694" s="21" t="s">
        <v>1899</v>
      </c>
      <c r="H10694" s="21" t="s">
        <v>1772</v>
      </c>
      <c r="P10694" s="21" t="e">
        <f t="shared" ca="1" si="375"/>
        <v>#NAME?</v>
      </c>
    </row>
    <row r="10695" spans="1:16" x14ac:dyDescent="0.25">
      <c r="A10695" s="21" t="s">
        <v>2119</v>
      </c>
      <c r="B10695" s="25">
        <v>42510</v>
      </c>
      <c r="C10695" s="21" t="s">
        <v>6</v>
      </c>
      <c r="D10695" s="21" t="s">
        <v>1927</v>
      </c>
      <c r="E10695" s="21"/>
      <c r="F10695" s="55">
        <v>793.07</v>
      </c>
      <c r="G10695" s="21" t="s">
        <v>1646</v>
      </c>
      <c r="H10695" s="21" t="s">
        <v>1770</v>
      </c>
    </row>
    <row r="10696" spans="1:16" x14ac:dyDescent="0.25">
      <c r="A10696" s="21" t="s">
        <v>2119</v>
      </c>
      <c r="B10696" s="25">
        <v>42510</v>
      </c>
      <c r="C10696" s="21" t="s">
        <v>1230</v>
      </c>
      <c r="D10696" s="21" t="s">
        <v>1928</v>
      </c>
      <c r="E10696" s="21"/>
      <c r="F10696" s="55">
        <v>137.85</v>
      </c>
      <c r="G10696" s="21" t="s">
        <v>1899</v>
      </c>
      <c r="H10696" s="21" t="s">
        <v>1772</v>
      </c>
      <c r="P10696" s="21" t="e">
        <f t="shared" ca="1" si="375"/>
        <v>#NAME?</v>
      </c>
    </row>
    <row r="10697" spans="1:16" x14ac:dyDescent="0.25">
      <c r="A10697" s="21" t="s">
        <v>2119</v>
      </c>
      <c r="B10697" s="25">
        <v>42510</v>
      </c>
      <c r="C10697" s="21" t="s">
        <v>21</v>
      </c>
      <c r="D10697" s="21" t="s">
        <v>1958</v>
      </c>
      <c r="E10697" s="26">
        <v>-87740</v>
      </c>
      <c r="G10697" s="21" t="s">
        <v>1006</v>
      </c>
      <c r="I10697" s="25" t="str">
        <f>YEAR(B10697)&amp;"_"&amp;WEEKNUM(B10697)</f>
        <v>2016_21</v>
      </c>
      <c r="P10697" s="21" t="e">
        <f t="shared" ca="1" si="375"/>
        <v>#NAME?</v>
      </c>
    </row>
    <row r="10698" spans="1:16" x14ac:dyDescent="0.25">
      <c r="A10698" s="21" t="s">
        <v>2119</v>
      </c>
      <c r="B10698" s="25">
        <v>42511</v>
      </c>
      <c r="C10698" s="21" t="s">
        <v>6</v>
      </c>
      <c r="D10698" s="21" t="s">
        <v>1929</v>
      </c>
      <c r="E10698" s="21"/>
      <c r="F10698" s="55">
        <v>119.24</v>
      </c>
      <c r="G10698" s="21" t="s">
        <v>1453</v>
      </c>
      <c r="H10698" s="21" t="s">
        <v>1770</v>
      </c>
      <c r="P10698" s="21" t="e">
        <f t="shared" ca="1" si="375"/>
        <v>#NAME?</v>
      </c>
    </row>
    <row r="10699" spans="1:16" x14ac:dyDescent="0.25">
      <c r="A10699" s="21" t="s">
        <v>2119</v>
      </c>
      <c r="B10699" s="25">
        <v>42511</v>
      </c>
      <c r="C10699" s="21" t="s">
        <v>6</v>
      </c>
      <c r="D10699" s="21" t="s">
        <v>1930</v>
      </c>
      <c r="E10699" s="21"/>
      <c r="F10699" s="55">
        <v>131.22</v>
      </c>
      <c r="G10699" s="21" t="s">
        <v>306</v>
      </c>
      <c r="P10699" s="21" t="e">
        <f t="shared" ca="1" si="375"/>
        <v>#NAME?</v>
      </c>
    </row>
    <row r="10700" spans="1:16" x14ac:dyDescent="0.25">
      <c r="A10700" s="21" t="s">
        <v>2119</v>
      </c>
      <c r="B10700" s="25">
        <v>42511</v>
      </c>
      <c r="C10700" s="21" t="s">
        <v>6</v>
      </c>
      <c r="D10700" s="21" t="s">
        <v>1931</v>
      </c>
      <c r="E10700" s="21"/>
      <c r="F10700" s="55">
        <v>165.94</v>
      </c>
      <c r="G10700" s="21" t="s">
        <v>69</v>
      </c>
      <c r="H10700" s="21" t="s">
        <v>1573</v>
      </c>
      <c r="P10700" s="21" t="e">
        <f t="shared" ca="1" si="375"/>
        <v>#NAME?</v>
      </c>
    </row>
    <row r="10701" spans="1:16" x14ac:dyDescent="0.25">
      <c r="A10701" s="21" t="s">
        <v>2119</v>
      </c>
      <c r="B10701" s="25">
        <v>42511</v>
      </c>
      <c r="C10701" s="21" t="s">
        <v>1230</v>
      </c>
      <c r="D10701" s="21" t="s">
        <v>1932</v>
      </c>
      <c r="E10701" s="21"/>
      <c r="F10701" s="55">
        <v>1683.74</v>
      </c>
      <c r="G10701" s="21" t="s">
        <v>1542</v>
      </c>
      <c r="P10701" s="21" t="e">
        <f t="shared" ca="1" si="375"/>
        <v>#NAME?</v>
      </c>
    </row>
    <row r="10702" spans="1:16" x14ac:dyDescent="0.25">
      <c r="A10702" s="21" t="s">
        <v>2119</v>
      </c>
      <c r="B10702" s="25">
        <v>42511</v>
      </c>
      <c r="C10702" s="21" t="s">
        <v>1230</v>
      </c>
      <c r="D10702" s="21" t="s">
        <v>1933</v>
      </c>
      <c r="E10702" s="21"/>
      <c r="F10702" s="55">
        <v>155.94999999999999</v>
      </c>
      <c r="G10702" s="21" t="s">
        <v>1542</v>
      </c>
      <c r="P10702" s="21" t="e">
        <f t="shared" ref="P10702:P10765" ca="1" si="377">sheetexists("budgets", G10702)</f>
        <v>#NAME?</v>
      </c>
    </row>
    <row r="10703" spans="1:16" x14ac:dyDescent="0.25">
      <c r="A10703" s="21" t="s">
        <v>2119</v>
      </c>
      <c r="B10703" s="25">
        <v>42511</v>
      </c>
      <c r="C10703" s="21" t="s">
        <v>1230</v>
      </c>
      <c r="D10703" s="21" t="s">
        <v>1872</v>
      </c>
      <c r="E10703" s="21"/>
      <c r="F10703" s="55">
        <v>-301.10000000000002</v>
      </c>
      <c r="G10703" s="21" t="s">
        <v>69</v>
      </c>
      <c r="H10703" s="21" t="s">
        <v>1573</v>
      </c>
      <c r="P10703" s="21" t="e">
        <f t="shared" ca="1" si="377"/>
        <v>#NAME?</v>
      </c>
    </row>
    <row r="10704" spans="1:16" x14ac:dyDescent="0.25">
      <c r="A10704" s="21" t="s">
        <v>2119</v>
      </c>
      <c r="B10704" s="25">
        <v>42511</v>
      </c>
      <c r="C10704" s="21" t="s">
        <v>6</v>
      </c>
      <c r="D10704" s="21" t="s">
        <v>1872</v>
      </c>
      <c r="E10704" s="21"/>
      <c r="F10704" s="55">
        <v>323.05</v>
      </c>
      <c r="G10704" s="21" t="s">
        <v>69</v>
      </c>
      <c r="H10704" s="21" t="s">
        <v>1573</v>
      </c>
      <c r="P10704" s="21" t="e">
        <f t="shared" ca="1" si="377"/>
        <v>#NAME?</v>
      </c>
    </row>
    <row r="10705" spans="1:16" x14ac:dyDescent="0.25">
      <c r="A10705" s="21" t="s">
        <v>2119</v>
      </c>
      <c r="B10705" s="25">
        <v>42512</v>
      </c>
      <c r="C10705" s="21" t="s">
        <v>1230</v>
      </c>
      <c r="D10705" s="21" t="s">
        <v>1934</v>
      </c>
      <c r="E10705" s="21"/>
      <c r="F10705" s="55">
        <v>643.89</v>
      </c>
      <c r="G10705" s="21" t="s">
        <v>1557</v>
      </c>
      <c r="P10705" s="21" t="e">
        <f t="shared" ca="1" si="377"/>
        <v>#NAME?</v>
      </c>
    </row>
    <row r="10706" spans="1:16" x14ac:dyDescent="0.25">
      <c r="A10706" s="21" t="s">
        <v>2119</v>
      </c>
      <c r="B10706" s="25">
        <v>42512</v>
      </c>
      <c r="C10706" s="21" t="s">
        <v>1230</v>
      </c>
      <c r="D10706" s="21" t="s">
        <v>1935</v>
      </c>
      <c r="E10706" s="21"/>
      <c r="F10706" s="55">
        <v>51.87</v>
      </c>
      <c r="G10706" s="21" t="s">
        <v>1557</v>
      </c>
      <c r="P10706" s="21" t="e">
        <f t="shared" ca="1" si="377"/>
        <v>#NAME?</v>
      </c>
    </row>
    <row r="10707" spans="1:16" x14ac:dyDescent="0.25">
      <c r="A10707" s="21" t="s">
        <v>2119</v>
      </c>
      <c r="B10707" s="25">
        <v>42513</v>
      </c>
      <c r="C10707" s="21" t="s">
        <v>1230</v>
      </c>
      <c r="D10707" s="21" t="s">
        <v>1936</v>
      </c>
      <c r="E10707" s="21"/>
      <c r="F10707" s="55">
        <v>965.25</v>
      </c>
      <c r="G10707" s="21" t="s">
        <v>69</v>
      </c>
      <c r="H10707" s="21" t="s">
        <v>1573</v>
      </c>
      <c r="P10707" s="21" t="e">
        <f t="shared" ca="1" si="377"/>
        <v>#NAME?</v>
      </c>
    </row>
    <row r="10708" spans="1:16" x14ac:dyDescent="0.25">
      <c r="A10708" s="21" t="s">
        <v>2119</v>
      </c>
      <c r="B10708" s="25">
        <v>42513</v>
      </c>
      <c r="C10708" s="21" t="s">
        <v>1230</v>
      </c>
      <c r="D10708" s="21" t="s">
        <v>299</v>
      </c>
      <c r="E10708" s="21"/>
      <c r="F10708" s="55">
        <v>-504.56</v>
      </c>
      <c r="G10708" s="21" t="s">
        <v>2121</v>
      </c>
      <c r="P10708" s="21" t="e">
        <f t="shared" ca="1" si="377"/>
        <v>#NAME?</v>
      </c>
    </row>
    <row r="10709" spans="1:16" x14ac:dyDescent="0.25">
      <c r="A10709" s="21" t="s">
        <v>2119</v>
      </c>
      <c r="B10709" s="25">
        <v>42513</v>
      </c>
      <c r="C10709" s="21" t="s">
        <v>1230</v>
      </c>
      <c r="D10709" s="21" t="s">
        <v>1937</v>
      </c>
      <c r="E10709" s="21"/>
      <c r="F10709" s="55">
        <v>415.01</v>
      </c>
      <c r="G10709" s="21" t="s">
        <v>1557</v>
      </c>
      <c r="P10709" s="21" t="e">
        <f t="shared" ca="1" si="377"/>
        <v>#NAME?</v>
      </c>
    </row>
    <row r="10710" spans="1:16" x14ac:dyDescent="0.25">
      <c r="A10710" s="21" t="s">
        <v>2119</v>
      </c>
      <c r="B10710" s="25">
        <v>42513</v>
      </c>
      <c r="C10710" s="21" t="s">
        <v>1230</v>
      </c>
      <c r="D10710" s="21" t="s">
        <v>1932</v>
      </c>
      <c r="E10710" s="21"/>
      <c r="F10710" s="55">
        <v>-582.15</v>
      </c>
      <c r="G10710" s="21" t="s">
        <v>1542</v>
      </c>
      <c r="P10710" s="21" t="e">
        <f t="shared" ca="1" si="377"/>
        <v>#NAME?</v>
      </c>
    </row>
    <row r="10711" spans="1:16" x14ac:dyDescent="0.25">
      <c r="A10711" s="21" t="s">
        <v>2119</v>
      </c>
      <c r="B10711" s="25">
        <v>42513</v>
      </c>
      <c r="C10711" s="21">
        <v>3014551503</v>
      </c>
      <c r="D10711" s="21" t="s">
        <v>1932</v>
      </c>
      <c r="E10711" s="21"/>
      <c r="F10711" s="55">
        <v>261.25</v>
      </c>
      <c r="G10711" s="21" t="s">
        <v>1542</v>
      </c>
      <c r="P10711" s="21" t="e">
        <f t="shared" ca="1" si="377"/>
        <v>#NAME?</v>
      </c>
    </row>
    <row r="10712" spans="1:16" x14ac:dyDescent="0.25">
      <c r="A10712" s="21" t="s">
        <v>2119</v>
      </c>
      <c r="B10712" s="25">
        <v>42513</v>
      </c>
      <c r="C10712" s="21" t="s">
        <v>1230</v>
      </c>
      <c r="D10712" s="21" t="s">
        <v>1938</v>
      </c>
      <c r="E10712" s="21"/>
      <c r="F10712" s="55">
        <v>107.59</v>
      </c>
      <c r="G10712" s="21" t="s">
        <v>1616</v>
      </c>
      <c r="H10712" s="21" t="s">
        <v>1772</v>
      </c>
      <c r="P10712" s="21" t="e">
        <f t="shared" ca="1" si="377"/>
        <v>#NAME?</v>
      </c>
    </row>
    <row r="10713" spans="1:16" x14ac:dyDescent="0.25">
      <c r="A10713" s="21" t="s">
        <v>2119</v>
      </c>
      <c r="B10713" s="25">
        <v>42513</v>
      </c>
      <c r="C10713" s="21" t="s">
        <v>1015</v>
      </c>
      <c r="D10713" s="21" t="s">
        <v>255</v>
      </c>
      <c r="E10713" s="26">
        <v>1400</v>
      </c>
      <c r="G10713" s="21" t="s">
        <v>1616</v>
      </c>
      <c r="H10713" s="21" t="s">
        <v>1772</v>
      </c>
      <c r="I10713" s="25" t="str">
        <f t="shared" ref="I10713:I10728" si="378">YEAR(B10713)&amp;"_"&amp;WEEKNUM(B10713)</f>
        <v>2016_22</v>
      </c>
      <c r="P10713" s="21" t="e">
        <f t="shared" ca="1" si="377"/>
        <v>#NAME?</v>
      </c>
    </row>
    <row r="10714" spans="1:16" x14ac:dyDescent="0.25">
      <c r="A10714" s="21" t="s">
        <v>2119</v>
      </c>
      <c r="B10714" s="25">
        <v>42513</v>
      </c>
      <c r="C10714" s="21" t="s">
        <v>1015</v>
      </c>
      <c r="D10714" s="21" t="s">
        <v>255</v>
      </c>
      <c r="E10714" s="26">
        <v>2000</v>
      </c>
      <c r="G10714" s="21" t="s">
        <v>1675</v>
      </c>
      <c r="H10714" s="21" t="s">
        <v>1772</v>
      </c>
      <c r="I10714" s="25" t="str">
        <f t="shared" si="378"/>
        <v>2016_22</v>
      </c>
      <c r="P10714" s="21" t="e">
        <f t="shared" ca="1" si="377"/>
        <v>#NAME?</v>
      </c>
    </row>
    <row r="10715" spans="1:16" x14ac:dyDescent="0.25">
      <c r="A10715" s="21" t="s">
        <v>2119</v>
      </c>
      <c r="B10715" s="25">
        <v>42513</v>
      </c>
      <c r="C10715" s="21" t="s">
        <v>21</v>
      </c>
      <c r="D10715" s="21" t="s">
        <v>40</v>
      </c>
      <c r="E10715" s="26">
        <v>1215</v>
      </c>
      <c r="G10715" s="21" t="s">
        <v>1675</v>
      </c>
      <c r="H10715" s="21" t="s">
        <v>1772</v>
      </c>
      <c r="I10715" s="25" t="str">
        <f t="shared" si="378"/>
        <v>2016_22</v>
      </c>
      <c r="P10715" s="21" t="e">
        <f t="shared" ca="1" si="377"/>
        <v>#NAME?</v>
      </c>
    </row>
    <row r="10716" spans="1:16" x14ac:dyDescent="0.25">
      <c r="A10716" s="21" t="s">
        <v>2119</v>
      </c>
      <c r="B10716" s="25">
        <v>42513</v>
      </c>
      <c r="C10716" s="21" t="s">
        <v>21</v>
      </c>
      <c r="D10716" s="21" t="s">
        <v>40</v>
      </c>
      <c r="E10716" s="26">
        <v>3580</v>
      </c>
      <c r="G10716" s="21" t="s">
        <v>1616</v>
      </c>
      <c r="H10716" s="21" t="s">
        <v>1772</v>
      </c>
      <c r="I10716" s="25" t="str">
        <f t="shared" si="378"/>
        <v>2016_22</v>
      </c>
      <c r="P10716" s="21" t="e">
        <f t="shared" ca="1" si="377"/>
        <v>#NAME?</v>
      </c>
    </row>
    <row r="10717" spans="1:16" x14ac:dyDescent="0.25">
      <c r="A10717" s="21" t="s">
        <v>2119</v>
      </c>
      <c r="B10717" s="25">
        <v>42513</v>
      </c>
      <c r="C10717" s="21" t="s">
        <v>21</v>
      </c>
      <c r="D10717" s="21" t="s">
        <v>40</v>
      </c>
      <c r="E10717" s="26">
        <v>970</v>
      </c>
      <c r="G10717" s="21" t="s">
        <v>1899</v>
      </c>
      <c r="H10717" s="21" t="s">
        <v>1772</v>
      </c>
      <c r="I10717" s="25" t="str">
        <f t="shared" si="378"/>
        <v>2016_22</v>
      </c>
      <c r="P10717" s="21" t="e">
        <f t="shared" ca="1" si="377"/>
        <v>#NAME?</v>
      </c>
    </row>
    <row r="10718" spans="1:16" x14ac:dyDescent="0.25">
      <c r="A10718" s="21" t="s">
        <v>2119</v>
      </c>
      <c r="B10718" s="25">
        <v>42513</v>
      </c>
      <c r="C10718" s="21" t="s">
        <v>21</v>
      </c>
      <c r="D10718" s="21" t="s">
        <v>40</v>
      </c>
      <c r="E10718" s="26">
        <v>630</v>
      </c>
      <c r="G10718" s="21" t="s">
        <v>1542</v>
      </c>
      <c r="H10718" s="21" t="s">
        <v>1777</v>
      </c>
      <c r="I10718" s="25" t="str">
        <f t="shared" si="378"/>
        <v>2016_22</v>
      </c>
      <c r="P10718" s="21" t="e">
        <f t="shared" ca="1" si="377"/>
        <v>#NAME?</v>
      </c>
    </row>
    <row r="10719" spans="1:16" x14ac:dyDescent="0.25">
      <c r="A10719" s="21" t="s">
        <v>2119</v>
      </c>
      <c r="B10719" s="25">
        <v>42513</v>
      </c>
      <c r="C10719" s="21" t="s">
        <v>21</v>
      </c>
      <c r="D10719" s="21" t="s">
        <v>1419</v>
      </c>
      <c r="E10719" s="26">
        <v>1500</v>
      </c>
      <c r="G10719" s="21" t="s">
        <v>1635</v>
      </c>
      <c r="H10719" s="21" t="s">
        <v>1770</v>
      </c>
      <c r="I10719" s="25" t="str">
        <f t="shared" si="378"/>
        <v>2016_22</v>
      </c>
      <c r="P10719" s="21" t="e">
        <f t="shared" ca="1" si="377"/>
        <v>#NAME?</v>
      </c>
    </row>
    <row r="10720" spans="1:16" x14ac:dyDescent="0.25">
      <c r="A10720" s="21" t="s">
        <v>2119</v>
      </c>
      <c r="B10720" s="25">
        <v>42513</v>
      </c>
      <c r="C10720" s="21" t="s">
        <v>21</v>
      </c>
      <c r="D10720" s="21" t="s">
        <v>1419</v>
      </c>
      <c r="E10720" s="26">
        <v>1200</v>
      </c>
      <c r="G10720" s="21" t="s">
        <v>1889</v>
      </c>
      <c r="H10720" s="21" t="s">
        <v>1770</v>
      </c>
      <c r="I10720" s="25" t="str">
        <f t="shared" si="378"/>
        <v>2016_22</v>
      </c>
      <c r="P10720" s="21" t="e">
        <f t="shared" ca="1" si="377"/>
        <v>#NAME?</v>
      </c>
    </row>
    <row r="10721" spans="1:16" x14ac:dyDescent="0.25">
      <c r="A10721" s="21" t="s">
        <v>2119</v>
      </c>
      <c r="B10721" s="25">
        <v>42513</v>
      </c>
      <c r="C10721" s="21" t="s">
        <v>21</v>
      </c>
      <c r="D10721" s="21" t="s">
        <v>40</v>
      </c>
      <c r="E10721" s="26">
        <v>560</v>
      </c>
      <c r="G10721" s="21" t="s">
        <v>1635</v>
      </c>
      <c r="H10721" s="21" t="s">
        <v>1770</v>
      </c>
      <c r="I10721" s="25" t="str">
        <f t="shared" si="378"/>
        <v>2016_22</v>
      </c>
      <c r="P10721" s="21" t="e">
        <f t="shared" ca="1" si="377"/>
        <v>#NAME?</v>
      </c>
    </row>
    <row r="10722" spans="1:16" x14ac:dyDescent="0.25">
      <c r="A10722" s="21" t="s">
        <v>2119</v>
      </c>
      <c r="B10722" s="25">
        <v>42513</v>
      </c>
      <c r="C10722" s="21" t="s">
        <v>21</v>
      </c>
      <c r="D10722" s="21" t="s">
        <v>40</v>
      </c>
      <c r="E10722" s="26">
        <v>710</v>
      </c>
      <c r="G10722" s="21" t="s">
        <v>1567</v>
      </c>
      <c r="H10722" s="21" t="s">
        <v>1770</v>
      </c>
      <c r="I10722" s="25" t="str">
        <f t="shared" si="378"/>
        <v>2016_22</v>
      </c>
      <c r="P10722" s="21" t="e">
        <f t="shared" ca="1" si="377"/>
        <v>#NAME?</v>
      </c>
    </row>
    <row r="10723" spans="1:16" x14ac:dyDescent="0.25">
      <c r="A10723" s="21" t="s">
        <v>2119</v>
      </c>
      <c r="B10723" s="25">
        <v>42513</v>
      </c>
      <c r="C10723" s="21" t="s">
        <v>21</v>
      </c>
      <c r="D10723" s="21" t="s">
        <v>40</v>
      </c>
      <c r="E10723" s="26">
        <v>270</v>
      </c>
      <c r="G10723" s="21" t="s">
        <v>306</v>
      </c>
      <c r="H10723" s="21" t="s">
        <v>1771</v>
      </c>
      <c r="I10723" s="25" t="str">
        <f t="shared" si="378"/>
        <v>2016_22</v>
      </c>
      <c r="P10723" s="21" t="e">
        <f t="shared" ca="1" si="377"/>
        <v>#NAME?</v>
      </c>
    </row>
    <row r="10724" spans="1:16" x14ac:dyDescent="0.25">
      <c r="A10724" s="21" t="s">
        <v>2119</v>
      </c>
      <c r="B10724" s="25">
        <v>42513</v>
      </c>
      <c r="C10724" s="21" t="s">
        <v>21</v>
      </c>
      <c r="D10724" s="21" t="s">
        <v>40</v>
      </c>
      <c r="E10724" s="26">
        <v>125</v>
      </c>
      <c r="G10724" s="21" t="s">
        <v>376</v>
      </c>
      <c r="I10724" s="25" t="str">
        <f t="shared" si="378"/>
        <v>2016_22</v>
      </c>
      <c r="P10724" s="21" t="e">
        <f t="shared" ca="1" si="377"/>
        <v>#NAME?</v>
      </c>
    </row>
    <row r="10725" spans="1:16" x14ac:dyDescent="0.25">
      <c r="A10725" s="21" t="s">
        <v>2119</v>
      </c>
      <c r="B10725" s="25">
        <v>42513</v>
      </c>
      <c r="C10725" s="21" t="s">
        <v>21</v>
      </c>
      <c r="D10725" s="21" t="s">
        <v>40</v>
      </c>
      <c r="E10725" s="26">
        <v>490</v>
      </c>
      <c r="G10725" s="21" t="s">
        <v>1354</v>
      </c>
      <c r="H10725" s="21" t="s">
        <v>1770</v>
      </c>
      <c r="I10725" s="25" t="str">
        <f t="shared" si="378"/>
        <v>2016_22</v>
      </c>
      <c r="P10725" s="21" t="e">
        <f t="shared" ca="1" si="377"/>
        <v>#NAME?</v>
      </c>
    </row>
    <row r="10726" spans="1:16" x14ac:dyDescent="0.25">
      <c r="A10726" s="21" t="s">
        <v>2119</v>
      </c>
      <c r="B10726" s="25">
        <v>42513</v>
      </c>
      <c r="C10726" s="21" t="s">
        <v>21</v>
      </c>
      <c r="D10726" s="21" t="s">
        <v>452</v>
      </c>
      <c r="E10726" s="26">
        <v>1950</v>
      </c>
      <c r="G10726" s="21" t="s">
        <v>1635</v>
      </c>
      <c r="H10726" s="21" t="s">
        <v>1770</v>
      </c>
      <c r="I10726" s="25" t="str">
        <f t="shared" si="378"/>
        <v>2016_22</v>
      </c>
      <c r="P10726" s="21" t="e">
        <f t="shared" ca="1" si="377"/>
        <v>#NAME?</v>
      </c>
    </row>
    <row r="10727" spans="1:16" x14ac:dyDescent="0.25">
      <c r="A10727" s="21" t="s">
        <v>2119</v>
      </c>
      <c r="B10727" s="25">
        <v>42513</v>
      </c>
      <c r="C10727" s="21" t="s">
        <v>21</v>
      </c>
      <c r="D10727" s="21" t="s">
        <v>255</v>
      </c>
      <c r="E10727" s="26">
        <v>400</v>
      </c>
      <c r="G10727" s="21" t="s">
        <v>1635</v>
      </c>
      <c r="H10727" s="21" t="s">
        <v>1770</v>
      </c>
      <c r="I10727" s="25" t="str">
        <f t="shared" si="378"/>
        <v>2016_22</v>
      </c>
      <c r="P10727" s="21" t="e">
        <f t="shared" ca="1" si="377"/>
        <v>#NAME?</v>
      </c>
    </row>
    <row r="10728" spans="1:16" x14ac:dyDescent="0.25">
      <c r="A10728" s="21" t="s">
        <v>2119</v>
      </c>
      <c r="B10728" s="25">
        <v>42513</v>
      </c>
      <c r="C10728" s="21" t="s">
        <v>21</v>
      </c>
      <c r="D10728" s="21" t="s">
        <v>295</v>
      </c>
      <c r="E10728" s="26">
        <v>3000</v>
      </c>
      <c r="G10728" s="21" t="s">
        <v>1481</v>
      </c>
      <c r="H10728" s="21" t="s">
        <v>1770</v>
      </c>
      <c r="I10728" s="25" t="str">
        <f t="shared" si="378"/>
        <v>2016_22</v>
      </c>
      <c r="P10728" s="21" t="e">
        <f t="shared" ca="1" si="377"/>
        <v>#NAME?</v>
      </c>
    </row>
    <row r="10729" spans="1:16" x14ac:dyDescent="0.25">
      <c r="A10729" s="21" t="s">
        <v>2119</v>
      </c>
      <c r="B10729" s="25">
        <v>42514</v>
      </c>
      <c r="C10729" s="21" t="s">
        <v>1230</v>
      </c>
      <c r="D10729" s="21" t="s">
        <v>1939</v>
      </c>
      <c r="E10729" s="21"/>
      <c r="F10729" s="55">
        <v>576.45000000000005</v>
      </c>
      <c r="G10729" s="21" t="s">
        <v>1542</v>
      </c>
      <c r="P10729" s="21" t="e">
        <f t="shared" ca="1" si="377"/>
        <v>#NAME?</v>
      </c>
    </row>
    <row r="10730" spans="1:16" x14ac:dyDescent="0.25">
      <c r="A10730" s="21" t="s">
        <v>2119</v>
      </c>
      <c r="B10730" s="25">
        <v>42514</v>
      </c>
      <c r="C10730" s="21" t="s">
        <v>6</v>
      </c>
      <c r="D10730" s="21" t="s">
        <v>1940</v>
      </c>
      <c r="E10730" s="21"/>
      <c r="F10730" s="55">
        <v>253.98</v>
      </c>
      <c r="G10730" s="21" t="s">
        <v>1453</v>
      </c>
      <c r="H10730" s="21" t="s">
        <v>1770</v>
      </c>
      <c r="P10730" s="21" t="e">
        <f t="shared" ca="1" si="377"/>
        <v>#NAME?</v>
      </c>
    </row>
    <row r="10731" spans="1:16" x14ac:dyDescent="0.25">
      <c r="A10731" s="21" t="s">
        <v>2119</v>
      </c>
      <c r="B10731" s="25">
        <v>42514</v>
      </c>
      <c r="C10731" s="21" t="s">
        <v>1230</v>
      </c>
      <c r="D10731" s="21" t="s">
        <v>1941</v>
      </c>
      <c r="E10731" s="21"/>
      <c r="F10731" s="55">
        <v>219.9</v>
      </c>
      <c r="G10731" s="21" t="s">
        <v>69</v>
      </c>
      <c r="H10731" s="21" t="s">
        <v>1573</v>
      </c>
      <c r="P10731" s="21" t="e">
        <f t="shared" ca="1" si="377"/>
        <v>#NAME?</v>
      </c>
    </row>
    <row r="10732" spans="1:16" x14ac:dyDescent="0.25">
      <c r="A10732" s="21" t="s">
        <v>2119</v>
      </c>
      <c r="B10732" s="25">
        <v>42514</v>
      </c>
      <c r="C10732" s="21" t="s">
        <v>1230</v>
      </c>
      <c r="D10732" s="21" t="s">
        <v>299</v>
      </c>
      <c r="E10732" s="21"/>
      <c r="F10732" s="55">
        <v>-143.01</v>
      </c>
      <c r="G10732" s="21" t="s">
        <v>1542</v>
      </c>
      <c r="P10732" s="21" t="e">
        <f t="shared" ca="1" si="377"/>
        <v>#NAME?</v>
      </c>
    </row>
    <row r="10733" spans="1:16" x14ac:dyDescent="0.25">
      <c r="A10733" s="21" t="s">
        <v>2119</v>
      </c>
      <c r="B10733" s="25">
        <v>42514</v>
      </c>
      <c r="C10733" s="21" t="s">
        <v>1230</v>
      </c>
      <c r="D10733" s="21" t="s">
        <v>299</v>
      </c>
      <c r="E10733" s="21"/>
      <c r="F10733" s="55">
        <v>182.2</v>
      </c>
      <c r="G10733" s="21" t="s">
        <v>1542</v>
      </c>
      <c r="P10733" s="21" t="e">
        <f t="shared" ca="1" si="377"/>
        <v>#NAME?</v>
      </c>
    </row>
    <row r="10734" spans="1:16" x14ac:dyDescent="0.25">
      <c r="A10734" s="21" t="s">
        <v>2119</v>
      </c>
      <c r="B10734" s="25">
        <v>42514</v>
      </c>
      <c r="C10734" s="21" t="s">
        <v>1230</v>
      </c>
      <c r="D10734" s="21" t="s">
        <v>1942</v>
      </c>
      <c r="E10734" s="21"/>
      <c r="F10734" s="55">
        <v>255.03</v>
      </c>
      <c r="G10734" s="21" t="s">
        <v>1542</v>
      </c>
      <c r="P10734" s="21" t="e">
        <f t="shared" ca="1" si="377"/>
        <v>#NAME?</v>
      </c>
    </row>
    <row r="10735" spans="1:16" x14ac:dyDescent="0.25">
      <c r="A10735" s="21" t="s">
        <v>2119</v>
      </c>
      <c r="B10735" s="25">
        <v>42514</v>
      </c>
      <c r="C10735" s="21" t="s">
        <v>6</v>
      </c>
      <c r="D10735" s="21" t="s">
        <v>1943</v>
      </c>
      <c r="E10735" s="21"/>
      <c r="F10735" s="55">
        <v>985.94</v>
      </c>
      <c r="G10735" s="21" t="s">
        <v>1679</v>
      </c>
      <c r="P10735" s="21" t="e">
        <f t="shared" ca="1" si="377"/>
        <v>#NAME?</v>
      </c>
    </row>
    <row r="10736" spans="1:16" x14ac:dyDescent="0.25">
      <c r="A10736" s="21" t="s">
        <v>2119</v>
      </c>
      <c r="B10736" s="25">
        <v>42514</v>
      </c>
      <c r="C10736" s="21" t="s">
        <v>1015</v>
      </c>
      <c r="D10736" s="21" t="s">
        <v>899</v>
      </c>
      <c r="E10736" s="26">
        <v>600</v>
      </c>
      <c r="G10736" s="21" t="s">
        <v>1616</v>
      </c>
      <c r="H10736" s="21" t="s">
        <v>1772</v>
      </c>
      <c r="I10736" s="25" t="str">
        <f>YEAR(B10736)&amp;"_"&amp;WEEKNUM(B10736)</f>
        <v>2016_22</v>
      </c>
      <c r="P10736" s="21" t="e">
        <f t="shared" ca="1" si="377"/>
        <v>#NAME?</v>
      </c>
    </row>
    <row r="10737" spans="1:16" x14ac:dyDescent="0.25">
      <c r="A10737" s="21" t="s">
        <v>2119</v>
      </c>
      <c r="B10737" s="25">
        <v>42514</v>
      </c>
      <c r="C10737" s="21" t="s">
        <v>1015</v>
      </c>
      <c r="D10737" s="21" t="s">
        <v>899</v>
      </c>
      <c r="E10737" s="26">
        <v>1195</v>
      </c>
      <c r="G10737" s="21" t="s">
        <v>1675</v>
      </c>
      <c r="H10737" s="21" t="s">
        <v>1772</v>
      </c>
      <c r="I10737" s="25" t="str">
        <f>YEAR(B10737)&amp;"_"&amp;WEEKNUM(B10737)</f>
        <v>2016_22</v>
      </c>
      <c r="P10737" s="21" t="e">
        <f t="shared" ca="1" si="377"/>
        <v>#NAME?</v>
      </c>
    </row>
    <row r="10738" spans="1:16" x14ac:dyDescent="0.25">
      <c r="A10738" s="21" t="s">
        <v>2119</v>
      </c>
      <c r="B10738" s="25">
        <v>42514</v>
      </c>
      <c r="C10738" s="21" t="s">
        <v>21</v>
      </c>
      <c r="D10738" s="21" t="s">
        <v>1018</v>
      </c>
      <c r="E10738" s="26">
        <v>188.27</v>
      </c>
      <c r="G10738" s="21" t="s">
        <v>1616</v>
      </c>
      <c r="H10738" s="21" t="s">
        <v>1772</v>
      </c>
      <c r="I10738" s="25" t="str">
        <f>YEAR(B10738)&amp;"_"&amp;WEEKNUM(B10738)</f>
        <v>2016_22</v>
      </c>
      <c r="P10738" s="21" t="e">
        <f t="shared" ca="1" si="377"/>
        <v>#NAME?</v>
      </c>
    </row>
    <row r="10739" spans="1:16" x14ac:dyDescent="0.25">
      <c r="A10739" s="21" t="s">
        <v>2119</v>
      </c>
      <c r="B10739" s="25">
        <v>42514</v>
      </c>
      <c r="C10739" s="21" t="s">
        <v>21</v>
      </c>
      <c r="D10739" s="21" t="s">
        <v>899</v>
      </c>
      <c r="E10739" s="26">
        <v>3122</v>
      </c>
      <c r="G10739" s="21" t="s">
        <v>1889</v>
      </c>
      <c r="H10739" s="21" t="s">
        <v>1770</v>
      </c>
      <c r="I10739" s="25" t="str">
        <f>YEAR(B10739)&amp;"_"&amp;WEEKNUM(B10739)</f>
        <v>2016_22</v>
      </c>
      <c r="P10739" s="21" t="e">
        <f t="shared" ca="1" si="377"/>
        <v>#NAME?</v>
      </c>
    </row>
    <row r="10740" spans="1:16" x14ac:dyDescent="0.25">
      <c r="A10740" s="21" t="s">
        <v>2119</v>
      </c>
      <c r="B10740" s="25">
        <v>42514</v>
      </c>
      <c r="C10740" s="21" t="s">
        <v>1015</v>
      </c>
      <c r="D10740" s="21" t="s">
        <v>1216</v>
      </c>
      <c r="E10740" s="26">
        <v>700</v>
      </c>
      <c r="G10740" s="21" t="s">
        <v>2121</v>
      </c>
      <c r="I10740" s="25" t="str">
        <f>YEAR(B10740)&amp;"_"&amp;WEEKNUM(B10740)</f>
        <v>2016_22</v>
      </c>
      <c r="P10740" s="21" t="e">
        <f t="shared" ca="1" si="377"/>
        <v>#NAME?</v>
      </c>
    </row>
    <row r="10741" spans="1:16" x14ac:dyDescent="0.25">
      <c r="A10741" s="21" t="s">
        <v>2119</v>
      </c>
      <c r="B10741" s="25">
        <v>42515</v>
      </c>
      <c r="C10741" s="21" t="s">
        <v>1230</v>
      </c>
      <c r="D10741" s="21" t="s">
        <v>1944</v>
      </c>
      <c r="E10741" s="21"/>
      <c r="F10741" s="55">
        <v>188.31</v>
      </c>
      <c r="G10741" s="21" t="s">
        <v>1542</v>
      </c>
      <c r="P10741" s="21" t="e">
        <f t="shared" ca="1" si="377"/>
        <v>#NAME?</v>
      </c>
    </row>
    <row r="10742" spans="1:16" x14ac:dyDescent="0.25">
      <c r="A10742" s="21" t="s">
        <v>2119</v>
      </c>
      <c r="B10742" s="25">
        <v>42515</v>
      </c>
      <c r="C10742" s="21" t="s">
        <v>6</v>
      </c>
      <c r="D10742" s="21" t="s">
        <v>1945</v>
      </c>
      <c r="E10742" s="21"/>
      <c r="F10742" s="55">
        <v>229.11</v>
      </c>
      <c r="G10742" s="21" t="s">
        <v>1453</v>
      </c>
      <c r="H10742" s="21" t="s">
        <v>1770</v>
      </c>
      <c r="P10742" s="21" t="e">
        <f t="shared" ca="1" si="377"/>
        <v>#NAME?</v>
      </c>
    </row>
    <row r="10743" spans="1:16" x14ac:dyDescent="0.25">
      <c r="A10743" s="21" t="s">
        <v>2119</v>
      </c>
      <c r="B10743" s="25">
        <v>42515</v>
      </c>
      <c r="C10743" s="21" t="s">
        <v>1230</v>
      </c>
      <c r="D10743" s="21" t="s">
        <v>1946</v>
      </c>
      <c r="E10743" s="21"/>
      <c r="F10743" s="55">
        <v>337.53</v>
      </c>
      <c r="G10743" s="21" t="s">
        <v>69</v>
      </c>
      <c r="H10743" s="21" t="s">
        <v>1573</v>
      </c>
      <c r="P10743" s="21" t="e">
        <f t="shared" ca="1" si="377"/>
        <v>#NAME?</v>
      </c>
    </row>
    <row r="10744" spans="1:16" x14ac:dyDescent="0.25">
      <c r="A10744" s="21" t="s">
        <v>2119</v>
      </c>
      <c r="B10744" s="25">
        <v>42515</v>
      </c>
      <c r="C10744" s="21" t="s">
        <v>1230</v>
      </c>
      <c r="D10744" s="21" t="s">
        <v>1947</v>
      </c>
      <c r="E10744" s="21"/>
      <c r="F10744" s="55">
        <v>341.76</v>
      </c>
      <c r="G10744" s="21">
        <v>7394</v>
      </c>
      <c r="P10744" s="21" t="e">
        <f t="shared" ca="1" si="377"/>
        <v>#NAME?</v>
      </c>
    </row>
    <row r="10745" spans="1:16" x14ac:dyDescent="0.25">
      <c r="A10745" s="21" t="s">
        <v>2119</v>
      </c>
      <c r="B10745" s="25">
        <v>42515</v>
      </c>
      <c r="C10745" s="21" t="s">
        <v>6</v>
      </c>
      <c r="D10745" s="21" t="s">
        <v>1948</v>
      </c>
      <c r="E10745" s="21"/>
      <c r="F10745" s="55">
        <v>2671.8</v>
      </c>
      <c r="G10745" s="21" t="s">
        <v>1453</v>
      </c>
      <c r="H10745" s="21" t="s">
        <v>1770</v>
      </c>
      <c r="P10745" s="21" t="e">
        <f t="shared" ca="1" si="377"/>
        <v>#NAME?</v>
      </c>
    </row>
    <row r="10746" spans="1:16" x14ac:dyDescent="0.25">
      <c r="A10746" s="21" t="s">
        <v>2119</v>
      </c>
      <c r="B10746" s="25">
        <v>42515</v>
      </c>
      <c r="C10746" s="21" t="s">
        <v>1015</v>
      </c>
      <c r="D10746" s="21" t="s">
        <v>130</v>
      </c>
      <c r="E10746" s="26">
        <v>725</v>
      </c>
      <c r="G10746" s="21" t="s">
        <v>1542</v>
      </c>
      <c r="H10746" s="21" t="s">
        <v>1777</v>
      </c>
      <c r="I10746" s="25" t="str">
        <f>YEAR(B10746)&amp;"_"&amp;WEEKNUM(B10746)</f>
        <v>2016_22</v>
      </c>
      <c r="P10746" s="21" t="e">
        <f t="shared" ca="1" si="377"/>
        <v>#NAME?</v>
      </c>
    </row>
    <row r="10747" spans="1:16" x14ac:dyDescent="0.25">
      <c r="A10747" s="21" t="s">
        <v>2119</v>
      </c>
      <c r="B10747" s="25">
        <v>42516</v>
      </c>
      <c r="C10747" s="21" t="s">
        <v>1230</v>
      </c>
      <c r="D10747" s="21" t="s">
        <v>1949</v>
      </c>
      <c r="E10747" s="21"/>
      <c r="F10747" s="55">
        <v>114.36</v>
      </c>
      <c r="G10747" s="21" t="s">
        <v>69</v>
      </c>
      <c r="H10747" s="21" t="s">
        <v>1573</v>
      </c>
      <c r="P10747" s="21" t="e">
        <f t="shared" ca="1" si="377"/>
        <v>#NAME?</v>
      </c>
    </row>
    <row r="10748" spans="1:16" x14ac:dyDescent="0.25">
      <c r="A10748" s="21" t="s">
        <v>2119</v>
      </c>
      <c r="B10748" s="25">
        <v>42516</v>
      </c>
      <c r="C10748" s="21" t="s">
        <v>1230</v>
      </c>
      <c r="D10748" s="21" t="s">
        <v>1950</v>
      </c>
      <c r="E10748" s="21"/>
      <c r="F10748" s="55">
        <v>321.11</v>
      </c>
      <c r="G10748" s="21" t="s">
        <v>1616</v>
      </c>
      <c r="H10748" s="21" t="s">
        <v>1772</v>
      </c>
      <c r="P10748" s="21" t="e">
        <f t="shared" ca="1" si="377"/>
        <v>#NAME?</v>
      </c>
    </row>
    <row r="10749" spans="1:16" x14ac:dyDescent="0.25">
      <c r="A10749" s="21" t="s">
        <v>2119</v>
      </c>
      <c r="B10749" s="25">
        <v>42516</v>
      </c>
      <c r="C10749" s="21" t="s">
        <v>6</v>
      </c>
      <c r="D10749" s="21" t="s">
        <v>1951</v>
      </c>
      <c r="E10749" s="21"/>
      <c r="F10749" s="55">
        <v>180.06</v>
      </c>
      <c r="G10749" s="21" t="s">
        <v>356</v>
      </c>
      <c r="H10749" s="21" t="s">
        <v>1771</v>
      </c>
      <c r="P10749" s="21" t="e">
        <f t="shared" ca="1" si="377"/>
        <v>#NAME?</v>
      </c>
    </row>
    <row r="10750" spans="1:16" x14ac:dyDescent="0.25">
      <c r="A10750" s="21" t="s">
        <v>2119</v>
      </c>
      <c r="B10750" s="25">
        <v>42516</v>
      </c>
      <c r="C10750" s="21" t="s">
        <v>1230</v>
      </c>
      <c r="D10750" s="21" t="s">
        <v>1952</v>
      </c>
      <c r="E10750" s="21"/>
      <c r="F10750" s="55">
        <v>754.58</v>
      </c>
      <c r="G10750" s="21" t="s">
        <v>69</v>
      </c>
      <c r="H10750" s="21" t="s">
        <v>1573</v>
      </c>
      <c r="P10750" s="21" t="e">
        <f t="shared" ca="1" si="377"/>
        <v>#NAME?</v>
      </c>
    </row>
    <row r="10751" spans="1:16" x14ac:dyDescent="0.25">
      <c r="A10751" s="21" t="s">
        <v>2119</v>
      </c>
      <c r="B10751" s="25">
        <v>42516</v>
      </c>
      <c r="C10751" s="21" t="s">
        <v>1230</v>
      </c>
      <c r="D10751" s="21" t="s">
        <v>1953</v>
      </c>
      <c r="E10751" s="21"/>
      <c r="F10751" s="55">
        <v>102.87</v>
      </c>
      <c r="G10751" s="21" t="s">
        <v>69</v>
      </c>
      <c r="H10751" s="21" t="s">
        <v>1573</v>
      </c>
      <c r="P10751" s="21" t="e">
        <f t="shared" ca="1" si="377"/>
        <v>#NAME?</v>
      </c>
    </row>
    <row r="10752" spans="1:16" x14ac:dyDescent="0.25">
      <c r="A10752" s="21" t="s">
        <v>2119</v>
      </c>
      <c r="B10752" s="25">
        <v>42516</v>
      </c>
      <c r="C10752" s="21" t="s">
        <v>6</v>
      </c>
      <c r="D10752" s="21" t="s">
        <v>1954</v>
      </c>
      <c r="E10752" s="21"/>
      <c r="F10752" s="55">
        <v>559.05999999999995</v>
      </c>
      <c r="G10752" s="21" t="s">
        <v>1889</v>
      </c>
      <c r="H10752" s="21" t="s">
        <v>1770</v>
      </c>
      <c r="P10752" s="21" t="e">
        <f t="shared" ca="1" si="377"/>
        <v>#NAME?</v>
      </c>
    </row>
    <row r="10753" spans="1:16" x14ac:dyDescent="0.25">
      <c r="A10753" s="21" t="s">
        <v>2119</v>
      </c>
      <c r="B10753" s="25">
        <v>42516</v>
      </c>
      <c r="C10753" s="21" t="s">
        <v>6</v>
      </c>
      <c r="D10753" s="21" t="s">
        <v>1955</v>
      </c>
      <c r="E10753" s="21"/>
      <c r="F10753" s="55">
        <v>383.31</v>
      </c>
      <c r="G10753" s="21" t="s">
        <v>1889</v>
      </c>
      <c r="H10753" s="21" t="s">
        <v>1770</v>
      </c>
      <c r="P10753" s="21" t="e">
        <f t="shared" ca="1" si="377"/>
        <v>#NAME?</v>
      </c>
    </row>
    <row r="10754" spans="1:16" x14ac:dyDescent="0.25">
      <c r="A10754" s="21" t="s">
        <v>2119</v>
      </c>
      <c r="B10754" s="25">
        <v>42516</v>
      </c>
      <c r="C10754" s="21" t="s">
        <v>6</v>
      </c>
      <c r="D10754" s="21" t="s">
        <v>1957</v>
      </c>
      <c r="E10754" s="21"/>
      <c r="F10754" s="55">
        <v>537.45000000000005</v>
      </c>
      <c r="G10754" s="21" t="s">
        <v>1679</v>
      </c>
      <c r="H10754" s="21" t="s">
        <v>1770</v>
      </c>
      <c r="P10754" s="21" t="e">
        <f t="shared" ca="1" si="377"/>
        <v>#NAME?</v>
      </c>
    </row>
    <row r="10755" spans="1:16" x14ac:dyDescent="0.25">
      <c r="A10755" s="21" t="s">
        <v>2119</v>
      </c>
      <c r="B10755" s="25">
        <v>42516</v>
      </c>
      <c r="C10755" s="21" t="s">
        <v>1230</v>
      </c>
      <c r="D10755" s="21" t="s">
        <v>64</v>
      </c>
      <c r="F10755" s="26">
        <v>-220.19</v>
      </c>
      <c r="G10755" s="21" t="s">
        <v>1542</v>
      </c>
      <c r="H10755" s="21" t="s">
        <v>1777</v>
      </c>
      <c r="P10755" s="21" t="e">
        <f t="shared" ca="1" si="377"/>
        <v>#NAME?</v>
      </c>
    </row>
    <row r="10756" spans="1:16" x14ac:dyDescent="0.25">
      <c r="A10756" s="21" t="s">
        <v>2119</v>
      </c>
      <c r="B10756" s="25">
        <v>42516</v>
      </c>
      <c r="C10756" s="21" t="s">
        <v>21</v>
      </c>
      <c r="D10756" s="21" t="s">
        <v>1571</v>
      </c>
      <c r="E10756" s="26">
        <v>1000</v>
      </c>
      <c r="G10756" s="21" t="s">
        <v>1538</v>
      </c>
      <c r="H10756" s="21" t="s">
        <v>1770</v>
      </c>
      <c r="I10756" s="25" t="str">
        <f>YEAR(B10756)&amp;"_"&amp;WEEKNUM(B10756)</f>
        <v>2016_22</v>
      </c>
      <c r="P10756" s="21" t="e">
        <f t="shared" ca="1" si="377"/>
        <v>#NAME?</v>
      </c>
    </row>
    <row r="10757" spans="1:16" x14ac:dyDescent="0.25">
      <c r="A10757" s="21" t="s">
        <v>2119</v>
      </c>
      <c r="B10757" s="25">
        <v>42517</v>
      </c>
      <c r="C10757" s="21" t="s">
        <v>1230</v>
      </c>
      <c r="D10757" s="21" t="s">
        <v>1959</v>
      </c>
      <c r="E10757" s="21"/>
      <c r="F10757" s="55">
        <v>345.96</v>
      </c>
      <c r="G10757" s="21" t="s">
        <v>69</v>
      </c>
      <c r="H10757" s="21" t="s">
        <v>1573</v>
      </c>
      <c r="P10757" s="21" t="e">
        <f t="shared" ca="1" si="377"/>
        <v>#NAME?</v>
      </c>
    </row>
    <row r="10758" spans="1:16" x14ac:dyDescent="0.25">
      <c r="A10758" s="21" t="s">
        <v>2119</v>
      </c>
      <c r="B10758" s="25">
        <v>42517</v>
      </c>
      <c r="C10758" s="21" t="s">
        <v>1230</v>
      </c>
      <c r="D10758" s="21" t="s">
        <v>1960</v>
      </c>
      <c r="E10758" s="21"/>
      <c r="F10758" s="55">
        <v>243.39</v>
      </c>
      <c r="G10758" s="21" t="s">
        <v>69</v>
      </c>
      <c r="H10758" s="21" t="s">
        <v>1573</v>
      </c>
      <c r="P10758" s="21" t="e">
        <f t="shared" ca="1" si="377"/>
        <v>#NAME?</v>
      </c>
    </row>
    <row r="10759" spans="1:16" x14ac:dyDescent="0.25">
      <c r="A10759" s="21" t="s">
        <v>2119</v>
      </c>
      <c r="B10759" s="25">
        <v>42517</v>
      </c>
      <c r="C10759" s="21" t="s">
        <v>6</v>
      </c>
      <c r="D10759" s="21" t="s">
        <v>1961</v>
      </c>
      <c r="E10759" s="21"/>
      <c r="F10759" s="55">
        <v>626.86</v>
      </c>
      <c r="G10759" s="21" t="s">
        <v>1889</v>
      </c>
      <c r="P10759" s="21" t="e">
        <f t="shared" ca="1" si="377"/>
        <v>#NAME?</v>
      </c>
    </row>
    <row r="10760" spans="1:16" x14ac:dyDescent="0.25">
      <c r="A10760" s="21" t="s">
        <v>2119</v>
      </c>
      <c r="B10760" s="25">
        <v>42517</v>
      </c>
      <c r="C10760" s="21" t="s">
        <v>1230</v>
      </c>
      <c r="D10760" s="21" t="s">
        <v>299</v>
      </c>
      <c r="E10760" s="21"/>
      <c r="F10760" s="55">
        <v>-803.81</v>
      </c>
      <c r="G10760" s="21" t="s">
        <v>69</v>
      </c>
      <c r="H10760" s="21" t="s">
        <v>1573</v>
      </c>
      <c r="P10760" s="21" t="e">
        <f t="shared" ca="1" si="377"/>
        <v>#NAME?</v>
      </c>
    </row>
    <row r="10761" spans="1:16" x14ac:dyDescent="0.25">
      <c r="A10761" s="21" t="s">
        <v>2119</v>
      </c>
      <c r="B10761" s="25">
        <v>42517</v>
      </c>
      <c r="C10761" s="21" t="s">
        <v>21</v>
      </c>
      <c r="D10761" s="21" t="s">
        <v>1487</v>
      </c>
      <c r="E10761" s="26">
        <v>320</v>
      </c>
      <c r="G10761" s="21" t="s">
        <v>2012</v>
      </c>
      <c r="H10761" s="21" t="s">
        <v>1770</v>
      </c>
      <c r="I10761" s="25" t="str">
        <f>YEAR(B10761)&amp;"_"&amp;WEEKNUM(B10761)</f>
        <v>2016_22</v>
      </c>
      <c r="P10761" s="21" t="e">
        <f t="shared" ca="1" si="377"/>
        <v>#NAME?</v>
      </c>
    </row>
    <row r="10762" spans="1:16" x14ac:dyDescent="0.25">
      <c r="A10762" s="21" t="s">
        <v>2119</v>
      </c>
      <c r="B10762" s="25">
        <v>42517</v>
      </c>
      <c r="C10762" s="21" t="s">
        <v>1015</v>
      </c>
      <c r="D10762" s="21" t="s">
        <v>1018</v>
      </c>
      <c r="E10762" s="26">
        <v>95</v>
      </c>
      <c r="G10762" s="21" t="s">
        <v>69</v>
      </c>
      <c r="H10762" s="21" t="s">
        <v>1573</v>
      </c>
      <c r="I10762" s="25" t="str">
        <f>YEAR(B10762)&amp;"_"&amp;WEEKNUM(B10762)</f>
        <v>2016_22</v>
      </c>
      <c r="P10762" s="21" t="e">
        <f t="shared" ca="1" si="377"/>
        <v>#NAME?</v>
      </c>
    </row>
    <row r="10763" spans="1:16" x14ac:dyDescent="0.25">
      <c r="A10763" s="21" t="s">
        <v>2119</v>
      </c>
      <c r="B10763" s="25">
        <v>42518</v>
      </c>
      <c r="C10763" s="21" t="s">
        <v>6</v>
      </c>
      <c r="D10763" s="21" t="s">
        <v>1962</v>
      </c>
      <c r="E10763" s="21"/>
      <c r="F10763" s="55">
        <v>315.11</v>
      </c>
      <c r="G10763" s="21" t="s">
        <v>1646</v>
      </c>
      <c r="H10763" s="21" t="s">
        <v>1770</v>
      </c>
    </row>
    <row r="10764" spans="1:16" x14ac:dyDescent="0.25">
      <c r="A10764" s="21" t="s">
        <v>2119</v>
      </c>
      <c r="B10764" s="25">
        <v>42518</v>
      </c>
      <c r="C10764" s="21" t="s">
        <v>1230</v>
      </c>
      <c r="D10764" s="21" t="s">
        <v>1963</v>
      </c>
      <c r="E10764" s="21"/>
      <c r="F10764" s="55">
        <v>134.13999999999999</v>
      </c>
      <c r="G10764" s="21" t="s">
        <v>69</v>
      </c>
      <c r="H10764" s="21" t="s">
        <v>1573</v>
      </c>
      <c r="P10764" s="21" t="e">
        <f t="shared" ca="1" si="377"/>
        <v>#NAME?</v>
      </c>
    </row>
    <row r="10765" spans="1:16" x14ac:dyDescent="0.25">
      <c r="A10765" s="21" t="s">
        <v>2119</v>
      </c>
      <c r="B10765" s="25">
        <v>42520</v>
      </c>
      <c r="C10765" s="21" t="s">
        <v>6</v>
      </c>
      <c r="D10765" s="21" t="s">
        <v>1964</v>
      </c>
      <c r="E10765" s="21"/>
      <c r="F10765" s="55">
        <v>712.35</v>
      </c>
      <c r="G10765" s="21" t="s">
        <v>1889</v>
      </c>
      <c r="P10765" s="21" t="e">
        <f t="shared" ca="1" si="377"/>
        <v>#NAME?</v>
      </c>
    </row>
    <row r="10766" spans="1:16" x14ac:dyDescent="0.25">
      <c r="A10766" s="21" t="s">
        <v>2119</v>
      </c>
      <c r="B10766" s="25">
        <v>42520</v>
      </c>
      <c r="C10766" s="21" t="s">
        <v>6</v>
      </c>
      <c r="D10766" s="21" t="s">
        <v>1965</v>
      </c>
      <c r="E10766" s="21"/>
      <c r="F10766" s="55">
        <v>232.96</v>
      </c>
      <c r="G10766" s="21" t="s">
        <v>1889</v>
      </c>
      <c r="P10766" s="21" t="e">
        <f t="shared" ref="P10766:P10829" ca="1" si="379">sheetexists("budgets", G10766)</f>
        <v>#NAME?</v>
      </c>
    </row>
    <row r="10767" spans="1:16" x14ac:dyDescent="0.25">
      <c r="A10767" s="21" t="s">
        <v>2119</v>
      </c>
      <c r="B10767" s="25">
        <v>42521</v>
      </c>
      <c r="C10767" s="21" t="s">
        <v>1230</v>
      </c>
      <c r="D10767" s="21" t="s">
        <v>1966</v>
      </c>
      <c r="E10767" s="21"/>
      <c r="F10767" s="55">
        <v>733.06</v>
      </c>
      <c r="G10767" s="21" t="s">
        <v>1832</v>
      </c>
      <c r="H10767" s="21" t="s">
        <v>1772</v>
      </c>
      <c r="P10767" s="21" t="e">
        <f t="shared" ca="1" si="379"/>
        <v>#NAME?</v>
      </c>
    </row>
    <row r="10768" spans="1:16" x14ac:dyDescent="0.25">
      <c r="A10768" s="21" t="s">
        <v>2119</v>
      </c>
      <c r="B10768" s="25">
        <v>42521</v>
      </c>
      <c r="C10768" s="21" t="s">
        <v>1230</v>
      </c>
      <c r="D10768" s="21" t="s">
        <v>1967</v>
      </c>
      <c r="E10768" s="21"/>
      <c r="F10768" s="55">
        <v>408.49</v>
      </c>
      <c r="G10768" s="21" t="s">
        <v>1616</v>
      </c>
      <c r="H10768" s="21" t="s">
        <v>1772</v>
      </c>
      <c r="P10768" s="21" t="e">
        <f t="shared" ca="1" si="379"/>
        <v>#NAME?</v>
      </c>
    </row>
    <row r="10769" spans="1:16" x14ac:dyDescent="0.25">
      <c r="A10769" s="21" t="s">
        <v>2119</v>
      </c>
      <c r="B10769" s="25">
        <v>42521</v>
      </c>
      <c r="C10769" s="21" t="s">
        <v>1230</v>
      </c>
      <c r="D10769" s="21" t="s">
        <v>1968</v>
      </c>
      <c r="E10769" s="21"/>
      <c r="F10769" s="55">
        <v>301.73</v>
      </c>
      <c r="G10769" s="21" t="s">
        <v>1899</v>
      </c>
      <c r="H10769" s="21" t="s">
        <v>1772</v>
      </c>
      <c r="P10769" s="21" t="e">
        <f t="shared" ca="1" si="379"/>
        <v>#NAME?</v>
      </c>
    </row>
    <row r="10770" spans="1:16" x14ac:dyDescent="0.25">
      <c r="A10770" s="21" t="s">
        <v>2119</v>
      </c>
      <c r="B10770" s="25">
        <v>42521</v>
      </c>
      <c r="C10770" s="21" t="s">
        <v>1230</v>
      </c>
      <c r="D10770" s="21" t="s">
        <v>1969</v>
      </c>
      <c r="E10770" s="21"/>
      <c r="F10770" s="55">
        <v>606.59</v>
      </c>
      <c r="G10770" s="21" t="s">
        <v>356</v>
      </c>
      <c r="P10770" s="21" t="e">
        <f t="shared" ca="1" si="379"/>
        <v>#NAME?</v>
      </c>
    </row>
    <row r="10771" spans="1:16" x14ac:dyDescent="0.25">
      <c r="A10771" s="21" t="s">
        <v>2119</v>
      </c>
      <c r="B10771" s="25">
        <v>42521</v>
      </c>
      <c r="C10771" s="21" t="s">
        <v>21</v>
      </c>
      <c r="D10771" s="21" t="s">
        <v>2011</v>
      </c>
      <c r="E10771" s="26">
        <v>117.88</v>
      </c>
      <c r="G10771" s="21" t="s">
        <v>355</v>
      </c>
      <c r="H10771" s="21" t="s">
        <v>1771</v>
      </c>
      <c r="I10771" s="25" t="str">
        <f t="shared" ref="I10771:I10782" si="380">YEAR(B10771)&amp;"_"&amp;WEEKNUM(B10771)</f>
        <v>2016_23</v>
      </c>
      <c r="P10771" s="21" t="e">
        <f t="shared" ca="1" si="379"/>
        <v>#NAME?</v>
      </c>
    </row>
    <row r="10772" spans="1:16" x14ac:dyDescent="0.25">
      <c r="A10772" s="21" t="s">
        <v>2119</v>
      </c>
      <c r="B10772" s="25">
        <v>42521</v>
      </c>
      <c r="C10772" s="21" t="s">
        <v>21</v>
      </c>
      <c r="D10772" s="21" t="s">
        <v>1382</v>
      </c>
      <c r="E10772" s="26">
        <v>4000</v>
      </c>
      <c r="G10772" s="21" t="s">
        <v>1646</v>
      </c>
      <c r="H10772" s="21" t="s">
        <v>1770</v>
      </c>
      <c r="I10772" s="25" t="str">
        <f t="shared" si="380"/>
        <v>2016_23</v>
      </c>
    </row>
    <row r="10773" spans="1:16" x14ac:dyDescent="0.25">
      <c r="A10773" s="21" t="s">
        <v>2119</v>
      </c>
      <c r="B10773" s="25">
        <v>42521</v>
      </c>
      <c r="C10773" s="21" t="s">
        <v>21</v>
      </c>
      <c r="D10773" s="21" t="s">
        <v>40</v>
      </c>
      <c r="E10773" s="26">
        <v>3000</v>
      </c>
      <c r="G10773" s="21" t="s">
        <v>1899</v>
      </c>
      <c r="H10773" s="21" t="s">
        <v>1772</v>
      </c>
      <c r="I10773" s="25" t="str">
        <f t="shared" si="380"/>
        <v>2016_23</v>
      </c>
      <c r="P10773" s="21" t="e">
        <f t="shared" ca="1" si="379"/>
        <v>#NAME?</v>
      </c>
    </row>
    <row r="10774" spans="1:16" x14ac:dyDescent="0.25">
      <c r="A10774" s="21" t="s">
        <v>2119</v>
      </c>
      <c r="B10774" s="25">
        <v>42521</v>
      </c>
      <c r="C10774" s="21" t="s">
        <v>21</v>
      </c>
      <c r="D10774" s="21" t="s">
        <v>1419</v>
      </c>
      <c r="E10774" s="26">
        <v>2500</v>
      </c>
      <c r="G10774" s="21" t="s">
        <v>1889</v>
      </c>
      <c r="H10774" s="21" t="s">
        <v>1770</v>
      </c>
      <c r="I10774" s="25" t="str">
        <f t="shared" si="380"/>
        <v>2016_23</v>
      </c>
      <c r="P10774" s="21" t="e">
        <f t="shared" ca="1" si="379"/>
        <v>#NAME?</v>
      </c>
    </row>
    <row r="10775" spans="1:16" x14ac:dyDescent="0.25">
      <c r="A10775" s="21" t="s">
        <v>2119</v>
      </c>
      <c r="B10775" s="25">
        <v>42521</v>
      </c>
      <c r="C10775" s="21" t="s">
        <v>21</v>
      </c>
      <c r="D10775" s="21" t="s">
        <v>40</v>
      </c>
      <c r="E10775" s="26">
        <v>675</v>
      </c>
      <c r="G10775" s="21" t="s">
        <v>1675</v>
      </c>
      <c r="H10775" s="21" t="s">
        <v>1772</v>
      </c>
      <c r="I10775" s="25" t="str">
        <f t="shared" si="380"/>
        <v>2016_23</v>
      </c>
      <c r="P10775" s="21" t="e">
        <f t="shared" ca="1" si="379"/>
        <v>#NAME?</v>
      </c>
    </row>
    <row r="10776" spans="1:16" x14ac:dyDescent="0.25">
      <c r="A10776" s="21" t="s">
        <v>2119</v>
      </c>
      <c r="B10776" s="25">
        <v>42521</v>
      </c>
      <c r="C10776" s="21" t="s">
        <v>21</v>
      </c>
      <c r="D10776" s="21" t="s">
        <v>40</v>
      </c>
      <c r="E10776" s="26">
        <v>750</v>
      </c>
      <c r="G10776" s="21" t="s">
        <v>1899</v>
      </c>
      <c r="H10776" s="21" t="s">
        <v>1772</v>
      </c>
      <c r="I10776" s="25" t="str">
        <f t="shared" si="380"/>
        <v>2016_23</v>
      </c>
      <c r="P10776" s="21" t="e">
        <f t="shared" ca="1" si="379"/>
        <v>#NAME?</v>
      </c>
    </row>
    <row r="10777" spans="1:16" x14ac:dyDescent="0.25">
      <c r="A10777" s="21" t="s">
        <v>2119</v>
      </c>
      <c r="B10777" s="25">
        <v>42521</v>
      </c>
      <c r="C10777" s="21" t="s">
        <v>21</v>
      </c>
      <c r="D10777" s="21" t="s">
        <v>40</v>
      </c>
      <c r="E10777" s="26">
        <v>2350</v>
      </c>
      <c r="G10777" s="21" t="s">
        <v>1616</v>
      </c>
      <c r="H10777" s="21" t="s">
        <v>1772</v>
      </c>
      <c r="I10777" s="25" t="str">
        <f t="shared" si="380"/>
        <v>2016_23</v>
      </c>
      <c r="P10777" s="21" t="e">
        <f t="shared" ca="1" si="379"/>
        <v>#NAME?</v>
      </c>
    </row>
    <row r="10778" spans="1:16" x14ac:dyDescent="0.25">
      <c r="A10778" s="21" t="s">
        <v>2119</v>
      </c>
      <c r="B10778" s="25">
        <v>42521</v>
      </c>
      <c r="C10778" s="21" t="s">
        <v>21</v>
      </c>
      <c r="D10778" s="21" t="s">
        <v>40</v>
      </c>
      <c r="E10778" s="26">
        <v>275</v>
      </c>
      <c r="G10778" s="21" t="s">
        <v>356</v>
      </c>
      <c r="H10778" s="21" t="s">
        <v>1771</v>
      </c>
      <c r="I10778" s="25" t="str">
        <f t="shared" si="380"/>
        <v>2016_23</v>
      </c>
      <c r="P10778" s="21" t="e">
        <f t="shared" ca="1" si="379"/>
        <v>#NAME?</v>
      </c>
    </row>
    <row r="10779" spans="1:16" x14ac:dyDescent="0.25">
      <c r="A10779" s="21" t="s">
        <v>2119</v>
      </c>
      <c r="B10779" s="25">
        <v>42521</v>
      </c>
      <c r="C10779" s="21" t="s">
        <v>21</v>
      </c>
      <c r="D10779" s="21" t="s">
        <v>1382</v>
      </c>
      <c r="E10779" s="26">
        <v>6600</v>
      </c>
      <c r="G10779" s="21" t="s">
        <v>1679</v>
      </c>
      <c r="H10779" s="21" t="s">
        <v>1770</v>
      </c>
      <c r="I10779" s="25" t="str">
        <f t="shared" si="380"/>
        <v>2016_23</v>
      </c>
      <c r="P10779" s="21" t="e">
        <f t="shared" ca="1" si="379"/>
        <v>#NAME?</v>
      </c>
    </row>
    <row r="10780" spans="1:16" x14ac:dyDescent="0.25">
      <c r="A10780" s="21" t="s">
        <v>2119</v>
      </c>
      <c r="B10780" s="25">
        <v>42521</v>
      </c>
      <c r="C10780" s="21" t="s">
        <v>1015</v>
      </c>
      <c r="D10780" s="21" t="s">
        <v>40</v>
      </c>
      <c r="E10780" s="26">
        <v>2350</v>
      </c>
      <c r="G10780" s="21" t="s">
        <v>1542</v>
      </c>
      <c r="H10780" s="21" t="s">
        <v>1777</v>
      </c>
      <c r="I10780" s="25" t="str">
        <f t="shared" si="380"/>
        <v>2016_23</v>
      </c>
      <c r="P10780" s="21" t="e">
        <f t="shared" ca="1" si="379"/>
        <v>#NAME?</v>
      </c>
    </row>
    <row r="10781" spans="1:16" x14ac:dyDescent="0.25">
      <c r="A10781" s="21" t="s">
        <v>2119</v>
      </c>
      <c r="B10781" s="25">
        <v>42521</v>
      </c>
      <c r="C10781" s="21" t="s">
        <v>1015</v>
      </c>
      <c r="D10781" s="21" t="s">
        <v>40</v>
      </c>
      <c r="E10781" s="26">
        <v>400</v>
      </c>
      <c r="G10781" s="21" t="s">
        <v>1557</v>
      </c>
      <c r="H10781" s="21" t="s">
        <v>1771</v>
      </c>
      <c r="I10781" s="25" t="str">
        <f t="shared" si="380"/>
        <v>2016_23</v>
      </c>
      <c r="P10781" s="21" t="e">
        <f t="shared" ca="1" si="379"/>
        <v>#NAME?</v>
      </c>
    </row>
    <row r="10782" spans="1:16" x14ac:dyDescent="0.25">
      <c r="A10782" s="21" t="s">
        <v>2119</v>
      </c>
      <c r="B10782" s="25">
        <v>42521</v>
      </c>
      <c r="C10782" s="21" t="s">
        <v>1015</v>
      </c>
      <c r="D10782" s="21" t="s">
        <v>46</v>
      </c>
      <c r="E10782" s="26">
        <v>4700</v>
      </c>
      <c r="G10782" s="21" t="s">
        <v>69</v>
      </c>
      <c r="H10782" s="21" t="s">
        <v>1573</v>
      </c>
      <c r="I10782" s="25" t="str">
        <f t="shared" si="380"/>
        <v>2016_23</v>
      </c>
      <c r="P10782" s="21" t="e">
        <f t="shared" ca="1" si="379"/>
        <v>#NAME?</v>
      </c>
    </row>
    <row r="10783" spans="1:16" x14ac:dyDescent="0.25">
      <c r="A10783" s="21" t="s">
        <v>2119</v>
      </c>
      <c r="B10783" s="25">
        <v>42522</v>
      </c>
      <c r="C10783" s="21" t="s">
        <v>1230</v>
      </c>
      <c r="D10783" s="21" t="s">
        <v>1970</v>
      </c>
      <c r="E10783" s="21"/>
      <c r="F10783" s="55">
        <v>341.09</v>
      </c>
      <c r="G10783" s="21" t="s">
        <v>1832</v>
      </c>
      <c r="H10783" s="21" t="s">
        <v>1772</v>
      </c>
      <c r="P10783" s="21" t="e">
        <f t="shared" ca="1" si="379"/>
        <v>#NAME?</v>
      </c>
    </row>
    <row r="10784" spans="1:16" x14ac:dyDescent="0.25">
      <c r="A10784" s="21" t="s">
        <v>2119</v>
      </c>
      <c r="B10784" s="25">
        <v>42522</v>
      </c>
      <c r="C10784" s="21" t="s">
        <v>1230</v>
      </c>
      <c r="D10784" s="21" t="s">
        <v>1971</v>
      </c>
      <c r="E10784" s="21"/>
      <c r="F10784" s="55">
        <v>44.19</v>
      </c>
      <c r="G10784" s="21" t="s">
        <v>478</v>
      </c>
      <c r="P10784" s="21" t="e">
        <f t="shared" ca="1" si="379"/>
        <v>#NAME?</v>
      </c>
    </row>
    <row r="10785" spans="1:16" x14ac:dyDescent="0.25">
      <c r="A10785" s="21" t="s">
        <v>2119</v>
      </c>
      <c r="B10785" s="25">
        <v>42522</v>
      </c>
      <c r="C10785" s="21" t="s">
        <v>1230</v>
      </c>
      <c r="D10785" s="21" t="s">
        <v>1972</v>
      </c>
      <c r="E10785" s="21"/>
      <c r="F10785" s="55">
        <v>20.010000000000002</v>
      </c>
      <c r="G10785" s="21" t="s">
        <v>478</v>
      </c>
      <c r="P10785" s="21" t="e">
        <f t="shared" ca="1" si="379"/>
        <v>#NAME?</v>
      </c>
    </row>
    <row r="10786" spans="1:16" x14ac:dyDescent="0.25">
      <c r="A10786" s="21" t="s">
        <v>2119</v>
      </c>
      <c r="B10786" s="25">
        <v>42522</v>
      </c>
      <c r="C10786" s="21" t="s">
        <v>6</v>
      </c>
      <c r="D10786" s="21" t="s">
        <v>1973</v>
      </c>
      <c r="E10786" s="21"/>
      <c r="F10786" s="55">
        <v>316.39</v>
      </c>
      <c r="G10786" s="21" t="s">
        <v>356</v>
      </c>
      <c r="P10786" s="21" t="e">
        <f t="shared" ca="1" si="379"/>
        <v>#NAME?</v>
      </c>
    </row>
    <row r="10787" spans="1:16" x14ac:dyDescent="0.25">
      <c r="A10787" s="21" t="s">
        <v>2119</v>
      </c>
      <c r="B10787" s="25">
        <v>42522</v>
      </c>
      <c r="C10787" s="21" t="s">
        <v>1230</v>
      </c>
      <c r="D10787" s="21" t="s">
        <v>1974</v>
      </c>
      <c r="E10787" s="21"/>
      <c r="F10787" s="55">
        <v>134.47</v>
      </c>
      <c r="G10787" s="21" t="s">
        <v>1975</v>
      </c>
      <c r="P10787" s="21" t="e">
        <f t="shared" ca="1" si="379"/>
        <v>#NAME?</v>
      </c>
    </row>
    <row r="10788" spans="1:16" x14ac:dyDescent="0.25">
      <c r="A10788" s="21" t="s">
        <v>2119</v>
      </c>
      <c r="B10788" s="25">
        <v>42522</v>
      </c>
      <c r="C10788" s="21" t="s">
        <v>6</v>
      </c>
      <c r="D10788" s="21" t="s">
        <v>1976</v>
      </c>
      <c r="E10788" s="21"/>
      <c r="F10788" s="55">
        <v>52.7</v>
      </c>
      <c r="G10788" s="21" t="s">
        <v>1975</v>
      </c>
      <c r="P10788" s="21" t="e">
        <f t="shared" ca="1" si="379"/>
        <v>#NAME?</v>
      </c>
    </row>
    <row r="10789" spans="1:16" x14ac:dyDescent="0.25">
      <c r="A10789" s="21" t="s">
        <v>2119</v>
      </c>
      <c r="B10789" s="25">
        <v>42522</v>
      </c>
      <c r="C10789" s="21" t="s">
        <v>6</v>
      </c>
      <c r="D10789" s="21" t="s">
        <v>1977</v>
      </c>
      <c r="E10789" s="21"/>
      <c r="F10789" s="55">
        <v>382.87</v>
      </c>
      <c r="G10789" s="21" t="s">
        <v>1956</v>
      </c>
      <c r="P10789" s="21" t="e">
        <f t="shared" ca="1" si="379"/>
        <v>#NAME?</v>
      </c>
    </row>
    <row r="10790" spans="1:16" x14ac:dyDescent="0.25">
      <c r="A10790" s="21" t="s">
        <v>2119</v>
      </c>
      <c r="B10790" s="25">
        <v>42522</v>
      </c>
      <c r="C10790" s="21" t="s">
        <v>6</v>
      </c>
      <c r="D10790" s="21" t="s">
        <v>1978</v>
      </c>
      <c r="E10790" s="21"/>
      <c r="F10790" s="55">
        <v>30.53</v>
      </c>
      <c r="G10790" s="21" t="s">
        <v>1979</v>
      </c>
      <c r="P10790" s="21" t="e">
        <f t="shared" ca="1" si="379"/>
        <v>#NAME?</v>
      </c>
    </row>
    <row r="10791" spans="1:16" x14ac:dyDescent="0.25">
      <c r="A10791" s="21" t="s">
        <v>2119</v>
      </c>
      <c r="B10791" s="25">
        <v>42522</v>
      </c>
      <c r="C10791" s="21" t="s">
        <v>1230</v>
      </c>
      <c r="D10791" s="21" t="s">
        <v>1980</v>
      </c>
      <c r="E10791" s="21"/>
      <c r="F10791" s="55">
        <v>157.04</v>
      </c>
      <c r="G10791" s="21" t="s">
        <v>1616</v>
      </c>
      <c r="H10791" s="21" t="s">
        <v>1772</v>
      </c>
      <c r="P10791" s="21" t="e">
        <f t="shared" ca="1" si="379"/>
        <v>#NAME?</v>
      </c>
    </row>
    <row r="10792" spans="1:16" x14ac:dyDescent="0.25">
      <c r="A10792" s="21" t="s">
        <v>2119</v>
      </c>
      <c r="B10792" s="25">
        <v>42522</v>
      </c>
      <c r="C10792" s="21" t="s">
        <v>1230</v>
      </c>
      <c r="D10792" s="21" t="s">
        <v>1981</v>
      </c>
      <c r="E10792" s="21"/>
      <c r="F10792" s="55">
        <v>333.27</v>
      </c>
      <c r="G10792" s="21" t="s">
        <v>1899</v>
      </c>
      <c r="H10792" s="21" t="s">
        <v>1772</v>
      </c>
      <c r="P10792" s="21" t="e">
        <f t="shared" ca="1" si="379"/>
        <v>#NAME?</v>
      </c>
    </row>
    <row r="10793" spans="1:16" x14ac:dyDescent="0.25">
      <c r="A10793" s="21" t="s">
        <v>2119</v>
      </c>
      <c r="B10793" s="25">
        <v>42523</v>
      </c>
      <c r="C10793" s="21" t="s">
        <v>1230</v>
      </c>
      <c r="D10793" s="21" t="s">
        <v>1982</v>
      </c>
      <c r="E10793" s="21"/>
      <c r="F10793" s="55">
        <v>459.94</v>
      </c>
      <c r="G10793" s="21" t="s">
        <v>1616</v>
      </c>
      <c r="H10793" s="21" t="s">
        <v>1772</v>
      </c>
      <c r="P10793" s="21" t="e">
        <f t="shared" ca="1" si="379"/>
        <v>#NAME?</v>
      </c>
    </row>
    <row r="10794" spans="1:16" x14ac:dyDescent="0.25">
      <c r="A10794" s="21" t="s">
        <v>2119</v>
      </c>
      <c r="B10794" s="25">
        <v>42523</v>
      </c>
      <c r="C10794" s="21" t="s">
        <v>6</v>
      </c>
      <c r="D10794" s="21" t="s">
        <v>1983</v>
      </c>
      <c r="E10794" s="21"/>
      <c r="F10794" s="55">
        <v>18.43</v>
      </c>
      <c r="G10794" s="21" t="s">
        <v>1646</v>
      </c>
      <c r="H10794" s="21" t="s">
        <v>1770</v>
      </c>
    </row>
    <row r="10795" spans="1:16" x14ac:dyDescent="0.25">
      <c r="A10795" s="21" t="s">
        <v>2119</v>
      </c>
      <c r="B10795" s="25">
        <v>42523</v>
      </c>
      <c r="C10795" s="21" t="s">
        <v>1230</v>
      </c>
      <c r="D10795" s="21" t="s">
        <v>1984</v>
      </c>
      <c r="E10795" s="21"/>
      <c r="F10795" s="55">
        <v>333.71</v>
      </c>
      <c r="G10795" s="21" t="s">
        <v>1616</v>
      </c>
      <c r="H10795" s="21" t="s">
        <v>1772</v>
      </c>
      <c r="P10795" s="21" t="e">
        <f t="shared" ca="1" si="379"/>
        <v>#NAME?</v>
      </c>
    </row>
    <row r="10796" spans="1:16" x14ac:dyDescent="0.25">
      <c r="A10796" s="21" t="s">
        <v>2119</v>
      </c>
      <c r="B10796" s="25">
        <v>42523</v>
      </c>
      <c r="C10796" s="21" t="s">
        <v>6</v>
      </c>
      <c r="D10796" s="21" t="s">
        <v>1985</v>
      </c>
      <c r="E10796" s="21"/>
      <c r="F10796" s="55">
        <v>199.36</v>
      </c>
      <c r="G10796" s="21" t="s">
        <v>1646</v>
      </c>
      <c r="H10796" s="21" t="s">
        <v>1770</v>
      </c>
    </row>
    <row r="10797" spans="1:16" x14ac:dyDescent="0.25">
      <c r="A10797" s="21" t="s">
        <v>2119</v>
      </c>
      <c r="B10797" s="25">
        <v>42523</v>
      </c>
      <c r="C10797" s="21" t="s">
        <v>6</v>
      </c>
      <c r="D10797" s="21" t="s">
        <v>1986</v>
      </c>
      <c r="E10797" s="21"/>
      <c r="F10797" s="55">
        <v>358.37</v>
      </c>
      <c r="G10797" s="21" t="s">
        <v>1889</v>
      </c>
      <c r="P10797" s="21" t="e">
        <f t="shared" ca="1" si="379"/>
        <v>#NAME?</v>
      </c>
    </row>
    <row r="10798" spans="1:16" x14ac:dyDescent="0.25">
      <c r="A10798" s="21" t="s">
        <v>2119</v>
      </c>
      <c r="B10798" s="25">
        <v>42523</v>
      </c>
      <c r="C10798" s="21" t="s">
        <v>6</v>
      </c>
      <c r="D10798" s="21" t="s">
        <v>1987</v>
      </c>
      <c r="E10798" s="21"/>
      <c r="F10798" s="55">
        <v>302.93</v>
      </c>
      <c r="G10798" s="21" t="s">
        <v>1889</v>
      </c>
      <c r="P10798" s="21" t="e">
        <f t="shared" ca="1" si="379"/>
        <v>#NAME?</v>
      </c>
    </row>
    <row r="10799" spans="1:16" x14ac:dyDescent="0.25">
      <c r="A10799" s="21" t="s">
        <v>2119</v>
      </c>
      <c r="B10799" s="25">
        <v>42524</v>
      </c>
      <c r="C10799" s="21" t="s">
        <v>6</v>
      </c>
      <c r="D10799" s="21" t="s">
        <v>1988</v>
      </c>
      <c r="E10799" s="21"/>
      <c r="F10799" s="55">
        <v>428.52</v>
      </c>
      <c r="G10799" s="21" t="s">
        <v>1646</v>
      </c>
      <c r="H10799" s="21" t="s">
        <v>1770</v>
      </c>
    </row>
    <row r="10800" spans="1:16" x14ac:dyDescent="0.25">
      <c r="A10800" s="21" t="s">
        <v>2119</v>
      </c>
      <c r="B10800" s="25">
        <v>42524</v>
      </c>
      <c r="C10800" s="21" t="s">
        <v>6</v>
      </c>
      <c r="D10800" s="21" t="s">
        <v>1989</v>
      </c>
      <c r="E10800" s="21"/>
      <c r="F10800" s="55">
        <v>74.98</v>
      </c>
      <c r="G10800" s="21" t="s">
        <v>1646</v>
      </c>
      <c r="H10800" s="21" t="s">
        <v>1770</v>
      </c>
    </row>
    <row r="10801" spans="1:16" x14ac:dyDescent="0.25">
      <c r="A10801" s="21" t="s">
        <v>2119</v>
      </c>
      <c r="B10801" s="25">
        <v>42524</v>
      </c>
      <c r="C10801" s="21" t="s">
        <v>6</v>
      </c>
      <c r="D10801" s="21" t="s">
        <v>1990</v>
      </c>
      <c r="E10801" s="21"/>
      <c r="F10801" s="55">
        <v>738.8</v>
      </c>
      <c r="G10801" s="21" t="s">
        <v>1889</v>
      </c>
      <c r="P10801" s="21" t="e">
        <f t="shared" ca="1" si="379"/>
        <v>#NAME?</v>
      </c>
    </row>
    <row r="10802" spans="1:16" x14ac:dyDescent="0.25">
      <c r="A10802" s="21" t="s">
        <v>2119</v>
      </c>
      <c r="B10802" s="25">
        <v>42524</v>
      </c>
      <c r="C10802" s="21" t="s">
        <v>6</v>
      </c>
      <c r="D10802" s="21" t="s">
        <v>1991</v>
      </c>
      <c r="E10802" s="21"/>
      <c r="F10802" s="55">
        <v>84.57</v>
      </c>
      <c r="G10802" s="60" t="s">
        <v>2121</v>
      </c>
      <c r="P10802" s="21" t="e">
        <f t="shared" ca="1" si="379"/>
        <v>#NAME?</v>
      </c>
    </row>
    <row r="10803" spans="1:16" x14ac:dyDescent="0.25">
      <c r="A10803" s="21" t="s">
        <v>2119</v>
      </c>
      <c r="B10803" s="25">
        <v>42525</v>
      </c>
      <c r="C10803" s="21" t="s">
        <v>1230</v>
      </c>
      <c r="D10803" s="21" t="s">
        <v>1992</v>
      </c>
      <c r="E10803" s="21"/>
      <c r="F10803" s="55">
        <v>754.27</v>
      </c>
      <c r="G10803" s="21" t="s">
        <v>1899</v>
      </c>
      <c r="H10803" s="21" t="s">
        <v>1772</v>
      </c>
      <c r="P10803" s="21" t="e">
        <f t="shared" ca="1" si="379"/>
        <v>#NAME?</v>
      </c>
    </row>
    <row r="10804" spans="1:16" x14ac:dyDescent="0.25">
      <c r="A10804" s="21" t="s">
        <v>2119</v>
      </c>
      <c r="B10804" s="25">
        <v>42525</v>
      </c>
      <c r="C10804" s="21" t="s">
        <v>1230</v>
      </c>
      <c r="D10804" s="21" t="s">
        <v>1993</v>
      </c>
      <c r="E10804" s="21"/>
      <c r="F10804" s="55">
        <v>44.93</v>
      </c>
      <c r="G10804" s="21" t="s">
        <v>1600</v>
      </c>
      <c r="H10804" s="21" t="s">
        <v>1770</v>
      </c>
      <c r="P10804" s="21" t="e">
        <f t="shared" ca="1" si="379"/>
        <v>#NAME?</v>
      </c>
    </row>
    <row r="10805" spans="1:16" x14ac:dyDescent="0.25">
      <c r="A10805" s="21" t="s">
        <v>2119</v>
      </c>
      <c r="B10805" s="25">
        <v>42525</v>
      </c>
      <c r="C10805" s="21" t="s">
        <v>6</v>
      </c>
      <c r="D10805" s="21" t="s">
        <v>1994</v>
      </c>
      <c r="E10805" s="21"/>
      <c r="F10805" s="55">
        <v>435.94</v>
      </c>
      <c r="G10805" s="21" t="s">
        <v>1453</v>
      </c>
      <c r="H10805" s="21" t="s">
        <v>1770</v>
      </c>
      <c r="P10805" s="21" t="e">
        <f t="shared" ca="1" si="379"/>
        <v>#NAME?</v>
      </c>
    </row>
    <row r="10806" spans="1:16" x14ac:dyDescent="0.25">
      <c r="A10806" s="21" t="s">
        <v>2119</v>
      </c>
      <c r="B10806" s="25">
        <v>42525</v>
      </c>
      <c r="C10806" s="21" t="s">
        <v>6</v>
      </c>
      <c r="D10806" s="21" t="s">
        <v>1995</v>
      </c>
      <c r="E10806" s="21"/>
      <c r="F10806" s="55">
        <v>196.21</v>
      </c>
      <c r="G10806" s="21" t="s">
        <v>1889</v>
      </c>
      <c r="P10806" s="21" t="e">
        <f t="shared" ca="1" si="379"/>
        <v>#NAME?</v>
      </c>
    </row>
    <row r="10807" spans="1:16" x14ac:dyDescent="0.25">
      <c r="A10807" s="21" t="s">
        <v>2119</v>
      </c>
      <c r="B10807" s="25">
        <v>42525</v>
      </c>
      <c r="C10807" s="21" t="s">
        <v>6</v>
      </c>
      <c r="D10807" s="21" t="s">
        <v>1996</v>
      </c>
      <c r="E10807" s="21"/>
      <c r="F10807" s="55">
        <v>405.13</v>
      </c>
      <c r="G10807" s="21" t="s">
        <v>1453</v>
      </c>
      <c r="H10807" s="21" t="s">
        <v>1770</v>
      </c>
      <c r="P10807" s="21" t="e">
        <f t="shared" ca="1" si="379"/>
        <v>#NAME?</v>
      </c>
    </row>
    <row r="10808" spans="1:16" x14ac:dyDescent="0.25">
      <c r="A10808" s="21" t="s">
        <v>2119</v>
      </c>
      <c r="B10808" s="25">
        <v>42527</v>
      </c>
      <c r="C10808" s="21" t="s">
        <v>1230</v>
      </c>
      <c r="D10808" s="21" t="s">
        <v>1997</v>
      </c>
      <c r="E10808" s="21"/>
      <c r="F10808" s="55">
        <v>374.49</v>
      </c>
      <c r="G10808" s="21" t="s">
        <v>1675</v>
      </c>
      <c r="H10808" s="21" t="s">
        <v>1772</v>
      </c>
      <c r="P10808" s="21" t="e">
        <f t="shared" ca="1" si="379"/>
        <v>#NAME?</v>
      </c>
    </row>
    <row r="10809" spans="1:16" x14ac:dyDescent="0.25">
      <c r="A10809" s="21" t="s">
        <v>2119</v>
      </c>
      <c r="B10809" s="25">
        <v>42527</v>
      </c>
      <c r="C10809" s="21" t="s">
        <v>6</v>
      </c>
      <c r="D10809" s="21" t="s">
        <v>1998</v>
      </c>
      <c r="E10809" s="21"/>
      <c r="F10809" s="55">
        <v>428.79</v>
      </c>
      <c r="G10809" s="21" t="s">
        <v>62</v>
      </c>
      <c r="P10809" s="21" t="e">
        <f t="shared" ca="1" si="379"/>
        <v>#NAME?</v>
      </c>
    </row>
    <row r="10810" spans="1:16" x14ac:dyDescent="0.25">
      <c r="A10810" s="21" t="s">
        <v>2119</v>
      </c>
      <c r="B10810" s="25">
        <v>42527</v>
      </c>
      <c r="C10810" s="21" t="s">
        <v>6</v>
      </c>
      <c r="D10810" s="21" t="s">
        <v>1999</v>
      </c>
      <c r="E10810" s="21"/>
      <c r="F10810" s="55">
        <v>151.65</v>
      </c>
      <c r="G10810" s="21" t="s">
        <v>62</v>
      </c>
      <c r="P10810" s="21" t="e">
        <f t="shared" ca="1" si="379"/>
        <v>#NAME?</v>
      </c>
    </row>
    <row r="10811" spans="1:16" x14ac:dyDescent="0.25">
      <c r="A10811" s="21" t="s">
        <v>2119</v>
      </c>
      <c r="B10811" s="25">
        <v>42527</v>
      </c>
      <c r="C10811" s="21" t="s">
        <v>6</v>
      </c>
      <c r="D10811" s="21" t="s">
        <v>2000</v>
      </c>
      <c r="E10811" s="21"/>
      <c r="F10811" s="55">
        <v>233.33</v>
      </c>
      <c r="G10811" s="21" t="s">
        <v>1889</v>
      </c>
      <c r="P10811" s="21" t="e">
        <f t="shared" ca="1" si="379"/>
        <v>#NAME?</v>
      </c>
    </row>
    <row r="10812" spans="1:16" x14ac:dyDescent="0.25">
      <c r="A10812" s="21" t="s">
        <v>2119</v>
      </c>
      <c r="B10812" s="25">
        <v>42527</v>
      </c>
      <c r="C10812" s="21" t="s">
        <v>21</v>
      </c>
      <c r="D10812" s="21" t="s">
        <v>40</v>
      </c>
      <c r="E10812" s="26">
        <v>1770</v>
      </c>
      <c r="G10812" s="21" t="s">
        <v>356</v>
      </c>
      <c r="H10812" s="21" t="s">
        <v>1771</v>
      </c>
      <c r="I10812" s="25" t="str">
        <f t="shared" ref="I10812:I10822" si="381">YEAR(B10812)&amp;"_"&amp;WEEKNUM(B10812)</f>
        <v>2016_24</v>
      </c>
      <c r="P10812" s="21" t="e">
        <f t="shared" ca="1" si="379"/>
        <v>#NAME?</v>
      </c>
    </row>
    <row r="10813" spans="1:16" x14ac:dyDescent="0.25">
      <c r="A10813" s="21" t="s">
        <v>2119</v>
      </c>
      <c r="B10813" s="25">
        <v>42527</v>
      </c>
      <c r="C10813" s="21" t="s">
        <v>21</v>
      </c>
      <c r="D10813" s="21" t="s">
        <v>40</v>
      </c>
      <c r="E10813" s="26">
        <v>1990</v>
      </c>
      <c r="G10813" s="21" t="s">
        <v>1616</v>
      </c>
      <c r="H10813" s="21" t="s">
        <v>1772</v>
      </c>
      <c r="I10813" s="25" t="str">
        <f t="shared" si="381"/>
        <v>2016_24</v>
      </c>
      <c r="P10813" s="21" t="e">
        <f t="shared" ca="1" si="379"/>
        <v>#NAME?</v>
      </c>
    </row>
    <row r="10814" spans="1:16" x14ac:dyDescent="0.25">
      <c r="A10814" s="21" t="s">
        <v>2119</v>
      </c>
      <c r="B10814" s="25">
        <v>42527</v>
      </c>
      <c r="C10814" s="21" t="s">
        <v>21</v>
      </c>
      <c r="D10814" s="21" t="s">
        <v>40</v>
      </c>
      <c r="E10814" s="26">
        <v>270</v>
      </c>
      <c r="G10814" s="21" t="s">
        <v>1975</v>
      </c>
      <c r="H10814" s="21" t="s">
        <v>1771</v>
      </c>
      <c r="I10814" s="25" t="str">
        <f t="shared" si="381"/>
        <v>2016_24</v>
      </c>
      <c r="P10814" s="21" t="e">
        <f t="shared" ca="1" si="379"/>
        <v>#NAME?</v>
      </c>
    </row>
    <row r="10815" spans="1:16" x14ac:dyDescent="0.25">
      <c r="A10815" s="21" t="s">
        <v>2119</v>
      </c>
      <c r="B10815" s="25">
        <v>42527</v>
      </c>
      <c r="C10815" s="21" t="s">
        <v>21</v>
      </c>
      <c r="D10815" s="21" t="s">
        <v>40</v>
      </c>
      <c r="E10815" s="26">
        <v>310</v>
      </c>
      <c r="G10815" s="21" t="s">
        <v>1600</v>
      </c>
      <c r="H10815" s="21" t="s">
        <v>1770</v>
      </c>
      <c r="I10815" s="25" t="str">
        <f t="shared" si="381"/>
        <v>2016_24</v>
      </c>
      <c r="P10815" s="21" t="e">
        <f t="shared" ca="1" si="379"/>
        <v>#NAME?</v>
      </c>
    </row>
    <row r="10816" spans="1:16" x14ac:dyDescent="0.25">
      <c r="A10816" s="21" t="s">
        <v>2119</v>
      </c>
      <c r="B10816" s="25">
        <v>42527</v>
      </c>
      <c r="C10816" s="21" t="s">
        <v>21</v>
      </c>
      <c r="D10816" s="21" t="s">
        <v>40</v>
      </c>
      <c r="E10816" s="26">
        <v>360</v>
      </c>
      <c r="G10816" s="21" t="s">
        <v>1646</v>
      </c>
      <c r="H10816" s="21" t="s">
        <v>1770</v>
      </c>
      <c r="I10816" s="25" t="str">
        <f t="shared" si="381"/>
        <v>2016_24</v>
      </c>
    </row>
    <row r="10817" spans="1:16" x14ac:dyDescent="0.25">
      <c r="A10817" s="21" t="s">
        <v>2119</v>
      </c>
      <c r="B10817" s="25">
        <v>42527</v>
      </c>
      <c r="C10817" s="21" t="s">
        <v>21</v>
      </c>
      <c r="D10817" s="21" t="s">
        <v>40</v>
      </c>
      <c r="E10817" s="26">
        <v>1970</v>
      </c>
      <c r="G10817" s="21" t="s">
        <v>1899</v>
      </c>
      <c r="H10817" s="21" t="s">
        <v>1772</v>
      </c>
      <c r="I10817" s="25" t="str">
        <f t="shared" si="381"/>
        <v>2016_24</v>
      </c>
      <c r="P10817" s="21" t="e">
        <f t="shared" ca="1" si="379"/>
        <v>#NAME?</v>
      </c>
    </row>
    <row r="10818" spans="1:16" x14ac:dyDescent="0.25">
      <c r="A10818" s="21" t="s">
        <v>2119</v>
      </c>
      <c r="B10818" s="25">
        <v>42527</v>
      </c>
      <c r="C10818" s="21" t="s">
        <v>21</v>
      </c>
      <c r="D10818" s="21" t="s">
        <v>1419</v>
      </c>
      <c r="E10818" s="26">
        <v>5700</v>
      </c>
      <c r="G10818" s="21" t="s">
        <v>1889</v>
      </c>
      <c r="H10818" s="21" t="s">
        <v>1770</v>
      </c>
      <c r="I10818" s="25" t="str">
        <f t="shared" si="381"/>
        <v>2016_24</v>
      </c>
      <c r="P10818" s="21" t="e">
        <f t="shared" ca="1" si="379"/>
        <v>#NAME?</v>
      </c>
    </row>
    <row r="10819" spans="1:16" x14ac:dyDescent="0.25">
      <c r="A10819" s="21" t="s">
        <v>2119</v>
      </c>
      <c r="B10819" s="25">
        <v>42527</v>
      </c>
      <c r="C10819" s="21" t="s">
        <v>21</v>
      </c>
      <c r="D10819" s="21" t="s">
        <v>40</v>
      </c>
      <c r="E10819" s="26">
        <v>2000</v>
      </c>
      <c r="G10819" s="21" t="s">
        <v>1899</v>
      </c>
      <c r="H10819" s="21" t="s">
        <v>1772</v>
      </c>
      <c r="I10819" s="25" t="str">
        <f t="shared" si="381"/>
        <v>2016_24</v>
      </c>
      <c r="P10819" s="21" t="e">
        <f t="shared" ca="1" si="379"/>
        <v>#NAME?</v>
      </c>
    </row>
    <row r="10820" spans="1:16" x14ac:dyDescent="0.25">
      <c r="A10820" s="21" t="s">
        <v>2119</v>
      </c>
      <c r="B10820" s="25">
        <v>42527</v>
      </c>
      <c r="C10820" s="21" t="s">
        <v>21</v>
      </c>
      <c r="D10820" s="21" t="s">
        <v>40</v>
      </c>
      <c r="E10820" s="26">
        <v>750</v>
      </c>
      <c r="G10820" s="21" t="s">
        <v>1646</v>
      </c>
      <c r="H10820" s="21" t="s">
        <v>1770</v>
      </c>
      <c r="I10820" s="25" t="str">
        <f t="shared" si="381"/>
        <v>2016_24</v>
      </c>
    </row>
    <row r="10821" spans="1:16" x14ac:dyDescent="0.25">
      <c r="A10821" s="21" t="s">
        <v>2119</v>
      </c>
      <c r="B10821" s="25">
        <v>42527</v>
      </c>
      <c r="C10821" s="21" t="s">
        <v>21</v>
      </c>
      <c r="D10821" s="21" t="s">
        <v>295</v>
      </c>
      <c r="E10821" s="26">
        <v>3500</v>
      </c>
      <c r="G10821" s="21" t="s">
        <v>1453</v>
      </c>
      <c r="H10821" s="21" t="s">
        <v>1770</v>
      </c>
      <c r="I10821" s="25" t="str">
        <f t="shared" si="381"/>
        <v>2016_24</v>
      </c>
      <c r="P10821" s="21" t="e">
        <f t="shared" ca="1" si="379"/>
        <v>#NAME?</v>
      </c>
    </row>
    <row r="10822" spans="1:16" x14ac:dyDescent="0.25">
      <c r="A10822" s="21" t="s">
        <v>2119</v>
      </c>
      <c r="B10822" s="25">
        <v>42527</v>
      </c>
      <c r="C10822" s="21" t="s">
        <v>21</v>
      </c>
      <c r="D10822" s="21" t="s">
        <v>1625</v>
      </c>
      <c r="E10822" s="26">
        <v>2500.6</v>
      </c>
      <c r="G10822" s="21" t="s">
        <v>1567</v>
      </c>
      <c r="H10822" s="21" t="s">
        <v>1770</v>
      </c>
      <c r="I10822" s="25" t="str">
        <f t="shared" si="381"/>
        <v>2016_24</v>
      </c>
      <c r="P10822" s="21" t="e">
        <f t="shared" ca="1" si="379"/>
        <v>#NAME?</v>
      </c>
    </row>
    <row r="10823" spans="1:16" x14ac:dyDescent="0.25">
      <c r="A10823" s="21" t="s">
        <v>2119</v>
      </c>
      <c r="B10823" s="25">
        <v>42528</v>
      </c>
      <c r="C10823" s="21" t="s">
        <v>1230</v>
      </c>
      <c r="D10823" s="21">
        <v>375527</v>
      </c>
      <c r="E10823" s="21"/>
      <c r="F10823" s="55">
        <v>400.04</v>
      </c>
      <c r="G10823" s="21" t="s">
        <v>905</v>
      </c>
      <c r="P10823" s="21" t="e">
        <f t="shared" ca="1" si="379"/>
        <v>#NAME?</v>
      </c>
    </row>
    <row r="10824" spans="1:16" x14ac:dyDescent="0.25">
      <c r="A10824" s="21" t="s">
        <v>2119</v>
      </c>
      <c r="B10824" s="25">
        <v>42528</v>
      </c>
      <c r="C10824" s="21" t="s">
        <v>6</v>
      </c>
      <c r="D10824" s="21">
        <v>375529</v>
      </c>
      <c r="E10824" s="21"/>
      <c r="F10824" s="55">
        <v>252.39</v>
      </c>
      <c r="G10824" s="21" t="s">
        <v>1453</v>
      </c>
      <c r="H10824" s="21" t="s">
        <v>1770</v>
      </c>
      <c r="P10824" s="21" t="e">
        <f t="shared" ca="1" si="379"/>
        <v>#NAME?</v>
      </c>
    </row>
    <row r="10825" spans="1:16" x14ac:dyDescent="0.25">
      <c r="A10825" s="21" t="s">
        <v>2119</v>
      </c>
      <c r="B10825" s="25">
        <v>42528</v>
      </c>
      <c r="C10825" s="21" t="s">
        <v>1230</v>
      </c>
      <c r="D10825" s="21">
        <v>396835</v>
      </c>
      <c r="E10825" s="21"/>
      <c r="F10825" s="55">
        <v>341.64</v>
      </c>
      <c r="G10825" s="21" t="s">
        <v>278</v>
      </c>
      <c r="P10825" s="21" t="e">
        <f t="shared" ca="1" si="379"/>
        <v>#NAME?</v>
      </c>
    </row>
    <row r="10826" spans="1:16" x14ac:dyDescent="0.25">
      <c r="A10826" s="21" t="s">
        <v>2119</v>
      </c>
      <c r="B10826" s="25">
        <v>42528</v>
      </c>
      <c r="C10826" s="21" t="s">
        <v>6</v>
      </c>
      <c r="D10826" s="21">
        <v>118402</v>
      </c>
      <c r="E10826" s="21"/>
      <c r="F10826" s="55">
        <v>320.32</v>
      </c>
      <c r="G10826" s="21" t="s">
        <v>1679</v>
      </c>
      <c r="P10826" s="21" t="e">
        <f t="shared" ca="1" si="379"/>
        <v>#NAME?</v>
      </c>
    </row>
    <row r="10827" spans="1:16" x14ac:dyDescent="0.25">
      <c r="A10827" s="21" t="s">
        <v>2119</v>
      </c>
      <c r="B10827" s="25">
        <v>42528</v>
      </c>
      <c r="C10827" s="21" t="s">
        <v>6</v>
      </c>
      <c r="D10827" s="21">
        <v>154987</v>
      </c>
      <c r="E10827" s="21"/>
      <c r="F10827" s="55">
        <v>2291.81</v>
      </c>
      <c r="G10827" s="21" t="s">
        <v>1889</v>
      </c>
      <c r="P10827" s="21" t="e">
        <f t="shared" ca="1" si="379"/>
        <v>#NAME?</v>
      </c>
    </row>
    <row r="10828" spans="1:16" x14ac:dyDescent="0.25">
      <c r="A10828" s="21" t="s">
        <v>2119</v>
      </c>
      <c r="B10828" s="25">
        <v>42528</v>
      </c>
      <c r="C10828" s="21" t="s">
        <v>6</v>
      </c>
      <c r="D10828" s="21">
        <v>155000</v>
      </c>
      <c r="E10828" s="21"/>
      <c r="F10828" s="55">
        <v>422.09</v>
      </c>
      <c r="G10828" s="21" t="s">
        <v>1889</v>
      </c>
      <c r="P10828" s="21" t="e">
        <f t="shared" ca="1" si="379"/>
        <v>#NAME?</v>
      </c>
    </row>
    <row r="10829" spans="1:16" x14ac:dyDescent="0.25">
      <c r="A10829" s="21" t="s">
        <v>2119</v>
      </c>
      <c r="B10829" s="25">
        <v>42528</v>
      </c>
      <c r="C10829" s="21" t="s">
        <v>21</v>
      </c>
      <c r="D10829" s="21" t="s">
        <v>924</v>
      </c>
      <c r="E10829" s="26">
        <v>1550</v>
      </c>
      <c r="G10829" s="21" t="s">
        <v>1679</v>
      </c>
      <c r="H10829" s="21" t="s">
        <v>1770</v>
      </c>
      <c r="I10829" s="25" t="str">
        <f t="shared" ref="I10829:I10835" si="382">YEAR(B10829)&amp;"_"&amp;WEEKNUM(B10829)</f>
        <v>2016_24</v>
      </c>
      <c r="P10829" s="21" t="e">
        <f t="shared" ca="1" si="379"/>
        <v>#NAME?</v>
      </c>
    </row>
    <row r="10830" spans="1:16" x14ac:dyDescent="0.25">
      <c r="A10830" s="21" t="s">
        <v>2119</v>
      </c>
      <c r="B10830" s="25">
        <v>42528</v>
      </c>
      <c r="C10830" s="21" t="s">
        <v>21</v>
      </c>
      <c r="D10830" s="21" t="s">
        <v>924</v>
      </c>
      <c r="E10830" s="26">
        <v>175</v>
      </c>
      <c r="G10830" s="21" t="s">
        <v>386</v>
      </c>
      <c r="H10830" s="21" t="s">
        <v>1771</v>
      </c>
      <c r="I10830" s="25" t="str">
        <f t="shared" si="382"/>
        <v>2016_24</v>
      </c>
      <c r="P10830" s="21" t="e">
        <f t="shared" ref="P10830:P10893" ca="1" si="383">sheetexists("budgets", G10830)</f>
        <v>#NAME?</v>
      </c>
    </row>
    <row r="10831" spans="1:16" x14ac:dyDescent="0.25">
      <c r="A10831" s="21" t="s">
        <v>2119</v>
      </c>
      <c r="B10831" s="25">
        <v>42528</v>
      </c>
      <c r="C10831" s="21" t="s">
        <v>21</v>
      </c>
      <c r="D10831" s="21" t="s">
        <v>924</v>
      </c>
      <c r="E10831" s="26">
        <v>55</v>
      </c>
      <c r="G10831" s="21" t="s">
        <v>259</v>
      </c>
      <c r="H10831" s="21" t="s">
        <v>1771</v>
      </c>
      <c r="I10831" s="25" t="str">
        <f t="shared" si="382"/>
        <v>2016_24</v>
      </c>
      <c r="P10831" s="21" t="e">
        <f t="shared" ca="1" si="383"/>
        <v>#NAME?</v>
      </c>
    </row>
    <row r="10832" spans="1:16" x14ac:dyDescent="0.25">
      <c r="A10832" s="21" t="s">
        <v>2119</v>
      </c>
      <c r="B10832" s="25">
        <v>42528</v>
      </c>
      <c r="C10832" s="21" t="s">
        <v>21</v>
      </c>
      <c r="D10832" s="21" t="s">
        <v>924</v>
      </c>
      <c r="E10832" s="26">
        <v>250</v>
      </c>
      <c r="G10832" s="21" t="s">
        <v>568</v>
      </c>
      <c r="H10832" s="21" t="s">
        <v>1771</v>
      </c>
      <c r="I10832" s="25" t="str">
        <f t="shared" si="382"/>
        <v>2016_24</v>
      </c>
      <c r="P10832" s="21" t="e">
        <f t="shared" ca="1" si="383"/>
        <v>#NAME?</v>
      </c>
    </row>
    <row r="10833" spans="1:16" x14ac:dyDescent="0.25">
      <c r="A10833" s="21" t="s">
        <v>2119</v>
      </c>
      <c r="B10833" s="25">
        <v>42528</v>
      </c>
      <c r="C10833" s="21" t="s">
        <v>21</v>
      </c>
      <c r="D10833" s="21" t="s">
        <v>924</v>
      </c>
      <c r="E10833" s="26">
        <v>125</v>
      </c>
      <c r="G10833" s="21" t="s">
        <v>1600</v>
      </c>
      <c r="H10833" s="21" t="s">
        <v>1770</v>
      </c>
      <c r="I10833" s="25" t="str">
        <f t="shared" si="382"/>
        <v>2016_24</v>
      </c>
      <c r="P10833" s="21" t="e">
        <f t="shared" ca="1" si="383"/>
        <v>#NAME?</v>
      </c>
    </row>
    <row r="10834" spans="1:16" x14ac:dyDescent="0.25">
      <c r="A10834" s="21" t="s">
        <v>2119</v>
      </c>
      <c r="B10834" s="25">
        <v>42528</v>
      </c>
      <c r="C10834" s="21" t="s">
        <v>21</v>
      </c>
      <c r="D10834" s="21" t="s">
        <v>924</v>
      </c>
      <c r="E10834" s="26">
        <v>3350</v>
      </c>
      <c r="G10834" s="21" t="s">
        <v>326</v>
      </c>
      <c r="H10834" s="21" t="s">
        <v>1771</v>
      </c>
      <c r="I10834" s="25" t="str">
        <f t="shared" si="382"/>
        <v>2016_24</v>
      </c>
      <c r="P10834" s="21" t="e">
        <f t="shared" ca="1" si="383"/>
        <v>#NAME?</v>
      </c>
    </row>
    <row r="10835" spans="1:16" x14ac:dyDescent="0.25">
      <c r="A10835" s="21" t="s">
        <v>2119</v>
      </c>
      <c r="B10835" s="25">
        <v>42528</v>
      </c>
      <c r="C10835" s="21" t="s">
        <v>1015</v>
      </c>
      <c r="D10835" s="21" t="s">
        <v>924</v>
      </c>
      <c r="E10835" s="26">
        <v>215</v>
      </c>
      <c r="G10835" s="21" t="s">
        <v>1616</v>
      </c>
      <c r="H10835" s="21" t="s">
        <v>1772</v>
      </c>
      <c r="I10835" s="25" t="str">
        <f t="shared" si="382"/>
        <v>2016_24</v>
      </c>
      <c r="P10835" s="21" t="e">
        <f t="shared" ca="1" si="383"/>
        <v>#NAME?</v>
      </c>
    </row>
    <row r="10836" spans="1:16" x14ac:dyDescent="0.25">
      <c r="A10836" s="21" t="s">
        <v>2119</v>
      </c>
      <c r="B10836" s="25">
        <v>42529</v>
      </c>
      <c r="C10836" s="21">
        <v>3014551503</v>
      </c>
      <c r="D10836" s="21" t="s">
        <v>2001</v>
      </c>
      <c r="E10836" s="21"/>
      <c r="F10836" s="55">
        <v>72.47</v>
      </c>
      <c r="G10836" s="21" t="s">
        <v>69</v>
      </c>
      <c r="H10836" s="21" t="s">
        <v>1573</v>
      </c>
      <c r="P10836" s="21" t="e">
        <f t="shared" ca="1" si="383"/>
        <v>#NAME?</v>
      </c>
    </row>
    <row r="10837" spans="1:16" x14ac:dyDescent="0.25">
      <c r="A10837" s="21" t="s">
        <v>2119</v>
      </c>
      <c r="B10837" s="25">
        <v>42529</v>
      </c>
      <c r="C10837" s="21" t="s">
        <v>1230</v>
      </c>
      <c r="D10837" s="21">
        <v>375671</v>
      </c>
      <c r="E10837" s="21"/>
      <c r="F10837" s="55">
        <v>386.11</v>
      </c>
      <c r="G10837" s="21" t="s">
        <v>905</v>
      </c>
      <c r="P10837" s="21" t="e">
        <f t="shared" ca="1" si="383"/>
        <v>#NAME?</v>
      </c>
    </row>
    <row r="10838" spans="1:16" x14ac:dyDescent="0.25">
      <c r="A10838" s="21" t="s">
        <v>2119</v>
      </c>
      <c r="B10838" s="25">
        <v>42529</v>
      </c>
      <c r="C10838" s="21">
        <v>146084073405</v>
      </c>
      <c r="D10838" s="21">
        <v>375693</v>
      </c>
      <c r="E10838" s="21"/>
      <c r="F10838" s="55">
        <v>188.48</v>
      </c>
      <c r="G10838" s="21" t="s">
        <v>223</v>
      </c>
      <c r="P10838" s="21" t="e">
        <f t="shared" ca="1" si="383"/>
        <v>#NAME?</v>
      </c>
    </row>
    <row r="10839" spans="1:16" x14ac:dyDescent="0.25">
      <c r="A10839" s="21" t="s">
        <v>2119</v>
      </c>
      <c r="B10839" s="25">
        <v>42529</v>
      </c>
      <c r="C10839" s="21" t="s">
        <v>6</v>
      </c>
      <c r="D10839" s="21">
        <v>423489</v>
      </c>
      <c r="E10839" s="21"/>
      <c r="F10839" s="55">
        <v>288.7</v>
      </c>
      <c r="G10839" s="21" t="s">
        <v>1889</v>
      </c>
      <c r="P10839" s="21" t="e">
        <f t="shared" ca="1" si="383"/>
        <v>#NAME?</v>
      </c>
    </row>
    <row r="10840" spans="1:16" x14ac:dyDescent="0.25">
      <c r="A10840" s="21" t="s">
        <v>2119</v>
      </c>
      <c r="B10840" s="25">
        <v>42529</v>
      </c>
      <c r="C10840" s="21" t="s">
        <v>6</v>
      </c>
      <c r="D10840" s="21" t="s">
        <v>2002</v>
      </c>
      <c r="E10840" s="21"/>
      <c r="F10840" s="55">
        <v>43.83</v>
      </c>
      <c r="G10840" s="21" t="s">
        <v>1889</v>
      </c>
      <c r="P10840" s="21" t="e">
        <f t="shared" ca="1" si="383"/>
        <v>#NAME?</v>
      </c>
    </row>
    <row r="10841" spans="1:16" x14ac:dyDescent="0.25">
      <c r="A10841" s="21" t="s">
        <v>2119</v>
      </c>
      <c r="B10841" s="25">
        <v>42529</v>
      </c>
      <c r="C10841" s="21" t="s">
        <v>6</v>
      </c>
      <c r="D10841" s="21" t="s">
        <v>2003</v>
      </c>
      <c r="E10841" s="21"/>
      <c r="F10841" s="55">
        <v>35.549999999999997</v>
      </c>
      <c r="G10841" s="21" t="s">
        <v>1889</v>
      </c>
      <c r="P10841" s="21" t="e">
        <f t="shared" ca="1" si="383"/>
        <v>#NAME?</v>
      </c>
    </row>
    <row r="10842" spans="1:16" x14ac:dyDescent="0.25">
      <c r="A10842" s="21" t="s">
        <v>2119</v>
      </c>
      <c r="B10842" s="25">
        <v>42529</v>
      </c>
      <c r="C10842" s="21" t="s">
        <v>1230</v>
      </c>
      <c r="D10842" s="21">
        <v>242769</v>
      </c>
      <c r="E10842" s="21"/>
      <c r="F10842" s="55">
        <v>39.61</v>
      </c>
      <c r="G10842" s="21" t="s">
        <v>1832</v>
      </c>
      <c r="H10842" s="21" t="s">
        <v>1772</v>
      </c>
      <c r="P10842" s="21" t="e">
        <f t="shared" ca="1" si="383"/>
        <v>#NAME?</v>
      </c>
    </row>
    <row r="10843" spans="1:16" x14ac:dyDescent="0.25">
      <c r="A10843" s="21" t="s">
        <v>2119</v>
      </c>
      <c r="B10843" s="25">
        <v>42529</v>
      </c>
      <c r="C10843" s="21" t="s">
        <v>1230</v>
      </c>
      <c r="D10843" s="21" t="s">
        <v>2004</v>
      </c>
      <c r="E10843" s="21"/>
      <c r="F10843" s="55">
        <v>135.53</v>
      </c>
      <c r="G10843" s="21" t="s">
        <v>1832</v>
      </c>
      <c r="H10843" s="21" t="s">
        <v>1772</v>
      </c>
      <c r="P10843" s="21" t="e">
        <f t="shared" ca="1" si="383"/>
        <v>#NAME?</v>
      </c>
    </row>
    <row r="10844" spans="1:16" x14ac:dyDescent="0.25">
      <c r="A10844" s="21" t="s">
        <v>2119</v>
      </c>
      <c r="B10844" s="25">
        <v>42529</v>
      </c>
      <c r="C10844" s="21" t="s">
        <v>1230</v>
      </c>
      <c r="D10844" s="21" t="s">
        <v>2005</v>
      </c>
      <c r="E10844" s="21"/>
      <c r="F10844" s="55">
        <v>384.62</v>
      </c>
      <c r="G10844" s="21" t="s">
        <v>278</v>
      </c>
      <c r="P10844" s="21" t="e">
        <f t="shared" ca="1" si="383"/>
        <v>#NAME?</v>
      </c>
    </row>
    <row r="10845" spans="1:16" x14ac:dyDescent="0.25">
      <c r="A10845" s="21" t="s">
        <v>2119</v>
      </c>
      <c r="B10845" s="25">
        <v>42529</v>
      </c>
      <c r="C10845" s="21" t="s">
        <v>21</v>
      </c>
      <c r="D10845" s="21" t="s">
        <v>1396</v>
      </c>
      <c r="E10845" s="26">
        <v>1500</v>
      </c>
      <c r="G10845" s="21" t="s">
        <v>1889</v>
      </c>
      <c r="H10845" s="21" t="s">
        <v>1770</v>
      </c>
      <c r="I10845" s="25" t="str">
        <f>YEAR(B10845)&amp;"_"&amp;WEEKNUM(B10845)</f>
        <v>2016_24</v>
      </c>
      <c r="P10845" s="21" t="e">
        <f t="shared" ca="1" si="383"/>
        <v>#NAME?</v>
      </c>
    </row>
    <row r="10846" spans="1:16" x14ac:dyDescent="0.25">
      <c r="A10846" s="21" t="s">
        <v>2119</v>
      </c>
      <c r="B10846" s="25">
        <v>42529</v>
      </c>
      <c r="C10846" s="21" t="s">
        <v>21</v>
      </c>
      <c r="D10846" s="21" t="s">
        <v>1396</v>
      </c>
      <c r="E10846" s="26">
        <v>1500</v>
      </c>
      <c r="G10846" s="21" t="s">
        <v>1567</v>
      </c>
      <c r="H10846" s="21" t="s">
        <v>1770</v>
      </c>
      <c r="I10846" s="25" t="str">
        <f>YEAR(B10846)&amp;"_"&amp;WEEKNUM(B10846)</f>
        <v>2016_24</v>
      </c>
      <c r="P10846" s="21" t="e">
        <f t="shared" ca="1" si="383"/>
        <v>#NAME?</v>
      </c>
    </row>
    <row r="10847" spans="1:16" x14ac:dyDescent="0.25">
      <c r="A10847" s="21" t="s">
        <v>2119</v>
      </c>
      <c r="B10847" s="25">
        <v>42530</v>
      </c>
      <c r="C10847" s="21" t="s">
        <v>6</v>
      </c>
      <c r="D10847" s="21" t="s">
        <v>2006</v>
      </c>
      <c r="E10847" s="21"/>
      <c r="F10847" s="55">
        <v>278.89</v>
      </c>
      <c r="G10847" s="21" t="s">
        <v>1889</v>
      </c>
      <c r="P10847" s="21" t="e">
        <f t="shared" ca="1" si="383"/>
        <v>#NAME?</v>
      </c>
    </row>
    <row r="10848" spans="1:16" x14ac:dyDescent="0.25">
      <c r="A10848" s="21" t="s">
        <v>2119</v>
      </c>
      <c r="B10848" s="25">
        <v>42530</v>
      </c>
      <c r="C10848" s="21" t="s">
        <v>1230</v>
      </c>
      <c r="D10848" s="21" t="s">
        <v>2007</v>
      </c>
      <c r="E10848" s="21"/>
      <c r="F10848" s="55">
        <v>100.33</v>
      </c>
      <c r="G10848" s="21" t="s">
        <v>905</v>
      </c>
      <c r="P10848" s="21" t="e">
        <f t="shared" ca="1" si="383"/>
        <v>#NAME?</v>
      </c>
    </row>
    <row r="10849" spans="1:16" x14ac:dyDescent="0.25">
      <c r="A10849" s="21" t="s">
        <v>2119</v>
      </c>
      <c r="B10849" s="25">
        <v>42530</v>
      </c>
      <c r="C10849" s="21" t="s">
        <v>6</v>
      </c>
      <c r="D10849" s="21" t="s">
        <v>2008</v>
      </c>
      <c r="E10849" s="21"/>
      <c r="F10849" s="55">
        <v>258.89999999999998</v>
      </c>
      <c r="G10849" s="21" t="s">
        <v>1567</v>
      </c>
      <c r="P10849" s="21" t="e">
        <f t="shared" ca="1" si="383"/>
        <v>#NAME?</v>
      </c>
    </row>
    <row r="10850" spans="1:16" x14ac:dyDescent="0.25">
      <c r="A10850" s="21" t="s">
        <v>2119</v>
      </c>
      <c r="B10850" s="25">
        <v>42530</v>
      </c>
      <c r="C10850" s="21" t="s">
        <v>6</v>
      </c>
      <c r="D10850" s="21" t="s">
        <v>2009</v>
      </c>
      <c r="E10850" s="21"/>
      <c r="F10850" s="55">
        <v>146.43</v>
      </c>
      <c r="G10850" s="21" t="s">
        <v>1567</v>
      </c>
      <c r="P10850" s="21" t="e">
        <f t="shared" ca="1" si="383"/>
        <v>#NAME?</v>
      </c>
    </row>
    <row r="10851" spans="1:16" x14ac:dyDescent="0.25">
      <c r="A10851" s="21" t="s">
        <v>2119</v>
      </c>
      <c r="B10851" s="25">
        <v>42530</v>
      </c>
      <c r="C10851" s="21" t="s">
        <v>6</v>
      </c>
      <c r="D10851" s="21" t="s">
        <v>2010</v>
      </c>
      <c r="E10851" s="21"/>
      <c r="F10851" s="55">
        <v>83.26</v>
      </c>
      <c r="G10851" s="21" t="s">
        <v>1679</v>
      </c>
      <c r="P10851" s="21" t="e">
        <f t="shared" ca="1" si="383"/>
        <v>#NAME?</v>
      </c>
    </row>
    <row r="10852" spans="1:16" x14ac:dyDescent="0.25">
      <c r="A10852" s="21" t="s">
        <v>2119</v>
      </c>
      <c r="B10852" s="25">
        <v>42530</v>
      </c>
      <c r="C10852" s="21" t="s">
        <v>21</v>
      </c>
      <c r="D10852" s="21" t="s">
        <v>1376</v>
      </c>
      <c r="E10852" s="26">
        <v>960</v>
      </c>
      <c r="G10852" s="21" t="s">
        <v>1635</v>
      </c>
      <c r="H10852" s="21" t="s">
        <v>1770</v>
      </c>
      <c r="I10852" s="25" t="str">
        <f t="shared" ref="I10852:I10862" si="384">YEAR(B10852)&amp;"_"&amp;WEEKNUM(B10852)</f>
        <v>2016_24</v>
      </c>
      <c r="P10852" s="21" t="e">
        <f t="shared" ca="1" si="383"/>
        <v>#NAME?</v>
      </c>
    </row>
    <row r="10853" spans="1:16" x14ac:dyDescent="0.25">
      <c r="A10853" s="21" t="s">
        <v>2119</v>
      </c>
      <c r="B10853" s="25">
        <v>42530</v>
      </c>
      <c r="C10853" s="21" t="s">
        <v>21</v>
      </c>
      <c r="D10853" s="21" t="s">
        <v>1376</v>
      </c>
      <c r="E10853" s="26">
        <v>320</v>
      </c>
      <c r="G10853" s="21" t="s">
        <v>290</v>
      </c>
      <c r="H10853" s="21" t="s">
        <v>1771</v>
      </c>
      <c r="I10853" s="25" t="str">
        <f t="shared" si="384"/>
        <v>2016_24</v>
      </c>
      <c r="P10853" s="21" t="e">
        <f t="shared" ca="1" si="383"/>
        <v>#NAME?</v>
      </c>
    </row>
    <row r="10854" spans="1:16" x14ac:dyDescent="0.25">
      <c r="A10854" s="21" t="s">
        <v>2119</v>
      </c>
      <c r="B10854" s="25">
        <v>42530</v>
      </c>
      <c r="C10854" s="21" t="s">
        <v>21</v>
      </c>
      <c r="D10854" s="21" t="s">
        <v>452</v>
      </c>
      <c r="E10854" s="26">
        <v>1895</v>
      </c>
      <c r="G10854" s="21" t="s">
        <v>1646</v>
      </c>
      <c r="H10854" s="21" t="s">
        <v>1770</v>
      </c>
      <c r="I10854" s="25" t="str">
        <f t="shared" si="384"/>
        <v>2016_24</v>
      </c>
    </row>
    <row r="10855" spans="1:16" x14ac:dyDescent="0.25">
      <c r="A10855" s="21" t="s">
        <v>2119</v>
      </c>
      <c r="B10855" s="25">
        <v>42530</v>
      </c>
      <c r="C10855" s="21" t="s">
        <v>21</v>
      </c>
      <c r="D10855" s="21" t="s">
        <v>452</v>
      </c>
      <c r="E10855" s="26">
        <v>275</v>
      </c>
      <c r="G10855" s="21" t="s">
        <v>1542</v>
      </c>
      <c r="H10855" s="21" t="s">
        <v>1777</v>
      </c>
      <c r="I10855" s="25" t="str">
        <f t="shared" si="384"/>
        <v>2016_24</v>
      </c>
      <c r="P10855" s="21" t="e">
        <f t="shared" ca="1" si="383"/>
        <v>#NAME?</v>
      </c>
    </row>
    <row r="10856" spans="1:16" x14ac:dyDescent="0.25">
      <c r="A10856" s="21" t="s">
        <v>2119</v>
      </c>
      <c r="B10856" s="25">
        <v>42530</v>
      </c>
      <c r="C10856" s="21" t="s">
        <v>21</v>
      </c>
      <c r="D10856" s="21" t="s">
        <v>452</v>
      </c>
      <c r="E10856" s="26">
        <v>100</v>
      </c>
      <c r="G10856" s="21" t="s">
        <v>1975</v>
      </c>
      <c r="H10856" s="21" t="s">
        <v>1771</v>
      </c>
      <c r="I10856" s="25" t="str">
        <f t="shared" si="384"/>
        <v>2016_24</v>
      </c>
      <c r="P10856" s="21" t="e">
        <f t="shared" ca="1" si="383"/>
        <v>#NAME?</v>
      </c>
    </row>
    <row r="10857" spans="1:16" x14ac:dyDescent="0.25">
      <c r="A10857" s="21" t="s">
        <v>2119</v>
      </c>
      <c r="B10857" s="25">
        <v>42530</v>
      </c>
      <c r="C10857" s="21" t="s">
        <v>21</v>
      </c>
      <c r="D10857" s="21" t="s">
        <v>452</v>
      </c>
      <c r="E10857" s="26">
        <v>775</v>
      </c>
      <c r="G10857" s="21" t="s">
        <v>1616</v>
      </c>
      <c r="H10857" s="21" t="s">
        <v>1772</v>
      </c>
      <c r="I10857" s="25" t="str">
        <f t="shared" si="384"/>
        <v>2016_24</v>
      </c>
      <c r="P10857" s="21" t="e">
        <f t="shared" ca="1" si="383"/>
        <v>#NAME?</v>
      </c>
    </row>
    <row r="10858" spans="1:16" x14ac:dyDescent="0.25">
      <c r="A10858" s="21" t="s">
        <v>2119</v>
      </c>
      <c r="B10858" s="25">
        <v>42530</v>
      </c>
      <c r="C10858" s="21" t="s">
        <v>21</v>
      </c>
      <c r="D10858" s="21" t="s">
        <v>452</v>
      </c>
      <c r="E10858" s="26">
        <v>1785</v>
      </c>
      <c r="G10858" s="21" t="s">
        <v>69</v>
      </c>
      <c r="H10858" s="21" t="s">
        <v>1573</v>
      </c>
      <c r="I10858" s="25" t="str">
        <f t="shared" si="384"/>
        <v>2016_24</v>
      </c>
      <c r="P10858" s="21" t="e">
        <f t="shared" ca="1" si="383"/>
        <v>#NAME?</v>
      </c>
    </row>
    <row r="10859" spans="1:16" x14ac:dyDescent="0.25">
      <c r="A10859" s="21" t="s">
        <v>2119</v>
      </c>
      <c r="B10859" s="25">
        <v>42530</v>
      </c>
      <c r="C10859" s="21" t="s">
        <v>1015</v>
      </c>
      <c r="D10859" s="21" t="s">
        <v>1376</v>
      </c>
      <c r="E10859" s="26">
        <v>1995</v>
      </c>
      <c r="G10859" s="21" t="s">
        <v>1832</v>
      </c>
      <c r="H10859" s="21" t="s">
        <v>1772</v>
      </c>
      <c r="I10859" s="25" t="str">
        <f t="shared" si="384"/>
        <v>2016_24</v>
      </c>
      <c r="P10859" s="21" t="e">
        <f t="shared" ca="1" si="383"/>
        <v>#NAME?</v>
      </c>
    </row>
    <row r="10860" spans="1:16" x14ac:dyDescent="0.25">
      <c r="A10860" s="21" t="s">
        <v>2119</v>
      </c>
      <c r="B10860" s="25">
        <v>42530</v>
      </c>
      <c r="C10860" s="21" t="s">
        <v>1015</v>
      </c>
      <c r="D10860" s="21" t="s">
        <v>1376</v>
      </c>
      <c r="E10860" s="26">
        <v>715</v>
      </c>
      <c r="G10860" s="21" t="s">
        <v>69</v>
      </c>
      <c r="H10860" s="21" t="s">
        <v>1573</v>
      </c>
      <c r="I10860" s="25" t="str">
        <f t="shared" si="384"/>
        <v>2016_24</v>
      </c>
      <c r="P10860" s="21" t="e">
        <f t="shared" ca="1" si="383"/>
        <v>#NAME?</v>
      </c>
    </row>
    <row r="10861" spans="1:16" x14ac:dyDescent="0.25">
      <c r="A10861" s="21" t="s">
        <v>2119</v>
      </c>
      <c r="B10861" s="25">
        <v>42530</v>
      </c>
      <c r="C10861" s="21" t="s">
        <v>1015</v>
      </c>
      <c r="D10861" s="21" t="s">
        <v>1376</v>
      </c>
      <c r="E10861" s="26">
        <v>320</v>
      </c>
      <c r="G10861" s="21" t="s">
        <v>1899</v>
      </c>
      <c r="H10861" s="21" t="s">
        <v>1772</v>
      </c>
      <c r="I10861" s="25" t="str">
        <f t="shared" si="384"/>
        <v>2016_24</v>
      </c>
      <c r="P10861" s="21" t="e">
        <f t="shared" ca="1" si="383"/>
        <v>#NAME?</v>
      </c>
    </row>
    <row r="10862" spans="1:16" x14ac:dyDescent="0.25">
      <c r="A10862" s="21" t="s">
        <v>2119</v>
      </c>
      <c r="B10862" s="25">
        <v>42530</v>
      </c>
      <c r="C10862" s="21" t="s">
        <v>1015</v>
      </c>
      <c r="D10862" s="21" t="s">
        <v>1376</v>
      </c>
      <c r="E10862" s="26">
        <v>960</v>
      </c>
      <c r="G10862" s="21" t="s">
        <v>1616</v>
      </c>
      <c r="H10862" s="21" t="s">
        <v>1772</v>
      </c>
      <c r="I10862" s="25" t="str">
        <f t="shared" si="384"/>
        <v>2016_24</v>
      </c>
      <c r="P10862" s="21" t="e">
        <f t="shared" ca="1" si="383"/>
        <v>#NAME?</v>
      </c>
    </row>
    <row r="10863" spans="1:16" x14ac:dyDescent="0.25">
      <c r="A10863" s="21" t="s">
        <v>2119</v>
      </c>
      <c r="B10863" s="25">
        <v>42531</v>
      </c>
      <c r="C10863" s="21" t="s">
        <v>6</v>
      </c>
      <c r="D10863" s="21" t="s">
        <v>216</v>
      </c>
      <c r="E10863" s="26">
        <v>57.72</v>
      </c>
      <c r="G10863" s="21" t="s">
        <v>1675</v>
      </c>
      <c r="H10863" s="21" t="s">
        <v>1772</v>
      </c>
      <c r="P10863" s="21" t="e">
        <f t="shared" ca="1" si="383"/>
        <v>#NAME?</v>
      </c>
    </row>
    <row r="10864" spans="1:16" x14ac:dyDescent="0.25">
      <c r="A10864" s="21" t="s">
        <v>2119</v>
      </c>
      <c r="B10864" s="25">
        <v>42531</v>
      </c>
      <c r="C10864" s="21" t="s">
        <v>6</v>
      </c>
      <c r="D10864" s="21" t="s">
        <v>216</v>
      </c>
      <c r="E10864" s="26">
        <v>382.16</v>
      </c>
      <c r="G10864" s="21" t="s">
        <v>2121</v>
      </c>
      <c r="P10864" s="21" t="e">
        <f t="shared" ca="1" si="383"/>
        <v>#NAME?</v>
      </c>
    </row>
    <row r="10865" spans="1:16" x14ac:dyDescent="0.25">
      <c r="A10865" s="21" t="s">
        <v>2119</v>
      </c>
      <c r="B10865" s="25">
        <v>42531</v>
      </c>
      <c r="C10865" s="21" t="s">
        <v>1230</v>
      </c>
      <c r="D10865" s="21" t="s">
        <v>2028</v>
      </c>
      <c r="E10865" s="21"/>
      <c r="F10865" s="55">
        <v>115.41</v>
      </c>
      <c r="G10865" s="21" t="s">
        <v>1675</v>
      </c>
      <c r="H10865" s="21" t="s">
        <v>1772</v>
      </c>
      <c r="P10865" s="21" t="e">
        <f t="shared" ca="1" si="383"/>
        <v>#NAME?</v>
      </c>
    </row>
    <row r="10866" spans="1:16" x14ac:dyDescent="0.25">
      <c r="A10866" s="21" t="s">
        <v>2119</v>
      </c>
      <c r="B10866" s="25">
        <v>42531</v>
      </c>
      <c r="C10866" s="21" t="s">
        <v>6</v>
      </c>
      <c r="D10866" s="21" t="s">
        <v>2029</v>
      </c>
      <c r="E10866" s="21"/>
      <c r="F10866" s="55">
        <v>295.98</v>
      </c>
      <c r="G10866" s="21" t="s">
        <v>1453</v>
      </c>
      <c r="H10866" s="21" t="s">
        <v>1770</v>
      </c>
      <c r="P10866" s="21" t="e">
        <f t="shared" ca="1" si="383"/>
        <v>#NAME?</v>
      </c>
    </row>
    <row r="10867" spans="1:16" x14ac:dyDescent="0.25">
      <c r="A10867" s="21" t="s">
        <v>2119</v>
      </c>
      <c r="B10867" s="25">
        <v>42531</v>
      </c>
      <c r="C10867" s="21" t="s">
        <v>1230</v>
      </c>
      <c r="D10867" s="21" t="s">
        <v>2030</v>
      </c>
      <c r="E10867" s="21"/>
      <c r="F10867" s="55">
        <v>262.08</v>
      </c>
      <c r="G10867" s="21" t="s">
        <v>905</v>
      </c>
      <c r="P10867" s="21" t="e">
        <f t="shared" ca="1" si="383"/>
        <v>#NAME?</v>
      </c>
    </row>
    <row r="10868" spans="1:16" x14ac:dyDescent="0.25">
      <c r="A10868" s="21" t="s">
        <v>2119</v>
      </c>
      <c r="B10868" s="25">
        <v>42531</v>
      </c>
      <c r="C10868" s="21" t="s">
        <v>1230</v>
      </c>
      <c r="D10868" s="21" t="s">
        <v>2031</v>
      </c>
      <c r="E10868" s="21"/>
      <c r="F10868" s="55">
        <v>244.29</v>
      </c>
      <c r="G10868" s="21" t="s">
        <v>905</v>
      </c>
      <c r="P10868" s="21" t="e">
        <f t="shared" ca="1" si="383"/>
        <v>#NAME?</v>
      </c>
    </row>
    <row r="10869" spans="1:16" x14ac:dyDescent="0.25">
      <c r="A10869" s="21" t="s">
        <v>2119</v>
      </c>
      <c r="B10869" s="25">
        <v>42531</v>
      </c>
      <c r="C10869" s="21" t="s">
        <v>6</v>
      </c>
      <c r="D10869" s="21" t="s">
        <v>2032</v>
      </c>
      <c r="E10869" s="21"/>
      <c r="F10869" s="55">
        <v>726.4</v>
      </c>
      <c r="G10869" s="21" t="s">
        <v>1889</v>
      </c>
      <c r="P10869" s="21" t="e">
        <f t="shared" ca="1" si="383"/>
        <v>#NAME?</v>
      </c>
    </row>
    <row r="10870" spans="1:16" x14ac:dyDescent="0.25">
      <c r="A10870" s="21" t="s">
        <v>2119</v>
      </c>
      <c r="B10870" s="25">
        <v>42531</v>
      </c>
      <c r="C10870" s="21" t="s">
        <v>6</v>
      </c>
      <c r="D10870" s="21" t="s">
        <v>2033</v>
      </c>
      <c r="E10870" s="21"/>
      <c r="F10870" s="55">
        <v>128.19</v>
      </c>
      <c r="G10870" s="21" t="s">
        <v>1679</v>
      </c>
      <c r="P10870" s="21" t="e">
        <f t="shared" ca="1" si="383"/>
        <v>#NAME?</v>
      </c>
    </row>
    <row r="10871" spans="1:16" x14ac:dyDescent="0.25">
      <c r="A10871" s="21" t="s">
        <v>2119</v>
      </c>
      <c r="B10871" s="25">
        <v>42532</v>
      </c>
      <c r="C10871" s="21" t="s">
        <v>6</v>
      </c>
      <c r="D10871" s="21" t="s">
        <v>2024</v>
      </c>
      <c r="E10871" s="21"/>
      <c r="F10871" s="55">
        <v>770.24</v>
      </c>
      <c r="G10871" s="21" t="s">
        <v>158</v>
      </c>
      <c r="P10871" s="21" t="e">
        <f t="shared" ca="1" si="383"/>
        <v>#NAME?</v>
      </c>
    </row>
    <row r="10872" spans="1:16" x14ac:dyDescent="0.25">
      <c r="A10872" s="21" t="s">
        <v>2119</v>
      </c>
      <c r="B10872" s="25">
        <v>42532</v>
      </c>
      <c r="C10872" s="21" t="s">
        <v>6</v>
      </c>
      <c r="D10872" s="21" t="s">
        <v>2025</v>
      </c>
      <c r="E10872" s="21"/>
      <c r="F10872" s="55">
        <v>478.16</v>
      </c>
      <c r="G10872" s="21" t="s">
        <v>1453</v>
      </c>
      <c r="H10872" s="21" t="s">
        <v>1770</v>
      </c>
      <c r="P10872" s="21" t="e">
        <f t="shared" ca="1" si="383"/>
        <v>#NAME?</v>
      </c>
    </row>
    <row r="10873" spans="1:16" x14ac:dyDescent="0.25">
      <c r="A10873" s="21" t="s">
        <v>2119</v>
      </c>
      <c r="B10873" s="25">
        <v>42532</v>
      </c>
      <c r="C10873" s="21" t="s">
        <v>6</v>
      </c>
      <c r="D10873" s="21" t="s">
        <v>2026</v>
      </c>
      <c r="E10873" s="21"/>
      <c r="F10873" s="55">
        <v>45.38</v>
      </c>
      <c r="G10873" s="21" t="s">
        <v>1679</v>
      </c>
      <c r="P10873" s="21" t="e">
        <f t="shared" ca="1" si="383"/>
        <v>#NAME?</v>
      </c>
    </row>
    <row r="10874" spans="1:16" x14ac:dyDescent="0.25">
      <c r="A10874" s="21" t="s">
        <v>2119</v>
      </c>
      <c r="B10874" s="25">
        <v>42532</v>
      </c>
      <c r="C10874" s="21" t="s">
        <v>6</v>
      </c>
      <c r="D10874" s="21" t="s">
        <v>2027</v>
      </c>
      <c r="E10874" s="21"/>
      <c r="F10874" s="55">
        <v>468.82</v>
      </c>
      <c r="G10874" s="21" t="s">
        <v>1679</v>
      </c>
      <c r="P10874" s="21" t="e">
        <f t="shared" ca="1" si="383"/>
        <v>#NAME?</v>
      </c>
    </row>
    <row r="10875" spans="1:16" x14ac:dyDescent="0.25">
      <c r="A10875" s="21" t="s">
        <v>2119</v>
      </c>
      <c r="B10875" s="25">
        <v>42534</v>
      </c>
      <c r="C10875" s="21" t="s">
        <v>21</v>
      </c>
      <c r="D10875" s="21" t="s">
        <v>40</v>
      </c>
      <c r="E10875" s="26">
        <v>5350</v>
      </c>
      <c r="G10875" s="21" t="s">
        <v>1567</v>
      </c>
      <c r="H10875" s="21" t="s">
        <v>1770</v>
      </c>
      <c r="I10875" s="25" t="str">
        <f t="shared" ref="I10875:I10889" si="385">YEAR(B10875)&amp;"_"&amp;WEEKNUM(B10875)</f>
        <v>2016_25</v>
      </c>
      <c r="P10875" s="21" t="e">
        <f t="shared" ca="1" si="383"/>
        <v>#NAME?</v>
      </c>
    </row>
    <row r="10876" spans="1:16" x14ac:dyDescent="0.25">
      <c r="A10876" s="21" t="s">
        <v>2119</v>
      </c>
      <c r="B10876" s="25">
        <v>42534</v>
      </c>
      <c r="C10876" s="21" t="s">
        <v>21</v>
      </c>
      <c r="D10876" s="21" t="s">
        <v>40</v>
      </c>
      <c r="E10876" s="26">
        <v>500</v>
      </c>
      <c r="G10876" s="21" t="s">
        <v>158</v>
      </c>
      <c r="H10876" s="21" t="s">
        <v>1771</v>
      </c>
      <c r="I10876" s="25" t="str">
        <f t="shared" si="385"/>
        <v>2016_25</v>
      </c>
      <c r="P10876" s="21" t="e">
        <f t="shared" ca="1" si="383"/>
        <v>#NAME?</v>
      </c>
    </row>
    <row r="10877" spans="1:16" x14ac:dyDescent="0.25">
      <c r="A10877" s="21" t="s">
        <v>2119</v>
      </c>
      <c r="B10877" s="25">
        <v>42534</v>
      </c>
      <c r="C10877" s="21" t="s">
        <v>21</v>
      </c>
      <c r="D10877" s="21" t="s">
        <v>40</v>
      </c>
      <c r="E10877" s="26">
        <v>2500</v>
      </c>
      <c r="G10877" s="21" t="s">
        <v>1567</v>
      </c>
      <c r="H10877" s="21" t="s">
        <v>1770</v>
      </c>
      <c r="I10877" s="25" t="str">
        <f t="shared" si="385"/>
        <v>2016_25</v>
      </c>
      <c r="P10877" s="21" t="e">
        <f t="shared" ca="1" si="383"/>
        <v>#NAME?</v>
      </c>
    </row>
    <row r="10878" spans="1:16" x14ac:dyDescent="0.25">
      <c r="A10878" s="21" t="s">
        <v>2119</v>
      </c>
      <c r="B10878" s="25">
        <v>42534</v>
      </c>
      <c r="C10878" s="21" t="s">
        <v>21</v>
      </c>
      <c r="D10878" s="21" t="s">
        <v>40</v>
      </c>
      <c r="E10878" s="26">
        <v>450</v>
      </c>
      <c r="G10878" s="21" t="s">
        <v>62</v>
      </c>
      <c r="H10878" s="21" t="s">
        <v>1771</v>
      </c>
      <c r="I10878" s="25" t="str">
        <f t="shared" si="385"/>
        <v>2016_25</v>
      </c>
      <c r="P10878" s="21" t="e">
        <f t="shared" ca="1" si="383"/>
        <v>#NAME?</v>
      </c>
    </row>
    <row r="10879" spans="1:16" x14ac:dyDescent="0.25">
      <c r="A10879" s="21" t="s">
        <v>2119</v>
      </c>
      <c r="B10879" s="25">
        <v>42534</v>
      </c>
      <c r="C10879" s="21" t="s">
        <v>21</v>
      </c>
      <c r="D10879" s="21" t="s">
        <v>40</v>
      </c>
      <c r="E10879" s="26">
        <v>1700</v>
      </c>
      <c r="G10879" s="21" t="s">
        <v>1646</v>
      </c>
      <c r="H10879" s="21" t="s">
        <v>1770</v>
      </c>
      <c r="I10879" s="25" t="str">
        <f t="shared" si="385"/>
        <v>2016_25</v>
      </c>
    </row>
    <row r="10880" spans="1:16" x14ac:dyDescent="0.25">
      <c r="A10880" s="21" t="s">
        <v>2119</v>
      </c>
      <c r="B10880" s="25">
        <v>42534</v>
      </c>
      <c r="C10880" s="21" t="s">
        <v>21</v>
      </c>
      <c r="D10880" s="21" t="s">
        <v>1382</v>
      </c>
      <c r="E10880" s="26">
        <v>4000</v>
      </c>
      <c r="G10880" s="21" t="s">
        <v>1679</v>
      </c>
      <c r="H10880" s="21" t="s">
        <v>1770</v>
      </c>
      <c r="I10880" s="25" t="str">
        <f t="shared" si="385"/>
        <v>2016_25</v>
      </c>
      <c r="P10880" s="21" t="e">
        <f t="shared" ca="1" si="383"/>
        <v>#NAME?</v>
      </c>
    </row>
    <row r="10881" spans="1:16" x14ac:dyDescent="0.25">
      <c r="A10881" s="21" t="s">
        <v>2119</v>
      </c>
      <c r="B10881" s="25">
        <v>42534</v>
      </c>
      <c r="C10881" s="21" t="s">
        <v>21</v>
      </c>
      <c r="D10881" s="21" t="s">
        <v>255</v>
      </c>
      <c r="E10881" s="26">
        <v>2000</v>
      </c>
      <c r="G10881" s="21" t="s">
        <v>1889</v>
      </c>
      <c r="H10881" s="21" t="s">
        <v>1770</v>
      </c>
      <c r="I10881" s="25" t="str">
        <f t="shared" si="385"/>
        <v>2016_25</v>
      </c>
      <c r="P10881" s="21" t="e">
        <f t="shared" ca="1" si="383"/>
        <v>#NAME?</v>
      </c>
    </row>
    <row r="10882" spans="1:16" x14ac:dyDescent="0.25">
      <c r="A10882" s="21" t="s">
        <v>2119</v>
      </c>
      <c r="B10882" s="25">
        <v>42534</v>
      </c>
      <c r="C10882" s="21" t="s">
        <v>21</v>
      </c>
      <c r="D10882" s="21" t="s">
        <v>255</v>
      </c>
      <c r="E10882" s="26">
        <v>2000</v>
      </c>
      <c r="G10882" s="21" t="s">
        <v>1453</v>
      </c>
      <c r="H10882" s="21" t="s">
        <v>1770</v>
      </c>
      <c r="I10882" s="25" t="str">
        <f t="shared" si="385"/>
        <v>2016_25</v>
      </c>
      <c r="P10882" s="21" t="e">
        <f t="shared" ca="1" si="383"/>
        <v>#NAME?</v>
      </c>
    </row>
    <row r="10883" spans="1:16" x14ac:dyDescent="0.25">
      <c r="A10883" s="21" t="s">
        <v>2119</v>
      </c>
      <c r="B10883" s="25">
        <v>42534</v>
      </c>
      <c r="C10883" s="21" t="s">
        <v>21</v>
      </c>
      <c r="D10883" s="21" t="s">
        <v>1419</v>
      </c>
      <c r="E10883" s="26">
        <v>3500</v>
      </c>
      <c r="G10883" s="21" t="s">
        <v>1889</v>
      </c>
      <c r="H10883" s="21" t="s">
        <v>1770</v>
      </c>
      <c r="I10883" s="25" t="str">
        <f t="shared" si="385"/>
        <v>2016_25</v>
      </c>
      <c r="P10883" s="21" t="e">
        <f t="shared" ca="1" si="383"/>
        <v>#NAME?</v>
      </c>
    </row>
    <row r="10884" spans="1:16" x14ac:dyDescent="0.25">
      <c r="A10884" s="21" t="s">
        <v>2119</v>
      </c>
      <c r="B10884" s="25">
        <v>42534</v>
      </c>
      <c r="C10884" s="21" t="s">
        <v>1015</v>
      </c>
      <c r="D10884" s="21" t="s">
        <v>1382</v>
      </c>
      <c r="E10884" s="26">
        <v>4000</v>
      </c>
      <c r="G10884" s="21" t="s">
        <v>1832</v>
      </c>
      <c r="H10884" s="21" t="s">
        <v>1772</v>
      </c>
      <c r="I10884" s="25" t="str">
        <f t="shared" si="385"/>
        <v>2016_25</v>
      </c>
      <c r="P10884" s="21" t="e">
        <f t="shared" ca="1" si="383"/>
        <v>#NAME?</v>
      </c>
    </row>
    <row r="10885" spans="1:16" x14ac:dyDescent="0.25">
      <c r="A10885" s="21" t="s">
        <v>2119</v>
      </c>
      <c r="B10885" s="25">
        <v>42534</v>
      </c>
      <c r="C10885" s="21" t="s">
        <v>1015</v>
      </c>
      <c r="D10885" s="21" t="s">
        <v>40</v>
      </c>
      <c r="E10885" s="26">
        <v>390</v>
      </c>
      <c r="G10885" s="21" t="s">
        <v>478</v>
      </c>
      <c r="I10885" s="25" t="str">
        <f t="shared" si="385"/>
        <v>2016_25</v>
      </c>
      <c r="P10885" s="21" t="e">
        <f t="shared" ca="1" si="383"/>
        <v>#NAME?</v>
      </c>
    </row>
    <row r="10886" spans="1:16" x14ac:dyDescent="0.25">
      <c r="A10886" s="21" t="s">
        <v>2119</v>
      </c>
      <c r="B10886" s="25">
        <v>42534</v>
      </c>
      <c r="C10886" s="21" t="s">
        <v>1015</v>
      </c>
      <c r="D10886" s="21" t="s">
        <v>40</v>
      </c>
      <c r="E10886" s="26">
        <v>450</v>
      </c>
      <c r="G10886" s="21" t="s">
        <v>278</v>
      </c>
      <c r="H10886" s="21" t="s">
        <v>1771</v>
      </c>
      <c r="I10886" s="25" t="str">
        <f t="shared" si="385"/>
        <v>2016_25</v>
      </c>
      <c r="P10886" s="21" t="e">
        <f t="shared" ca="1" si="383"/>
        <v>#NAME?</v>
      </c>
    </row>
    <row r="10887" spans="1:16" x14ac:dyDescent="0.25">
      <c r="A10887" s="21" t="s">
        <v>2119</v>
      </c>
      <c r="B10887" s="25">
        <v>42534</v>
      </c>
      <c r="C10887" s="21" t="s">
        <v>1015</v>
      </c>
      <c r="D10887" s="21" t="s">
        <v>40</v>
      </c>
      <c r="E10887" s="26">
        <v>400</v>
      </c>
      <c r="G10887" s="21" t="s">
        <v>1675</v>
      </c>
      <c r="H10887" s="21" t="s">
        <v>1772</v>
      </c>
      <c r="I10887" s="25" t="str">
        <f t="shared" si="385"/>
        <v>2016_25</v>
      </c>
      <c r="P10887" s="21" t="e">
        <f t="shared" ca="1" si="383"/>
        <v>#NAME?</v>
      </c>
    </row>
    <row r="10888" spans="1:16" x14ac:dyDescent="0.25">
      <c r="A10888" s="21" t="s">
        <v>2119</v>
      </c>
      <c r="B10888" s="25">
        <v>42534</v>
      </c>
      <c r="C10888" s="21" t="s">
        <v>1015</v>
      </c>
      <c r="D10888" s="21" t="s">
        <v>40</v>
      </c>
      <c r="E10888" s="26">
        <v>450</v>
      </c>
      <c r="G10888" s="21" t="s">
        <v>1899</v>
      </c>
      <c r="H10888" s="21" t="s">
        <v>1772</v>
      </c>
      <c r="I10888" s="25" t="str">
        <f t="shared" si="385"/>
        <v>2016_25</v>
      </c>
      <c r="P10888" s="21" t="e">
        <f t="shared" ca="1" si="383"/>
        <v>#NAME?</v>
      </c>
    </row>
    <row r="10889" spans="1:16" x14ac:dyDescent="0.25">
      <c r="A10889" s="21" t="s">
        <v>2119</v>
      </c>
      <c r="B10889" s="25">
        <v>42534</v>
      </c>
      <c r="C10889" s="21" t="s">
        <v>1015</v>
      </c>
      <c r="D10889" s="21" t="s">
        <v>46</v>
      </c>
      <c r="E10889" s="26">
        <v>2100</v>
      </c>
      <c r="G10889" s="21" t="s">
        <v>905</v>
      </c>
      <c r="H10889" s="21" t="s">
        <v>1573</v>
      </c>
      <c r="I10889" s="25" t="str">
        <f t="shared" si="385"/>
        <v>2016_25</v>
      </c>
      <c r="P10889" s="21" t="e">
        <f t="shared" ca="1" si="383"/>
        <v>#NAME?</v>
      </c>
    </row>
    <row r="10890" spans="1:16" x14ac:dyDescent="0.25">
      <c r="A10890" s="21" t="s">
        <v>2119</v>
      </c>
      <c r="B10890" s="25">
        <v>42534</v>
      </c>
      <c r="C10890" s="21" t="s">
        <v>1230</v>
      </c>
      <c r="D10890" s="21" t="s">
        <v>2022</v>
      </c>
      <c r="E10890" s="21"/>
      <c r="F10890" s="55">
        <v>654.4</v>
      </c>
      <c r="G10890" s="21" t="s">
        <v>1832</v>
      </c>
      <c r="H10890" s="21" t="s">
        <v>1772</v>
      </c>
      <c r="P10890" s="21" t="e">
        <f t="shared" ca="1" si="383"/>
        <v>#NAME?</v>
      </c>
    </row>
    <row r="10891" spans="1:16" x14ac:dyDescent="0.25">
      <c r="A10891" s="21" t="s">
        <v>2119</v>
      </c>
      <c r="B10891" s="25">
        <v>42534</v>
      </c>
      <c r="C10891" s="21" t="s">
        <v>6</v>
      </c>
      <c r="D10891" s="21">
        <v>424417</v>
      </c>
      <c r="E10891" s="21"/>
      <c r="F10891" s="55">
        <v>397.13</v>
      </c>
      <c r="G10891" s="21" t="s">
        <v>1889</v>
      </c>
      <c r="P10891" s="21" t="e">
        <f t="shared" ca="1" si="383"/>
        <v>#NAME?</v>
      </c>
    </row>
    <row r="10892" spans="1:16" x14ac:dyDescent="0.25">
      <c r="A10892" s="21" t="s">
        <v>2119</v>
      </c>
      <c r="B10892" s="25">
        <v>42534</v>
      </c>
      <c r="C10892" s="21" t="s">
        <v>6</v>
      </c>
      <c r="D10892" s="21">
        <v>424420</v>
      </c>
      <c r="E10892" s="21"/>
      <c r="F10892" s="55">
        <v>20.260000000000002</v>
      </c>
      <c r="G10892" s="21" t="s">
        <v>1889</v>
      </c>
      <c r="P10892" s="21" t="e">
        <f t="shared" ca="1" si="383"/>
        <v>#NAME?</v>
      </c>
    </row>
    <row r="10893" spans="1:16" x14ac:dyDescent="0.25">
      <c r="A10893" s="21" t="s">
        <v>2119</v>
      </c>
      <c r="B10893" s="25">
        <v>42534</v>
      </c>
      <c r="C10893" s="21" t="s">
        <v>6</v>
      </c>
      <c r="D10893" s="21" t="s">
        <v>2023</v>
      </c>
      <c r="E10893" s="21"/>
      <c r="F10893" s="55">
        <v>318.91000000000003</v>
      </c>
      <c r="G10893" s="21" t="s">
        <v>1889</v>
      </c>
      <c r="P10893" s="21" t="e">
        <f t="shared" ca="1" si="383"/>
        <v>#NAME?</v>
      </c>
    </row>
    <row r="10894" spans="1:16" x14ac:dyDescent="0.25">
      <c r="A10894" s="21" t="s">
        <v>2119</v>
      </c>
      <c r="B10894" s="25">
        <v>42534</v>
      </c>
      <c r="C10894" s="21" t="s">
        <v>1015</v>
      </c>
      <c r="D10894" s="21" t="s">
        <v>2040</v>
      </c>
      <c r="E10894" s="26">
        <v>25000</v>
      </c>
      <c r="G10894" s="21" t="s">
        <v>1600</v>
      </c>
      <c r="I10894" s="25" t="str">
        <f>YEAR(B10894)&amp;"_"&amp;WEEKNUM(B10894)</f>
        <v>2016_25</v>
      </c>
      <c r="P10894" s="21" t="e">
        <f t="shared" ref="P10894:P10957" ca="1" si="386">sheetexists("budgets", G10894)</f>
        <v>#NAME?</v>
      </c>
    </row>
    <row r="10895" spans="1:16" x14ac:dyDescent="0.25">
      <c r="A10895" s="21" t="s">
        <v>2119</v>
      </c>
      <c r="B10895" s="25">
        <v>42535</v>
      </c>
      <c r="C10895" s="21" t="s">
        <v>21</v>
      </c>
      <c r="D10895" s="21" t="s">
        <v>1505</v>
      </c>
      <c r="E10895" s="26">
        <v>808.5</v>
      </c>
      <c r="G10895" s="21" t="s">
        <v>1567</v>
      </c>
      <c r="H10895" s="21" t="s">
        <v>1770</v>
      </c>
      <c r="I10895" s="25" t="str">
        <f>YEAR(B10895)&amp;"_"&amp;WEEKNUM(B10895)</f>
        <v>2016_25</v>
      </c>
      <c r="P10895" s="21" t="e">
        <f t="shared" ca="1" si="386"/>
        <v>#NAME?</v>
      </c>
    </row>
    <row r="10896" spans="1:16" x14ac:dyDescent="0.25">
      <c r="A10896" s="21" t="s">
        <v>2119</v>
      </c>
      <c r="B10896" s="25">
        <v>42535</v>
      </c>
      <c r="C10896" s="21" t="s">
        <v>21</v>
      </c>
      <c r="D10896" s="21" t="s">
        <v>1505</v>
      </c>
      <c r="E10896" s="26">
        <v>808.5</v>
      </c>
      <c r="G10896" s="21" t="s">
        <v>1889</v>
      </c>
      <c r="H10896" s="21" t="s">
        <v>1770</v>
      </c>
      <c r="I10896" s="25" t="str">
        <f>YEAR(B10896)&amp;"_"&amp;WEEKNUM(B10896)</f>
        <v>2016_25</v>
      </c>
      <c r="P10896" s="21" t="e">
        <f t="shared" ca="1" si="386"/>
        <v>#NAME?</v>
      </c>
    </row>
    <row r="10897" spans="1:16" x14ac:dyDescent="0.25">
      <c r="A10897" s="21" t="s">
        <v>2119</v>
      </c>
      <c r="B10897" s="25">
        <v>42535</v>
      </c>
      <c r="C10897" s="21" t="s">
        <v>1015</v>
      </c>
      <c r="D10897" s="21" t="s">
        <v>1505</v>
      </c>
      <c r="E10897" s="26">
        <v>832.15</v>
      </c>
      <c r="G10897" s="21" t="s">
        <v>1675</v>
      </c>
      <c r="H10897" s="21" t="s">
        <v>1772</v>
      </c>
      <c r="I10897" s="25" t="str">
        <f>YEAR(B10897)&amp;"_"&amp;WEEKNUM(B10897)</f>
        <v>2016_25</v>
      </c>
      <c r="P10897" s="21" t="e">
        <f t="shared" ca="1" si="386"/>
        <v>#NAME?</v>
      </c>
    </row>
    <row r="10898" spans="1:16" x14ac:dyDescent="0.25">
      <c r="A10898" s="21" t="s">
        <v>2119</v>
      </c>
      <c r="B10898" s="25">
        <v>42535</v>
      </c>
      <c r="C10898" s="21" t="s">
        <v>1015</v>
      </c>
      <c r="D10898" s="21" t="s">
        <v>1505</v>
      </c>
      <c r="E10898" s="26">
        <v>832.15</v>
      </c>
      <c r="G10898" s="21" t="s">
        <v>1899</v>
      </c>
      <c r="H10898" s="21" t="s">
        <v>1772</v>
      </c>
      <c r="I10898" s="25" t="str">
        <f>YEAR(B10898)&amp;"_"&amp;WEEKNUM(B10898)</f>
        <v>2016_25</v>
      </c>
      <c r="P10898" s="21" t="e">
        <f t="shared" ca="1" si="386"/>
        <v>#NAME?</v>
      </c>
    </row>
    <row r="10899" spans="1:16" x14ac:dyDescent="0.25">
      <c r="A10899" s="21" t="s">
        <v>2119</v>
      </c>
      <c r="B10899" s="25">
        <v>42535</v>
      </c>
      <c r="C10899" s="21" t="s">
        <v>1230</v>
      </c>
      <c r="D10899" s="21" t="s">
        <v>2021</v>
      </c>
      <c r="E10899" s="21"/>
      <c r="F10899" s="55">
        <v>466.67</v>
      </c>
      <c r="G10899" s="21" t="s">
        <v>1832</v>
      </c>
      <c r="H10899" s="21" t="s">
        <v>1772</v>
      </c>
      <c r="P10899" s="21" t="e">
        <f t="shared" ca="1" si="386"/>
        <v>#NAME?</v>
      </c>
    </row>
    <row r="10900" spans="1:16" x14ac:dyDescent="0.25">
      <c r="A10900" s="21" t="s">
        <v>2119</v>
      </c>
      <c r="B10900" s="25">
        <v>42536</v>
      </c>
      <c r="C10900" s="21" t="s">
        <v>6</v>
      </c>
      <c r="D10900" s="21" t="s">
        <v>216</v>
      </c>
      <c r="E10900" s="26">
        <v>6.5</v>
      </c>
      <c r="G10900" s="21" t="s">
        <v>2012</v>
      </c>
      <c r="H10900" s="21" t="s">
        <v>1770</v>
      </c>
      <c r="P10900" s="21" t="e">
        <f t="shared" ca="1" si="386"/>
        <v>#NAME?</v>
      </c>
    </row>
    <row r="10901" spans="1:16" x14ac:dyDescent="0.25">
      <c r="A10901" s="21" t="s">
        <v>2119</v>
      </c>
      <c r="B10901" s="25">
        <v>42536</v>
      </c>
      <c r="C10901" s="21" t="s">
        <v>6</v>
      </c>
      <c r="D10901" s="21" t="s">
        <v>2013</v>
      </c>
      <c r="E10901" s="21"/>
      <c r="F10901" s="55">
        <v>372.26</v>
      </c>
      <c r="G10901" s="21" t="s">
        <v>158</v>
      </c>
      <c r="P10901" s="21" t="e">
        <f t="shared" ca="1" si="386"/>
        <v>#NAME?</v>
      </c>
    </row>
    <row r="10902" spans="1:16" x14ac:dyDescent="0.25">
      <c r="A10902" s="21" t="s">
        <v>2119</v>
      </c>
      <c r="B10902" s="25">
        <v>42536</v>
      </c>
      <c r="C10902" s="21" t="s">
        <v>6</v>
      </c>
      <c r="D10902" s="21" t="s">
        <v>2014</v>
      </c>
      <c r="E10902" s="21"/>
      <c r="F10902" s="55">
        <v>341.54</v>
      </c>
      <c r="G10902" s="21" t="s">
        <v>356</v>
      </c>
      <c r="P10902" s="21" t="e">
        <f t="shared" ca="1" si="386"/>
        <v>#NAME?</v>
      </c>
    </row>
    <row r="10903" spans="1:16" x14ac:dyDescent="0.25">
      <c r="A10903" s="21" t="s">
        <v>2119</v>
      </c>
      <c r="B10903" s="25">
        <v>42536</v>
      </c>
      <c r="C10903" s="21" t="s">
        <v>1230</v>
      </c>
      <c r="D10903" s="21" t="s">
        <v>2015</v>
      </c>
      <c r="E10903" s="21"/>
      <c r="F10903" s="55">
        <v>766.08</v>
      </c>
      <c r="G10903" s="21" t="s">
        <v>905</v>
      </c>
      <c r="P10903" s="21" t="e">
        <f t="shared" ca="1" si="386"/>
        <v>#NAME?</v>
      </c>
    </row>
    <row r="10904" spans="1:16" x14ac:dyDescent="0.25">
      <c r="A10904" s="21" t="s">
        <v>2119</v>
      </c>
      <c r="B10904" s="25">
        <v>42536</v>
      </c>
      <c r="C10904" s="21" t="s">
        <v>6</v>
      </c>
      <c r="D10904" s="21" t="s">
        <v>2016</v>
      </c>
      <c r="E10904" s="21"/>
      <c r="F10904" s="55">
        <v>99.51</v>
      </c>
      <c r="G10904" s="21" t="s">
        <v>1889</v>
      </c>
      <c r="P10904" s="21" t="e">
        <f t="shared" ca="1" si="386"/>
        <v>#NAME?</v>
      </c>
    </row>
    <row r="10905" spans="1:16" x14ac:dyDescent="0.25">
      <c r="A10905" s="21" t="s">
        <v>2119</v>
      </c>
      <c r="B10905" s="25">
        <v>42536</v>
      </c>
      <c r="C10905" s="21" t="s">
        <v>6</v>
      </c>
      <c r="D10905" s="21" t="s">
        <v>2017</v>
      </c>
      <c r="E10905" s="21"/>
      <c r="F10905" s="55">
        <v>695.16</v>
      </c>
      <c r="G10905" s="21" t="s">
        <v>1889</v>
      </c>
      <c r="P10905" s="21" t="e">
        <f t="shared" ca="1" si="386"/>
        <v>#NAME?</v>
      </c>
    </row>
    <row r="10906" spans="1:16" x14ac:dyDescent="0.25">
      <c r="A10906" s="21" t="s">
        <v>2119</v>
      </c>
      <c r="B10906" s="25">
        <v>42536</v>
      </c>
      <c r="C10906" s="21" t="s">
        <v>1230</v>
      </c>
      <c r="D10906" s="21" t="s">
        <v>2018</v>
      </c>
      <c r="E10906" s="21"/>
      <c r="F10906" s="55">
        <v>262.92</v>
      </c>
      <c r="G10906" s="21" t="s">
        <v>1832</v>
      </c>
      <c r="H10906" s="21" t="s">
        <v>1772</v>
      </c>
      <c r="P10906" s="21" t="e">
        <f t="shared" ca="1" si="386"/>
        <v>#NAME?</v>
      </c>
    </row>
    <row r="10907" spans="1:16" x14ac:dyDescent="0.25">
      <c r="A10907" s="21" t="s">
        <v>2119</v>
      </c>
      <c r="B10907" s="25">
        <v>42536</v>
      </c>
      <c r="C10907" s="21" t="s">
        <v>1230</v>
      </c>
      <c r="D10907" s="21" t="s">
        <v>2019</v>
      </c>
      <c r="E10907" s="21"/>
      <c r="F10907" s="55">
        <v>1376.88</v>
      </c>
      <c r="G10907" s="21" t="s">
        <v>905</v>
      </c>
      <c r="P10907" s="21" t="e">
        <f t="shared" ca="1" si="386"/>
        <v>#NAME?</v>
      </c>
    </row>
    <row r="10908" spans="1:16" x14ac:dyDescent="0.25">
      <c r="A10908" s="21" t="s">
        <v>2119</v>
      </c>
      <c r="B10908" s="25">
        <v>42536</v>
      </c>
      <c r="C10908" s="21" t="s">
        <v>6</v>
      </c>
      <c r="D10908" s="21" t="s">
        <v>2020</v>
      </c>
      <c r="E10908" s="21"/>
      <c r="F10908" s="55">
        <v>288.58</v>
      </c>
      <c r="G10908" s="21" t="s">
        <v>158</v>
      </c>
      <c r="P10908" s="21" t="e">
        <f t="shared" ca="1" si="386"/>
        <v>#NAME?</v>
      </c>
    </row>
    <row r="10909" spans="1:16" x14ac:dyDescent="0.25">
      <c r="A10909" s="21" t="s">
        <v>2119</v>
      </c>
      <c r="B10909" s="25">
        <v>42536</v>
      </c>
      <c r="C10909" s="21" t="s">
        <v>1230</v>
      </c>
      <c r="D10909" s="21" t="s">
        <v>2019</v>
      </c>
      <c r="E10909" s="21"/>
      <c r="F10909" s="55">
        <v>-158.66</v>
      </c>
      <c r="G10909" s="21" t="s">
        <v>905</v>
      </c>
      <c r="P10909" s="21" t="e">
        <f t="shared" ca="1" si="386"/>
        <v>#NAME?</v>
      </c>
    </row>
    <row r="10910" spans="1:16" x14ac:dyDescent="0.25">
      <c r="A10910" s="21" t="s">
        <v>2119</v>
      </c>
      <c r="B10910" s="25">
        <v>42536</v>
      </c>
      <c r="C10910" s="21" t="s">
        <v>1230</v>
      </c>
      <c r="D10910" s="21" t="s">
        <v>2019</v>
      </c>
      <c r="E10910" s="21"/>
      <c r="F10910" s="55">
        <v>401.4</v>
      </c>
      <c r="G10910" s="21" t="s">
        <v>905</v>
      </c>
      <c r="P10910" s="21" t="e">
        <f t="shared" ca="1" si="386"/>
        <v>#NAME?</v>
      </c>
    </row>
    <row r="10911" spans="1:16" x14ac:dyDescent="0.25">
      <c r="A10911" s="21" t="s">
        <v>2119</v>
      </c>
      <c r="B10911" s="25">
        <v>42536</v>
      </c>
      <c r="C10911" s="21" t="s">
        <v>21</v>
      </c>
      <c r="D10911" s="21" t="s">
        <v>924</v>
      </c>
      <c r="E10911" s="26">
        <v>55</v>
      </c>
      <c r="G10911" s="21" t="s">
        <v>2034</v>
      </c>
      <c r="I10911" s="25" t="str">
        <f>YEAR(B10911)&amp;"_"&amp;WEEKNUM(B10911)</f>
        <v>2016_25</v>
      </c>
      <c r="P10911" s="21" t="e">
        <f t="shared" ca="1" si="386"/>
        <v>#NAME?</v>
      </c>
    </row>
    <row r="10912" spans="1:16" x14ac:dyDescent="0.25">
      <c r="A10912" s="21" t="s">
        <v>2119</v>
      </c>
      <c r="B10912" s="25">
        <v>42536</v>
      </c>
      <c r="C10912" s="21" t="s">
        <v>21</v>
      </c>
      <c r="D10912" s="21" t="s">
        <v>924</v>
      </c>
      <c r="E10912" s="26">
        <v>3250</v>
      </c>
      <c r="G10912" s="21" t="s">
        <v>1889</v>
      </c>
      <c r="H10912" s="21" t="s">
        <v>1770</v>
      </c>
      <c r="I10912" s="25" t="str">
        <f>YEAR(B10912)&amp;"_"&amp;WEEKNUM(B10912)</f>
        <v>2016_25</v>
      </c>
      <c r="P10912" s="21" t="e">
        <f t="shared" ca="1" si="386"/>
        <v>#NAME?</v>
      </c>
    </row>
    <row r="10913" spans="1:16" x14ac:dyDescent="0.25">
      <c r="A10913" s="21" t="s">
        <v>2119</v>
      </c>
      <c r="B10913" s="25">
        <v>42536</v>
      </c>
      <c r="C10913" s="21" t="s">
        <v>21</v>
      </c>
      <c r="D10913" s="21" t="s">
        <v>924</v>
      </c>
      <c r="E10913" s="26">
        <v>3000</v>
      </c>
      <c r="G10913" s="21" t="s">
        <v>1453</v>
      </c>
      <c r="H10913" s="21" t="s">
        <v>1770</v>
      </c>
      <c r="I10913" s="25" t="str">
        <f>YEAR(B10913)&amp;"_"&amp;WEEKNUM(B10913)</f>
        <v>2016_25</v>
      </c>
      <c r="P10913" s="21" t="e">
        <f t="shared" ca="1" si="386"/>
        <v>#NAME?</v>
      </c>
    </row>
    <row r="10914" spans="1:16" x14ac:dyDescent="0.25">
      <c r="A10914" s="21" t="s">
        <v>2119</v>
      </c>
      <c r="B10914" s="25">
        <v>42536</v>
      </c>
      <c r="C10914" s="21" t="s">
        <v>21</v>
      </c>
      <c r="D10914" s="21" t="s">
        <v>295</v>
      </c>
      <c r="E10914" s="26">
        <v>3200</v>
      </c>
      <c r="G10914" s="21" t="s">
        <v>1453</v>
      </c>
      <c r="H10914" s="21" t="s">
        <v>1770</v>
      </c>
      <c r="I10914" s="25" t="str">
        <f>YEAR(B10914)&amp;"_"&amp;WEEKNUM(B10914)</f>
        <v>2016_25</v>
      </c>
      <c r="P10914" s="21" t="e">
        <f t="shared" ca="1" si="386"/>
        <v>#NAME?</v>
      </c>
    </row>
    <row r="10915" spans="1:16" x14ac:dyDescent="0.25">
      <c r="A10915" s="21" t="s">
        <v>2119</v>
      </c>
      <c r="B10915" s="25">
        <v>42537</v>
      </c>
      <c r="C10915" s="21" t="s">
        <v>21</v>
      </c>
      <c r="D10915" s="21" t="s">
        <v>1487</v>
      </c>
      <c r="E10915" s="26">
        <v>320</v>
      </c>
      <c r="G10915" s="21" t="s">
        <v>2037</v>
      </c>
      <c r="I10915" s="25" t="str">
        <f>YEAR(B10915)&amp;"_"&amp;WEEKNUM(B10915)</f>
        <v>2016_25</v>
      </c>
      <c r="P10915" s="21" t="e">
        <f t="shared" ca="1" si="386"/>
        <v>#NAME?</v>
      </c>
    </row>
    <row r="10916" spans="1:16" x14ac:dyDescent="0.25">
      <c r="A10916" s="21" t="s">
        <v>2119</v>
      </c>
      <c r="B10916" s="25">
        <v>42537</v>
      </c>
      <c r="C10916" s="21" t="s">
        <v>6</v>
      </c>
      <c r="D10916" s="21" t="s">
        <v>2114</v>
      </c>
      <c r="F10916" s="26">
        <v>106.96</v>
      </c>
      <c r="G10916" s="21" t="s">
        <v>1646</v>
      </c>
    </row>
    <row r="10917" spans="1:16" x14ac:dyDescent="0.25">
      <c r="A10917" s="21" t="s">
        <v>2119</v>
      </c>
      <c r="B10917" s="25">
        <v>42537</v>
      </c>
      <c r="C10917" s="21" t="s">
        <v>6</v>
      </c>
      <c r="D10917" s="21" t="s">
        <v>2115</v>
      </c>
      <c r="F10917" s="26">
        <v>92.49</v>
      </c>
      <c r="G10917" s="21" t="s">
        <v>158</v>
      </c>
      <c r="P10917" s="21" t="e">
        <f t="shared" ca="1" si="386"/>
        <v>#NAME?</v>
      </c>
    </row>
    <row r="10918" spans="1:16" x14ac:dyDescent="0.25">
      <c r="A10918" s="21" t="s">
        <v>2119</v>
      </c>
      <c r="B10918" s="25">
        <v>42537</v>
      </c>
      <c r="C10918" s="21" t="s">
        <v>6</v>
      </c>
      <c r="D10918" s="21" t="s">
        <v>2116</v>
      </c>
      <c r="F10918" s="26">
        <v>381.69</v>
      </c>
      <c r="G10918" s="21" t="s">
        <v>1889</v>
      </c>
      <c r="P10918" s="21" t="e">
        <f t="shared" ca="1" si="386"/>
        <v>#NAME?</v>
      </c>
    </row>
    <row r="10919" spans="1:16" x14ac:dyDescent="0.25">
      <c r="A10919" s="21" t="s">
        <v>2119</v>
      </c>
      <c r="B10919" s="25">
        <v>42537</v>
      </c>
      <c r="C10919" s="21" t="s">
        <v>1230</v>
      </c>
      <c r="D10919" s="21" t="s">
        <v>2117</v>
      </c>
      <c r="F10919" s="26">
        <v>10.48</v>
      </c>
      <c r="G10919" s="21" t="s">
        <v>2121</v>
      </c>
      <c r="P10919" s="21" t="e">
        <f t="shared" ca="1" si="386"/>
        <v>#NAME?</v>
      </c>
    </row>
    <row r="10920" spans="1:16" x14ac:dyDescent="0.25">
      <c r="A10920" s="21" t="s">
        <v>2119</v>
      </c>
      <c r="B10920" s="25">
        <v>42537</v>
      </c>
      <c r="C10920" s="21" t="s">
        <v>1230</v>
      </c>
      <c r="D10920" s="21" t="s">
        <v>2118</v>
      </c>
      <c r="F10920" s="26">
        <v>821.17</v>
      </c>
      <c r="G10920" s="21" t="s">
        <v>905</v>
      </c>
      <c r="P10920" s="21" t="e">
        <f t="shared" ca="1" si="386"/>
        <v>#NAME?</v>
      </c>
    </row>
    <row r="10921" spans="1:16" x14ac:dyDescent="0.25">
      <c r="A10921" s="21" t="s">
        <v>2119</v>
      </c>
      <c r="B10921" s="25">
        <v>42538</v>
      </c>
      <c r="C10921" s="21" t="s">
        <v>1015</v>
      </c>
      <c r="D10921" s="21" t="s">
        <v>2122</v>
      </c>
      <c r="E10921" s="26">
        <v>500</v>
      </c>
      <c r="G10921" s="21" t="s">
        <v>1679</v>
      </c>
      <c r="I10921" s="25" t="str">
        <f>YEAR(B10921)&amp;"_"&amp;WEEKNUM(B10921)</f>
        <v>2016_25</v>
      </c>
      <c r="P10921" s="21" t="e">
        <f t="shared" ca="1" si="386"/>
        <v>#NAME?</v>
      </c>
    </row>
    <row r="10922" spans="1:16" x14ac:dyDescent="0.25">
      <c r="A10922" s="21" t="s">
        <v>2119</v>
      </c>
      <c r="B10922" s="25">
        <v>42538</v>
      </c>
      <c r="C10922" s="21" t="s">
        <v>1015</v>
      </c>
      <c r="D10922" s="21" t="s">
        <v>255</v>
      </c>
      <c r="E10922" s="26">
        <v>2000</v>
      </c>
      <c r="G10922" s="21" t="s">
        <v>1899</v>
      </c>
      <c r="H10922" s="21" t="s">
        <v>1772</v>
      </c>
      <c r="I10922" s="25" t="str">
        <f>YEAR(B10922)&amp;"_"&amp;WEEKNUM(B10922)</f>
        <v>2016_25</v>
      </c>
      <c r="P10922" s="21" t="e">
        <f t="shared" ca="1" si="386"/>
        <v>#NAME?</v>
      </c>
    </row>
    <row r="10923" spans="1:16" x14ac:dyDescent="0.25">
      <c r="A10923" s="21" t="s">
        <v>2119</v>
      </c>
      <c r="B10923" s="25">
        <v>42538</v>
      </c>
      <c r="C10923" s="21" t="s">
        <v>1015</v>
      </c>
      <c r="D10923" s="21" t="s">
        <v>255</v>
      </c>
      <c r="E10923" s="26">
        <v>2000</v>
      </c>
      <c r="G10923" s="21" t="s">
        <v>1675</v>
      </c>
      <c r="H10923" s="21" t="s">
        <v>1772</v>
      </c>
      <c r="I10923" s="25" t="str">
        <f>YEAR(B10923)&amp;"_"&amp;WEEKNUM(B10923)</f>
        <v>2016_25</v>
      </c>
      <c r="P10923" s="21" t="e">
        <f t="shared" ca="1" si="386"/>
        <v>#NAME?</v>
      </c>
    </row>
    <row r="10924" spans="1:16" x14ac:dyDescent="0.25">
      <c r="A10924" s="21" t="s">
        <v>2119</v>
      </c>
      <c r="B10924" s="25">
        <v>42538</v>
      </c>
      <c r="C10924" s="21" t="s">
        <v>1015</v>
      </c>
      <c r="D10924" s="21" t="s">
        <v>924</v>
      </c>
      <c r="E10924" s="26">
        <v>2650</v>
      </c>
      <c r="G10924" s="21" t="s">
        <v>1832</v>
      </c>
      <c r="H10924" s="21" t="s">
        <v>1772</v>
      </c>
      <c r="I10924" s="25" t="str">
        <f>YEAR(B10924)&amp;"_"&amp;WEEKNUM(B10924)</f>
        <v>2016_25</v>
      </c>
      <c r="P10924" s="21" t="e">
        <f t="shared" ca="1" si="386"/>
        <v>#NAME?</v>
      </c>
    </row>
    <row r="10925" spans="1:16" x14ac:dyDescent="0.25">
      <c r="A10925" s="21" t="s">
        <v>2119</v>
      </c>
      <c r="B10925" s="25">
        <v>42538</v>
      </c>
      <c r="C10925" s="21" t="s">
        <v>6</v>
      </c>
      <c r="D10925" s="21" t="s">
        <v>216</v>
      </c>
      <c r="E10925" s="26">
        <v>5.6</v>
      </c>
      <c r="G10925" s="21" t="s">
        <v>1453</v>
      </c>
      <c r="H10925" s="21" t="s">
        <v>1770</v>
      </c>
      <c r="P10925" s="21" t="e">
        <f t="shared" ca="1" si="386"/>
        <v>#NAME?</v>
      </c>
    </row>
    <row r="10926" spans="1:16" x14ac:dyDescent="0.25">
      <c r="A10926" s="21" t="s">
        <v>2119</v>
      </c>
      <c r="B10926" s="25">
        <v>42538</v>
      </c>
      <c r="C10926" s="21" t="s">
        <v>6</v>
      </c>
      <c r="D10926" s="21" t="s">
        <v>216</v>
      </c>
      <c r="E10926" s="26">
        <v>340.9</v>
      </c>
      <c r="G10926" s="21" t="s">
        <v>1889</v>
      </c>
      <c r="H10926" s="21" t="s">
        <v>1770</v>
      </c>
      <c r="P10926" s="21" t="e">
        <f t="shared" ca="1" si="386"/>
        <v>#NAME?</v>
      </c>
    </row>
    <row r="10927" spans="1:16" x14ac:dyDescent="0.25">
      <c r="A10927" s="21" t="s">
        <v>2119</v>
      </c>
      <c r="B10927" s="25">
        <v>42538</v>
      </c>
      <c r="C10927" s="21" t="s">
        <v>6</v>
      </c>
      <c r="D10927" s="21" t="s">
        <v>2120</v>
      </c>
      <c r="E10927" s="26">
        <v>166</v>
      </c>
      <c r="G10927" s="21" t="s">
        <v>2121</v>
      </c>
      <c r="P10927" s="21" t="e">
        <f t="shared" ca="1" si="386"/>
        <v>#NAME?</v>
      </c>
    </row>
    <row r="10928" spans="1:16" x14ac:dyDescent="0.25">
      <c r="A10928" s="21" t="s">
        <v>2119</v>
      </c>
      <c r="B10928" s="25">
        <v>42538</v>
      </c>
      <c r="C10928" s="21" t="s">
        <v>6</v>
      </c>
      <c r="D10928" s="21" t="s">
        <v>2106</v>
      </c>
      <c r="F10928" s="26">
        <v>129.30000000000001</v>
      </c>
      <c r="G10928" s="21" t="s">
        <v>1632</v>
      </c>
      <c r="P10928" s="21" t="e">
        <f t="shared" ca="1" si="386"/>
        <v>#NAME?</v>
      </c>
    </row>
    <row r="10929" spans="1:16" x14ac:dyDescent="0.25">
      <c r="A10929" s="21" t="s">
        <v>2119</v>
      </c>
      <c r="B10929" s="25">
        <v>42538</v>
      </c>
      <c r="C10929" s="21" t="s">
        <v>6</v>
      </c>
      <c r="D10929" s="21" t="s">
        <v>2107</v>
      </c>
      <c r="F10929" s="26">
        <v>262.93</v>
      </c>
      <c r="G10929" s="21" t="s">
        <v>286</v>
      </c>
      <c r="P10929" s="21" t="e">
        <f t="shared" ca="1" si="386"/>
        <v>#NAME?</v>
      </c>
    </row>
    <row r="10930" spans="1:16" x14ac:dyDescent="0.25">
      <c r="A10930" s="21" t="s">
        <v>2119</v>
      </c>
      <c r="B10930" s="25">
        <v>42538</v>
      </c>
      <c r="C10930" s="21" t="s">
        <v>1230</v>
      </c>
      <c r="D10930" s="21" t="s">
        <v>2108</v>
      </c>
      <c r="F10930" s="26">
        <v>985.38</v>
      </c>
      <c r="G10930" s="21" t="s">
        <v>905</v>
      </c>
      <c r="P10930" s="21" t="e">
        <f t="shared" ca="1" si="386"/>
        <v>#NAME?</v>
      </c>
    </row>
    <row r="10931" spans="1:16" x14ac:dyDescent="0.25">
      <c r="A10931" s="21" t="s">
        <v>2119</v>
      </c>
      <c r="B10931" s="25">
        <v>42538</v>
      </c>
      <c r="C10931" s="21" t="s">
        <v>6</v>
      </c>
      <c r="D10931" s="21" t="s">
        <v>2109</v>
      </c>
      <c r="F10931" s="26">
        <v>605.30999999999995</v>
      </c>
      <c r="G10931" s="21" t="s">
        <v>1679</v>
      </c>
      <c r="P10931" s="21" t="e">
        <f t="shared" ca="1" si="386"/>
        <v>#NAME?</v>
      </c>
    </row>
    <row r="10932" spans="1:16" x14ac:dyDescent="0.25">
      <c r="A10932" s="21" t="s">
        <v>2119</v>
      </c>
      <c r="B10932" s="25">
        <v>42538</v>
      </c>
      <c r="C10932" s="21" t="s">
        <v>6</v>
      </c>
      <c r="D10932" s="21" t="s">
        <v>2110</v>
      </c>
      <c r="F10932" s="26">
        <v>580.32000000000005</v>
      </c>
      <c r="G10932" s="21" t="s">
        <v>1679</v>
      </c>
      <c r="P10932" s="21" t="e">
        <f t="shared" ca="1" si="386"/>
        <v>#NAME?</v>
      </c>
    </row>
    <row r="10933" spans="1:16" x14ac:dyDescent="0.25">
      <c r="A10933" s="21" t="s">
        <v>2119</v>
      </c>
      <c r="B10933" s="25">
        <v>42538</v>
      </c>
      <c r="C10933" s="21" t="s">
        <v>6</v>
      </c>
      <c r="D10933" s="21" t="s">
        <v>2111</v>
      </c>
      <c r="F10933" s="26">
        <v>34.06</v>
      </c>
      <c r="G10933" s="21" t="s">
        <v>1679</v>
      </c>
      <c r="P10933" s="21" t="e">
        <f t="shared" ca="1" si="386"/>
        <v>#NAME?</v>
      </c>
    </row>
    <row r="10934" spans="1:16" x14ac:dyDescent="0.25">
      <c r="A10934" s="21" t="s">
        <v>2119</v>
      </c>
      <c r="B10934" s="25">
        <v>42538</v>
      </c>
      <c r="C10934" s="21" t="s">
        <v>1230</v>
      </c>
      <c r="D10934" s="21" t="s">
        <v>2112</v>
      </c>
      <c r="F10934" s="26">
        <v>4850.6400000000003</v>
      </c>
      <c r="G10934" s="21" t="s">
        <v>1675</v>
      </c>
      <c r="P10934" s="21" t="e">
        <f t="shared" ca="1" si="386"/>
        <v>#NAME?</v>
      </c>
    </row>
    <row r="10935" spans="1:16" x14ac:dyDescent="0.25">
      <c r="A10935" s="21" t="s">
        <v>2119</v>
      </c>
      <c r="B10935" s="25">
        <v>42538</v>
      </c>
      <c r="C10935" s="21" t="s">
        <v>1230</v>
      </c>
      <c r="D10935" s="21" t="s">
        <v>2113</v>
      </c>
      <c r="F10935" s="26">
        <v>4228.79</v>
      </c>
      <c r="G10935" s="21" t="s">
        <v>1899</v>
      </c>
      <c r="P10935" s="21" t="e">
        <f t="shared" ca="1" si="386"/>
        <v>#NAME?</v>
      </c>
    </row>
    <row r="10936" spans="1:16" x14ac:dyDescent="0.25">
      <c r="A10936" s="21" t="s">
        <v>2119</v>
      </c>
      <c r="B10936" s="25">
        <v>42539</v>
      </c>
      <c r="C10936" s="21" t="s">
        <v>6</v>
      </c>
      <c r="D10936" s="21" t="s">
        <v>2101</v>
      </c>
      <c r="F10936" s="26">
        <v>132.65</v>
      </c>
      <c r="G10936" s="21" t="s">
        <v>1632</v>
      </c>
      <c r="P10936" s="21" t="e">
        <f t="shared" ca="1" si="386"/>
        <v>#NAME?</v>
      </c>
    </row>
    <row r="10937" spans="1:16" x14ac:dyDescent="0.25">
      <c r="A10937" s="21" t="s">
        <v>2119</v>
      </c>
      <c r="B10937" s="25">
        <v>42539</v>
      </c>
      <c r="C10937" s="21" t="s">
        <v>6</v>
      </c>
      <c r="D10937" s="21" t="s">
        <v>2102</v>
      </c>
      <c r="F10937" s="26">
        <v>463.18</v>
      </c>
      <c r="G10937" s="21" t="s">
        <v>1889</v>
      </c>
      <c r="P10937" s="21" t="e">
        <f t="shared" ca="1" si="386"/>
        <v>#NAME?</v>
      </c>
    </row>
    <row r="10938" spans="1:16" x14ac:dyDescent="0.25">
      <c r="A10938" s="21" t="s">
        <v>2119</v>
      </c>
      <c r="B10938" s="25">
        <v>42539</v>
      </c>
      <c r="C10938" s="21" t="s">
        <v>6</v>
      </c>
      <c r="D10938" s="21" t="s">
        <v>2103</v>
      </c>
      <c r="F10938" s="26">
        <v>187.16</v>
      </c>
      <c r="G10938" s="21" t="s">
        <v>1889</v>
      </c>
      <c r="P10938" s="21" t="e">
        <f t="shared" ca="1" si="386"/>
        <v>#NAME?</v>
      </c>
    </row>
    <row r="10939" spans="1:16" x14ac:dyDescent="0.25">
      <c r="A10939" s="21" t="s">
        <v>2119</v>
      </c>
      <c r="B10939" s="25">
        <v>42539</v>
      </c>
      <c r="C10939" s="21" t="s">
        <v>6</v>
      </c>
      <c r="D10939" s="21" t="s">
        <v>2104</v>
      </c>
      <c r="F10939" s="26">
        <v>199.4</v>
      </c>
      <c r="G10939" s="21" t="s">
        <v>1679</v>
      </c>
      <c r="P10939" s="21" t="e">
        <f t="shared" ca="1" si="386"/>
        <v>#NAME?</v>
      </c>
    </row>
    <row r="10940" spans="1:16" x14ac:dyDescent="0.25">
      <c r="A10940" s="21" t="s">
        <v>2119</v>
      </c>
      <c r="B10940" s="25">
        <v>42539</v>
      </c>
      <c r="C10940" s="21" t="s">
        <v>6</v>
      </c>
      <c r="D10940" s="21" t="s">
        <v>2099</v>
      </c>
      <c r="F10940" s="26">
        <v>2122.2600000000002</v>
      </c>
      <c r="G10940" s="21" t="s">
        <v>1453</v>
      </c>
      <c r="P10940" s="21" t="e">
        <f t="shared" ca="1" si="386"/>
        <v>#NAME?</v>
      </c>
    </row>
    <row r="10941" spans="1:16" x14ac:dyDescent="0.25">
      <c r="A10941" s="21" t="s">
        <v>2119</v>
      </c>
      <c r="B10941" s="25">
        <v>42539</v>
      </c>
      <c r="C10941" s="21" t="s">
        <v>6</v>
      </c>
      <c r="D10941" s="21" t="s">
        <v>2105</v>
      </c>
      <c r="F10941" s="26">
        <v>1318.86</v>
      </c>
      <c r="G10941" s="21" t="s">
        <v>1567</v>
      </c>
      <c r="P10941" s="21" t="e">
        <f t="shared" ca="1" si="386"/>
        <v>#NAME?</v>
      </c>
    </row>
    <row r="10942" spans="1:16" x14ac:dyDescent="0.25">
      <c r="A10942" s="21" t="s">
        <v>2119</v>
      </c>
      <c r="B10942" s="25">
        <v>42541</v>
      </c>
      <c r="C10942" s="21" t="s">
        <v>21</v>
      </c>
      <c r="D10942" s="21" t="s">
        <v>40</v>
      </c>
      <c r="E10942" s="26">
        <v>1635</v>
      </c>
      <c r="G10942" s="21" t="s">
        <v>1567</v>
      </c>
      <c r="H10942" s="21" t="s">
        <v>1770</v>
      </c>
      <c r="I10942" s="25" t="str">
        <f t="shared" ref="I10942:I10951" si="387">YEAR(B10942)&amp;"_"&amp;WEEKNUM(B10942)</f>
        <v>2016_26</v>
      </c>
      <c r="P10942" s="21" t="e">
        <f t="shared" ca="1" si="386"/>
        <v>#NAME?</v>
      </c>
    </row>
    <row r="10943" spans="1:16" x14ac:dyDescent="0.25">
      <c r="A10943" s="21" t="s">
        <v>2119</v>
      </c>
      <c r="B10943" s="25">
        <v>42541</v>
      </c>
      <c r="C10943" s="21" t="s">
        <v>21</v>
      </c>
      <c r="D10943" s="21" t="s">
        <v>40</v>
      </c>
      <c r="E10943" s="26">
        <v>260</v>
      </c>
      <c r="G10943" s="21" t="s">
        <v>1632</v>
      </c>
      <c r="I10943" s="25" t="str">
        <f t="shared" si="387"/>
        <v>2016_26</v>
      </c>
    </row>
    <row r="10944" spans="1:16" x14ac:dyDescent="0.25">
      <c r="A10944" s="21" t="s">
        <v>2119</v>
      </c>
      <c r="B10944" s="25">
        <v>42541</v>
      </c>
      <c r="C10944" s="21" t="s">
        <v>21</v>
      </c>
      <c r="D10944" s="21" t="s">
        <v>40</v>
      </c>
      <c r="E10944" s="26">
        <v>260</v>
      </c>
      <c r="G10944" s="21" t="s">
        <v>286</v>
      </c>
      <c r="H10944" s="21" t="s">
        <v>1771</v>
      </c>
      <c r="I10944" s="25" t="str">
        <f t="shared" si="387"/>
        <v>2016_26</v>
      </c>
      <c r="P10944" s="21" t="e">
        <f t="shared" ca="1" si="386"/>
        <v>#NAME?</v>
      </c>
    </row>
    <row r="10945" spans="1:16" x14ac:dyDescent="0.25">
      <c r="A10945" s="21" t="s">
        <v>2119</v>
      </c>
      <c r="B10945" s="25">
        <v>42541</v>
      </c>
      <c r="C10945" s="21" t="s">
        <v>21</v>
      </c>
      <c r="D10945" s="21" t="s">
        <v>40</v>
      </c>
      <c r="E10945" s="26">
        <v>300</v>
      </c>
      <c r="G10945" s="21" t="s">
        <v>356</v>
      </c>
      <c r="H10945" s="21" t="s">
        <v>1771</v>
      </c>
      <c r="I10945" s="25" t="str">
        <f t="shared" si="387"/>
        <v>2016_26</v>
      </c>
      <c r="P10945" s="21" t="e">
        <f t="shared" ca="1" si="386"/>
        <v>#NAME?</v>
      </c>
    </row>
    <row r="10946" spans="1:16" x14ac:dyDescent="0.25">
      <c r="A10946" s="21" t="s">
        <v>2119</v>
      </c>
      <c r="B10946" s="25">
        <v>42541</v>
      </c>
      <c r="C10946" s="21" t="s">
        <v>21</v>
      </c>
      <c r="D10946" s="21" t="s">
        <v>40</v>
      </c>
      <c r="E10946" s="26">
        <v>3560</v>
      </c>
      <c r="G10946" s="21" t="s">
        <v>1453</v>
      </c>
      <c r="H10946" s="21" t="s">
        <v>1770</v>
      </c>
      <c r="I10946" s="25" t="str">
        <f t="shared" si="387"/>
        <v>2016_26</v>
      </c>
      <c r="P10946" s="21" t="e">
        <f t="shared" ca="1" si="386"/>
        <v>#NAME?</v>
      </c>
    </row>
    <row r="10947" spans="1:16" x14ac:dyDescent="0.25">
      <c r="A10947" s="21" t="s">
        <v>2119</v>
      </c>
      <c r="B10947" s="25">
        <v>42541</v>
      </c>
      <c r="C10947" s="21" t="s">
        <v>21</v>
      </c>
      <c r="D10947" s="21" t="s">
        <v>40</v>
      </c>
      <c r="E10947" s="26">
        <v>2250</v>
      </c>
      <c r="G10947" s="21" t="s">
        <v>158</v>
      </c>
      <c r="H10947" s="21" t="s">
        <v>1771</v>
      </c>
      <c r="I10947" s="25" t="str">
        <f t="shared" si="387"/>
        <v>2016_26</v>
      </c>
      <c r="P10947" s="21" t="e">
        <f t="shared" ca="1" si="386"/>
        <v>#NAME?</v>
      </c>
    </row>
    <row r="10948" spans="1:16" x14ac:dyDescent="0.25">
      <c r="A10948" s="21" t="s">
        <v>2119</v>
      </c>
      <c r="B10948" s="25">
        <v>42541</v>
      </c>
      <c r="C10948" s="21" t="s">
        <v>21</v>
      </c>
      <c r="D10948" s="21" t="s">
        <v>899</v>
      </c>
      <c r="E10948" s="26">
        <v>2354</v>
      </c>
      <c r="G10948" s="21" t="s">
        <v>2012</v>
      </c>
      <c r="H10948" s="21" t="s">
        <v>1770</v>
      </c>
      <c r="I10948" s="25" t="str">
        <f t="shared" si="387"/>
        <v>2016_26</v>
      </c>
      <c r="P10948" s="21" t="e">
        <f t="shared" ca="1" si="386"/>
        <v>#NAME?</v>
      </c>
    </row>
    <row r="10949" spans="1:16" x14ac:dyDescent="0.25">
      <c r="A10949" s="21" t="s">
        <v>2119</v>
      </c>
      <c r="B10949" s="25">
        <v>42541</v>
      </c>
      <c r="C10949" s="21" t="s">
        <v>1015</v>
      </c>
      <c r="D10949" s="21" t="s">
        <v>40</v>
      </c>
      <c r="E10949" s="26">
        <v>350</v>
      </c>
      <c r="G10949" s="21" t="s">
        <v>1675</v>
      </c>
      <c r="H10949" s="21" t="s">
        <v>1772</v>
      </c>
      <c r="I10949" s="25" t="str">
        <f t="shared" si="387"/>
        <v>2016_26</v>
      </c>
      <c r="P10949" s="21" t="e">
        <f t="shared" ca="1" si="386"/>
        <v>#NAME?</v>
      </c>
    </row>
    <row r="10950" spans="1:16" x14ac:dyDescent="0.25">
      <c r="A10950" s="21" t="s">
        <v>2119</v>
      </c>
      <c r="B10950" s="25">
        <v>42541</v>
      </c>
      <c r="C10950" s="21" t="s">
        <v>1015</v>
      </c>
      <c r="D10950" s="21" t="s">
        <v>40</v>
      </c>
      <c r="E10950" s="26">
        <v>390</v>
      </c>
      <c r="G10950" s="21" t="s">
        <v>1899</v>
      </c>
      <c r="H10950" s="21" t="s">
        <v>1772</v>
      </c>
      <c r="I10950" s="25" t="str">
        <f t="shared" si="387"/>
        <v>2016_26</v>
      </c>
      <c r="P10950" s="21" t="e">
        <f t="shared" ca="1" si="386"/>
        <v>#NAME?</v>
      </c>
    </row>
    <row r="10951" spans="1:16" x14ac:dyDescent="0.25">
      <c r="A10951" s="21" t="s">
        <v>2119</v>
      </c>
      <c r="B10951" s="25">
        <v>42541</v>
      </c>
      <c r="C10951" s="21" t="s">
        <v>1015</v>
      </c>
      <c r="D10951" s="21" t="s">
        <v>46</v>
      </c>
      <c r="E10951" s="26">
        <v>3150</v>
      </c>
      <c r="G10951" s="21" t="s">
        <v>905</v>
      </c>
      <c r="H10951" s="21" t="s">
        <v>1771</v>
      </c>
      <c r="I10951" s="25" t="str">
        <f t="shared" si="387"/>
        <v>2016_26</v>
      </c>
      <c r="P10951" s="21" t="e">
        <f t="shared" ca="1" si="386"/>
        <v>#NAME?</v>
      </c>
    </row>
    <row r="10952" spans="1:16" x14ac:dyDescent="0.25">
      <c r="A10952" s="21" t="s">
        <v>2119</v>
      </c>
      <c r="B10952" s="25">
        <v>42541</v>
      </c>
      <c r="C10952" s="21" t="s">
        <v>6</v>
      </c>
      <c r="D10952" s="21" t="s">
        <v>2094</v>
      </c>
      <c r="F10952" s="26">
        <v>80.05</v>
      </c>
      <c r="G10952" s="21" t="s">
        <v>568</v>
      </c>
      <c r="P10952" s="21" t="e">
        <f t="shared" ca="1" si="386"/>
        <v>#NAME?</v>
      </c>
    </row>
    <row r="10953" spans="1:16" x14ac:dyDescent="0.25">
      <c r="A10953" s="21" t="s">
        <v>2119</v>
      </c>
      <c r="B10953" s="25">
        <v>42541</v>
      </c>
      <c r="C10953" s="21" t="s">
        <v>1230</v>
      </c>
      <c r="D10953" s="21" t="s">
        <v>2095</v>
      </c>
      <c r="F10953" s="26">
        <v>416.74</v>
      </c>
      <c r="G10953" s="21" t="s">
        <v>905</v>
      </c>
      <c r="P10953" s="21" t="e">
        <f t="shared" ca="1" si="386"/>
        <v>#NAME?</v>
      </c>
    </row>
    <row r="10954" spans="1:16" x14ac:dyDescent="0.25">
      <c r="A10954" s="21" t="s">
        <v>2119</v>
      </c>
      <c r="B10954" s="25">
        <v>42541</v>
      </c>
      <c r="C10954" s="21" t="s">
        <v>6</v>
      </c>
      <c r="D10954" s="21" t="s">
        <v>2096</v>
      </c>
      <c r="F10954" s="26">
        <v>28.48</v>
      </c>
      <c r="G10954" s="21" t="s">
        <v>568</v>
      </c>
      <c r="P10954" s="21" t="e">
        <f t="shared" ca="1" si="386"/>
        <v>#NAME?</v>
      </c>
    </row>
    <row r="10955" spans="1:16" x14ac:dyDescent="0.25">
      <c r="A10955" s="21" t="s">
        <v>2119</v>
      </c>
      <c r="B10955" s="25">
        <v>42541</v>
      </c>
      <c r="C10955" s="21" t="s">
        <v>6</v>
      </c>
      <c r="D10955" s="21" t="s">
        <v>2097</v>
      </c>
      <c r="F10955" s="26">
        <v>383.63</v>
      </c>
      <c r="G10955" s="21" t="s">
        <v>1889</v>
      </c>
      <c r="P10955" s="21" t="e">
        <f t="shared" ca="1" si="386"/>
        <v>#NAME?</v>
      </c>
    </row>
    <row r="10956" spans="1:16" x14ac:dyDescent="0.25">
      <c r="A10956" s="21" t="s">
        <v>2119</v>
      </c>
      <c r="B10956" s="25">
        <v>42541</v>
      </c>
      <c r="C10956" s="21" t="s">
        <v>6</v>
      </c>
      <c r="D10956" s="21" t="s">
        <v>2098</v>
      </c>
      <c r="F10956" s="26">
        <v>482.38</v>
      </c>
      <c r="G10956" s="21" t="s">
        <v>1679</v>
      </c>
      <c r="P10956" s="21" t="e">
        <f t="shared" ca="1" si="386"/>
        <v>#NAME?</v>
      </c>
    </row>
    <row r="10957" spans="1:16" x14ac:dyDescent="0.25">
      <c r="A10957" s="21" t="s">
        <v>2119</v>
      </c>
      <c r="B10957" s="25">
        <v>42541</v>
      </c>
      <c r="C10957" s="21" t="s">
        <v>6</v>
      </c>
      <c r="D10957" s="21" t="s">
        <v>2099</v>
      </c>
      <c r="F10957" s="26">
        <v>-603.21</v>
      </c>
      <c r="G10957" s="21" t="s">
        <v>1567</v>
      </c>
      <c r="P10957" s="21" t="e">
        <f t="shared" ca="1" si="386"/>
        <v>#NAME?</v>
      </c>
    </row>
    <row r="10958" spans="1:16" x14ac:dyDescent="0.25">
      <c r="A10958" s="21" t="s">
        <v>2119</v>
      </c>
      <c r="B10958" s="25">
        <v>42541</v>
      </c>
      <c r="C10958" s="21">
        <v>3014551503</v>
      </c>
      <c r="D10958" s="21" t="s">
        <v>2099</v>
      </c>
      <c r="F10958" s="26">
        <v>263.94</v>
      </c>
      <c r="G10958" s="21" t="s">
        <v>1453</v>
      </c>
      <c r="P10958" s="21" t="e">
        <f t="shared" ref="P10958:P11020" ca="1" si="388">sheetexists("budgets", G10958)</f>
        <v>#NAME?</v>
      </c>
    </row>
    <row r="10959" spans="1:16" x14ac:dyDescent="0.25">
      <c r="A10959" s="21" t="s">
        <v>2119</v>
      </c>
      <c r="B10959" s="25">
        <v>42541</v>
      </c>
      <c r="C10959" s="21" t="s">
        <v>6</v>
      </c>
      <c r="D10959" s="21" t="s">
        <v>2100</v>
      </c>
      <c r="F10959" s="26">
        <v>412.62</v>
      </c>
      <c r="G10959" s="21" t="s">
        <v>1567</v>
      </c>
      <c r="P10959" s="21" t="e">
        <f t="shared" ca="1" si="388"/>
        <v>#NAME?</v>
      </c>
    </row>
    <row r="10960" spans="1:16" x14ac:dyDescent="0.25">
      <c r="A10960" s="21" t="s">
        <v>2119</v>
      </c>
      <c r="B10960" s="25">
        <v>42542</v>
      </c>
      <c r="C10960" s="21" t="s">
        <v>21</v>
      </c>
      <c r="D10960" s="21" t="s">
        <v>726</v>
      </c>
      <c r="E10960" s="26">
        <v>2500</v>
      </c>
      <c r="G10960" s="21" t="s">
        <v>1567</v>
      </c>
      <c r="H10960" s="21" t="s">
        <v>1770</v>
      </c>
      <c r="I10960" s="25" t="str">
        <f>YEAR(B10960)&amp;"_"&amp;WEEKNUM(B10960)</f>
        <v>2016_26</v>
      </c>
      <c r="P10960" s="21" t="e">
        <f t="shared" ca="1" si="388"/>
        <v>#NAME?</v>
      </c>
    </row>
    <row r="10961" spans="1:16" x14ac:dyDescent="0.25">
      <c r="A10961" s="21" t="s">
        <v>2119</v>
      </c>
      <c r="B10961" s="25">
        <v>42542</v>
      </c>
      <c r="C10961" s="21" t="s">
        <v>21</v>
      </c>
      <c r="D10961" s="21" t="s">
        <v>1419</v>
      </c>
      <c r="E10961" s="26">
        <v>3900</v>
      </c>
      <c r="G10961" s="21" t="s">
        <v>1889</v>
      </c>
      <c r="H10961" s="21" t="s">
        <v>1770</v>
      </c>
      <c r="I10961" s="25" t="str">
        <f>YEAR(B10961)&amp;"_"&amp;WEEKNUM(B10961)</f>
        <v>2016_26</v>
      </c>
      <c r="P10961" s="21" t="e">
        <f t="shared" ca="1" si="388"/>
        <v>#NAME?</v>
      </c>
    </row>
    <row r="10962" spans="1:16" x14ac:dyDescent="0.25">
      <c r="A10962" s="21" t="s">
        <v>2119</v>
      </c>
      <c r="B10962" s="25">
        <v>42542</v>
      </c>
      <c r="C10962" s="21" t="s">
        <v>6</v>
      </c>
      <c r="D10962" s="21" t="s">
        <v>2087</v>
      </c>
      <c r="F10962" s="26">
        <v>114.86</v>
      </c>
      <c r="G10962" s="21" t="s">
        <v>1450</v>
      </c>
      <c r="P10962" s="21" t="e">
        <f t="shared" ca="1" si="388"/>
        <v>#NAME?</v>
      </c>
    </row>
    <row r="10963" spans="1:16" x14ac:dyDescent="0.25">
      <c r="A10963" s="21" t="s">
        <v>2119</v>
      </c>
      <c r="B10963" s="25">
        <v>42542</v>
      </c>
      <c r="C10963" s="21" t="s">
        <v>1230</v>
      </c>
      <c r="D10963" s="21" t="s">
        <v>2088</v>
      </c>
      <c r="F10963" s="26">
        <v>348.1</v>
      </c>
      <c r="G10963" s="21" t="s">
        <v>905</v>
      </c>
      <c r="P10963" s="21" t="e">
        <f t="shared" ca="1" si="388"/>
        <v>#NAME?</v>
      </c>
    </row>
    <row r="10964" spans="1:16" x14ac:dyDescent="0.25">
      <c r="A10964" s="21" t="s">
        <v>2119</v>
      </c>
      <c r="B10964" s="25">
        <v>42542</v>
      </c>
      <c r="C10964" s="21" t="s">
        <v>6</v>
      </c>
      <c r="D10964" s="21" t="s">
        <v>2089</v>
      </c>
      <c r="F10964" s="26">
        <v>1400.91</v>
      </c>
      <c r="G10964" s="21" t="s">
        <v>1889</v>
      </c>
      <c r="P10964" s="21" t="e">
        <f t="shared" ca="1" si="388"/>
        <v>#NAME?</v>
      </c>
    </row>
    <row r="10965" spans="1:16" x14ac:dyDescent="0.25">
      <c r="A10965" s="21" t="s">
        <v>2119</v>
      </c>
      <c r="B10965" s="25">
        <v>42542</v>
      </c>
      <c r="C10965" s="21" t="s">
        <v>6</v>
      </c>
      <c r="D10965" s="21" t="s">
        <v>2090</v>
      </c>
      <c r="F10965" s="26">
        <v>178.53</v>
      </c>
      <c r="G10965" s="21" t="s">
        <v>1679</v>
      </c>
      <c r="P10965" s="21" t="e">
        <f t="shared" ca="1" si="388"/>
        <v>#NAME?</v>
      </c>
    </row>
    <row r="10966" spans="1:16" x14ac:dyDescent="0.25">
      <c r="A10966" s="21" t="s">
        <v>2119</v>
      </c>
      <c r="B10966" s="25">
        <v>42542</v>
      </c>
      <c r="C10966" s="21" t="s">
        <v>6</v>
      </c>
      <c r="D10966" s="21" t="s">
        <v>2091</v>
      </c>
      <c r="F10966" s="26">
        <v>48.93</v>
      </c>
      <c r="G10966" s="21" t="s">
        <v>1679</v>
      </c>
      <c r="P10966" s="21" t="e">
        <f t="shared" ca="1" si="388"/>
        <v>#NAME?</v>
      </c>
    </row>
    <row r="10967" spans="1:16" x14ac:dyDescent="0.25">
      <c r="A10967" s="21" t="s">
        <v>2119</v>
      </c>
      <c r="B10967" s="25">
        <v>42542</v>
      </c>
      <c r="C10967" s="21" t="s">
        <v>6</v>
      </c>
      <c r="D10967" s="21" t="s">
        <v>2092</v>
      </c>
      <c r="F10967" s="26">
        <v>46.66</v>
      </c>
      <c r="G10967" s="21" t="s">
        <v>1679</v>
      </c>
      <c r="P10967" s="21" t="e">
        <f t="shared" ca="1" si="388"/>
        <v>#NAME?</v>
      </c>
    </row>
    <row r="10968" spans="1:16" x14ac:dyDescent="0.25">
      <c r="A10968" s="21" t="s">
        <v>2119</v>
      </c>
      <c r="B10968" s="25">
        <v>42542</v>
      </c>
      <c r="C10968" s="21" t="s">
        <v>6</v>
      </c>
      <c r="D10968" s="21" t="s">
        <v>2093</v>
      </c>
      <c r="F10968" s="26">
        <v>568.03</v>
      </c>
      <c r="G10968" s="21" t="s">
        <v>1567</v>
      </c>
      <c r="P10968" s="21" t="e">
        <f t="shared" ca="1" si="388"/>
        <v>#NAME?</v>
      </c>
    </row>
    <row r="10969" spans="1:16" x14ac:dyDescent="0.25">
      <c r="A10969" s="21" t="s">
        <v>2119</v>
      </c>
      <c r="B10969" s="25">
        <v>42543</v>
      </c>
      <c r="C10969" s="21" t="s">
        <v>21</v>
      </c>
      <c r="D10969" s="21" t="s">
        <v>452</v>
      </c>
      <c r="E10969" s="26">
        <v>1600</v>
      </c>
      <c r="G10969" s="21" t="s">
        <v>158</v>
      </c>
      <c r="H10969" s="21" t="s">
        <v>1771</v>
      </c>
      <c r="I10969" s="25" t="str">
        <f>YEAR(B10969)&amp;"_"&amp;WEEKNUM(B10969)</f>
        <v>2016_26</v>
      </c>
      <c r="P10969" s="21" t="e">
        <f t="shared" ca="1" si="388"/>
        <v>#NAME?</v>
      </c>
    </row>
    <row r="10970" spans="1:16" x14ac:dyDescent="0.25">
      <c r="A10970" s="21" t="s">
        <v>2119</v>
      </c>
      <c r="B10970" s="25">
        <v>42543</v>
      </c>
      <c r="C10970" s="21" t="s">
        <v>21</v>
      </c>
      <c r="D10970" s="21" t="s">
        <v>452</v>
      </c>
      <c r="E10970" s="26">
        <v>2145</v>
      </c>
      <c r="G10970" s="21" t="s">
        <v>1679</v>
      </c>
      <c r="H10970" s="21" t="s">
        <v>1770</v>
      </c>
      <c r="I10970" s="25" t="str">
        <f>YEAR(B10970)&amp;"_"&amp;WEEKNUM(B10970)</f>
        <v>2016_26</v>
      </c>
      <c r="P10970" s="21" t="e">
        <f t="shared" ca="1" si="388"/>
        <v>#NAME?</v>
      </c>
    </row>
    <row r="10971" spans="1:16" x14ac:dyDescent="0.25">
      <c r="A10971" s="21" t="s">
        <v>2119</v>
      </c>
      <c r="B10971" s="25">
        <v>42543</v>
      </c>
      <c r="C10971" s="21" t="s">
        <v>21</v>
      </c>
      <c r="D10971" s="21" t="s">
        <v>452</v>
      </c>
      <c r="E10971" s="26">
        <v>100</v>
      </c>
      <c r="G10971" s="21" t="s">
        <v>386</v>
      </c>
      <c r="H10971" s="21" t="s">
        <v>1771</v>
      </c>
      <c r="I10971" s="25" t="str">
        <f>YEAR(B10971)&amp;"_"&amp;WEEKNUM(B10971)</f>
        <v>2016_26</v>
      </c>
      <c r="P10971" s="21" t="e">
        <f t="shared" ca="1" si="388"/>
        <v>#NAME?</v>
      </c>
    </row>
    <row r="10972" spans="1:16" x14ac:dyDescent="0.25">
      <c r="A10972" s="21" t="s">
        <v>2119</v>
      </c>
      <c r="B10972" s="25">
        <v>42543</v>
      </c>
      <c r="C10972" s="21" t="s">
        <v>1015</v>
      </c>
      <c r="D10972" s="21" t="s">
        <v>452</v>
      </c>
      <c r="E10972" s="26">
        <v>1700</v>
      </c>
      <c r="G10972" s="21" t="s">
        <v>905</v>
      </c>
      <c r="H10972" s="21" t="s">
        <v>1771</v>
      </c>
      <c r="I10972" s="25" t="str">
        <f>YEAR(B10972)&amp;"_"&amp;WEEKNUM(B10972)</f>
        <v>2016_26</v>
      </c>
      <c r="P10972" s="21" t="e">
        <f t="shared" ca="1" si="388"/>
        <v>#NAME?</v>
      </c>
    </row>
    <row r="10973" spans="1:16" x14ac:dyDescent="0.25">
      <c r="A10973" s="21" t="s">
        <v>2119</v>
      </c>
      <c r="B10973" s="25">
        <v>42543</v>
      </c>
      <c r="C10973" s="21" t="s">
        <v>6</v>
      </c>
      <c r="D10973" s="21" t="s">
        <v>2084</v>
      </c>
      <c r="F10973" s="26">
        <v>468.25</v>
      </c>
      <c r="G10973" s="21" t="s">
        <v>1453</v>
      </c>
      <c r="P10973" s="21" t="e">
        <f t="shared" ca="1" si="388"/>
        <v>#NAME?</v>
      </c>
    </row>
    <row r="10974" spans="1:16" x14ac:dyDescent="0.25">
      <c r="A10974" s="21" t="s">
        <v>2119</v>
      </c>
      <c r="B10974" s="25">
        <v>42543</v>
      </c>
      <c r="C10974" s="21" t="s">
        <v>6</v>
      </c>
      <c r="D10974" s="21" t="s">
        <v>2085</v>
      </c>
      <c r="F10974" s="26">
        <v>99.19</v>
      </c>
      <c r="G10974" s="21" t="s">
        <v>1889</v>
      </c>
      <c r="P10974" s="21" t="e">
        <f t="shared" ca="1" si="388"/>
        <v>#NAME?</v>
      </c>
    </row>
    <row r="10975" spans="1:16" x14ac:dyDescent="0.25">
      <c r="A10975" s="21" t="s">
        <v>2119</v>
      </c>
      <c r="B10975" s="25">
        <v>42543</v>
      </c>
      <c r="C10975" s="21" t="s">
        <v>1230</v>
      </c>
      <c r="D10975" s="21" t="s">
        <v>2086</v>
      </c>
      <c r="F10975" s="26">
        <v>224.04</v>
      </c>
      <c r="G10975" s="21" t="s">
        <v>905</v>
      </c>
      <c r="P10975" s="21" t="e">
        <f t="shared" ca="1" si="388"/>
        <v>#NAME?</v>
      </c>
    </row>
    <row r="10976" spans="1:16" x14ac:dyDescent="0.25">
      <c r="A10976" s="21" t="s">
        <v>2119</v>
      </c>
      <c r="B10976" s="25">
        <v>42544</v>
      </c>
      <c r="C10976" s="21" t="s">
        <v>21</v>
      </c>
      <c r="D10976" s="21" t="s">
        <v>2035</v>
      </c>
      <c r="E10976" s="26">
        <v>-10082.879999999999</v>
      </c>
      <c r="G10976" s="21" t="s">
        <v>1006</v>
      </c>
      <c r="I10976" s="25" t="str">
        <f>YEAR(B10976)&amp;"_"&amp;WEEKNUM(B10976)</f>
        <v>2016_26</v>
      </c>
      <c r="P10976" s="21" t="e">
        <f t="shared" ca="1" si="388"/>
        <v>#NAME?</v>
      </c>
    </row>
    <row r="10977" spans="1:16" x14ac:dyDescent="0.25">
      <c r="A10977" s="21" t="s">
        <v>2119</v>
      </c>
      <c r="B10977" s="25">
        <v>42544</v>
      </c>
      <c r="C10977" s="21" t="s">
        <v>21</v>
      </c>
      <c r="D10977" s="21" t="s">
        <v>2036</v>
      </c>
      <c r="E10977" s="26">
        <v>-103503.37</v>
      </c>
      <c r="G10977" s="21" t="s">
        <v>1006</v>
      </c>
      <c r="I10977" s="25" t="str">
        <f>YEAR(B10977)&amp;"_"&amp;WEEKNUM(B10977)</f>
        <v>2016_26</v>
      </c>
      <c r="P10977" s="21" t="e">
        <f t="shared" ca="1" si="388"/>
        <v>#NAME?</v>
      </c>
    </row>
    <row r="10978" spans="1:16" x14ac:dyDescent="0.25">
      <c r="A10978" s="21" t="s">
        <v>2119</v>
      </c>
      <c r="B10978" s="25">
        <v>42544</v>
      </c>
      <c r="C10978" s="21" t="s">
        <v>1230</v>
      </c>
      <c r="D10978" s="21" t="s">
        <v>2074</v>
      </c>
      <c r="F10978" s="26">
        <v>398.52</v>
      </c>
      <c r="G10978" s="21" t="s">
        <v>905</v>
      </c>
      <c r="P10978" s="21" t="e">
        <f t="shared" ca="1" si="388"/>
        <v>#NAME?</v>
      </c>
    </row>
    <row r="10979" spans="1:16" x14ac:dyDescent="0.25">
      <c r="A10979" s="21" t="s">
        <v>2119</v>
      </c>
      <c r="B10979" s="25">
        <v>42544</v>
      </c>
      <c r="C10979" s="21" t="s">
        <v>6</v>
      </c>
      <c r="D10979" s="21" t="s">
        <v>2075</v>
      </c>
      <c r="F10979" s="26">
        <v>566.73</v>
      </c>
      <c r="G10979" s="21" t="s">
        <v>1889</v>
      </c>
      <c r="P10979" s="21" t="e">
        <f t="shared" ca="1" si="388"/>
        <v>#NAME?</v>
      </c>
    </row>
    <row r="10980" spans="1:16" x14ac:dyDescent="0.25">
      <c r="A10980" s="21" t="s">
        <v>2119</v>
      </c>
      <c r="B10980" s="25">
        <v>42544</v>
      </c>
      <c r="C10980" s="21" t="s">
        <v>6</v>
      </c>
      <c r="D10980" s="21" t="s">
        <v>2076</v>
      </c>
      <c r="F10980" s="26">
        <v>718.52</v>
      </c>
      <c r="G10980" s="28" t="s">
        <v>1631</v>
      </c>
      <c r="P10980" s="21" t="e">
        <f t="shared" ca="1" si="388"/>
        <v>#NAME?</v>
      </c>
    </row>
    <row r="10981" spans="1:16" x14ac:dyDescent="0.25">
      <c r="A10981" s="21" t="s">
        <v>2119</v>
      </c>
      <c r="B10981" s="25">
        <v>42544</v>
      </c>
      <c r="C10981" s="21" t="s">
        <v>6</v>
      </c>
      <c r="D10981" s="21" t="s">
        <v>2077</v>
      </c>
      <c r="F10981" s="26">
        <v>3406.96</v>
      </c>
      <c r="G10981" s="21" t="s">
        <v>1889</v>
      </c>
      <c r="P10981" s="21" t="e">
        <f t="shared" ca="1" si="388"/>
        <v>#NAME?</v>
      </c>
    </row>
    <row r="10982" spans="1:16" x14ac:dyDescent="0.25">
      <c r="A10982" s="21" t="s">
        <v>2119</v>
      </c>
      <c r="B10982" s="25">
        <v>42544</v>
      </c>
      <c r="C10982" s="21" t="s">
        <v>1230</v>
      </c>
      <c r="D10982" s="21" t="s">
        <v>2078</v>
      </c>
      <c r="F10982" s="26">
        <v>1054.03</v>
      </c>
      <c r="G10982" s="21" t="s">
        <v>1899</v>
      </c>
      <c r="P10982" s="21" t="e">
        <f t="shared" ca="1" si="388"/>
        <v>#NAME?</v>
      </c>
    </row>
    <row r="10983" spans="1:16" x14ac:dyDescent="0.25">
      <c r="A10983" s="21" t="s">
        <v>2119</v>
      </c>
      <c r="B10983" s="25">
        <v>42544</v>
      </c>
      <c r="C10983" s="21" t="s">
        <v>1230</v>
      </c>
      <c r="D10983" s="21" t="s">
        <v>2079</v>
      </c>
      <c r="F10983" s="26">
        <v>1003.48</v>
      </c>
      <c r="G10983" s="21" t="s">
        <v>1675</v>
      </c>
      <c r="P10983" s="21" t="e">
        <f t="shared" ca="1" si="388"/>
        <v>#NAME?</v>
      </c>
    </row>
    <row r="10984" spans="1:16" x14ac:dyDescent="0.25">
      <c r="A10984" s="21" t="s">
        <v>2119</v>
      </c>
      <c r="B10984" s="25">
        <v>42544</v>
      </c>
      <c r="C10984" s="21" t="s">
        <v>1230</v>
      </c>
      <c r="D10984" s="21" t="s">
        <v>2080</v>
      </c>
      <c r="F10984" s="26">
        <v>3031.52</v>
      </c>
      <c r="G10984" s="21" t="s">
        <v>905</v>
      </c>
      <c r="P10984" s="21" t="e">
        <f t="shared" ca="1" si="388"/>
        <v>#NAME?</v>
      </c>
    </row>
    <row r="10985" spans="1:16" x14ac:dyDescent="0.25">
      <c r="A10985" s="21" t="s">
        <v>2119</v>
      </c>
      <c r="B10985" s="25">
        <v>42544</v>
      </c>
      <c r="C10985" s="21" t="s">
        <v>6</v>
      </c>
      <c r="D10985" s="21" t="s">
        <v>2081</v>
      </c>
      <c r="F10985" s="26">
        <v>836.4</v>
      </c>
      <c r="G10985" s="21" t="s">
        <v>1675</v>
      </c>
      <c r="P10985" s="21" t="e">
        <f t="shared" ca="1" si="388"/>
        <v>#NAME?</v>
      </c>
    </row>
    <row r="10986" spans="1:16" x14ac:dyDescent="0.25">
      <c r="A10986" s="21" t="s">
        <v>2119</v>
      </c>
      <c r="B10986" s="25">
        <v>42544</v>
      </c>
      <c r="C10986" s="21" t="s">
        <v>6</v>
      </c>
      <c r="D10986" s="21" t="s">
        <v>2082</v>
      </c>
      <c r="F10986" s="26">
        <v>844.19</v>
      </c>
      <c r="G10986" s="21" t="s">
        <v>1899</v>
      </c>
      <c r="P10986" s="21" t="e">
        <f t="shared" ca="1" si="388"/>
        <v>#NAME?</v>
      </c>
    </row>
    <row r="10987" spans="1:16" x14ac:dyDescent="0.25">
      <c r="A10987" s="21" t="s">
        <v>2119</v>
      </c>
      <c r="B10987" s="25">
        <v>42544</v>
      </c>
      <c r="C10987" s="21" t="s">
        <v>6</v>
      </c>
      <c r="D10987" s="21" t="s">
        <v>2083</v>
      </c>
      <c r="F10987" s="26">
        <v>74.61</v>
      </c>
      <c r="G10987" s="21" t="s">
        <v>1453</v>
      </c>
      <c r="P10987" s="21" t="e">
        <f t="shared" ca="1" si="388"/>
        <v>#NAME?</v>
      </c>
    </row>
    <row r="10988" spans="1:16" x14ac:dyDescent="0.25">
      <c r="A10988" s="21" t="s">
        <v>2119</v>
      </c>
      <c r="B10988" s="25">
        <v>42545</v>
      </c>
      <c r="C10988" s="21" t="s">
        <v>21</v>
      </c>
      <c r="D10988" s="21" t="s">
        <v>255</v>
      </c>
      <c r="E10988" s="26">
        <v>2000</v>
      </c>
      <c r="G10988" s="21" t="s">
        <v>1889</v>
      </c>
      <c r="H10988" s="21" t="s">
        <v>1770</v>
      </c>
      <c r="I10988" s="25" t="str">
        <f>YEAR(B10988)&amp;"_"&amp;WEEKNUM(B10988)</f>
        <v>2016_26</v>
      </c>
      <c r="P10988" s="21" t="e">
        <f t="shared" ca="1" si="388"/>
        <v>#NAME?</v>
      </c>
    </row>
    <row r="10989" spans="1:16" x14ac:dyDescent="0.25">
      <c r="A10989" s="21" t="s">
        <v>2119</v>
      </c>
      <c r="B10989" s="25">
        <v>42545</v>
      </c>
      <c r="C10989" s="21" t="s">
        <v>21</v>
      </c>
      <c r="D10989" s="21" t="s">
        <v>255</v>
      </c>
      <c r="E10989" s="26">
        <v>255</v>
      </c>
      <c r="G10989" s="21" t="s">
        <v>1646</v>
      </c>
      <c r="H10989" s="21" t="s">
        <v>1770</v>
      </c>
      <c r="I10989" s="25" t="str">
        <f>YEAR(B10989)&amp;"_"&amp;WEEKNUM(B10989)</f>
        <v>2016_26</v>
      </c>
    </row>
    <row r="10990" spans="1:16" x14ac:dyDescent="0.25">
      <c r="A10990" s="21" t="s">
        <v>2119</v>
      </c>
      <c r="B10990" s="25">
        <v>42545</v>
      </c>
      <c r="C10990" s="21" t="s">
        <v>1015</v>
      </c>
      <c r="D10990" s="21" t="s">
        <v>2041</v>
      </c>
      <c r="E10990" s="26">
        <v>1000</v>
      </c>
      <c r="G10990" s="21" t="s">
        <v>2042</v>
      </c>
      <c r="I10990" s="25" t="str">
        <f>YEAR(B10990)&amp;"_"&amp;WEEKNUM(B10990)</f>
        <v>2016_26</v>
      </c>
      <c r="P10990" s="21" t="e">
        <f t="shared" ca="1" si="388"/>
        <v>#NAME?</v>
      </c>
    </row>
    <row r="10991" spans="1:16" x14ac:dyDescent="0.25">
      <c r="A10991" s="21" t="s">
        <v>2119</v>
      </c>
      <c r="B10991" s="25">
        <v>42545</v>
      </c>
      <c r="C10991" s="21" t="s">
        <v>1015</v>
      </c>
      <c r="D10991" s="21" t="s">
        <v>899</v>
      </c>
      <c r="E10991" s="26">
        <v>2922</v>
      </c>
      <c r="G10991" s="21" t="s">
        <v>2037</v>
      </c>
      <c r="I10991" s="25" t="str">
        <f>YEAR(B10991)&amp;"_"&amp;WEEKNUM(B10991)</f>
        <v>2016_26</v>
      </c>
      <c r="P10991" s="21" t="e">
        <f t="shared" ca="1" si="388"/>
        <v>#NAME?</v>
      </c>
    </row>
    <row r="10992" spans="1:16" x14ac:dyDescent="0.25">
      <c r="A10992" s="21" t="s">
        <v>2119</v>
      </c>
      <c r="B10992" s="25">
        <v>42545</v>
      </c>
      <c r="C10992" s="21" t="s">
        <v>1230</v>
      </c>
      <c r="D10992" s="21" t="s">
        <v>2069</v>
      </c>
      <c r="F10992" s="26">
        <v>311.18</v>
      </c>
      <c r="G10992" s="21" t="s">
        <v>905</v>
      </c>
      <c r="P10992" s="21" t="e">
        <f t="shared" ca="1" si="388"/>
        <v>#NAME?</v>
      </c>
    </row>
    <row r="10993" spans="1:16" x14ac:dyDescent="0.25">
      <c r="A10993" s="21" t="s">
        <v>2119</v>
      </c>
      <c r="B10993" s="25">
        <v>42545</v>
      </c>
      <c r="C10993" s="21" t="s">
        <v>1230</v>
      </c>
      <c r="D10993" s="21" t="s">
        <v>2070</v>
      </c>
      <c r="F10993" s="26">
        <v>141.94</v>
      </c>
      <c r="G10993" s="21" t="s">
        <v>905</v>
      </c>
      <c r="P10993" s="21" t="e">
        <f t="shared" ca="1" si="388"/>
        <v>#NAME?</v>
      </c>
    </row>
    <row r="10994" spans="1:16" x14ac:dyDescent="0.25">
      <c r="A10994" s="21" t="s">
        <v>2119</v>
      </c>
      <c r="B10994" s="25">
        <v>42545</v>
      </c>
      <c r="C10994" s="21" t="s">
        <v>6</v>
      </c>
      <c r="D10994" s="21" t="s">
        <v>2071</v>
      </c>
      <c r="F10994" s="26">
        <v>191.23</v>
      </c>
      <c r="G10994" s="21" t="s">
        <v>1567</v>
      </c>
      <c r="P10994" s="21" t="e">
        <f t="shared" ca="1" si="388"/>
        <v>#NAME?</v>
      </c>
    </row>
    <row r="10995" spans="1:16" x14ac:dyDescent="0.25">
      <c r="A10995" s="21" t="s">
        <v>2119</v>
      </c>
      <c r="B10995" s="25">
        <v>42545</v>
      </c>
      <c r="C10995" s="21" t="s">
        <v>6</v>
      </c>
      <c r="D10995" s="21" t="s">
        <v>2072</v>
      </c>
      <c r="F10995" s="26">
        <v>828.87</v>
      </c>
      <c r="G10995" s="21" t="s">
        <v>1453</v>
      </c>
      <c r="P10995" s="21" t="e">
        <f t="shared" ca="1" si="388"/>
        <v>#NAME?</v>
      </c>
    </row>
    <row r="10996" spans="1:16" x14ac:dyDescent="0.25">
      <c r="A10996" s="21" t="s">
        <v>2119</v>
      </c>
      <c r="B10996" s="25">
        <v>42545</v>
      </c>
      <c r="C10996" s="21" t="s">
        <v>6</v>
      </c>
      <c r="D10996" s="21" t="s">
        <v>2073</v>
      </c>
      <c r="F10996" s="26">
        <v>217.39</v>
      </c>
      <c r="G10996" s="21" t="s">
        <v>1679</v>
      </c>
      <c r="P10996" s="21" t="e">
        <f t="shared" ca="1" si="388"/>
        <v>#NAME?</v>
      </c>
    </row>
    <row r="10997" spans="1:16" x14ac:dyDescent="0.25">
      <c r="A10997" s="21" t="s">
        <v>2119</v>
      </c>
      <c r="B10997" s="25">
        <v>42546</v>
      </c>
      <c r="C10997" s="21" t="s">
        <v>6</v>
      </c>
      <c r="D10997" s="21" t="s">
        <v>2065</v>
      </c>
      <c r="F10997" s="26">
        <v>92.52</v>
      </c>
      <c r="G10997" s="21" t="s">
        <v>1646</v>
      </c>
    </row>
    <row r="10998" spans="1:16" x14ac:dyDescent="0.25">
      <c r="A10998" s="21" t="s">
        <v>2119</v>
      </c>
      <c r="B10998" s="25">
        <v>42546</v>
      </c>
      <c r="C10998" s="21" t="s">
        <v>6</v>
      </c>
      <c r="D10998" s="21" t="s">
        <v>2066</v>
      </c>
      <c r="F10998" s="26">
        <v>375</v>
      </c>
      <c r="G10998" s="21" t="s">
        <v>1567</v>
      </c>
      <c r="P10998" s="21" t="e">
        <f t="shared" ca="1" si="388"/>
        <v>#NAME?</v>
      </c>
    </row>
    <row r="10999" spans="1:16" x14ac:dyDescent="0.25">
      <c r="A10999" s="21" t="s">
        <v>2119</v>
      </c>
      <c r="B10999" s="25">
        <v>42546</v>
      </c>
      <c r="C10999" s="21" t="s">
        <v>1230</v>
      </c>
      <c r="D10999" s="21" t="s">
        <v>2067</v>
      </c>
      <c r="F10999" s="26">
        <v>144.82</v>
      </c>
      <c r="G10999" s="21" t="s">
        <v>2068</v>
      </c>
      <c r="P10999" s="21" t="e">
        <f t="shared" ca="1" si="388"/>
        <v>#NAME?</v>
      </c>
    </row>
    <row r="11000" spans="1:16" x14ac:dyDescent="0.25">
      <c r="A11000" s="21" t="s">
        <v>2119</v>
      </c>
      <c r="B11000" s="25">
        <v>42548</v>
      </c>
      <c r="C11000" s="21" t="s">
        <v>21</v>
      </c>
      <c r="D11000" s="21" t="s">
        <v>40</v>
      </c>
      <c r="E11000" s="26">
        <v>2240</v>
      </c>
      <c r="G11000" s="21" t="s">
        <v>1567</v>
      </c>
      <c r="H11000" s="21" t="s">
        <v>1770</v>
      </c>
      <c r="I11000" s="25" t="str">
        <f t="shared" ref="I11000:I11010" si="389">YEAR(B11000)&amp;"_"&amp;WEEKNUM(B11000)</f>
        <v>2016_27</v>
      </c>
      <c r="P11000" s="21" t="e">
        <f t="shared" ca="1" si="388"/>
        <v>#NAME?</v>
      </c>
    </row>
    <row r="11001" spans="1:16" x14ac:dyDescent="0.25">
      <c r="A11001" s="21" t="s">
        <v>2119</v>
      </c>
      <c r="B11001" s="25">
        <v>42548</v>
      </c>
      <c r="C11001" s="21" t="s">
        <v>21</v>
      </c>
      <c r="D11001" s="21" t="s">
        <v>40</v>
      </c>
      <c r="E11001" s="26">
        <v>1610</v>
      </c>
      <c r="G11001" s="21" t="s">
        <v>2012</v>
      </c>
      <c r="H11001" s="21" t="s">
        <v>1770</v>
      </c>
      <c r="I11001" s="25" t="str">
        <f t="shared" si="389"/>
        <v>2016_27</v>
      </c>
      <c r="P11001" s="21" t="e">
        <f t="shared" ca="1" si="388"/>
        <v>#NAME?</v>
      </c>
    </row>
    <row r="11002" spans="1:16" x14ac:dyDescent="0.25">
      <c r="A11002" s="21" t="s">
        <v>2119</v>
      </c>
      <c r="B11002" s="25">
        <v>42548</v>
      </c>
      <c r="C11002" s="21" t="s">
        <v>21</v>
      </c>
      <c r="D11002" s="21" t="s">
        <v>40</v>
      </c>
      <c r="E11002" s="26">
        <v>2220</v>
      </c>
      <c r="G11002" s="21" t="s">
        <v>1453</v>
      </c>
      <c r="H11002" s="21" t="s">
        <v>1770</v>
      </c>
      <c r="I11002" s="25" t="str">
        <f t="shared" si="389"/>
        <v>2016_27</v>
      </c>
      <c r="P11002" s="21" t="e">
        <f t="shared" ca="1" si="388"/>
        <v>#NAME?</v>
      </c>
    </row>
    <row r="11003" spans="1:16" x14ac:dyDescent="0.25">
      <c r="A11003" s="21" t="s">
        <v>2119</v>
      </c>
      <c r="B11003" s="25">
        <v>42548</v>
      </c>
      <c r="C11003" s="21" t="s">
        <v>21</v>
      </c>
      <c r="D11003" s="21" t="s">
        <v>1382</v>
      </c>
      <c r="E11003" s="26">
        <v>6000</v>
      </c>
      <c r="G11003" s="21" t="s">
        <v>1679</v>
      </c>
      <c r="H11003" s="21" t="s">
        <v>1770</v>
      </c>
      <c r="I11003" s="25" t="str">
        <f t="shared" si="389"/>
        <v>2016_27</v>
      </c>
      <c r="P11003" s="21" t="e">
        <f t="shared" ca="1" si="388"/>
        <v>#NAME?</v>
      </c>
    </row>
    <row r="11004" spans="1:16" x14ac:dyDescent="0.25">
      <c r="A11004" s="21" t="s">
        <v>2119</v>
      </c>
      <c r="B11004" s="25">
        <v>42548</v>
      </c>
      <c r="C11004" s="21" t="s">
        <v>21</v>
      </c>
      <c r="D11004" s="21" t="s">
        <v>1382</v>
      </c>
      <c r="E11004" s="26">
        <v>2000</v>
      </c>
      <c r="G11004" s="28" t="s">
        <v>1631</v>
      </c>
      <c r="H11004" s="21" t="s">
        <v>1771</v>
      </c>
      <c r="I11004" s="25" t="str">
        <f t="shared" si="389"/>
        <v>2016_27</v>
      </c>
      <c r="P11004" s="21" t="e">
        <f t="shared" ca="1" si="388"/>
        <v>#NAME?</v>
      </c>
    </row>
    <row r="11005" spans="1:16" x14ac:dyDescent="0.25">
      <c r="A11005" s="21" t="s">
        <v>2119</v>
      </c>
      <c r="B11005" s="25">
        <v>42548</v>
      </c>
      <c r="C11005" s="21" t="s">
        <v>21</v>
      </c>
      <c r="D11005" s="21" t="s">
        <v>1625</v>
      </c>
      <c r="E11005" s="26">
        <v>1000</v>
      </c>
      <c r="G11005" s="21" t="s">
        <v>2012</v>
      </c>
      <c r="H11005" s="21" t="s">
        <v>1770</v>
      </c>
      <c r="I11005" s="25" t="str">
        <f t="shared" si="389"/>
        <v>2016_27</v>
      </c>
      <c r="P11005" s="21" t="e">
        <f t="shared" ca="1" si="388"/>
        <v>#NAME?</v>
      </c>
    </row>
    <row r="11006" spans="1:16" x14ac:dyDescent="0.25">
      <c r="A11006" s="21" t="s">
        <v>2119</v>
      </c>
      <c r="B11006" s="25">
        <v>42548</v>
      </c>
      <c r="C11006" s="21" t="s">
        <v>1015</v>
      </c>
      <c r="D11006" s="21" t="s">
        <v>40</v>
      </c>
      <c r="E11006" s="26">
        <v>1340</v>
      </c>
      <c r="G11006" s="21" t="s">
        <v>1675</v>
      </c>
      <c r="H11006" s="21" t="s">
        <v>1772</v>
      </c>
      <c r="I11006" s="25" t="str">
        <f t="shared" si="389"/>
        <v>2016_27</v>
      </c>
      <c r="P11006" s="21" t="e">
        <f t="shared" ca="1" si="388"/>
        <v>#NAME?</v>
      </c>
    </row>
    <row r="11007" spans="1:16" x14ac:dyDescent="0.25">
      <c r="A11007" s="21" t="s">
        <v>2119</v>
      </c>
      <c r="B11007" s="25">
        <v>42548</v>
      </c>
      <c r="C11007" s="21" t="s">
        <v>1015</v>
      </c>
      <c r="D11007" s="21" t="s">
        <v>40</v>
      </c>
      <c r="E11007" s="26">
        <v>1340</v>
      </c>
      <c r="G11007" s="21" t="s">
        <v>1899</v>
      </c>
      <c r="H11007" s="21" t="s">
        <v>1772</v>
      </c>
      <c r="I11007" s="25" t="str">
        <f t="shared" si="389"/>
        <v>2016_27</v>
      </c>
      <c r="P11007" s="21" t="e">
        <f t="shared" ca="1" si="388"/>
        <v>#NAME?</v>
      </c>
    </row>
    <row r="11008" spans="1:16" x14ac:dyDescent="0.25">
      <c r="A11008" s="21" t="s">
        <v>2119</v>
      </c>
      <c r="B11008" s="25">
        <v>42548</v>
      </c>
      <c r="C11008" s="21" t="s">
        <v>1015</v>
      </c>
      <c r="D11008" s="21" t="s">
        <v>40</v>
      </c>
      <c r="E11008" s="26">
        <v>270</v>
      </c>
      <c r="G11008" s="21" t="s">
        <v>2068</v>
      </c>
      <c r="I11008" s="25" t="str">
        <f t="shared" si="389"/>
        <v>2016_27</v>
      </c>
      <c r="P11008" s="21" t="e">
        <f t="shared" ca="1" si="388"/>
        <v>#NAME?</v>
      </c>
    </row>
    <row r="11009" spans="1:16" x14ac:dyDescent="0.25">
      <c r="A11009" s="21" t="s">
        <v>2119</v>
      </c>
      <c r="B11009" s="25">
        <v>42548</v>
      </c>
      <c r="C11009" s="21" t="s">
        <v>1015</v>
      </c>
      <c r="D11009" s="21" t="s">
        <v>1571</v>
      </c>
      <c r="E11009" s="26">
        <v>1000</v>
      </c>
      <c r="G11009" s="21" t="s">
        <v>1616</v>
      </c>
      <c r="H11009" s="21" t="s">
        <v>1772</v>
      </c>
      <c r="I11009" s="25" t="str">
        <f t="shared" si="389"/>
        <v>2016_27</v>
      </c>
      <c r="P11009" s="21" t="e">
        <f t="shared" ca="1" si="388"/>
        <v>#NAME?</v>
      </c>
    </row>
    <row r="11010" spans="1:16" x14ac:dyDescent="0.25">
      <c r="A11010" s="21" t="s">
        <v>2119</v>
      </c>
      <c r="B11010" s="25">
        <v>42548</v>
      </c>
      <c r="C11010" s="21" t="s">
        <v>1015</v>
      </c>
      <c r="D11010" s="21" t="s">
        <v>46</v>
      </c>
      <c r="E11010" s="26">
        <v>3700</v>
      </c>
      <c r="G11010" s="21" t="s">
        <v>905</v>
      </c>
      <c r="H11010" s="21" t="s">
        <v>1771</v>
      </c>
      <c r="I11010" s="25" t="str">
        <f t="shared" si="389"/>
        <v>2016_27</v>
      </c>
      <c r="P11010" s="21" t="e">
        <f t="shared" ca="1" si="388"/>
        <v>#NAME?</v>
      </c>
    </row>
    <row r="11011" spans="1:16" x14ac:dyDescent="0.25">
      <c r="A11011" s="21" t="s">
        <v>2119</v>
      </c>
      <c r="B11011" s="25">
        <v>42548</v>
      </c>
      <c r="C11011" s="21" t="s">
        <v>6</v>
      </c>
      <c r="D11011" s="21" t="s">
        <v>216</v>
      </c>
      <c r="E11011" s="26">
        <v>6.5</v>
      </c>
      <c r="G11011" s="21" t="s">
        <v>2012</v>
      </c>
      <c r="H11011" s="21" t="s">
        <v>1770</v>
      </c>
      <c r="P11011" s="21" t="e">
        <f t="shared" ca="1" si="388"/>
        <v>#NAME?</v>
      </c>
    </row>
    <row r="11012" spans="1:16" x14ac:dyDescent="0.25">
      <c r="A11012" s="21" t="s">
        <v>2119</v>
      </c>
      <c r="B11012" s="25">
        <v>42548</v>
      </c>
      <c r="C11012" s="21" t="s">
        <v>1230</v>
      </c>
      <c r="D11012" s="21" t="s">
        <v>2062</v>
      </c>
      <c r="F11012" s="26">
        <v>244.4</v>
      </c>
      <c r="G11012" s="21" t="s">
        <v>1832</v>
      </c>
      <c r="P11012" s="21" t="e">
        <f t="shared" ca="1" si="388"/>
        <v>#NAME?</v>
      </c>
    </row>
    <row r="11013" spans="1:16" x14ac:dyDescent="0.25">
      <c r="A11013" s="21" t="s">
        <v>2119</v>
      </c>
      <c r="B11013" s="25">
        <v>42548</v>
      </c>
      <c r="C11013" s="21" t="s">
        <v>6</v>
      </c>
      <c r="D11013" s="21" t="s">
        <v>2063</v>
      </c>
      <c r="F11013" s="26">
        <v>403.99</v>
      </c>
      <c r="G11013" s="21" t="s">
        <v>1567</v>
      </c>
      <c r="P11013" s="21" t="e">
        <f t="shared" ca="1" si="388"/>
        <v>#NAME?</v>
      </c>
    </row>
    <row r="11014" spans="1:16" x14ac:dyDescent="0.25">
      <c r="A11014" s="21" t="s">
        <v>2119</v>
      </c>
      <c r="B11014" s="25">
        <v>42548</v>
      </c>
      <c r="C11014" s="21" t="s">
        <v>6</v>
      </c>
      <c r="D11014" s="21" t="s">
        <v>2064</v>
      </c>
      <c r="F11014" s="26">
        <v>431.67</v>
      </c>
      <c r="G11014" s="28" t="s">
        <v>1631</v>
      </c>
      <c r="P11014" s="21" t="e">
        <f t="shared" ca="1" si="388"/>
        <v>#NAME?</v>
      </c>
    </row>
    <row r="11015" spans="1:16" x14ac:dyDescent="0.25">
      <c r="A11015" s="21" t="s">
        <v>2119</v>
      </c>
      <c r="B11015" s="25">
        <v>42549</v>
      </c>
      <c r="C11015" s="21" t="s">
        <v>6</v>
      </c>
      <c r="D11015" s="21" t="s">
        <v>2058</v>
      </c>
      <c r="F11015" s="26">
        <v>478.46</v>
      </c>
      <c r="G11015" s="21" t="s">
        <v>1567</v>
      </c>
      <c r="P11015" s="21" t="e">
        <f t="shared" ca="1" si="388"/>
        <v>#NAME?</v>
      </c>
    </row>
    <row r="11016" spans="1:16" x14ac:dyDescent="0.25">
      <c r="A11016" s="21" t="s">
        <v>2119</v>
      </c>
      <c r="B11016" s="25">
        <v>42549</v>
      </c>
      <c r="C11016" s="21" t="s">
        <v>6</v>
      </c>
      <c r="D11016" s="21" t="s">
        <v>2059</v>
      </c>
      <c r="F11016" s="26">
        <v>255.52</v>
      </c>
      <c r="G11016" s="21" t="s">
        <v>1889</v>
      </c>
      <c r="P11016" s="21" t="e">
        <f t="shared" ca="1" si="388"/>
        <v>#NAME?</v>
      </c>
    </row>
    <row r="11017" spans="1:16" x14ac:dyDescent="0.25">
      <c r="A11017" s="21" t="s">
        <v>2119</v>
      </c>
      <c r="B11017" s="25">
        <v>42549</v>
      </c>
      <c r="C11017" s="21" t="s">
        <v>6</v>
      </c>
      <c r="D11017" s="21" t="s">
        <v>2060</v>
      </c>
      <c r="F11017" s="26">
        <v>168.53</v>
      </c>
      <c r="G11017" s="28" t="s">
        <v>1631</v>
      </c>
      <c r="P11017" s="21" t="e">
        <f t="shared" ca="1" si="388"/>
        <v>#NAME?</v>
      </c>
    </row>
    <row r="11018" spans="1:16" x14ac:dyDescent="0.25">
      <c r="A11018" s="21" t="s">
        <v>2119</v>
      </c>
      <c r="B11018" s="25">
        <v>42549</v>
      </c>
      <c r="C11018" s="21" t="s">
        <v>1400</v>
      </c>
      <c r="D11018" s="21" t="s">
        <v>2061</v>
      </c>
      <c r="F11018" s="26">
        <v>183.58</v>
      </c>
      <c r="G11018" s="21" t="s">
        <v>2037</v>
      </c>
      <c r="P11018" s="21" t="e">
        <f t="shared" ca="1" si="388"/>
        <v>#NAME?</v>
      </c>
    </row>
    <row r="11019" spans="1:16" x14ac:dyDescent="0.25">
      <c r="A11019" s="21" t="s">
        <v>2119</v>
      </c>
      <c r="B11019" s="25">
        <v>42550</v>
      </c>
      <c r="C11019" s="21" t="s">
        <v>6</v>
      </c>
      <c r="D11019" s="21" t="s">
        <v>216</v>
      </c>
      <c r="E11019" s="26">
        <v>445.2</v>
      </c>
      <c r="G11019" s="21" t="s">
        <v>1679</v>
      </c>
      <c r="H11019" s="21" t="s">
        <v>1770</v>
      </c>
      <c r="P11019" s="21" t="e">
        <f t="shared" ca="1" si="388"/>
        <v>#NAME?</v>
      </c>
    </row>
    <row r="11020" spans="1:16" x14ac:dyDescent="0.25">
      <c r="A11020" s="21" t="s">
        <v>2119</v>
      </c>
      <c r="B11020" s="25">
        <v>42550</v>
      </c>
      <c r="C11020" s="21" t="s">
        <v>6</v>
      </c>
      <c r="D11020" s="21" t="s">
        <v>2057</v>
      </c>
      <c r="F11020" s="26">
        <v>282.33999999999997</v>
      </c>
      <c r="G11020" s="28" t="s">
        <v>1631</v>
      </c>
      <c r="P11020" s="21" t="e">
        <f t="shared" ca="1" si="388"/>
        <v>#NAME?</v>
      </c>
    </row>
    <row r="11021" spans="1:16" x14ac:dyDescent="0.25">
      <c r="A11021" s="21" t="s">
        <v>2119</v>
      </c>
      <c r="B11021" s="25">
        <v>42551</v>
      </c>
      <c r="C11021" s="21" t="s">
        <v>21</v>
      </c>
      <c r="D11021" s="21" t="s">
        <v>1462</v>
      </c>
      <c r="E11021" s="26">
        <v>1500</v>
      </c>
      <c r="G11021" s="21" t="s">
        <v>1679</v>
      </c>
      <c r="H11021" s="21" t="s">
        <v>1770</v>
      </c>
      <c r="I11021" s="25" t="str">
        <f>YEAR(B11021)&amp;"_"&amp;WEEKNUM(B11021)</f>
        <v>2016_27</v>
      </c>
      <c r="P11021" s="21" t="e">
        <f t="shared" ref="P11021:P11039" ca="1" si="390">sheetexists("budgets", G11021)</f>
        <v>#NAME?</v>
      </c>
    </row>
    <row r="11022" spans="1:16" x14ac:dyDescent="0.25">
      <c r="A11022" s="21" t="s">
        <v>2119</v>
      </c>
      <c r="B11022" s="25">
        <v>42551</v>
      </c>
      <c r="C11022" s="21" t="s">
        <v>1015</v>
      </c>
      <c r="D11022" s="21" t="s">
        <v>508</v>
      </c>
      <c r="E11022" s="26">
        <v>642.63</v>
      </c>
      <c r="G11022" s="21" t="s">
        <v>454</v>
      </c>
      <c r="I11022" s="25" t="str">
        <f>YEAR(B11022)&amp;"_"&amp;WEEKNUM(B11022)</f>
        <v>2016_27</v>
      </c>
      <c r="P11022" s="21" t="e">
        <f t="shared" ca="1" si="390"/>
        <v>#NAME?</v>
      </c>
    </row>
    <row r="11023" spans="1:16" x14ac:dyDescent="0.25">
      <c r="A11023" s="21" t="s">
        <v>2119</v>
      </c>
      <c r="B11023" s="25">
        <v>42551</v>
      </c>
      <c r="C11023" s="21" t="s">
        <v>1230</v>
      </c>
      <c r="D11023" s="21" t="s">
        <v>2050</v>
      </c>
      <c r="F11023" s="26">
        <v>20.36</v>
      </c>
      <c r="G11023" s="21" t="s">
        <v>905</v>
      </c>
      <c r="P11023" s="21" t="e">
        <f t="shared" ca="1" si="390"/>
        <v>#NAME?</v>
      </c>
    </row>
    <row r="11024" spans="1:16" x14ac:dyDescent="0.25">
      <c r="A11024" s="21" t="s">
        <v>2119</v>
      </c>
      <c r="B11024" s="25">
        <v>42551</v>
      </c>
      <c r="C11024" s="21" t="s">
        <v>1230</v>
      </c>
      <c r="D11024" s="21" t="s">
        <v>2051</v>
      </c>
      <c r="F11024" s="26">
        <v>1329.09</v>
      </c>
      <c r="G11024" s="21" t="s">
        <v>905</v>
      </c>
      <c r="P11024" s="21" t="e">
        <f t="shared" ca="1" si="390"/>
        <v>#NAME?</v>
      </c>
    </row>
    <row r="11025" spans="1:16" x14ac:dyDescent="0.25">
      <c r="A11025" s="21" t="s">
        <v>2119</v>
      </c>
      <c r="B11025" s="25">
        <v>42551</v>
      </c>
      <c r="C11025" s="21" t="s">
        <v>6</v>
      </c>
      <c r="D11025" s="21" t="s">
        <v>2052</v>
      </c>
      <c r="F11025" s="26">
        <v>1224.0999999999999</v>
      </c>
      <c r="G11025" s="21" t="s">
        <v>1453</v>
      </c>
      <c r="P11025" s="21" t="e">
        <f t="shared" ca="1" si="390"/>
        <v>#NAME?</v>
      </c>
    </row>
    <row r="11026" spans="1:16" x14ac:dyDescent="0.25">
      <c r="A11026" s="21" t="s">
        <v>2119</v>
      </c>
      <c r="B11026" s="25">
        <v>42551</v>
      </c>
      <c r="C11026" s="21" t="s">
        <v>1230</v>
      </c>
      <c r="D11026" s="21" t="s">
        <v>2053</v>
      </c>
      <c r="F11026" s="26">
        <v>71.61</v>
      </c>
      <c r="G11026" s="21" t="s">
        <v>905</v>
      </c>
      <c r="P11026" s="21" t="e">
        <f t="shared" ca="1" si="390"/>
        <v>#NAME?</v>
      </c>
    </row>
    <row r="11027" spans="1:16" x14ac:dyDescent="0.25">
      <c r="A11027" s="21" t="s">
        <v>2119</v>
      </c>
      <c r="B11027" s="25">
        <v>42551</v>
      </c>
      <c r="C11027" s="21" t="s">
        <v>6</v>
      </c>
      <c r="D11027" s="21" t="s">
        <v>2054</v>
      </c>
      <c r="F11027" s="26">
        <v>147.31</v>
      </c>
      <c r="G11027" s="21" t="s">
        <v>1889</v>
      </c>
      <c r="P11027" s="21" t="e">
        <f t="shared" ca="1" si="390"/>
        <v>#NAME?</v>
      </c>
    </row>
    <row r="11028" spans="1:16" x14ac:dyDescent="0.25">
      <c r="A11028" s="21" t="s">
        <v>2119</v>
      </c>
      <c r="B11028" s="25">
        <v>42551</v>
      </c>
      <c r="C11028" s="21" t="s">
        <v>6</v>
      </c>
      <c r="D11028" s="21" t="s">
        <v>2055</v>
      </c>
      <c r="F11028" s="26">
        <v>120.55</v>
      </c>
      <c r="G11028" s="21" t="s">
        <v>1889</v>
      </c>
      <c r="P11028" s="21" t="e">
        <f t="shared" ca="1" si="390"/>
        <v>#NAME?</v>
      </c>
    </row>
    <row r="11029" spans="1:16" x14ac:dyDescent="0.25">
      <c r="A11029" s="21" t="s">
        <v>2119</v>
      </c>
      <c r="B11029" s="25">
        <v>42551</v>
      </c>
      <c r="C11029" s="21" t="s">
        <v>6</v>
      </c>
      <c r="D11029" s="21" t="s">
        <v>2056</v>
      </c>
      <c r="F11029" s="26">
        <v>18.989999999999998</v>
      </c>
      <c r="G11029" s="21" t="s">
        <v>1450</v>
      </c>
      <c r="P11029" s="21" t="e">
        <f t="shared" ca="1" si="390"/>
        <v>#NAME?</v>
      </c>
    </row>
    <row r="11030" spans="1:16" x14ac:dyDescent="0.25">
      <c r="A11030" s="21" t="s">
        <v>2119</v>
      </c>
      <c r="B11030" s="25">
        <v>42551</v>
      </c>
      <c r="C11030" s="21" t="s">
        <v>21</v>
      </c>
      <c r="D11030" s="21" t="s">
        <v>947</v>
      </c>
      <c r="E11030" s="26">
        <v>2295</v>
      </c>
      <c r="G11030" s="21" t="s">
        <v>1538</v>
      </c>
      <c r="P11030" s="21" t="e">
        <f t="shared" ca="1" si="390"/>
        <v>#NAME?</v>
      </c>
    </row>
    <row r="11031" spans="1:16" x14ac:dyDescent="0.25">
      <c r="A11031" s="21" t="s">
        <v>2119</v>
      </c>
      <c r="B11031" s="25">
        <v>42551</v>
      </c>
      <c r="C11031" s="21" t="s">
        <v>21</v>
      </c>
      <c r="D11031" s="21" t="s">
        <v>947</v>
      </c>
      <c r="E11031" s="26">
        <v>1530</v>
      </c>
      <c r="G11031" s="21" t="s">
        <v>1617</v>
      </c>
      <c r="P11031" s="21" t="e">
        <f t="shared" ca="1" si="390"/>
        <v>#NAME?</v>
      </c>
    </row>
    <row r="11032" spans="1:16" x14ac:dyDescent="0.25">
      <c r="A11032" s="21" t="s">
        <v>2119</v>
      </c>
      <c r="B11032" s="25">
        <v>42551</v>
      </c>
      <c r="C11032" s="21" t="s">
        <v>21</v>
      </c>
      <c r="D11032" s="21" t="s">
        <v>947</v>
      </c>
      <c r="E11032" s="26">
        <v>2125</v>
      </c>
      <c r="G11032" s="21" t="s">
        <v>1635</v>
      </c>
      <c r="P11032" s="21" t="e">
        <f t="shared" ca="1" si="390"/>
        <v>#NAME?</v>
      </c>
    </row>
    <row r="11033" spans="1:16" x14ac:dyDescent="0.25">
      <c r="A11033" s="21" t="s">
        <v>2119</v>
      </c>
      <c r="B11033" s="25">
        <v>42551</v>
      </c>
      <c r="C11033" s="21" t="s">
        <v>21</v>
      </c>
      <c r="D11033" s="21" t="s">
        <v>947</v>
      </c>
      <c r="E11033" s="26">
        <v>1800</v>
      </c>
      <c r="G11033" s="21" t="s">
        <v>1616</v>
      </c>
      <c r="P11033" s="21" t="e">
        <f t="shared" ca="1" si="390"/>
        <v>#NAME?</v>
      </c>
    </row>
    <row r="11034" spans="1:16" x14ac:dyDescent="0.25">
      <c r="A11034" s="21" t="s">
        <v>2119</v>
      </c>
      <c r="B11034" s="25">
        <v>42551</v>
      </c>
      <c r="C11034" s="21" t="s">
        <v>21</v>
      </c>
      <c r="D11034" s="21" t="s">
        <v>947</v>
      </c>
      <c r="E11034" s="26">
        <v>995</v>
      </c>
      <c r="G11034" s="21" t="s">
        <v>1646</v>
      </c>
      <c r="P11034" s="21" t="e">
        <f t="shared" ca="1" si="390"/>
        <v>#NAME?</v>
      </c>
    </row>
    <row r="11035" spans="1:16" x14ac:dyDescent="0.25">
      <c r="A11035" s="21" t="s">
        <v>2119</v>
      </c>
      <c r="B11035" s="25">
        <v>42552</v>
      </c>
      <c r="C11035" s="21" t="s">
        <v>21</v>
      </c>
      <c r="D11035" s="21" t="s">
        <v>1487</v>
      </c>
      <c r="E11035" s="26">
        <v>320</v>
      </c>
      <c r="G11035" s="21" t="s">
        <v>2038</v>
      </c>
      <c r="I11035" s="25" t="str">
        <f>YEAR(B11035)&amp;"_"&amp;WEEKNUM(B11035)</f>
        <v>2016_27</v>
      </c>
      <c r="P11035" s="21" t="e">
        <f t="shared" ca="1" si="390"/>
        <v>#NAME?</v>
      </c>
    </row>
    <row r="11036" spans="1:16" x14ac:dyDescent="0.25">
      <c r="A11036" s="21" t="s">
        <v>2119</v>
      </c>
      <c r="B11036" s="25">
        <v>42552</v>
      </c>
      <c r="C11036" s="21" t="s">
        <v>21</v>
      </c>
      <c r="D11036" s="21" t="s">
        <v>2039</v>
      </c>
      <c r="E11036" s="26">
        <v>3500</v>
      </c>
      <c r="G11036" s="21" t="s">
        <v>1567</v>
      </c>
      <c r="H11036" s="21" t="s">
        <v>1770</v>
      </c>
      <c r="I11036" s="25" t="str">
        <f>YEAR(B11036)&amp;"_"&amp;WEEKNUM(B11036)</f>
        <v>2016_27</v>
      </c>
      <c r="P11036" s="21" t="e">
        <f t="shared" ca="1" si="390"/>
        <v>#NAME?</v>
      </c>
    </row>
    <row r="11037" spans="1:16" x14ac:dyDescent="0.25">
      <c r="A11037" s="21" t="s">
        <v>2119</v>
      </c>
      <c r="B11037" s="25">
        <v>42552</v>
      </c>
      <c r="C11037" s="21" t="s">
        <v>1015</v>
      </c>
      <c r="D11037" s="21" t="s">
        <v>1033</v>
      </c>
      <c r="E11037" s="26">
        <v>4000</v>
      </c>
      <c r="G11037" s="21" t="s">
        <v>1538</v>
      </c>
      <c r="H11037" s="21" t="s">
        <v>1770</v>
      </c>
      <c r="I11037" s="25" t="str">
        <f>YEAR(B11037)&amp;"_"&amp;WEEKNUM(B11037)</f>
        <v>2016_27</v>
      </c>
      <c r="P11037" s="21" t="e">
        <f t="shared" ca="1" si="390"/>
        <v>#NAME?</v>
      </c>
    </row>
    <row r="11038" spans="1:16" x14ac:dyDescent="0.25">
      <c r="A11038" s="21" t="s">
        <v>2119</v>
      </c>
      <c r="B11038" s="25">
        <v>42552</v>
      </c>
      <c r="C11038" s="21" t="s">
        <v>1230</v>
      </c>
      <c r="D11038" s="21" t="s">
        <v>2045</v>
      </c>
      <c r="F11038" s="26">
        <v>279.63</v>
      </c>
      <c r="G11038" s="21" t="s">
        <v>905</v>
      </c>
      <c r="P11038" s="21" t="e">
        <f t="shared" ca="1" si="390"/>
        <v>#NAME?</v>
      </c>
    </row>
    <row r="11039" spans="1:16" x14ac:dyDescent="0.25">
      <c r="A11039" s="21" t="s">
        <v>2119</v>
      </c>
      <c r="B11039" s="25">
        <v>42552</v>
      </c>
      <c r="C11039" s="21" t="s">
        <v>1230</v>
      </c>
      <c r="D11039" s="21" t="s">
        <v>2046</v>
      </c>
      <c r="F11039" s="26">
        <v>419.64</v>
      </c>
      <c r="G11039" s="21" t="s">
        <v>905</v>
      </c>
      <c r="P11039" s="21" t="e">
        <f t="shared" ca="1" si="390"/>
        <v>#NAME?</v>
      </c>
    </row>
    <row r="11040" spans="1:16" x14ac:dyDescent="0.25">
      <c r="A11040" s="21" t="s">
        <v>2119</v>
      </c>
      <c r="B11040" s="25">
        <v>42552</v>
      </c>
      <c r="C11040" s="21" t="s">
        <v>6</v>
      </c>
      <c r="D11040" s="21" t="s">
        <v>2047</v>
      </c>
      <c r="F11040" s="26">
        <v>55.07</v>
      </c>
      <c r="G11040" s="21" t="s">
        <v>326</v>
      </c>
    </row>
    <row r="11041" spans="1:9" x14ac:dyDescent="0.25">
      <c r="A11041" s="21" t="s">
        <v>2119</v>
      </c>
      <c r="B11041" s="25">
        <v>42552</v>
      </c>
      <c r="C11041" s="21" t="s">
        <v>6</v>
      </c>
      <c r="D11041" s="21" t="s">
        <v>2048</v>
      </c>
      <c r="F11041" s="26">
        <v>62.64</v>
      </c>
      <c r="G11041" s="28" t="s">
        <v>1631</v>
      </c>
    </row>
    <row r="11042" spans="1:9" x14ac:dyDescent="0.25">
      <c r="A11042" s="21" t="s">
        <v>2119</v>
      </c>
      <c r="B11042" s="25">
        <v>42552</v>
      </c>
      <c r="C11042" s="21">
        <v>146084073405</v>
      </c>
      <c r="D11042" s="21" t="s">
        <v>2049</v>
      </c>
      <c r="F11042" s="26">
        <v>83</v>
      </c>
      <c r="G11042" s="21" t="s">
        <v>2121</v>
      </c>
    </row>
    <row r="11043" spans="1:9" x14ac:dyDescent="0.25">
      <c r="A11043" s="21" t="s">
        <v>2119</v>
      </c>
      <c r="B11043" s="25">
        <v>42553</v>
      </c>
      <c r="C11043" s="21" t="s">
        <v>1230</v>
      </c>
      <c r="D11043" s="21" t="s">
        <v>2043</v>
      </c>
      <c r="F11043" s="26">
        <v>94.29</v>
      </c>
      <c r="G11043" s="21" t="s">
        <v>905</v>
      </c>
    </row>
    <row r="11044" spans="1:9" x14ac:dyDescent="0.25">
      <c r="A11044" s="21" t="s">
        <v>2119</v>
      </c>
      <c r="B11044" s="25">
        <v>42553</v>
      </c>
      <c r="C11044" s="21" t="s">
        <v>6</v>
      </c>
      <c r="D11044" s="21" t="s">
        <v>2044</v>
      </c>
      <c r="F11044" s="26">
        <v>1526.84</v>
      </c>
      <c r="G11044" s="21" t="s">
        <v>1567</v>
      </c>
    </row>
    <row r="11045" spans="1:9" x14ac:dyDescent="0.25">
      <c r="A11045" s="21" t="s">
        <v>2119</v>
      </c>
      <c r="B11045" s="25">
        <v>42555</v>
      </c>
      <c r="C11045" s="21">
        <v>146084073405</v>
      </c>
      <c r="D11045" s="21" t="s">
        <v>299</v>
      </c>
      <c r="E11045" s="21"/>
      <c r="F11045" s="55">
        <v>31.74</v>
      </c>
      <c r="G11045" s="21" t="s">
        <v>2121</v>
      </c>
    </row>
    <row r="11046" spans="1:9" x14ac:dyDescent="0.25">
      <c r="A11046" s="21" t="s">
        <v>2119</v>
      </c>
      <c r="B11046" s="25">
        <v>42556</v>
      </c>
      <c r="C11046" s="21" t="s">
        <v>21</v>
      </c>
      <c r="D11046" s="21" t="s">
        <v>1539</v>
      </c>
      <c r="E11046" s="26">
        <v>100</v>
      </c>
      <c r="G11046" s="21" t="s">
        <v>1111</v>
      </c>
      <c r="H11046" s="21" t="s">
        <v>1771</v>
      </c>
      <c r="I11046" s="25" t="str">
        <f t="shared" ref="I11046:I11063" si="391">YEAR(B11046)&amp;"_"&amp;WEEKNUM(B11046)</f>
        <v>2016_28</v>
      </c>
    </row>
    <row r="11047" spans="1:9" x14ac:dyDescent="0.25">
      <c r="A11047" s="21" t="s">
        <v>2119</v>
      </c>
      <c r="B11047" s="25">
        <v>42556</v>
      </c>
      <c r="C11047" s="21" t="s">
        <v>21</v>
      </c>
      <c r="D11047" s="21" t="s">
        <v>40</v>
      </c>
      <c r="E11047" s="26">
        <v>3000</v>
      </c>
      <c r="G11047" s="21" t="s">
        <v>1567</v>
      </c>
      <c r="H11047" s="21" t="s">
        <v>1770</v>
      </c>
      <c r="I11047" s="25" t="str">
        <f t="shared" si="391"/>
        <v>2016_28</v>
      </c>
    </row>
    <row r="11048" spans="1:9" x14ac:dyDescent="0.25">
      <c r="A11048" s="21" t="s">
        <v>2119</v>
      </c>
      <c r="B11048" s="25">
        <v>42556</v>
      </c>
      <c r="C11048" s="21" t="s">
        <v>21</v>
      </c>
      <c r="D11048" s="21" t="s">
        <v>40</v>
      </c>
      <c r="E11048" s="26">
        <v>1420</v>
      </c>
      <c r="G11048" s="21" t="s">
        <v>2012</v>
      </c>
      <c r="H11048" s="21" t="s">
        <v>1770</v>
      </c>
      <c r="I11048" s="25" t="str">
        <f t="shared" si="391"/>
        <v>2016_28</v>
      </c>
    </row>
    <row r="11049" spans="1:9" x14ac:dyDescent="0.25">
      <c r="A11049" s="21" t="s">
        <v>2119</v>
      </c>
      <c r="B11049" s="25">
        <v>42556</v>
      </c>
      <c r="C11049" s="21" t="s">
        <v>21</v>
      </c>
      <c r="D11049" s="21" t="s">
        <v>40</v>
      </c>
      <c r="E11049" s="26">
        <v>900</v>
      </c>
      <c r="G11049" s="21" t="s">
        <v>1453</v>
      </c>
      <c r="H11049" s="21" t="s">
        <v>1770</v>
      </c>
      <c r="I11049" s="25" t="str">
        <f t="shared" si="391"/>
        <v>2016_28</v>
      </c>
    </row>
    <row r="11050" spans="1:9" x14ac:dyDescent="0.25">
      <c r="A11050" s="21" t="s">
        <v>2119</v>
      </c>
      <c r="B11050" s="25">
        <v>42556</v>
      </c>
      <c r="C11050" s="21" t="s">
        <v>21</v>
      </c>
      <c r="D11050" s="21" t="s">
        <v>40</v>
      </c>
      <c r="E11050" s="26">
        <v>1400</v>
      </c>
      <c r="G11050" s="21" t="s">
        <v>2037</v>
      </c>
      <c r="H11050" s="21" t="s">
        <v>1770</v>
      </c>
      <c r="I11050" s="25" t="str">
        <f t="shared" si="391"/>
        <v>2016_28</v>
      </c>
    </row>
    <row r="11051" spans="1:9" x14ac:dyDescent="0.25">
      <c r="A11051" s="21" t="s">
        <v>2119</v>
      </c>
      <c r="B11051" s="25">
        <v>42556</v>
      </c>
      <c r="C11051" s="21" t="s">
        <v>21</v>
      </c>
      <c r="D11051" s="21" t="s">
        <v>40</v>
      </c>
      <c r="E11051" s="26">
        <v>135</v>
      </c>
      <c r="G11051" s="21" t="s">
        <v>69</v>
      </c>
      <c r="H11051" s="21" t="s">
        <v>1573</v>
      </c>
      <c r="I11051" s="25" t="str">
        <f t="shared" si="391"/>
        <v>2016_28</v>
      </c>
    </row>
    <row r="11052" spans="1:9" x14ac:dyDescent="0.25">
      <c r="A11052" s="21" t="s">
        <v>2119</v>
      </c>
      <c r="B11052" s="25">
        <v>42556</v>
      </c>
      <c r="C11052" s="21" t="s">
        <v>21</v>
      </c>
      <c r="D11052" s="21" t="s">
        <v>40</v>
      </c>
      <c r="E11052" s="26">
        <v>135</v>
      </c>
      <c r="G11052" s="21" t="s">
        <v>356</v>
      </c>
      <c r="H11052" s="21" t="s">
        <v>1771</v>
      </c>
      <c r="I11052" s="25" t="str">
        <f t="shared" si="391"/>
        <v>2016_28</v>
      </c>
    </row>
    <row r="11053" spans="1:9" x14ac:dyDescent="0.25">
      <c r="A11053" s="21" t="s">
        <v>2119</v>
      </c>
      <c r="B11053" s="25">
        <v>42556</v>
      </c>
      <c r="C11053" s="21" t="s">
        <v>21</v>
      </c>
      <c r="D11053" s="21" t="s">
        <v>40</v>
      </c>
      <c r="E11053" s="26">
        <v>150</v>
      </c>
      <c r="G11053" s="21" t="s">
        <v>1616</v>
      </c>
      <c r="H11053" s="21" t="s">
        <v>1772</v>
      </c>
      <c r="I11053" s="25" t="str">
        <f t="shared" si="391"/>
        <v>2016_28</v>
      </c>
    </row>
    <row r="11054" spans="1:9" x14ac:dyDescent="0.25">
      <c r="A11054" s="21" t="s">
        <v>2119</v>
      </c>
      <c r="B11054" s="25">
        <v>42556</v>
      </c>
      <c r="C11054" s="21" t="s">
        <v>21</v>
      </c>
      <c r="D11054" s="21" t="s">
        <v>40</v>
      </c>
      <c r="E11054" s="26">
        <v>2000</v>
      </c>
      <c r="G11054" s="21" t="s">
        <v>1675</v>
      </c>
      <c r="H11054" s="21" t="s">
        <v>1772</v>
      </c>
      <c r="I11054" s="25" t="str">
        <f t="shared" si="391"/>
        <v>2016_28</v>
      </c>
    </row>
    <row r="11055" spans="1:9" x14ac:dyDescent="0.25">
      <c r="A11055" s="21" t="s">
        <v>2119</v>
      </c>
      <c r="B11055" s="25">
        <v>42556</v>
      </c>
      <c r="C11055" s="21" t="s">
        <v>21</v>
      </c>
      <c r="D11055" s="21" t="s">
        <v>40</v>
      </c>
      <c r="E11055" s="26">
        <v>1900</v>
      </c>
      <c r="G11055" s="21" t="s">
        <v>1899</v>
      </c>
      <c r="H11055" s="21" t="s">
        <v>1772</v>
      </c>
      <c r="I11055" s="25" t="str">
        <f t="shared" si="391"/>
        <v>2016_28</v>
      </c>
    </row>
    <row r="11056" spans="1:9" x14ac:dyDescent="0.25">
      <c r="A11056" s="21" t="s">
        <v>2119</v>
      </c>
      <c r="B11056" s="25">
        <v>42556</v>
      </c>
      <c r="C11056" s="21" t="s">
        <v>21</v>
      </c>
      <c r="D11056" s="21" t="s">
        <v>1419</v>
      </c>
      <c r="E11056" s="26">
        <v>2702</v>
      </c>
      <c r="G11056" s="21" t="s">
        <v>1889</v>
      </c>
      <c r="H11056" s="21" t="s">
        <v>1770</v>
      </c>
      <c r="I11056" s="25" t="str">
        <f t="shared" si="391"/>
        <v>2016_28</v>
      </c>
    </row>
    <row r="11057" spans="1:9" x14ac:dyDescent="0.25">
      <c r="A11057" s="21" t="s">
        <v>2119</v>
      </c>
      <c r="B11057" s="25">
        <v>42556</v>
      </c>
      <c r="C11057" s="21" t="s">
        <v>21</v>
      </c>
      <c r="D11057" s="21" t="s">
        <v>726</v>
      </c>
      <c r="E11057" s="26">
        <v>2500</v>
      </c>
      <c r="G11057" s="21" t="s">
        <v>1567</v>
      </c>
      <c r="H11057" s="21" t="s">
        <v>1770</v>
      </c>
      <c r="I11057" s="25" t="str">
        <f t="shared" si="391"/>
        <v>2016_28</v>
      </c>
    </row>
    <row r="11058" spans="1:9" x14ac:dyDescent="0.25">
      <c r="A11058" s="21" t="s">
        <v>2119</v>
      </c>
      <c r="B11058" s="25">
        <v>42556</v>
      </c>
      <c r="C11058" s="21" t="s">
        <v>21</v>
      </c>
      <c r="D11058" s="21" t="s">
        <v>295</v>
      </c>
      <c r="E11058" s="26">
        <v>1750</v>
      </c>
      <c r="G11058" s="21" t="s">
        <v>905</v>
      </c>
      <c r="H11058" s="21" t="s">
        <v>1573</v>
      </c>
      <c r="I11058" s="25" t="str">
        <f t="shared" si="391"/>
        <v>2016_28</v>
      </c>
    </row>
    <row r="11059" spans="1:9" x14ac:dyDescent="0.25">
      <c r="A11059" s="21" t="s">
        <v>2119</v>
      </c>
      <c r="B11059" s="25">
        <v>42556</v>
      </c>
      <c r="C11059" s="21" t="s">
        <v>21</v>
      </c>
      <c r="D11059" s="21" t="s">
        <v>1419</v>
      </c>
      <c r="E11059" s="26">
        <v>1999</v>
      </c>
      <c r="G11059" s="21" t="s">
        <v>1889</v>
      </c>
      <c r="H11059" s="21" t="s">
        <v>1770</v>
      </c>
      <c r="I11059" s="25" t="str">
        <f t="shared" si="391"/>
        <v>2016_28</v>
      </c>
    </row>
    <row r="11060" spans="1:9" x14ac:dyDescent="0.25">
      <c r="A11060" s="21" t="s">
        <v>2119</v>
      </c>
      <c r="B11060" s="25">
        <v>42556</v>
      </c>
      <c r="C11060" s="21" t="s">
        <v>21</v>
      </c>
      <c r="D11060" s="21" t="s">
        <v>2123</v>
      </c>
      <c r="E11060" s="26">
        <v>1999</v>
      </c>
      <c r="G11060" s="21" t="s">
        <v>1889</v>
      </c>
      <c r="H11060" s="21" t="s">
        <v>1770</v>
      </c>
      <c r="I11060" s="25" t="str">
        <f t="shared" si="391"/>
        <v>2016_28</v>
      </c>
    </row>
    <row r="11061" spans="1:9" x14ac:dyDescent="0.25">
      <c r="A11061" s="21" t="s">
        <v>2119</v>
      </c>
      <c r="B11061" s="25">
        <v>42556</v>
      </c>
      <c r="C11061" s="21" t="s">
        <v>1015</v>
      </c>
      <c r="D11061" s="21" t="s">
        <v>1216</v>
      </c>
      <c r="E11061" s="26">
        <v>250</v>
      </c>
      <c r="G11061" s="21" t="s">
        <v>1453</v>
      </c>
      <c r="I11061" s="25" t="str">
        <f t="shared" si="391"/>
        <v>2016_28</v>
      </c>
    </row>
    <row r="11062" spans="1:9" x14ac:dyDescent="0.25">
      <c r="A11062" s="21" t="s">
        <v>2119</v>
      </c>
      <c r="B11062" s="25">
        <v>42556</v>
      </c>
      <c r="C11062" s="21" t="s">
        <v>1015</v>
      </c>
      <c r="D11062" s="21" t="s">
        <v>1216</v>
      </c>
      <c r="E11062" s="26">
        <v>250</v>
      </c>
      <c r="G11062" s="21" t="s">
        <v>1889</v>
      </c>
      <c r="I11062" s="25" t="str">
        <f t="shared" si="391"/>
        <v>2016_28</v>
      </c>
    </row>
    <row r="11063" spans="1:9" x14ac:dyDescent="0.25">
      <c r="A11063" s="21" t="s">
        <v>2119</v>
      </c>
      <c r="B11063" s="25">
        <v>42556</v>
      </c>
      <c r="C11063" s="21" t="s">
        <v>1015</v>
      </c>
      <c r="D11063" s="21" t="s">
        <v>1147</v>
      </c>
      <c r="E11063" s="26">
        <v>232</v>
      </c>
      <c r="G11063" s="21" t="s">
        <v>69</v>
      </c>
      <c r="I11063" s="25" t="str">
        <f t="shared" si="391"/>
        <v>2016_28</v>
      </c>
    </row>
    <row r="11064" spans="1:9" x14ac:dyDescent="0.25">
      <c r="A11064" s="21" t="s">
        <v>2119</v>
      </c>
      <c r="B11064" s="25">
        <v>42556</v>
      </c>
      <c r="C11064" s="21">
        <v>146084073405</v>
      </c>
      <c r="D11064" s="21" t="s">
        <v>299</v>
      </c>
      <c r="E11064" s="21"/>
      <c r="F11064" s="55">
        <v>9.51</v>
      </c>
      <c r="G11064" s="21" t="s">
        <v>2121</v>
      </c>
    </row>
    <row r="11065" spans="1:9" x14ac:dyDescent="0.25">
      <c r="A11065" s="21" t="s">
        <v>2119</v>
      </c>
      <c r="B11065" s="25">
        <v>42556</v>
      </c>
      <c r="C11065" s="21" t="s">
        <v>1230</v>
      </c>
      <c r="D11065" s="21" t="s">
        <v>2184</v>
      </c>
      <c r="E11065" s="21"/>
      <c r="F11065" s="55">
        <v>116.21</v>
      </c>
      <c r="G11065" s="21" t="s">
        <v>905</v>
      </c>
    </row>
    <row r="11066" spans="1:9" x14ac:dyDescent="0.25">
      <c r="A11066" s="21" t="s">
        <v>2119</v>
      </c>
      <c r="B11066" s="25">
        <v>42556</v>
      </c>
      <c r="C11066" s="21" t="s">
        <v>1230</v>
      </c>
      <c r="D11066" s="21" t="s">
        <v>2185</v>
      </c>
      <c r="E11066" s="21"/>
      <c r="F11066" s="55">
        <v>41.92</v>
      </c>
      <c r="G11066" s="21" t="s">
        <v>1326</v>
      </c>
    </row>
    <row r="11067" spans="1:9" x14ac:dyDescent="0.25">
      <c r="A11067" s="21" t="s">
        <v>2119</v>
      </c>
      <c r="B11067" s="25">
        <v>42556</v>
      </c>
      <c r="C11067" s="21" t="s">
        <v>6</v>
      </c>
      <c r="D11067" s="21" t="s">
        <v>2186</v>
      </c>
      <c r="E11067" s="21"/>
      <c r="F11067" s="55">
        <v>871.05</v>
      </c>
      <c r="G11067" s="21" t="s">
        <v>2012</v>
      </c>
    </row>
    <row r="11068" spans="1:9" x14ac:dyDescent="0.25">
      <c r="A11068" s="21" t="s">
        <v>2119</v>
      </c>
      <c r="B11068" s="25">
        <v>42556</v>
      </c>
      <c r="C11068" s="21" t="s">
        <v>1230</v>
      </c>
      <c r="D11068" s="21" t="s">
        <v>2187</v>
      </c>
      <c r="E11068" s="21"/>
      <c r="F11068" s="55">
        <v>660.37</v>
      </c>
      <c r="G11068" s="21" t="s">
        <v>905</v>
      </c>
    </row>
    <row r="11069" spans="1:9" x14ac:dyDescent="0.25">
      <c r="A11069" s="21" t="s">
        <v>2119</v>
      </c>
      <c r="B11069" s="25">
        <v>42557</v>
      </c>
      <c r="C11069" s="21" t="s">
        <v>1015</v>
      </c>
      <c r="D11069" s="21" t="s">
        <v>46</v>
      </c>
      <c r="E11069" s="26">
        <v>1300</v>
      </c>
      <c r="G11069" s="21" t="s">
        <v>905</v>
      </c>
      <c r="I11069" s="25" t="str">
        <f>YEAR(B11069)&amp;"_"&amp;WEEKNUM(B11069)</f>
        <v>2016_28</v>
      </c>
    </row>
    <row r="11070" spans="1:9" x14ac:dyDescent="0.25">
      <c r="A11070" s="21" t="s">
        <v>2119</v>
      </c>
      <c r="B11070" s="25">
        <v>42557</v>
      </c>
      <c r="C11070" s="21" t="s">
        <v>1015</v>
      </c>
      <c r="D11070" s="21" t="s">
        <v>1018</v>
      </c>
      <c r="E11070" s="26">
        <v>213.9</v>
      </c>
      <c r="G11070" s="21" t="s">
        <v>2037</v>
      </c>
      <c r="I11070" s="25" t="str">
        <f>YEAR(B11070)&amp;"_"&amp;WEEKNUM(B11070)</f>
        <v>2016_28</v>
      </c>
    </row>
    <row r="11071" spans="1:9" x14ac:dyDescent="0.25">
      <c r="A11071" s="21" t="s">
        <v>2119</v>
      </c>
      <c r="B11071" s="25">
        <v>42557</v>
      </c>
      <c r="C11071" s="21" t="s">
        <v>1015</v>
      </c>
      <c r="D11071" s="21" t="s">
        <v>1018</v>
      </c>
      <c r="E11071" s="26">
        <v>185.61</v>
      </c>
      <c r="G11071" s="21" t="s">
        <v>2037</v>
      </c>
      <c r="I11071" s="25" t="str">
        <f>YEAR(B11071)&amp;"_"&amp;WEEKNUM(B11071)</f>
        <v>2016_28</v>
      </c>
    </row>
    <row r="11072" spans="1:9" x14ac:dyDescent="0.25">
      <c r="A11072" s="21" t="s">
        <v>2119</v>
      </c>
      <c r="B11072" s="25">
        <v>42557</v>
      </c>
      <c r="C11072" s="21">
        <v>146084073405</v>
      </c>
      <c r="D11072" s="21" t="s">
        <v>299</v>
      </c>
      <c r="E11072" s="21"/>
      <c r="F11072" s="55">
        <v>14.71</v>
      </c>
      <c r="G11072" s="21" t="s">
        <v>2121</v>
      </c>
    </row>
    <row r="11073" spans="1:9" x14ac:dyDescent="0.25">
      <c r="A11073" s="21" t="s">
        <v>2119</v>
      </c>
      <c r="B11073" s="25">
        <v>42557</v>
      </c>
      <c r="C11073" s="21" t="s">
        <v>1230</v>
      </c>
      <c r="D11073" s="21" t="s">
        <v>2180</v>
      </c>
      <c r="E11073" s="21"/>
      <c r="F11073" s="55">
        <v>293.64</v>
      </c>
      <c r="G11073" s="21" t="s">
        <v>905</v>
      </c>
    </row>
    <row r="11074" spans="1:9" x14ac:dyDescent="0.25">
      <c r="A11074" s="21" t="s">
        <v>2119</v>
      </c>
      <c r="B11074" s="25">
        <v>42557</v>
      </c>
      <c r="C11074" s="21" t="s">
        <v>1230</v>
      </c>
      <c r="D11074" s="21" t="s">
        <v>2181</v>
      </c>
      <c r="E11074" s="21"/>
      <c r="F11074" s="55">
        <v>96.81</v>
      </c>
      <c r="G11074" s="21" t="s">
        <v>905</v>
      </c>
    </row>
    <row r="11075" spans="1:9" x14ac:dyDescent="0.25">
      <c r="A11075" s="21" t="s">
        <v>2119</v>
      </c>
      <c r="B11075" s="25">
        <v>42557</v>
      </c>
      <c r="C11075" s="21" t="s">
        <v>6</v>
      </c>
      <c r="D11075" s="21" t="s">
        <v>2182</v>
      </c>
      <c r="E11075" s="21"/>
      <c r="F11075" s="55">
        <v>548.54</v>
      </c>
      <c r="G11075" s="21" t="s">
        <v>1630</v>
      </c>
    </row>
    <row r="11076" spans="1:9" x14ac:dyDescent="0.25">
      <c r="A11076" s="21" t="s">
        <v>2119</v>
      </c>
      <c r="B11076" s="25">
        <v>42557</v>
      </c>
      <c r="C11076" s="21" t="s">
        <v>1230</v>
      </c>
      <c r="D11076" s="21" t="s">
        <v>2183</v>
      </c>
      <c r="E11076" s="21"/>
      <c r="F11076" s="55">
        <v>29.62</v>
      </c>
      <c r="G11076" s="21" t="s">
        <v>2037</v>
      </c>
    </row>
    <row r="11077" spans="1:9" x14ac:dyDescent="0.25">
      <c r="A11077" s="21" t="s">
        <v>2119</v>
      </c>
      <c r="B11077" s="25">
        <v>42558</v>
      </c>
      <c r="C11077" s="21" t="s">
        <v>1015</v>
      </c>
      <c r="D11077" s="21" t="s">
        <v>1018</v>
      </c>
      <c r="E11077" s="26">
        <v>100</v>
      </c>
      <c r="G11077" s="21" t="s">
        <v>2037</v>
      </c>
      <c r="I11077" s="25" t="str">
        <f>YEAR(B11077)&amp;"_"&amp;WEEKNUM(B11077)</f>
        <v>2016_28</v>
      </c>
    </row>
    <row r="11078" spans="1:9" x14ac:dyDescent="0.25">
      <c r="A11078" s="21" t="s">
        <v>2119</v>
      </c>
      <c r="B11078" s="25">
        <v>42558</v>
      </c>
      <c r="C11078" s="21" t="s">
        <v>1015</v>
      </c>
      <c r="D11078" s="21" t="s">
        <v>1018</v>
      </c>
      <c r="E11078" s="26">
        <v>176.64</v>
      </c>
      <c r="G11078" s="21" t="s">
        <v>2037</v>
      </c>
      <c r="I11078" s="25" t="str">
        <f>YEAR(B11078)&amp;"_"&amp;WEEKNUM(B11078)</f>
        <v>2016_28</v>
      </c>
    </row>
    <row r="11079" spans="1:9" x14ac:dyDescent="0.25">
      <c r="A11079" s="21" t="s">
        <v>2119</v>
      </c>
      <c r="B11079" s="25">
        <v>42558</v>
      </c>
      <c r="C11079" s="21" t="s">
        <v>6</v>
      </c>
      <c r="D11079" s="21" t="s">
        <v>2175</v>
      </c>
      <c r="E11079" s="21"/>
      <c r="F11079" s="55">
        <v>120.71</v>
      </c>
      <c r="G11079" s="21" t="s">
        <v>1630</v>
      </c>
    </row>
    <row r="11080" spans="1:9" x14ac:dyDescent="0.25">
      <c r="A11080" s="21" t="s">
        <v>2119</v>
      </c>
      <c r="B11080" s="25">
        <v>42558</v>
      </c>
      <c r="C11080" s="21" t="s">
        <v>6</v>
      </c>
      <c r="D11080" s="21" t="s">
        <v>2176</v>
      </c>
      <c r="E11080" s="21"/>
      <c r="F11080" s="55">
        <v>766.02</v>
      </c>
      <c r="G11080" s="21" t="s">
        <v>1889</v>
      </c>
    </row>
    <row r="11081" spans="1:9" x14ac:dyDescent="0.25">
      <c r="A11081" s="21" t="s">
        <v>2119</v>
      </c>
      <c r="B11081" s="25">
        <v>42558</v>
      </c>
      <c r="C11081" s="21" t="s">
        <v>1230</v>
      </c>
      <c r="D11081" s="21" t="s">
        <v>2177</v>
      </c>
      <c r="E11081" s="21"/>
      <c r="F11081" s="55">
        <v>2306.9899999999998</v>
      </c>
      <c r="G11081" s="21" t="s">
        <v>1675</v>
      </c>
    </row>
    <row r="11082" spans="1:9" x14ac:dyDescent="0.25">
      <c r="A11082" s="21" t="s">
        <v>2119</v>
      </c>
      <c r="B11082" s="25">
        <v>42558</v>
      </c>
      <c r="C11082" s="21" t="s">
        <v>1230</v>
      </c>
      <c r="D11082" s="21" t="s">
        <v>2178</v>
      </c>
      <c r="E11082" s="21"/>
      <c r="F11082" s="55">
        <v>889.94</v>
      </c>
      <c r="G11082" s="21" t="s">
        <v>1675</v>
      </c>
    </row>
    <row r="11083" spans="1:9" x14ac:dyDescent="0.25">
      <c r="A11083" s="21" t="s">
        <v>2119</v>
      </c>
      <c r="B11083" s="25">
        <v>42558</v>
      </c>
      <c r="C11083" s="21">
        <v>146084073405</v>
      </c>
      <c r="D11083" s="21" t="s">
        <v>2179</v>
      </c>
      <c r="E11083" s="21"/>
      <c r="F11083" s="55">
        <v>127.12</v>
      </c>
      <c r="G11083" s="21" t="s">
        <v>2121</v>
      </c>
    </row>
    <row r="11084" spans="1:9" x14ac:dyDescent="0.25">
      <c r="A11084" s="21" t="s">
        <v>2119</v>
      </c>
      <c r="B11084" s="25">
        <v>42559</v>
      </c>
      <c r="C11084" s="21" t="s">
        <v>21</v>
      </c>
      <c r="D11084" s="21" t="s">
        <v>1571</v>
      </c>
      <c r="E11084" s="26">
        <v>1250</v>
      </c>
      <c r="G11084" s="21" t="s">
        <v>1567</v>
      </c>
      <c r="H11084" s="21" t="s">
        <v>1770</v>
      </c>
      <c r="I11084" s="25" t="str">
        <f>YEAR(B11084)&amp;"_"&amp;WEEKNUM(B11084)</f>
        <v>2016_28</v>
      </c>
    </row>
    <row r="11085" spans="1:9" x14ac:dyDescent="0.25">
      <c r="A11085" s="21" t="s">
        <v>2119</v>
      </c>
      <c r="B11085" s="25">
        <v>42559</v>
      </c>
      <c r="C11085" s="21" t="s">
        <v>21</v>
      </c>
      <c r="D11085" s="21" t="s">
        <v>1571</v>
      </c>
      <c r="E11085" s="26">
        <v>1250</v>
      </c>
      <c r="G11085" s="21" t="s">
        <v>1889</v>
      </c>
      <c r="H11085" s="21" t="s">
        <v>1770</v>
      </c>
      <c r="I11085" s="25" t="str">
        <f>YEAR(B11085)&amp;"_"&amp;WEEKNUM(B11085)</f>
        <v>2016_28</v>
      </c>
    </row>
    <row r="11086" spans="1:9" x14ac:dyDescent="0.25">
      <c r="A11086" s="21" t="s">
        <v>2119</v>
      </c>
      <c r="B11086" s="25">
        <v>42559</v>
      </c>
      <c r="C11086" s="21" t="s">
        <v>21</v>
      </c>
      <c r="D11086" s="21" t="s">
        <v>2124</v>
      </c>
      <c r="E11086" s="26">
        <v>500</v>
      </c>
      <c r="G11086" s="21" t="s">
        <v>1453</v>
      </c>
      <c r="H11086" s="21" t="s">
        <v>1770</v>
      </c>
      <c r="I11086" s="25" t="str">
        <f>YEAR(B11086)&amp;"_"&amp;WEEKNUM(B11086)</f>
        <v>2016_28</v>
      </c>
    </row>
    <row r="11087" spans="1:9" x14ac:dyDescent="0.25">
      <c r="A11087" s="21" t="s">
        <v>2119</v>
      </c>
      <c r="B11087" s="25">
        <v>42559</v>
      </c>
      <c r="C11087" s="21" t="s">
        <v>1015</v>
      </c>
      <c r="D11087" s="21" t="s">
        <v>1571</v>
      </c>
      <c r="E11087" s="26">
        <v>1250</v>
      </c>
      <c r="G11087" s="21" t="s">
        <v>1675</v>
      </c>
      <c r="H11087" s="21" t="s">
        <v>1772</v>
      </c>
      <c r="I11087" s="25" t="str">
        <f>YEAR(B11087)&amp;"_"&amp;WEEKNUM(B11087)</f>
        <v>2016_28</v>
      </c>
    </row>
    <row r="11088" spans="1:9" x14ac:dyDescent="0.25">
      <c r="A11088" s="21" t="s">
        <v>2119</v>
      </c>
      <c r="B11088" s="25">
        <v>42559</v>
      </c>
      <c r="C11088" s="21" t="s">
        <v>1015</v>
      </c>
      <c r="D11088" s="21" t="s">
        <v>1571</v>
      </c>
      <c r="E11088" s="26">
        <v>1250</v>
      </c>
      <c r="G11088" s="21" t="s">
        <v>1899</v>
      </c>
      <c r="H11088" s="21" t="s">
        <v>1772</v>
      </c>
      <c r="I11088" s="25" t="str">
        <f>YEAR(B11088)&amp;"_"&amp;WEEKNUM(B11088)</f>
        <v>2016_28</v>
      </c>
    </row>
    <row r="11089" spans="1:9" x14ac:dyDescent="0.25">
      <c r="A11089" s="21" t="s">
        <v>2119</v>
      </c>
      <c r="B11089" s="25">
        <v>42559</v>
      </c>
      <c r="C11089" s="21" t="s">
        <v>1230</v>
      </c>
      <c r="D11089" s="21" t="s">
        <v>2171</v>
      </c>
      <c r="E11089" s="21"/>
      <c r="F11089" s="55">
        <v>340.01</v>
      </c>
      <c r="G11089" s="21" t="s">
        <v>1675</v>
      </c>
    </row>
    <row r="11090" spans="1:9" x14ac:dyDescent="0.25">
      <c r="A11090" s="21" t="s">
        <v>2119</v>
      </c>
      <c r="B11090" s="25">
        <v>42559</v>
      </c>
      <c r="C11090" s="21" t="s">
        <v>1230</v>
      </c>
      <c r="D11090" s="21" t="s">
        <v>2172</v>
      </c>
      <c r="E11090" s="21"/>
      <c r="F11090" s="55">
        <v>1618.75</v>
      </c>
      <c r="G11090" s="21" t="s">
        <v>1899</v>
      </c>
    </row>
    <row r="11091" spans="1:9" x14ac:dyDescent="0.25">
      <c r="A11091" s="21" t="s">
        <v>2119</v>
      </c>
      <c r="B11091" s="25">
        <v>42559</v>
      </c>
      <c r="C11091" s="21" t="s">
        <v>6</v>
      </c>
      <c r="D11091" s="21" t="s">
        <v>2173</v>
      </c>
      <c r="E11091" s="21"/>
      <c r="F11091" s="55">
        <v>61.26</v>
      </c>
      <c r="G11091" s="21" t="s">
        <v>1889</v>
      </c>
    </row>
    <row r="11092" spans="1:9" x14ac:dyDescent="0.25">
      <c r="A11092" s="21" t="s">
        <v>2119</v>
      </c>
      <c r="B11092" s="25">
        <v>42559</v>
      </c>
      <c r="C11092" s="21" t="s">
        <v>1230</v>
      </c>
      <c r="D11092" s="21" t="s">
        <v>2174</v>
      </c>
      <c r="E11092" s="21"/>
      <c r="F11092" s="55">
        <v>1188.0999999999999</v>
      </c>
      <c r="G11092" s="21" t="s">
        <v>1832</v>
      </c>
    </row>
    <row r="11093" spans="1:9" x14ac:dyDescent="0.25">
      <c r="A11093" s="21" t="s">
        <v>2119</v>
      </c>
      <c r="B11093" s="25">
        <v>42559</v>
      </c>
      <c r="C11093" s="21" t="s">
        <v>6</v>
      </c>
      <c r="D11093" s="21" t="s">
        <v>216</v>
      </c>
      <c r="E11093" s="26">
        <v>280.54000000000002</v>
      </c>
      <c r="G11093" s="21" t="s">
        <v>2012</v>
      </c>
    </row>
    <row r="11094" spans="1:9" x14ac:dyDescent="0.25">
      <c r="A11094" s="21" t="s">
        <v>2119</v>
      </c>
      <c r="B11094" s="25">
        <v>42560</v>
      </c>
      <c r="C11094" s="21" t="s">
        <v>1230</v>
      </c>
      <c r="D11094" s="21" t="s">
        <v>2165</v>
      </c>
      <c r="E11094" s="21"/>
      <c r="F11094" s="55">
        <v>132.26</v>
      </c>
      <c r="G11094" s="21" t="s">
        <v>905</v>
      </c>
    </row>
    <row r="11095" spans="1:9" x14ac:dyDescent="0.25">
      <c r="A11095" s="21" t="s">
        <v>2119</v>
      </c>
      <c r="B11095" s="25">
        <v>42560</v>
      </c>
      <c r="C11095" s="21" t="s">
        <v>1230</v>
      </c>
      <c r="D11095" s="21" t="s">
        <v>2166</v>
      </c>
      <c r="E11095" s="21"/>
      <c r="F11095" s="55">
        <v>58.15</v>
      </c>
      <c r="G11095" s="21" t="s">
        <v>905</v>
      </c>
    </row>
    <row r="11096" spans="1:9" x14ac:dyDescent="0.25">
      <c r="A11096" s="21" t="s">
        <v>2119</v>
      </c>
      <c r="B11096" s="25">
        <v>42560</v>
      </c>
      <c r="C11096" s="21" t="s">
        <v>1230</v>
      </c>
      <c r="D11096" s="21" t="s">
        <v>2167</v>
      </c>
      <c r="E11096" s="21"/>
      <c r="F11096" s="55">
        <v>94.59</v>
      </c>
      <c r="G11096" s="21" t="s">
        <v>905</v>
      </c>
    </row>
    <row r="11097" spans="1:9" x14ac:dyDescent="0.25">
      <c r="A11097" s="21" t="s">
        <v>2119</v>
      </c>
      <c r="B11097" s="25">
        <v>42560</v>
      </c>
      <c r="C11097" s="21" t="s">
        <v>1230</v>
      </c>
      <c r="D11097" s="21" t="s">
        <v>2168</v>
      </c>
      <c r="E11097" s="21"/>
      <c r="F11097" s="55">
        <v>17.88</v>
      </c>
      <c r="G11097" s="21" t="s">
        <v>905</v>
      </c>
    </row>
    <row r="11098" spans="1:9" x14ac:dyDescent="0.25">
      <c r="A11098" s="21" t="s">
        <v>2119</v>
      </c>
      <c r="B11098" s="25">
        <v>42560</v>
      </c>
      <c r="C11098" s="21" t="s">
        <v>1230</v>
      </c>
      <c r="D11098" s="21" t="s">
        <v>2169</v>
      </c>
      <c r="E11098" s="21"/>
      <c r="F11098" s="55">
        <v>-270.88</v>
      </c>
      <c r="G11098" s="21" t="s">
        <v>1899</v>
      </c>
    </row>
    <row r="11099" spans="1:9" x14ac:dyDescent="0.25">
      <c r="A11099" s="21" t="s">
        <v>2119</v>
      </c>
      <c r="B11099" s="25">
        <v>42560</v>
      </c>
      <c r="C11099" s="21">
        <v>3014551503</v>
      </c>
      <c r="D11099" s="21" t="s">
        <v>2169</v>
      </c>
      <c r="E11099" s="21"/>
      <c r="F11099" s="55">
        <v>270.88</v>
      </c>
      <c r="G11099" s="21" t="s">
        <v>1899</v>
      </c>
    </row>
    <row r="11100" spans="1:9" x14ac:dyDescent="0.25">
      <c r="A11100" s="21" t="s">
        <v>2119</v>
      </c>
      <c r="B11100" s="25">
        <v>42560</v>
      </c>
      <c r="C11100" s="21" t="s">
        <v>1230</v>
      </c>
      <c r="D11100" s="21" t="s">
        <v>2170</v>
      </c>
      <c r="E11100" s="21"/>
      <c r="F11100" s="55">
        <v>1705.51</v>
      </c>
      <c r="G11100" s="21" t="s">
        <v>1675</v>
      </c>
    </row>
    <row r="11101" spans="1:9" x14ac:dyDescent="0.25">
      <c r="A11101" s="21" t="s">
        <v>2119</v>
      </c>
      <c r="B11101" s="25">
        <v>42560</v>
      </c>
      <c r="C11101" s="21" t="s">
        <v>1230</v>
      </c>
      <c r="D11101" s="21" t="s">
        <v>2169</v>
      </c>
      <c r="E11101" s="21"/>
      <c r="F11101" s="55">
        <v>2185.3000000000002</v>
      </c>
      <c r="G11101" s="21" t="s">
        <v>1899</v>
      </c>
    </row>
    <row r="11102" spans="1:9" x14ac:dyDescent="0.25">
      <c r="A11102" s="21" t="s">
        <v>2119</v>
      </c>
      <c r="B11102" s="25">
        <v>42562</v>
      </c>
      <c r="C11102" s="21" t="s">
        <v>21</v>
      </c>
      <c r="D11102" s="21" t="s">
        <v>40</v>
      </c>
      <c r="E11102" s="26">
        <v>1450</v>
      </c>
      <c r="G11102" s="21" t="s">
        <v>1453</v>
      </c>
      <c r="H11102" s="21" t="s">
        <v>1770</v>
      </c>
      <c r="I11102" s="25" t="str">
        <f t="shared" ref="I11102:I11112" si="392">YEAR(B11102)&amp;"_"&amp;WEEKNUM(B11102)</f>
        <v>2016_29</v>
      </c>
    </row>
    <row r="11103" spans="1:9" x14ac:dyDescent="0.25">
      <c r="A11103" s="21" t="s">
        <v>2119</v>
      </c>
      <c r="B11103" s="25">
        <v>42562</v>
      </c>
      <c r="C11103" s="21" t="s">
        <v>21</v>
      </c>
      <c r="D11103" s="21" t="s">
        <v>40</v>
      </c>
      <c r="E11103" s="26">
        <v>820</v>
      </c>
      <c r="G11103" s="21" t="s">
        <v>2012</v>
      </c>
      <c r="H11103" s="21" t="s">
        <v>1770</v>
      </c>
      <c r="I11103" s="25" t="str">
        <f t="shared" si="392"/>
        <v>2016_29</v>
      </c>
    </row>
    <row r="11104" spans="1:9" x14ac:dyDescent="0.25">
      <c r="A11104" s="21" t="s">
        <v>2119</v>
      </c>
      <c r="B11104" s="25">
        <v>42562</v>
      </c>
      <c r="C11104" s="21" t="s">
        <v>21</v>
      </c>
      <c r="D11104" s="21" t="s">
        <v>40</v>
      </c>
      <c r="E11104" s="26">
        <v>960</v>
      </c>
      <c r="G11104" s="21" t="s">
        <v>1567</v>
      </c>
      <c r="H11104" s="21" t="s">
        <v>1770</v>
      </c>
      <c r="I11104" s="25" t="str">
        <f t="shared" si="392"/>
        <v>2016_29</v>
      </c>
    </row>
    <row r="11105" spans="1:9" x14ac:dyDescent="0.25">
      <c r="A11105" s="21" t="s">
        <v>2119</v>
      </c>
      <c r="B11105" s="25">
        <v>42562</v>
      </c>
      <c r="C11105" s="21" t="s">
        <v>21</v>
      </c>
      <c r="D11105" s="21" t="s">
        <v>1382</v>
      </c>
      <c r="E11105" s="26">
        <v>1800</v>
      </c>
      <c r="G11105" s="21" t="s">
        <v>1630</v>
      </c>
      <c r="H11105" s="21" t="s">
        <v>1771</v>
      </c>
      <c r="I11105" s="25" t="str">
        <f t="shared" si="392"/>
        <v>2016_29</v>
      </c>
    </row>
    <row r="11106" spans="1:9" x14ac:dyDescent="0.25">
      <c r="A11106" s="21" t="s">
        <v>2119</v>
      </c>
      <c r="B11106" s="25">
        <v>42562</v>
      </c>
      <c r="C11106" s="21" t="s">
        <v>21</v>
      </c>
      <c r="D11106" s="21" t="s">
        <v>1382</v>
      </c>
      <c r="E11106" s="26">
        <v>2000</v>
      </c>
      <c r="G11106" s="21" t="s">
        <v>1679</v>
      </c>
      <c r="H11106" s="21" t="s">
        <v>1770</v>
      </c>
      <c r="I11106" s="25" t="str">
        <f t="shared" si="392"/>
        <v>2016_29</v>
      </c>
    </row>
    <row r="11107" spans="1:9" x14ac:dyDescent="0.25">
      <c r="A11107" s="21" t="s">
        <v>2119</v>
      </c>
      <c r="B11107" s="25">
        <v>42562</v>
      </c>
      <c r="C11107" s="21" t="s">
        <v>21</v>
      </c>
      <c r="D11107" s="21" t="s">
        <v>1382</v>
      </c>
      <c r="E11107" s="26">
        <v>1000</v>
      </c>
      <c r="G11107" s="21" t="s">
        <v>1631</v>
      </c>
      <c r="H11107" s="21" t="s">
        <v>1771</v>
      </c>
      <c r="I11107" s="25" t="str">
        <f t="shared" si="392"/>
        <v>2016_29</v>
      </c>
    </row>
    <row r="11108" spans="1:9" x14ac:dyDescent="0.25">
      <c r="A11108" s="21" t="s">
        <v>2119</v>
      </c>
      <c r="B11108" s="25">
        <v>42562</v>
      </c>
      <c r="C11108" s="21" t="s">
        <v>1015</v>
      </c>
      <c r="D11108" s="21" t="s">
        <v>1382</v>
      </c>
      <c r="E11108" s="26">
        <v>1000</v>
      </c>
      <c r="G11108" s="21" t="s">
        <v>1679</v>
      </c>
      <c r="I11108" s="25" t="str">
        <f t="shared" si="392"/>
        <v>2016_29</v>
      </c>
    </row>
    <row r="11109" spans="1:9" x14ac:dyDescent="0.25">
      <c r="A11109" s="21" t="s">
        <v>2119</v>
      </c>
      <c r="B11109" s="25">
        <v>42562</v>
      </c>
      <c r="C11109" s="21" t="s">
        <v>1015</v>
      </c>
      <c r="D11109" s="21" t="s">
        <v>40</v>
      </c>
      <c r="E11109" s="26">
        <v>2640</v>
      </c>
      <c r="G11109" s="21" t="s">
        <v>1899</v>
      </c>
      <c r="H11109" s="21" t="s">
        <v>1772</v>
      </c>
      <c r="I11109" s="25" t="str">
        <f t="shared" si="392"/>
        <v>2016_29</v>
      </c>
    </row>
    <row r="11110" spans="1:9" x14ac:dyDescent="0.25">
      <c r="A11110" s="21" t="s">
        <v>2119</v>
      </c>
      <c r="B11110" s="25">
        <v>42562</v>
      </c>
      <c r="C11110" s="21" t="s">
        <v>1015</v>
      </c>
      <c r="D11110" s="21" t="s">
        <v>40</v>
      </c>
      <c r="E11110" s="26">
        <v>3800</v>
      </c>
      <c r="G11110" s="21" t="s">
        <v>1675</v>
      </c>
      <c r="H11110" s="21" t="s">
        <v>1772</v>
      </c>
      <c r="I11110" s="25" t="str">
        <f t="shared" si="392"/>
        <v>2016_29</v>
      </c>
    </row>
    <row r="11111" spans="1:9" x14ac:dyDescent="0.25">
      <c r="A11111" s="21" t="s">
        <v>2119</v>
      </c>
      <c r="B11111" s="25">
        <v>42562</v>
      </c>
      <c r="C11111" s="21" t="s">
        <v>1015</v>
      </c>
      <c r="D11111" s="21" t="s">
        <v>40</v>
      </c>
      <c r="E11111" s="26">
        <v>1700</v>
      </c>
      <c r="G11111" s="21" t="s">
        <v>2037</v>
      </c>
      <c r="H11111" s="21" t="s">
        <v>1402</v>
      </c>
      <c r="I11111" s="25" t="str">
        <f t="shared" si="392"/>
        <v>2016_29</v>
      </c>
    </row>
    <row r="11112" spans="1:9" x14ac:dyDescent="0.25">
      <c r="A11112" s="21" t="s">
        <v>2119</v>
      </c>
      <c r="B11112" s="25">
        <v>42562</v>
      </c>
      <c r="C11112" s="21" t="s">
        <v>1015</v>
      </c>
      <c r="D11112" s="21" t="s">
        <v>1382</v>
      </c>
      <c r="E11112" s="26">
        <v>4000</v>
      </c>
      <c r="G11112" s="21" t="s">
        <v>1832</v>
      </c>
      <c r="H11112" s="21" t="s">
        <v>1772</v>
      </c>
      <c r="I11112" s="25" t="str">
        <f t="shared" si="392"/>
        <v>2016_29</v>
      </c>
    </row>
    <row r="11113" spans="1:9" x14ac:dyDescent="0.25">
      <c r="A11113" s="21" t="s">
        <v>2119</v>
      </c>
      <c r="B11113" s="25">
        <v>42562</v>
      </c>
      <c r="C11113" s="21" t="s">
        <v>1230</v>
      </c>
      <c r="D11113" s="21" t="s">
        <v>2160</v>
      </c>
      <c r="E11113" s="21"/>
      <c r="F11113" s="55">
        <v>135.76</v>
      </c>
      <c r="G11113" s="21" t="s">
        <v>1832</v>
      </c>
    </row>
    <row r="11114" spans="1:9" x14ac:dyDescent="0.25">
      <c r="A11114" s="21" t="s">
        <v>2119</v>
      </c>
      <c r="B11114" s="25">
        <v>42562</v>
      </c>
      <c r="C11114" s="21" t="s">
        <v>1230</v>
      </c>
      <c r="D11114" s="21" t="s">
        <v>2161</v>
      </c>
      <c r="E11114" s="21"/>
      <c r="F11114" s="55">
        <v>109.47</v>
      </c>
      <c r="G11114" s="21" t="s">
        <v>905</v>
      </c>
    </row>
    <row r="11115" spans="1:9" x14ac:dyDescent="0.25">
      <c r="A11115" s="21" t="s">
        <v>2119</v>
      </c>
      <c r="B11115" s="25">
        <v>42562</v>
      </c>
      <c r="C11115" s="21" t="s">
        <v>1230</v>
      </c>
      <c r="D11115" s="21" t="s">
        <v>2162</v>
      </c>
      <c r="E11115" s="21"/>
      <c r="F11115" s="55">
        <v>535.28</v>
      </c>
      <c r="G11115" s="21" t="s">
        <v>905</v>
      </c>
    </row>
    <row r="11116" spans="1:9" x14ac:dyDescent="0.25">
      <c r="A11116" s="21" t="s">
        <v>2119</v>
      </c>
      <c r="B11116" s="25">
        <v>42562</v>
      </c>
      <c r="C11116" s="21" t="s">
        <v>6</v>
      </c>
      <c r="D11116" s="21" t="s">
        <v>2163</v>
      </c>
      <c r="E11116" s="21"/>
      <c r="F11116" s="55">
        <v>1304.4000000000001</v>
      </c>
      <c r="G11116" s="21" t="s">
        <v>1889</v>
      </c>
    </row>
    <row r="11117" spans="1:9" x14ac:dyDescent="0.25">
      <c r="A11117" s="21" t="s">
        <v>2119</v>
      </c>
      <c r="B11117" s="25">
        <v>42562</v>
      </c>
      <c r="C11117" s="21" t="s">
        <v>6</v>
      </c>
      <c r="D11117" s="21" t="s">
        <v>2164</v>
      </c>
      <c r="E11117" s="21"/>
      <c r="F11117" s="55">
        <v>1421.63</v>
      </c>
      <c r="G11117" s="21" t="s">
        <v>1889</v>
      </c>
    </row>
    <row r="11118" spans="1:9" x14ac:dyDescent="0.25">
      <c r="A11118" s="21" t="s">
        <v>2119</v>
      </c>
      <c r="B11118" s="25">
        <v>42563</v>
      </c>
      <c r="C11118" s="21" t="s">
        <v>21</v>
      </c>
      <c r="D11118" s="21" t="s">
        <v>452</v>
      </c>
      <c r="E11118" s="26">
        <v>1550</v>
      </c>
      <c r="G11118" s="21" t="s">
        <v>1630</v>
      </c>
      <c r="H11118" s="21" t="s">
        <v>1771</v>
      </c>
      <c r="I11118" s="25" t="str">
        <f>YEAR(B11118)&amp;"_"&amp;WEEKNUM(B11118)</f>
        <v>2016_29</v>
      </c>
    </row>
    <row r="11119" spans="1:9" x14ac:dyDescent="0.25">
      <c r="A11119" s="21" t="s">
        <v>2119</v>
      </c>
      <c r="B11119" s="25">
        <v>42563</v>
      </c>
      <c r="C11119" s="21" t="s">
        <v>21</v>
      </c>
      <c r="D11119" s="21" t="s">
        <v>452</v>
      </c>
      <c r="E11119" s="26">
        <v>1750</v>
      </c>
      <c r="G11119" s="21" t="s">
        <v>1646</v>
      </c>
      <c r="H11119" s="21" t="s">
        <v>1770</v>
      </c>
      <c r="I11119" s="25" t="str">
        <f>YEAR(B11119)&amp;"_"&amp;WEEKNUM(B11119)</f>
        <v>2016_29</v>
      </c>
    </row>
    <row r="11120" spans="1:9" x14ac:dyDescent="0.25">
      <c r="A11120" s="21" t="s">
        <v>2119</v>
      </c>
      <c r="B11120" s="25">
        <v>42563</v>
      </c>
      <c r="C11120" s="21" t="s">
        <v>21</v>
      </c>
      <c r="D11120" s="21" t="s">
        <v>452</v>
      </c>
      <c r="E11120" s="26">
        <v>350</v>
      </c>
      <c r="G11120" s="21" t="s">
        <v>386</v>
      </c>
      <c r="H11120" s="21" t="s">
        <v>1771</v>
      </c>
      <c r="I11120" s="25" t="str">
        <f>YEAR(B11120)&amp;"_"&amp;WEEKNUM(B11120)</f>
        <v>2016_29</v>
      </c>
    </row>
    <row r="11121" spans="1:9" x14ac:dyDescent="0.25">
      <c r="A11121" s="21" t="s">
        <v>2119</v>
      </c>
      <c r="B11121" s="25">
        <v>42563</v>
      </c>
      <c r="C11121" s="21" t="s">
        <v>6</v>
      </c>
      <c r="D11121" s="21" t="s">
        <v>2158</v>
      </c>
      <c r="E11121" s="21"/>
      <c r="F11121" s="55">
        <v>-177.74</v>
      </c>
      <c r="G11121" s="21" t="s">
        <v>1567</v>
      </c>
    </row>
    <row r="11122" spans="1:9" x14ac:dyDescent="0.25">
      <c r="A11122" s="21" t="s">
        <v>2119</v>
      </c>
      <c r="B11122" s="25">
        <v>42563</v>
      </c>
      <c r="C11122" s="21">
        <v>3014551503</v>
      </c>
      <c r="D11122" s="21" t="s">
        <v>2158</v>
      </c>
      <c r="E11122" s="21"/>
      <c r="F11122" s="55">
        <v>237.11</v>
      </c>
      <c r="G11122" s="21" t="s">
        <v>1567</v>
      </c>
    </row>
    <row r="11123" spans="1:9" x14ac:dyDescent="0.25">
      <c r="A11123" s="21" t="s">
        <v>2119</v>
      </c>
      <c r="B11123" s="25">
        <v>42563</v>
      </c>
      <c r="C11123" s="21" t="s">
        <v>6</v>
      </c>
      <c r="D11123" s="21" t="s">
        <v>2158</v>
      </c>
      <c r="E11123" s="21"/>
      <c r="F11123" s="55">
        <v>339.87</v>
      </c>
      <c r="G11123" s="21" t="s">
        <v>1567</v>
      </c>
    </row>
    <row r="11124" spans="1:9" x14ac:dyDescent="0.25">
      <c r="A11124" s="21" t="s">
        <v>2119</v>
      </c>
      <c r="B11124" s="25">
        <v>42563</v>
      </c>
      <c r="C11124" s="21" t="s">
        <v>1230</v>
      </c>
      <c r="D11124" s="21" t="s">
        <v>2159</v>
      </c>
      <c r="E11124" s="21"/>
      <c r="F11124" s="55">
        <v>232.69</v>
      </c>
      <c r="G11124" s="21" t="s">
        <v>905</v>
      </c>
    </row>
    <row r="11125" spans="1:9" x14ac:dyDescent="0.25">
      <c r="A11125" s="21" t="s">
        <v>2119</v>
      </c>
      <c r="B11125" s="25">
        <v>42564</v>
      </c>
      <c r="C11125" s="21" t="s">
        <v>21</v>
      </c>
      <c r="D11125" s="21" t="s">
        <v>2125</v>
      </c>
      <c r="E11125" s="26">
        <v>485</v>
      </c>
      <c r="G11125" s="21" t="s">
        <v>1453</v>
      </c>
      <c r="H11125" s="21" t="s">
        <v>1770</v>
      </c>
      <c r="I11125" s="25" t="str">
        <f>YEAR(B11125)&amp;"_"&amp;WEEKNUM(B11125)</f>
        <v>2016_29</v>
      </c>
    </row>
    <row r="11126" spans="1:9" x14ac:dyDescent="0.25">
      <c r="A11126" s="21" t="s">
        <v>2119</v>
      </c>
      <c r="B11126" s="25">
        <v>42564</v>
      </c>
      <c r="C11126" s="21" t="s">
        <v>1015</v>
      </c>
      <c r="D11126" s="21" t="s">
        <v>46</v>
      </c>
      <c r="E11126" s="26">
        <v>1690</v>
      </c>
      <c r="G11126" s="21" t="s">
        <v>905</v>
      </c>
      <c r="I11126" s="25" t="str">
        <f>YEAR(B11126)&amp;"_"&amp;WEEKNUM(B11126)</f>
        <v>2016_29</v>
      </c>
    </row>
    <row r="11127" spans="1:9" x14ac:dyDescent="0.25">
      <c r="A11127" s="21" t="s">
        <v>2119</v>
      </c>
      <c r="B11127" s="25">
        <v>42564</v>
      </c>
      <c r="C11127" s="21" t="s">
        <v>1230</v>
      </c>
      <c r="D11127" s="21" t="s">
        <v>2153</v>
      </c>
      <c r="E11127" s="21"/>
      <c r="F11127" s="55">
        <v>893.5</v>
      </c>
      <c r="G11127" s="21" t="s">
        <v>69</v>
      </c>
    </row>
    <row r="11128" spans="1:9" x14ac:dyDescent="0.25">
      <c r="A11128" s="21" t="s">
        <v>2119</v>
      </c>
      <c r="B11128" s="25">
        <v>42564</v>
      </c>
      <c r="C11128" s="21" t="s">
        <v>1230</v>
      </c>
      <c r="D11128" s="21" t="s">
        <v>2154</v>
      </c>
      <c r="E11128" s="21"/>
      <c r="F11128" s="55">
        <v>268.7</v>
      </c>
      <c r="G11128" s="21" t="s">
        <v>905</v>
      </c>
    </row>
    <row r="11129" spans="1:9" x14ac:dyDescent="0.25">
      <c r="A11129" s="21" t="s">
        <v>2119</v>
      </c>
      <c r="B11129" s="25">
        <v>42564</v>
      </c>
      <c r="C11129" s="21" t="s">
        <v>1230</v>
      </c>
      <c r="D11129" s="21" t="s">
        <v>2155</v>
      </c>
      <c r="E11129" s="21"/>
      <c r="F11129" s="55">
        <v>148.66999999999999</v>
      </c>
      <c r="G11129" s="21" t="s">
        <v>69</v>
      </c>
    </row>
    <row r="11130" spans="1:9" x14ac:dyDescent="0.25">
      <c r="A11130" s="21" t="s">
        <v>2119</v>
      </c>
      <c r="B11130" s="25">
        <v>42564</v>
      </c>
      <c r="C11130" s="21" t="s">
        <v>1230</v>
      </c>
      <c r="D11130" s="21" t="s">
        <v>2156</v>
      </c>
      <c r="E11130" s="21"/>
      <c r="F11130" s="55">
        <v>161.63999999999999</v>
      </c>
      <c r="G11130" s="21" t="s">
        <v>1832</v>
      </c>
    </row>
    <row r="11131" spans="1:9" x14ac:dyDescent="0.25">
      <c r="A11131" s="21" t="s">
        <v>2119</v>
      </c>
      <c r="B11131" s="25">
        <v>42564</v>
      </c>
      <c r="C11131" s="21" t="s">
        <v>1230</v>
      </c>
      <c r="D11131" s="21" t="s">
        <v>2157</v>
      </c>
      <c r="E11131" s="21"/>
      <c r="F11131" s="55">
        <v>2695.56</v>
      </c>
      <c r="G11131" s="21" t="s">
        <v>1832</v>
      </c>
    </row>
    <row r="11132" spans="1:9" x14ac:dyDescent="0.25">
      <c r="A11132" s="21" t="s">
        <v>2119</v>
      </c>
      <c r="B11132" s="25">
        <v>42565</v>
      </c>
      <c r="C11132" s="21" t="s">
        <v>21</v>
      </c>
      <c r="D11132" s="21" t="s">
        <v>255</v>
      </c>
      <c r="E11132" s="26">
        <v>2000</v>
      </c>
      <c r="G11132" s="21" t="s">
        <v>1453</v>
      </c>
      <c r="H11132" s="21" t="s">
        <v>1770</v>
      </c>
      <c r="I11132" s="25" t="str">
        <f>YEAR(B11132)&amp;"_"&amp;WEEKNUM(B11132)</f>
        <v>2016_29</v>
      </c>
    </row>
    <row r="11133" spans="1:9" x14ac:dyDescent="0.25">
      <c r="A11133" s="21" t="s">
        <v>2119</v>
      </c>
      <c r="B11133" s="25">
        <v>42565</v>
      </c>
      <c r="C11133" s="21" t="s">
        <v>21</v>
      </c>
      <c r="D11133" s="21" t="s">
        <v>255</v>
      </c>
      <c r="E11133" s="26">
        <v>2000</v>
      </c>
      <c r="G11133" s="21" t="s">
        <v>2012</v>
      </c>
      <c r="H11133" s="21" t="s">
        <v>1770</v>
      </c>
      <c r="I11133" s="25" t="str">
        <f>YEAR(B11133)&amp;"_"&amp;WEEKNUM(B11133)</f>
        <v>2016_29</v>
      </c>
    </row>
    <row r="11134" spans="1:9" x14ac:dyDescent="0.25">
      <c r="A11134" s="21" t="s">
        <v>2119</v>
      </c>
      <c r="B11134" s="25">
        <v>42565</v>
      </c>
      <c r="C11134" s="21" t="s">
        <v>1015</v>
      </c>
      <c r="D11134" s="21" t="s">
        <v>255</v>
      </c>
      <c r="E11134" s="26">
        <v>1300</v>
      </c>
      <c r="G11134" s="21" t="s">
        <v>905</v>
      </c>
      <c r="I11134" s="25" t="str">
        <f>YEAR(B11134)&amp;"_"&amp;WEEKNUM(B11134)</f>
        <v>2016_29</v>
      </c>
    </row>
    <row r="11135" spans="1:9" x14ac:dyDescent="0.25">
      <c r="A11135" s="21" t="s">
        <v>2119</v>
      </c>
      <c r="B11135" s="25">
        <v>42565</v>
      </c>
      <c r="C11135" s="21" t="s">
        <v>1230</v>
      </c>
      <c r="D11135" s="21" t="s">
        <v>2146</v>
      </c>
      <c r="E11135" s="21"/>
      <c r="F11135" s="55">
        <v>163.43</v>
      </c>
      <c r="G11135" s="21" t="s">
        <v>1832</v>
      </c>
    </row>
    <row r="11136" spans="1:9" x14ac:dyDescent="0.25">
      <c r="A11136" s="21" t="s">
        <v>2119</v>
      </c>
      <c r="B11136" s="25">
        <v>42565</v>
      </c>
      <c r="C11136" s="21" t="s">
        <v>1230</v>
      </c>
      <c r="D11136" s="21" t="s">
        <v>2147</v>
      </c>
      <c r="E11136" s="21"/>
      <c r="F11136" s="55">
        <v>132.9</v>
      </c>
      <c r="G11136" s="21" t="s">
        <v>905</v>
      </c>
    </row>
    <row r="11137" spans="1:9" x14ac:dyDescent="0.25">
      <c r="A11137" s="21" t="s">
        <v>2119</v>
      </c>
      <c r="B11137" s="25">
        <v>42565</v>
      </c>
      <c r="C11137" s="21" t="s">
        <v>1230</v>
      </c>
      <c r="D11137" s="21" t="s">
        <v>2148</v>
      </c>
      <c r="E11137" s="21"/>
      <c r="F11137" s="55">
        <v>149.37</v>
      </c>
      <c r="G11137" s="21" t="s">
        <v>69</v>
      </c>
    </row>
    <row r="11138" spans="1:9" x14ac:dyDescent="0.25">
      <c r="A11138" s="21" t="s">
        <v>2119</v>
      </c>
      <c r="B11138" s="25">
        <v>42565</v>
      </c>
      <c r="C11138" s="21" t="s">
        <v>1230</v>
      </c>
      <c r="D11138" s="21" t="s">
        <v>2149</v>
      </c>
      <c r="E11138" s="21"/>
      <c r="F11138" s="55">
        <v>111.4</v>
      </c>
      <c r="G11138" s="21" t="s">
        <v>69</v>
      </c>
    </row>
    <row r="11139" spans="1:9" x14ac:dyDescent="0.25">
      <c r="A11139" s="21" t="s">
        <v>2119</v>
      </c>
      <c r="B11139" s="25">
        <v>42565</v>
      </c>
      <c r="C11139" s="21" t="s">
        <v>6</v>
      </c>
      <c r="D11139" s="21" t="s">
        <v>2150</v>
      </c>
      <c r="E11139" s="21"/>
      <c r="F11139" s="55">
        <v>58.67</v>
      </c>
      <c r="G11139" s="21" t="s">
        <v>1889</v>
      </c>
    </row>
    <row r="11140" spans="1:9" x14ac:dyDescent="0.25">
      <c r="A11140" s="21" t="s">
        <v>2119</v>
      </c>
      <c r="B11140" s="25">
        <v>42565</v>
      </c>
      <c r="C11140" s="21" t="s">
        <v>1230</v>
      </c>
      <c r="D11140" s="21" t="s">
        <v>2151</v>
      </c>
      <c r="E11140" s="21"/>
      <c r="F11140" s="55">
        <v>109.79</v>
      </c>
      <c r="G11140" s="21" t="s">
        <v>1832</v>
      </c>
    </row>
    <row r="11141" spans="1:9" x14ac:dyDescent="0.25">
      <c r="A11141" s="21" t="s">
        <v>2119</v>
      </c>
      <c r="B11141" s="25">
        <v>42565</v>
      </c>
      <c r="C11141" s="21" t="s">
        <v>1230</v>
      </c>
      <c r="D11141" s="21" t="s">
        <v>2152</v>
      </c>
      <c r="E11141" s="21"/>
      <c r="F11141" s="55">
        <v>922.07</v>
      </c>
      <c r="G11141" s="21" t="s">
        <v>1899</v>
      </c>
    </row>
    <row r="11142" spans="1:9" x14ac:dyDescent="0.25">
      <c r="A11142" s="21" t="s">
        <v>2119</v>
      </c>
      <c r="B11142" s="25">
        <v>42566</v>
      </c>
      <c r="C11142" s="21" t="s">
        <v>1015</v>
      </c>
      <c r="D11142" s="21" t="s">
        <v>1018</v>
      </c>
      <c r="E11142" s="26">
        <v>175</v>
      </c>
      <c r="G11142" s="21" t="s">
        <v>2037</v>
      </c>
      <c r="I11142" s="25" t="str">
        <f>YEAR(B11142)&amp;"_"&amp;WEEKNUM(B11142)</f>
        <v>2016_29</v>
      </c>
    </row>
    <row r="11143" spans="1:9" x14ac:dyDescent="0.25">
      <c r="A11143" s="21" t="s">
        <v>2119</v>
      </c>
      <c r="B11143" s="25">
        <v>42566</v>
      </c>
      <c r="C11143" s="21" t="s">
        <v>1230</v>
      </c>
      <c r="D11143" s="21" t="s">
        <v>2138</v>
      </c>
      <c r="E11143" s="21"/>
      <c r="F11143" s="55">
        <v>57.88</v>
      </c>
      <c r="G11143" s="21" t="s">
        <v>478</v>
      </c>
    </row>
    <row r="11144" spans="1:9" x14ac:dyDescent="0.25">
      <c r="A11144" s="21" t="s">
        <v>2119</v>
      </c>
      <c r="B11144" s="25">
        <v>42566</v>
      </c>
      <c r="C11144" s="21" t="s">
        <v>6</v>
      </c>
      <c r="D11144" s="21" t="s">
        <v>2139</v>
      </c>
      <c r="E11144" s="21"/>
      <c r="F11144" s="55">
        <v>585.92999999999995</v>
      </c>
      <c r="G11144" s="21" t="s">
        <v>259</v>
      </c>
    </row>
    <row r="11145" spans="1:9" x14ac:dyDescent="0.25">
      <c r="A11145" s="21" t="s">
        <v>2119</v>
      </c>
      <c r="B11145" s="25">
        <v>42566</v>
      </c>
      <c r="C11145" s="21" t="s">
        <v>6</v>
      </c>
      <c r="D11145" s="21" t="s">
        <v>2140</v>
      </c>
      <c r="E11145" s="21"/>
      <c r="F11145" s="55">
        <v>104.69</v>
      </c>
      <c r="G11145" s="21" t="s">
        <v>259</v>
      </c>
    </row>
    <row r="11146" spans="1:9" x14ac:dyDescent="0.25">
      <c r="A11146" s="21" t="s">
        <v>2119</v>
      </c>
      <c r="B11146" s="25">
        <v>42566</v>
      </c>
      <c r="C11146" s="21" t="s">
        <v>1230</v>
      </c>
      <c r="D11146" s="21" t="s">
        <v>2141</v>
      </c>
      <c r="E11146" s="21"/>
      <c r="F11146" s="55">
        <v>534.1</v>
      </c>
      <c r="G11146" s="21" t="s">
        <v>1832</v>
      </c>
    </row>
    <row r="11147" spans="1:9" x14ac:dyDescent="0.25">
      <c r="A11147" s="21" t="s">
        <v>2119</v>
      </c>
      <c r="B11147" s="25">
        <v>42566</v>
      </c>
      <c r="C11147" s="21" t="s">
        <v>1230</v>
      </c>
      <c r="D11147" s="21" t="s">
        <v>2142</v>
      </c>
      <c r="E11147" s="21"/>
      <c r="F11147" s="55">
        <v>1721.14</v>
      </c>
      <c r="G11147" s="21" t="s">
        <v>1567</v>
      </c>
    </row>
    <row r="11148" spans="1:9" x14ac:dyDescent="0.25">
      <c r="A11148" s="21" t="s">
        <v>2119</v>
      </c>
      <c r="B11148" s="25">
        <v>42566</v>
      </c>
      <c r="C11148" s="21" t="s">
        <v>1230</v>
      </c>
      <c r="D11148" s="21" t="s">
        <v>2143</v>
      </c>
      <c r="E11148" s="21"/>
      <c r="F11148" s="55">
        <v>678.98</v>
      </c>
      <c r="G11148" s="21" t="s">
        <v>1899</v>
      </c>
    </row>
    <row r="11149" spans="1:9" x14ac:dyDescent="0.25">
      <c r="A11149" s="21" t="s">
        <v>2119</v>
      </c>
      <c r="B11149" s="25">
        <v>42566</v>
      </c>
      <c r="C11149" s="21" t="s">
        <v>1230</v>
      </c>
      <c r="D11149" s="21" t="s">
        <v>2142</v>
      </c>
      <c r="E11149" s="21"/>
      <c r="F11149" s="55">
        <v>-1824.41</v>
      </c>
      <c r="G11149" s="21" t="s">
        <v>1567</v>
      </c>
    </row>
    <row r="11150" spans="1:9" x14ac:dyDescent="0.25">
      <c r="A11150" s="21" t="s">
        <v>2119</v>
      </c>
      <c r="B11150" s="25">
        <v>42566</v>
      </c>
      <c r="C11150" s="21" t="s">
        <v>6</v>
      </c>
      <c r="D11150" s="21" t="s">
        <v>2144</v>
      </c>
      <c r="E11150" s="21"/>
      <c r="F11150" s="55">
        <v>1824.41</v>
      </c>
      <c r="G11150" s="21" t="s">
        <v>1567</v>
      </c>
    </row>
    <row r="11151" spans="1:9" x14ac:dyDescent="0.25">
      <c r="A11151" s="21" t="s">
        <v>2119</v>
      </c>
      <c r="B11151" s="25">
        <v>42566</v>
      </c>
      <c r="C11151" s="21" t="s">
        <v>1230</v>
      </c>
      <c r="D11151" s="21" t="s">
        <v>2145</v>
      </c>
      <c r="E11151" s="21"/>
      <c r="F11151" s="55">
        <v>280.95999999999998</v>
      </c>
      <c r="G11151" s="21" t="s">
        <v>1675</v>
      </c>
    </row>
    <row r="11152" spans="1:9" x14ac:dyDescent="0.25">
      <c r="A11152" s="21" t="s">
        <v>2119</v>
      </c>
      <c r="B11152" s="25">
        <v>42567</v>
      </c>
      <c r="C11152" s="21" t="s">
        <v>6</v>
      </c>
      <c r="D11152" s="21" t="s">
        <v>2135</v>
      </c>
      <c r="E11152" s="21"/>
      <c r="F11152" s="55">
        <v>120.4</v>
      </c>
      <c r="G11152" s="21" t="s">
        <v>259</v>
      </c>
    </row>
    <row r="11153" spans="1:9" x14ac:dyDescent="0.25">
      <c r="A11153" s="21" t="s">
        <v>2119</v>
      </c>
      <c r="B11153" s="25">
        <v>42567</v>
      </c>
      <c r="C11153" s="21" t="s">
        <v>6</v>
      </c>
      <c r="D11153" s="21" t="s">
        <v>2136</v>
      </c>
      <c r="E11153" s="21"/>
      <c r="F11153" s="55">
        <v>403.72</v>
      </c>
      <c r="G11153" s="21" t="s">
        <v>2012</v>
      </c>
    </row>
    <row r="11154" spans="1:9" x14ac:dyDescent="0.25">
      <c r="A11154" s="21" t="s">
        <v>2119</v>
      </c>
      <c r="B11154" s="25">
        <v>42567</v>
      </c>
      <c r="C11154" s="21" t="s">
        <v>1230</v>
      </c>
      <c r="D11154" s="21" t="s">
        <v>2137</v>
      </c>
      <c r="E11154" s="21"/>
      <c r="F11154" s="55">
        <v>976.76</v>
      </c>
      <c r="G11154" s="21" t="s">
        <v>1832</v>
      </c>
    </row>
    <row r="11155" spans="1:9" x14ac:dyDescent="0.25">
      <c r="A11155" s="21" t="s">
        <v>2119</v>
      </c>
      <c r="B11155" s="25">
        <v>42569</v>
      </c>
      <c r="C11155" s="21" t="s">
        <v>21</v>
      </c>
      <c r="D11155" s="21" t="s">
        <v>40</v>
      </c>
      <c r="E11155" s="26">
        <v>600</v>
      </c>
      <c r="G11155" s="21" t="s">
        <v>2012</v>
      </c>
      <c r="H11155" s="21" t="s">
        <v>1770</v>
      </c>
      <c r="I11155" s="25" t="str">
        <f t="shared" ref="I11155:I11173" si="393">YEAR(B11155)&amp;"_"&amp;WEEKNUM(B11155)</f>
        <v>2016_30</v>
      </c>
    </row>
    <row r="11156" spans="1:9" x14ac:dyDescent="0.25">
      <c r="A11156" s="21" t="s">
        <v>2119</v>
      </c>
      <c r="B11156" s="25">
        <v>42569</v>
      </c>
      <c r="C11156" s="21" t="s">
        <v>21</v>
      </c>
      <c r="D11156" s="21" t="s">
        <v>40</v>
      </c>
      <c r="E11156" s="26">
        <v>3180</v>
      </c>
      <c r="G11156" s="21" t="s">
        <v>1567</v>
      </c>
      <c r="H11156" s="21" t="s">
        <v>1770</v>
      </c>
      <c r="I11156" s="25" t="str">
        <f t="shared" si="393"/>
        <v>2016_30</v>
      </c>
    </row>
    <row r="11157" spans="1:9" x14ac:dyDescent="0.25">
      <c r="A11157" s="21" t="s">
        <v>2119</v>
      </c>
      <c r="B11157" s="25">
        <v>42569</v>
      </c>
      <c r="C11157" s="21" t="s">
        <v>21</v>
      </c>
      <c r="D11157" s="21" t="s">
        <v>46</v>
      </c>
      <c r="E11157" s="26">
        <v>780</v>
      </c>
      <c r="G11157" s="21" t="s">
        <v>259</v>
      </c>
      <c r="H11157" s="21" t="s">
        <v>1771</v>
      </c>
      <c r="I11157" s="25" t="str">
        <f t="shared" si="393"/>
        <v>2016_30</v>
      </c>
    </row>
    <row r="11158" spans="1:9" x14ac:dyDescent="0.25">
      <c r="A11158" s="21" t="s">
        <v>2119</v>
      </c>
      <c r="B11158" s="25">
        <v>42569</v>
      </c>
      <c r="C11158" s="21" t="s">
        <v>1015</v>
      </c>
      <c r="D11158" s="21" t="s">
        <v>40</v>
      </c>
      <c r="E11158" s="26">
        <v>1520</v>
      </c>
      <c r="G11158" s="21" t="s">
        <v>1675</v>
      </c>
      <c r="H11158" s="21" t="s">
        <v>1772</v>
      </c>
      <c r="I11158" s="25" t="str">
        <f t="shared" si="393"/>
        <v>2016_30</v>
      </c>
    </row>
    <row r="11159" spans="1:9" x14ac:dyDescent="0.25">
      <c r="A11159" s="21" t="s">
        <v>2119</v>
      </c>
      <c r="B11159" s="25">
        <v>42569</v>
      </c>
      <c r="C11159" s="21" t="s">
        <v>1015</v>
      </c>
      <c r="D11159" s="21" t="s">
        <v>40</v>
      </c>
      <c r="E11159" s="26">
        <v>2785</v>
      </c>
      <c r="G11159" s="21" t="s">
        <v>1899</v>
      </c>
      <c r="H11159" s="21" t="s">
        <v>1772</v>
      </c>
      <c r="I11159" s="25" t="str">
        <f t="shared" si="393"/>
        <v>2016_30</v>
      </c>
    </row>
    <row r="11160" spans="1:9" x14ac:dyDescent="0.25">
      <c r="A11160" s="21" t="s">
        <v>2119</v>
      </c>
      <c r="B11160" s="25">
        <v>42569</v>
      </c>
      <c r="C11160" s="21" t="s">
        <v>1015</v>
      </c>
      <c r="D11160" s="21" t="s">
        <v>40</v>
      </c>
      <c r="E11160" s="26">
        <v>1850</v>
      </c>
      <c r="G11160" s="21" t="s">
        <v>69</v>
      </c>
      <c r="I11160" s="25" t="str">
        <f t="shared" si="393"/>
        <v>2016_30</v>
      </c>
    </row>
    <row r="11161" spans="1:9" x14ac:dyDescent="0.25">
      <c r="A11161" s="21" t="s">
        <v>2119</v>
      </c>
      <c r="B11161" s="25">
        <v>42569</v>
      </c>
      <c r="C11161" s="21" t="s">
        <v>1015</v>
      </c>
      <c r="D11161" s="21" t="s">
        <v>40</v>
      </c>
      <c r="E11161" s="26">
        <v>700</v>
      </c>
      <c r="G11161" s="21" t="s">
        <v>1616</v>
      </c>
      <c r="H11161" s="21" t="s">
        <v>1772</v>
      </c>
      <c r="I11161" s="25" t="str">
        <f t="shared" si="393"/>
        <v>2016_30</v>
      </c>
    </row>
    <row r="11162" spans="1:9" x14ac:dyDescent="0.25">
      <c r="A11162" s="21" t="s">
        <v>2119</v>
      </c>
      <c r="B11162" s="25">
        <v>42569</v>
      </c>
      <c r="C11162" s="21" t="s">
        <v>1015</v>
      </c>
      <c r="D11162" s="21" t="s">
        <v>40</v>
      </c>
      <c r="E11162" s="26">
        <v>1050</v>
      </c>
      <c r="G11162" s="21" t="s">
        <v>2037</v>
      </c>
      <c r="H11162" s="21" t="s">
        <v>1402</v>
      </c>
      <c r="I11162" s="25" t="str">
        <f t="shared" si="393"/>
        <v>2016_30</v>
      </c>
    </row>
    <row r="11163" spans="1:9" x14ac:dyDescent="0.25">
      <c r="A11163" s="21" t="s">
        <v>2119</v>
      </c>
      <c r="B11163" s="25">
        <v>42569</v>
      </c>
      <c r="C11163" s="21" t="s">
        <v>1015</v>
      </c>
      <c r="D11163" s="21" t="s">
        <v>40</v>
      </c>
      <c r="E11163" s="26">
        <v>400</v>
      </c>
      <c r="G11163" s="21" t="s">
        <v>478</v>
      </c>
      <c r="I11163" s="25" t="str">
        <f t="shared" si="393"/>
        <v>2016_30</v>
      </c>
    </row>
    <row r="11164" spans="1:9" x14ac:dyDescent="0.25">
      <c r="A11164" s="21" t="s">
        <v>2119</v>
      </c>
      <c r="B11164" s="25">
        <v>42569</v>
      </c>
      <c r="C11164" s="21" t="s">
        <v>1015</v>
      </c>
      <c r="D11164" s="21" t="s">
        <v>46</v>
      </c>
      <c r="E11164" s="26">
        <v>1560</v>
      </c>
      <c r="G11164" s="21" t="s">
        <v>905</v>
      </c>
      <c r="I11164" s="25" t="str">
        <f t="shared" si="393"/>
        <v>2016_30</v>
      </c>
    </row>
    <row r="11165" spans="1:9" x14ac:dyDescent="0.25">
      <c r="A11165" s="21" t="s">
        <v>2119</v>
      </c>
      <c r="B11165" s="25">
        <v>42569</v>
      </c>
      <c r="C11165" s="21" t="s">
        <v>1015</v>
      </c>
      <c r="D11165" s="21" t="s">
        <v>46</v>
      </c>
      <c r="E11165" s="26">
        <v>225</v>
      </c>
      <c r="G11165" s="21" t="s">
        <v>905</v>
      </c>
      <c r="I11165" s="25" t="str">
        <f t="shared" si="393"/>
        <v>2016_30</v>
      </c>
    </row>
    <row r="11166" spans="1:9" x14ac:dyDescent="0.25">
      <c r="A11166" s="21" t="s">
        <v>2119</v>
      </c>
      <c r="B11166" s="25">
        <v>42569</v>
      </c>
      <c r="C11166" s="21" t="s">
        <v>1015</v>
      </c>
      <c r="D11166" s="21" t="s">
        <v>924</v>
      </c>
      <c r="E11166" s="26">
        <v>275</v>
      </c>
      <c r="G11166" s="21" t="s">
        <v>1585</v>
      </c>
      <c r="I11166" s="25" t="str">
        <f t="shared" si="393"/>
        <v>2016_30</v>
      </c>
    </row>
    <row r="11167" spans="1:9" x14ac:dyDescent="0.25">
      <c r="A11167" s="21" t="s">
        <v>2119</v>
      </c>
      <c r="B11167" s="25">
        <v>42569</v>
      </c>
      <c r="C11167" s="21" t="s">
        <v>1015</v>
      </c>
      <c r="D11167" s="21" t="s">
        <v>924</v>
      </c>
      <c r="E11167" s="26">
        <v>150</v>
      </c>
      <c r="G11167" s="21" t="s">
        <v>1832</v>
      </c>
      <c r="H11167" s="21" t="s">
        <v>1772</v>
      </c>
      <c r="I11167" s="25" t="str">
        <f t="shared" si="393"/>
        <v>2016_30</v>
      </c>
    </row>
    <row r="11168" spans="1:9" x14ac:dyDescent="0.25">
      <c r="A11168" s="21" t="s">
        <v>2119</v>
      </c>
      <c r="B11168" s="25">
        <v>42569</v>
      </c>
      <c r="C11168" s="21" t="s">
        <v>1015</v>
      </c>
      <c r="D11168" s="21" t="s">
        <v>924</v>
      </c>
      <c r="E11168" s="26">
        <v>150</v>
      </c>
      <c r="G11168" s="21" t="s">
        <v>1646</v>
      </c>
      <c r="I11168" s="25" t="str">
        <f t="shared" si="393"/>
        <v>2016_30</v>
      </c>
    </row>
    <row r="11169" spans="1:9" x14ac:dyDescent="0.25">
      <c r="A11169" s="21" t="s">
        <v>2119</v>
      </c>
      <c r="B11169" s="25">
        <v>42569</v>
      </c>
      <c r="C11169" s="21" t="s">
        <v>1015</v>
      </c>
      <c r="D11169" s="21" t="s">
        <v>924</v>
      </c>
      <c r="E11169" s="26">
        <v>125</v>
      </c>
      <c r="G11169" s="21" t="s">
        <v>356</v>
      </c>
      <c r="I11169" s="25" t="str">
        <f t="shared" si="393"/>
        <v>2016_30</v>
      </c>
    </row>
    <row r="11170" spans="1:9" x14ac:dyDescent="0.25">
      <c r="A11170" s="21" t="s">
        <v>2119</v>
      </c>
      <c r="B11170" s="25">
        <v>42569</v>
      </c>
      <c r="C11170" s="21" t="s">
        <v>1015</v>
      </c>
      <c r="D11170" s="21" t="s">
        <v>924</v>
      </c>
      <c r="E11170" s="26">
        <v>150</v>
      </c>
      <c r="G11170" s="21" t="s">
        <v>1679</v>
      </c>
      <c r="I11170" s="25" t="str">
        <f t="shared" si="393"/>
        <v>2016_30</v>
      </c>
    </row>
    <row r="11171" spans="1:9" x14ac:dyDescent="0.25">
      <c r="A11171" s="21" t="s">
        <v>2119</v>
      </c>
      <c r="B11171" s="25">
        <v>42569</v>
      </c>
      <c r="C11171" s="21" t="s">
        <v>1015</v>
      </c>
      <c r="D11171" s="21" t="s">
        <v>924</v>
      </c>
      <c r="E11171" s="26">
        <v>275</v>
      </c>
      <c r="G11171" s="21" t="s">
        <v>69</v>
      </c>
      <c r="I11171" s="25" t="str">
        <f t="shared" si="393"/>
        <v>2016_30</v>
      </c>
    </row>
    <row r="11172" spans="1:9" x14ac:dyDescent="0.25">
      <c r="A11172" s="21" t="s">
        <v>2119</v>
      </c>
      <c r="B11172" s="25">
        <v>42569</v>
      </c>
      <c r="C11172" s="21" t="s">
        <v>1015</v>
      </c>
      <c r="D11172" s="21" t="s">
        <v>924</v>
      </c>
      <c r="E11172" s="26">
        <v>100</v>
      </c>
      <c r="G11172" s="21" t="s">
        <v>905</v>
      </c>
      <c r="I11172" s="25" t="str">
        <f t="shared" si="393"/>
        <v>2016_30</v>
      </c>
    </row>
    <row r="11173" spans="1:9" x14ac:dyDescent="0.25">
      <c r="A11173" s="21" t="s">
        <v>2119</v>
      </c>
      <c r="B11173" s="25">
        <v>42569</v>
      </c>
      <c r="C11173" s="21" t="s">
        <v>1015</v>
      </c>
      <c r="D11173" s="21" t="s">
        <v>1625</v>
      </c>
      <c r="E11173" s="26">
        <v>1100</v>
      </c>
      <c r="G11173" s="21" t="s">
        <v>69</v>
      </c>
      <c r="I11173" s="25" t="str">
        <f t="shared" si="393"/>
        <v>2016_30</v>
      </c>
    </row>
    <row r="11174" spans="1:9" x14ac:dyDescent="0.25">
      <c r="A11174" s="21" t="s">
        <v>2119</v>
      </c>
      <c r="B11174" s="25">
        <v>42569</v>
      </c>
      <c r="C11174" s="21" t="s">
        <v>1230</v>
      </c>
      <c r="D11174" s="21" t="s">
        <v>2129</v>
      </c>
      <c r="E11174" s="21"/>
      <c r="F11174" s="55">
        <v>126.25</v>
      </c>
      <c r="G11174" s="21" t="s">
        <v>1832</v>
      </c>
    </row>
    <row r="11175" spans="1:9" x14ac:dyDescent="0.25">
      <c r="A11175" s="21" t="s">
        <v>2119</v>
      </c>
      <c r="B11175" s="25">
        <v>42569</v>
      </c>
      <c r="C11175" s="21" t="s">
        <v>1230</v>
      </c>
      <c r="D11175" s="21" t="s">
        <v>299</v>
      </c>
      <c r="E11175" s="21"/>
      <c r="F11175" s="55">
        <v>4.83</v>
      </c>
      <c r="G11175" s="21" t="s">
        <v>2121</v>
      </c>
    </row>
    <row r="11176" spans="1:9" x14ac:dyDescent="0.25">
      <c r="A11176" s="21" t="s">
        <v>2119</v>
      </c>
      <c r="B11176" s="25">
        <v>42569</v>
      </c>
      <c r="C11176" s="21" t="s">
        <v>6</v>
      </c>
      <c r="D11176" s="21" t="s">
        <v>2130</v>
      </c>
      <c r="E11176" s="21"/>
      <c r="F11176" s="55">
        <v>691.85</v>
      </c>
      <c r="G11176" s="21" t="s">
        <v>1567</v>
      </c>
    </row>
    <row r="11177" spans="1:9" x14ac:dyDescent="0.25">
      <c r="A11177" s="21" t="s">
        <v>2119</v>
      </c>
      <c r="B11177" s="25">
        <v>42569</v>
      </c>
      <c r="C11177" s="21" t="s">
        <v>1230</v>
      </c>
      <c r="D11177" s="21" t="s">
        <v>2131</v>
      </c>
      <c r="E11177" s="21"/>
      <c r="F11177" s="55">
        <v>241.88</v>
      </c>
      <c r="G11177" s="21" t="s">
        <v>1899</v>
      </c>
    </row>
    <row r="11178" spans="1:9" x14ac:dyDescent="0.25">
      <c r="A11178" s="21" t="s">
        <v>2119</v>
      </c>
      <c r="B11178" s="25">
        <v>42569</v>
      </c>
      <c r="C11178" s="21" t="s">
        <v>6</v>
      </c>
      <c r="D11178" s="21" t="s">
        <v>2132</v>
      </c>
      <c r="E11178" s="21"/>
      <c r="F11178" s="55">
        <v>402.22</v>
      </c>
      <c r="G11178" s="21" t="s">
        <v>2012</v>
      </c>
    </row>
    <row r="11179" spans="1:9" x14ac:dyDescent="0.25">
      <c r="A11179" s="21" t="s">
        <v>2119</v>
      </c>
      <c r="B11179" s="25">
        <v>42569</v>
      </c>
      <c r="C11179" s="21" t="s">
        <v>1230</v>
      </c>
      <c r="D11179" s="21" t="s">
        <v>2133</v>
      </c>
      <c r="E11179" s="21"/>
      <c r="F11179" s="55">
        <v>840.88</v>
      </c>
      <c r="G11179" s="21" t="s">
        <v>1832</v>
      </c>
    </row>
    <row r="11180" spans="1:9" x14ac:dyDescent="0.25">
      <c r="A11180" s="21" t="s">
        <v>2119</v>
      </c>
      <c r="B11180" s="25">
        <v>42569</v>
      </c>
      <c r="C11180" s="21" t="s">
        <v>6</v>
      </c>
      <c r="D11180" s="21" t="s">
        <v>2134</v>
      </c>
      <c r="E11180" s="21"/>
      <c r="F11180" s="55">
        <v>1932.76</v>
      </c>
      <c r="G11180" s="21" t="s">
        <v>1889</v>
      </c>
    </row>
    <row r="11181" spans="1:9" x14ac:dyDescent="0.25">
      <c r="A11181" s="21" t="s">
        <v>2119</v>
      </c>
      <c r="B11181" s="25">
        <v>42570</v>
      </c>
      <c r="C11181" s="21" t="s">
        <v>6</v>
      </c>
      <c r="D11181" s="21" t="s">
        <v>2126</v>
      </c>
      <c r="E11181" s="21"/>
      <c r="F11181" s="55">
        <v>430.34</v>
      </c>
      <c r="G11181" s="21" t="s">
        <v>1029</v>
      </c>
    </row>
    <row r="11182" spans="1:9" x14ac:dyDescent="0.25">
      <c r="A11182" s="21" t="s">
        <v>2119</v>
      </c>
      <c r="B11182" s="25">
        <v>42570</v>
      </c>
      <c r="C11182" s="21" t="s">
        <v>6</v>
      </c>
      <c r="D11182" s="21" t="s">
        <v>2127</v>
      </c>
      <c r="E11182" s="21"/>
      <c r="F11182" s="55">
        <v>147.58000000000001</v>
      </c>
      <c r="G11182" s="21" t="s">
        <v>2121</v>
      </c>
    </row>
    <row r="11183" spans="1:9" x14ac:dyDescent="0.25">
      <c r="A11183" s="21" t="s">
        <v>2119</v>
      </c>
      <c r="B11183" s="25">
        <v>42570</v>
      </c>
      <c r="C11183" s="21" t="s">
        <v>6</v>
      </c>
      <c r="D11183" s="21" t="s">
        <v>2128</v>
      </c>
      <c r="E11183" s="21"/>
      <c r="F11183" s="55">
        <v>2016.73</v>
      </c>
      <c r="G11183" s="21" t="s">
        <v>1567</v>
      </c>
    </row>
    <row r="11184" spans="1:9" x14ac:dyDescent="0.25">
      <c r="A11184" s="21" t="s">
        <v>2119</v>
      </c>
      <c r="B11184" s="25">
        <v>42570</v>
      </c>
      <c r="C11184" s="21" t="s">
        <v>1015</v>
      </c>
      <c r="D11184" s="21" t="s">
        <v>1055</v>
      </c>
      <c r="E11184" s="26">
        <v>2500</v>
      </c>
      <c r="G11184" s="21" t="s">
        <v>2121</v>
      </c>
      <c r="I11184" s="25" t="str">
        <f>YEAR(B11184)&amp;"_"&amp;WEEKNUM(B11184)</f>
        <v>2016_30</v>
      </c>
    </row>
    <row r="11185" spans="1:9" x14ac:dyDescent="0.25">
      <c r="A11185" s="21" t="s">
        <v>2119</v>
      </c>
      <c r="B11185" s="25">
        <v>42571</v>
      </c>
      <c r="C11185" s="21" t="s">
        <v>21</v>
      </c>
      <c r="D11185" s="21" t="s">
        <v>1419</v>
      </c>
      <c r="E11185" s="26">
        <v>5000</v>
      </c>
      <c r="G11185" s="21" t="s">
        <v>1889</v>
      </c>
      <c r="I11185" s="25" t="str">
        <f>YEAR(B11185)&amp;"_"&amp;WEEKNUM(B11185)</f>
        <v>2016_30</v>
      </c>
    </row>
    <row r="11186" spans="1:9" x14ac:dyDescent="0.25">
      <c r="A11186" s="21" t="s">
        <v>2119</v>
      </c>
      <c r="B11186" s="25">
        <v>42571</v>
      </c>
      <c r="C11186" s="21" t="s">
        <v>21</v>
      </c>
      <c r="D11186" s="21" t="s">
        <v>528</v>
      </c>
      <c r="E11186" s="26">
        <v>500</v>
      </c>
      <c r="G11186" s="21" t="s">
        <v>1889</v>
      </c>
      <c r="I11186" s="25" t="str">
        <f>YEAR(B11186)&amp;"_"&amp;WEEKNUM(B11186)</f>
        <v>2016_30</v>
      </c>
    </row>
    <row r="11187" spans="1:9" x14ac:dyDescent="0.25">
      <c r="A11187" s="21" t="s">
        <v>2119</v>
      </c>
      <c r="B11187" s="25">
        <v>42571</v>
      </c>
      <c r="C11187" s="21" t="s">
        <v>21</v>
      </c>
      <c r="D11187" t="s">
        <v>553</v>
      </c>
      <c r="E11187" s="26">
        <v>600</v>
      </c>
      <c r="G11187" s="21" t="s">
        <v>1889</v>
      </c>
      <c r="I11187" s="25" t="str">
        <f>YEAR(B11187)&amp;"_"&amp;WEEKNUM(B11187)</f>
        <v>2016_30</v>
      </c>
    </row>
    <row r="11188" spans="1:9" x14ac:dyDescent="0.25">
      <c r="A11188" s="21" t="s">
        <v>2119</v>
      </c>
      <c r="B11188" s="25">
        <v>42571</v>
      </c>
      <c r="C11188" s="21" t="s">
        <v>21</v>
      </c>
      <c r="D11188" t="s">
        <v>553</v>
      </c>
      <c r="E11188" s="26">
        <v>600</v>
      </c>
      <c r="G11188" s="21" t="s">
        <v>2012</v>
      </c>
      <c r="I11188" s="25" t="str">
        <f>YEAR(B11188)&amp;"_"&amp;WEEKNUM(B11188)</f>
        <v>2016_30</v>
      </c>
    </row>
    <row r="11189" spans="1:9" x14ac:dyDescent="0.25">
      <c r="A11189" s="21" t="s">
        <v>2119</v>
      </c>
      <c r="B11189" s="25">
        <v>42571</v>
      </c>
      <c r="C11189" s="21" t="s">
        <v>6</v>
      </c>
      <c r="D11189" s="21" t="s">
        <v>2255</v>
      </c>
      <c r="E11189" s="21"/>
      <c r="F11189" s="55">
        <v>66.040000000000006</v>
      </c>
      <c r="G11189" s="21" t="s">
        <v>259</v>
      </c>
    </row>
    <row r="11190" spans="1:9" x14ac:dyDescent="0.25">
      <c r="A11190" s="21" t="s">
        <v>2119</v>
      </c>
      <c r="B11190" s="25">
        <v>42571</v>
      </c>
      <c r="C11190" s="21" t="s">
        <v>1230</v>
      </c>
      <c r="D11190" s="21" t="s">
        <v>2256</v>
      </c>
      <c r="E11190" s="21"/>
      <c r="F11190" s="55">
        <v>505.36</v>
      </c>
      <c r="G11190" s="21" t="s">
        <v>1899</v>
      </c>
    </row>
    <row r="11191" spans="1:9" x14ac:dyDescent="0.25">
      <c r="A11191" s="21" t="s">
        <v>2119</v>
      </c>
      <c r="B11191" s="25">
        <v>42571</v>
      </c>
      <c r="C11191" s="21" t="s">
        <v>6</v>
      </c>
      <c r="D11191" s="21" t="s">
        <v>2257</v>
      </c>
      <c r="E11191" s="21"/>
      <c r="F11191" s="55">
        <v>892.8</v>
      </c>
      <c r="G11191" s="21" t="s">
        <v>1567</v>
      </c>
    </row>
    <row r="11192" spans="1:9" x14ac:dyDescent="0.25">
      <c r="A11192" s="21" t="s">
        <v>2119</v>
      </c>
      <c r="B11192" s="25">
        <v>42571</v>
      </c>
      <c r="C11192" s="21" t="s">
        <v>6</v>
      </c>
      <c r="D11192" s="21" t="s">
        <v>2258</v>
      </c>
      <c r="E11192" s="21"/>
      <c r="F11192" s="55">
        <v>756.38</v>
      </c>
      <c r="G11192" s="21" t="s">
        <v>1889</v>
      </c>
    </row>
    <row r="11193" spans="1:9" x14ac:dyDescent="0.25">
      <c r="A11193" s="21" t="s">
        <v>2119</v>
      </c>
      <c r="B11193" s="25">
        <v>42571</v>
      </c>
      <c r="C11193" s="21" t="s">
        <v>1230</v>
      </c>
      <c r="D11193" s="21" t="s">
        <v>2259</v>
      </c>
      <c r="E11193" s="21"/>
      <c r="F11193" s="55">
        <v>132.18</v>
      </c>
      <c r="G11193" s="21" t="s">
        <v>2191</v>
      </c>
    </row>
    <row r="11194" spans="1:9" x14ac:dyDescent="0.25">
      <c r="A11194" s="21" t="s">
        <v>2119</v>
      </c>
      <c r="B11194" s="25">
        <v>42571</v>
      </c>
      <c r="C11194" s="21" t="s">
        <v>1230</v>
      </c>
      <c r="D11194" s="21" t="s">
        <v>2260</v>
      </c>
      <c r="E11194" s="21"/>
      <c r="F11194" s="55">
        <v>322</v>
      </c>
      <c r="G11194" s="21" t="s">
        <v>1832</v>
      </c>
    </row>
    <row r="11195" spans="1:9" x14ac:dyDescent="0.25">
      <c r="A11195" s="21" t="s">
        <v>2119</v>
      </c>
      <c r="B11195" s="25">
        <v>42572</v>
      </c>
      <c r="C11195" s="21" t="s">
        <v>6</v>
      </c>
      <c r="D11195" s="21" t="s">
        <v>89</v>
      </c>
      <c r="E11195" s="26">
        <v>37.1</v>
      </c>
      <c r="G11195" s="21" t="s">
        <v>1453</v>
      </c>
    </row>
    <row r="11196" spans="1:9" x14ac:dyDescent="0.25">
      <c r="A11196" s="21" t="s">
        <v>2119</v>
      </c>
      <c r="B11196" s="25">
        <v>42572</v>
      </c>
      <c r="C11196" s="21" t="s">
        <v>6</v>
      </c>
      <c r="D11196" s="21" t="s">
        <v>89</v>
      </c>
      <c r="E11196" s="26">
        <v>98.7</v>
      </c>
      <c r="G11196" s="21" t="s">
        <v>1567</v>
      </c>
    </row>
    <row r="11197" spans="1:9" x14ac:dyDescent="0.25">
      <c r="A11197" s="21" t="s">
        <v>2119</v>
      </c>
      <c r="B11197" s="25">
        <v>42572</v>
      </c>
      <c r="C11197" s="21" t="s">
        <v>6</v>
      </c>
      <c r="D11197" s="21" t="s">
        <v>89</v>
      </c>
      <c r="E11197" s="26">
        <v>6.5</v>
      </c>
      <c r="G11197" s="21" t="s">
        <v>2194</v>
      </c>
    </row>
    <row r="11198" spans="1:9" x14ac:dyDescent="0.25">
      <c r="A11198" s="21" t="s">
        <v>2119</v>
      </c>
      <c r="B11198" s="25">
        <v>42572</v>
      </c>
      <c r="C11198" s="21" t="s">
        <v>6</v>
      </c>
      <c r="D11198" s="21" t="s">
        <v>2249</v>
      </c>
      <c r="E11198" s="21"/>
      <c r="F11198" s="55">
        <v>319.85000000000002</v>
      </c>
      <c r="G11198" s="21" t="s">
        <v>1646</v>
      </c>
    </row>
    <row r="11199" spans="1:9" x14ac:dyDescent="0.25">
      <c r="A11199" s="21" t="s">
        <v>2119</v>
      </c>
      <c r="B11199" s="25">
        <v>42572</v>
      </c>
      <c r="C11199" s="21" t="s">
        <v>6</v>
      </c>
      <c r="D11199" s="21" t="s">
        <v>2250</v>
      </c>
      <c r="E11199" s="21"/>
      <c r="F11199" s="55">
        <v>169.4</v>
      </c>
      <c r="G11199" s="21" t="s">
        <v>259</v>
      </c>
    </row>
    <row r="11200" spans="1:9" x14ac:dyDescent="0.25">
      <c r="A11200" s="21" t="s">
        <v>2119</v>
      </c>
      <c r="B11200" s="25">
        <v>42572</v>
      </c>
      <c r="C11200" s="21" t="s">
        <v>6</v>
      </c>
      <c r="D11200" s="21" t="s">
        <v>2251</v>
      </c>
      <c r="E11200" s="21"/>
      <c r="F11200" s="55">
        <v>73.95</v>
      </c>
      <c r="G11200" s="21" t="s">
        <v>355</v>
      </c>
    </row>
    <row r="11201" spans="1:7" x14ac:dyDescent="0.25">
      <c r="A11201" s="21" t="s">
        <v>2119</v>
      </c>
      <c r="B11201" s="25">
        <v>42572</v>
      </c>
      <c r="C11201" s="21" t="s">
        <v>6</v>
      </c>
      <c r="D11201" s="21" t="s">
        <v>2252</v>
      </c>
      <c r="E11201" s="21"/>
      <c r="F11201" s="55">
        <v>170.95</v>
      </c>
      <c r="G11201" s="21" t="s">
        <v>1632</v>
      </c>
    </row>
    <row r="11202" spans="1:7" x14ac:dyDescent="0.25">
      <c r="A11202" s="21" t="s">
        <v>2119</v>
      </c>
      <c r="B11202" s="25">
        <v>42572</v>
      </c>
      <c r="C11202" s="21" t="s">
        <v>6</v>
      </c>
      <c r="D11202" s="21" t="s">
        <v>2253</v>
      </c>
      <c r="E11202" s="21"/>
      <c r="F11202" s="55">
        <v>81.96</v>
      </c>
      <c r="G11202" s="21" t="s">
        <v>259</v>
      </c>
    </row>
    <row r="11203" spans="1:7" x14ac:dyDescent="0.25">
      <c r="A11203" s="21" t="s">
        <v>2119</v>
      </c>
      <c r="B11203" s="25">
        <v>42572</v>
      </c>
      <c r="C11203" s="21" t="s">
        <v>6</v>
      </c>
      <c r="D11203" s="21" t="s">
        <v>2254</v>
      </c>
      <c r="E11203" s="21"/>
      <c r="F11203" s="55">
        <v>54.33</v>
      </c>
      <c r="G11203" s="21" t="s">
        <v>1889</v>
      </c>
    </row>
    <row r="11204" spans="1:7" x14ac:dyDescent="0.25">
      <c r="A11204" s="21" t="s">
        <v>2119</v>
      </c>
      <c r="B11204" s="25">
        <v>42573</v>
      </c>
      <c r="C11204" s="21" t="s">
        <v>6</v>
      </c>
      <c r="D11204" s="21" t="s">
        <v>2242</v>
      </c>
      <c r="E11204" s="21"/>
      <c r="F11204" s="55">
        <v>183</v>
      </c>
      <c r="G11204" s="21" t="s">
        <v>1646</v>
      </c>
    </row>
    <row r="11205" spans="1:7" x14ac:dyDescent="0.25">
      <c r="A11205" s="21" t="s">
        <v>2119</v>
      </c>
      <c r="B11205" s="25">
        <v>42573</v>
      </c>
      <c r="C11205" s="21" t="s">
        <v>6</v>
      </c>
      <c r="D11205" s="21" t="s">
        <v>2243</v>
      </c>
      <c r="E11205" s="21"/>
      <c r="F11205" s="55">
        <v>203.36</v>
      </c>
      <c r="G11205" s="21" t="s">
        <v>259</v>
      </c>
    </row>
    <row r="11206" spans="1:7" x14ac:dyDescent="0.25">
      <c r="A11206" s="21" t="s">
        <v>2119</v>
      </c>
      <c r="B11206" s="25">
        <v>42573</v>
      </c>
      <c r="C11206" s="21" t="s">
        <v>6</v>
      </c>
      <c r="D11206" s="21" t="s">
        <v>299</v>
      </c>
      <c r="E11206" s="21"/>
      <c r="F11206" s="55">
        <v>250</v>
      </c>
      <c r="G11206" s="21" t="s">
        <v>2121</v>
      </c>
    </row>
    <row r="11207" spans="1:7" x14ac:dyDescent="0.25">
      <c r="A11207" s="21" t="s">
        <v>2119</v>
      </c>
      <c r="B11207" s="25">
        <v>42573</v>
      </c>
      <c r="C11207" s="21" t="s">
        <v>6</v>
      </c>
      <c r="D11207" s="21" t="s">
        <v>299</v>
      </c>
      <c r="E11207" s="21"/>
      <c r="F11207" s="55">
        <v>61.48</v>
      </c>
      <c r="G11207" s="21" t="s">
        <v>2121</v>
      </c>
    </row>
    <row r="11208" spans="1:7" x14ac:dyDescent="0.25">
      <c r="A11208" s="21" t="s">
        <v>2119</v>
      </c>
      <c r="B11208" s="25">
        <v>42573</v>
      </c>
      <c r="C11208" s="21" t="s">
        <v>6</v>
      </c>
      <c r="D11208" s="21" t="s">
        <v>2244</v>
      </c>
      <c r="E11208" s="21"/>
      <c r="F11208" s="55">
        <v>70.28</v>
      </c>
      <c r="G11208" s="21" t="s">
        <v>1646</v>
      </c>
    </row>
    <row r="11209" spans="1:7" x14ac:dyDescent="0.25">
      <c r="A11209" s="21" t="s">
        <v>2119</v>
      </c>
      <c r="B11209" s="25">
        <v>42573</v>
      </c>
      <c r="C11209" s="21" t="s">
        <v>1230</v>
      </c>
      <c r="D11209" s="21" t="s">
        <v>2245</v>
      </c>
      <c r="E11209" s="21"/>
      <c r="F11209" s="55">
        <v>184.16</v>
      </c>
      <c r="G11209" s="21" t="s">
        <v>2037</v>
      </c>
    </row>
    <row r="11210" spans="1:7" x14ac:dyDescent="0.25">
      <c r="A11210" s="21" t="s">
        <v>2119</v>
      </c>
      <c r="B11210" s="25">
        <v>42573</v>
      </c>
      <c r="C11210" s="21" t="s">
        <v>1230</v>
      </c>
      <c r="D11210" s="21" t="s">
        <v>2246</v>
      </c>
      <c r="E11210" s="21"/>
      <c r="F11210" s="55">
        <v>269.70999999999998</v>
      </c>
      <c r="G11210" s="21" t="s">
        <v>1675</v>
      </c>
    </row>
    <row r="11211" spans="1:7" x14ac:dyDescent="0.25">
      <c r="A11211" s="21" t="s">
        <v>2119</v>
      </c>
      <c r="B11211" s="25">
        <v>42573</v>
      </c>
      <c r="C11211" s="21" t="s">
        <v>1230</v>
      </c>
      <c r="D11211" s="21" t="s">
        <v>2247</v>
      </c>
      <c r="E11211" s="21"/>
      <c r="F11211" s="55">
        <v>385.98</v>
      </c>
      <c r="G11211" s="21" t="s">
        <v>1899</v>
      </c>
    </row>
    <row r="11212" spans="1:7" x14ac:dyDescent="0.25">
      <c r="A11212" s="21" t="s">
        <v>2119</v>
      </c>
      <c r="B11212" s="25">
        <v>42573</v>
      </c>
      <c r="C11212" s="21" t="s">
        <v>1230</v>
      </c>
      <c r="D11212" s="21" t="s">
        <v>2248</v>
      </c>
      <c r="E11212" s="21"/>
      <c r="F11212" s="55">
        <v>76.3</v>
      </c>
      <c r="G11212" s="21" t="s">
        <v>2037</v>
      </c>
    </row>
    <row r="11213" spans="1:7" x14ac:dyDescent="0.25">
      <c r="A11213" s="21" t="s">
        <v>2119</v>
      </c>
      <c r="B11213" s="25">
        <v>42574</v>
      </c>
      <c r="C11213" s="21" t="s">
        <v>6</v>
      </c>
      <c r="D11213" s="21" t="s">
        <v>2237</v>
      </c>
      <c r="E11213" s="21"/>
      <c r="F11213" s="55">
        <v>178.01</v>
      </c>
      <c r="G11213" s="21" t="s">
        <v>1646</v>
      </c>
    </row>
    <row r="11214" spans="1:7" x14ac:dyDescent="0.25">
      <c r="A11214" s="21" t="s">
        <v>2119</v>
      </c>
      <c r="B11214" s="25">
        <v>42574</v>
      </c>
      <c r="C11214" s="21" t="s">
        <v>6</v>
      </c>
      <c r="D11214" s="21" t="s">
        <v>2238</v>
      </c>
      <c r="E11214" s="21"/>
      <c r="F11214" s="55">
        <v>46.9</v>
      </c>
      <c r="G11214" s="21" t="s">
        <v>259</v>
      </c>
    </row>
    <row r="11215" spans="1:7" x14ac:dyDescent="0.25">
      <c r="A11215" s="21" t="s">
        <v>2119</v>
      </c>
      <c r="B11215" s="25">
        <v>42574</v>
      </c>
      <c r="C11215" s="21" t="s">
        <v>6</v>
      </c>
      <c r="D11215" s="21" t="s">
        <v>2239</v>
      </c>
      <c r="E11215" s="21"/>
      <c r="F11215" s="55">
        <v>82.52</v>
      </c>
      <c r="G11215" s="21" t="s">
        <v>259</v>
      </c>
    </row>
    <row r="11216" spans="1:7" x14ac:dyDescent="0.25">
      <c r="A11216" s="21" t="s">
        <v>2119</v>
      </c>
      <c r="B11216" s="25">
        <v>42574</v>
      </c>
      <c r="C11216" s="21" t="s">
        <v>1230</v>
      </c>
      <c r="D11216" s="21" t="s">
        <v>2240</v>
      </c>
      <c r="E11216" s="21"/>
      <c r="F11216" s="55">
        <v>239.37</v>
      </c>
      <c r="G11216" s="21" t="s">
        <v>360</v>
      </c>
    </row>
    <row r="11217" spans="1:9" x14ac:dyDescent="0.25">
      <c r="A11217" s="21" t="s">
        <v>2119</v>
      </c>
      <c r="B11217" s="25">
        <v>42574</v>
      </c>
      <c r="C11217" s="21" t="s">
        <v>6</v>
      </c>
      <c r="D11217" s="21" t="s">
        <v>2241</v>
      </c>
      <c r="E11217" s="21"/>
      <c r="F11217" s="55">
        <v>152.36000000000001</v>
      </c>
      <c r="G11217" s="21" t="s">
        <v>1889</v>
      </c>
    </row>
    <row r="11218" spans="1:9" x14ac:dyDescent="0.25">
      <c r="A11218" s="21" t="s">
        <v>2119</v>
      </c>
      <c r="B11218" s="25">
        <v>42576</v>
      </c>
      <c r="C11218" s="21" t="s">
        <v>21</v>
      </c>
      <c r="D11218" s="21" t="s">
        <v>1382</v>
      </c>
      <c r="E11218" s="26">
        <v>800</v>
      </c>
      <c r="G11218" s="21" t="s">
        <v>1631</v>
      </c>
      <c r="I11218" s="25" t="str">
        <f t="shared" ref="I11218:I11235" si="394">YEAR(B11218)&amp;"_"&amp;WEEKNUM(B11218)</f>
        <v>2016_31</v>
      </c>
    </row>
    <row r="11219" spans="1:9" x14ac:dyDescent="0.25">
      <c r="A11219" s="21" t="s">
        <v>2119</v>
      </c>
      <c r="B11219" s="25">
        <v>42576</v>
      </c>
      <c r="C11219" s="21" t="s">
        <v>21</v>
      </c>
      <c r="D11219" s="21" t="s">
        <v>1382</v>
      </c>
      <c r="E11219" s="26">
        <v>1000</v>
      </c>
      <c r="G11219" s="21" t="s">
        <v>1029</v>
      </c>
      <c r="I11219" s="25" t="str">
        <f t="shared" si="394"/>
        <v>2016_31</v>
      </c>
    </row>
    <row r="11220" spans="1:9" x14ac:dyDescent="0.25">
      <c r="A11220" s="21" t="s">
        <v>2119</v>
      </c>
      <c r="B11220" s="25">
        <v>42576</v>
      </c>
      <c r="C11220" s="21" t="s">
        <v>21</v>
      </c>
      <c r="D11220" s="21" t="s">
        <v>1382</v>
      </c>
      <c r="E11220" s="26">
        <v>600</v>
      </c>
      <c r="G11220" s="21" t="s">
        <v>62</v>
      </c>
      <c r="I11220" s="25" t="str">
        <f t="shared" si="394"/>
        <v>2016_31</v>
      </c>
    </row>
    <row r="11221" spans="1:9" x14ac:dyDescent="0.25">
      <c r="A11221" s="21" t="s">
        <v>2119</v>
      </c>
      <c r="B11221" s="25">
        <v>42576</v>
      </c>
      <c r="C11221" s="21" t="s">
        <v>21</v>
      </c>
      <c r="D11221" s="21" t="s">
        <v>1382</v>
      </c>
      <c r="E11221" s="26">
        <v>1100</v>
      </c>
      <c r="G11221" s="21" t="s">
        <v>1646</v>
      </c>
      <c r="I11221" s="25" t="str">
        <f t="shared" si="394"/>
        <v>2016_31</v>
      </c>
    </row>
    <row r="11222" spans="1:9" x14ac:dyDescent="0.25">
      <c r="A11222" s="21" t="s">
        <v>2119</v>
      </c>
      <c r="B11222" s="25">
        <v>42576</v>
      </c>
      <c r="C11222" s="21" t="s">
        <v>21</v>
      </c>
      <c r="D11222" s="21" t="s">
        <v>46</v>
      </c>
      <c r="E11222" s="26">
        <v>2660</v>
      </c>
      <c r="G11222" s="21" t="s">
        <v>259</v>
      </c>
      <c r="I11222" s="25" t="str">
        <f t="shared" si="394"/>
        <v>2016_31</v>
      </c>
    </row>
    <row r="11223" spans="1:9" x14ac:dyDescent="0.25">
      <c r="A11223" s="21" t="s">
        <v>2119</v>
      </c>
      <c r="B11223" s="25">
        <v>42576</v>
      </c>
      <c r="C11223" s="21" t="s">
        <v>21</v>
      </c>
      <c r="D11223" s="21" t="s">
        <v>40</v>
      </c>
      <c r="E11223" s="26">
        <v>650</v>
      </c>
      <c r="G11223" s="21" t="s">
        <v>2012</v>
      </c>
      <c r="I11223" s="25" t="str">
        <f t="shared" si="394"/>
        <v>2016_31</v>
      </c>
    </row>
    <row r="11224" spans="1:9" x14ac:dyDescent="0.25">
      <c r="A11224" s="38" t="s">
        <v>2119</v>
      </c>
      <c r="B11224" s="25">
        <v>42576</v>
      </c>
      <c r="C11224" s="21" t="s">
        <v>21</v>
      </c>
      <c r="D11224" s="21" t="s">
        <v>40</v>
      </c>
      <c r="E11224" s="26">
        <v>2850</v>
      </c>
      <c r="G11224" s="21" t="s">
        <v>1567</v>
      </c>
      <c r="H11224" s="21" t="s">
        <v>1772</v>
      </c>
      <c r="I11224" s="25" t="str">
        <f t="shared" si="394"/>
        <v>2016_31</v>
      </c>
    </row>
    <row r="11225" spans="1:9" x14ac:dyDescent="0.25">
      <c r="A11225" s="21" t="s">
        <v>2119</v>
      </c>
      <c r="B11225" s="25">
        <v>42576</v>
      </c>
      <c r="C11225" s="21" t="s">
        <v>21</v>
      </c>
      <c r="D11225" s="21" t="s">
        <v>40</v>
      </c>
      <c r="E11225" s="26">
        <v>135</v>
      </c>
      <c r="G11225" s="21" t="s">
        <v>286</v>
      </c>
      <c r="I11225" s="25" t="str">
        <f t="shared" si="394"/>
        <v>2016_31</v>
      </c>
    </row>
    <row r="11226" spans="1:9" x14ac:dyDescent="0.25">
      <c r="A11226" s="21" t="s">
        <v>2119</v>
      </c>
      <c r="B11226" s="25">
        <v>42576</v>
      </c>
      <c r="C11226" s="21" t="s">
        <v>21</v>
      </c>
      <c r="D11226" s="21" t="s">
        <v>40</v>
      </c>
      <c r="E11226" s="26">
        <v>135</v>
      </c>
      <c r="G11226" s="21" t="s">
        <v>1632</v>
      </c>
      <c r="I11226" s="25" t="str">
        <f t="shared" si="394"/>
        <v>2016_31</v>
      </c>
    </row>
    <row r="11227" spans="1:9" x14ac:dyDescent="0.25">
      <c r="A11227" s="21" t="s">
        <v>2119</v>
      </c>
      <c r="B11227" s="25">
        <v>42576</v>
      </c>
      <c r="C11227" s="21" t="s">
        <v>21</v>
      </c>
      <c r="D11227" s="21" t="s">
        <v>40</v>
      </c>
      <c r="E11227" s="26">
        <v>120</v>
      </c>
      <c r="G11227" s="21" t="s">
        <v>355</v>
      </c>
      <c r="I11227" s="25" t="str">
        <f t="shared" si="394"/>
        <v>2016_31</v>
      </c>
    </row>
    <row r="11228" spans="1:9" x14ac:dyDescent="0.25">
      <c r="A11228" s="21" t="s">
        <v>2119</v>
      </c>
      <c r="B11228" s="25">
        <v>42576</v>
      </c>
      <c r="C11228" s="21" t="s">
        <v>21</v>
      </c>
      <c r="D11228" s="21" t="s">
        <v>937</v>
      </c>
      <c r="E11228" s="26">
        <v>300</v>
      </c>
      <c r="G11228" s="21" t="s">
        <v>1646</v>
      </c>
      <c r="I11228" s="25" t="str">
        <f t="shared" si="394"/>
        <v>2016_31</v>
      </c>
    </row>
    <row r="11229" spans="1:9" x14ac:dyDescent="0.25">
      <c r="A11229" s="21" t="s">
        <v>2119</v>
      </c>
      <c r="B11229" s="42">
        <v>42576</v>
      </c>
      <c r="C11229" s="38" t="s">
        <v>1015</v>
      </c>
      <c r="D11229" s="38" t="s">
        <v>1216</v>
      </c>
      <c r="E11229" s="43">
        <v>1000</v>
      </c>
      <c r="F11229" s="43"/>
      <c r="G11229" s="38" t="s">
        <v>2121</v>
      </c>
      <c r="I11229" s="25" t="str">
        <f t="shared" si="394"/>
        <v>2016_31</v>
      </c>
    </row>
    <row r="11230" spans="1:9" x14ac:dyDescent="0.25">
      <c r="A11230" s="21" t="s">
        <v>2119</v>
      </c>
      <c r="B11230" s="25">
        <v>42576</v>
      </c>
      <c r="C11230" s="21" t="s">
        <v>1015</v>
      </c>
      <c r="D11230" s="21" t="s">
        <v>1382</v>
      </c>
      <c r="E11230" s="26">
        <v>4000</v>
      </c>
      <c r="G11230" s="21" t="s">
        <v>1832</v>
      </c>
      <c r="H11230" s="21" t="s">
        <v>1772</v>
      </c>
      <c r="I11230" s="25" t="str">
        <f t="shared" si="394"/>
        <v>2016_31</v>
      </c>
    </row>
    <row r="11231" spans="1:9" x14ac:dyDescent="0.25">
      <c r="A11231" s="21" t="s">
        <v>2119</v>
      </c>
      <c r="B11231" s="25">
        <v>42576</v>
      </c>
      <c r="C11231" s="21" t="s">
        <v>1015</v>
      </c>
      <c r="D11231" s="21" t="s">
        <v>40</v>
      </c>
      <c r="E11231" s="26">
        <v>240</v>
      </c>
      <c r="G11231" s="21" t="s">
        <v>1362</v>
      </c>
      <c r="I11231" s="25" t="str">
        <f t="shared" si="394"/>
        <v>2016_31</v>
      </c>
    </row>
    <row r="11232" spans="1:9" x14ac:dyDescent="0.25">
      <c r="A11232" s="21" t="s">
        <v>2119</v>
      </c>
      <c r="B11232" s="25">
        <v>42576</v>
      </c>
      <c r="C11232" s="21" t="s">
        <v>1015</v>
      </c>
      <c r="D11232" s="21" t="s">
        <v>40</v>
      </c>
      <c r="E11232" s="26">
        <v>2000</v>
      </c>
      <c r="G11232" s="21" t="s">
        <v>1899</v>
      </c>
      <c r="H11232" s="21" t="s">
        <v>1772</v>
      </c>
      <c r="I11232" s="25" t="str">
        <f t="shared" si="394"/>
        <v>2016_31</v>
      </c>
    </row>
    <row r="11233" spans="1:9" x14ac:dyDescent="0.25">
      <c r="A11233" s="21" t="s">
        <v>2119</v>
      </c>
      <c r="B11233" s="25">
        <v>42576</v>
      </c>
      <c r="C11233" s="21" t="s">
        <v>1015</v>
      </c>
      <c r="D11233" s="21" t="s">
        <v>40</v>
      </c>
      <c r="E11233" s="26">
        <v>240</v>
      </c>
      <c r="G11233" s="21" t="s">
        <v>69</v>
      </c>
      <c r="I11233" s="25" t="str">
        <f t="shared" si="394"/>
        <v>2016_31</v>
      </c>
    </row>
    <row r="11234" spans="1:9" x14ac:dyDescent="0.25">
      <c r="A11234" s="21" t="s">
        <v>2119</v>
      </c>
      <c r="B11234" s="25">
        <v>42576</v>
      </c>
      <c r="C11234" s="21" t="s">
        <v>1015</v>
      </c>
      <c r="D11234" s="21" t="s">
        <v>40</v>
      </c>
      <c r="E11234" s="26">
        <v>1700</v>
      </c>
      <c r="G11234" s="21" t="s">
        <v>1675</v>
      </c>
      <c r="H11234" s="21" t="s">
        <v>1772</v>
      </c>
      <c r="I11234" s="25" t="str">
        <f t="shared" si="394"/>
        <v>2016_31</v>
      </c>
    </row>
    <row r="11235" spans="1:9" x14ac:dyDescent="0.25">
      <c r="A11235" s="21" t="s">
        <v>2119</v>
      </c>
      <c r="B11235" s="25">
        <v>42576</v>
      </c>
      <c r="C11235" s="21" t="s">
        <v>1015</v>
      </c>
      <c r="D11235" s="21" t="s">
        <v>40</v>
      </c>
      <c r="E11235" s="26">
        <v>1500</v>
      </c>
      <c r="G11235" s="21" t="s">
        <v>2037</v>
      </c>
      <c r="I11235" s="25" t="str">
        <f t="shared" si="394"/>
        <v>2016_31</v>
      </c>
    </row>
    <row r="11236" spans="1:9" x14ac:dyDescent="0.25">
      <c r="A11236" s="21" t="s">
        <v>2119</v>
      </c>
      <c r="B11236" s="25">
        <v>42576</v>
      </c>
      <c r="C11236" s="21" t="s">
        <v>6</v>
      </c>
      <c r="D11236" s="21" t="s">
        <v>2233</v>
      </c>
      <c r="E11236" s="21"/>
      <c r="F11236" s="55">
        <v>140.91</v>
      </c>
      <c r="G11236" s="21" t="s">
        <v>1646</v>
      </c>
    </row>
    <row r="11237" spans="1:9" x14ac:dyDescent="0.25">
      <c r="A11237" s="21" t="s">
        <v>2119</v>
      </c>
      <c r="B11237" s="25">
        <v>42576</v>
      </c>
      <c r="C11237" s="21" t="s">
        <v>6</v>
      </c>
      <c r="D11237" s="21" t="s">
        <v>2234</v>
      </c>
      <c r="E11237" s="21"/>
      <c r="F11237" s="55">
        <v>65</v>
      </c>
      <c r="G11237" s="21" t="s">
        <v>1646</v>
      </c>
    </row>
    <row r="11238" spans="1:9" x14ac:dyDescent="0.25">
      <c r="A11238" s="38" t="s">
        <v>2119</v>
      </c>
      <c r="B11238" s="25">
        <v>42576</v>
      </c>
      <c r="C11238" s="21" t="s">
        <v>6</v>
      </c>
      <c r="D11238" s="21" t="s">
        <v>2235</v>
      </c>
      <c r="E11238" s="21"/>
      <c r="F11238" s="55">
        <v>52.77</v>
      </c>
      <c r="G11238" s="21" t="s">
        <v>2194</v>
      </c>
    </row>
    <row r="11239" spans="1:9" x14ac:dyDescent="0.25">
      <c r="A11239" s="21" t="s">
        <v>2119</v>
      </c>
      <c r="B11239" s="25">
        <v>42576</v>
      </c>
      <c r="C11239" s="21" t="s">
        <v>6</v>
      </c>
      <c r="D11239" s="21" t="s">
        <v>2236</v>
      </c>
      <c r="E11239" s="21"/>
      <c r="F11239" s="55">
        <v>1132.23</v>
      </c>
      <c r="G11239" s="21" t="s">
        <v>2012</v>
      </c>
    </row>
    <row r="11240" spans="1:9" x14ac:dyDescent="0.25">
      <c r="A11240" s="21" t="s">
        <v>2119</v>
      </c>
      <c r="B11240" s="25">
        <v>42577</v>
      </c>
      <c r="C11240" s="21" t="s">
        <v>21</v>
      </c>
      <c r="D11240" s="21" t="s">
        <v>1147</v>
      </c>
      <c r="E11240" s="26">
        <v>362</v>
      </c>
      <c r="G11240" s="21" t="s">
        <v>158</v>
      </c>
      <c r="I11240" s="25" t="str">
        <f>YEAR(B11240)&amp;"_"&amp;WEEKNUM(B11240)</f>
        <v>2016_31</v>
      </c>
    </row>
    <row r="11241" spans="1:9" x14ac:dyDescent="0.25">
      <c r="A11241" s="21" t="s">
        <v>2119</v>
      </c>
      <c r="B11241" s="25">
        <v>42577</v>
      </c>
      <c r="C11241" s="21" t="s">
        <v>21</v>
      </c>
      <c r="D11241" s="21" t="s">
        <v>2040</v>
      </c>
      <c r="E11241" s="26">
        <v>340</v>
      </c>
      <c r="G11241" s="21" t="s">
        <v>2040</v>
      </c>
      <c r="I11241" s="25" t="str">
        <f>YEAR(B11241)&amp;"_"&amp;WEEKNUM(B11241)</f>
        <v>2016_31</v>
      </c>
    </row>
    <row r="11242" spans="1:9" x14ac:dyDescent="0.25">
      <c r="A11242" s="21" t="s">
        <v>2119</v>
      </c>
      <c r="B11242" s="25">
        <v>42577</v>
      </c>
      <c r="C11242" s="21" t="s">
        <v>21</v>
      </c>
      <c r="D11242" s="21" t="s">
        <v>1390</v>
      </c>
      <c r="E11242" s="26">
        <v>350</v>
      </c>
      <c r="G11242" s="21" t="s">
        <v>259</v>
      </c>
      <c r="I11242" s="25" t="str">
        <f>YEAR(B11242)&amp;"_"&amp;WEEKNUM(B11242)</f>
        <v>2016_31</v>
      </c>
    </row>
    <row r="11243" spans="1:9" x14ac:dyDescent="0.25">
      <c r="A11243" s="21" t="s">
        <v>2119</v>
      </c>
      <c r="B11243" s="42">
        <v>42577</v>
      </c>
      <c r="C11243" s="38" t="s">
        <v>1015</v>
      </c>
      <c r="D11243" s="38" t="s">
        <v>1018</v>
      </c>
      <c r="E11243" s="43">
        <v>175.95</v>
      </c>
      <c r="F11243" s="43"/>
      <c r="G11243" s="38" t="s">
        <v>158</v>
      </c>
      <c r="I11243" s="25" t="str">
        <f>YEAR(B11243)&amp;"_"&amp;WEEKNUM(B11243)</f>
        <v>2016_31</v>
      </c>
    </row>
    <row r="11244" spans="1:9" x14ac:dyDescent="0.25">
      <c r="A11244" s="21" t="s">
        <v>2119</v>
      </c>
      <c r="B11244" s="25">
        <v>42577</v>
      </c>
      <c r="C11244" s="21" t="s">
        <v>6</v>
      </c>
      <c r="D11244" s="21" t="s">
        <v>299</v>
      </c>
      <c r="E11244" s="21"/>
      <c r="F11244" s="55">
        <v>155.99</v>
      </c>
      <c r="G11244" s="21" t="s">
        <v>1646</v>
      </c>
    </row>
    <row r="11245" spans="1:9" x14ac:dyDescent="0.25">
      <c r="A11245" s="21" t="s">
        <v>2119</v>
      </c>
      <c r="B11245" s="25">
        <v>42577</v>
      </c>
      <c r="C11245" s="21" t="s">
        <v>6</v>
      </c>
      <c r="D11245" s="21" t="s">
        <v>2229</v>
      </c>
      <c r="E11245" s="21"/>
      <c r="F11245" s="55">
        <v>694.96</v>
      </c>
      <c r="G11245" s="21" t="s">
        <v>1617</v>
      </c>
    </row>
    <row r="11246" spans="1:9" x14ac:dyDescent="0.25">
      <c r="A11246" s="21" t="s">
        <v>2119</v>
      </c>
      <c r="B11246" s="25">
        <v>42577</v>
      </c>
      <c r="C11246" s="21" t="s">
        <v>6</v>
      </c>
      <c r="D11246" s="21" t="s">
        <v>2230</v>
      </c>
      <c r="E11246" s="21"/>
      <c r="F11246" s="55">
        <v>528.29999999999995</v>
      </c>
      <c r="G11246" s="21" t="s">
        <v>1889</v>
      </c>
    </row>
    <row r="11247" spans="1:9" x14ac:dyDescent="0.25">
      <c r="A11247" s="21" t="s">
        <v>2119</v>
      </c>
      <c r="B11247" s="25">
        <v>42577</v>
      </c>
      <c r="C11247" s="21" t="s">
        <v>6</v>
      </c>
      <c r="D11247" s="21" t="s">
        <v>2231</v>
      </c>
      <c r="E11247" s="21"/>
      <c r="F11247" s="55">
        <v>388.63</v>
      </c>
      <c r="G11247" s="21" t="s">
        <v>1889</v>
      </c>
    </row>
    <row r="11248" spans="1:9" x14ac:dyDescent="0.25">
      <c r="A11248" s="21" t="s">
        <v>2119</v>
      </c>
      <c r="B11248" s="25">
        <v>42577</v>
      </c>
      <c r="C11248" s="21" t="s">
        <v>1230</v>
      </c>
      <c r="D11248" s="21" t="s">
        <v>2232</v>
      </c>
      <c r="E11248" s="21"/>
      <c r="F11248" s="55">
        <v>592.16999999999996</v>
      </c>
      <c r="G11248" s="21" t="s">
        <v>1832</v>
      </c>
    </row>
    <row r="11249" spans="1:9" x14ac:dyDescent="0.25">
      <c r="A11249" s="21" t="s">
        <v>2119</v>
      </c>
      <c r="B11249" s="25">
        <v>42577</v>
      </c>
      <c r="C11249" s="21" t="s">
        <v>1230</v>
      </c>
      <c r="D11249" s="21" t="s">
        <v>299</v>
      </c>
      <c r="E11249" s="21"/>
      <c r="F11249" s="55">
        <v>51.02</v>
      </c>
      <c r="G11249" s="21" t="s">
        <v>2121</v>
      </c>
    </row>
    <row r="11250" spans="1:9" x14ac:dyDescent="0.25">
      <c r="A11250" s="21" t="s">
        <v>2119</v>
      </c>
      <c r="B11250" s="25">
        <v>42578</v>
      </c>
      <c r="C11250" s="21" t="s">
        <v>21</v>
      </c>
      <c r="D11250" s="21" t="s">
        <v>1376</v>
      </c>
      <c r="E11250" s="26">
        <v>320</v>
      </c>
      <c r="G11250" s="21" t="s">
        <v>1889</v>
      </c>
      <c r="I11250" s="25" t="str">
        <f t="shared" ref="I11250:I11261" si="395">YEAR(B11250)&amp;"_"&amp;WEEKNUM(B11250)</f>
        <v>2016_31</v>
      </c>
    </row>
    <row r="11251" spans="1:9" x14ac:dyDescent="0.25">
      <c r="A11251" s="21" t="s">
        <v>2119</v>
      </c>
      <c r="B11251" s="25">
        <v>42578</v>
      </c>
      <c r="C11251" s="21" t="s">
        <v>21</v>
      </c>
      <c r="D11251" s="21" t="s">
        <v>1376</v>
      </c>
      <c r="E11251" s="26">
        <v>200</v>
      </c>
      <c r="G11251" s="21" t="s">
        <v>259</v>
      </c>
      <c r="I11251" s="25" t="str">
        <f t="shared" si="395"/>
        <v>2016_31</v>
      </c>
    </row>
    <row r="11252" spans="1:9" x14ac:dyDescent="0.25">
      <c r="A11252" s="21" t="s">
        <v>2119</v>
      </c>
      <c r="B11252" s="25">
        <v>42578</v>
      </c>
      <c r="C11252" s="21" t="s">
        <v>21</v>
      </c>
      <c r="D11252" s="21" t="s">
        <v>1376</v>
      </c>
      <c r="E11252" s="26">
        <v>640</v>
      </c>
      <c r="G11252" s="21" t="s">
        <v>1631</v>
      </c>
      <c r="I11252" s="25" t="str">
        <f t="shared" si="395"/>
        <v>2016_31</v>
      </c>
    </row>
    <row r="11253" spans="1:9" x14ac:dyDescent="0.25">
      <c r="A11253" s="21" t="s">
        <v>2119</v>
      </c>
      <c r="B11253" s="25">
        <v>42578</v>
      </c>
      <c r="C11253" s="21" t="s">
        <v>21</v>
      </c>
      <c r="D11253" s="21" t="s">
        <v>1376</v>
      </c>
      <c r="E11253" s="26">
        <v>320</v>
      </c>
      <c r="G11253" s="21" t="s">
        <v>1630</v>
      </c>
      <c r="I11253" s="25" t="str">
        <f t="shared" si="395"/>
        <v>2016_31</v>
      </c>
    </row>
    <row r="11254" spans="1:9" x14ac:dyDescent="0.25">
      <c r="A11254" s="21" t="s">
        <v>2119</v>
      </c>
      <c r="B11254" s="25">
        <v>42578</v>
      </c>
      <c r="C11254" s="21" t="s">
        <v>21</v>
      </c>
      <c r="D11254" s="21" t="s">
        <v>255</v>
      </c>
      <c r="E11254" s="26">
        <v>200</v>
      </c>
      <c r="G11254" s="21" t="s">
        <v>1646</v>
      </c>
      <c r="I11254" s="25" t="str">
        <f t="shared" si="395"/>
        <v>2016_31</v>
      </c>
    </row>
    <row r="11255" spans="1:9" x14ac:dyDescent="0.25">
      <c r="A11255" s="21" t="s">
        <v>2119</v>
      </c>
      <c r="B11255" s="25">
        <v>42578</v>
      </c>
      <c r="C11255" s="21" t="s">
        <v>21</v>
      </c>
      <c r="D11255" s="21" t="s">
        <v>255</v>
      </c>
      <c r="E11255" s="26">
        <v>200</v>
      </c>
      <c r="G11255" s="21" t="s">
        <v>1617</v>
      </c>
      <c r="I11255" s="25" t="str">
        <f t="shared" si="395"/>
        <v>2016_31</v>
      </c>
    </row>
    <row r="11256" spans="1:9" x14ac:dyDescent="0.25">
      <c r="A11256" s="21" t="s">
        <v>2119</v>
      </c>
      <c r="B11256" s="25">
        <v>42578</v>
      </c>
      <c r="C11256" s="21" t="s">
        <v>1015</v>
      </c>
      <c r="D11256" s="21" t="s">
        <v>2190</v>
      </c>
      <c r="E11256" s="26">
        <v>1125</v>
      </c>
      <c r="G11256" s="21" t="s">
        <v>1616</v>
      </c>
      <c r="H11256" s="21" t="s">
        <v>1772</v>
      </c>
      <c r="I11256" s="25" t="str">
        <f t="shared" si="395"/>
        <v>2016_31</v>
      </c>
    </row>
    <row r="11257" spans="1:9" x14ac:dyDescent="0.25">
      <c r="A11257" s="21" t="s">
        <v>2119</v>
      </c>
      <c r="B11257" s="25">
        <v>42578</v>
      </c>
      <c r="C11257" s="21" t="s">
        <v>1015</v>
      </c>
      <c r="D11257" s="21" t="s">
        <v>1376</v>
      </c>
      <c r="E11257" s="26">
        <v>960</v>
      </c>
      <c r="G11257" s="21" t="s">
        <v>905</v>
      </c>
      <c r="I11257" s="25" t="str">
        <f t="shared" si="395"/>
        <v>2016_31</v>
      </c>
    </row>
    <row r="11258" spans="1:9" x14ac:dyDescent="0.25">
      <c r="A11258" s="21" t="s">
        <v>2119</v>
      </c>
      <c r="B11258" s="25">
        <v>42578</v>
      </c>
      <c r="C11258" s="21" t="s">
        <v>1015</v>
      </c>
      <c r="D11258" s="21" t="s">
        <v>1376</v>
      </c>
      <c r="E11258" s="26">
        <v>1040</v>
      </c>
      <c r="G11258" s="21" t="s">
        <v>1832</v>
      </c>
      <c r="H11258" s="21" t="s">
        <v>1772</v>
      </c>
      <c r="I11258" s="25" t="str">
        <f t="shared" si="395"/>
        <v>2016_31</v>
      </c>
    </row>
    <row r="11259" spans="1:9" x14ac:dyDescent="0.25">
      <c r="A11259" s="21" t="s">
        <v>2119</v>
      </c>
      <c r="B11259" s="25">
        <v>42578</v>
      </c>
      <c r="C11259" s="21" t="s">
        <v>1015</v>
      </c>
      <c r="D11259" s="21" t="s">
        <v>1376</v>
      </c>
      <c r="E11259" s="26">
        <v>320</v>
      </c>
      <c r="G11259" s="21" t="s">
        <v>2037</v>
      </c>
      <c r="I11259" s="25" t="str">
        <f t="shared" si="395"/>
        <v>2016_31</v>
      </c>
    </row>
    <row r="11260" spans="1:9" x14ac:dyDescent="0.25">
      <c r="A11260" s="21" t="s">
        <v>2119</v>
      </c>
      <c r="B11260" s="25">
        <v>42578</v>
      </c>
      <c r="C11260" s="21" t="s">
        <v>1015</v>
      </c>
      <c r="D11260" s="21" t="s">
        <v>1376</v>
      </c>
      <c r="E11260" s="26">
        <v>320</v>
      </c>
      <c r="G11260" s="21" t="s">
        <v>1899</v>
      </c>
      <c r="H11260" s="21" t="s">
        <v>1772</v>
      </c>
      <c r="I11260" s="25" t="str">
        <f t="shared" si="395"/>
        <v>2016_31</v>
      </c>
    </row>
    <row r="11261" spans="1:9" x14ac:dyDescent="0.25">
      <c r="A11261" s="21" t="s">
        <v>2119</v>
      </c>
      <c r="B11261" s="25">
        <v>42578</v>
      </c>
      <c r="C11261" s="21" t="s">
        <v>1015</v>
      </c>
      <c r="D11261" s="21" t="s">
        <v>1376</v>
      </c>
      <c r="E11261" s="26">
        <v>320</v>
      </c>
      <c r="G11261" s="21" t="s">
        <v>2191</v>
      </c>
      <c r="I11261" s="25" t="str">
        <f t="shared" si="395"/>
        <v>2016_31</v>
      </c>
    </row>
    <row r="11262" spans="1:9" x14ac:dyDescent="0.25">
      <c r="A11262" s="21" t="s">
        <v>2119</v>
      </c>
      <c r="B11262" s="25">
        <v>42578</v>
      </c>
      <c r="C11262" s="21" t="s">
        <v>6</v>
      </c>
      <c r="D11262" s="21" t="s">
        <v>299</v>
      </c>
      <c r="E11262" s="21"/>
      <c r="F11262" s="55">
        <v>18.3</v>
      </c>
      <c r="G11262" s="21" t="s">
        <v>1646</v>
      </c>
    </row>
    <row r="11263" spans="1:9" x14ac:dyDescent="0.25">
      <c r="A11263" s="21" t="s">
        <v>2119</v>
      </c>
      <c r="B11263" s="25">
        <v>42578</v>
      </c>
      <c r="C11263" s="21" t="s">
        <v>6</v>
      </c>
      <c r="D11263" s="21" t="s">
        <v>2221</v>
      </c>
      <c r="E11263" s="21"/>
      <c r="F11263" s="55">
        <v>67.819999999999993</v>
      </c>
      <c r="G11263" s="21" t="s">
        <v>1646</v>
      </c>
    </row>
    <row r="11264" spans="1:9" x14ac:dyDescent="0.25">
      <c r="A11264" s="21" t="s">
        <v>2119</v>
      </c>
      <c r="B11264" s="25">
        <v>42578</v>
      </c>
      <c r="C11264" s="21">
        <v>3014551503</v>
      </c>
      <c r="D11264" s="21" t="s">
        <v>299</v>
      </c>
      <c r="E11264" s="21"/>
      <c r="F11264" s="55">
        <v>60.01</v>
      </c>
      <c r="G11264" s="21" t="s">
        <v>259</v>
      </c>
    </row>
    <row r="11265" spans="1:9" x14ac:dyDescent="0.25">
      <c r="A11265" s="21" t="s">
        <v>2119</v>
      </c>
      <c r="B11265" s="25">
        <v>42578</v>
      </c>
      <c r="C11265" s="21">
        <v>3014551503</v>
      </c>
      <c r="D11265" s="21" t="s">
        <v>299</v>
      </c>
      <c r="E11265" s="21"/>
      <c r="F11265" s="55">
        <v>300.43</v>
      </c>
      <c r="G11265" s="21" t="s">
        <v>259</v>
      </c>
    </row>
    <row r="11266" spans="1:9" x14ac:dyDescent="0.25">
      <c r="A11266" s="21" t="s">
        <v>2119</v>
      </c>
      <c r="B11266" s="25">
        <v>42578</v>
      </c>
      <c r="C11266" s="21">
        <v>3014551503</v>
      </c>
      <c r="D11266" s="21" t="s">
        <v>299</v>
      </c>
      <c r="E11266" s="21"/>
      <c r="F11266" s="55">
        <v>-15.24</v>
      </c>
      <c r="G11266" s="21" t="s">
        <v>259</v>
      </c>
    </row>
    <row r="11267" spans="1:9" x14ac:dyDescent="0.25">
      <c r="A11267" s="21" t="s">
        <v>2119</v>
      </c>
      <c r="B11267" s="25">
        <v>42578</v>
      </c>
      <c r="C11267" s="21" t="s">
        <v>6</v>
      </c>
      <c r="D11267" s="21" t="s">
        <v>2222</v>
      </c>
      <c r="E11267" s="21"/>
      <c r="F11267" s="55">
        <v>124.92</v>
      </c>
      <c r="G11267" s="21" t="s">
        <v>1617</v>
      </c>
    </row>
    <row r="11268" spans="1:9" x14ac:dyDescent="0.25">
      <c r="A11268" s="21" t="s">
        <v>2119</v>
      </c>
      <c r="B11268" s="25">
        <v>42578</v>
      </c>
      <c r="C11268" s="21" t="s">
        <v>6</v>
      </c>
      <c r="D11268" s="21" t="s">
        <v>2223</v>
      </c>
      <c r="E11268" s="21"/>
      <c r="F11268" s="55">
        <v>494.15</v>
      </c>
      <c r="G11268" s="21" t="s">
        <v>158</v>
      </c>
    </row>
    <row r="11269" spans="1:9" x14ac:dyDescent="0.25">
      <c r="A11269" s="21" t="s">
        <v>2119</v>
      </c>
      <c r="B11269" s="25">
        <v>42578</v>
      </c>
      <c r="C11269" s="21" t="s">
        <v>6</v>
      </c>
      <c r="D11269" s="21" t="s">
        <v>2224</v>
      </c>
      <c r="E11269" s="21"/>
      <c r="F11269" s="55">
        <v>187.88</v>
      </c>
      <c r="G11269" s="21" t="s">
        <v>1617</v>
      </c>
    </row>
    <row r="11270" spans="1:9" x14ac:dyDescent="0.25">
      <c r="A11270" s="21" t="s">
        <v>2119</v>
      </c>
      <c r="B11270" s="25">
        <v>42578</v>
      </c>
      <c r="C11270" s="21" t="s">
        <v>6</v>
      </c>
      <c r="D11270" s="21" t="s">
        <v>2225</v>
      </c>
      <c r="E11270" s="21"/>
      <c r="F11270" s="55">
        <v>307.08999999999997</v>
      </c>
      <c r="G11270" s="21" t="s">
        <v>1889</v>
      </c>
    </row>
    <row r="11271" spans="1:9" x14ac:dyDescent="0.25">
      <c r="A11271" s="21" t="s">
        <v>2119</v>
      </c>
      <c r="B11271" s="25">
        <v>42578</v>
      </c>
      <c r="C11271" s="21" t="s">
        <v>1230</v>
      </c>
      <c r="D11271" s="21" t="s">
        <v>2226</v>
      </c>
      <c r="E11271" s="21"/>
      <c r="F11271" s="55">
        <v>353.71</v>
      </c>
      <c r="G11271" s="21" t="s">
        <v>2227</v>
      </c>
    </row>
    <row r="11272" spans="1:9" x14ac:dyDescent="0.25">
      <c r="A11272" s="21" t="s">
        <v>2119</v>
      </c>
      <c r="B11272" s="25">
        <v>42578</v>
      </c>
      <c r="C11272" s="21" t="s">
        <v>6</v>
      </c>
      <c r="D11272" s="21" t="s">
        <v>2228</v>
      </c>
      <c r="E11272" s="21"/>
      <c r="F11272" s="55">
        <v>210.28</v>
      </c>
      <c r="G11272" s="21" t="s">
        <v>1889</v>
      </c>
    </row>
    <row r="11273" spans="1:9" x14ac:dyDescent="0.25">
      <c r="A11273" s="21" t="s">
        <v>2119</v>
      </c>
      <c r="B11273" s="25">
        <v>42579</v>
      </c>
      <c r="C11273" s="21" t="s">
        <v>21</v>
      </c>
      <c r="D11273" s="21" t="s">
        <v>528</v>
      </c>
      <c r="E11273" s="26">
        <v>500</v>
      </c>
      <c r="G11273" s="21" t="s">
        <v>1889</v>
      </c>
      <c r="I11273" s="25" t="str">
        <f>YEAR(B11273)&amp;"_"&amp;WEEKNUM(B11273)</f>
        <v>2016_31</v>
      </c>
    </row>
    <row r="11274" spans="1:9" x14ac:dyDescent="0.25">
      <c r="A11274" s="21" t="s">
        <v>2119</v>
      </c>
      <c r="B11274" s="25">
        <v>42579</v>
      </c>
      <c r="C11274" s="21" t="s">
        <v>6</v>
      </c>
      <c r="D11274" s="21" t="s">
        <v>2218</v>
      </c>
      <c r="E11274" s="21"/>
      <c r="F11274" s="55">
        <v>233.47</v>
      </c>
      <c r="G11274" s="21" t="s">
        <v>2121</v>
      </c>
    </row>
    <row r="11275" spans="1:9" x14ac:dyDescent="0.25">
      <c r="A11275" s="21" t="s">
        <v>2119</v>
      </c>
      <c r="B11275" s="25">
        <v>42579</v>
      </c>
      <c r="C11275" s="21" t="s">
        <v>6</v>
      </c>
      <c r="D11275" s="21" t="s">
        <v>2219</v>
      </c>
      <c r="E11275" s="21"/>
      <c r="F11275" s="55">
        <v>714.84</v>
      </c>
      <c r="G11275" s="21" t="s">
        <v>1617</v>
      </c>
    </row>
    <row r="11276" spans="1:9" x14ac:dyDescent="0.25">
      <c r="A11276" s="21" t="s">
        <v>2119</v>
      </c>
      <c r="B11276" s="25">
        <v>42579</v>
      </c>
      <c r="C11276" s="21" t="s">
        <v>1230</v>
      </c>
      <c r="D11276" s="21" t="s">
        <v>2220</v>
      </c>
      <c r="E11276" s="21"/>
      <c r="F11276" s="55">
        <v>398.3</v>
      </c>
      <c r="G11276" s="21" t="s">
        <v>1832</v>
      </c>
    </row>
    <row r="11277" spans="1:9" x14ac:dyDescent="0.25">
      <c r="A11277" s="21" t="s">
        <v>2119</v>
      </c>
      <c r="B11277" s="25">
        <v>42580</v>
      </c>
      <c r="C11277" s="21" t="s">
        <v>21</v>
      </c>
      <c r="D11277" s="21" t="s">
        <v>2189</v>
      </c>
      <c r="E11277" s="26">
        <v>-90859</v>
      </c>
      <c r="G11277" s="21" t="s">
        <v>1006</v>
      </c>
      <c r="I11277" s="25" t="str">
        <f>YEAR(B11277)&amp;"_"&amp;WEEKNUM(B11277)</f>
        <v>2016_31</v>
      </c>
    </row>
    <row r="11278" spans="1:9" x14ac:dyDescent="0.25">
      <c r="A11278" s="21" t="s">
        <v>2119</v>
      </c>
      <c r="B11278" s="25">
        <v>42580</v>
      </c>
      <c r="C11278" s="21" t="s">
        <v>6</v>
      </c>
      <c r="D11278" s="21" t="s">
        <v>2212</v>
      </c>
      <c r="E11278" s="21"/>
      <c r="F11278" s="55">
        <v>189.44</v>
      </c>
      <c r="G11278" s="21" t="s">
        <v>1832</v>
      </c>
    </row>
    <row r="11279" spans="1:9" x14ac:dyDescent="0.25">
      <c r="A11279" s="21" t="s">
        <v>2119</v>
      </c>
      <c r="B11279" s="25">
        <v>42580</v>
      </c>
      <c r="C11279" s="21" t="s">
        <v>6</v>
      </c>
      <c r="D11279" s="21" t="s">
        <v>2213</v>
      </c>
      <c r="E11279" s="21"/>
      <c r="F11279" s="55">
        <v>90.24</v>
      </c>
      <c r="G11279" s="21" t="s">
        <v>62</v>
      </c>
    </row>
    <row r="11280" spans="1:9" x14ac:dyDescent="0.25">
      <c r="A11280" s="21" t="s">
        <v>2119</v>
      </c>
      <c r="B11280" s="25">
        <v>42580</v>
      </c>
      <c r="C11280" s="21" t="s">
        <v>2214</v>
      </c>
      <c r="D11280" s="21" t="s">
        <v>2215</v>
      </c>
      <c r="E11280" s="21"/>
      <c r="F11280" s="55">
        <v>907.16</v>
      </c>
      <c r="G11280" s="21" t="s">
        <v>259</v>
      </c>
    </row>
    <row r="11281" spans="1:9" x14ac:dyDescent="0.25">
      <c r="A11281" s="21" t="s">
        <v>2119</v>
      </c>
      <c r="B11281" s="25">
        <v>42580</v>
      </c>
      <c r="C11281" s="21" t="s">
        <v>6</v>
      </c>
      <c r="D11281" s="21" t="s">
        <v>2216</v>
      </c>
      <c r="E11281" s="21"/>
      <c r="F11281" s="55">
        <v>87.72</v>
      </c>
      <c r="G11281" s="21" t="s">
        <v>1617</v>
      </c>
    </row>
    <row r="11282" spans="1:9" x14ac:dyDescent="0.25">
      <c r="A11282" s="21" t="s">
        <v>2119</v>
      </c>
      <c r="B11282" s="25">
        <v>42580</v>
      </c>
      <c r="C11282" s="21" t="s">
        <v>6</v>
      </c>
      <c r="D11282" s="21" t="s">
        <v>2217</v>
      </c>
      <c r="E11282" s="21"/>
      <c r="F11282" s="55">
        <v>194.77</v>
      </c>
      <c r="G11282" s="21" t="s">
        <v>1889</v>
      </c>
    </row>
    <row r="11283" spans="1:9" x14ac:dyDescent="0.25">
      <c r="A11283" s="21" t="s">
        <v>2119</v>
      </c>
      <c r="B11283" s="25">
        <v>42581</v>
      </c>
      <c r="C11283" s="21" t="s">
        <v>6</v>
      </c>
      <c r="D11283" s="21" t="s">
        <v>2208</v>
      </c>
      <c r="E11283" s="21"/>
      <c r="F11283" s="55">
        <v>161.34</v>
      </c>
      <c r="G11283" s="21" t="s">
        <v>356</v>
      </c>
    </row>
    <row r="11284" spans="1:9" x14ac:dyDescent="0.25">
      <c r="A11284" s="21" t="s">
        <v>2119</v>
      </c>
      <c r="B11284" s="25">
        <v>42581</v>
      </c>
      <c r="C11284" s="21" t="s">
        <v>6</v>
      </c>
      <c r="D11284" s="21" t="s">
        <v>2209</v>
      </c>
      <c r="E11284" s="21"/>
      <c r="F11284" s="55">
        <v>898.8</v>
      </c>
      <c r="G11284" s="21" t="s">
        <v>1889</v>
      </c>
    </row>
    <row r="11285" spans="1:9" x14ac:dyDescent="0.25">
      <c r="A11285" s="21" t="s">
        <v>2119</v>
      </c>
      <c r="B11285" s="25">
        <v>42581</v>
      </c>
      <c r="C11285" s="21" t="s">
        <v>6</v>
      </c>
      <c r="D11285" s="21" t="s">
        <v>2210</v>
      </c>
      <c r="E11285" s="21"/>
      <c r="F11285" s="55">
        <v>610.4</v>
      </c>
      <c r="G11285" s="21" t="s">
        <v>1635</v>
      </c>
    </row>
    <row r="11286" spans="1:9" x14ac:dyDescent="0.25">
      <c r="A11286" s="21" t="s">
        <v>2119</v>
      </c>
      <c r="B11286" s="25">
        <v>42581</v>
      </c>
      <c r="C11286" s="21" t="s">
        <v>1230</v>
      </c>
      <c r="D11286" s="21" t="s">
        <v>2211</v>
      </c>
      <c r="E11286" s="21"/>
      <c r="F11286" s="55">
        <v>410.46</v>
      </c>
      <c r="G11286" s="21" t="s">
        <v>2037</v>
      </c>
    </row>
    <row r="11287" spans="1:9" x14ac:dyDescent="0.25">
      <c r="A11287" s="21" t="s">
        <v>2119</v>
      </c>
      <c r="B11287" s="25">
        <v>42583</v>
      </c>
      <c r="C11287" s="21" t="s">
        <v>21</v>
      </c>
      <c r="D11287" s="21" t="s">
        <v>40</v>
      </c>
      <c r="E11287" s="26">
        <v>2970</v>
      </c>
      <c r="G11287" s="21" t="s">
        <v>1617</v>
      </c>
      <c r="I11287" s="25" t="str">
        <f t="shared" ref="I11287:I11298" si="396">YEAR(B11287)&amp;"_"&amp;WEEKNUM(B11287)</f>
        <v>2016_32</v>
      </c>
    </row>
    <row r="11288" spans="1:9" x14ac:dyDescent="0.25">
      <c r="A11288" s="21" t="s">
        <v>2119</v>
      </c>
      <c r="B11288" s="25">
        <v>42583</v>
      </c>
      <c r="C11288" s="21" t="s">
        <v>21</v>
      </c>
      <c r="D11288" s="21" t="s">
        <v>40</v>
      </c>
      <c r="E11288" s="26">
        <v>625</v>
      </c>
      <c r="G11288" s="21" t="s">
        <v>158</v>
      </c>
      <c r="I11288" s="25" t="str">
        <f t="shared" si="396"/>
        <v>2016_32</v>
      </c>
    </row>
    <row r="11289" spans="1:9" x14ac:dyDescent="0.25">
      <c r="A11289" s="21" t="s">
        <v>2119</v>
      </c>
      <c r="B11289" s="25">
        <v>42583</v>
      </c>
      <c r="C11289" s="21" t="s">
        <v>21</v>
      </c>
      <c r="D11289" s="21" t="s">
        <v>40</v>
      </c>
      <c r="E11289" s="26">
        <v>450</v>
      </c>
      <c r="G11289" s="21" t="s">
        <v>1646</v>
      </c>
      <c r="I11289" s="25" t="str">
        <f t="shared" si="396"/>
        <v>2016_32</v>
      </c>
    </row>
    <row r="11290" spans="1:9" x14ac:dyDescent="0.25">
      <c r="A11290" s="21" t="s">
        <v>2119</v>
      </c>
      <c r="B11290" s="25">
        <v>42583</v>
      </c>
      <c r="C11290" s="21" t="s">
        <v>21</v>
      </c>
      <c r="D11290" s="21" t="s">
        <v>40</v>
      </c>
      <c r="E11290" s="26">
        <v>200</v>
      </c>
      <c r="G11290" s="21" t="s">
        <v>356</v>
      </c>
      <c r="I11290" s="25" t="str">
        <f t="shared" si="396"/>
        <v>2016_32</v>
      </c>
    </row>
    <row r="11291" spans="1:9" x14ac:dyDescent="0.25">
      <c r="A11291" s="21" t="s">
        <v>2119</v>
      </c>
      <c r="B11291" s="25">
        <v>42583</v>
      </c>
      <c r="C11291" s="21" t="s">
        <v>21</v>
      </c>
      <c r="D11291" s="21" t="s">
        <v>261</v>
      </c>
      <c r="E11291" s="26">
        <v>1250</v>
      </c>
      <c r="G11291" s="21" t="s">
        <v>1453</v>
      </c>
      <c r="I11291" s="25" t="str">
        <f t="shared" si="396"/>
        <v>2016_32</v>
      </c>
    </row>
    <row r="11292" spans="1:9" x14ac:dyDescent="0.25">
      <c r="A11292" s="21" t="s">
        <v>2119</v>
      </c>
      <c r="B11292" s="25">
        <v>42583</v>
      </c>
      <c r="C11292" s="21" t="s">
        <v>21</v>
      </c>
      <c r="D11292" s="21" t="s">
        <v>1625</v>
      </c>
      <c r="E11292" s="26">
        <v>300</v>
      </c>
      <c r="G11292" s="21" t="s">
        <v>1646</v>
      </c>
      <c r="I11292" s="25" t="str">
        <f t="shared" si="396"/>
        <v>2016_32</v>
      </c>
    </row>
    <row r="11293" spans="1:9" x14ac:dyDescent="0.25">
      <c r="A11293" s="21" t="s">
        <v>2119</v>
      </c>
      <c r="B11293" s="25">
        <v>42583</v>
      </c>
      <c r="C11293" s="21" t="s">
        <v>1015</v>
      </c>
      <c r="D11293" s="21" t="s">
        <v>1487</v>
      </c>
      <c r="E11293" s="26">
        <v>320</v>
      </c>
      <c r="G11293" s="21" t="s">
        <v>2193</v>
      </c>
      <c r="I11293" s="25" t="str">
        <f t="shared" si="396"/>
        <v>2016_32</v>
      </c>
    </row>
    <row r="11294" spans="1:9" x14ac:dyDescent="0.25">
      <c r="A11294" s="21" t="s">
        <v>2119</v>
      </c>
      <c r="B11294" s="25">
        <v>42583</v>
      </c>
      <c r="C11294" s="21" t="s">
        <v>1015</v>
      </c>
      <c r="D11294" s="21" t="s">
        <v>40</v>
      </c>
      <c r="E11294" s="26">
        <v>700</v>
      </c>
      <c r="G11294" s="21" t="s">
        <v>1899</v>
      </c>
      <c r="H11294" s="21" t="s">
        <v>1772</v>
      </c>
      <c r="I11294" s="25" t="str">
        <f t="shared" si="396"/>
        <v>2016_32</v>
      </c>
    </row>
    <row r="11295" spans="1:9" x14ac:dyDescent="0.25">
      <c r="A11295" s="21" t="s">
        <v>2119</v>
      </c>
      <c r="B11295" s="25">
        <v>42583</v>
      </c>
      <c r="C11295" s="21" t="s">
        <v>1015</v>
      </c>
      <c r="D11295" s="21" t="s">
        <v>40</v>
      </c>
      <c r="E11295" s="26">
        <v>1650</v>
      </c>
      <c r="G11295" s="21" t="s">
        <v>1675</v>
      </c>
      <c r="H11295" s="21" t="s">
        <v>1772</v>
      </c>
      <c r="I11295" s="25" t="str">
        <f t="shared" si="396"/>
        <v>2016_32</v>
      </c>
    </row>
    <row r="11296" spans="1:9" x14ac:dyDescent="0.25">
      <c r="A11296" s="21" t="s">
        <v>2119</v>
      </c>
      <c r="B11296" s="25">
        <v>42583</v>
      </c>
      <c r="C11296" s="21" t="s">
        <v>1015</v>
      </c>
      <c r="D11296" s="21" t="s">
        <v>40</v>
      </c>
      <c r="E11296" s="26">
        <v>2100</v>
      </c>
      <c r="G11296" s="21" t="s">
        <v>2037</v>
      </c>
      <c r="I11296" s="25" t="str">
        <f t="shared" si="396"/>
        <v>2016_32</v>
      </c>
    </row>
    <row r="11297" spans="1:9" x14ac:dyDescent="0.25">
      <c r="A11297" s="21" t="s">
        <v>2119</v>
      </c>
      <c r="B11297" s="25">
        <v>42583</v>
      </c>
      <c r="C11297" s="21" t="s">
        <v>1015</v>
      </c>
      <c r="D11297" s="21" t="s">
        <v>40</v>
      </c>
      <c r="E11297" s="26">
        <v>315</v>
      </c>
      <c r="G11297" s="21" t="s">
        <v>360</v>
      </c>
      <c r="I11297" s="25" t="str">
        <f t="shared" si="396"/>
        <v>2016_32</v>
      </c>
    </row>
    <row r="11298" spans="1:9" x14ac:dyDescent="0.25">
      <c r="A11298" s="21" t="s">
        <v>2119</v>
      </c>
      <c r="B11298" s="25">
        <v>42583</v>
      </c>
      <c r="C11298" s="21" t="s">
        <v>1015</v>
      </c>
      <c r="D11298" s="21" t="s">
        <v>255</v>
      </c>
      <c r="E11298" s="26">
        <v>2000</v>
      </c>
      <c r="G11298" s="21" t="s">
        <v>2037</v>
      </c>
      <c r="I11298" s="25" t="str">
        <f t="shared" si="396"/>
        <v>2016_32</v>
      </c>
    </row>
    <row r="11299" spans="1:9" x14ac:dyDescent="0.25">
      <c r="A11299" s="21" t="s">
        <v>2119</v>
      </c>
      <c r="B11299" s="25">
        <v>42583</v>
      </c>
      <c r="C11299" s="21" t="s">
        <v>6</v>
      </c>
      <c r="D11299" s="21" t="s">
        <v>216</v>
      </c>
      <c r="E11299" s="26">
        <v>6.5</v>
      </c>
      <c r="G11299" s="21" t="s">
        <v>1617</v>
      </c>
    </row>
    <row r="11300" spans="1:9" x14ac:dyDescent="0.25">
      <c r="A11300" s="21" t="s">
        <v>2119</v>
      </c>
      <c r="B11300" s="25">
        <v>42583</v>
      </c>
      <c r="C11300" s="21" t="s">
        <v>6</v>
      </c>
      <c r="D11300" s="21" t="s">
        <v>2204</v>
      </c>
      <c r="E11300" s="21"/>
      <c r="F11300" s="55">
        <v>552.53</v>
      </c>
      <c r="G11300" s="21" t="s">
        <v>1453</v>
      </c>
    </row>
    <row r="11301" spans="1:9" x14ac:dyDescent="0.25">
      <c r="A11301" s="21" t="s">
        <v>2119</v>
      </c>
      <c r="B11301" s="25">
        <v>42583</v>
      </c>
      <c r="C11301" s="21" t="s">
        <v>6</v>
      </c>
      <c r="D11301" s="21" t="s">
        <v>2205</v>
      </c>
      <c r="E11301" s="21"/>
      <c r="F11301" s="55">
        <v>505.37</v>
      </c>
      <c r="G11301" s="21" t="s">
        <v>1889</v>
      </c>
    </row>
    <row r="11302" spans="1:9" x14ac:dyDescent="0.25">
      <c r="A11302" s="21" t="s">
        <v>2119</v>
      </c>
      <c r="B11302" s="25">
        <v>42583</v>
      </c>
      <c r="C11302" s="21" t="s">
        <v>6</v>
      </c>
      <c r="D11302" s="21" t="s">
        <v>299</v>
      </c>
      <c r="E11302" s="21"/>
      <c r="F11302" s="55">
        <v>131.44</v>
      </c>
      <c r="G11302" s="21" t="s">
        <v>164</v>
      </c>
    </row>
    <row r="11303" spans="1:9" x14ac:dyDescent="0.25">
      <c r="A11303" s="21" t="s">
        <v>2119</v>
      </c>
      <c r="B11303" s="25">
        <v>42583</v>
      </c>
      <c r="C11303" s="21" t="s">
        <v>6</v>
      </c>
      <c r="D11303" s="21" t="s">
        <v>2206</v>
      </c>
      <c r="E11303" s="21"/>
      <c r="F11303" s="55">
        <v>2346.38</v>
      </c>
      <c r="G11303" s="21" t="s">
        <v>1889</v>
      </c>
    </row>
    <row r="11304" spans="1:9" x14ac:dyDescent="0.25">
      <c r="A11304" s="21" t="s">
        <v>2119</v>
      </c>
      <c r="B11304" s="25">
        <v>42583</v>
      </c>
      <c r="C11304" s="21" t="s">
        <v>6</v>
      </c>
      <c r="D11304" s="21" t="s">
        <v>2207</v>
      </c>
      <c r="E11304" s="21"/>
      <c r="F11304" s="55">
        <v>34.950000000000003</v>
      </c>
      <c r="G11304" s="21" t="s">
        <v>259</v>
      </c>
    </row>
    <row r="11305" spans="1:9" x14ac:dyDescent="0.25">
      <c r="A11305" s="21" t="s">
        <v>2119</v>
      </c>
      <c r="B11305" s="25">
        <v>42584</v>
      </c>
      <c r="C11305" s="21" t="s">
        <v>21</v>
      </c>
      <c r="D11305" s="21" t="s">
        <v>452</v>
      </c>
      <c r="E11305" s="26">
        <v>2050</v>
      </c>
      <c r="G11305" s="21" t="s">
        <v>259</v>
      </c>
      <c r="I11305" s="25" t="str">
        <f>YEAR(B11305)&amp;"_"&amp;WEEKNUM(B11305)</f>
        <v>2016_32</v>
      </c>
    </row>
    <row r="11306" spans="1:9" x14ac:dyDescent="0.25">
      <c r="A11306" s="21" t="s">
        <v>2119</v>
      </c>
      <c r="B11306" s="25">
        <v>42584</v>
      </c>
      <c r="C11306" s="21" t="s">
        <v>1015</v>
      </c>
      <c r="D11306" s="21" t="s">
        <v>2192</v>
      </c>
      <c r="E11306" s="26">
        <v>300</v>
      </c>
      <c r="G11306" s="21" t="s">
        <v>158</v>
      </c>
      <c r="I11306" s="25" t="str">
        <f>YEAR(B11306)&amp;"_"&amp;WEEKNUM(B11306)</f>
        <v>2016_32</v>
      </c>
    </row>
    <row r="11307" spans="1:9" x14ac:dyDescent="0.25">
      <c r="A11307" s="21" t="s">
        <v>2119</v>
      </c>
      <c r="B11307" s="25">
        <v>42584</v>
      </c>
      <c r="C11307" s="21" t="s">
        <v>1015</v>
      </c>
      <c r="D11307" s="21" t="s">
        <v>2261</v>
      </c>
      <c r="E11307" s="26">
        <v>300</v>
      </c>
      <c r="G11307" s="21" t="s">
        <v>1617</v>
      </c>
      <c r="I11307" s="25" t="str">
        <f>YEAR(B11307)&amp;"_"&amp;WEEKNUM(B11307)</f>
        <v>2016_32</v>
      </c>
    </row>
    <row r="11308" spans="1:9" x14ac:dyDescent="0.25">
      <c r="A11308" s="21" t="s">
        <v>2119</v>
      </c>
      <c r="B11308" s="25">
        <v>42584</v>
      </c>
      <c r="C11308" s="21" t="s">
        <v>6</v>
      </c>
      <c r="D11308" s="21" t="s">
        <v>2199</v>
      </c>
      <c r="E11308" s="21"/>
      <c r="F11308" s="55">
        <v>690.84</v>
      </c>
      <c r="G11308" s="21" t="s">
        <v>2194</v>
      </c>
    </row>
    <row r="11309" spans="1:9" x14ac:dyDescent="0.25">
      <c r="A11309" s="21" t="s">
        <v>2119</v>
      </c>
      <c r="B11309" s="25">
        <v>42584</v>
      </c>
      <c r="C11309" s="21" t="s">
        <v>6</v>
      </c>
      <c r="D11309" s="21" t="s">
        <v>2200</v>
      </c>
      <c r="E11309" s="21"/>
      <c r="F11309" s="55">
        <v>221.48</v>
      </c>
      <c r="G11309" s="21" t="s">
        <v>2194</v>
      </c>
    </row>
    <row r="11310" spans="1:9" x14ac:dyDescent="0.25">
      <c r="A11310" s="21" t="s">
        <v>2119</v>
      </c>
      <c r="B11310" s="25">
        <v>42584</v>
      </c>
      <c r="C11310" s="21" t="s">
        <v>1230</v>
      </c>
      <c r="D11310" s="21" t="s">
        <v>2201</v>
      </c>
      <c r="E11310" s="21"/>
      <c r="F11310" s="55">
        <v>121.9</v>
      </c>
      <c r="G11310" s="21" t="s">
        <v>2191</v>
      </c>
    </row>
    <row r="11311" spans="1:9" x14ac:dyDescent="0.25">
      <c r="A11311" s="38" t="s">
        <v>2119</v>
      </c>
      <c r="B11311" s="25">
        <v>42584</v>
      </c>
      <c r="C11311" s="21" t="s">
        <v>1230</v>
      </c>
      <c r="D11311" s="21" t="s">
        <v>2202</v>
      </c>
      <c r="E11311" s="21"/>
      <c r="F11311" s="55">
        <v>598.75</v>
      </c>
      <c r="G11311" s="21" t="s">
        <v>1832</v>
      </c>
    </row>
    <row r="11312" spans="1:9" x14ac:dyDescent="0.25">
      <c r="A11312" s="21" t="s">
        <v>2119</v>
      </c>
      <c r="B11312" s="25">
        <v>42584</v>
      </c>
      <c r="C11312" s="21" t="s">
        <v>6</v>
      </c>
      <c r="D11312" s="21" t="s">
        <v>2203</v>
      </c>
      <c r="E11312" s="21"/>
      <c r="F11312" s="55">
        <v>63</v>
      </c>
      <c r="G11312" s="21" t="s">
        <v>62</v>
      </c>
    </row>
    <row r="11313" spans="1:9" x14ac:dyDescent="0.25">
      <c r="A11313" s="21" t="s">
        <v>2119</v>
      </c>
      <c r="B11313" s="25">
        <v>42585</v>
      </c>
      <c r="C11313" s="21" t="s">
        <v>6</v>
      </c>
      <c r="D11313" s="21" t="s">
        <v>2195</v>
      </c>
      <c r="E11313" s="21"/>
      <c r="F11313" s="55">
        <v>467.57</v>
      </c>
      <c r="G11313" s="21" t="s">
        <v>1889</v>
      </c>
    </row>
    <row r="11314" spans="1:9" x14ac:dyDescent="0.25">
      <c r="A11314" s="21" t="s">
        <v>2119</v>
      </c>
      <c r="B11314" s="25">
        <v>42585</v>
      </c>
      <c r="C11314" s="21" t="s">
        <v>6</v>
      </c>
      <c r="D11314" s="21" t="s">
        <v>2196</v>
      </c>
      <c r="E11314" s="21"/>
      <c r="F11314" s="55">
        <v>478.61</v>
      </c>
      <c r="G11314" s="21" t="s">
        <v>2197</v>
      </c>
    </row>
    <row r="11315" spans="1:9" x14ac:dyDescent="0.25">
      <c r="A11315" s="21" t="s">
        <v>2119</v>
      </c>
      <c r="B11315" s="25">
        <v>42585</v>
      </c>
      <c r="C11315" s="21" t="s">
        <v>1230</v>
      </c>
      <c r="D11315" s="21" t="s">
        <v>2198</v>
      </c>
      <c r="E11315" s="21"/>
      <c r="F11315" s="55">
        <v>397.63</v>
      </c>
      <c r="G11315" s="21" t="s">
        <v>1832</v>
      </c>
    </row>
    <row r="11316" spans="1:9" x14ac:dyDescent="0.25">
      <c r="A11316" s="21" t="s">
        <v>2119</v>
      </c>
      <c r="B11316" s="42">
        <v>42585</v>
      </c>
      <c r="C11316" s="38" t="s">
        <v>1015</v>
      </c>
      <c r="D11316" s="38" t="s">
        <v>1216</v>
      </c>
      <c r="E11316" s="43">
        <v>2000</v>
      </c>
      <c r="F11316" s="43"/>
      <c r="G11316" s="38" t="s">
        <v>2121</v>
      </c>
      <c r="I11316" s="25" t="str">
        <f>YEAR(B11316)&amp;"_"&amp;WEEKNUM(B11316)</f>
        <v>2016_32</v>
      </c>
    </row>
    <row r="11317" spans="1:9" x14ac:dyDescent="0.25">
      <c r="A11317" s="21" t="s">
        <v>2119</v>
      </c>
      <c r="B11317" s="25">
        <v>42586</v>
      </c>
      <c r="C11317" s="21" t="s">
        <v>6</v>
      </c>
      <c r="D11317" s="21" t="s">
        <v>2262</v>
      </c>
      <c r="E11317" s="21"/>
      <c r="F11317" s="55">
        <v>219.93</v>
      </c>
      <c r="G11317" s="21" t="s">
        <v>1617</v>
      </c>
    </row>
    <row r="11318" spans="1:9" x14ac:dyDescent="0.25">
      <c r="A11318" s="21" t="s">
        <v>2119</v>
      </c>
      <c r="B11318" s="25">
        <v>42586</v>
      </c>
      <c r="C11318" s="21" t="s">
        <v>6</v>
      </c>
      <c r="D11318" s="21" t="s">
        <v>2263</v>
      </c>
      <c r="E11318" s="21"/>
      <c r="F11318" s="55">
        <v>311.98</v>
      </c>
      <c r="G11318" s="21" t="s">
        <v>1889</v>
      </c>
    </row>
    <row r="11319" spans="1:9" x14ac:dyDescent="0.25">
      <c r="A11319" s="21" t="s">
        <v>2119</v>
      </c>
      <c r="B11319" s="25">
        <v>42586</v>
      </c>
      <c r="C11319" s="21" t="s">
        <v>1230</v>
      </c>
      <c r="D11319" s="21" t="s">
        <v>2264</v>
      </c>
      <c r="E11319" s="21"/>
      <c r="F11319" s="55">
        <v>549.04999999999995</v>
      </c>
      <c r="G11319" s="21" t="s">
        <v>1832</v>
      </c>
    </row>
    <row r="11320" spans="1:9" x14ac:dyDescent="0.25">
      <c r="A11320" s="21" t="s">
        <v>2119</v>
      </c>
      <c r="B11320" s="25">
        <v>42586</v>
      </c>
      <c r="C11320" s="21" t="s">
        <v>6</v>
      </c>
      <c r="D11320" s="21" t="s">
        <v>2265</v>
      </c>
      <c r="E11320" s="21"/>
      <c r="F11320" s="55">
        <v>1591.79</v>
      </c>
      <c r="G11320" s="21" t="s">
        <v>2012</v>
      </c>
    </row>
    <row r="11321" spans="1:9" x14ac:dyDescent="0.25">
      <c r="A11321" s="21" t="s">
        <v>2119</v>
      </c>
      <c r="B11321" s="25">
        <v>42586</v>
      </c>
      <c r="C11321" s="21" t="s">
        <v>6</v>
      </c>
      <c r="D11321" s="21" t="s">
        <v>216</v>
      </c>
      <c r="E11321" s="26">
        <v>42.79</v>
      </c>
      <c r="G11321" s="21" t="s">
        <v>2194</v>
      </c>
    </row>
    <row r="11322" spans="1:9" x14ac:dyDescent="0.25">
      <c r="A11322" s="21" t="s">
        <v>2119</v>
      </c>
      <c r="B11322" s="25">
        <v>42587</v>
      </c>
      <c r="C11322" s="21" t="s">
        <v>6</v>
      </c>
      <c r="D11322" s="21" t="s">
        <v>2266</v>
      </c>
      <c r="E11322" s="21"/>
      <c r="F11322" s="55">
        <v>345.81</v>
      </c>
      <c r="G11322" s="21" t="s">
        <v>1631</v>
      </c>
    </row>
    <row r="11323" spans="1:9" ht="13.4" customHeight="1" x14ac:dyDescent="0.25">
      <c r="A11323" s="21" t="s">
        <v>2119</v>
      </c>
      <c r="B11323" s="25">
        <v>42587</v>
      </c>
      <c r="C11323" s="21" t="s">
        <v>6</v>
      </c>
      <c r="D11323" s="21" t="s">
        <v>2267</v>
      </c>
      <c r="E11323" s="21"/>
      <c r="F11323" s="55">
        <v>100.26</v>
      </c>
      <c r="G11323" s="21" t="s">
        <v>290</v>
      </c>
    </row>
    <row r="11324" spans="1:9" ht="13.4" customHeight="1" x14ac:dyDescent="0.25">
      <c r="A11324" s="21" t="s">
        <v>2119</v>
      </c>
      <c r="B11324" s="25">
        <v>42587</v>
      </c>
      <c r="C11324" s="21" t="s">
        <v>6</v>
      </c>
      <c r="D11324" s="21" t="s">
        <v>2268</v>
      </c>
      <c r="E11324" s="21"/>
      <c r="F11324" s="55">
        <v>204.58</v>
      </c>
      <c r="G11324" s="21" t="s">
        <v>290</v>
      </c>
    </row>
    <row r="11325" spans="1:9" ht="13.4" customHeight="1" x14ac:dyDescent="0.25">
      <c r="A11325" s="21" t="s">
        <v>2119</v>
      </c>
      <c r="B11325" s="25">
        <v>42587</v>
      </c>
      <c r="C11325" s="21" t="s">
        <v>6</v>
      </c>
      <c r="D11325" s="21" t="s">
        <v>2269</v>
      </c>
      <c r="E11325" s="21"/>
      <c r="F11325" s="55">
        <v>311.89</v>
      </c>
      <c r="G11325" s="21" t="s">
        <v>1617</v>
      </c>
    </row>
    <row r="11326" spans="1:9" ht="13.4" customHeight="1" x14ac:dyDescent="0.25">
      <c r="A11326" s="21" t="s">
        <v>2119</v>
      </c>
      <c r="B11326" s="25">
        <v>42587</v>
      </c>
      <c r="C11326" s="21" t="s">
        <v>6</v>
      </c>
      <c r="D11326" s="21" t="s">
        <v>2270</v>
      </c>
      <c r="E11326" s="21"/>
      <c r="F11326" s="55">
        <v>158.38999999999999</v>
      </c>
      <c r="G11326" s="21" t="s">
        <v>290</v>
      </c>
    </row>
    <row r="11327" spans="1:9" ht="13.4" customHeight="1" x14ac:dyDescent="0.25">
      <c r="A11327" s="21" t="s">
        <v>2119</v>
      </c>
      <c r="B11327" s="25">
        <v>42587</v>
      </c>
      <c r="C11327" s="21" t="s">
        <v>1230</v>
      </c>
      <c r="D11327" s="21" t="s">
        <v>2271</v>
      </c>
      <c r="E11327" s="21"/>
      <c r="F11327" s="55">
        <v>64.959999999999994</v>
      </c>
      <c r="G11327" s="21" t="s">
        <v>905</v>
      </c>
    </row>
    <row r="11328" spans="1:9" ht="13.4" customHeight="1" x14ac:dyDescent="0.25">
      <c r="A11328" s="21" t="s">
        <v>2119</v>
      </c>
      <c r="B11328" s="25">
        <v>42587</v>
      </c>
      <c r="C11328" s="21" t="s">
        <v>6</v>
      </c>
      <c r="D11328" s="21" t="s">
        <v>2269</v>
      </c>
      <c r="E11328" s="21"/>
      <c r="F11328" s="55">
        <v>-96.7</v>
      </c>
      <c r="G11328" s="21" t="s">
        <v>1617</v>
      </c>
    </row>
    <row r="11329" spans="1:9" ht="13.4" customHeight="1" x14ac:dyDescent="0.25">
      <c r="A11329" s="21" t="s">
        <v>2119</v>
      </c>
      <c r="B11329" s="25">
        <v>42587</v>
      </c>
      <c r="C11329" s="21">
        <v>3014551503</v>
      </c>
      <c r="D11329" s="21" t="s">
        <v>2269</v>
      </c>
      <c r="E11329" s="21"/>
      <c r="F11329" s="55">
        <v>40.93</v>
      </c>
      <c r="G11329" s="21" t="s">
        <v>1617</v>
      </c>
    </row>
    <row r="11330" spans="1:9" ht="13.4" customHeight="1" x14ac:dyDescent="0.25">
      <c r="A11330" s="21" t="s">
        <v>2119</v>
      </c>
      <c r="B11330" s="25">
        <v>42587</v>
      </c>
      <c r="C11330" s="21" t="s">
        <v>6</v>
      </c>
      <c r="D11330" s="21" t="s">
        <v>2272</v>
      </c>
      <c r="E11330" s="21"/>
      <c r="F11330" s="55">
        <v>143.79</v>
      </c>
      <c r="G11330" s="21" t="s">
        <v>1889</v>
      </c>
    </row>
    <row r="11331" spans="1:9" ht="13.4" customHeight="1" x14ac:dyDescent="0.25">
      <c r="A11331" s="21" t="s">
        <v>2119</v>
      </c>
      <c r="B11331" s="25">
        <v>42587</v>
      </c>
      <c r="C11331" s="21" t="s">
        <v>6</v>
      </c>
      <c r="D11331" s="21" t="s">
        <v>2273</v>
      </c>
      <c r="E11331" s="21"/>
      <c r="F11331" s="55">
        <v>624.62</v>
      </c>
      <c r="G11331" s="21" t="s">
        <v>2012</v>
      </c>
    </row>
    <row r="11332" spans="1:9" ht="13.4" customHeight="1" x14ac:dyDescent="0.25">
      <c r="A11332" s="21" t="s">
        <v>2119</v>
      </c>
      <c r="B11332" s="25">
        <v>42587</v>
      </c>
      <c r="C11332" s="21" t="s">
        <v>6</v>
      </c>
      <c r="D11332" s="21" t="s">
        <v>2274</v>
      </c>
      <c r="E11332" s="21"/>
      <c r="F11332" s="55">
        <v>158.29</v>
      </c>
      <c r="G11332" s="21" t="s">
        <v>1567</v>
      </c>
    </row>
    <row r="11333" spans="1:9" ht="13.4" customHeight="1" x14ac:dyDescent="0.25">
      <c r="A11333" s="21" t="s">
        <v>2119</v>
      </c>
      <c r="B11333" s="25">
        <v>42587</v>
      </c>
      <c r="C11333" s="21" t="s">
        <v>1015</v>
      </c>
      <c r="D11333" s="21" t="s">
        <v>924</v>
      </c>
      <c r="E11333" s="26">
        <v>3300</v>
      </c>
      <c r="G11333" s="21" t="s">
        <v>1899</v>
      </c>
      <c r="H11333" s="21" t="s">
        <v>1772</v>
      </c>
      <c r="I11333" s="25" t="str">
        <f>YEAR(B11333)&amp;"_"&amp;WEEKNUM(B11333)</f>
        <v>2016_32</v>
      </c>
    </row>
    <row r="11334" spans="1:9" ht="13.4" customHeight="1" x14ac:dyDescent="0.25">
      <c r="A11334" s="21" t="s">
        <v>2119</v>
      </c>
      <c r="B11334" s="42">
        <v>42587</v>
      </c>
      <c r="C11334" s="38" t="s">
        <v>21</v>
      </c>
      <c r="D11334" s="38" t="s">
        <v>389</v>
      </c>
      <c r="E11334" s="43">
        <v>600</v>
      </c>
      <c r="F11334" s="43"/>
      <c r="G11334" s="38" t="s">
        <v>1538</v>
      </c>
      <c r="I11334" s="25" t="str">
        <f>YEAR(B11334)&amp;"_"&amp;WEEKNUM(B11334)</f>
        <v>2016_32</v>
      </c>
    </row>
    <row r="11335" spans="1:9" ht="13.4" customHeight="1" x14ac:dyDescent="0.25">
      <c r="A11335" s="21" t="s">
        <v>2119</v>
      </c>
      <c r="B11335" s="25">
        <v>42587</v>
      </c>
      <c r="C11335" s="21" t="s">
        <v>6</v>
      </c>
      <c r="D11335" s="21" t="s">
        <v>216</v>
      </c>
      <c r="E11335" s="26">
        <v>413.5</v>
      </c>
      <c r="G11335" s="21" t="s">
        <v>158</v>
      </c>
    </row>
    <row r="11336" spans="1:9" ht="13.4" customHeight="1" x14ac:dyDescent="0.25">
      <c r="A11336" s="21" t="s">
        <v>2119</v>
      </c>
      <c r="B11336" s="25">
        <v>42588</v>
      </c>
      <c r="C11336" s="21" t="s">
        <v>6</v>
      </c>
      <c r="D11336" s="21" t="s">
        <v>2275</v>
      </c>
      <c r="E11336" s="21"/>
      <c r="F11336" s="55">
        <v>252.76</v>
      </c>
      <c r="G11336" s="21" t="s">
        <v>1889</v>
      </c>
    </row>
    <row r="11337" spans="1:9" ht="13.4" customHeight="1" x14ac:dyDescent="0.25">
      <c r="A11337" s="21" t="s">
        <v>2119</v>
      </c>
      <c r="B11337" s="25">
        <v>42588</v>
      </c>
      <c r="C11337" s="21" t="s">
        <v>6</v>
      </c>
      <c r="D11337" s="21" t="s">
        <v>2276</v>
      </c>
      <c r="E11337" s="21"/>
      <c r="F11337" s="55">
        <v>535.46</v>
      </c>
      <c r="G11337" s="21" t="s">
        <v>1635</v>
      </c>
    </row>
    <row r="11338" spans="1:9" ht="13.4" customHeight="1" x14ac:dyDescent="0.25">
      <c r="A11338" s="21" t="s">
        <v>2119</v>
      </c>
      <c r="B11338" s="25">
        <v>42588</v>
      </c>
      <c r="C11338" s="21" t="s">
        <v>6</v>
      </c>
      <c r="D11338" s="21" t="s">
        <v>2277</v>
      </c>
      <c r="E11338" s="21"/>
      <c r="F11338" s="55">
        <v>245.65</v>
      </c>
      <c r="G11338" s="21" t="s">
        <v>1631</v>
      </c>
    </row>
    <row r="11339" spans="1:9" ht="13.4" customHeight="1" x14ac:dyDescent="0.25">
      <c r="A11339" s="21" t="s">
        <v>2119</v>
      </c>
      <c r="B11339" s="25">
        <v>42590</v>
      </c>
      <c r="C11339" s="21" t="s">
        <v>6</v>
      </c>
      <c r="D11339" s="21" t="s">
        <v>2278</v>
      </c>
      <c r="E11339" s="21"/>
      <c r="F11339" s="55">
        <v>661.37</v>
      </c>
      <c r="G11339" s="21" t="s">
        <v>1889</v>
      </c>
    </row>
    <row r="11340" spans="1:9" ht="13.4" customHeight="1" x14ac:dyDescent="0.25">
      <c r="A11340" s="21" t="s">
        <v>2119</v>
      </c>
      <c r="B11340" s="25">
        <v>42590</v>
      </c>
      <c r="C11340" s="21" t="s">
        <v>1230</v>
      </c>
      <c r="D11340" s="21" t="s">
        <v>2279</v>
      </c>
      <c r="E11340" s="21"/>
      <c r="F11340" s="55">
        <v>416.56</v>
      </c>
      <c r="G11340" s="21" t="s">
        <v>1832</v>
      </c>
    </row>
    <row r="11341" spans="1:9" ht="13.4" customHeight="1" x14ac:dyDescent="0.25">
      <c r="A11341" s="21" t="s">
        <v>2119</v>
      </c>
      <c r="B11341" s="25">
        <v>42590</v>
      </c>
      <c r="C11341" s="21" t="s">
        <v>1230</v>
      </c>
      <c r="D11341" s="21" t="s">
        <v>2280</v>
      </c>
      <c r="E11341" s="21"/>
      <c r="F11341" s="55">
        <v>2123.96</v>
      </c>
      <c r="G11341" s="21" t="s">
        <v>1675</v>
      </c>
    </row>
    <row r="11342" spans="1:9" ht="13.4" customHeight="1" x14ac:dyDescent="0.25">
      <c r="A11342" s="21" t="s">
        <v>2119</v>
      </c>
      <c r="B11342" s="25">
        <v>42590</v>
      </c>
      <c r="C11342" s="21" t="s">
        <v>6</v>
      </c>
      <c r="D11342" s="21" t="s">
        <v>2281</v>
      </c>
      <c r="E11342" s="21"/>
      <c r="F11342" s="55">
        <v>2193.0100000000002</v>
      </c>
      <c r="G11342" s="21" t="s">
        <v>1889</v>
      </c>
    </row>
    <row r="11343" spans="1:9" ht="13.4" customHeight="1" x14ac:dyDescent="0.25">
      <c r="A11343" s="21" t="s">
        <v>2119</v>
      </c>
      <c r="B11343" s="25">
        <v>42590</v>
      </c>
      <c r="C11343" s="21" t="s">
        <v>6</v>
      </c>
      <c r="D11343" s="21" t="s">
        <v>2282</v>
      </c>
      <c r="E11343" s="21"/>
      <c r="F11343" s="55">
        <v>275.77</v>
      </c>
      <c r="G11343" s="21" t="s">
        <v>2012</v>
      </c>
    </row>
    <row r="11344" spans="1:9" ht="13.4" customHeight="1" x14ac:dyDescent="0.25">
      <c r="A11344" s="21" t="s">
        <v>2119</v>
      </c>
      <c r="B11344" s="25">
        <v>42590</v>
      </c>
      <c r="C11344" s="21" t="s">
        <v>1015</v>
      </c>
      <c r="D11344" s="21" t="s">
        <v>40</v>
      </c>
      <c r="E11344" s="26">
        <v>560</v>
      </c>
      <c r="G11344" s="21" t="s">
        <v>1675</v>
      </c>
      <c r="H11344" s="21" t="s">
        <v>1772</v>
      </c>
      <c r="I11344" s="25" t="str">
        <f t="shared" ref="I11344:I11356" si="397">YEAR(B11344)&amp;"_"&amp;WEEKNUM(B11344)</f>
        <v>2016_33</v>
      </c>
    </row>
    <row r="11345" spans="1:9" ht="13.4" customHeight="1" x14ac:dyDescent="0.25">
      <c r="A11345" s="21" t="s">
        <v>2119</v>
      </c>
      <c r="B11345" s="25">
        <v>42590</v>
      </c>
      <c r="C11345" s="21" t="s">
        <v>1015</v>
      </c>
      <c r="D11345" s="21" t="s">
        <v>40</v>
      </c>
      <c r="E11345" s="26">
        <v>1050</v>
      </c>
      <c r="G11345" s="21" t="s">
        <v>2037</v>
      </c>
      <c r="I11345" s="25" t="str">
        <f t="shared" si="397"/>
        <v>2016_33</v>
      </c>
    </row>
    <row r="11346" spans="1:9" ht="13.4" customHeight="1" x14ac:dyDescent="0.25">
      <c r="A11346" s="21" t="s">
        <v>2119</v>
      </c>
      <c r="B11346" s="25">
        <v>42590</v>
      </c>
      <c r="C11346" s="21" t="s">
        <v>1015</v>
      </c>
      <c r="D11346" s="21" t="s">
        <v>40</v>
      </c>
      <c r="E11346" s="26">
        <v>1750</v>
      </c>
      <c r="G11346" s="21" t="s">
        <v>1899</v>
      </c>
      <c r="H11346" s="21" t="s">
        <v>1772</v>
      </c>
      <c r="I11346" s="25" t="str">
        <f t="shared" si="397"/>
        <v>2016_33</v>
      </c>
    </row>
    <row r="11347" spans="1:9" ht="13.4" customHeight="1" x14ac:dyDescent="0.25">
      <c r="A11347" s="21" t="s">
        <v>2119</v>
      </c>
      <c r="B11347" s="25">
        <v>42590</v>
      </c>
      <c r="C11347" s="21" t="s">
        <v>1015</v>
      </c>
      <c r="D11347" s="21" t="s">
        <v>295</v>
      </c>
      <c r="E11347" s="26">
        <v>800</v>
      </c>
      <c r="G11347" s="21" t="s">
        <v>2191</v>
      </c>
      <c r="I11347" s="25" t="str">
        <f t="shared" si="397"/>
        <v>2016_33</v>
      </c>
    </row>
    <row r="11348" spans="1:9" ht="13.4" customHeight="1" x14ac:dyDescent="0.25">
      <c r="A11348" s="21" t="s">
        <v>2119</v>
      </c>
      <c r="B11348" s="25">
        <v>42590</v>
      </c>
      <c r="C11348" s="21" t="s">
        <v>21</v>
      </c>
      <c r="D11348" s="21" t="s">
        <v>1419</v>
      </c>
      <c r="E11348" s="26">
        <v>10850</v>
      </c>
      <c r="G11348" s="21" t="s">
        <v>1889</v>
      </c>
      <c r="I11348" s="25" t="str">
        <f t="shared" si="397"/>
        <v>2016_33</v>
      </c>
    </row>
    <row r="11349" spans="1:9" ht="13.4" customHeight="1" x14ac:dyDescent="0.25">
      <c r="A11349" s="21" t="s">
        <v>2119</v>
      </c>
      <c r="B11349" s="25">
        <v>42590</v>
      </c>
      <c r="C11349" s="21" t="s">
        <v>21</v>
      </c>
      <c r="D11349" s="21" t="s">
        <v>40</v>
      </c>
      <c r="E11349" s="26">
        <v>2870</v>
      </c>
      <c r="G11349" s="21" t="s">
        <v>2012</v>
      </c>
      <c r="I11349" s="25" t="str">
        <f t="shared" si="397"/>
        <v>2016_33</v>
      </c>
    </row>
    <row r="11350" spans="1:9" ht="13.4" customHeight="1" x14ac:dyDescent="0.25">
      <c r="A11350" s="21" t="s">
        <v>2119</v>
      </c>
      <c r="B11350" s="25">
        <v>42590</v>
      </c>
      <c r="C11350" s="21" t="s">
        <v>21</v>
      </c>
      <c r="D11350" s="21" t="s">
        <v>40</v>
      </c>
      <c r="E11350" s="26">
        <v>2350</v>
      </c>
      <c r="G11350" s="21" t="s">
        <v>1567</v>
      </c>
      <c r="I11350" s="25" t="str">
        <f t="shared" si="397"/>
        <v>2016_33</v>
      </c>
    </row>
    <row r="11351" spans="1:9" ht="13.4" customHeight="1" x14ac:dyDescent="0.25">
      <c r="A11351" s="21" t="s">
        <v>2119</v>
      </c>
      <c r="B11351" s="25">
        <v>42590</v>
      </c>
      <c r="C11351" s="21" t="s">
        <v>21</v>
      </c>
      <c r="D11351" s="21" t="s">
        <v>40</v>
      </c>
      <c r="E11351" s="26">
        <v>75</v>
      </c>
      <c r="G11351" s="21" t="s">
        <v>164</v>
      </c>
      <c r="I11351" s="25" t="str">
        <f t="shared" si="397"/>
        <v>2016_33</v>
      </c>
    </row>
    <row r="11352" spans="1:9" ht="13.4" customHeight="1" x14ac:dyDescent="0.25">
      <c r="A11352" s="21" t="s">
        <v>2119</v>
      </c>
      <c r="B11352" s="25">
        <v>42590</v>
      </c>
      <c r="C11352" s="21" t="s">
        <v>21</v>
      </c>
      <c r="D11352" s="21" t="s">
        <v>1419</v>
      </c>
      <c r="E11352" s="26">
        <v>5000</v>
      </c>
      <c r="G11352" s="21" t="s">
        <v>2194</v>
      </c>
      <c r="I11352" s="25" t="str">
        <f t="shared" si="397"/>
        <v>2016_33</v>
      </c>
    </row>
    <row r="11353" spans="1:9" ht="13.4" customHeight="1" x14ac:dyDescent="0.25">
      <c r="A11353" s="21" t="s">
        <v>2119</v>
      </c>
      <c r="B11353" s="25">
        <v>42590</v>
      </c>
      <c r="C11353" s="21" t="s">
        <v>21</v>
      </c>
      <c r="D11353" s="21" t="s">
        <v>452</v>
      </c>
      <c r="E11353" s="26">
        <v>1350</v>
      </c>
      <c r="G11353" s="21" t="s">
        <v>1631</v>
      </c>
      <c r="I11353" s="25" t="str">
        <f t="shared" si="397"/>
        <v>2016_33</v>
      </c>
    </row>
    <row r="11354" spans="1:9" ht="13.4" customHeight="1" x14ac:dyDescent="0.25">
      <c r="A11354" s="21" t="s">
        <v>2119</v>
      </c>
      <c r="B11354" s="25">
        <v>42590</v>
      </c>
      <c r="C11354" s="21" t="s">
        <v>21</v>
      </c>
      <c r="D11354" s="21" t="s">
        <v>295</v>
      </c>
      <c r="E11354" s="26">
        <v>2000</v>
      </c>
      <c r="G11354" s="21" t="s">
        <v>1617</v>
      </c>
      <c r="I11354" s="25" t="str">
        <f t="shared" si="397"/>
        <v>2016_33</v>
      </c>
    </row>
    <row r="11355" spans="1:9" ht="13.4" customHeight="1" x14ac:dyDescent="0.25">
      <c r="A11355" s="21" t="s">
        <v>2119</v>
      </c>
      <c r="B11355" s="25">
        <v>42590</v>
      </c>
      <c r="C11355" s="21" t="s">
        <v>21</v>
      </c>
      <c r="D11355" s="21" t="s">
        <v>295</v>
      </c>
      <c r="E11355" s="26">
        <v>1400</v>
      </c>
      <c r="G11355" s="21" t="s">
        <v>158</v>
      </c>
      <c r="I11355" s="25" t="str">
        <f t="shared" si="397"/>
        <v>2016_33</v>
      </c>
    </row>
    <row r="11356" spans="1:9" ht="13.4" customHeight="1" x14ac:dyDescent="0.25">
      <c r="A11356" s="21" t="s">
        <v>2119</v>
      </c>
      <c r="B11356" s="25">
        <v>42590</v>
      </c>
      <c r="C11356" s="21" t="s">
        <v>21</v>
      </c>
      <c r="D11356" s="21" t="s">
        <v>255</v>
      </c>
      <c r="E11356" s="26">
        <v>2000</v>
      </c>
      <c r="G11356" s="21" t="s">
        <v>1453</v>
      </c>
      <c r="I11356" s="25" t="str">
        <f t="shared" si="397"/>
        <v>2016_33</v>
      </c>
    </row>
    <row r="11357" spans="1:9" ht="13.4" customHeight="1" x14ac:dyDescent="0.25">
      <c r="A11357" s="21" t="s">
        <v>2119</v>
      </c>
      <c r="B11357" s="25">
        <v>42591</v>
      </c>
      <c r="C11357" s="21" t="s">
        <v>6</v>
      </c>
      <c r="D11357" s="21" t="s">
        <v>2283</v>
      </c>
      <c r="E11357" s="21"/>
      <c r="F11357" s="55">
        <v>352.55</v>
      </c>
      <c r="G11357" s="21" t="s">
        <v>1889</v>
      </c>
    </row>
    <row r="11358" spans="1:9" ht="13.4" customHeight="1" x14ac:dyDescent="0.25">
      <c r="A11358" s="21" t="s">
        <v>2119</v>
      </c>
      <c r="B11358" s="25">
        <v>42591</v>
      </c>
      <c r="C11358" s="21" t="s">
        <v>1230</v>
      </c>
      <c r="D11358" s="21" t="s">
        <v>2284</v>
      </c>
      <c r="E11358" s="21"/>
      <c r="F11358" s="55">
        <v>209.51</v>
      </c>
      <c r="G11358" s="21" t="s">
        <v>1832</v>
      </c>
    </row>
    <row r="11359" spans="1:9" ht="13.4" customHeight="1" x14ac:dyDescent="0.25">
      <c r="A11359" s="21" t="s">
        <v>2119</v>
      </c>
      <c r="B11359" s="25">
        <v>42591</v>
      </c>
      <c r="C11359" s="21" t="s">
        <v>1230</v>
      </c>
      <c r="D11359" s="21" t="s">
        <v>2285</v>
      </c>
      <c r="E11359" s="21"/>
      <c r="F11359" s="55">
        <v>63.18</v>
      </c>
      <c r="G11359" s="21" t="s">
        <v>1832</v>
      </c>
    </row>
    <row r="11360" spans="1:9" ht="13.4" customHeight="1" x14ac:dyDescent="0.25">
      <c r="A11360" s="21" t="s">
        <v>2119</v>
      </c>
      <c r="B11360" s="25">
        <v>42591</v>
      </c>
      <c r="C11360" s="21" t="s">
        <v>6</v>
      </c>
      <c r="D11360" s="21" t="s">
        <v>2286</v>
      </c>
      <c r="E11360" s="21"/>
      <c r="F11360" s="55">
        <v>159.08000000000001</v>
      </c>
      <c r="G11360" s="21" t="s">
        <v>1238</v>
      </c>
    </row>
    <row r="11361" spans="1:9" ht="13.4" customHeight="1" x14ac:dyDescent="0.25">
      <c r="A11361" s="21" t="s">
        <v>2119</v>
      </c>
      <c r="B11361" s="25">
        <v>42591</v>
      </c>
      <c r="C11361" s="21" t="s">
        <v>21</v>
      </c>
      <c r="D11361" s="21" t="s">
        <v>1382</v>
      </c>
      <c r="E11361" s="26">
        <v>6000</v>
      </c>
      <c r="G11361" s="21" t="s">
        <v>1832</v>
      </c>
      <c r="I11361" s="25" t="str">
        <f>YEAR(B11361)&amp;"_"&amp;WEEKNUM(B11361)</f>
        <v>2016_33</v>
      </c>
    </row>
    <row r="11362" spans="1:9" ht="13.4" customHeight="1" x14ac:dyDescent="0.25">
      <c r="A11362" s="21" t="s">
        <v>2119</v>
      </c>
      <c r="B11362" s="61">
        <v>42591</v>
      </c>
      <c r="C11362" s="28" t="s">
        <v>21</v>
      </c>
      <c r="D11362" s="28" t="s">
        <v>2549</v>
      </c>
      <c r="E11362" s="44">
        <v>1250</v>
      </c>
      <c r="F11362" s="44"/>
      <c r="G11362" s="28" t="s">
        <v>2012</v>
      </c>
      <c r="H11362" s="38" t="s">
        <v>2550</v>
      </c>
      <c r="I11362" s="25" t="str">
        <f>YEAR(B11362)&amp;"_"&amp;WEEKNUM(B11362)</f>
        <v>2016_33</v>
      </c>
    </row>
    <row r="11363" spans="1:9" ht="13.4" customHeight="1" x14ac:dyDescent="0.25">
      <c r="A11363" s="21" t="s">
        <v>2119</v>
      </c>
      <c r="B11363" s="25">
        <v>42591</v>
      </c>
      <c r="C11363" s="21" t="s">
        <v>21</v>
      </c>
      <c r="D11363" s="21" t="s">
        <v>2301</v>
      </c>
      <c r="E11363" s="26">
        <v>700</v>
      </c>
      <c r="G11363" s="21" t="s">
        <v>1635</v>
      </c>
      <c r="I11363" s="25" t="str">
        <f>YEAR(B11363)&amp;"_"&amp;WEEKNUM(B11363)</f>
        <v>2016_33</v>
      </c>
    </row>
    <row r="11364" spans="1:9" ht="13.4" customHeight="1" x14ac:dyDescent="0.25">
      <c r="A11364" s="21" t="s">
        <v>2119</v>
      </c>
      <c r="B11364" s="25">
        <v>42592</v>
      </c>
      <c r="C11364" s="21" t="s">
        <v>6</v>
      </c>
      <c r="D11364" s="21" t="s">
        <v>2287</v>
      </c>
      <c r="E11364" s="21"/>
      <c r="F11364" s="55">
        <v>1151.98</v>
      </c>
      <c r="G11364" s="21" t="s">
        <v>1567</v>
      </c>
    </row>
    <row r="11365" spans="1:9" x14ac:dyDescent="0.25">
      <c r="A11365" s="21" t="s">
        <v>2119</v>
      </c>
      <c r="B11365" s="25">
        <v>42592</v>
      </c>
      <c r="C11365" s="21" t="s">
        <v>1230</v>
      </c>
      <c r="D11365" s="21" t="s">
        <v>2288</v>
      </c>
      <c r="E11365" s="21"/>
      <c r="F11365" s="55">
        <v>929.81</v>
      </c>
      <c r="G11365" s="21" t="s">
        <v>1899</v>
      </c>
    </row>
    <row r="11366" spans="1:9" x14ac:dyDescent="0.25">
      <c r="A11366" s="21" t="s">
        <v>2119</v>
      </c>
      <c r="B11366" s="25">
        <v>42593</v>
      </c>
      <c r="C11366" s="21" t="s">
        <v>6</v>
      </c>
      <c r="D11366" s="21" t="s">
        <v>2289</v>
      </c>
      <c r="E11366" s="21"/>
      <c r="F11366" s="55">
        <v>96.36</v>
      </c>
      <c r="G11366" s="21" t="s">
        <v>1889</v>
      </c>
    </row>
    <row r="11367" spans="1:9" x14ac:dyDescent="0.25">
      <c r="A11367" s="21" t="s">
        <v>2119</v>
      </c>
      <c r="B11367" s="25">
        <v>42593</v>
      </c>
      <c r="C11367" s="21" t="s">
        <v>6</v>
      </c>
      <c r="D11367" s="21" t="s">
        <v>2290</v>
      </c>
      <c r="E11367" s="21"/>
      <c r="F11367" s="55">
        <v>212.6</v>
      </c>
      <c r="G11367" s="21" t="s">
        <v>1220</v>
      </c>
    </row>
    <row r="11368" spans="1:9" x14ac:dyDescent="0.25">
      <c r="A11368" s="21" t="s">
        <v>2119</v>
      </c>
      <c r="B11368" s="25">
        <v>42593</v>
      </c>
      <c r="C11368" s="21" t="s">
        <v>1230</v>
      </c>
      <c r="D11368" s="21" t="s">
        <v>2291</v>
      </c>
      <c r="E11368" s="21"/>
      <c r="F11368" s="55">
        <v>593.58000000000004</v>
      </c>
      <c r="G11368" s="21" t="s">
        <v>1832</v>
      </c>
    </row>
    <row r="11369" spans="1:9" x14ac:dyDescent="0.25">
      <c r="A11369" s="21" t="s">
        <v>2119</v>
      </c>
      <c r="B11369" s="25">
        <v>42593</v>
      </c>
      <c r="C11369" s="21" t="s">
        <v>1015</v>
      </c>
      <c r="D11369" s="21" t="s">
        <v>1382</v>
      </c>
      <c r="E11369" s="26">
        <v>1000</v>
      </c>
      <c r="G11369" s="21" t="s">
        <v>1832</v>
      </c>
      <c r="H11369" s="21" t="s">
        <v>1772</v>
      </c>
      <c r="I11369" s="25" t="str">
        <f>YEAR(B11369)&amp;"_"&amp;WEEKNUM(B11369)</f>
        <v>2016_33</v>
      </c>
    </row>
    <row r="11370" spans="1:9" x14ac:dyDescent="0.25">
      <c r="A11370" s="21" t="s">
        <v>2119</v>
      </c>
      <c r="B11370" s="61">
        <v>42593</v>
      </c>
      <c r="C11370" s="28" t="s">
        <v>21</v>
      </c>
      <c r="D11370" s="28" t="s">
        <v>1300</v>
      </c>
      <c r="E11370" s="44">
        <v>185</v>
      </c>
      <c r="F11370" s="44"/>
      <c r="G11370" s="28" t="s">
        <v>386</v>
      </c>
      <c r="H11370" s="38" t="s">
        <v>2551</v>
      </c>
      <c r="I11370" s="25" t="str">
        <f>YEAR(B11370)&amp;"_"&amp;WEEKNUM(B11370)</f>
        <v>2016_33</v>
      </c>
    </row>
    <row r="11371" spans="1:9" x14ac:dyDescent="0.25">
      <c r="A11371" s="21" t="s">
        <v>2119</v>
      </c>
      <c r="B11371" s="61">
        <v>42593</v>
      </c>
      <c r="C11371" s="28" t="s">
        <v>21</v>
      </c>
      <c r="D11371" s="28" t="s">
        <v>1300</v>
      </c>
      <c r="E11371" s="44">
        <v>185</v>
      </c>
      <c r="F11371" s="44"/>
      <c r="G11371" s="28" t="s">
        <v>290</v>
      </c>
      <c r="H11371" s="38" t="s">
        <v>2551</v>
      </c>
      <c r="I11371" s="25" t="str">
        <f>YEAR(B11371)&amp;"_"&amp;WEEKNUM(B11371)</f>
        <v>2016_33</v>
      </c>
    </row>
    <row r="11372" spans="1:9" x14ac:dyDescent="0.25">
      <c r="A11372" s="21" t="s">
        <v>2119</v>
      </c>
      <c r="B11372" s="61">
        <v>42593</v>
      </c>
      <c r="C11372" s="28" t="s">
        <v>21</v>
      </c>
      <c r="D11372" s="28" t="s">
        <v>1300</v>
      </c>
      <c r="E11372" s="44">
        <v>178</v>
      </c>
      <c r="F11372" s="44"/>
      <c r="G11372" s="28" t="s">
        <v>259</v>
      </c>
      <c r="H11372" s="38" t="s">
        <v>2551</v>
      </c>
      <c r="I11372" s="25" t="str">
        <f>YEAR(B11372)&amp;"_"&amp;WEEKNUM(B11372)</f>
        <v>2016_33</v>
      </c>
    </row>
    <row r="11373" spans="1:9" x14ac:dyDescent="0.25">
      <c r="A11373" s="21" t="s">
        <v>2119</v>
      </c>
      <c r="B11373" s="42">
        <v>42593</v>
      </c>
      <c r="C11373" s="38" t="s">
        <v>21</v>
      </c>
      <c r="D11373" s="38" t="s">
        <v>1300</v>
      </c>
      <c r="E11373" s="43">
        <v>425</v>
      </c>
      <c r="F11373" s="43"/>
      <c r="G11373" s="38" t="s">
        <v>1631</v>
      </c>
      <c r="I11373" s="25" t="str">
        <f>YEAR(B11373)&amp;"_"&amp;WEEKNUM(B11373)</f>
        <v>2016_33</v>
      </c>
    </row>
    <row r="11374" spans="1:9" x14ac:dyDescent="0.25">
      <c r="A11374" s="21" t="s">
        <v>2119</v>
      </c>
      <c r="B11374" s="25">
        <v>42593</v>
      </c>
      <c r="C11374" s="21" t="s">
        <v>6</v>
      </c>
      <c r="D11374" s="21" t="s">
        <v>216</v>
      </c>
      <c r="E11374" s="26">
        <v>201.08</v>
      </c>
      <c r="G11374" s="21" t="s">
        <v>1617</v>
      </c>
    </row>
    <row r="11375" spans="1:9" x14ac:dyDescent="0.25">
      <c r="A11375" s="21" t="s">
        <v>2119</v>
      </c>
      <c r="B11375" s="25">
        <v>42594</v>
      </c>
      <c r="C11375" s="21">
        <v>3014551503</v>
      </c>
      <c r="D11375" s="21" t="s">
        <v>299</v>
      </c>
      <c r="E11375" s="21"/>
      <c r="F11375" s="55">
        <v>7.26</v>
      </c>
      <c r="G11375" s="21" t="s">
        <v>97</v>
      </c>
    </row>
    <row r="11376" spans="1:9" x14ac:dyDescent="0.25">
      <c r="A11376" s="21" t="s">
        <v>2119</v>
      </c>
      <c r="B11376" s="25">
        <v>42594</v>
      </c>
      <c r="C11376" s="21" t="s">
        <v>6</v>
      </c>
      <c r="D11376" s="21" t="s">
        <v>2292</v>
      </c>
      <c r="E11376" s="21"/>
      <c r="F11376" s="55">
        <v>256.5</v>
      </c>
      <c r="G11376" s="21" t="s">
        <v>1435</v>
      </c>
    </row>
    <row r="11377" spans="1:9" x14ac:dyDescent="0.25">
      <c r="A11377" s="21" t="s">
        <v>2119</v>
      </c>
      <c r="B11377" s="25">
        <v>42594</v>
      </c>
      <c r="C11377" s="21" t="s">
        <v>6</v>
      </c>
      <c r="D11377" s="21" t="s">
        <v>2293</v>
      </c>
      <c r="E11377" s="21"/>
      <c r="F11377" s="55">
        <v>597.11</v>
      </c>
      <c r="G11377" s="21" t="s">
        <v>1889</v>
      </c>
    </row>
    <row r="11378" spans="1:9" x14ac:dyDescent="0.25">
      <c r="A11378" s="21" t="s">
        <v>2119</v>
      </c>
      <c r="B11378" s="25">
        <v>42594</v>
      </c>
      <c r="C11378" s="21" t="s">
        <v>6</v>
      </c>
      <c r="D11378" s="21" t="s">
        <v>2294</v>
      </c>
      <c r="E11378" s="21"/>
      <c r="F11378" s="55">
        <v>369.38</v>
      </c>
      <c r="G11378" s="21" t="s">
        <v>1889</v>
      </c>
    </row>
    <row r="11379" spans="1:9" x14ac:dyDescent="0.25">
      <c r="A11379" s="21" t="s">
        <v>2119</v>
      </c>
      <c r="B11379" s="25">
        <v>42594</v>
      </c>
      <c r="C11379" s="21" t="s">
        <v>6</v>
      </c>
      <c r="D11379" s="21" t="s">
        <v>2295</v>
      </c>
      <c r="E11379" s="21"/>
      <c r="F11379" s="55">
        <v>583.48</v>
      </c>
      <c r="G11379" s="21" t="s">
        <v>1567</v>
      </c>
    </row>
    <row r="11380" spans="1:9" x14ac:dyDescent="0.25">
      <c r="A11380" s="21" t="s">
        <v>2119</v>
      </c>
      <c r="B11380" s="25">
        <v>42594</v>
      </c>
      <c r="C11380" s="21" t="s">
        <v>1230</v>
      </c>
      <c r="D11380" s="21" t="s">
        <v>2296</v>
      </c>
      <c r="E11380" s="21"/>
      <c r="F11380" s="55">
        <v>1389.21</v>
      </c>
      <c r="G11380" s="21" t="s">
        <v>2037</v>
      </c>
    </row>
    <row r="11381" spans="1:9" x14ac:dyDescent="0.25">
      <c r="A11381" s="21" t="s">
        <v>2119</v>
      </c>
      <c r="B11381" s="25">
        <v>42594</v>
      </c>
      <c r="C11381" s="21" t="s">
        <v>1230</v>
      </c>
      <c r="D11381" s="21" t="s">
        <v>2297</v>
      </c>
      <c r="E11381" s="21"/>
      <c r="F11381" s="55">
        <v>1553.15</v>
      </c>
      <c r="G11381" s="21" t="s">
        <v>1899</v>
      </c>
    </row>
    <row r="11382" spans="1:9" x14ac:dyDescent="0.25">
      <c r="A11382" s="21" t="s">
        <v>2119</v>
      </c>
      <c r="B11382" s="25">
        <v>42594</v>
      </c>
      <c r="C11382" s="21" t="s">
        <v>21</v>
      </c>
      <c r="D11382" s="21" t="s">
        <v>2302</v>
      </c>
      <c r="E11382" s="26">
        <v>150</v>
      </c>
      <c r="G11382" s="21" t="s">
        <v>306</v>
      </c>
      <c r="I11382" s="25" t="str">
        <f>YEAR(B11382)&amp;"_"&amp;WEEKNUM(B11382)</f>
        <v>2016_33</v>
      </c>
    </row>
    <row r="11383" spans="1:9" x14ac:dyDescent="0.25">
      <c r="A11383" s="21" t="s">
        <v>2119</v>
      </c>
      <c r="B11383" s="25">
        <v>42595</v>
      </c>
      <c r="C11383" s="21" t="s">
        <v>6</v>
      </c>
      <c r="D11383" s="21" t="s">
        <v>2298</v>
      </c>
      <c r="E11383" s="21"/>
      <c r="F11383" s="55">
        <v>149.32</v>
      </c>
      <c r="G11383" s="21" t="s">
        <v>1889</v>
      </c>
    </row>
    <row r="11384" spans="1:9" x14ac:dyDescent="0.25">
      <c r="A11384" s="21" t="s">
        <v>2119</v>
      </c>
      <c r="B11384" s="25">
        <v>42595</v>
      </c>
      <c r="C11384" s="21" t="s">
        <v>1230</v>
      </c>
      <c r="D11384" s="21" t="s">
        <v>2299</v>
      </c>
      <c r="E11384" s="21"/>
      <c r="F11384" s="55">
        <v>237.06</v>
      </c>
      <c r="G11384" s="21" t="s">
        <v>1832</v>
      </c>
    </row>
    <row r="11385" spans="1:9" x14ac:dyDescent="0.25">
      <c r="A11385" s="21" t="s">
        <v>2119</v>
      </c>
      <c r="B11385" s="25">
        <v>42597</v>
      </c>
      <c r="C11385" s="21" t="s">
        <v>6</v>
      </c>
      <c r="D11385" s="21" t="s">
        <v>2303</v>
      </c>
      <c r="E11385" s="21"/>
      <c r="F11385" s="55">
        <v>103.11</v>
      </c>
      <c r="G11385" s="21" t="s">
        <v>1889</v>
      </c>
    </row>
    <row r="11386" spans="1:9" x14ac:dyDescent="0.25">
      <c r="A11386" s="21" t="s">
        <v>2119</v>
      </c>
      <c r="B11386" s="25">
        <v>42597</v>
      </c>
      <c r="C11386" s="21" t="s">
        <v>6</v>
      </c>
      <c r="D11386" s="21" t="s">
        <v>2304</v>
      </c>
      <c r="E11386" s="21"/>
      <c r="F11386" s="55">
        <v>3901.65</v>
      </c>
      <c r="G11386" s="21" t="s">
        <v>2012</v>
      </c>
    </row>
    <row r="11387" spans="1:9" x14ac:dyDescent="0.25">
      <c r="A11387" s="21" t="s">
        <v>2119</v>
      </c>
      <c r="B11387" s="25">
        <v>42597</v>
      </c>
      <c r="C11387" s="21" t="s">
        <v>1230</v>
      </c>
      <c r="D11387" s="21" t="s">
        <v>2305</v>
      </c>
      <c r="E11387" s="21"/>
      <c r="F11387" s="55">
        <v>645.67999999999995</v>
      </c>
      <c r="G11387" s="21" t="s">
        <v>2037</v>
      </c>
    </row>
    <row r="11388" spans="1:9" x14ac:dyDescent="0.25">
      <c r="A11388" s="21" t="s">
        <v>2119</v>
      </c>
      <c r="B11388" s="25">
        <v>42597</v>
      </c>
      <c r="C11388" s="21" t="s">
        <v>1230</v>
      </c>
      <c r="D11388" s="21" t="s">
        <v>2306</v>
      </c>
      <c r="E11388" s="21"/>
      <c r="F11388" s="55">
        <v>498.51</v>
      </c>
      <c r="G11388" s="21" t="s">
        <v>1899</v>
      </c>
    </row>
    <row r="11389" spans="1:9" x14ac:dyDescent="0.25">
      <c r="A11389" s="21" t="s">
        <v>2119</v>
      </c>
      <c r="B11389" s="25">
        <v>42597</v>
      </c>
      <c r="C11389" s="21" t="s">
        <v>1230</v>
      </c>
      <c r="D11389" s="21" t="s">
        <v>2307</v>
      </c>
      <c r="E11389" s="21"/>
      <c r="F11389" s="55">
        <v>866.9</v>
      </c>
      <c r="G11389" s="21" t="s">
        <v>1675</v>
      </c>
    </row>
    <row r="11390" spans="1:9" x14ac:dyDescent="0.25">
      <c r="A11390" s="21" t="s">
        <v>2119</v>
      </c>
      <c r="B11390" s="25">
        <v>42597</v>
      </c>
      <c r="C11390" s="21" t="s">
        <v>21</v>
      </c>
      <c r="D11390" s="21" t="s">
        <v>40</v>
      </c>
      <c r="E11390" s="26">
        <v>2050</v>
      </c>
      <c r="G11390" s="21" t="s">
        <v>2012</v>
      </c>
      <c r="I11390" s="25" t="str">
        <f>YEAR(B11390)&amp;"_"&amp;WEEKNUM(B11390)</f>
        <v>2016_34</v>
      </c>
    </row>
    <row r="11391" spans="1:9" x14ac:dyDescent="0.25">
      <c r="A11391" s="21" t="s">
        <v>2119</v>
      </c>
      <c r="B11391" s="25">
        <v>42597</v>
      </c>
      <c r="C11391" s="21" t="s">
        <v>21</v>
      </c>
      <c r="D11391" s="21" t="s">
        <v>40</v>
      </c>
      <c r="E11391" s="26">
        <v>350</v>
      </c>
      <c r="G11391" s="21" t="s">
        <v>1238</v>
      </c>
      <c r="I11391" s="25" t="str">
        <f>YEAR(B11391)&amp;"_"&amp;WEEKNUM(B11391)</f>
        <v>2016_34</v>
      </c>
    </row>
    <row r="11392" spans="1:9" x14ac:dyDescent="0.25">
      <c r="A11392" s="21" t="s">
        <v>2119</v>
      </c>
      <c r="B11392" s="25">
        <v>42597</v>
      </c>
      <c r="C11392" s="21" t="s">
        <v>21</v>
      </c>
      <c r="D11392" s="21" t="s">
        <v>40</v>
      </c>
      <c r="E11392" s="26">
        <v>2660</v>
      </c>
      <c r="G11392" s="21" t="s">
        <v>1567</v>
      </c>
      <c r="I11392" s="25" t="str">
        <f>YEAR(B11392)&amp;"_"&amp;WEEKNUM(B11392)</f>
        <v>2016_34</v>
      </c>
    </row>
    <row r="11393" spans="1:9" x14ac:dyDescent="0.25">
      <c r="A11393" s="21" t="s">
        <v>2119</v>
      </c>
      <c r="B11393" s="25">
        <v>42597</v>
      </c>
      <c r="C11393" s="21" t="s">
        <v>1015</v>
      </c>
      <c r="D11393" s="21" t="s">
        <v>40</v>
      </c>
      <c r="E11393" s="26">
        <v>1600</v>
      </c>
      <c r="G11393" s="21" t="s">
        <v>1675</v>
      </c>
      <c r="I11393" s="25" t="str">
        <f>YEAR(B11393)&amp;"_"&amp;WEEKNUM(B11393)</f>
        <v>2016_34</v>
      </c>
    </row>
    <row r="11394" spans="1:9" x14ac:dyDescent="0.25">
      <c r="A11394" s="21" t="s">
        <v>2119</v>
      </c>
      <c r="B11394" s="25">
        <v>42597</v>
      </c>
      <c r="C11394" s="21" t="s">
        <v>1015</v>
      </c>
      <c r="D11394" s="21" t="s">
        <v>40</v>
      </c>
      <c r="E11394" s="26">
        <v>1150</v>
      </c>
      <c r="G11394" s="21" t="s">
        <v>1899</v>
      </c>
      <c r="I11394" s="25" t="str">
        <f>YEAR(B11394)&amp;"_"&amp;WEEKNUM(B11394)</f>
        <v>2016_34</v>
      </c>
    </row>
    <row r="11395" spans="1:9" x14ac:dyDescent="0.25">
      <c r="A11395" s="21" t="s">
        <v>2119</v>
      </c>
      <c r="B11395" s="25">
        <v>42598</v>
      </c>
      <c r="C11395" s="21" t="s">
        <v>6</v>
      </c>
      <c r="D11395" s="21" t="s">
        <v>2308</v>
      </c>
      <c r="E11395" s="21"/>
      <c r="F11395" s="55">
        <v>465.71</v>
      </c>
      <c r="G11395" s="21" t="s">
        <v>1889</v>
      </c>
    </row>
    <row r="11396" spans="1:9" x14ac:dyDescent="0.25">
      <c r="A11396" s="21" t="s">
        <v>2119</v>
      </c>
      <c r="B11396" s="25">
        <v>42598</v>
      </c>
      <c r="C11396" s="21" t="s">
        <v>6</v>
      </c>
      <c r="D11396" s="21" t="s">
        <v>2309</v>
      </c>
      <c r="E11396" s="21"/>
      <c r="F11396" s="55">
        <v>31.62</v>
      </c>
      <c r="G11396" s="21" t="s">
        <v>1631</v>
      </c>
    </row>
    <row r="11397" spans="1:9" x14ac:dyDescent="0.25">
      <c r="A11397" s="21" t="s">
        <v>2119</v>
      </c>
      <c r="B11397" s="25">
        <v>42598</v>
      </c>
      <c r="C11397" s="21" t="s">
        <v>6</v>
      </c>
      <c r="D11397" s="21" t="s">
        <v>2310</v>
      </c>
      <c r="E11397" s="21"/>
      <c r="F11397" s="55">
        <v>184.71</v>
      </c>
      <c r="G11397" s="21" t="s">
        <v>1631</v>
      </c>
    </row>
    <row r="11398" spans="1:9" x14ac:dyDescent="0.25">
      <c r="A11398" s="21" t="s">
        <v>2119</v>
      </c>
      <c r="B11398" s="25">
        <v>42598</v>
      </c>
      <c r="C11398" s="21" t="s">
        <v>6</v>
      </c>
      <c r="D11398" s="21" t="s">
        <v>2311</v>
      </c>
      <c r="E11398" s="21"/>
      <c r="F11398" s="55">
        <v>518.89</v>
      </c>
      <c r="G11398" s="21" t="s">
        <v>2312</v>
      </c>
    </row>
    <row r="11399" spans="1:9" x14ac:dyDescent="0.25">
      <c r="A11399" s="21" t="s">
        <v>2119</v>
      </c>
      <c r="B11399" s="25">
        <v>42598</v>
      </c>
      <c r="C11399" s="21" t="s">
        <v>21</v>
      </c>
      <c r="D11399" s="21" t="s">
        <v>528</v>
      </c>
      <c r="E11399" s="26">
        <v>184</v>
      </c>
      <c r="G11399" s="21" t="s">
        <v>1617</v>
      </c>
      <c r="I11399" s="25" t="str">
        <f>YEAR(B11399)&amp;"_"&amp;WEEKNUM(B11399)</f>
        <v>2016_34</v>
      </c>
    </row>
    <row r="11400" spans="1:9" x14ac:dyDescent="0.25">
      <c r="A11400" s="21" t="s">
        <v>2119</v>
      </c>
      <c r="B11400" s="25">
        <v>42599</v>
      </c>
      <c r="C11400" s="21" t="s">
        <v>6</v>
      </c>
      <c r="D11400" s="21" t="s">
        <v>2313</v>
      </c>
      <c r="E11400" s="21"/>
      <c r="F11400" s="55">
        <v>38.94</v>
      </c>
      <c r="G11400" s="21" t="s">
        <v>290</v>
      </c>
    </row>
    <row r="11401" spans="1:9" x14ac:dyDescent="0.25">
      <c r="A11401" s="21" t="s">
        <v>2119</v>
      </c>
      <c r="B11401" s="25">
        <v>42599</v>
      </c>
      <c r="C11401" s="21" t="s">
        <v>1230</v>
      </c>
      <c r="D11401" s="21" t="s">
        <v>2314</v>
      </c>
      <c r="E11401" s="21"/>
      <c r="F11401" s="55">
        <v>1099.53</v>
      </c>
      <c r="G11401" s="21" t="s">
        <v>1899</v>
      </c>
    </row>
    <row r="11402" spans="1:9" x14ac:dyDescent="0.25">
      <c r="A11402" s="21" t="s">
        <v>2119</v>
      </c>
      <c r="B11402" s="25">
        <v>42599</v>
      </c>
      <c r="C11402" s="21" t="s">
        <v>6</v>
      </c>
      <c r="D11402" s="21" t="s">
        <v>2315</v>
      </c>
      <c r="E11402" s="21"/>
      <c r="F11402" s="55">
        <v>496.89</v>
      </c>
      <c r="G11402" s="21" t="s">
        <v>1889</v>
      </c>
    </row>
    <row r="11403" spans="1:9" x14ac:dyDescent="0.25">
      <c r="A11403" s="21" t="s">
        <v>2119</v>
      </c>
      <c r="B11403" s="25">
        <v>42599</v>
      </c>
      <c r="C11403" s="21" t="s">
        <v>6</v>
      </c>
      <c r="D11403" s="21" t="s">
        <v>2316</v>
      </c>
      <c r="E11403" s="21"/>
      <c r="F11403" s="55">
        <v>48.97</v>
      </c>
      <c r="G11403" s="21" t="s">
        <v>1889</v>
      </c>
    </row>
    <row r="11404" spans="1:9" x14ac:dyDescent="0.25">
      <c r="A11404" s="21" t="s">
        <v>2119</v>
      </c>
      <c r="B11404" s="25">
        <v>42599</v>
      </c>
      <c r="C11404" s="21" t="s">
        <v>6</v>
      </c>
      <c r="D11404" s="21" t="s">
        <v>2317</v>
      </c>
      <c r="E11404" s="21"/>
      <c r="F11404" s="55">
        <v>826.08</v>
      </c>
      <c r="G11404" s="21" t="s">
        <v>1679</v>
      </c>
    </row>
    <row r="11405" spans="1:9" x14ac:dyDescent="0.25">
      <c r="A11405" s="21" t="s">
        <v>2119</v>
      </c>
      <c r="B11405" s="25">
        <v>42599</v>
      </c>
      <c r="C11405" s="21" t="s">
        <v>6</v>
      </c>
      <c r="D11405" s="21" t="s">
        <v>2318</v>
      </c>
      <c r="E11405" s="21"/>
      <c r="F11405" s="55">
        <v>124.54</v>
      </c>
      <c r="G11405" s="21" t="s">
        <v>1832</v>
      </c>
    </row>
    <row r="11406" spans="1:9" x14ac:dyDescent="0.25">
      <c r="A11406" s="21" t="s">
        <v>2119</v>
      </c>
      <c r="B11406" s="25">
        <v>42599</v>
      </c>
      <c r="C11406" s="21" t="s">
        <v>21</v>
      </c>
      <c r="D11406" s="21" t="s">
        <v>261</v>
      </c>
      <c r="E11406" s="26">
        <v>1650</v>
      </c>
      <c r="G11406" s="21" t="s">
        <v>1435</v>
      </c>
      <c r="I11406" s="25" t="str">
        <f>YEAR(B11406)&amp;"_"&amp;WEEKNUM(B11406)</f>
        <v>2016_34</v>
      </c>
    </row>
    <row r="11407" spans="1:9" x14ac:dyDescent="0.25">
      <c r="A11407" s="21" t="s">
        <v>2119</v>
      </c>
      <c r="B11407" s="25">
        <v>42600</v>
      </c>
      <c r="C11407" s="21" t="s">
        <v>1230</v>
      </c>
      <c r="D11407" s="21" t="s">
        <v>2319</v>
      </c>
      <c r="E11407" s="21"/>
      <c r="F11407" s="55">
        <v>205.85</v>
      </c>
      <c r="G11407" s="21" t="s">
        <v>905</v>
      </c>
    </row>
    <row r="11408" spans="1:9" x14ac:dyDescent="0.25">
      <c r="A11408" s="21" t="s">
        <v>2119</v>
      </c>
      <c r="B11408" s="25">
        <v>42600</v>
      </c>
      <c r="C11408" s="21" t="s">
        <v>1230</v>
      </c>
      <c r="D11408" s="21" t="s">
        <v>2319</v>
      </c>
      <c r="E11408" s="21"/>
      <c r="F11408" s="55">
        <v>-20.64</v>
      </c>
      <c r="G11408" s="21" t="s">
        <v>905</v>
      </c>
    </row>
    <row r="11409" spans="1:9" x14ac:dyDescent="0.25">
      <c r="A11409" s="21" t="s">
        <v>2119</v>
      </c>
      <c r="B11409" s="25">
        <v>42600</v>
      </c>
      <c r="C11409" s="21">
        <v>3014551503</v>
      </c>
      <c r="D11409" s="21" t="s">
        <v>2319</v>
      </c>
      <c r="E11409" s="21"/>
      <c r="F11409" s="55">
        <v>15.37</v>
      </c>
      <c r="G11409" s="21" t="s">
        <v>905</v>
      </c>
    </row>
    <row r="11410" spans="1:9" x14ac:dyDescent="0.25">
      <c r="A11410" s="21" t="s">
        <v>2119</v>
      </c>
      <c r="B11410" s="25">
        <v>42600</v>
      </c>
      <c r="C11410" s="21">
        <v>3014551503</v>
      </c>
      <c r="D11410" s="21" t="s">
        <v>299</v>
      </c>
      <c r="E11410" s="21"/>
      <c r="F11410" s="55">
        <v>15.29</v>
      </c>
      <c r="G11410" s="21" t="s">
        <v>1631</v>
      </c>
    </row>
    <row r="11411" spans="1:9" x14ac:dyDescent="0.25">
      <c r="A11411" s="21" t="s">
        <v>2119</v>
      </c>
      <c r="B11411" s="25">
        <v>42600</v>
      </c>
      <c r="C11411" s="21" t="s">
        <v>6</v>
      </c>
      <c r="D11411" s="21" t="s">
        <v>2320</v>
      </c>
      <c r="E11411" s="21"/>
      <c r="F11411" s="55">
        <v>560.62</v>
      </c>
      <c r="G11411" s="21" t="s">
        <v>1679</v>
      </c>
    </row>
    <row r="11412" spans="1:9" x14ac:dyDescent="0.25">
      <c r="A11412" s="21" t="s">
        <v>2119</v>
      </c>
      <c r="B11412" s="25">
        <v>42600</v>
      </c>
      <c r="C11412" s="21" t="s">
        <v>6</v>
      </c>
      <c r="D11412" s="21" t="s">
        <v>2321</v>
      </c>
      <c r="E11412" s="21"/>
      <c r="F11412" s="55">
        <v>126.14</v>
      </c>
      <c r="G11412" s="21" t="s">
        <v>164</v>
      </c>
    </row>
    <row r="11413" spans="1:9" x14ac:dyDescent="0.25">
      <c r="A11413" s="21" t="s">
        <v>2119</v>
      </c>
      <c r="B11413" s="25">
        <v>42600</v>
      </c>
      <c r="C11413" s="21" t="s">
        <v>6</v>
      </c>
      <c r="D11413" s="21" t="s">
        <v>216</v>
      </c>
      <c r="E11413" s="26">
        <v>33.119999999999997</v>
      </c>
      <c r="G11413" s="21" t="s">
        <v>2012</v>
      </c>
    </row>
    <row r="11414" spans="1:9" x14ac:dyDescent="0.25">
      <c r="A11414" s="21" t="s">
        <v>2119</v>
      </c>
      <c r="B11414" s="25">
        <v>42600</v>
      </c>
      <c r="C11414" s="21" t="s">
        <v>6</v>
      </c>
      <c r="D11414" s="21" t="s">
        <v>2320</v>
      </c>
      <c r="E11414" s="21"/>
      <c r="F11414" s="55">
        <v>-544.51</v>
      </c>
      <c r="G11414" s="21" t="s">
        <v>1679</v>
      </c>
    </row>
    <row r="11415" spans="1:9" x14ac:dyDescent="0.25">
      <c r="A11415" s="21" t="s">
        <v>2119</v>
      </c>
      <c r="B11415" s="25">
        <v>42600</v>
      </c>
      <c r="C11415" s="21" t="s">
        <v>6</v>
      </c>
      <c r="D11415" s="21" t="s">
        <v>2323</v>
      </c>
      <c r="E11415" s="21"/>
      <c r="F11415" s="55">
        <v>279.22000000000003</v>
      </c>
      <c r="G11415" s="21" t="s">
        <v>2012</v>
      </c>
    </row>
    <row r="11416" spans="1:9" x14ac:dyDescent="0.25">
      <c r="A11416" s="21" t="s">
        <v>2119</v>
      </c>
      <c r="B11416" s="25">
        <v>42600</v>
      </c>
      <c r="C11416" s="21" t="s">
        <v>1230</v>
      </c>
      <c r="D11416" s="21" t="s">
        <v>2324</v>
      </c>
      <c r="E11416" s="21"/>
      <c r="F11416" s="55">
        <v>295.11</v>
      </c>
      <c r="G11416" s="21" t="s">
        <v>2037</v>
      </c>
    </row>
    <row r="11417" spans="1:9" x14ac:dyDescent="0.25">
      <c r="A11417" s="21" t="s">
        <v>2119</v>
      </c>
      <c r="B11417" s="25">
        <v>42601</v>
      </c>
      <c r="C11417" s="21" t="s">
        <v>6</v>
      </c>
      <c r="D11417" s="21" t="s">
        <v>2325</v>
      </c>
      <c r="E11417" s="21"/>
      <c r="F11417" s="55">
        <v>198.1</v>
      </c>
      <c r="G11417" s="21" t="s">
        <v>504</v>
      </c>
    </row>
    <row r="11418" spans="1:9" x14ac:dyDescent="0.25">
      <c r="A11418" s="21" t="s">
        <v>2119</v>
      </c>
      <c r="B11418" s="25">
        <v>42601</v>
      </c>
      <c r="C11418" s="21" t="s">
        <v>6</v>
      </c>
      <c r="D11418" s="21" t="s">
        <v>2326</v>
      </c>
      <c r="E11418" s="21"/>
      <c r="F11418" s="55">
        <v>60.02</v>
      </c>
      <c r="G11418" s="21" t="s">
        <v>2327</v>
      </c>
    </row>
    <row r="11419" spans="1:9" x14ac:dyDescent="0.25">
      <c r="A11419" s="21" t="s">
        <v>2119</v>
      </c>
      <c r="B11419" s="25">
        <v>42601</v>
      </c>
      <c r="C11419" s="21" t="s">
        <v>6</v>
      </c>
      <c r="D11419" s="21" t="s">
        <v>2328</v>
      </c>
      <c r="E11419" s="21"/>
      <c r="F11419" s="55">
        <v>22.23</v>
      </c>
      <c r="G11419" s="21" t="s">
        <v>2012</v>
      </c>
      <c r="H11419" s="28"/>
    </row>
    <row r="11420" spans="1:9" x14ac:dyDescent="0.25">
      <c r="A11420" s="21" t="s">
        <v>2119</v>
      </c>
      <c r="B11420" s="25">
        <v>42601</v>
      </c>
      <c r="C11420" s="21" t="s">
        <v>6</v>
      </c>
      <c r="D11420" s="21" t="s">
        <v>2329</v>
      </c>
      <c r="E11420" s="21"/>
      <c r="F11420" s="55">
        <v>194.47</v>
      </c>
      <c r="G11420" s="21" t="s">
        <v>1889</v>
      </c>
    </row>
    <row r="11421" spans="1:9" x14ac:dyDescent="0.25">
      <c r="A11421" s="21" t="s">
        <v>2119</v>
      </c>
      <c r="B11421" s="25">
        <v>42601</v>
      </c>
      <c r="C11421" s="21" t="s">
        <v>21</v>
      </c>
      <c r="D11421" s="21" t="s">
        <v>726</v>
      </c>
      <c r="E11421" s="26">
        <v>1000</v>
      </c>
      <c r="G11421" s="21" t="s">
        <v>1567</v>
      </c>
      <c r="I11421" s="25" t="str">
        <f>YEAR(B11421)&amp;"_"&amp;WEEKNUM(B11421)</f>
        <v>2016_34</v>
      </c>
    </row>
    <row r="11422" spans="1:9" x14ac:dyDescent="0.25">
      <c r="A11422" s="21" t="s">
        <v>2119</v>
      </c>
      <c r="B11422" s="25">
        <v>42601</v>
      </c>
      <c r="C11422" s="21" t="s">
        <v>21</v>
      </c>
      <c r="D11422" s="21" t="s">
        <v>1574</v>
      </c>
      <c r="E11422" s="26">
        <v>250</v>
      </c>
      <c r="G11422" s="21" t="s">
        <v>1554</v>
      </c>
      <c r="I11422" s="25" t="str">
        <f>YEAR(B11422)&amp;"_"&amp;WEEKNUM(B11422)</f>
        <v>2016_34</v>
      </c>
    </row>
    <row r="11423" spans="1:9" x14ac:dyDescent="0.25">
      <c r="A11423" s="21" t="s">
        <v>2119</v>
      </c>
      <c r="B11423" s="25">
        <v>42601</v>
      </c>
      <c r="C11423" s="21" t="s">
        <v>21</v>
      </c>
      <c r="D11423" s="21" t="s">
        <v>46</v>
      </c>
      <c r="E11423" s="26">
        <v>1000</v>
      </c>
      <c r="G11423" s="21" t="s">
        <v>290</v>
      </c>
      <c r="I11423" s="25" t="str">
        <f>YEAR(B11423)&amp;"_"&amp;WEEKNUM(B11423)</f>
        <v>2016_34</v>
      </c>
    </row>
    <row r="11424" spans="1:9" x14ac:dyDescent="0.25">
      <c r="A11424" s="21" t="s">
        <v>2119</v>
      </c>
      <c r="B11424" s="25">
        <v>42602</v>
      </c>
      <c r="C11424" s="21" t="s">
        <v>6</v>
      </c>
      <c r="D11424" s="21" t="s">
        <v>2330</v>
      </c>
      <c r="E11424" s="21"/>
      <c r="F11424" s="55">
        <v>108.69</v>
      </c>
      <c r="G11424" s="21" t="s">
        <v>1889</v>
      </c>
    </row>
    <row r="11425" spans="1:9" x14ac:dyDescent="0.25">
      <c r="A11425" s="21" t="s">
        <v>2119</v>
      </c>
      <c r="B11425" s="25">
        <v>42602</v>
      </c>
      <c r="C11425" s="21" t="s">
        <v>6</v>
      </c>
      <c r="D11425" s="21" t="s">
        <v>2331</v>
      </c>
      <c r="E11425" s="21"/>
      <c r="F11425" s="55">
        <v>86.58</v>
      </c>
      <c r="G11425" s="21" t="s">
        <v>2332</v>
      </c>
    </row>
    <row r="11426" spans="1:9" x14ac:dyDescent="0.25">
      <c r="A11426" s="21" t="s">
        <v>2119</v>
      </c>
      <c r="B11426" s="25">
        <v>42604</v>
      </c>
      <c r="C11426" s="21" t="s">
        <v>6</v>
      </c>
      <c r="D11426" s="21" t="s">
        <v>2333</v>
      </c>
      <c r="E11426" s="21"/>
      <c r="F11426" s="55">
        <v>250.93</v>
      </c>
      <c r="G11426" s="21" t="s">
        <v>1453</v>
      </c>
    </row>
    <row r="11427" spans="1:9" x14ac:dyDescent="0.25">
      <c r="A11427" s="21" t="s">
        <v>2119</v>
      </c>
      <c r="B11427" s="25">
        <v>42604</v>
      </c>
      <c r="C11427" s="21" t="s">
        <v>6</v>
      </c>
      <c r="D11427" s="21" t="s">
        <v>2334</v>
      </c>
      <c r="E11427" s="21"/>
      <c r="F11427" s="55">
        <v>440.78</v>
      </c>
      <c r="G11427" s="21" t="s">
        <v>1889</v>
      </c>
    </row>
    <row r="11428" spans="1:9" x14ac:dyDescent="0.25">
      <c r="A11428" s="21" t="s">
        <v>2119</v>
      </c>
      <c r="B11428" s="25">
        <v>42604</v>
      </c>
      <c r="C11428" s="21" t="s">
        <v>1230</v>
      </c>
      <c r="D11428" s="21" t="s">
        <v>2335</v>
      </c>
      <c r="E11428" s="21"/>
      <c r="F11428" s="55">
        <v>349.13</v>
      </c>
      <c r="G11428" s="21" t="s">
        <v>2193</v>
      </c>
    </row>
    <row r="11429" spans="1:9" x14ac:dyDescent="0.25">
      <c r="A11429" s="21" t="s">
        <v>2119</v>
      </c>
      <c r="B11429" s="25">
        <v>42604</v>
      </c>
      <c r="C11429" s="21" t="s">
        <v>6</v>
      </c>
      <c r="D11429" s="21" t="s">
        <v>2336</v>
      </c>
      <c r="E11429" s="21"/>
      <c r="F11429" s="55">
        <v>3354.87</v>
      </c>
      <c r="G11429" s="21" t="s">
        <v>1453</v>
      </c>
    </row>
    <row r="11430" spans="1:9" x14ac:dyDescent="0.25">
      <c r="A11430" s="21" t="s">
        <v>2119</v>
      </c>
      <c r="B11430" s="25">
        <v>42604</v>
      </c>
      <c r="C11430" s="21" t="s">
        <v>6</v>
      </c>
      <c r="D11430" s="21" t="s">
        <v>2337</v>
      </c>
      <c r="E11430" s="21"/>
      <c r="F11430" s="55">
        <v>1791.72</v>
      </c>
      <c r="G11430" s="21" t="s">
        <v>1567</v>
      </c>
    </row>
    <row r="11431" spans="1:9" x14ac:dyDescent="0.25">
      <c r="A11431" s="21" t="s">
        <v>2119</v>
      </c>
      <c r="B11431" s="25">
        <v>42604</v>
      </c>
      <c r="C11431" s="21" t="s">
        <v>1230</v>
      </c>
      <c r="D11431" s="21" t="s">
        <v>2338</v>
      </c>
      <c r="E11431" s="21"/>
      <c r="F11431" s="55">
        <v>288.38</v>
      </c>
      <c r="G11431" s="21" t="s">
        <v>2037</v>
      </c>
    </row>
    <row r="11432" spans="1:9" x14ac:dyDescent="0.25">
      <c r="A11432" s="21" t="s">
        <v>2119</v>
      </c>
      <c r="B11432" s="25">
        <v>42604</v>
      </c>
      <c r="C11432" s="21" t="s">
        <v>1015</v>
      </c>
      <c r="D11432" s="21" t="s">
        <v>40</v>
      </c>
      <c r="E11432" s="26">
        <v>2360</v>
      </c>
      <c r="G11432" s="21" t="s">
        <v>2037</v>
      </c>
      <c r="I11432" s="25" t="str">
        <f t="shared" ref="I11432:I11449" si="398">YEAR(B11432)&amp;"_"&amp;WEEKNUM(B11432)</f>
        <v>2016_35</v>
      </c>
    </row>
    <row r="11433" spans="1:9" x14ac:dyDescent="0.25">
      <c r="A11433" s="21" t="s">
        <v>2119</v>
      </c>
      <c r="B11433" s="25">
        <v>42604</v>
      </c>
      <c r="C11433" s="21" t="s">
        <v>1015</v>
      </c>
      <c r="D11433" s="21" t="s">
        <v>40</v>
      </c>
      <c r="E11433" s="26">
        <v>2535</v>
      </c>
      <c r="G11433" s="21" t="s">
        <v>1899</v>
      </c>
      <c r="I11433" s="25" t="str">
        <f t="shared" si="398"/>
        <v>2016_35</v>
      </c>
    </row>
    <row r="11434" spans="1:9" x14ac:dyDescent="0.25">
      <c r="A11434" s="21" t="s">
        <v>2119</v>
      </c>
      <c r="B11434" s="25">
        <v>42604</v>
      </c>
      <c r="C11434" s="21" t="s">
        <v>1015</v>
      </c>
      <c r="D11434" s="21" t="s">
        <v>40</v>
      </c>
      <c r="E11434" s="26">
        <v>2240</v>
      </c>
      <c r="G11434" s="21" t="s">
        <v>1675</v>
      </c>
      <c r="I11434" s="25" t="str">
        <f t="shared" si="398"/>
        <v>2016_35</v>
      </c>
    </row>
    <row r="11435" spans="1:9" x14ac:dyDescent="0.25">
      <c r="A11435" s="21" t="s">
        <v>2119</v>
      </c>
      <c r="B11435" s="25">
        <v>42604</v>
      </c>
      <c r="C11435" s="21" t="s">
        <v>1015</v>
      </c>
      <c r="D11435" s="21" t="s">
        <v>1382</v>
      </c>
      <c r="E11435" s="26">
        <v>4000</v>
      </c>
      <c r="G11435" s="21" t="s">
        <v>1832</v>
      </c>
      <c r="I11435" s="25" t="str">
        <f t="shared" si="398"/>
        <v>2016_35</v>
      </c>
    </row>
    <row r="11436" spans="1:9" x14ac:dyDescent="0.25">
      <c r="A11436" s="21" t="s">
        <v>2119</v>
      </c>
      <c r="B11436" s="25">
        <v>42604</v>
      </c>
      <c r="C11436" s="21" t="s">
        <v>1015</v>
      </c>
      <c r="D11436" s="21" t="s">
        <v>2039</v>
      </c>
      <c r="E11436" s="26">
        <v>3500</v>
      </c>
      <c r="G11436" s="21" t="s">
        <v>2037</v>
      </c>
      <c r="I11436" s="25" t="str">
        <f t="shared" si="398"/>
        <v>2016_35</v>
      </c>
    </row>
    <row r="11437" spans="1:9" x14ac:dyDescent="0.25">
      <c r="A11437" s="21" t="s">
        <v>2119</v>
      </c>
      <c r="B11437" s="25">
        <v>42604</v>
      </c>
      <c r="C11437" s="21" t="s">
        <v>21</v>
      </c>
      <c r="D11437" s="21" t="s">
        <v>22</v>
      </c>
      <c r="E11437" s="26">
        <v>900</v>
      </c>
      <c r="G11437" s="21" t="s">
        <v>2194</v>
      </c>
      <c r="I11437" s="25" t="str">
        <f t="shared" si="398"/>
        <v>2016_35</v>
      </c>
    </row>
    <row r="11438" spans="1:9" x14ac:dyDescent="0.25">
      <c r="A11438" s="21" t="s">
        <v>2119</v>
      </c>
      <c r="B11438" s="25">
        <v>42604</v>
      </c>
      <c r="C11438" s="21" t="s">
        <v>21</v>
      </c>
      <c r="D11438" s="21" t="s">
        <v>22</v>
      </c>
      <c r="E11438" s="26">
        <v>7000</v>
      </c>
      <c r="G11438" s="21" t="s">
        <v>1889</v>
      </c>
      <c r="I11438" s="25" t="str">
        <f t="shared" si="398"/>
        <v>2016_35</v>
      </c>
    </row>
    <row r="11439" spans="1:9" x14ac:dyDescent="0.25">
      <c r="A11439" s="21" t="s">
        <v>2119</v>
      </c>
      <c r="B11439" s="25">
        <v>42604</v>
      </c>
      <c r="C11439" s="21" t="s">
        <v>21</v>
      </c>
      <c r="D11439" s="21" t="s">
        <v>22</v>
      </c>
      <c r="E11439" s="26">
        <v>630</v>
      </c>
      <c r="G11439" s="21" t="s">
        <v>1635</v>
      </c>
      <c r="I11439" s="25" t="str">
        <f t="shared" si="398"/>
        <v>2016_35</v>
      </c>
    </row>
    <row r="11440" spans="1:9" x14ac:dyDescent="0.25">
      <c r="A11440" s="21" t="s">
        <v>2119</v>
      </c>
      <c r="B11440" s="25">
        <v>42604</v>
      </c>
      <c r="C11440" s="21" t="s">
        <v>21</v>
      </c>
      <c r="D11440" s="21" t="s">
        <v>1382</v>
      </c>
      <c r="E11440" s="26">
        <v>800</v>
      </c>
      <c r="G11440" s="21" t="s">
        <v>1631</v>
      </c>
      <c r="I11440" s="25" t="str">
        <f t="shared" si="398"/>
        <v>2016_35</v>
      </c>
    </row>
    <row r="11441" spans="1:9" x14ac:dyDescent="0.25">
      <c r="A11441" s="21" t="s">
        <v>2119</v>
      </c>
      <c r="B11441" s="25">
        <v>42604</v>
      </c>
      <c r="C11441" s="21" t="s">
        <v>21</v>
      </c>
      <c r="D11441" s="21" t="s">
        <v>1382</v>
      </c>
      <c r="E11441" s="26">
        <v>500</v>
      </c>
      <c r="G11441" s="21" t="s">
        <v>1421</v>
      </c>
      <c r="I11441" s="25" t="str">
        <f t="shared" si="398"/>
        <v>2016_35</v>
      </c>
    </row>
    <row r="11442" spans="1:9" x14ac:dyDescent="0.25">
      <c r="A11442" s="21" t="s">
        <v>2119</v>
      </c>
      <c r="B11442" s="25">
        <v>42604</v>
      </c>
      <c r="C11442" s="21" t="s">
        <v>21</v>
      </c>
      <c r="D11442" s="21" t="s">
        <v>1382</v>
      </c>
      <c r="E11442" s="26">
        <v>200</v>
      </c>
      <c r="G11442" s="21" t="s">
        <v>62</v>
      </c>
      <c r="I11442" s="25" t="str">
        <f t="shared" si="398"/>
        <v>2016_35</v>
      </c>
    </row>
    <row r="11443" spans="1:9" x14ac:dyDescent="0.25">
      <c r="A11443" s="21" t="s">
        <v>2119</v>
      </c>
      <c r="B11443" s="25">
        <v>42604</v>
      </c>
      <c r="C11443" s="21" t="s">
        <v>21</v>
      </c>
      <c r="D11443" s="21" t="s">
        <v>1382</v>
      </c>
      <c r="E11443" s="26">
        <v>800</v>
      </c>
      <c r="G11443" s="21" t="s">
        <v>1679</v>
      </c>
      <c r="I11443" s="25" t="str">
        <f t="shared" si="398"/>
        <v>2016_35</v>
      </c>
    </row>
    <row r="11444" spans="1:9" x14ac:dyDescent="0.25">
      <c r="A11444" s="21" t="s">
        <v>2119</v>
      </c>
      <c r="B11444" s="25">
        <v>42604</v>
      </c>
      <c r="C11444" s="21" t="s">
        <v>21</v>
      </c>
      <c r="D11444" s="21" t="s">
        <v>1382</v>
      </c>
      <c r="E11444" s="26">
        <v>50</v>
      </c>
      <c r="G11444" s="21" t="s">
        <v>97</v>
      </c>
      <c r="I11444" s="25" t="str">
        <f t="shared" si="398"/>
        <v>2016_35</v>
      </c>
    </row>
    <row r="11445" spans="1:9" x14ac:dyDescent="0.25">
      <c r="A11445" s="21" t="s">
        <v>2119</v>
      </c>
      <c r="B11445" s="25">
        <v>42604</v>
      </c>
      <c r="C11445" s="21" t="s">
        <v>21</v>
      </c>
      <c r="D11445" s="21" t="s">
        <v>40</v>
      </c>
      <c r="E11445" s="26">
        <v>1050</v>
      </c>
      <c r="G11445" s="21" t="s">
        <v>1567</v>
      </c>
      <c r="I11445" s="25" t="str">
        <f t="shared" si="398"/>
        <v>2016_35</v>
      </c>
    </row>
    <row r="11446" spans="1:9" x14ac:dyDescent="0.25">
      <c r="A11446" s="21" t="s">
        <v>2119</v>
      </c>
      <c r="B11446" s="25">
        <v>42604</v>
      </c>
      <c r="C11446" s="21" t="s">
        <v>21</v>
      </c>
      <c r="D11446" s="21" t="s">
        <v>40</v>
      </c>
      <c r="E11446" s="26">
        <v>525</v>
      </c>
      <c r="G11446" s="21" t="s">
        <v>2012</v>
      </c>
      <c r="I11446" s="25" t="str">
        <f t="shared" si="398"/>
        <v>2016_35</v>
      </c>
    </row>
    <row r="11447" spans="1:9" x14ac:dyDescent="0.25">
      <c r="A11447" s="21" t="s">
        <v>2119</v>
      </c>
      <c r="B11447" s="25">
        <v>42604</v>
      </c>
      <c r="C11447" s="21" t="s">
        <v>21</v>
      </c>
      <c r="D11447" s="21" t="s">
        <v>40</v>
      </c>
      <c r="E11447" s="26">
        <v>500</v>
      </c>
      <c r="G11447" s="21" t="s">
        <v>1635</v>
      </c>
      <c r="I11447" s="25" t="str">
        <f t="shared" si="398"/>
        <v>2016_35</v>
      </c>
    </row>
    <row r="11448" spans="1:9" x14ac:dyDescent="0.25">
      <c r="A11448" s="21" t="s">
        <v>2119</v>
      </c>
      <c r="B11448" s="25">
        <v>42604</v>
      </c>
      <c r="C11448" s="21" t="s">
        <v>21</v>
      </c>
      <c r="D11448" s="21" t="s">
        <v>40</v>
      </c>
      <c r="E11448" s="26">
        <v>150</v>
      </c>
      <c r="G11448" s="21" t="s">
        <v>504</v>
      </c>
      <c r="I11448" s="25" t="str">
        <f t="shared" si="398"/>
        <v>2016_35</v>
      </c>
    </row>
    <row r="11449" spans="1:9" x14ac:dyDescent="0.25">
      <c r="A11449" s="21" t="s">
        <v>2119</v>
      </c>
      <c r="B11449" s="25">
        <v>42604</v>
      </c>
      <c r="C11449" s="21" t="s">
        <v>21</v>
      </c>
      <c r="D11449" s="21" t="s">
        <v>2039</v>
      </c>
      <c r="E11449" s="26">
        <v>4000</v>
      </c>
      <c r="G11449" s="21" t="s">
        <v>2012</v>
      </c>
      <c r="I11449" s="25" t="str">
        <f t="shared" si="398"/>
        <v>2016_35</v>
      </c>
    </row>
    <row r="11450" spans="1:9" x14ac:dyDescent="0.25">
      <c r="A11450" s="21" t="s">
        <v>2119</v>
      </c>
      <c r="B11450" s="25">
        <v>42605</v>
      </c>
      <c r="C11450" s="21" t="s">
        <v>6</v>
      </c>
      <c r="D11450" s="21" t="s">
        <v>2339</v>
      </c>
      <c r="E11450" s="21"/>
      <c r="F11450" s="55">
        <v>349.74</v>
      </c>
      <c r="G11450" s="21" t="s">
        <v>2327</v>
      </c>
    </row>
    <row r="11451" spans="1:9" x14ac:dyDescent="0.25">
      <c r="A11451" s="21" t="s">
        <v>2119</v>
      </c>
      <c r="B11451" s="25">
        <v>42605</v>
      </c>
      <c r="C11451" s="21" t="s">
        <v>1230</v>
      </c>
      <c r="D11451" s="21" t="s">
        <v>2340</v>
      </c>
      <c r="E11451" s="21"/>
      <c r="F11451" s="55">
        <v>1570.37</v>
      </c>
      <c r="G11451" s="21" t="s">
        <v>1899</v>
      </c>
    </row>
    <row r="11452" spans="1:9" x14ac:dyDescent="0.25">
      <c r="A11452" s="21" t="s">
        <v>2119</v>
      </c>
      <c r="B11452" s="25">
        <v>42605</v>
      </c>
      <c r="C11452" s="21" t="s">
        <v>6</v>
      </c>
      <c r="D11452" s="21" t="s">
        <v>2341</v>
      </c>
      <c r="E11452" s="21"/>
      <c r="F11452" s="55">
        <v>1235.57</v>
      </c>
      <c r="G11452" s="21" t="s">
        <v>1889</v>
      </c>
    </row>
    <row r="11453" spans="1:9" x14ac:dyDescent="0.25">
      <c r="A11453" s="21" t="s">
        <v>2119</v>
      </c>
      <c r="B11453" s="25">
        <v>42605</v>
      </c>
      <c r="C11453" s="21" t="s">
        <v>6</v>
      </c>
      <c r="D11453" s="21" t="s">
        <v>299</v>
      </c>
      <c r="E11453" s="21"/>
      <c r="F11453" s="55">
        <v>-477.95</v>
      </c>
      <c r="G11453" s="21" t="s">
        <v>1679</v>
      </c>
    </row>
    <row r="11454" spans="1:9" x14ac:dyDescent="0.25">
      <c r="A11454" s="21" t="s">
        <v>2119</v>
      </c>
      <c r="B11454" s="25">
        <v>42605</v>
      </c>
      <c r="C11454" s="21" t="s">
        <v>6</v>
      </c>
      <c r="D11454" s="21" t="s">
        <v>2342</v>
      </c>
      <c r="E11454" s="21"/>
      <c r="F11454" s="55">
        <v>451.07</v>
      </c>
      <c r="G11454" s="21" t="s">
        <v>1679</v>
      </c>
    </row>
    <row r="11455" spans="1:9" x14ac:dyDescent="0.25">
      <c r="A11455" s="21" t="s">
        <v>2119</v>
      </c>
      <c r="B11455" s="25">
        <v>42605</v>
      </c>
      <c r="C11455" s="21" t="s">
        <v>6</v>
      </c>
      <c r="D11455" s="21" t="s">
        <v>2343</v>
      </c>
      <c r="E11455" s="21"/>
      <c r="F11455" s="55">
        <v>562.45000000000005</v>
      </c>
      <c r="G11455" s="21" t="s">
        <v>1679</v>
      </c>
    </row>
    <row r="11456" spans="1:9" x14ac:dyDescent="0.25">
      <c r="A11456" s="21" t="s">
        <v>2119</v>
      </c>
      <c r="B11456" s="25">
        <v>42605</v>
      </c>
      <c r="C11456" s="21" t="s">
        <v>1015</v>
      </c>
      <c r="D11456" s="21" t="s">
        <v>1382</v>
      </c>
      <c r="E11456" s="26">
        <v>300</v>
      </c>
      <c r="G11456" s="21" t="s">
        <v>1679</v>
      </c>
      <c r="I11456" s="25" t="str">
        <f>YEAR(B11456)&amp;"_"&amp;WEEKNUM(B11456)</f>
        <v>2016_35</v>
      </c>
    </row>
    <row r="11457" spans="1:9" x14ac:dyDescent="0.25">
      <c r="A11457" s="21" t="s">
        <v>2119</v>
      </c>
      <c r="B11457" s="25">
        <v>42605</v>
      </c>
      <c r="C11457" s="21" t="s">
        <v>21</v>
      </c>
      <c r="D11457" s="21" t="s">
        <v>1574</v>
      </c>
      <c r="E11457" s="26">
        <v>200</v>
      </c>
      <c r="G11457" s="21" t="s">
        <v>1554</v>
      </c>
      <c r="I11457" s="25" t="str">
        <f>YEAR(B11457)&amp;"_"&amp;WEEKNUM(B11457)</f>
        <v>2016_35</v>
      </c>
    </row>
    <row r="11458" spans="1:9" x14ac:dyDescent="0.25">
      <c r="A11458" s="21" t="s">
        <v>2119</v>
      </c>
      <c r="B11458" s="25">
        <v>42606</v>
      </c>
      <c r="C11458" s="21" t="s">
        <v>6</v>
      </c>
      <c r="D11458" s="21" t="s">
        <v>2344</v>
      </c>
      <c r="E11458" s="21"/>
      <c r="F11458" s="55">
        <v>177.36</v>
      </c>
      <c r="G11458" s="21" t="s">
        <v>1453</v>
      </c>
    </row>
    <row r="11459" spans="1:9" x14ac:dyDescent="0.25">
      <c r="A11459" s="21" t="s">
        <v>2119</v>
      </c>
      <c r="B11459" s="25">
        <v>42606</v>
      </c>
      <c r="C11459" s="21" t="s">
        <v>6</v>
      </c>
      <c r="D11459" s="21" t="s">
        <v>2345</v>
      </c>
      <c r="E11459" s="21"/>
      <c r="F11459" s="55">
        <v>171.09</v>
      </c>
      <c r="G11459" s="21" t="s">
        <v>2038</v>
      </c>
    </row>
    <row r="11460" spans="1:9" x14ac:dyDescent="0.25">
      <c r="A11460" s="21" t="s">
        <v>2119</v>
      </c>
      <c r="B11460" s="25">
        <v>42606</v>
      </c>
      <c r="C11460" s="21" t="s">
        <v>1230</v>
      </c>
      <c r="D11460" s="21" t="s">
        <v>2346</v>
      </c>
      <c r="E11460" s="21"/>
      <c r="F11460" s="55">
        <v>1066.71</v>
      </c>
      <c r="G11460" s="21" t="s">
        <v>1675</v>
      </c>
    </row>
    <row r="11461" spans="1:9" x14ac:dyDescent="0.25">
      <c r="A11461" s="21" t="s">
        <v>2119</v>
      </c>
      <c r="B11461" s="25">
        <v>42606</v>
      </c>
      <c r="C11461" s="21" t="s">
        <v>6</v>
      </c>
      <c r="D11461" s="21" t="s">
        <v>2347</v>
      </c>
      <c r="E11461" s="21"/>
      <c r="F11461" s="55">
        <v>219.62</v>
      </c>
      <c r="G11461" s="21" t="s">
        <v>1889</v>
      </c>
    </row>
    <row r="11462" spans="1:9" x14ac:dyDescent="0.25">
      <c r="A11462" s="21" t="s">
        <v>2119</v>
      </c>
      <c r="B11462" s="25">
        <v>42606</v>
      </c>
      <c r="C11462" s="21" t="s">
        <v>1230</v>
      </c>
      <c r="D11462" s="21" t="s">
        <v>2348</v>
      </c>
      <c r="E11462" s="21"/>
      <c r="F11462" s="55">
        <v>1053.6600000000001</v>
      </c>
      <c r="G11462" s="21" t="s">
        <v>1899</v>
      </c>
    </row>
    <row r="11463" spans="1:9" x14ac:dyDescent="0.25">
      <c r="A11463" s="21" t="s">
        <v>2119</v>
      </c>
      <c r="B11463" s="25">
        <v>42606</v>
      </c>
      <c r="C11463" s="21" t="s">
        <v>6</v>
      </c>
      <c r="D11463" s="21" t="s">
        <v>2349</v>
      </c>
      <c r="E11463" s="21"/>
      <c r="F11463" s="55">
        <v>647.19000000000005</v>
      </c>
      <c r="G11463" s="21" t="s">
        <v>1567</v>
      </c>
    </row>
    <row r="11464" spans="1:9" x14ac:dyDescent="0.25">
      <c r="A11464" s="21" t="s">
        <v>2119</v>
      </c>
      <c r="B11464" s="25">
        <v>42606</v>
      </c>
      <c r="C11464" s="21">
        <v>3014551503</v>
      </c>
      <c r="D11464" s="21" t="s">
        <v>2350</v>
      </c>
      <c r="E11464" s="21"/>
      <c r="F11464" s="55">
        <v>100.07</v>
      </c>
      <c r="G11464" s="21" t="s">
        <v>2351</v>
      </c>
    </row>
    <row r="11465" spans="1:9" x14ac:dyDescent="0.25">
      <c r="A11465" s="21" t="s">
        <v>2119</v>
      </c>
      <c r="B11465" s="25">
        <v>42606</v>
      </c>
      <c r="C11465" s="21" t="s">
        <v>1015</v>
      </c>
      <c r="D11465" s="21" t="s">
        <v>255</v>
      </c>
      <c r="E11465" s="26">
        <v>2000</v>
      </c>
      <c r="G11465" s="21" t="s">
        <v>1899</v>
      </c>
      <c r="I11465" s="25" t="str">
        <f>YEAR(B11465)&amp;"_"&amp;WEEKNUM(B11465)</f>
        <v>2016_35</v>
      </c>
    </row>
    <row r="11466" spans="1:9" x14ac:dyDescent="0.25">
      <c r="A11466" s="21" t="s">
        <v>2119</v>
      </c>
      <c r="B11466" s="25">
        <v>42606</v>
      </c>
      <c r="C11466" s="21" t="s">
        <v>1015</v>
      </c>
      <c r="D11466" s="21" t="s">
        <v>255</v>
      </c>
      <c r="E11466" s="26">
        <v>2000</v>
      </c>
      <c r="G11466" s="21" t="s">
        <v>1675</v>
      </c>
      <c r="I11466" s="25" t="str">
        <f>YEAR(B11466)&amp;"_"&amp;WEEKNUM(B11466)</f>
        <v>2016_35</v>
      </c>
    </row>
    <row r="11467" spans="1:9" x14ac:dyDescent="0.25">
      <c r="A11467" s="21" t="s">
        <v>2119</v>
      </c>
      <c r="B11467" s="25">
        <v>42606</v>
      </c>
      <c r="C11467" s="21" t="s">
        <v>21</v>
      </c>
      <c r="D11467" s="21" t="s">
        <v>255</v>
      </c>
      <c r="E11467" s="26">
        <v>500</v>
      </c>
      <c r="G11467" s="21" t="s">
        <v>1679</v>
      </c>
      <c r="I11467" s="25" t="str">
        <f>YEAR(B11467)&amp;"_"&amp;WEEKNUM(B11467)</f>
        <v>2016_35</v>
      </c>
    </row>
    <row r="11468" spans="1:9" x14ac:dyDescent="0.25">
      <c r="A11468" s="21" t="s">
        <v>2119</v>
      </c>
      <c r="B11468" s="25">
        <v>42607</v>
      </c>
      <c r="C11468" s="21" t="s">
        <v>6</v>
      </c>
      <c r="D11468" s="21" t="s">
        <v>2352</v>
      </c>
      <c r="E11468" s="21"/>
      <c r="F11468" s="55">
        <v>184.67</v>
      </c>
      <c r="G11468" s="21" t="s">
        <v>1889</v>
      </c>
    </row>
    <row r="11469" spans="1:9" x14ac:dyDescent="0.25">
      <c r="A11469" s="21" t="s">
        <v>2119</v>
      </c>
      <c r="B11469" s="25">
        <v>42607</v>
      </c>
      <c r="C11469" s="21" t="s">
        <v>6</v>
      </c>
      <c r="D11469" s="21" t="s">
        <v>2353</v>
      </c>
      <c r="E11469" s="21"/>
      <c r="F11469" s="55">
        <v>101.61</v>
      </c>
      <c r="G11469" s="21" t="s">
        <v>2038</v>
      </c>
    </row>
    <row r="11470" spans="1:9" x14ac:dyDescent="0.25">
      <c r="A11470" s="21" t="s">
        <v>2119</v>
      </c>
      <c r="B11470" s="25">
        <v>42607</v>
      </c>
      <c r="C11470" s="21" t="s">
        <v>1230</v>
      </c>
      <c r="D11470" s="21" t="s">
        <v>2354</v>
      </c>
      <c r="E11470" s="21"/>
      <c r="F11470" s="55">
        <v>1751.04</v>
      </c>
      <c r="G11470" s="21" t="s">
        <v>1675</v>
      </c>
    </row>
    <row r="11471" spans="1:9" x14ac:dyDescent="0.25">
      <c r="A11471" s="21" t="s">
        <v>2119</v>
      </c>
      <c r="B11471" s="25">
        <v>42607</v>
      </c>
      <c r="C11471" s="21" t="s">
        <v>1015</v>
      </c>
      <c r="D11471" s="21" t="s">
        <v>553</v>
      </c>
      <c r="E11471" s="26">
        <v>1800</v>
      </c>
      <c r="G11471" s="21" t="s">
        <v>2193</v>
      </c>
      <c r="I11471" s="25" t="str">
        <f>YEAR(B11471)&amp;"_"&amp;WEEKNUM(B11471)</f>
        <v>2016_35</v>
      </c>
    </row>
    <row r="11472" spans="1:9" x14ac:dyDescent="0.25">
      <c r="A11472" s="21" t="s">
        <v>2119</v>
      </c>
      <c r="B11472" s="25">
        <v>42607</v>
      </c>
      <c r="C11472" s="21" t="s">
        <v>21</v>
      </c>
      <c r="D11472" s="21" t="s">
        <v>1376</v>
      </c>
      <c r="E11472" s="26">
        <v>320</v>
      </c>
      <c r="G11472" s="21" t="s">
        <v>2037</v>
      </c>
      <c r="I11472" s="25" t="str">
        <f>YEAR(B11472)&amp;"_"&amp;WEEKNUM(B11472)</f>
        <v>2016_35</v>
      </c>
    </row>
    <row r="11473" spans="1:9" x14ac:dyDescent="0.25">
      <c r="A11473" s="21" t="s">
        <v>2119</v>
      </c>
      <c r="B11473" s="25">
        <v>42607</v>
      </c>
      <c r="C11473" s="21" t="s">
        <v>21</v>
      </c>
      <c r="D11473" s="21" t="s">
        <v>1376</v>
      </c>
      <c r="E11473" s="26">
        <v>320</v>
      </c>
      <c r="G11473" s="21" t="s">
        <v>2038</v>
      </c>
      <c r="I11473" s="25" t="str">
        <f>YEAR(B11473)&amp;"_"&amp;WEEKNUM(B11473)</f>
        <v>2016_35</v>
      </c>
    </row>
    <row r="11474" spans="1:9" x14ac:dyDescent="0.25">
      <c r="A11474" s="21" t="s">
        <v>2119</v>
      </c>
      <c r="B11474" s="25">
        <v>42607</v>
      </c>
      <c r="C11474" s="21" t="s">
        <v>21</v>
      </c>
      <c r="D11474" s="21" t="s">
        <v>1376</v>
      </c>
      <c r="E11474" s="26">
        <v>640</v>
      </c>
      <c r="G11474" s="21" t="s">
        <v>1832</v>
      </c>
      <c r="I11474" s="25" t="str">
        <f>YEAR(B11474)&amp;"_"&amp;WEEKNUM(B11474)</f>
        <v>2016_35</v>
      </c>
    </row>
    <row r="11475" spans="1:9" x14ac:dyDescent="0.25">
      <c r="A11475" s="21" t="s">
        <v>2119</v>
      </c>
      <c r="B11475" s="25">
        <v>42607</v>
      </c>
      <c r="C11475" s="21" t="s">
        <v>21</v>
      </c>
      <c r="D11475" s="21" t="s">
        <v>1376</v>
      </c>
      <c r="E11475" s="26">
        <v>120</v>
      </c>
      <c r="G11475" s="21" t="s">
        <v>1889</v>
      </c>
      <c r="I11475" s="25" t="str">
        <f>YEAR(B11475)&amp;"_"&amp;WEEKNUM(B11475)</f>
        <v>2016_35</v>
      </c>
    </row>
    <row r="11476" spans="1:9" x14ac:dyDescent="0.25">
      <c r="A11476" s="21" t="s">
        <v>2119</v>
      </c>
      <c r="B11476" s="25">
        <v>42608</v>
      </c>
      <c r="C11476" s="21" t="s">
        <v>6</v>
      </c>
      <c r="D11476" s="21" t="s">
        <v>2355</v>
      </c>
      <c r="E11476" s="21"/>
      <c r="F11476" s="55">
        <v>972.63</v>
      </c>
      <c r="G11476" s="21" t="s">
        <v>2038</v>
      </c>
    </row>
    <row r="11477" spans="1:9" x14ac:dyDescent="0.25">
      <c r="A11477" s="21" t="s">
        <v>2119</v>
      </c>
      <c r="B11477" s="25">
        <v>42608</v>
      </c>
      <c r="C11477" s="21" t="s">
        <v>6</v>
      </c>
      <c r="D11477" s="21" t="s">
        <v>2356</v>
      </c>
      <c r="E11477" s="21"/>
      <c r="F11477" s="55">
        <v>919.5</v>
      </c>
      <c r="G11477" s="21" t="s">
        <v>1453</v>
      </c>
    </row>
    <row r="11478" spans="1:9" x14ac:dyDescent="0.25">
      <c r="A11478" s="21" t="s">
        <v>2119</v>
      </c>
      <c r="B11478" s="25">
        <v>42608</v>
      </c>
      <c r="C11478" s="21" t="s">
        <v>6</v>
      </c>
      <c r="D11478" s="21" t="s">
        <v>2357</v>
      </c>
      <c r="E11478" s="21"/>
      <c r="F11478" s="55">
        <v>372.44</v>
      </c>
      <c r="G11478" s="21" t="s">
        <v>1889</v>
      </c>
    </row>
    <row r="11479" spans="1:9" x14ac:dyDescent="0.25">
      <c r="A11479" s="21" t="s">
        <v>2119</v>
      </c>
      <c r="B11479" s="25">
        <v>42608</v>
      </c>
      <c r="C11479" s="21">
        <v>3014551503</v>
      </c>
      <c r="D11479" s="21" t="s">
        <v>2358</v>
      </c>
      <c r="E11479" s="21"/>
      <c r="F11479" s="55">
        <v>120.34</v>
      </c>
      <c r="G11479" s="21" t="s">
        <v>2351</v>
      </c>
    </row>
    <row r="11480" spans="1:9" x14ac:dyDescent="0.25">
      <c r="A11480" s="21" t="s">
        <v>2119</v>
      </c>
      <c r="B11480" s="25">
        <v>42609</v>
      </c>
      <c r="C11480" s="21" t="s">
        <v>1230</v>
      </c>
      <c r="D11480" s="21" t="s">
        <v>2359</v>
      </c>
      <c r="E11480" s="21"/>
      <c r="F11480" s="55">
        <v>165.71</v>
      </c>
      <c r="G11480" s="21" t="s">
        <v>2327</v>
      </c>
    </row>
    <row r="11481" spans="1:9" x14ac:dyDescent="0.25">
      <c r="A11481" s="21" t="s">
        <v>2119</v>
      </c>
      <c r="B11481" s="25">
        <v>42609</v>
      </c>
      <c r="C11481" s="21" t="s">
        <v>6</v>
      </c>
      <c r="D11481" s="21" t="s">
        <v>2360</v>
      </c>
      <c r="E11481" s="21"/>
      <c r="F11481" s="55">
        <v>319.57</v>
      </c>
      <c r="G11481" s="21" t="s">
        <v>1889</v>
      </c>
    </row>
    <row r="11482" spans="1:9" x14ac:dyDescent="0.25">
      <c r="A11482" s="21" t="s">
        <v>2119</v>
      </c>
      <c r="B11482" s="25">
        <v>42609</v>
      </c>
      <c r="C11482" s="21" t="s">
        <v>1230</v>
      </c>
      <c r="D11482" s="21" t="s">
        <v>2361</v>
      </c>
      <c r="E11482" s="21"/>
      <c r="F11482" s="55">
        <v>602.49</v>
      </c>
      <c r="G11482" s="21" t="s">
        <v>1675</v>
      </c>
    </row>
    <row r="11483" spans="1:9" x14ac:dyDescent="0.25">
      <c r="A11483" s="21" t="s">
        <v>2119</v>
      </c>
      <c r="B11483" s="25">
        <v>42609</v>
      </c>
      <c r="C11483" s="21" t="s">
        <v>1230</v>
      </c>
      <c r="D11483" s="21" t="s">
        <v>2362</v>
      </c>
      <c r="E11483" s="21"/>
      <c r="F11483" s="55">
        <v>301.66000000000003</v>
      </c>
      <c r="G11483" s="21" t="s">
        <v>1899</v>
      </c>
    </row>
    <row r="11484" spans="1:9" x14ac:dyDescent="0.25">
      <c r="A11484" s="21" t="s">
        <v>2119</v>
      </c>
      <c r="B11484" s="25">
        <v>42609</v>
      </c>
      <c r="C11484" s="21" t="s">
        <v>6</v>
      </c>
      <c r="D11484" s="21" t="s">
        <v>2363</v>
      </c>
      <c r="E11484" s="21"/>
      <c r="F11484" s="55">
        <v>213.74</v>
      </c>
      <c r="G11484" s="21" t="s">
        <v>1567</v>
      </c>
    </row>
    <row r="11485" spans="1:9" x14ac:dyDescent="0.25">
      <c r="A11485" s="21" t="s">
        <v>2119</v>
      </c>
      <c r="B11485" s="25">
        <v>42611</v>
      </c>
      <c r="C11485" s="21" t="s">
        <v>6</v>
      </c>
      <c r="D11485" s="21" t="s">
        <v>2364</v>
      </c>
      <c r="E11485" s="21"/>
      <c r="F11485" s="55">
        <v>94.51</v>
      </c>
      <c r="G11485" s="21" t="s">
        <v>1453</v>
      </c>
    </row>
    <row r="11486" spans="1:9" x14ac:dyDescent="0.25">
      <c r="A11486" s="21" t="s">
        <v>2119</v>
      </c>
      <c r="B11486" s="25">
        <v>42611</v>
      </c>
      <c r="C11486" s="21" t="s">
        <v>1015</v>
      </c>
      <c r="D11486" s="21" t="s">
        <v>40</v>
      </c>
      <c r="E11486" s="26">
        <v>930</v>
      </c>
      <c r="G11486" s="21" t="s">
        <v>2037</v>
      </c>
      <c r="I11486" s="25" t="str">
        <f t="shared" ref="I11486:I11493" si="399">YEAR(B11486)&amp;"_"&amp;WEEKNUM(B11486)</f>
        <v>2016_36</v>
      </c>
    </row>
    <row r="11487" spans="1:9" x14ac:dyDescent="0.25">
      <c r="A11487" s="21" t="s">
        <v>2119</v>
      </c>
      <c r="B11487" s="25">
        <v>42611</v>
      </c>
      <c r="C11487" s="21" t="s">
        <v>1015</v>
      </c>
      <c r="D11487" s="21" t="s">
        <v>40</v>
      </c>
      <c r="E11487" s="26">
        <v>890</v>
      </c>
      <c r="G11487" s="21" t="s">
        <v>1675</v>
      </c>
      <c r="I11487" s="25" t="str">
        <f t="shared" si="399"/>
        <v>2016_36</v>
      </c>
    </row>
    <row r="11488" spans="1:9" x14ac:dyDescent="0.25">
      <c r="A11488" s="21" t="s">
        <v>2119</v>
      </c>
      <c r="B11488" s="25">
        <v>42611</v>
      </c>
      <c r="C11488" s="21" t="s">
        <v>1015</v>
      </c>
      <c r="D11488" s="21" t="s">
        <v>40</v>
      </c>
      <c r="E11488" s="26">
        <v>2820</v>
      </c>
      <c r="G11488" s="21" t="s">
        <v>1899</v>
      </c>
      <c r="I11488" s="25" t="str">
        <f t="shared" si="399"/>
        <v>2016_36</v>
      </c>
    </row>
    <row r="11489" spans="1:9" x14ac:dyDescent="0.25">
      <c r="A11489" s="21" t="s">
        <v>2119</v>
      </c>
      <c r="B11489" s="25">
        <v>42611</v>
      </c>
      <c r="C11489" s="21" t="s">
        <v>1015</v>
      </c>
      <c r="D11489" s="21" t="s">
        <v>46</v>
      </c>
      <c r="E11489" s="26">
        <v>1240</v>
      </c>
      <c r="G11489" s="21" t="s">
        <v>2327</v>
      </c>
      <c r="I11489" s="25" t="str">
        <f t="shared" si="399"/>
        <v>2016_36</v>
      </c>
    </row>
    <row r="11490" spans="1:9" x14ac:dyDescent="0.25">
      <c r="A11490" s="21" t="s">
        <v>2119</v>
      </c>
      <c r="B11490" s="25">
        <v>42611</v>
      </c>
      <c r="C11490" s="21" t="s">
        <v>1015</v>
      </c>
      <c r="D11490" s="21" t="s">
        <v>65</v>
      </c>
      <c r="E11490" s="26">
        <v>20000</v>
      </c>
      <c r="G11490" s="21" t="s">
        <v>2193</v>
      </c>
      <c r="I11490" s="25" t="str">
        <f t="shared" si="399"/>
        <v>2016_36</v>
      </c>
    </row>
    <row r="11491" spans="1:9" x14ac:dyDescent="0.25">
      <c r="A11491" s="21" t="s">
        <v>2119</v>
      </c>
      <c r="B11491" s="25">
        <v>42611</v>
      </c>
      <c r="C11491" s="21" t="s">
        <v>1015</v>
      </c>
      <c r="D11491" s="21" t="s">
        <v>65</v>
      </c>
      <c r="E11491" s="26">
        <v>5880</v>
      </c>
      <c r="G11491" s="21" t="s">
        <v>2193</v>
      </c>
      <c r="I11491" s="25" t="str">
        <f t="shared" si="399"/>
        <v>2016_36</v>
      </c>
    </row>
    <row r="11492" spans="1:9" x14ac:dyDescent="0.25">
      <c r="A11492" s="21" t="s">
        <v>2119</v>
      </c>
      <c r="B11492" s="25">
        <v>42611</v>
      </c>
      <c r="C11492" s="21" t="s">
        <v>21</v>
      </c>
      <c r="D11492" s="21" t="s">
        <v>40</v>
      </c>
      <c r="E11492" s="26">
        <v>2270</v>
      </c>
      <c r="G11492" s="21" t="s">
        <v>1567</v>
      </c>
      <c r="I11492" s="25" t="str">
        <f t="shared" si="399"/>
        <v>2016_36</v>
      </c>
    </row>
    <row r="11493" spans="1:9" x14ac:dyDescent="0.25">
      <c r="A11493" s="21" t="s">
        <v>2119</v>
      </c>
      <c r="B11493" s="25">
        <v>42611</v>
      </c>
      <c r="C11493" s="21" t="s">
        <v>21</v>
      </c>
      <c r="D11493" s="21" t="s">
        <v>40</v>
      </c>
      <c r="E11493" s="26">
        <v>650</v>
      </c>
      <c r="G11493" s="21" t="s">
        <v>2012</v>
      </c>
      <c r="I11493" s="25" t="str">
        <f t="shared" si="399"/>
        <v>2016_36</v>
      </c>
    </row>
    <row r="11494" spans="1:9" x14ac:dyDescent="0.25">
      <c r="A11494" s="21" t="s">
        <v>2119</v>
      </c>
      <c r="B11494" s="25">
        <v>42612</v>
      </c>
      <c r="C11494" s="21" t="s">
        <v>6</v>
      </c>
      <c r="D11494" s="21" t="s">
        <v>2365</v>
      </c>
      <c r="E11494" s="21"/>
      <c r="F11494" s="55">
        <v>439.16</v>
      </c>
      <c r="G11494" s="21" t="s">
        <v>1889</v>
      </c>
    </row>
    <row r="11495" spans="1:9" x14ac:dyDescent="0.25">
      <c r="A11495" s="21" t="s">
        <v>2119</v>
      </c>
      <c r="B11495" s="25">
        <v>42612</v>
      </c>
      <c r="C11495" s="21" t="s">
        <v>6</v>
      </c>
      <c r="D11495" s="21" t="s">
        <v>2366</v>
      </c>
      <c r="E11495" s="21"/>
      <c r="F11495" s="55">
        <v>204.75</v>
      </c>
      <c r="G11495" s="21" t="s">
        <v>1832</v>
      </c>
    </row>
    <row r="11496" spans="1:9" x14ac:dyDescent="0.25">
      <c r="A11496" s="21" t="s">
        <v>2119</v>
      </c>
      <c r="B11496" s="25">
        <v>42612</v>
      </c>
      <c r="C11496" s="21" t="s">
        <v>6</v>
      </c>
      <c r="D11496" s="21" t="s">
        <v>2367</v>
      </c>
      <c r="E11496" s="21"/>
      <c r="F11496" s="55">
        <v>709.97</v>
      </c>
      <c r="G11496" s="21" t="s">
        <v>1631</v>
      </c>
    </row>
    <row r="11497" spans="1:9" x14ac:dyDescent="0.25">
      <c r="A11497" s="21" t="s">
        <v>2119</v>
      </c>
      <c r="B11497" s="25">
        <v>42612</v>
      </c>
      <c r="C11497" s="21" t="s">
        <v>1230</v>
      </c>
      <c r="D11497" s="21" t="s">
        <v>2368</v>
      </c>
      <c r="E11497" s="21"/>
      <c r="F11497" s="55">
        <v>737.36</v>
      </c>
      <c r="G11497" s="21" t="s">
        <v>1675</v>
      </c>
    </row>
    <row r="11498" spans="1:9" x14ac:dyDescent="0.25">
      <c r="A11498" s="21" t="s">
        <v>2119</v>
      </c>
      <c r="B11498" s="25">
        <v>42612</v>
      </c>
      <c r="C11498" s="21" t="s">
        <v>1230</v>
      </c>
      <c r="D11498" s="21" t="s">
        <v>2369</v>
      </c>
      <c r="E11498" s="21"/>
      <c r="F11498" s="55">
        <v>723.77</v>
      </c>
      <c r="G11498" s="21" t="s">
        <v>1899</v>
      </c>
    </row>
    <row r="11499" spans="1:9" x14ac:dyDescent="0.25">
      <c r="A11499" s="21" t="s">
        <v>2119</v>
      </c>
      <c r="B11499" s="25">
        <v>42612</v>
      </c>
      <c r="C11499" s="21" t="s">
        <v>1230</v>
      </c>
      <c r="D11499" s="21" t="s">
        <v>2370</v>
      </c>
      <c r="E11499" s="21"/>
      <c r="F11499" s="55">
        <v>909.81</v>
      </c>
      <c r="G11499" s="21" t="s">
        <v>1675</v>
      </c>
    </row>
    <row r="11500" spans="1:9" x14ac:dyDescent="0.25">
      <c r="A11500" s="21" t="s">
        <v>2119</v>
      </c>
      <c r="B11500" s="25">
        <v>42612</v>
      </c>
      <c r="C11500" s="21" t="s">
        <v>1230</v>
      </c>
      <c r="D11500" s="21" t="s">
        <v>2371</v>
      </c>
      <c r="E11500" s="21"/>
      <c r="F11500" s="55">
        <v>644.71</v>
      </c>
      <c r="G11500" s="21" t="s">
        <v>1675</v>
      </c>
    </row>
    <row r="11501" spans="1:9" x14ac:dyDescent="0.25">
      <c r="A11501" s="21" t="s">
        <v>2119</v>
      </c>
      <c r="B11501" s="25">
        <v>42613</v>
      </c>
      <c r="C11501" s="21" t="s">
        <v>1230</v>
      </c>
      <c r="D11501" s="21" t="s">
        <v>2372</v>
      </c>
      <c r="E11501" s="21"/>
      <c r="F11501" s="55">
        <v>534.32000000000005</v>
      </c>
      <c r="G11501" s="21" t="s">
        <v>1675</v>
      </c>
    </row>
    <row r="11502" spans="1:9" x14ac:dyDescent="0.25">
      <c r="A11502" s="21" t="s">
        <v>2119</v>
      </c>
      <c r="B11502" s="25">
        <v>42613</v>
      </c>
      <c r="C11502" s="21" t="s">
        <v>6</v>
      </c>
      <c r="D11502" s="21" t="s">
        <v>2373</v>
      </c>
      <c r="E11502" s="21"/>
      <c r="F11502" s="55">
        <v>314.45</v>
      </c>
      <c r="G11502" s="21" t="s">
        <v>2038</v>
      </c>
    </row>
    <row r="11503" spans="1:9" x14ac:dyDescent="0.25">
      <c r="A11503" s="21" t="s">
        <v>2119</v>
      </c>
      <c r="B11503" s="25">
        <v>42613</v>
      </c>
      <c r="C11503" s="21" t="s">
        <v>6</v>
      </c>
      <c r="D11503" s="21" t="s">
        <v>2374</v>
      </c>
      <c r="E11503" s="21"/>
      <c r="F11503" s="55">
        <v>2034.01</v>
      </c>
      <c r="G11503" s="21" t="s">
        <v>1889</v>
      </c>
    </row>
    <row r="11504" spans="1:9" x14ac:dyDescent="0.25">
      <c r="A11504" s="21" t="s">
        <v>2119</v>
      </c>
      <c r="B11504" s="25">
        <v>42613</v>
      </c>
      <c r="C11504" s="21" t="s">
        <v>1015</v>
      </c>
      <c r="D11504" s="21" t="s">
        <v>924</v>
      </c>
      <c r="E11504" s="26">
        <v>2000</v>
      </c>
      <c r="G11504" s="21" t="s">
        <v>1675</v>
      </c>
      <c r="I11504" s="25" t="str">
        <f t="shared" ref="I11504:I11509" si="400">YEAR(B11504)&amp;"_"&amp;WEEKNUM(B11504)</f>
        <v>2016_36</v>
      </c>
    </row>
    <row r="11505" spans="1:9" x14ac:dyDescent="0.25">
      <c r="A11505" s="21" t="s">
        <v>2119</v>
      </c>
      <c r="B11505" s="25">
        <v>42613</v>
      </c>
      <c r="C11505" s="21" t="s">
        <v>21</v>
      </c>
      <c r="D11505" s="21" t="s">
        <v>924</v>
      </c>
      <c r="E11505" s="26">
        <v>650</v>
      </c>
      <c r="G11505" s="21" t="s">
        <v>290</v>
      </c>
      <c r="I11505" s="25" t="str">
        <f t="shared" si="400"/>
        <v>2016_36</v>
      </c>
    </row>
    <row r="11506" spans="1:9" x14ac:dyDescent="0.25">
      <c r="A11506" s="21" t="s">
        <v>2119</v>
      </c>
      <c r="B11506" s="25">
        <v>42613</v>
      </c>
      <c r="C11506" s="21" t="s">
        <v>21</v>
      </c>
      <c r="D11506" s="21" t="s">
        <v>924</v>
      </c>
      <c r="E11506" s="26">
        <v>275</v>
      </c>
      <c r="G11506" s="21" t="s">
        <v>1679</v>
      </c>
      <c r="I11506" s="25" t="str">
        <f t="shared" si="400"/>
        <v>2016_36</v>
      </c>
    </row>
    <row r="11507" spans="1:9" x14ac:dyDescent="0.25">
      <c r="A11507" s="21" t="s">
        <v>2119</v>
      </c>
      <c r="B11507" s="25">
        <v>42613</v>
      </c>
      <c r="C11507" s="21" t="s">
        <v>21</v>
      </c>
      <c r="D11507" s="21" t="s">
        <v>924</v>
      </c>
      <c r="E11507" s="26">
        <v>2500</v>
      </c>
      <c r="G11507" s="21" t="s">
        <v>355</v>
      </c>
      <c r="I11507" s="25" t="str">
        <f t="shared" si="400"/>
        <v>2016_36</v>
      </c>
    </row>
    <row r="11508" spans="1:9" x14ac:dyDescent="0.25">
      <c r="A11508" s="21" t="s">
        <v>2119</v>
      </c>
      <c r="B11508" s="25">
        <v>42613</v>
      </c>
      <c r="C11508" s="21" t="s">
        <v>21</v>
      </c>
      <c r="D11508" s="21" t="s">
        <v>924</v>
      </c>
      <c r="E11508" s="26">
        <v>150</v>
      </c>
      <c r="G11508" s="21" t="s">
        <v>1421</v>
      </c>
      <c r="I11508" s="25" t="str">
        <f t="shared" si="400"/>
        <v>2016_36</v>
      </c>
    </row>
    <row r="11509" spans="1:9" x14ac:dyDescent="0.25">
      <c r="A11509" s="21" t="s">
        <v>2119</v>
      </c>
      <c r="B11509" s="25">
        <v>42613</v>
      </c>
      <c r="C11509" s="21" t="s">
        <v>21</v>
      </c>
      <c r="D11509" s="21" t="s">
        <v>2039</v>
      </c>
      <c r="E11509" s="26">
        <v>2300</v>
      </c>
      <c r="G11509" s="21" t="s">
        <v>1567</v>
      </c>
      <c r="I11509" s="25" t="str">
        <f t="shared" si="400"/>
        <v>2016_36</v>
      </c>
    </row>
    <row r="11510" spans="1:9" x14ac:dyDescent="0.25">
      <c r="A11510" s="21" t="s">
        <v>2119</v>
      </c>
      <c r="B11510" s="25">
        <v>42614</v>
      </c>
      <c r="C11510" s="21" t="s">
        <v>6</v>
      </c>
      <c r="D11510" s="21" t="s">
        <v>2375</v>
      </c>
      <c r="E11510" s="21"/>
      <c r="F11510" s="55">
        <v>683.13</v>
      </c>
      <c r="G11510" s="21" t="s">
        <v>1889</v>
      </c>
    </row>
    <row r="11511" spans="1:9" x14ac:dyDescent="0.25">
      <c r="A11511" s="21" t="s">
        <v>2119</v>
      </c>
      <c r="B11511" s="25">
        <v>42614</v>
      </c>
      <c r="C11511" s="21" t="s">
        <v>6</v>
      </c>
      <c r="D11511" s="21" t="s">
        <v>2376</v>
      </c>
      <c r="E11511" s="21"/>
      <c r="F11511" s="55">
        <v>312.05</v>
      </c>
      <c r="G11511" s="21" t="s">
        <v>2194</v>
      </c>
    </row>
    <row r="11512" spans="1:9" x14ac:dyDescent="0.25">
      <c r="A11512" s="21" t="s">
        <v>2119</v>
      </c>
      <c r="B11512" s="25">
        <v>42614</v>
      </c>
      <c r="C11512" s="21" t="s">
        <v>6</v>
      </c>
      <c r="D11512" s="21" t="s">
        <v>2377</v>
      </c>
      <c r="E11512" s="21"/>
      <c r="F11512" s="55">
        <v>1075.57</v>
      </c>
      <c r="G11512" s="21" t="s">
        <v>1567</v>
      </c>
    </row>
    <row r="11513" spans="1:9" x14ac:dyDescent="0.25">
      <c r="A11513" s="21" t="s">
        <v>2119</v>
      </c>
      <c r="B11513" s="25">
        <v>42614</v>
      </c>
      <c r="C11513" s="21" t="s">
        <v>6</v>
      </c>
      <c r="D11513" s="21" t="s">
        <v>2378</v>
      </c>
      <c r="E11513" s="21"/>
      <c r="F11513" s="55">
        <v>1485.55</v>
      </c>
      <c r="G11513" s="21" t="s">
        <v>2038</v>
      </c>
    </row>
    <row r="11514" spans="1:9" x14ac:dyDescent="0.25">
      <c r="A11514" s="21" t="s">
        <v>2119</v>
      </c>
      <c r="B11514" s="25">
        <v>42614</v>
      </c>
      <c r="C11514" s="21" t="s">
        <v>6</v>
      </c>
      <c r="D11514" s="21" t="s">
        <v>2379</v>
      </c>
      <c r="E11514" s="21"/>
      <c r="F11514" s="55">
        <v>1401.51</v>
      </c>
      <c r="G11514" s="21" t="s">
        <v>2038</v>
      </c>
    </row>
    <row r="11515" spans="1:9" x14ac:dyDescent="0.25">
      <c r="A11515" s="21" t="s">
        <v>2119</v>
      </c>
      <c r="B11515" s="25">
        <v>42614</v>
      </c>
      <c r="C11515" s="21" t="s">
        <v>1230</v>
      </c>
      <c r="D11515" s="21" t="s">
        <v>2380</v>
      </c>
      <c r="E11515" s="21"/>
      <c r="F11515" s="55">
        <v>1243.49</v>
      </c>
      <c r="G11515" s="21" t="s">
        <v>1675</v>
      </c>
    </row>
    <row r="11516" spans="1:9" x14ac:dyDescent="0.25">
      <c r="A11516" s="21" t="s">
        <v>2119</v>
      </c>
      <c r="B11516" s="25">
        <v>42614</v>
      </c>
      <c r="C11516" s="21" t="s">
        <v>6</v>
      </c>
      <c r="D11516" s="21" t="s">
        <v>2381</v>
      </c>
      <c r="E11516" s="21"/>
      <c r="F11516" s="55">
        <v>96.07</v>
      </c>
      <c r="G11516" s="21" t="s">
        <v>2038</v>
      </c>
    </row>
    <row r="11517" spans="1:9" x14ac:dyDescent="0.25">
      <c r="A11517" s="21" t="s">
        <v>2119</v>
      </c>
      <c r="B11517" s="25">
        <v>42614</v>
      </c>
      <c r="C11517" s="21" t="s">
        <v>6</v>
      </c>
      <c r="D11517" s="21" t="s">
        <v>299</v>
      </c>
      <c r="E11517" s="21"/>
      <c r="F11517" s="55">
        <v>-104.85</v>
      </c>
      <c r="G11517" s="21" t="s">
        <v>1679</v>
      </c>
    </row>
    <row r="11518" spans="1:9" x14ac:dyDescent="0.25">
      <c r="A11518" s="21" t="s">
        <v>2119</v>
      </c>
      <c r="B11518" s="25">
        <v>42614</v>
      </c>
      <c r="C11518" s="21" t="s">
        <v>6</v>
      </c>
      <c r="D11518" s="21" t="s">
        <v>2382</v>
      </c>
      <c r="E11518" s="21"/>
      <c r="F11518" s="55">
        <v>78.5</v>
      </c>
      <c r="G11518" s="21" t="s">
        <v>1832</v>
      </c>
    </row>
    <row r="11519" spans="1:9" x14ac:dyDescent="0.25">
      <c r="A11519" s="21" t="s">
        <v>2119</v>
      </c>
      <c r="B11519" s="25">
        <v>42614</v>
      </c>
      <c r="C11519" s="21" t="s">
        <v>6</v>
      </c>
      <c r="D11519" s="21" t="s">
        <v>2383</v>
      </c>
      <c r="E11519" s="21"/>
      <c r="F11519" s="55">
        <v>204.05</v>
      </c>
      <c r="G11519" s="21" t="s">
        <v>1631</v>
      </c>
    </row>
    <row r="11520" spans="1:9" x14ac:dyDescent="0.25">
      <c r="A11520" s="21" t="s">
        <v>2119</v>
      </c>
      <c r="B11520" s="25">
        <v>42614</v>
      </c>
      <c r="C11520" s="21" t="s">
        <v>6</v>
      </c>
      <c r="D11520" s="21" t="s">
        <v>2384</v>
      </c>
      <c r="E11520" s="21"/>
      <c r="F11520" s="55">
        <v>260.49</v>
      </c>
      <c r="G11520" s="21" t="s">
        <v>1567</v>
      </c>
    </row>
    <row r="11521" spans="1:9" x14ac:dyDescent="0.25">
      <c r="A11521" s="21" t="s">
        <v>2119</v>
      </c>
      <c r="B11521" s="25">
        <v>42615</v>
      </c>
      <c r="C11521" s="21" t="s">
        <v>1230</v>
      </c>
      <c r="D11521" s="21" t="s">
        <v>2385</v>
      </c>
      <c r="E11521" s="21"/>
      <c r="F11521" s="55">
        <v>81.62</v>
      </c>
      <c r="G11521" s="21" t="s">
        <v>1675</v>
      </c>
    </row>
    <row r="11522" spans="1:9" x14ac:dyDescent="0.25">
      <c r="A11522" s="21" t="s">
        <v>2119</v>
      </c>
      <c r="B11522" s="25">
        <v>42615</v>
      </c>
      <c r="C11522" s="21" t="s">
        <v>6</v>
      </c>
      <c r="D11522" s="21" t="s">
        <v>2386</v>
      </c>
      <c r="E11522" s="21"/>
      <c r="F11522" s="55">
        <v>579.59</v>
      </c>
      <c r="G11522" s="21" t="s">
        <v>1889</v>
      </c>
    </row>
    <row r="11523" spans="1:9" x14ac:dyDescent="0.25">
      <c r="A11523" s="21" t="s">
        <v>2119</v>
      </c>
      <c r="B11523" s="25">
        <v>42615</v>
      </c>
      <c r="C11523" s="21" t="s">
        <v>6</v>
      </c>
      <c r="D11523" s="21" t="s">
        <v>2387</v>
      </c>
      <c r="E11523" s="21"/>
      <c r="F11523" s="55">
        <v>1018.21</v>
      </c>
      <c r="G11523" s="21" t="s">
        <v>2038</v>
      </c>
    </row>
    <row r="11524" spans="1:9" x14ac:dyDescent="0.25">
      <c r="A11524" s="21" t="s">
        <v>2119</v>
      </c>
      <c r="B11524" s="25">
        <v>42615</v>
      </c>
      <c r="C11524" s="21" t="s">
        <v>6</v>
      </c>
      <c r="D11524" s="21" t="s">
        <v>2388</v>
      </c>
      <c r="E11524" s="21"/>
      <c r="F11524" s="55">
        <v>1257.57</v>
      </c>
      <c r="G11524" s="21" t="s">
        <v>1889</v>
      </c>
    </row>
    <row r="11525" spans="1:9" x14ac:dyDescent="0.25">
      <c r="A11525" s="21" t="s">
        <v>2119</v>
      </c>
      <c r="B11525" s="25">
        <v>42615</v>
      </c>
      <c r="C11525" s="21" t="s">
        <v>6</v>
      </c>
      <c r="D11525" s="21" t="s">
        <v>2389</v>
      </c>
      <c r="E11525" s="21"/>
      <c r="F11525" s="55">
        <v>846.93</v>
      </c>
      <c r="G11525" s="21" t="s">
        <v>1889</v>
      </c>
    </row>
    <row r="11526" spans="1:9" x14ac:dyDescent="0.25">
      <c r="A11526" s="21" t="s">
        <v>2119</v>
      </c>
      <c r="B11526" s="25">
        <v>42615</v>
      </c>
      <c r="C11526" s="21" t="s">
        <v>6</v>
      </c>
      <c r="D11526" s="21" t="s">
        <v>2390</v>
      </c>
      <c r="E11526" s="21"/>
      <c r="F11526" s="55">
        <v>119.75</v>
      </c>
      <c r="G11526" s="21" t="s">
        <v>1889</v>
      </c>
    </row>
    <row r="11527" spans="1:9" x14ac:dyDescent="0.25">
      <c r="A11527" s="21" t="s">
        <v>2119</v>
      </c>
      <c r="B11527" s="25">
        <v>42615</v>
      </c>
      <c r="C11527" s="21" t="s">
        <v>6</v>
      </c>
      <c r="D11527" s="21" t="s">
        <v>2391</v>
      </c>
      <c r="E11527" s="21"/>
      <c r="F11527" s="55">
        <v>83.03</v>
      </c>
      <c r="G11527" s="21" t="s">
        <v>1631</v>
      </c>
    </row>
    <row r="11528" spans="1:9" x14ac:dyDescent="0.25">
      <c r="A11528" s="21" t="s">
        <v>2119</v>
      </c>
      <c r="B11528" s="25">
        <v>42615</v>
      </c>
      <c r="C11528" s="21" t="s">
        <v>1015</v>
      </c>
      <c r="D11528" s="21" t="s">
        <v>1505</v>
      </c>
      <c r="E11528" s="26">
        <v>1201.2</v>
      </c>
      <c r="G11528" s="21" t="s">
        <v>2037</v>
      </c>
      <c r="I11528" s="25" t="str">
        <f t="shared" ref="I11528:I11533" si="401">YEAR(B11528)&amp;"_"&amp;WEEKNUM(B11528)</f>
        <v>2016_36</v>
      </c>
    </row>
    <row r="11529" spans="1:9" x14ac:dyDescent="0.25">
      <c r="A11529" s="21" t="s">
        <v>2119</v>
      </c>
      <c r="B11529" s="25">
        <v>42615</v>
      </c>
      <c r="C11529" s="21" t="s">
        <v>21</v>
      </c>
      <c r="D11529" s="21" t="s">
        <v>1505</v>
      </c>
      <c r="E11529" s="26">
        <v>1222.5999999999999</v>
      </c>
      <c r="G11529" s="21" t="s">
        <v>2012</v>
      </c>
      <c r="I11529" s="25" t="str">
        <f t="shared" si="401"/>
        <v>2016_36</v>
      </c>
    </row>
    <row r="11530" spans="1:9" x14ac:dyDescent="0.25">
      <c r="A11530" s="21" t="s">
        <v>2119</v>
      </c>
      <c r="B11530" s="25">
        <v>42615</v>
      </c>
      <c r="C11530" s="21" t="s">
        <v>21</v>
      </c>
      <c r="D11530" s="21" t="s">
        <v>295</v>
      </c>
      <c r="E11530" s="26">
        <v>2800</v>
      </c>
      <c r="G11530" s="21" t="s">
        <v>2038</v>
      </c>
      <c r="I11530" s="25" t="str">
        <f t="shared" si="401"/>
        <v>2016_36</v>
      </c>
    </row>
    <row r="11531" spans="1:9" x14ac:dyDescent="0.25">
      <c r="A11531" s="21" t="s">
        <v>2119</v>
      </c>
      <c r="B11531" s="25">
        <v>42615</v>
      </c>
      <c r="C11531" s="21" t="s">
        <v>1015</v>
      </c>
      <c r="D11531" s="21" t="s">
        <v>1505</v>
      </c>
      <c r="E11531" s="26">
        <v>1201.2</v>
      </c>
      <c r="G11531" s="21" t="s">
        <v>2037</v>
      </c>
      <c r="I11531" s="25" t="str">
        <f t="shared" si="401"/>
        <v>2016_36</v>
      </c>
    </row>
    <row r="11532" spans="1:9" x14ac:dyDescent="0.25">
      <c r="A11532" s="21" t="s">
        <v>2119</v>
      </c>
      <c r="B11532" s="25">
        <v>42615</v>
      </c>
      <c r="C11532" s="21" t="s">
        <v>21</v>
      </c>
      <c r="D11532" s="21" t="s">
        <v>1505</v>
      </c>
      <c r="E11532" s="26">
        <v>1222.5999999999999</v>
      </c>
      <c r="G11532" s="21" t="s">
        <v>2012</v>
      </c>
      <c r="I11532" s="25" t="str">
        <f t="shared" si="401"/>
        <v>2016_36</v>
      </c>
    </row>
    <row r="11533" spans="1:9" x14ac:dyDescent="0.25">
      <c r="A11533" s="21" t="s">
        <v>2119</v>
      </c>
      <c r="B11533" s="25">
        <v>42615</v>
      </c>
      <c r="C11533" s="21" t="s">
        <v>21</v>
      </c>
      <c r="D11533" s="21" t="s">
        <v>295</v>
      </c>
      <c r="E11533" s="26">
        <v>2800</v>
      </c>
      <c r="G11533" s="21" t="s">
        <v>2038</v>
      </c>
      <c r="I11533" s="25" t="str">
        <f t="shared" si="401"/>
        <v>2016_36</v>
      </c>
    </row>
    <row r="11534" spans="1:9" x14ac:dyDescent="0.25">
      <c r="A11534" s="21" t="s">
        <v>2119</v>
      </c>
      <c r="B11534" s="25">
        <v>42616</v>
      </c>
      <c r="C11534" s="21" t="s">
        <v>6</v>
      </c>
      <c r="D11534" s="21" t="s">
        <v>2392</v>
      </c>
      <c r="E11534" s="21"/>
      <c r="F11534" s="55">
        <v>350</v>
      </c>
      <c r="G11534" s="21" t="s">
        <v>1567</v>
      </c>
    </row>
    <row r="11535" spans="1:9" x14ac:dyDescent="0.25">
      <c r="A11535" s="21" t="s">
        <v>2119</v>
      </c>
      <c r="B11535" s="25">
        <v>42617</v>
      </c>
      <c r="C11535" s="21" t="s">
        <v>6</v>
      </c>
      <c r="D11535" s="21" t="s">
        <v>2393</v>
      </c>
      <c r="E11535" s="21"/>
      <c r="F11535" s="55">
        <v>1172.75</v>
      </c>
      <c r="G11535" s="21" t="s">
        <v>2038</v>
      </c>
    </row>
    <row r="11536" spans="1:9" x14ac:dyDescent="0.25">
      <c r="A11536" s="21" t="s">
        <v>2119</v>
      </c>
      <c r="B11536" s="25">
        <v>42618</v>
      </c>
      <c r="C11536" s="21" t="s">
        <v>6</v>
      </c>
      <c r="D11536" s="21" t="s">
        <v>2394</v>
      </c>
      <c r="E11536" s="21"/>
      <c r="F11536" s="55">
        <v>960.27</v>
      </c>
      <c r="G11536" s="21" t="s">
        <v>2038</v>
      </c>
    </row>
    <row r="11537" spans="1:9" x14ac:dyDescent="0.25">
      <c r="A11537" s="21" t="s">
        <v>2119</v>
      </c>
      <c r="B11537" s="25">
        <v>42619</v>
      </c>
      <c r="C11537" s="21" t="s">
        <v>6</v>
      </c>
      <c r="D11537" s="21" t="s">
        <v>2395</v>
      </c>
      <c r="E11537" s="21"/>
      <c r="F11537" s="55">
        <v>404.54</v>
      </c>
      <c r="G11537" s="21" t="s">
        <v>1567</v>
      </c>
    </row>
    <row r="11538" spans="1:9" x14ac:dyDescent="0.25">
      <c r="A11538" s="21" t="s">
        <v>2119</v>
      </c>
      <c r="B11538" s="25">
        <v>42619</v>
      </c>
      <c r="C11538" s="21" t="s">
        <v>6</v>
      </c>
      <c r="D11538" s="21" t="s">
        <v>2396</v>
      </c>
      <c r="E11538" s="21"/>
      <c r="F11538" s="55">
        <v>176.98</v>
      </c>
      <c r="G11538" s="21" t="s">
        <v>2038</v>
      </c>
    </row>
    <row r="11539" spans="1:9" x14ac:dyDescent="0.25">
      <c r="A11539" s="21" t="s">
        <v>2119</v>
      </c>
      <c r="B11539" s="25">
        <v>42619</v>
      </c>
      <c r="C11539" s="21" t="s">
        <v>6</v>
      </c>
      <c r="D11539" s="21" t="s">
        <v>2397</v>
      </c>
      <c r="E11539" s="21"/>
      <c r="F11539" s="55">
        <v>204.29</v>
      </c>
      <c r="G11539" s="21" t="s">
        <v>1889</v>
      </c>
    </row>
    <row r="11540" spans="1:9" x14ac:dyDescent="0.25">
      <c r="A11540" s="21" t="s">
        <v>2119</v>
      </c>
      <c r="B11540" s="25">
        <v>42619</v>
      </c>
      <c r="C11540" s="21" t="s">
        <v>1015</v>
      </c>
      <c r="D11540" s="21" t="s">
        <v>1216</v>
      </c>
      <c r="E11540" s="50">
        <v>500</v>
      </c>
      <c r="F11540" s="55"/>
      <c r="G11540" s="21" t="s">
        <v>1899</v>
      </c>
      <c r="I11540" s="25" t="str">
        <f t="shared" ref="I11540:I11554" si="402">YEAR(B11540)&amp;"_"&amp;WEEKNUM(B11540)</f>
        <v>2016_37</v>
      </c>
    </row>
    <row r="11541" spans="1:9" x14ac:dyDescent="0.25">
      <c r="A11541" s="21" t="s">
        <v>2119</v>
      </c>
      <c r="B11541" s="25">
        <v>42619</v>
      </c>
      <c r="C11541" s="21" t="s">
        <v>1015</v>
      </c>
      <c r="D11541" s="21" t="s">
        <v>1216</v>
      </c>
      <c r="E11541" s="50">
        <v>500</v>
      </c>
      <c r="F11541" s="55"/>
      <c r="G11541" s="21" t="s">
        <v>1675</v>
      </c>
      <c r="I11541" s="25" t="str">
        <f t="shared" si="402"/>
        <v>2016_37</v>
      </c>
    </row>
    <row r="11542" spans="1:9" x14ac:dyDescent="0.25">
      <c r="A11542" s="21" t="s">
        <v>2119</v>
      </c>
      <c r="B11542" s="61">
        <v>42619</v>
      </c>
      <c r="C11542" s="28" t="s">
        <v>1015</v>
      </c>
      <c r="D11542" s="28" t="s">
        <v>1216</v>
      </c>
      <c r="E11542" s="44">
        <v>500</v>
      </c>
      <c r="F11542" s="44"/>
      <c r="G11542" s="28" t="s">
        <v>1567</v>
      </c>
      <c r="H11542" s="21" t="s">
        <v>2550</v>
      </c>
      <c r="I11542" s="25" t="str">
        <f t="shared" si="402"/>
        <v>2016_37</v>
      </c>
    </row>
    <row r="11543" spans="1:9" x14ac:dyDescent="0.25">
      <c r="A11543" s="21" t="s">
        <v>2119</v>
      </c>
      <c r="B11543" s="25">
        <v>42619</v>
      </c>
      <c r="C11543" s="21" t="s">
        <v>1015</v>
      </c>
      <c r="D11543" s="21" t="s">
        <v>40</v>
      </c>
      <c r="E11543" s="26">
        <v>1100</v>
      </c>
      <c r="G11543" s="21" t="s">
        <v>2037</v>
      </c>
      <c r="I11543" s="25" t="str">
        <f t="shared" si="402"/>
        <v>2016_37</v>
      </c>
    </row>
    <row r="11544" spans="1:9" x14ac:dyDescent="0.25">
      <c r="A11544" s="21" t="s">
        <v>2119</v>
      </c>
      <c r="B11544" s="25">
        <v>42619</v>
      </c>
      <c r="C11544" s="21" t="s">
        <v>1015</v>
      </c>
      <c r="D11544" s="21" t="s">
        <v>40</v>
      </c>
      <c r="E11544" s="26">
        <v>4875</v>
      </c>
      <c r="G11544" s="21" t="s">
        <v>1899</v>
      </c>
      <c r="I11544" s="25" t="str">
        <f t="shared" si="402"/>
        <v>2016_37</v>
      </c>
    </row>
    <row r="11545" spans="1:9" x14ac:dyDescent="0.25">
      <c r="A11545" s="21" t="s">
        <v>2119</v>
      </c>
      <c r="B11545" s="25">
        <v>42619</v>
      </c>
      <c r="C11545" s="21" t="s">
        <v>1015</v>
      </c>
      <c r="D11545" s="21" t="s">
        <v>40</v>
      </c>
      <c r="E11545" s="26">
        <v>3825</v>
      </c>
      <c r="G11545" s="21" t="s">
        <v>1675</v>
      </c>
      <c r="I11545" s="25" t="str">
        <f t="shared" si="402"/>
        <v>2016_37</v>
      </c>
    </row>
    <row r="11546" spans="1:9" x14ac:dyDescent="0.25">
      <c r="A11546" s="21" t="s">
        <v>2119</v>
      </c>
      <c r="B11546" s="25">
        <v>42619</v>
      </c>
      <c r="C11546" s="21" t="s">
        <v>1015</v>
      </c>
      <c r="D11546" s="21" t="s">
        <v>295</v>
      </c>
      <c r="E11546" s="26">
        <v>1200</v>
      </c>
      <c r="G11546" s="21" t="s">
        <v>2038</v>
      </c>
      <c r="I11546" s="25" t="str">
        <f t="shared" si="402"/>
        <v>2016_37</v>
      </c>
    </row>
    <row r="11547" spans="1:9" x14ac:dyDescent="0.25">
      <c r="A11547" s="21" t="s">
        <v>2119</v>
      </c>
      <c r="B11547" s="25">
        <v>42619</v>
      </c>
      <c r="C11547" s="21" t="s">
        <v>1015</v>
      </c>
      <c r="D11547" s="21" t="s">
        <v>1382</v>
      </c>
      <c r="E11547" s="26">
        <v>1000</v>
      </c>
      <c r="G11547" s="21" t="s">
        <v>1832</v>
      </c>
      <c r="I11547" s="25" t="str">
        <f t="shared" si="402"/>
        <v>2016_37</v>
      </c>
    </row>
    <row r="11548" spans="1:9" x14ac:dyDescent="0.25">
      <c r="A11548" s="21" t="s">
        <v>2119</v>
      </c>
      <c r="B11548" s="25">
        <v>42619</v>
      </c>
      <c r="C11548" s="21" t="s">
        <v>1015</v>
      </c>
      <c r="D11548" s="21" t="s">
        <v>1382</v>
      </c>
      <c r="E11548" s="26">
        <v>2200</v>
      </c>
      <c r="G11548" s="21" t="s">
        <v>1453</v>
      </c>
      <c r="I11548" s="25" t="str">
        <f t="shared" si="402"/>
        <v>2016_37</v>
      </c>
    </row>
    <row r="11549" spans="1:9" x14ac:dyDescent="0.25">
      <c r="A11549" s="21" t="s">
        <v>2119</v>
      </c>
      <c r="B11549" s="25">
        <v>42619</v>
      </c>
      <c r="C11549" s="21" t="s">
        <v>1015</v>
      </c>
      <c r="D11549" s="21" t="s">
        <v>1382</v>
      </c>
      <c r="E11549" s="26">
        <v>2200</v>
      </c>
      <c r="G11549" s="21" t="s">
        <v>1631</v>
      </c>
      <c r="I11549" s="25" t="str">
        <f t="shared" si="402"/>
        <v>2016_37</v>
      </c>
    </row>
    <row r="11550" spans="1:9" x14ac:dyDescent="0.25">
      <c r="A11550" s="21" t="s">
        <v>2119</v>
      </c>
      <c r="B11550" s="25">
        <v>42619</v>
      </c>
      <c r="C11550" s="21" t="s">
        <v>21</v>
      </c>
      <c r="D11550" s="21" t="s">
        <v>1419</v>
      </c>
      <c r="E11550" s="26">
        <v>6000</v>
      </c>
      <c r="G11550" s="21" t="s">
        <v>1889</v>
      </c>
      <c r="I11550" s="25" t="str">
        <f t="shared" si="402"/>
        <v>2016_37</v>
      </c>
    </row>
    <row r="11551" spans="1:9" x14ac:dyDescent="0.25">
      <c r="A11551" s="21" t="s">
        <v>2119</v>
      </c>
      <c r="B11551" s="25">
        <v>42619</v>
      </c>
      <c r="C11551" s="21" t="s">
        <v>21</v>
      </c>
      <c r="D11551" s="21" t="s">
        <v>1419</v>
      </c>
      <c r="E11551" s="26">
        <v>2000</v>
      </c>
      <c r="G11551" s="21" t="s">
        <v>1889</v>
      </c>
      <c r="I11551" s="25" t="str">
        <f t="shared" si="402"/>
        <v>2016_37</v>
      </c>
    </row>
    <row r="11552" spans="1:9" x14ac:dyDescent="0.25">
      <c r="A11552" s="21" t="s">
        <v>2119</v>
      </c>
      <c r="B11552" s="25">
        <v>42619</v>
      </c>
      <c r="C11552" s="21" t="s">
        <v>21</v>
      </c>
      <c r="D11552" s="21" t="s">
        <v>295</v>
      </c>
      <c r="E11552" s="26">
        <v>2000</v>
      </c>
      <c r="G11552" s="21" t="s">
        <v>2038</v>
      </c>
      <c r="I11552" s="25" t="str">
        <f t="shared" si="402"/>
        <v>2016_37</v>
      </c>
    </row>
    <row r="11553" spans="1:9" x14ac:dyDescent="0.25">
      <c r="A11553" s="21" t="s">
        <v>2119</v>
      </c>
      <c r="B11553" s="25">
        <v>42619</v>
      </c>
      <c r="C11553" s="21" t="s">
        <v>21</v>
      </c>
      <c r="D11553" s="21" t="s">
        <v>40</v>
      </c>
      <c r="E11553" s="26">
        <v>1700</v>
      </c>
      <c r="G11553" s="21" t="s">
        <v>1567</v>
      </c>
      <c r="I11553" s="25" t="str">
        <f t="shared" si="402"/>
        <v>2016_37</v>
      </c>
    </row>
    <row r="11554" spans="1:9" x14ac:dyDescent="0.25">
      <c r="A11554" s="21" t="s">
        <v>2119</v>
      </c>
      <c r="B11554" s="25">
        <v>42619</v>
      </c>
      <c r="C11554" s="21" t="s">
        <v>21</v>
      </c>
      <c r="D11554" s="21" t="s">
        <v>40</v>
      </c>
      <c r="E11554" s="26">
        <v>280</v>
      </c>
      <c r="G11554" s="21" t="s">
        <v>2012</v>
      </c>
      <c r="I11554" s="25" t="str">
        <f t="shared" si="402"/>
        <v>2016_37</v>
      </c>
    </row>
    <row r="11555" spans="1:9" x14ac:dyDescent="0.25">
      <c r="A11555" s="21" t="s">
        <v>2119</v>
      </c>
      <c r="B11555" s="25">
        <v>42620</v>
      </c>
      <c r="C11555" s="21" t="s">
        <v>6</v>
      </c>
      <c r="D11555" s="21" t="s">
        <v>2398</v>
      </c>
      <c r="E11555" s="21"/>
      <c r="F11555" s="55">
        <v>387.87</v>
      </c>
      <c r="G11555" s="21" t="s">
        <v>1567</v>
      </c>
    </row>
    <row r="11556" spans="1:9" x14ac:dyDescent="0.25">
      <c r="A11556" s="21" t="s">
        <v>2119</v>
      </c>
      <c r="B11556" s="25">
        <v>42620</v>
      </c>
      <c r="C11556" s="21" t="s">
        <v>6</v>
      </c>
      <c r="D11556" s="21" t="s">
        <v>2399</v>
      </c>
      <c r="E11556" s="21"/>
      <c r="F11556" s="55">
        <v>389.4</v>
      </c>
      <c r="G11556" s="21" t="s">
        <v>1675</v>
      </c>
    </row>
    <row r="11557" spans="1:9" x14ac:dyDescent="0.25">
      <c r="A11557" s="21" t="s">
        <v>2119</v>
      </c>
      <c r="B11557" s="25">
        <v>42620</v>
      </c>
      <c r="C11557" s="21" t="s">
        <v>6</v>
      </c>
      <c r="D11557" s="21" t="s">
        <v>2400</v>
      </c>
      <c r="E11557" s="21"/>
      <c r="F11557" s="55">
        <v>257.68</v>
      </c>
      <c r="G11557" s="21" t="s">
        <v>2038</v>
      </c>
    </row>
    <row r="11558" spans="1:9" x14ac:dyDescent="0.25">
      <c r="A11558" s="21" t="s">
        <v>2119</v>
      </c>
      <c r="B11558" s="25">
        <v>42620</v>
      </c>
      <c r="C11558" s="21" t="s">
        <v>6</v>
      </c>
      <c r="D11558" s="21" t="s">
        <v>2401</v>
      </c>
      <c r="E11558" s="21"/>
      <c r="F11558" s="55">
        <v>123.74</v>
      </c>
      <c r="G11558" s="21" t="s">
        <v>1889</v>
      </c>
    </row>
    <row r="11559" spans="1:9" x14ac:dyDescent="0.25">
      <c r="A11559" s="21" t="s">
        <v>2119</v>
      </c>
      <c r="B11559" s="25">
        <v>42620</v>
      </c>
      <c r="C11559" s="21" t="s">
        <v>6</v>
      </c>
      <c r="D11559" s="21" t="s">
        <v>2402</v>
      </c>
      <c r="E11559" s="21"/>
      <c r="F11559" s="55">
        <v>443.79</v>
      </c>
      <c r="G11559" s="21" t="s">
        <v>1889</v>
      </c>
    </row>
    <row r="11560" spans="1:9" x14ac:dyDescent="0.25">
      <c r="A11560" s="21" t="s">
        <v>2119</v>
      </c>
      <c r="B11560" s="25">
        <v>42620</v>
      </c>
      <c r="C11560" s="21" t="s">
        <v>21</v>
      </c>
      <c r="D11560" s="21" t="s">
        <v>295</v>
      </c>
      <c r="E11560" s="26">
        <v>500</v>
      </c>
      <c r="G11560" s="21" t="s">
        <v>2038</v>
      </c>
      <c r="I11560" s="25" t="str">
        <f>YEAR(B11560)&amp;"_"&amp;WEEKNUM(B11560)</f>
        <v>2016_37</v>
      </c>
    </row>
    <row r="11561" spans="1:9" x14ac:dyDescent="0.25">
      <c r="A11561" s="21" t="s">
        <v>2119</v>
      </c>
      <c r="B11561" s="25">
        <v>42621</v>
      </c>
      <c r="C11561" s="21" t="s">
        <v>1230</v>
      </c>
      <c r="D11561" s="21" t="s">
        <v>2403</v>
      </c>
      <c r="E11561" s="21"/>
      <c r="F11561" s="55">
        <v>1167.57</v>
      </c>
      <c r="G11561" s="21" t="s">
        <v>1899</v>
      </c>
    </row>
    <row r="11562" spans="1:9" x14ac:dyDescent="0.25">
      <c r="A11562" s="21" t="s">
        <v>2119</v>
      </c>
      <c r="B11562" s="25">
        <v>42621</v>
      </c>
      <c r="C11562" s="21" t="s">
        <v>1230</v>
      </c>
      <c r="D11562" s="21" t="s">
        <v>2404</v>
      </c>
      <c r="E11562" s="21"/>
      <c r="F11562" s="55">
        <v>670.41</v>
      </c>
      <c r="G11562" s="21" t="s">
        <v>1675</v>
      </c>
    </row>
    <row r="11563" spans="1:9" x14ac:dyDescent="0.25">
      <c r="A11563" s="21" t="s">
        <v>2119</v>
      </c>
      <c r="B11563" s="25">
        <v>42621</v>
      </c>
      <c r="C11563" s="21" t="s">
        <v>6</v>
      </c>
      <c r="D11563" s="21" t="s">
        <v>2405</v>
      </c>
      <c r="E11563" s="21"/>
      <c r="F11563" s="55">
        <v>111.53</v>
      </c>
      <c r="G11563" s="21" t="s">
        <v>2038</v>
      </c>
    </row>
    <row r="11564" spans="1:9" x14ac:dyDescent="0.25">
      <c r="A11564" s="21" t="s">
        <v>2119</v>
      </c>
      <c r="B11564" s="25">
        <v>42621</v>
      </c>
      <c r="C11564" s="21" t="s">
        <v>6</v>
      </c>
      <c r="D11564" s="21" t="s">
        <v>2406</v>
      </c>
      <c r="E11564" s="21"/>
      <c r="F11564" s="55">
        <v>355.77</v>
      </c>
      <c r="G11564" s="21" t="s">
        <v>1567</v>
      </c>
    </row>
    <row r="11565" spans="1:9" x14ac:dyDescent="0.25">
      <c r="A11565" s="21" t="s">
        <v>2119</v>
      </c>
      <c r="B11565" s="25">
        <v>42621</v>
      </c>
      <c r="C11565" s="21" t="s">
        <v>6</v>
      </c>
      <c r="D11565" s="21" t="s">
        <v>2407</v>
      </c>
      <c r="E11565" s="21"/>
      <c r="F11565" s="55">
        <v>140.84</v>
      </c>
      <c r="G11565" s="21" t="s">
        <v>1889</v>
      </c>
    </row>
    <row r="11566" spans="1:9" x14ac:dyDescent="0.25">
      <c r="A11566" s="21" t="s">
        <v>2119</v>
      </c>
      <c r="B11566" s="25">
        <v>42621</v>
      </c>
      <c r="C11566" s="21" t="s">
        <v>1230</v>
      </c>
      <c r="D11566" s="21" t="s">
        <v>2408</v>
      </c>
      <c r="E11566" s="21"/>
      <c r="F11566" s="55">
        <v>437.11</v>
      </c>
      <c r="G11566" s="21" t="s">
        <v>2037</v>
      </c>
    </row>
    <row r="11567" spans="1:9" x14ac:dyDescent="0.25">
      <c r="A11567" s="21" t="s">
        <v>2119</v>
      </c>
      <c r="B11567" s="25">
        <v>42621</v>
      </c>
      <c r="C11567" s="21" t="s">
        <v>1230</v>
      </c>
      <c r="D11567" s="21" t="s">
        <v>2409</v>
      </c>
      <c r="E11567" s="21"/>
      <c r="F11567" s="55">
        <v>537.71</v>
      </c>
      <c r="G11567" s="21" t="s">
        <v>2037</v>
      </c>
    </row>
    <row r="11568" spans="1:9" x14ac:dyDescent="0.25">
      <c r="A11568" s="21" t="s">
        <v>2119</v>
      </c>
      <c r="B11568" s="25">
        <v>42622</v>
      </c>
      <c r="C11568" s="21" t="s">
        <v>6</v>
      </c>
      <c r="D11568" s="21" t="s">
        <v>2410</v>
      </c>
      <c r="E11568" s="21"/>
      <c r="F11568" s="55">
        <v>680.21</v>
      </c>
      <c r="G11568" s="60" t="s">
        <v>1567</v>
      </c>
    </row>
    <row r="11569" spans="1:9" x14ac:dyDescent="0.25">
      <c r="A11569" s="21" t="s">
        <v>2119</v>
      </c>
      <c r="B11569" s="25">
        <v>42622</v>
      </c>
      <c r="C11569" s="21" t="s">
        <v>6</v>
      </c>
      <c r="D11569" s="21" t="s">
        <v>2411</v>
      </c>
      <c r="E11569" s="21"/>
      <c r="F11569" s="55">
        <v>251.87</v>
      </c>
      <c r="G11569" s="21" t="s">
        <v>1889</v>
      </c>
    </row>
    <row r="11570" spans="1:9" x14ac:dyDescent="0.25">
      <c r="A11570" s="21" t="s">
        <v>2119</v>
      </c>
      <c r="B11570" s="25">
        <v>42622</v>
      </c>
      <c r="C11570" s="21" t="s">
        <v>6</v>
      </c>
      <c r="D11570" s="21" t="s">
        <v>2412</v>
      </c>
      <c r="E11570" s="21"/>
      <c r="F11570" s="55">
        <v>386.07</v>
      </c>
      <c r="G11570" s="21" t="s">
        <v>1631</v>
      </c>
    </row>
    <row r="11571" spans="1:9" x14ac:dyDescent="0.25">
      <c r="A11571" s="21" t="s">
        <v>2119</v>
      </c>
      <c r="B11571" s="25">
        <v>42622</v>
      </c>
      <c r="C11571" s="21" t="s">
        <v>6</v>
      </c>
      <c r="D11571" s="21" t="s">
        <v>2413</v>
      </c>
      <c r="E11571" s="21"/>
      <c r="F11571" s="55">
        <v>85.61</v>
      </c>
      <c r="G11571" s="21" t="s">
        <v>1631</v>
      </c>
    </row>
    <row r="11572" spans="1:9" x14ac:dyDescent="0.25">
      <c r="A11572" s="21" t="s">
        <v>2119</v>
      </c>
      <c r="B11572" s="25">
        <v>42622</v>
      </c>
      <c r="C11572" s="21" t="s">
        <v>1230</v>
      </c>
      <c r="D11572" s="21" t="s">
        <v>2414</v>
      </c>
      <c r="E11572" s="21"/>
      <c r="F11572" s="55">
        <v>617.85</v>
      </c>
      <c r="G11572" s="21" t="s">
        <v>1899</v>
      </c>
    </row>
    <row r="11573" spans="1:9" x14ac:dyDescent="0.25">
      <c r="A11573" s="21" t="s">
        <v>2119</v>
      </c>
      <c r="B11573" s="25">
        <v>42623</v>
      </c>
      <c r="C11573" s="21" t="s">
        <v>1230</v>
      </c>
      <c r="D11573" s="21" t="s">
        <v>2415</v>
      </c>
      <c r="E11573" s="21"/>
      <c r="F11573" s="55">
        <v>887.17</v>
      </c>
      <c r="G11573" s="21" t="s">
        <v>1899</v>
      </c>
    </row>
    <row r="11574" spans="1:9" x14ac:dyDescent="0.25">
      <c r="A11574" s="21" t="s">
        <v>2119</v>
      </c>
      <c r="B11574" s="25">
        <v>42623</v>
      </c>
      <c r="C11574" s="21" t="s">
        <v>1230</v>
      </c>
      <c r="D11574" s="21" t="s">
        <v>2416</v>
      </c>
      <c r="E11574" s="21"/>
      <c r="F11574" s="55">
        <v>304.75</v>
      </c>
      <c r="G11574" s="21" t="s">
        <v>1675</v>
      </c>
    </row>
    <row r="11575" spans="1:9" x14ac:dyDescent="0.25">
      <c r="A11575" s="21" t="s">
        <v>2119</v>
      </c>
      <c r="B11575" s="25">
        <v>42623</v>
      </c>
      <c r="C11575" s="21" t="s">
        <v>1230</v>
      </c>
      <c r="D11575" s="21" t="s">
        <v>2417</v>
      </c>
      <c r="E11575" s="21"/>
      <c r="F11575" s="55">
        <v>122.29</v>
      </c>
      <c r="G11575" s="21" t="s">
        <v>1899</v>
      </c>
    </row>
    <row r="11576" spans="1:9" x14ac:dyDescent="0.25">
      <c r="A11576" s="21" t="s">
        <v>2119</v>
      </c>
      <c r="B11576" s="25">
        <v>42623</v>
      </c>
      <c r="C11576" s="21">
        <v>3014551503</v>
      </c>
      <c r="D11576" s="21" t="s">
        <v>2418</v>
      </c>
      <c r="E11576" s="21"/>
      <c r="F11576" s="55">
        <v>64.75</v>
      </c>
      <c r="G11576" s="21" t="s">
        <v>2037</v>
      </c>
    </row>
    <row r="11577" spans="1:9" x14ac:dyDescent="0.25">
      <c r="A11577" s="21" t="s">
        <v>2119</v>
      </c>
      <c r="B11577" s="25">
        <v>42623</v>
      </c>
      <c r="C11577" s="21" t="s">
        <v>6</v>
      </c>
      <c r="D11577" s="21" t="s">
        <v>2419</v>
      </c>
      <c r="E11577" s="21"/>
      <c r="F11577" s="55">
        <v>132.25</v>
      </c>
      <c r="G11577" s="21" t="s">
        <v>1889</v>
      </c>
    </row>
    <row r="11578" spans="1:9" x14ac:dyDescent="0.25">
      <c r="A11578" s="21" t="s">
        <v>2119</v>
      </c>
      <c r="B11578" s="25">
        <v>42623</v>
      </c>
      <c r="C11578" s="21" t="s">
        <v>6</v>
      </c>
      <c r="D11578" s="21" t="s">
        <v>2420</v>
      </c>
      <c r="E11578" s="21"/>
      <c r="F11578" s="55">
        <v>318.3</v>
      </c>
      <c r="G11578" s="21" t="s">
        <v>1889</v>
      </c>
    </row>
    <row r="11579" spans="1:9" x14ac:dyDescent="0.25">
      <c r="A11579" s="21" t="s">
        <v>2119</v>
      </c>
      <c r="B11579" s="25">
        <v>42625</v>
      </c>
      <c r="C11579" s="21" t="s">
        <v>1230</v>
      </c>
      <c r="D11579" s="21" t="s">
        <v>2421</v>
      </c>
      <c r="E11579" s="21"/>
      <c r="F11579" s="55">
        <v>125.35</v>
      </c>
      <c r="G11579" s="21" t="s">
        <v>1675</v>
      </c>
    </row>
    <row r="11580" spans="1:9" x14ac:dyDescent="0.25">
      <c r="A11580" s="21" t="s">
        <v>2119</v>
      </c>
      <c r="B11580" s="25">
        <v>42625</v>
      </c>
      <c r="C11580" s="21" t="s">
        <v>6</v>
      </c>
      <c r="D11580" s="21" t="s">
        <v>2422</v>
      </c>
      <c r="E11580" s="21"/>
      <c r="F11580" s="55">
        <v>275.26</v>
      </c>
      <c r="G11580" s="21" t="s">
        <v>2038</v>
      </c>
    </row>
    <row r="11581" spans="1:9" x14ac:dyDescent="0.25">
      <c r="A11581" s="21" t="s">
        <v>2119</v>
      </c>
      <c r="B11581" s="25">
        <v>42625</v>
      </c>
      <c r="C11581" s="21" t="s">
        <v>6</v>
      </c>
      <c r="D11581" s="21" t="s">
        <v>2423</v>
      </c>
      <c r="E11581" s="21"/>
      <c r="F11581" s="55">
        <v>24.94</v>
      </c>
      <c r="G11581" s="21" t="s">
        <v>1889</v>
      </c>
    </row>
    <row r="11582" spans="1:9" x14ac:dyDescent="0.25">
      <c r="A11582" s="21" t="s">
        <v>2119</v>
      </c>
      <c r="B11582" s="25">
        <v>42625</v>
      </c>
      <c r="C11582" s="21" t="s">
        <v>6</v>
      </c>
      <c r="D11582" s="21" t="s">
        <v>2424</v>
      </c>
      <c r="E11582" s="21"/>
      <c r="F11582" s="55">
        <v>69.900000000000006</v>
      </c>
      <c r="G11582" s="21" t="s">
        <v>1630</v>
      </c>
    </row>
    <row r="11583" spans="1:9" x14ac:dyDescent="0.25">
      <c r="A11583" s="21" t="s">
        <v>2119</v>
      </c>
      <c r="B11583" s="25">
        <v>42625</v>
      </c>
      <c r="C11583" s="21" t="s">
        <v>1015</v>
      </c>
      <c r="D11583" s="21" t="s">
        <v>1419</v>
      </c>
      <c r="E11583" s="26">
        <v>3800</v>
      </c>
      <c r="G11583" s="21" t="s">
        <v>2194</v>
      </c>
      <c r="I11583" s="25" t="str">
        <f t="shared" ref="I11583:I11593" si="403">YEAR(B11583)&amp;"_"&amp;WEEKNUM(B11583)</f>
        <v>2016_38</v>
      </c>
    </row>
    <row r="11584" spans="1:9" x14ac:dyDescent="0.25">
      <c r="A11584" s="21" t="s">
        <v>2119</v>
      </c>
      <c r="B11584" s="25">
        <v>42625</v>
      </c>
      <c r="C11584" s="21" t="s">
        <v>1015</v>
      </c>
      <c r="D11584" s="21" t="s">
        <v>2473</v>
      </c>
      <c r="E11584" s="26">
        <v>2000</v>
      </c>
      <c r="G11584" s="21" t="s">
        <v>2194</v>
      </c>
      <c r="I11584" s="25" t="str">
        <f t="shared" si="403"/>
        <v>2016_38</v>
      </c>
    </row>
    <row r="11585" spans="1:9" x14ac:dyDescent="0.25">
      <c r="A11585" s="21" t="s">
        <v>2119</v>
      </c>
      <c r="B11585" s="25">
        <v>42625</v>
      </c>
      <c r="C11585" s="21" t="s">
        <v>1015</v>
      </c>
      <c r="D11585" s="21" t="s">
        <v>1419</v>
      </c>
      <c r="E11585" s="26">
        <v>2500</v>
      </c>
      <c r="G11585" s="21" t="s">
        <v>1889</v>
      </c>
      <c r="I11585" s="25" t="str">
        <f t="shared" si="403"/>
        <v>2016_38</v>
      </c>
    </row>
    <row r="11586" spans="1:9" x14ac:dyDescent="0.25">
      <c r="A11586" s="21" t="s">
        <v>2119</v>
      </c>
      <c r="B11586" s="25">
        <v>42625</v>
      </c>
      <c r="C11586" s="21" t="s">
        <v>1015</v>
      </c>
      <c r="D11586" s="21" t="s">
        <v>1419</v>
      </c>
      <c r="E11586" s="26">
        <v>1850</v>
      </c>
      <c r="G11586" s="21" t="s">
        <v>1889</v>
      </c>
      <c r="I11586" s="25" t="str">
        <f t="shared" si="403"/>
        <v>2016_38</v>
      </c>
    </row>
    <row r="11587" spans="1:9" x14ac:dyDescent="0.25">
      <c r="A11587" s="21" t="s">
        <v>2119</v>
      </c>
      <c r="B11587" s="25">
        <v>42625</v>
      </c>
      <c r="C11587" s="21" t="s">
        <v>1015</v>
      </c>
      <c r="D11587" s="21" t="s">
        <v>1419</v>
      </c>
      <c r="E11587" s="26">
        <v>290</v>
      </c>
      <c r="G11587" s="21" t="s">
        <v>1889</v>
      </c>
      <c r="I11587" s="25" t="str">
        <f t="shared" si="403"/>
        <v>2016_38</v>
      </c>
    </row>
    <row r="11588" spans="1:9" x14ac:dyDescent="0.25">
      <c r="A11588" s="21" t="s">
        <v>2119</v>
      </c>
      <c r="B11588" s="25">
        <v>42625</v>
      </c>
      <c r="C11588" s="21" t="s">
        <v>1015</v>
      </c>
      <c r="D11588" s="21" t="s">
        <v>1419</v>
      </c>
      <c r="E11588" s="26">
        <v>75</v>
      </c>
      <c r="G11588" s="21" t="s">
        <v>1889</v>
      </c>
      <c r="I11588" s="25" t="str">
        <f t="shared" si="403"/>
        <v>2016_38</v>
      </c>
    </row>
    <row r="11589" spans="1:9" x14ac:dyDescent="0.25">
      <c r="A11589" s="21" t="s">
        <v>2119</v>
      </c>
      <c r="B11589" s="25">
        <v>42625</v>
      </c>
      <c r="C11589" s="21" t="s">
        <v>1015</v>
      </c>
      <c r="D11589" s="21" t="s">
        <v>46</v>
      </c>
      <c r="E11589" s="26">
        <v>1232</v>
      </c>
      <c r="G11589" s="21" t="s">
        <v>2037</v>
      </c>
      <c r="I11589" s="25" t="str">
        <f t="shared" si="403"/>
        <v>2016_38</v>
      </c>
    </row>
    <row r="11590" spans="1:9" x14ac:dyDescent="0.25">
      <c r="A11590" s="21" t="s">
        <v>2119</v>
      </c>
      <c r="B11590" s="25">
        <v>42625</v>
      </c>
      <c r="C11590" s="21" t="s">
        <v>21</v>
      </c>
      <c r="D11590" s="21" t="s">
        <v>2476</v>
      </c>
      <c r="E11590" s="26">
        <v>-95681</v>
      </c>
      <c r="G11590" s="21" t="s">
        <v>1006</v>
      </c>
      <c r="I11590" s="25" t="str">
        <f t="shared" si="403"/>
        <v>2016_38</v>
      </c>
    </row>
    <row r="11591" spans="1:9" x14ac:dyDescent="0.25">
      <c r="A11591" s="21" t="s">
        <v>2119</v>
      </c>
      <c r="B11591" s="25">
        <v>42625</v>
      </c>
      <c r="C11591" s="21" t="s">
        <v>21</v>
      </c>
      <c r="D11591" s="21" t="s">
        <v>2477</v>
      </c>
      <c r="E11591" s="26">
        <v>1900</v>
      </c>
      <c r="G11591" s="21" t="s">
        <v>2038</v>
      </c>
      <c r="I11591" s="25" t="str">
        <f t="shared" si="403"/>
        <v>2016_38</v>
      </c>
    </row>
    <row r="11592" spans="1:9" x14ac:dyDescent="0.25">
      <c r="A11592" s="21" t="s">
        <v>2119</v>
      </c>
      <c r="B11592" s="25">
        <v>42625</v>
      </c>
      <c r="C11592" s="21" t="s">
        <v>21</v>
      </c>
      <c r="D11592" s="21" t="s">
        <v>255</v>
      </c>
      <c r="E11592" s="26">
        <v>2000</v>
      </c>
      <c r="G11592" s="21" t="s">
        <v>1889</v>
      </c>
      <c r="I11592" s="25" t="str">
        <f t="shared" si="403"/>
        <v>2016_38</v>
      </c>
    </row>
    <row r="11593" spans="1:9" x14ac:dyDescent="0.25">
      <c r="A11593" s="21" t="s">
        <v>2119</v>
      </c>
      <c r="B11593" s="25">
        <v>42625</v>
      </c>
      <c r="C11593" s="21" t="s">
        <v>21</v>
      </c>
      <c r="D11593" s="21" t="s">
        <v>255</v>
      </c>
      <c r="E11593" s="26">
        <v>1500</v>
      </c>
      <c r="G11593" s="21" t="s">
        <v>2012</v>
      </c>
      <c r="I11593" s="25" t="str">
        <f t="shared" si="403"/>
        <v>2016_38</v>
      </c>
    </row>
    <row r="11594" spans="1:9" x14ac:dyDescent="0.25">
      <c r="A11594" s="21" t="s">
        <v>2119</v>
      </c>
      <c r="B11594" s="25">
        <v>42626</v>
      </c>
      <c r="C11594" s="21" t="s">
        <v>6</v>
      </c>
      <c r="D11594" s="21" t="s">
        <v>2425</v>
      </c>
      <c r="E11594" s="21"/>
      <c r="F11594" s="55">
        <v>145.68</v>
      </c>
      <c r="G11594" s="21" t="s">
        <v>2426</v>
      </c>
    </row>
    <row r="11595" spans="1:9" x14ac:dyDescent="0.25">
      <c r="A11595" s="21" t="s">
        <v>2119</v>
      </c>
      <c r="B11595" s="25">
        <v>42626</v>
      </c>
      <c r="C11595" s="21" t="s">
        <v>6</v>
      </c>
      <c r="D11595" s="21" t="s">
        <v>2427</v>
      </c>
      <c r="E11595" s="21"/>
      <c r="F11595" s="55">
        <v>41.13</v>
      </c>
      <c r="G11595" s="21" t="s">
        <v>2426</v>
      </c>
    </row>
    <row r="11596" spans="1:9" x14ac:dyDescent="0.25">
      <c r="A11596" s="21" t="s">
        <v>2119</v>
      </c>
      <c r="B11596" s="25">
        <v>42626</v>
      </c>
      <c r="C11596" s="21" t="s">
        <v>6</v>
      </c>
      <c r="D11596" s="21" t="s">
        <v>2428</v>
      </c>
      <c r="E11596" s="21"/>
      <c r="F11596" s="55">
        <v>1277.8599999999999</v>
      </c>
      <c r="G11596" s="21" t="s">
        <v>2194</v>
      </c>
    </row>
    <row r="11597" spans="1:9" x14ac:dyDescent="0.25">
      <c r="A11597" s="21" t="s">
        <v>2119</v>
      </c>
      <c r="B11597" s="25">
        <v>42626</v>
      </c>
      <c r="C11597" s="21" t="s">
        <v>21</v>
      </c>
      <c r="D11597" s="21" t="s">
        <v>2478</v>
      </c>
      <c r="E11597" s="26">
        <v>500</v>
      </c>
      <c r="G11597" s="21" t="s">
        <v>2194</v>
      </c>
      <c r="I11597" s="25" t="str">
        <f>YEAR(B11597)&amp;"_"&amp;WEEKNUM(B11597)</f>
        <v>2016_38</v>
      </c>
    </row>
    <row r="11598" spans="1:9" x14ac:dyDescent="0.25">
      <c r="A11598" s="21" t="s">
        <v>2119</v>
      </c>
      <c r="B11598" s="25">
        <v>42627</v>
      </c>
      <c r="C11598" s="21" t="s">
        <v>6</v>
      </c>
      <c r="D11598" s="21" t="s">
        <v>2429</v>
      </c>
      <c r="E11598" s="21"/>
      <c r="F11598" s="55">
        <v>689.74</v>
      </c>
      <c r="G11598" s="21" t="s">
        <v>1453</v>
      </c>
    </row>
    <row r="11599" spans="1:9" x14ac:dyDescent="0.25">
      <c r="A11599" s="21" t="s">
        <v>2119</v>
      </c>
      <c r="B11599" s="25">
        <v>42627</v>
      </c>
      <c r="C11599" s="21" t="s">
        <v>6</v>
      </c>
      <c r="D11599" s="21" t="s">
        <v>2430</v>
      </c>
      <c r="E11599" s="21"/>
      <c r="F11599" s="55">
        <v>203.23</v>
      </c>
      <c r="G11599" s="21" t="s">
        <v>290</v>
      </c>
    </row>
    <row r="11600" spans="1:9" x14ac:dyDescent="0.25">
      <c r="A11600" s="21" t="s">
        <v>2119</v>
      </c>
      <c r="B11600" s="25">
        <v>42627</v>
      </c>
      <c r="C11600" s="21" t="s">
        <v>6</v>
      </c>
      <c r="D11600" s="21" t="s">
        <v>2431</v>
      </c>
      <c r="E11600" s="21"/>
      <c r="F11600" s="55">
        <v>5.27</v>
      </c>
      <c r="G11600" s="21" t="s">
        <v>290</v>
      </c>
    </row>
    <row r="11601" spans="1:9" x14ac:dyDescent="0.25">
      <c r="A11601" s="21" t="s">
        <v>2119</v>
      </c>
      <c r="B11601" s="25">
        <v>42627</v>
      </c>
      <c r="C11601" s="21" t="s">
        <v>6</v>
      </c>
      <c r="D11601" s="21" t="s">
        <v>2432</v>
      </c>
      <c r="E11601" s="21"/>
      <c r="F11601" s="55">
        <v>689.41</v>
      </c>
      <c r="G11601" s="21" t="s">
        <v>2038</v>
      </c>
    </row>
    <row r="11602" spans="1:9" x14ac:dyDescent="0.25">
      <c r="A11602" s="21" t="s">
        <v>2119</v>
      </c>
      <c r="B11602" s="25">
        <v>42627</v>
      </c>
      <c r="C11602" s="21" t="s">
        <v>6</v>
      </c>
      <c r="D11602" s="21" t="s">
        <v>2433</v>
      </c>
      <c r="E11602" s="21"/>
      <c r="F11602" s="55">
        <v>261.39</v>
      </c>
      <c r="G11602" s="21" t="s">
        <v>568</v>
      </c>
    </row>
    <row r="11603" spans="1:9" x14ac:dyDescent="0.25">
      <c r="A11603" s="21" t="s">
        <v>2119</v>
      </c>
      <c r="B11603" s="25">
        <v>42627</v>
      </c>
      <c r="C11603" s="21" t="s">
        <v>1230</v>
      </c>
      <c r="D11603" s="21" t="s">
        <v>2434</v>
      </c>
      <c r="E11603" s="21"/>
      <c r="F11603" s="55">
        <v>262.75</v>
      </c>
      <c r="G11603" s="21" t="s">
        <v>2037</v>
      </c>
    </row>
    <row r="11604" spans="1:9" x14ac:dyDescent="0.25">
      <c r="A11604" s="21" t="s">
        <v>2119</v>
      </c>
      <c r="B11604" s="25">
        <v>42627</v>
      </c>
      <c r="C11604" s="21" t="s">
        <v>6</v>
      </c>
      <c r="D11604" s="21" t="s">
        <v>2435</v>
      </c>
      <c r="E11604" s="21"/>
      <c r="F11604" s="55">
        <v>43.76</v>
      </c>
      <c r="G11604" s="21" t="s">
        <v>2194</v>
      </c>
    </row>
    <row r="11605" spans="1:9" x14ac:dyDescent="0.25">
      <c r="A11605" s="21" t="s">
        <v>2119</v>
      </c>
      <c r="B11605" s="25">
        <v>42627</v>
      </c>
      <c r="C11605" s="21" t="s">
        <v>1015</v>
      </c>
      <c r="D11605" s="21" t="s">
        <v>40</v>
      </c>
      <c r="E11605" s="26">
        <v>3250</v>
      </c>
      <c r="G11605" s="21" t="s">
        <v>1675</v>
      </c>
      <c r="I11605" s="25" t="str">
        <f t="shared" ref="I11605:I11615" si="404">YEAR(B11605)&amp;"_"&amp;WEEKNUM(B11605)</f>
        <v>2016_38</v>
      </c>
    </row>
    <row r="11606" spans="1:9" x14ac:dyDescent="0.25">
      <c r="A11606" s="21" t="s">
        <v>2119</v>
      </c>
      <c r="B11606" s="25">
        <v>42627</v>
      </c>
      <c r="C11606" s="21" t="s">
        <v>1015</v>
      </c>
      <c r="D11606" s="21" t="s">
        <v>40</v>
      </c>
      <c r="E11606" s="26">
        <v>3600</v>
      </c>
      <c r="G11606" s="21" t="s">
        <v>1899</v>
      </c>
      <c r="I11606" s="25" t="str">
        <f t="shared" si="404"/>
        <v>2016_38</v>
      </c>
    </row>
    <row r="11607" spans="1:9" x14ac:dyDescent="0.25">
      <c r="A11607" s="21" t="s">
        <v>2119</v>
      </c>
      <c r="B11607" s="25">
        <v>42627</v>
      </c>
      <c r="C11607" s="21" t="s">
        <v>1015</v>
      </c>
      <c r="D11607" s="21" t="s">
        <v>40</v>
      </c>
      <c r="E11607" s="26">
        <v>1000</v>
      </c>
      <c r="G11607" s="21" t="s">
        <v>2037</v>
      </c>
      <c r="I11607" s="25" t="str">
        <f t="shared" si="404"/>
        <v>2016_38</v>
      </c>
    </row>
    <row r="11608" spans="1:9" x14ac:dyDescent="0.25">
      <c r="A11608" s="21" t="s">
        <v>2119</v>
      </c>
      <c r="B11608" s="25">
        <v>42627</v>
      </c>
      <c r="C11608" s="21" t="s">
        <v>1015</v>
      </c>
      <c r="D11608" s="21" t="s">
        <v>2474</v>
      </c>
      <c r="E11608" s="26">
        <v>32000</v>
      </c>
      <c r="G11608" s="21" t="s">
        <v>2475</v>
      </c>
      <c r="I11608" s="25" t="str">
        <f t="shared" si="404"/>
        <v>2016_38</v>
      </c>
    </row>
    <row r="11609" spans="1:9" x14ac:dyDescent="0.25">
      <c r="A11609" s="21" t="s">
        <v>2119</v>
      </c>
      <c r="B11609" s="61">
        <v>42627</v>
      </c>
      <c r="C11609" s="28" t="s">
        <v>21</v>
      </c>
      <c r="D11609" s="28" t="s">
        <v>2479</v>
      </c>
      <c r="E11609" s="44">
        <v>30</v>
      </c>
      <c r="F11609" s="44"/>
      <c r="G11609" s="28" t="s">
        <v>1631</v>
      </c>
      <c r="H11609" s="21" t="s">
        <v>2551</v>
      </c>
      <c r="I11609" s="25" t="str">
        <f t="shared" si="404"/>
        <v>2016_38</v>
      </c>
    </row>
    <row r="11610" spans="1:9" x14ac:dyDescent="0.25">
      <c r="A11610" s="21" t="s">
        <v>2119</v>
      </c>
      <c r="B11610" s="25">
        <v>42627</v>
      </c>
      <c r="C11610" s="21" t="s">
        <v>21</v>
      </c>
      <c r="D11610" s="21" t="s">
        <v>924</v>
      </c>
      <c r="E11610" s="26">
        <v>750</v>
      </c>
      <c r="G11610" s="21" t="s">
        <v>1675</v>
      </c>
      <c r="I11610" s="25" t="str">
        <f t="shared" si="404"/>
        <v>2016_38</v>
      </c>
    </row>
    <row r="11611" spans="1:9" x14ac:dyDescent="0.25">
      <c r="A11611" s="21" t="s">
        <v>2119</v>
      </c>
      <c r="B11611" s="25">
        <v>42627</v>
      </c>
      <c r="C11611" s="21" t="s">
        <v>21</v>
      </c>
      <c r="D11611" s="21" t="s">
        <v>924</v>
      </c>
      <c r="E11611" s="26">
        <v>1700</v>
      </c>
      <c r="G11611" s="21" t="s">
        <v>2038</v>
      </c>
      <c r="I11611" s="25" t="str">
        <f t="shared" si="404"/>
        <v>2016_38</v>
      </c>
    </row>
    <row r="11612" spans="1:9" x14ac:dyDescent="0.25">
      <c r="A11612" s="21" t="s">
        <v>2119</v>
      </c>
      <c r="B11612" s="25">
        <v>42627</v>
      </c>
      <c r="C11612" s="21" t="s">
        <v>21</v>
      </c>
      <c r="D11612" s="21" t="s">
        <v>924</v>
      </c>
      <c r="E11612" s="26">
        <v>2750</v>
      </c>
      <c r="G11612" s="21" t="s">
        <v>1899</v>
      </c>
      <c r="I11612" s="25" t="str">
        <f t="shared" si="404"/>
        <v>2016_38</v>
      </c>
    </row>
    <row r="11613" spans="1:9" x14ac:dyDescent="0.25">
      <c r="A11613" s="21" t="s">
        <v>2119</v>
      </c>
      <c r="B11613" s="25">
        <v>42627</v>
      </c>
      <c r="C11613" s="21" t="s">
        <v>21</v>
      </c>
      <c r="D11613" s="21" t="s">
        <v>40</v>
      </c>
      <c r="E11613" s="26">
        <v>1950</v>
      </c>
      <c r="G11613" s="21" t="s">
        <v>1567</v>
      </c>
      <c r="I11613" s="25" t="str">
        <f t="shared" si="404"/>
        <v>2016_38</v>
      </c>
    </row>
    <row r="11614" spans="1:9" x14ac:dyDescent="0.25">
      <c r="A11614" s="21" t="s">
        <v>2119</v>
      </c>
      <c r="B11614" s="25">
        <v>42627</v>
      </c>
      <c r="C11614" s="21" t="s">
        <v>21</v>
      </c>
      <c r="D11614" s="21" t="s">
        <v>1462</v>
      </c>
      <c r="E11614" s="26">
        <v>1600</v>
      </c>
      <c r="G11614" s="21" t="s">
        <v>1889</v>
      </c>
      <c r="I11614" s="25" t="str">
        <f t="shared" si="404"/>
        <v>2016_38</v>
      </c>
    </row>
    <row r="11615" spans="1:9" x14ac:dyDescent="0.25">
      <c r="A11615" s="21" t="s">
        <v>2119</v>
      </c>
      <c r="B11615" s="61">
        <v>42627</v>
      </c>
      <c r="C11615" s="28" t="s">
        <v>21</v>
      </c>
      <c r="D11615" s="28" t="s">
        <v>2480</v>
      </c>
      <c r="E11615" s="44">
        <v>691.39</v>
      </c>
      <c r="F11615" s="44"/>
      <c r="G11615" s="28" t="s">
        <v>1631</v>
      </c>
      <c r="H11615" s="21" t="s">
        <v>2551</v>
      </c>
      <c r="I11615" s="25" t="str">
        <f t="shared" si="404"/>
        <v>2016_38</v>
      </c>
    </row>
    <row r="11616" spans="1:9" x14ac:dyDescent="0.25">
      <c r="A11616" s="21" t="s">
        <v>2119</v>
      </c>
      <c r="B11616" s="25">
        <v>42628</v>
      </c>
      <c r="C11616" s="21" t="s">
        <v>6</v>
      </c>
      <c r="D11616" s="21" t="s">
        <v>2436</v>
      </c>
      <c r="E11616" s="21"/>
      <c r="F11616" s="55">
        <v>98.93</v>
      </c>
      <c r="G11616" s="21" t="s">
        <v>1453</v>
      </c>
    </row>
    <row r="11617" spans="1:9" x14ac:dyDescent="0.25">
      <c r="A11617" s="21" t="s">
        <v>2119</v>
      </c>
      <c r="B11617" s="25">
        <v>42628</v>
      </c>
      <c r="C11617" s="21" t="s">
        <v>6</v>
      </c>
      <c r="D11617" s="21" t="s">
        <v>2437</v>
      </c>
      <c r="E11617" s="21"/>
      <c r="F11617" s="55">
        <v>192.86</v>
      </c>
      <c r="G11617" s="21" t="s">
        <v>1899</v>
      </c>
    </row>
    <row r="11618" spans="1:9" x14ac:dyDescent="0.25">
      <c r="A11618" s="21" t="s">
        <v>2119</v>
      </c>
      <c r="B11618" s="25">
        <v>42628</v>
      </c>
      <c r="C11618" s="21">
        <v>3014551503</v>
      </c>
      <c r="D11618" s="21" t="s">
        <v>2438</v>
      </c>
      <c r="E11618" s="21"/>
      <c r="F11618" s="55">
        <v>391.67</v>
      </c>
      <c r="G11618" s="21" t="s">
        <v>2194</v>
      </c>
    </row>
    <row r="11619" spans="1:9" x14ac:dyDescent="0.25">
      <c r="A11619" s="21" t="s">
        <v>2119</v>
      </c>
      <c r="B11619" s="25">
        <v>42628</v>
      </c>
      <c r="C11619" s="21" t="s">
        <v>6</v>
      </c>
      <c r="D11619" s="21" t="s">
        <v>2439</v>
      </c>
      <c r="E11619" s="21"/>
      <c r="F11619" s="55">
        <v>975.85</v>
      </c>
      <c r="G11619" s="21" t="s">
        <v>2038</v>
      </c>
    </row>
    <row r="11620" spans="1:9" x14ac:dyDescent="0.25">
      <c r="A11620" s="21" t="s">
        <v>2119</v>
      </c>
      <c r="B11620" s="25">
        <v>42628</v>
      </c>
      <c r="C11620" s="21" t="s">
        <v>6</v>
      </c>
      <c r="D11620" s="21" t="s">
        <v>2440</v>
      </c>
      <c r="E11620" s="21"/>
      <c r="F11620" s="55">
        <v>88.72</v>
      </c>
      <c r="G11620" s="21" t="s">
        <v>2194</v>
      </c>
    </row>
    <row r="11621" spans="1:9" x14ac:dyDescent="0.25">
      <c r="A11621" s="21" t="s">
        <v>2119</v>
      </c>
      <c r="B11621" s="25">
        <v>42628</v>
      </c>
      <c r="C11621" s="21" t="s">
        <v>6</v>
      </c>
      <c r="D11621" s="21" t="s">
        <v>2441</v>
      </c>
      <c r="E11621" s="21"/>
      <c r="F11621" s="55">
        <v>2332.66</v>
      </c>
      <c r="G11621" s="21" t="s">
        <v>2194</v>
      </c>
    </row>
    <row r="11622" spans="1:9" x14ac:dyDescent="0.25">
      <c r="A11622" s="21" t="s">
        <v>2119</v>
      </c>
      <c r="B11622" s="25">
        <v>42628</v>
      </c>
      <c r="C11622" s="21" t="s">
        <v>1015</v>
      </c>
      <c r="D11622" s="21" t="s">
        <v>1018</v>
      </c>
      <c r="E11622" s="26">
        <v>175</v>
      </c>
      <c r="G11622" s="21" t="s">
        <v>2037</v>
      </c>
      <c r="I11622" s="25" t="str">
        <f>YEAR(B11622)&amp;"_"&amp;WEEKNUM(B11622)</f>
        <v>2016_38</v>
      </c>
    </row>
    <row r="11623" spans="1:9" x14ac:dyDescent="0.25">
      <c r="A11623" s="21" t="s">
        <v>2119</v>
      </c>
      <c r="B11623" s="25">
        <v>42629</v>
      </c>
      <c r="C11623" s="21" t="s">
        <v>6</v>
      </c>
      <c r="D11623" s="21" t="s">
        <v>2442</v>
      </c>
      <c r="E11623" s="21"/>
      <c r="F11623" s="55">
        <v>290.56</v>
      </c>
      <c r="G11623" s="21" t="s">
        <v>2012</v>
      </c>
    </row>
    <row r="11624" spans="1:9" x14ac:dyDescent="0.25">
      <c r="A11624" s="21" t="s">
        <v>2119</v>
      </c>
      <c r="B11624" s="25">
        <v>42629</v>
      </c>
      <c r="C11624" s="21" t="s">
        <v>6</v>
      </c>
      <c r="D11624" s="21" t="s">
        <v>2443</v>
      </c>
      <c r="E11624" s="21"/>
      <c r="F11624" s="55">
        <v>140.47999999999999</v>
      </c>
      <c r="G11624" s="21" t="s">
        <v>1453</v>
      </c>
    </row>
    <row r="11625" spans="1:9" x14ac:dyDescent="0.25">
      <c r="A11625" s="21" t="s">
        <v>2119</v>
      </c>
      <c r="B11625" s="25">
        <v>42629</v>
      </c>
      <c r="C11625" s="21" t="s">
        <v>6</v>
      </c>
      <c r="D11625" s="21" t="s">
        <v>2444</v>
      </c>
      <c r="E11625" s="21"/>
      <c r="F11625" s="55">
        <v>102.73</v>
      </c>
      <c r="G11625" s="21" t="s">
        <v>1453</v>
      </c>
    </row>
    <row r="11626" spans="1:9" x14ac:dyDescent="0.25">
      <c r="A11626" s="21" t="s">
        <v>2119</v>
      </c>
      <c r="B11626" s="25">
        <v>42629</v>
      </c>
      <c r="C11626" s="21" t="s">
        <v>6</v>
      </c>
      <c r="D11626" s="21" t="s">
        <v>2445</v>
      </c>
      <c r="E11626" s="21"/>
      <c r="F11626" s="55">
        <v>85.44</v>
      </c>
      <c r="G11626" s="21" t="s">
        <v>2481</v>
      </c>
    </row>
    <row r="11627" spans="1:9" x14ac:dyDescent="0.25">
      <c r="A11627" s="21" t="s">
        <v>2119</v>
      </c>
      <c r="B11627" s="25">
        <v>42629</v>
      </c>
      <c r="C11627" s="21" t="s">
        <v>1230</v>
      </c>
      <c r="D11627" s="21" t="s">
        <v>2446</v>
      </c>
      <c r="E11627" s="21"/>
      <c r="F11627" s="55">
        <v>480.32</v>
      </c>
      <c r="G11627" s="21" t="s">
        <v>2037</v>
      </c>
    </row>
    <row r="11628" spans="1:9" x14ac:dyDescent="0.25">
      <c r="A11628" s="21" t="s">
        <v>2119</v>
      </c>
      <c r="B11628" s="25">
        <v>42629</v>
      </c>
      <c r="C11628" s="21" t="s">
        <v>6</v>
      </c>
      <c r="D11628" s="21" t="s">
        <v>216</v>
      </c>
      <c r="F11628" s="26">
        <v>137.19999999999999</v>
      </c>
      <c r="G11628" s="21" t="s">
        <v>1567</v>
      </c>
    </row>
    <row r="11629" spans="1:9" x14ac:dyDescent="0.25">
      <c r="A11629" s="21" t="s">
        <v>2119</v>
      </c>
      <c r="B11629" s="25">
        <v>42629</v>
      </c>
      <c r="C11629" s="21" t="s">
        <v>6</v>
      </c>
      <c r="D11629" s="21" t="s">
        <v>216</v>
      </c>
      <c r="F11629" s="26">
        <v>70</v>
      </c>
      <c r="G11629" s="21" t="s">
        <v>1675</v>
      </c>
    </row>
    <row r="11630" spans="1:9" x14ac:dyDescent="0.25">
      <c r="A11630" s="21" t="s">
        <v>2119</v>
      </c>
      <c r="B11630" s="25">
        <v>42629</v>
      </c>
      <c r="C11630" s="21" t="s">
        <v>1015</v>
      </c>
      <c r="D11630" s="21" t="s">
        <v>2472</v>
      </c>
      <c r="E11630" s="26">
        <v>-30000</v>
      </c>
      <c r="G11630" s="21" t="s">
        <v>1553</v>
      </c>
      <c r="I11630" s="25" t="str">
        <f t="shared" ref="I11630:I11638" si="405">YEAR(B11630)&amp;"_"&amp;WEEKNUM(B11630)</f>
        <v>2016_38</v>
      </c>
    </row>
    <row r="11631" spans="1:9" x14ac:dyDescent="0.25">
      <c r="A11631" s="21" t="s">
        <v>2119</v>
      </c>
      <c r="B11631" s="25">
        <v>42629</v>
      </c>
      <c r="C11631" s="21" t="s">
        <v>1015</v>
      </c>
      <c r="D11631" s="21" t="s">
        <v>452</v>
      </c>
      <c r="E11631" s="26">
        <v>660</v>
      </c>
      <c r="G11631" s="21" t="s">
        <v>1899</v>
      </c>
      <c r="I11631" s="25" t="str">
        <f t="shared" si="405"/>
        <v>2016_38</v>
      </c>
    </row>
    <row r="11632" spans="1:9" x14ac:dyDescent="0.25">
      <c r="A11632" s="21" t="s">
        <v>2119</v>
      </c>
      <c r="B11632" s="25">
        <v>42629</v>
      </c>
      <c r="C11632" s="21" t="s">
        <v>1015</v>
      </c>
      <c r="D11632" s="21" t="s">
        <v>452</v>
      </c>
      <c r="E11632" s="26">
        <v>660</v>
      </c>
      <c r="G11632" s="21" t="s">
        <v>1675</v>
      </c>
      <c r="I11632" s="25" t="str">
        <f t="shared" si="405"/>
        <v>2016_38</v>
      </c>
    </row>
    <row r="11633" spans="1:9" x14ac:dyDescent="0.25">
      <c r="A11633" s="21" t="s">
        <v>2119</v>
      </c>
      <c r="B11633" s="25">
        <v>42629</v>
      </c>
      <c r="C11633" s="21" t="s">
        <v>1015</v>
      </c>
      <c r="D11633" s="21" t="s">
        <v>452</v>
      </c>
      <c r="E11633" s="26">
        <v>1750</v>
      </c>
      <c r="G11633" s="21" t="s">
        <v>1832</v>
      </c>
      <c r="I11633" s="25" t="str">
        <f t="shared" si="405"/>
        <v>2016_38</v>
      </c>
    </row>
    <row r="11634" spans="1:9" x14ac:dyDescent="0.25">
      <c r="A11634" s="21" t="s">
        <v>2119</v>
      </c>
      <c r="B11634" s="25">
        <v>42629</v>
      </c>
      <c r="C11634" s="21" t="s">
        <v>1015</v>
      </c>
      <c r="D11634" s="21" t="s">
        <v>255</v>
      </c>
      <c r="E11634" s="26">
        <v>1500</v>
      </c>
      <c r="G11634" s="21" t="s">
        <v>2037</v>
      </c>
      <c r="I11634" s="25" t="str">
        <f t="shared" si="405"/>
        <v>2016_38</v>
      </c>
    </row>
    <row r="11635" spans="1:9" x14ac:dyDescent="0.25">
      <c r="A11635" s="21" t="s">
        <v>2119</v>
      </c>
      <c r="B11635" s="61">
        <v>42629</v>
      </c>
      <c r="C11635" s="28" t="s">
        <v>21</v>
      </c>
      <c r="D11635" s="28" t="s">
        <v>937</v>
      </c>
      <c r="E11635" s="44">
        <v>300</v>
      </c>
      <c r="F11635" s="44"/>
      <c r="G11635" s="28" t="s">
        <v>1889</v>
      </c>
      <c r="H11635" s="21" t="s">
        <v>2550</v>
      </c>
      <c r="I11635" s="25" t="str">
        <f t="shared" si="405"/>
        <v>2016_38</v>
      </c>
    </row>
    <row r="11636" spans="1:9" x14ac:dyDescent="0.25">
      <c r="A11636" s="21" t="s">
        <v>2119</v>
      </c>
      <c r="B11636" s="61">
        <v>42629</v>
      </c>
      <c r="C11636" s="28" t="s">
        <v>21</v>
      </c>
      <c r="D11636" s="28" t="s">
        <v>937</v>
      </c>
      <c r="E11636" s="44">
        <v>300</v>
      </c>
      <c r="F11636" s="44"/>
      <c r="G11636" s="28" t="s">
        <v>1567</v>
      </c>
      <c r="H11636" s="21" t="s">
        <v>2550</v>
      </c>
      <c r="I11636" s="25" t="str">
        <f t="shared" si="405"/>
        <v>2016_38</v>
      </c>
    </row>
    <row r="11637" spans="1:9" x14ac:dyDescent="0.25">
      <c r="A11637" s="21" t="s">
        <v>2119</v>
      </c>
      <c r="B11637" s="25">
        <v>42629</v>
      </c>
      <c r="C11637" s="21" t="s">
        <v>21</v>
      </c>
      <c r="D11637" s="21" t="s">
        <v>452</v>
      </c>
      <c r="E11637" s="26">
        <v>550</v>
      </c>
      <c r="G11637" s="21" t="s">
        <v>356</v>
      </c>
      <c r="I11637" s="25" t="str">
        <f t="shared" si="405"/>
        <v>2016_38</v>
      </c>
    </row>
    <row r="11638" spans="1:9" x14ac:dyDescent="0.25">
      <c r="A11638" s="21" t="s">
        <v>2119</v>
      </c>
      <c r="B11638" s="25">
        <v>42629</v>
      </c>
      <c r="C11638" s="21" t="s">
        <v>21</v>
      </c>
      <c r="D11638" s="21" t="s">
        <v>255</v>
      </c>
      <c r="E11638" s="26">
        <v>1400</v>
      </c>
      <c r="G11638" s="21" t="s">
        <v>2194</v>
      </c>
      <c r="I11638" s="25" t="str">
        <f t="shared" si="405"/>
        <v>2016_38</v>
      </c>
    </row>
    <row r="11639" spans="1:9" x14ac:dyDescent="0.25">
      <c r="A11639" s="21" t="s">
        <v>2119</v>
      </c>
      <c r="B11639" s="25">
        <v>42630</v>
      </c>
      <c r="C11639" s="21" t="s">
        <v>6</v>
      </c>
      <c r="D11639" s="21" t="s">
        <v>2447</v>
      </c>
      <c r="E11639" s="21"/>
      <c r="F11639" s="55">
        <v>225.77</v>
      </c>
      <c r="G11639" s="21" t="s">
        <v>2194</v>
      </c>
    </row>
    <row r="11640" spans="1:9" x14ac:dyDescent="0.25">
      <c r="A11640" s="21" t="s">
        <v>2119</v>
      </c>
      <c r="B11640" s="25">
        <v>42630</v>
      </c>
      <c r="C11640" s="21">
        <v>3014551503</v>
      </c>
      <c r="D11640" s="21" t="s">
        <v>2448</v>
      </c>
      <c r="E11640" s="21"/>
      <c r="F11640" s="55">
        <v>1445.16</v>
      </c>
      <c r="G11640" s="21" t="s">
        <v>2449</v>
      </c>
    </row>
    <row r="11641" spans="1:9" x14ac:dyDescent="0.25">
      <c r="A11641" s="21" t="s">
        <v>2119</v>
      </c>
      <c r="B11641" s="25">
        <v>42630</v>
      </c>
      <c r="C11641" s="21" t="s">
        <v>1230</v>
      </c>
      <c r="D11641" s="21" t="s">
        <v>2450</v>
      </c>
      <c r="E11641" s="21"/>
      <c r="F11641" s="55">
        <v>2279.41</v>
      </c>
      <c r="G11641" s="21" t="s">
        <v>2037</v>
      </c>
    </row>
    <row r="11642" spans="1:9" x14ac:dyDescent="0.25">
      <c r="A11642" s="21" t="s">
        <v>2119</v>
      </c>
      <c r="B11642" s="25">
        <v>42632</v>
      </c>
      <c r="C11642" s="21" t="s">
        <v>6</v>
      </c>
      <c r="D11642" s="21" t="s">
        <v>2451</v>
      </c>
      <c r="E11642" s="21"/>
      <c r="F11642" s="55">
        <v>284.99</v>
      </c>
      <c r="G11642" s="21" t="s">
        <v>2194</v>
      </c>
    </row>
    <row r="11643" spans="1:9" x14ac:dyDescent="0.25">
      <c r="A11643" s="21" t="s">
        <v>2119</v>
      </c>
      <c r="B11643" s="25">
        <v>42632</v>
      </c>
      <c r="C11643" s="21" t="s">
        <v>6</v>
      </c>
      <c r="D11643" s="21" t="s">
        <v>2452</v>
      </c>
      <c r="E11643" s="21"/>
      <c r="F11643" s="55">
        <v>482.75</v>
      </c>
      <c r="G11643" s="21" t="s">
        <v>290</v>
      </c>
    </row>
    <row r="11644" spans="1:9" x14ac:dyDescent="0.25">
      <c r="A11644" s="21" t="s">
        <v>2119</v>
      </c>
      <c r="B11644" s="25">
        <v>42632</v>
      </c>
      <c r="C11644" s="21" t="s">
        <v>6</v>
      </c>
      <c r="D11644" s="21" t="s">
        <v>2453</v>
      </c>
      <c r="E11644" s="21"/>
      <c r="F11644" s="55">
        <v>2268.16</v>
      </c>
      <c r="G11644" s="21" t="s">
        <v>2012</v>
      </c>
    </row>
    <row r="11645" spans="1:9" x14ac:dyDescent="0.25">
      <c r="A11645" s="21" t="s">
        <v>2119</v>
      </c>
      <c r="B11645" s="25">
        <v>42632</v>
      </c>
      <c r="C11645" s="21" t="s">
        <v>1230</v>
      </c>
      <c r="D11645" s="21" t="s">
        <v>2454</v>
      </c>
      <c r="E11645" s="21"/>
      <c r="F11645" s="55">
        <v>2589.64</v>
      </c>
      <c r="G11645" s="21" t="s">
        <v>2037</v>
      </c>
    </row>
    <row r="11646" spans="1:9" x14ac:dyDescent="0.25">
      <c r="A11646" s="21" t="s">
        <v>2119</v>
      </c>
      <c r="B11646" s="25">
        <v>42632</v>
      </c>
      <c r="C11646" s="21" t="s">
        <v>6</v>
      </c>
      <c r="D11646" s="21" t="s">
        <v>2455</v>
      </c>
      <c r="E11646" s="21"/>
      <c r="F11646" s="55">
        <v>132.41</v>
      </c>
      <c r="G11646" s="21" t="s">
        <v>1567</v>
      </c>
    </row>
    <row r="11647" spans="1:9" x14ac:dyDescent="0.25">
      <c r="A11647" s="21" t="s">
        <v>2119</v>
      </c>
      <c r="B11647" s="25">
        <v>42632</v>
      </c>
      <c r="C11647" s="21" t="s">
        <v>1015</v>
      </c>
      <c r="D11647" s="21" t="s">
        <v>40</v>
      </c>
      <c r="E11647" s="26">
        <v>4950</v>
      </c>
      <c r="G11647" s="21" t="s">
        <v>2037</v>
      </c>
      <c r="I11647" s="25" t="str">
        <f t="shared" ref="I11647:I11653" si="406">YEAR(B11647)&amp;"_"&amp;WEEKNUM(B11647)</f>
        <v>2016_39</v>
      </c>
    </row>
    <row r="11648" spans="1:9" x14ac:dyDescent="0.25">
      <c r="A11648" s="21" t="s">
        <v>2119</v>
      </c>
      <c r="B11648" s="25">
        <v>42632</v>
      </c>
      <c r="C11648" s="21" t="s">
        <v>21</v>
      </c>
      <c r="D11648" s="21" t="s">
        <v>452</v>
      </c>
      <c r="E11648" s="26">
        <v>475</v>
      </c>
      <c r="G11648" s="21" t="s">
        <v>582</v>
      </c>
      <c r="I11648" s="25" t="str">
        <f t="shared" si="406"/>
        <v>2016_39</v>
      </c>
    </row>
    <row r="11649" spans="1:9" x14ac:dyDescent="0.25">
      <c r="A11649" s="21" t="s">
        <v>2119</v>
      </c>
      <c r="B11649" s="25">
        <v>42632</v>
      </c>
      <c r="C11649" s="21" t="s">
        <v>21</v>
      </c>
      <c r="D11649" s="21" t="s">
        <v>1382</v>
      </c>
      <c r="E11649" s="26">
        <v>2800</v>
      </c>
      <c r="G11649" s="21" t="s">
        <v>1453</v>
      </c>
      <c r="I11649" s="25" t="str">
        <f t="shared" si="406"/>
        <v>2016_39</v>
      </c>
    </row>
    <row r="11650" spans="1:9" x14ac:dyDescent="0.25">
      <c r="A11650" s="21" t="s">
        <v>2119</v>
      </c>
      <c r="B11650" s="25">
        <v>42632</v>
      </c>
      <c r="C11650" s="21" t="s">
        <v>21</v>
      </c>
      <c r="D11650" s="21" t="s">
        <v>1382</v>
      </c>
      <c r="E11650" s="26">
        <v>700</v>
      </c>
      <c r="G11650" s="21" t="s">
        <v>1435</v>
      </c>
      <c r="I11650" s="25" t="str">
        <f t="shared" si="406"/>
        <v>2016_39</v>
      </c>
    </row>
    <row r="11651" spans="1:9" x14ac:dyDescent="0.25">
      <c r="A11651" s="21" t="s">
        <v>2119</v>
      </c>
      <c r="B11651" s="25">
        <v>42632</v>
      </c>
      <c r="C11651" s="21" t="s">
        <v>21</v>
      </c>
      <c r="D11651" s="21" t="s">
        <v>1382</v>
      </c>
      <c r="E11651" s="26">
        <v>600</v>
      </c>
      <c r="G11651" s="21" t="s">
        <v>1631</v>
      </c>
      <c r="I11651" s="25" t="str">
        <f t="shared" si="406"/>
        <v>2016_39</v>
      </c>
    </row>
    <row r="11652" spans="1:9" x14ac:dyDescent="0.25">
      <c r="A11652" s="21" t="s">
        <v>2119</v>
      </c>
      <c r="B11652" s="25">
        <v>42632</v>
      </c>
      <c r="C11652" s="21" t="s">
        <v>21</v>
      </c>
      <c r="D11652" s="21" t="s">
        <v>1382</v>
      </c>
      <c r="E11652" s="26">
        <v>600</v>
      </c>
      <c r="G11652" s="21" t="s">
        <v>2426</v>
      </c>
      <c r="I11652" s="25" t="str">
        <f t="shared" si="406"/>
        <v>2016_39</v>
      </c>
    </row>
    <row r="11653" spans="1:9" x14ac:dyDescent="0.25">
      <c r="A11653" s="21" t="s">
        <v>2119</v>
      </c>
      <c r="B11653" s="25">
        <v>42632</v>
      </c>
      <c r="C11653" s="21" t="s">
        <v>21</v>
      </c>
      <c r="D11653" s="21" t="s">
        <v>1382</v>
      </c>
      <c r="E11653" s="26">
        <v>350</v>
      </c>
      <c r="G11653" s="21" t="s">
        <v>1630</v>
      </c>
      <c r="I11653" s="25" t="str">
        <f t="shared" si="406"/>
        <v>2016_39</v>
      </c>
    </row>
    <row r="11654" spans="1:9" x14ac:dyDescent="0.25">
      <c r="A11654" s="21" t="s">
        <v>2119</v>
      </c>
      <c r="B11654" s="25">
        <v>42633</v>
      </c>
      <c r="C11654" s="21" t="s">
        <v>6</v>
      </c>
      <c r="D11654" s="21" t="s">
        <v>2456</v>
      </c>
      <c r="E11654" s="21"/>
      <c r="F11654" s="55">
        <v>20.3</v>
      </c>
      <c r="G11654" s="21" t="s">
        <v>2194</v>
      </c>
    </row>
    <row r="11655" spans="1:9" x14ac:dyDescent="0.25">
      <c r="A11655" s="21" t="s">
        <v>2119</v>
      </c>
      <c r="B11655" s="25">
        <v>42633</v>
      </c>
      <c r="C11655" s="21" t="s">
        <v>6</v>
      </c>
      <c r="D11655" s="21" t="s">
        <v>2457</v>
      </c>
      <c r="E11655" s="21"/>
      <c r="F11655" s="55">
        <v>78.44</v>
      </c>
      <c r="G11655" s="21" t="s">
        <v>2194</v>
      </c>
    </row>
    <row r="11656" spans="1:9" x14ac:dyDescent="0.25">
      <c r="A11656" s="21" t="s">
        <v>2119</v>
      </c>
      <c r="B11656" s="25">
        <v>42633</v>
      </c>
      <c r="C11656" s="21" t="s">
        <v>6</v>
      </c>
      <c r="D11656" s="21" t="s">
        <v>2458</v>
      </c>
      <c r="E11656" s="21"/>
      <c r="F11656" s="55">
        <v>336.26</v>
      </c>
      <c r="G11656" s="21" t="s">
        <v>2012</v>
      </c>
    </row>
    <row r="11657" spans="1:9" x14ac:dyDescent="0.25">
      <c r="A11657" s="21" t="s">
        <v>2119</v>
      </c>
      <c r="B11657" s="25">
        <v>42633</v>
      </c>
      <c r="C11657" s="21" t="s">
        <v>6</v>
      </c>
      <c r="D11657" s="21" t="s">
        <v>2459</v>
      </c>
      <c r="E11657" s="21"/>
      <c r="F11657" s="55">
        <v>95.06</v>
      </c>
      <c r="G11657" s="21" t="s">
        <v>2481</v>
      </c>
    </row>
    <row r="11658" spans="1:9" x14ac:dyDescent="0.25">
      <c r="A11658" s="21" t="s">
        <v>2119</v>
      </c>
      <c r="B11658" s="25">
        <v>42633</v>
      </c>
      <c r="C11658" s="21" t="s">
        <v>6</v>
      </c>
      <c r="D11658" s="21" t="s">
        <v>2460</v>
      </c>
      <c r="E11658" s="21"/>
      <c r="F11658" s="55">
        <v>434.36</v>
      </c>
      <c r="G11658" s="21" t="s">
        <v>2194</v>
      </c>
    </row>
    <row r="11659" spans="1:9" x14ac:dyDescent="0.25">
      <c r="A11659" s="21" t="s">
        <v>2119</v>
      </c>
      <c r="B11659" s="25">
        <v>42633</v>
      </c>
      <c r="C11659" s="21" t="s">
        <v>1230</v>
      </c>
      <c r="D11659" s="21" t="s">
        <v>2461</v>
      </c>
      <c r="E11659" s="21"/>
      <c r="F11659" s="55">
        <v>331.1</v>
      </c>
      <c r="G11659" s="21" t="s">
        <v>2462</v>
      </c>
    </row>
    <row r="11660" spans="1:9" x14ac:dyDescent="0.25">
      <c r="A11660" s="21" t="s">
        <v>2119</v>
      </c>
      <c r="B11660" s="25">
        <v>42633</v>
      </c>
      <c r="C11660" s="21" t="s">
        <v>1230</v>
      </c>
      <c r="D11660" s="21" t="s">
        <v>2463</v>
      </c>
      <c r="E11660" s="21"/>
      <c r="F11660" s="55">
        <v>159.55000000000001</v>
      </c>
      <c r="G11660" s="21" t="s">
        <v>2037</v>
      </c>
    </row>
    <row r="11661" spans="1:9" x14ac:dyDescent="0.25">
      <c r="A11661" s="21" t="s">
        <v>2119</v>
      </c>
      <c r="B11661" s="25">
        <v>42633</v>
      </c>
      <c r="C11661" s="21" t="s">
        <v>1230</v>
      </c>
      <c r="D11661" s="21" t="s">
        <v>2464</v>
      </c>
      <c r="E11661" s="21"/>
      <c r="F11661" s="55">
        <v>557.71</v>
      </c>
      <c r="G11661" s="21" t="s">
        <v>223</v>
      </c>
    </row>
    <row r="11662" spans="1:9" x14ac:dyDescent="0.25">
      <c r="A11662" s="21" t="s">
        <v>2119</v>
      </c>
      <c r="B11662" s="25">
        <v>42633</v>
      </c>
      <c r="C11662" s="21" t="s">
        <v>21</v>
      </c>
      <c r="D11662" s="21" t="s">
        <v>40</v>
      </c>
      <c r="E11662" s="26">
        <v>400</v>
      </c>
      <c r="G11662" s="21" t="s">
        <v>290</v>
      </c>
      <c r="I11662" s="25" t="str">
        <f>YEAR(B11662)&amp;"_"&amp;WEEKNUM(B11662)</f>
        <v>2016_39</v>
      </c>
    </row>
    <row r="11663" spans="1:9" x14ac:dyDescent="0.25">
      <c r="A11663" s="21" t="s">
        <v>2119</v>
      </c>
      <c r="B11663" s="25">
        <v>42633</v>
      </c>
      <c r="C11663" s="21" t="s">
        <v>21</v>
      </c>
      <c r="D11663" s="21" t="s">
        <v>40</v>
      </c>
      <c r="E11663" s="26">
        <v>400</v>
      </c>
      <c r="G11663" s="21" t="s">
        <v>259</v>
      </c>
      <c r="I11663" s="25" t="str">
        <f>YEAR(B11663)&amp;"_"&amp;WEEKNUM(B11663)</f>
        <v>2016_39</v>
      </c>
    </row>
    <row r="11664" spans="1:9" x14ac:dyDescent="0.25">
      <c r="A11664" s="21" t="s">
        <v>2119</v>
      </c>
      <c r="B11664" s="25">
        <v>42633</v>
      </c>
      <c r="C11664" s="21" t="s">
        <v>21</v>
      </c>
      <c r="D11664" s="21" t="s">
        <v>40</v>
      </c>
      <c r="E11664" s="26">
        <v>1640</v>
      </c>
      <c r="G11664" s="21" t="s">
        <v>1567</v>
      </c>
      <c r="I11664" s="25" t="str">
        <f>YEAR(B11664)&amp;"_"&amp;WEEKNUM(B11664)</f>
        <v>2016_39</v>
      </c>
    </row>
    <row r="11665" spans="1:9" x14ac:dyDescent="0.25">
      <c r="A11665" s="21" t="s">
        <v>2119</v>
      </c>
      <c r="B11665" s="25">
        <v>42633</v>
      </c>
      <c r="C11665" s="21" t="s">
        <v>21</v>
      </c>
      <c r="D11665" s="21" t="s">
        <v>40</v>
      </c>
      <c r="E11665" s="26">
        <v>370</v>
      </c>
      <c r="G11665" s="21" t="s">
        <v>2012</v>
      </c>
      <c r="I11665" s="25" t="str">
        <f>YEAR(B11665)&amp;"_"&amp;WEEKNUM(B11665)</f>
        <v>2016_39</v>
      </c>
    </row>
    <row r="11666" spans="1:9" x14ac:dyDescent="0.25">
      <c r="A11666" s="21" t="s">
        <v>2119</v>
      </c>
      <c r="B11666" s="25">
        <v>42634</v>
      </c>
      <c r="C11666" s="21" t="s">
        <v>6</v>
      </c>
      <c r="D11666" s="21" t="s">
        <v>2465</v>
      </c>
      <c r="E11666" s="21"/>
      <c r="F11666" s="55">
        <v>73.47</v>
      </c>
      <c r="G11666" s="21" t="s">
        <v>1567</v>
      </c>
    </row>
    <row r="11667" spans="1:9" x14ac:dyDescent="0.25">
      <c r="A11667" s="21" t="s">
        <v>2119</v>
      </c>
      <c r="B11667" s="25">
        <v>42634</v>
      </c>
      <c r="C11667" s="21" t="s">
        <v>6</v>
      </c>
      <c r="D11667" s="21" t="s">
        <v>2466</v>
      </c>
      <c r="E11667" s="21"/>
      <c r="F11667" s="55">
        <v>256.61</v>
      </c>
      <c r="G11667" s="21" t="s">
        <v>2037</v>
      </c>
    </row>
    <row r="11668" spans="1:9" x14ac:dyDescent="0.25">
      <c r="A11668" s="21" t="s">
        <v>2119</v>
      </c>
      <c r="B11668" s="25">
        <v>42634</v>
      </c>
      <c r="C11668" s="21" t="s">
        <v>1230</v>
      </c>
      <c r="D11668" s="21" t="s">
        <v>299</v>
      </c>
      <c r="E11668" s="21"/>
      <c r="F11668" s="55">
        <v>-535.98</v>
      </c>
      <c r="G11668" s="21" t="s">
        <v>2037</v>
      </c>
    </row>
    <row r="11669" spans="1:9" x14ac:dyDescent="0.25">
      <c r="A11669" s="21" t="s">
        <v>2119</v>
      </c>
      <c r="B11669" s="25">
        <v>42634</v>
      </c>
      <c r="C11669" s="21" t="s">
        <v>1230</v>
      </c>
      <c r="D11669" s="21" t="s">
        <v>299</v>
      </c>
      <c r="E11669" s="21"/>
      <c r="F11669" s="55">
        <v>-30.37</v>
      </c>
      <c r="G11669" s="21" t="s">
        <v>2037</v>
      </c>
    </row>
    <row r="11670" spans="1:9" x14ac:dyDescent="0.25">
      <c r="A11670" s="21" t="s">
        <v>2119</v>
      </c>
      <c r="B11670" s="25">
        <v>42634</v>
      </c>
      <c r="C11670" s="21" t="s">
        <v>6</v>
      </c>
      <c r="D11670" s="21" t="s">
        <v>2467</v>
      </c>
      <c r="E11670" s="21"/>
      <c r="F11670" s="55">
        <v>128.16</v>
      </c>
      <c r="G11670" s="21" t="s">
        <v>2194</v>
      </c>
    </row>
    <row r="11671" spans="1:9" x14ac:dyDescent="0.25">
      <c r="A11671" s="21" t="s">
        <v>2119</v>
      </c>
      <c r="B11671" s="25">
        <v>42634</v>
      </c>
      <c r="C11671" s="21" t="s">
        <v>6</v>
      </c>
      <c r="D11671" s="21" t="s">
        <v>2468</v>
      </c>
      <c r="E11671" s="21"/>
      <c r="F11671" s="55">
        <v>384.68</v>
      </c>
      <c r="G11671" s="21" t="s">
        <v>2012</v>
      </c>
    </row>
    <row r="11672" spans="1:9" x14ac:dyDescent="0.25">
      <c r="A11672" s="21" t="s">
        <v>2119</v>
      </c>
      <c r="B11672" s="25">
        <v>42634</v>
      </c>
      <c r="C11672" s="21" t="s">
        <v>1230</v>
      </c>
      <c r="D11672" s="21" t="s">
        <v>2469</v>
      </c>
      <c r="E11672" s="21"/>
      <c r="F11672" s="55">
        <v>263.77999999999997</v>
      </c>
      <c r="G11672" s="21" t="s">
        <v>2037</v>
      </c>
    </row>
    <row r="11673" spans="1:9" x14ac:dyDescent="0.25">
      <c r="A11673" s="21" t="s">
        <v>2119</v>
      </c>
      <c r="B11673" s="25">
        <v>42634</v>
      </c>
      <c r="C11673" s="21" t="s">
        <v>21</v>
      </c>
      <c r="D11673" s="21" t="s">
        <v>46</v>
      </c>
      <c r="E11673" s="26">
        <v>1680</v>
      </c>
      <c r="G11673" s="21" t="s">
        <v>2481</v>
      </c>
      <c r="I11673" s="25" t="str">
        <f>YEAR(B11673)&amp;"_"&amp;WEEKNUM(B11673)</f>
        <v>2016_39</v>
      </c>
    </row>
    <row r="11674" spans="1:9" x14ac:dyDescent="0.25">
      <c r="A11674" s="21" t="s">
        <v>2119</v>
      </c>
      <c r="B11674" s="25">
        <v>42634</v>
      </c>
      <c r="C11674" s="21" t="s">
        <v>21</v>
      </c>
      <c r="D11674" s="21" t="s">
        <v>295</v>
      </c>
      <c r="E11674" s="26">
        <v>3000</v>
      </c>
      <c r="G11674" s="21" t="s">
        <v>2038</v>
      </c>
      <c r="I11674" s="25" t="str">
        <f>YEAR(B11674)&amp;"_"&amp;WEEKNUM(B11674)</f>
        <v>2016_39</v>
      </c>
    </row>
    <row r="11675" spans="1:9" x14ac:dyDescent="0.25">
      <c r="A11675" s="21" t="s">
        <v>2119</v>
      </c>
      <c r="B11675" s="25">
        <v>42635</v>
      </c>
      <c r="C11675" s="21" t="s">
        <v>1230</v>
      </c>
      <c r="D11675" s="21" t="s">
        <v>2470</v>
      </c>
      <c r="E11675" s="21"/>
      <c r="F11675" s="55">
        <v>18.13</v>
      </c>
      <c r="G11675" s="21" t="s">
        <v>905</v>
      </c>
    </row>
    <row r="11676" spans="1:9" x14ac:dyDescent="0.25">
      <c r="A11676" s="21" t="s">
        <v>2119</v>
      </c>
      <c r="B11676" s="25">
        <v>42635</v>
      </c>
      <c r="C11676" s="21" t="s">
        <v>6</v>
      </c>
      <c r="D11676" s="21" t="s">
        <v>2471</v>
      </c>
      <c r="E11676" s="21"/>
      <c r="F11676" s="55">
        <v>289.12</v>
      </c>
      <c r="G11676" s="21" t="s">
        <v>1453</v>
      </c>
    </row>
    <row r="11677" spans="1:9" x14ac:dyDescent="0.25">
      <c r="A11677" s="21" t="s">
        <v>2119</v>
      </c>
      <c r="B11677" s="25">
        <v>42635</v>
      </c>
      <c r="C11677" s="21" t="s">
        <v>6</v>
      </c>
      <c r="D11677" s="21" t="s">
        <v>2536</v>
      </c>
      <c r="E11677" s="21"/>
      <c r="F11677" s="55">
        <v>156.44999999999999</v>
      </c>
      <c r="G11677" s="21" t="s">
        <v>259</v>
      </c>
    </row>
    <row r="11678" spans="1:9" x14ac:dyDescent="0.25">
      <c r="A11678" s="21" t="s">
        <v>2119</v>
      </c>
      <c r="B11678" s="25">
        <v>42636</v>
      </c>
      <c r="C11678" s="21" t="s">
        <v>6</v>
      </c>
      <c r="D11678" s="21" t="s">
        <v>2529</v>
      </c>
      <c r="E11678" s="21"/>
      <c r="F11678" s="55">
        <v>36.82</v>
      </c>
      <c r="G11678" s="21" t="s">
        <v>478</v>
      </c>
    </row>
    <row r="11679" spans="1:9" x14ac:dyDescent="0.25">
      <c r="A11679" s="21" t="s">
        <v>2119</v>
      </c>
      <c r="B11679" s="25">
        <v>42636</v>
      </c>
      <c r="C11679" s="21" t="s">
        <v>6</v>
      </c>
      <c r="D11679" s="21" t="s">
        <v>2530</v>
      </c>
      <c r="E11679" s="21"/>
      <c r="F11679" s="55">
        <v>21.64</v>
      </c>
      <c r="G11679" s="21" t="s">
        <v>1453</v>
      </c>
    </row>
    <row r="11680" spans="1:9" x14ac:dyDescent="0.25">
      <c r="A11680" s="21" t="s">
        <v>2119</v>
      </c>
      <c r="B11680" s="25">
        <v>42636</v>
      </c>
      <c r="C11680" s="21" t="s">
        <v>6</v>
      </c>
      <c r="D11680" s="21" t="s">
        <v>2531</v>
      </c>
      <c r="E11680" s="21"/>
      <c r="F11680" s="55">
        <v>33.450000000000003</v>
      </c>
      <c r="G11680" s="21" t="s">
        <v>2194</v>
      </c>
    </row>
    <row r="11681" spans="1:9" x14ac:dyDescent="0.25">
      <c r="A11681" s="21" t="s">
        <v>2119</v>
      </c>
      <c r="B11681" s="25">
        <v>42636</v>
      </c>
      <c r="C11681" s="21" t="s">
        <v>1230</v>
      </c>
      <c r="D11681" s="21" t="s">
        <v>2532</v>
      </c>
      <c r="E11681" s="21"/>
      <c r="F11681" s="55">
        <v>52.28</v>
      </c>
      <c r="G11681" s="21" t="s">
        <v>2533</v>
      </c>
    </row>
    <row r="11682" spans="1:9" x14ac:dyDescent="0.25">
      <c r="A11682" s="21" t="s">
        <v>2119</v>
      </c>
      <c r="B11682" s="25">
        <v>42636</v>
      </c>
      <c r="C11682" s="21" t="s">
        <v>1230</v>
      </c>
      <c r="D11682" s="21" t="s">
        <v>299</v>
      </c>
      <c r="E11682" s="21"/>
      <c r="F11682" s="55">
        <v>-11.35</v>
      </c>
      <c r="G11682" s="21" t="s">
        <v>2534</v>
      </c>
    </row>
    <row r="11683" spans="1:9" x14ac:dyDescent="0.25">
      <c r="A11683" s="21" t="s">
        <v>2119</v>
      </c>
      <c r="B11683" s="25">
        <v>42636</v>
      </c>
      <c r="C11683" s="21" t="s">
        <v>1230</v>
      </c>
      <c r="D11683" s="21" t="s">
        <v>2535</v>
      </c>
      <c r="E11683" s="21"/>
      <c r="F11683" s="55">
        <v>326.82</v>
      </c>
      <c r="G11683" s="21" t="s">
        <v>2534</v>
      </c>
    </row>
    <row r="11684" spans="1:9" x14ac:dyDescent="0.25">
      <c r="A11684" s="21" t="s">
        <v>2119</v>
      </c>
      <c r="B11684" s="61">
        <v>42636</v>
      </c>
      <c r="C11684" s="28" t="s">
        <v>21</v>
      </c>
      <c r="D11684" s="28" t="s">
        <v>2537</v>
      </c>
      <c r="E11684" s="44">
        <v>115</v>
      </c>
      <c r="F11684" s="44"/>
      <c r="G11684" s="28" t="s">
        <v>290</v>
      </c>
      <c r="H11684" s="21" t="s">
        <v>2551</v>
      </c>
      <c r="I11684" s="25" t="str">
        <f>YEAR(B11684)&amp;"_"&amp;WEEKNUM(B11684)</f>
        <v>2016_39</v>
      </c>
    </row>
    <row r="11685" spans="1:9" x14ac:dyDescent="0.25">
      <c r="A11685" s="21" t="s">
        <v>2119</v>
      </c>
      <c r="B11685" s="61">
        <v>42636</v>
      </c>
      <c r="C11685" s="28" t="s">
        <v>21</v>
      </c>
      <c r="D11685" s="28" t="s">
        <v>2538</v>
      </c>
      <c r="E11685" s="44">
        <v>2.88</v>
      </c>
      <c r="F11685" s="44"/>
      <c r="G11685" s="28" t="s">
        <v>290</v>
      </c>
      <c r="H11685" s="21" t="s">
        <v>2551</v>
      </c>
      <c r="I11685" s="25" t="str">
        <f>YEAR(B11685)&amp;"_"&amp;WEEKNUM(B11685)</f>
        <v>2016_39</v>
      </c>
    </row>
    <row r="11686" spans="1:9" x14ac:dyDescent="0.25">
      <c r="A11686" s="21" t="s">
        <v>2119</v>
      </c>
      <c r="B11686" s="61">
        <v>42636</v>
      </c>
      <c r="C11686" s="28" t="s">
        <v>21</v>
      </c>
      <c r="D11686" s="28" t="s">
        <v>2537</v>
      </c>
      <c r="E11686" s="44">
        <v>115</v>
      </c>
      <c r="F11686" s="44"/>
      <c r="G11686" s="28" t="s">
        <v>259</v>
      </c>
      <c r="H11686" s="21" t="s">
        <v>2551</v>
      </c>
      <c r="I11686" s="25" t="str">
        <f>YEAR(B11686)&amp;"_"&amp;WEEKNUM(B11686)</f>
        <v>2016_39</v>
      </c>
    </row>
    <row r="11687" spans="1:9" x14ac:dyDescent="0.25">
      <c r="A11687" s="21" t="s">
        <v>2119</v>
      </c>
      <c r="B11687" s="61">
        <v>42636</v>
      </c>
      <c r="C11687" s="28" t="s">
        <v>21</v>
      </c>
      <c r="D11687" s="28" t="s">
        <v>2538</v>
      </c>
      <c r="E11687" s="44">
        <v>2.88</v>
      </c>
      <c r="F11687" s="44"/>
      <c r="G11687" s="28" t="s">
        <v>259</v>
      </c>
      <c r="H11687" s="21" t="s">
        <v>2551</v>
      </c>
      <c r="I11687" s="25" t="str">
        <f>YEAR(B11687)&amp;"_"&amp;WEEKNUM(B11687)</f>
        <v>2016_39</v>
      </c>
    </row>
    <row r="11688" spans="1:9" x14ac:dyDescent="0.25">
      <c r="A11688" s="21" t="s">
        <v>2119</v>
      </c>
      <c r="B11688" s="25">
        <v>42637</v>
      </c>
      <c r="C11688" s="21" t="s">
        <v>6</v>
      </c>
      <c r="D11688" s="21" t="s">
        <v>2528</v>
      </c>
      <c r="E11688" s="21"/>
      <c r="F11688" s="55">
        <v>1153.55</v>
      </c>
      <c r="G11688" s="21" t="s">
        <v>2194</v>
      </c>
    </row>
    <row r="11689" spans="1:9" x14ac:dyDescent="0.25">
      <c r="A11689" s="21" t="s">
        <v>2119</v>
      </c>
      <c r="B11689" s="25">
        <v>42639</v>
      </c>
      <c r="C11689" s="21" t="s">
        <v>1230</v>
      </c>
      <c r="D11689" s="21" t="s">
        <v>2524</v>
      </c>
      <c r="E11689" s="21"/>
      <c r="F11689" s="55">
        <v>232.37</v>
      </c>
      <c r="G11689" s="21" t="s">
        <v>905</v>
      </c>
    </row>
    <row r="11690" spans="1:9" x14ac:dyDescent="0.25">
      <c r="A11690" s="21" t="s">
        <v>2119</v>
      </c>
      <c r="B11690" s="25">
        <v>42639</v>
      </c>
      <c r="C11690" s="21" t="s">
        <v>1230</v>
      </c>
      <c r="D11690" s="21" t="s">
        <v>2525</v>
      </c>
      <c r="E11690" s="21"/>
      <c r="F11690" s="55">
        <v>43.36</v>
      </c>
      <c r="G11690" s="21" t="s">
        <v>905</v>
      </c>
    </row>
    <row r="11691" spans="1:9" x14ac:dyDescent="0.25">
      <c r="A11691" s="21" t="s">
        <v>2119</v>
      </c>
      <c r="B11691" s="25">
        <v>42639</v>
      </c>
      <c r="C11691" s="21" t="s">
        <v>6</v>
      </c>
      <c r="D11691" s="21" t="s">
        <v>2526</v>
      </c>
      <c r="E11691" s="21"/>
      <c r="F11691" s="55">
        <v>426.57</v>
      </c>
      <c r="G11691" s="21" t="s">
        <v>2194</v>
      </c>
    </row>
    <row r="11692" spans="1:9" x14ac:dyDescent="0.25">
      <c r="A11692" s="21" t="s">
        <v>2119</v>
      </c>
      <c r="B11692" s="25">
        <v>42639</v>
      </c>
      <c r="C11692" s="21" t="s">
        <v>1230</v>
      </c>
      <c r="D11692" s="21" t="s">
        <v>2527</v>
      </c>
      <c r="E11692" s="21"/>
      <c r="F11692" s="55">
        <v>471.08</v>
      </c>
      <c r="G11692" s="21" t="s">
        <v>2037</v>
      </c>
    </row>
    <row r="11693" spans="1:9" x14ac:dyDescent="0.25">
      <c r="A11693" s="21" t="s">
        <v>2119</v>
      </c>
      <c r="B11693" s="25">
        <v>42639</v>
      </c>
      <c r="C11693" s="21" t="s">
        <v>1015</v>
      </c>
      <c r="D11693" s="21" t="s">
        <v>40</v>
      </c>
      <c r="E11693" s="26">
        <v>5800</v>
      </c>
      <c r="G11693" s="21" t="s">
        <v>2037</v>
      </c>
      <c r="I11693" s="25" t="str">
        <f t="shared" ref="I11693:I11699" si="407">YEAR(B11693)&amp;"_"&amp;WEEKNUM(B11693)</f>
        <v>2016_40</v>
      </c>
    </row>
    <row r="11694" spans="1:9" x14ac:dyDescent="0.25">
      <c r="A11694" s="21" t="s">
        <v>2119</v>
      </c>
      <c r="B11694" s="25">
        <v>42639</v>
      </c>
      <c r="C11694" s="21" t="s">
        <v>1015</v>
      </c>
      <c r="D11694" s="21" t="s">
        <v>46</v>
      </c>
      <c r="E11694" s="26">
        <v>600</v>
      </c>
      <c r="G11694" s="21" t="s">
        <v>2534</v>
      </c>
      <c r="I11694" s="25" t="str">
        <f t="shared" si="407"/>
        <v>2016_40</v>
      </c>
    </row>
    <row r="11695" spans="1:9" x14ac:dyDescent="0.25">
      <c r="A11695" s="21" t="s">
        <v>2119</v>
      </c>
      <c r="B11695" s="25">
        <v>42639</v>
      </c>
      <c r="C11695" s="21" t="s">
        <v>21</v>
      </c>
      <c r="D11695" s="21" t="s">
        <v>1419</v>
      </c>
      <c r="E11695" s="26">
        <v>5500</v>
      </c>
      <c r="G11695" s="21" t="s">
        <v>2194</v>
      </c>
      <c r="I11695" s="25" t="str">
        <f t="shared" si="407"/>
        <v>2016_40</v>
      </c>
    </row>
    <row r="11696" spans="1:9" x14ac:dyDescent="0.25">
      <c r="A11696" s="21" t="s">
        <v>2119</v>
      </c>
      <c r="B11696" s="25">
        <v>42639</v>
      </c>
      <c r="C11696" s="21" t="s">
        <v>21</v>
      </c>
      <c r="D11696" s="21" t="s">
        <v>40</v>
      </c>
      <c r="E11696" s="26">
        <v>800</v>
      </c>
      <c r="G11696" s="21" t="s">
        <v>290</v>
      </c>
      <c r="I11696" s="25" t="str">
        <f t="shared" si="407"/>
        <v>2016_40</v>
      </c>
    </row>
    <row r="11697" spans="1:9" x14ac:dyDescent="0.25">
      <c r="A11697" s="21" t="s">
        <v>2119</v>
      </c>
      <c r="B11697" s="25">
        <v>42639</v>
      </c>
      <c r="C11697" s="21" t="s">
        <v>21</v>
      </c>
      <c r="D11697" s="21" t="s">
        <v>40</v>
      </c>
      <c r="E11697" s="26">
        <v>3630</v>
      </c>
      <c r="G11697" s="21" t="s">
        <v>2012</v>
      </c>
      <c r="I11697" s="25" t="str">
        <f t="shared" si="407"/>
        <v>2016_40</v>
      </c>
    </row>
    <row r="11698" spans="1:9" x14ac:dyDescent="0.25">
      <c r="A11698" s="21" t="s">
        <v>2119</v>
      </c>
      <c r="B11698" s="25">
        <v>42639</v>
      </c>
      <c r="C11698" s="21" t="s">
        <v>21</v>
      </c>
      <c r="D11698" s="21" t="s">
        <v>40</v>
      </c>
      <c r="E11698" s="26">
        <v>900</v>
      </c>
      <c r="G11698" s="21" t="s">
        <v>568</v>
      </c>
      <c r="I11698" s="25" t="str">
        <f t="shared" si="407"/>
        <v>2016_40</v>
      </c>
    </row>
    <row r="11699" spans="1:9" x14ac:dyDescent="0.25">
      <c r="A11699" s="21" t="s">
        <v>2119</v>
      </c>
      <c r="B11699" s="25">
        <v>42639</v>
      </c>
      <c r="C11699" s="21" t="s">
        <v>21</v>
      </c>
      <c r="D11699" s="21" t="s">
        <v>46</v>
      </c>
      <c r="E11699" s="26">
        <v>1080</v>
      </c>
      <c r="G11699" s="21" t="s">
        <v>2481</v>
      </c>
      <c r="I11699" s="25" t="str">
        <f t="shared" si="407"/>
        <v>2016_40</v>
      </c>
    </row>
    <row r="11700" spans="1:9" x14ac:dyDescent="0.25">
      <c r="A11700" s="21" t="s">
        <v>2119</v>
      </c>
      <c r="B11700" s="25">
        <v>42640</v>
      </c>
      <c r="C11700" s="21" t="s">
        <v>6</v>
      </c>
      <c r="D11700" s="21" t="s">
        <v>2521</v>
      </c>
      <c r="E11700" s="21"/>
      <c r="F11700" s="55">
        <v>198.86</v>
      </c>
      <c r="G11700" s="21" t="s">
        <v>2194</v>
      </c>
    </row>
    <row r="11701" spans="1:9" x14ac:dyDescent="0.25">
      <c r="A11701" s="21" t="s">
        <v>2119</v>
      </c>
      <c r="B11701" s="25">
        <v>42640</v>
      </c>
      <c r="C11701" s="21" t="s">
        <v>1230</v>
      </c>
      <c r="D11701" s="21" t="s">
        <v>2522</v>
      </c>
      <c r="E11701" s="21"/>
      <c r="F11701" s="55">
        <v>253.21</v>
      </c>
      <c r="G11701" s="21" t="s">
        <v>17</v>
      </c>
    </row>
    <row r="11702" spans="1:9" x14ac:dyDescent="0.25">
      <c r="A11702" s="21" t="s">
        <v>2119</v>
      </c>
      <c r="B11702" s="25">
        <v>42640</v>
      </c>
      <c r="C11702" s="21" t="s">
        <v>6</v>
      </c>
      <c r="D11702" s="21" t="s">
        <v>2523</v>
      </c>
      <c r="E11702" s="21"/>
      <c r="F11702" s="55">
        <v>3304.18</v>
      </c>
      <c r="G11702" s="21" t="s">
        <v>1453</v>
      </c>
    </row>
    <row r="11703" spans="1:9" x14ac:dyDescent="0.25">
      <c r="A11703" s="21" t="s">
        <v>2119</v>
      </c>
      <c r="B11703" s="25">
        <v>42640</v>
      </c>
      <c r="C11703" s="21" t="s">
        <v>21</v>
      </c>
      <c r="D11703" s="21" t="s">
        <v>2478</v>
      </c>
      <c r="E11703" s="26">
        <v>1000</v>
      </c>
      <c r="G11703" s="21" t="s">
        <v>2553</v>
      </c>
      <c r="I11703" s="25" t="str">
        <f>YEAR(B11703)&amp;"_"&amp;WEEKNUM(B11703)</f>
        <v>2016_40</v>
      </c>
    </row>
    <row r="11704" spans="1:9" x14ac:dyDescent="0.25">
      <c r="A11704" s="21" t="s">
        <v>2119</v>
      </c>
      <c r="B11704" s="25">
        <v>42640</v>
      </c>
      <c r="C11704" s="21" t="s">
        <v>21</v>
      </c>
      <c r="D11704" s="21" t="s">
        <v>1173</v>
      </c>
      <c r="E11704" s="26">
        <v>600</v>
      </c>
      <c r="G11704" s="21" t="s">
        <v>1567</v>
      </c>
      <c r="I11704" s="25" t="str">
        <f>YEAR(B11704)&amp;"_"&amp;WEEKNUM(B11704)</f>
        <v>2016_40</v>
      </c>
    </row>
    <row r="11705" spans="1:9" x14ac:dyDescent="0.25">
      <c r="A11705" s="21" t="s">
        <v>2119</v>
      </c>
      <c r="B11705" s="25">
        <v>42640</v>
      </c>
      <c r="C11705" s="21" t="s">
        <v>21</v>
      </c>
      <c r="D11705" s="21" t="s">
        <v>1173</v>
      </c>
      <c r="E11705" s="26">
        <v>150</v>
      </c>
      <c r="G11705" s="21" t="s">
        <v>1635</v>
      </c>
      <c r="I11705" s="25" t="str">
        <f>YEAR(B11705)&amp;"_"&amp;WEEKNUM(B11705)</f>
        <v>2016_40</v>
      </c>
    </row>
    <row r="11706" spans="1:9" x14ac:dyDescent="0.25">
      <c r="A11706" s="21" t="s">
        <v>2119</v>
      </c>
      <c r="B11706" s="25">
        <v>42640</v>
      </c>
      <c r="C11706" s="21" t="s">
        <v>21</v>
      </c>
      <c r="D11706" s="21" t="s">
        <v>1173</v>
      </c>
      <c r="E11706" s="26">
        <v>120</v>
      </c>
      <c r="G11706" s="21" t="s">
        <v>290</v>
      </c>
      <c r="I11706" s="25" t="str">
        <f>YEAR(B11706)&amp;"_"&amp;WEEKNUM(B11706)</f>
        <v>2016_40</v>
      </c>
    </row>
    <row r="11707" spans="1:9" x14ac:dyDescent="0.25">
      <c r="A11707" s="21" t="s">
        <v>2119</v>
      </c>
      <c r="B11707" s="25">
        <v>42640</v>
      </c>
      <c r="C11707" s="21" t="s">
        <v>21</v>
      </c>
      <c r="D11707" s="21" t="s">
        <v>1173</v>
      </c>
      <c r="E11707" s="26">
        <v>120</v>
      </c>
      <c r="G11707" s="21" t="s">
        <v>1527</v>
      </c>
      <c r="I11707" s="25" t="str">
        <f>YEAR(B11707)&amp;"_"&amp;WEEKNUM(B11707)</f>
        <v>2016_40</v>
      </c>
    </row>
    <row r="11708" spans="1:9" x14ac:dyDescent="0.25">
      <c r="A11708" s="21" t="s">
        <v>2119</v>
      </c>
      <c r="B11708" s="25">
        <v>42641</v>
      </c>
      <c r="C11708" s="21" t="s">
        <v>6</v>
      </c>
      <c r="D11708" s="21" t="s">
        <v>2517</v>
      </c>
      <c r="E11708" s="21"/>
      <c r="F11708" s="55">
        <v>138.06</v>
      </c>
      <c r="G11708" s="21" t="s">
        <v>306</v>
      </c>
    </row>
    <row r="11709" spans="1:9" x14ac:dyDescent="0.25">
      <c r="A11709" s="21" t="s">
        <v>2119</v>
      </c>
      <c r="B11709" s="25">
        <v>42641</v>
      </c>
      <c r="C11709" s="21" t="s">
        <v>6</v>
      </c>
      <c r="D11709" s="21" t="s">
        <v>2518</v>
      </c>
      <c r="E11709" s="21"/>
      <c r="F11709" s="55">
        <v>177.05</v>
      </c>
      <c r="G11709" s="21" t="s">
        <v>2194</v>
      </c>
    </row>
    <row r="11710" spans="1:9" x14ac:dyDescent="0.25">
      <c r="A11710" s="21" t="s">
        <v>2119</v>
      </c>
      <c r="B11710" s="25">
        <v>42641</v>
      </c>
      <c r="C11710" s="21" t="s">
        <v>6</v>
      </c>
      <c r="D11710" s="21" t="s">
        <v>2519</v>
      </c>
      <c r="E11710" s="21"/>
      <c r="F11710" s="55">
        <v>116.48</v>
      </c>
      <c r="G11710" s="21" t="s">
        <v>1630</v>
      </c>
    </row>
    <row r="11711" spans="1:9" x14ac:dyDescent="0.25">
      <c r="A11711" s="21" t="s">
        <v>2119</v>
      </c>
      <c r="B11711" s="25">
        <v>42641</v>
      </c>
      <c r="C11711" s="21" t="s">
        <v>1230</v>
      </c>
      <c r="D11711" s="21" t="s">
        <v>2520</v>
      </c>
      <c r="E11711" s="21"/>
      <c r="F11711" s="55">
        <v>105.03</v>
      </c>
      <c r="G11711" s="21" t="s">
        <v>2533</v>
      </c>
    </row>
    <row r="11712" spans="1:9" x14ac:dyDescent="0.25">
      <c r="A11712" s="21" t="s">
        <v>2119</v>
      </c>
      <c r="B11712" s="25">
        <v>42641</v>
      </c>
      <c r="C11712" s="21" t="s">
        <v>1230</v>
      </c>
      <c r="D11712" s="21" t="s">
        <v>2496</v>
      </c>
      <c r="E11712" s="21"/>
      <c r="F11712" s="55">
        <v>3047.72</v>
      </c>
      <c r="G11712" s="21" t="s">
        <v>2037</v>
      </c>
    </row>
    <row r="11713" spans="1:9" x14ac:dyDescent="0.25">
      <c r="A11713" s="21" t="s">
        <v>2119</v>
      </c>
      <c r="B11713" s="25">
        <v>42641</v>
      </c>
      <c r="C11713" s="21" t="s">
        <v>1015</v>
      </c>
      <c r="D11713" s="21" t="s">
        <v>947</v>
      </c>
      <c r="E11713" s="26">
        <v>2295</v>
      </c>
      <c r="G11713" s="21" t="s">
        <v>1675</v>
      </c>
      <c r="I11713" s="25" t="str">
        <f>YEAR(B11713)&amp;"_"&amp;WEEKNUM(B11713)</f>
        <v>2016_40</v>
      </c>
    </row>
    <row r="11714" spans="1:9" x14ac:dyDescent="0.25">
      <c r="A11714" s="21" t="s">
        <v>2119</v>
      </c>
      <c r="B11714" s="25">
        <v>42641</v>
      </c>
      <c r="C11714" s="21" t="s">
        <v>1015</v>
      </c>
      <c r="D11714" s="21" t="s">
        <v>947</v>
      </c>
      <c r="E11714" s="26">
        <v>3240</v>
      </c>
      <c r="G11714" s="21" t="s">
        <v>1899</v>
      </c>
      <c r="I11714" s="25" t="str">
        <f>YEAR(B11714)&amp;"_"&amp;WEEKNUM(B11714)</f>
        <v>2016_40</v>
      </c>
    </row>
    <row r="11715" spans="1:9" x14ac:dyDescent="0.25">
      <c r="A11715" s="21" t="s">
        <v>2119</v>
      </c>
      <c r="B11715" s="25">
        <v>42641</v>
      </c>
      <c r="C11715" s="21" t="s">
        <v>1015</v>
      </c>
      <c r="D11715" s="21" t="s">
        <v>947</v>
      </c>
      <c r="E11715" s="26">
        <v>2115</v>
      </c>
      <c r="G11715" s="21" t="s">
        <v>1832</v>
      </c>
      <c r="I11715" s="25" t="str">
        <f>YEAR(B11715)&amp;"_"&amp;WEEKNUM(B11715)</f>
        <v>2016_40</v>
      </c>
    </row>
    <row r="11716" spans="1:9" x14ac:dyDescent="0.25">
      <c r="A11716" s="21" t="s">
        <v>2119</v>
      </c>
      <c r="B11716" s="25">
        <v>42641</v>
      </c>
      <c r="C11716" s="21" t="s">
        <v>21</v>
      </c>
      <c r="D11716" s="21" t="s">
        <v>947</v>
      </c>
      <c r="E11716" s="26">
        <v>1485</v>
      </c>
      <c r="G11716" s="21" t="s">
        <v>1567</v>
      </c>
      <c r="I11716" s="25" t="str">
        <f>YEAR(B11716)&amp;"_"&amp;WEEKNUM(B11716)</f>
        <v>2016_40</v>
      </c>
    </row>
    <row r="11717" spans="1:9" x14ac:dyDescent="0.25">
      <c r="A11717" s="21" t="s">
        <v>2119</v>
      </c>
      <c r="B11717" s="25">
        <v>42641</v>
      </c>
      <c r="C11717" s="21" t="s">
        <v>21</v>
      </c>
      <c r="D11717" s="21" t="s">
        <v>947</v>
      </c>
      <c r="E11717" s="26">
        <v>4095</v>
      </c>
      <c r="G11717" s="21" t="s">
        <v>1889</v>
      </c>
      <c r="I11717" s="25" t="str">
        <f>YEAR(B11717)&amp;"_"&amp;WEEKNUM(B11717)</f>
        <v>2016_40</v>
      </c>
    </row>
    <row r="11718" spans="1:9" x14ac:dyDescent="0.25">
      <c r="A11718" s="21" t="s">
        <v>2119</v>
      </c>
      <c r="B11718" s="25">
        <v>42642</v>
      </c>
      <c r="C11718" s="21" t="s">
        <v>6</v>
      </c>
      <c r="D11718" s="21" t="s">
        <v>2513</v>
      </c>
      <c r="E11718" s="21"/>
      <c r="F11718" s="55">
        <v>21.08</v>
      </c>
      <c r="G11718" s="21" t="s">
        <v>2194</v>
      </c>
    </row>
    <row r="11719" spans="1:9" x14ac:dyDescent="0.25">
      <c r="A11719" s="21" t="s">
        <v>2119</v>
      </c>
      <c r="B11719" s="25">
        <v>42642</v>
      </c>
      <c r="C11719" s="21" t="s">
        <v>6</v>
      </c>
      <c r="D11719" s="21" t="s">
        <v>2514</v>
      </c>
      <c r="E11719" s="21"/>
      <c r="F11719" s="55">
        <v>751.97</v>
      </c>
      <c r="G11719" s="21" t="s">
        <v>2038</v>
      </c>
    </row>
    <row r="11720" spans="1:9" x14ac:dyDescent="0.25">
      <c r="A11720" s="21" t="s">
        <v>2119</v>
      </c>
      <c r="B11720" s="25">
        <v>42642</v>
      </c>
      <c r="C11720" s="21" t="s">
        <v>6</v>
      </c>
      <c r="D11720" s="21" t="s">
        <v>2515</v>
      </c>
      <c r="E11720" s="21"/>
      <c r="F11720" s="55">
        <v>350.94</v>
      </c>
      <c r="G11720" s="21" t="s">
        <v>1453</v>
      </c>
    </row>
    <row r="11721" spans="1:9" x14ac:dyDescent="0.25">
      <c r="A11721" s="21" t="s">
        <v>2119</v>
      </c>
      <c r="B11721" s="25">
        <v>42642</v>
      </c>
      <c r="C11721" s="21" t="s">
        <v>6</v>
      </c>
      <c r="D11721" s="21" t="s">
        <v>2516</v>
      </c>
      <c r="E11721" s="21"/>
      <c r="F11721" s="55">
        <v>64.25</v>
      </c>
      <c r="G11721" s="21" t="s">
        <v>331</v>
      </c>
    </row>
    <row r="11722" spans="1:9" x14ac:dyDescent="0.25">
      <c r="A11722" s="21" t="s">
        <v>2119</v>
      </c>
      <c r="B11722" s="25">
        <v>42642</v>
      </c>
      <c r="C11722" s="21" t="s">
        <v>21</v>
      </c>
      <c r="D11722" s="21" t="s">
        <v>1376</v>
      </c>
      <c r="E11722" s="26">
        <v>960</v>
      </c>
      <c r="G11722" s="21" t="s">
        <v>2481</v>
      </c>
      <c r="I11722" s="25" t="str">
        <f>YEAR(B11722)&amp;"_"&amp;WEEKNUM(B11722)</f>
        <v>2016_40</v>
      </c>
    </row>
    <row r="11723" spans="1:9" x14ac:dyDescent="0.25">
      <c r="A11723" s="21" t="s">
        <v>2119</v>
      </c>
      <c r="B11723" s="25">
        <v>42642</v>
      </c>
      <c r="C11723" s="21" t="s">
        <v>21</v>
      </c>
      <c r="D11723" s="21" t="s">
        <v>1376</v>
      </c>
      <c r="E11723" s="26">
        <v>640</v>
      </c>
      <c r="G11723" s="21" t="s">
        <v>2038</v>
      </c>
      <c r="I11723" s="25" t="str">
        <f>YEAR(B11723)&amp;"_"&amp;WEEKNUM(B11723)</f>
        <v>2016_40</v>
      </c>
    </row>
    <row r="11724" spans="1:9" x14ac:dyDescent="0.25">
      <c r="A11724" s="21" t="s">
        <v>2119</v>
      </c>
      <c r="B11724" s="25">
        <v>42642</v>
      </c>
      <c r="C11724" s="21" t="s">
        <v>21</v>
      </c>
      <c r="D11724" s="21" t="s">
        <v>1376</v>
      </c>
      <c r="E11724" s="26">
        <v>400</v>
      </c>
      <c r="G11724" s="21" t="s">
        <v>1567</v>
      </c>
      <c r="I11724" s="25" t="str">
        <f>YEAR(B11724)&amp;"_"&amp;WEEKNUM(B11724)</f>
        <v>2016_40</v>
      </c>
    </row>
    <row r="11725" spans="1:9" x14ac:dyDescent="0.25">
      <c r="A11725" s="21" t="s">
        <v>2119</v>
      </c>
      <c r="B11725" s="25">
        <v>42643</v>
      </c>
      <c r="C11725" s="21" t="s">
        <v>6</v>
      </c>
      <c r="D11725" s="21" t="s">
        <v>2512</v>
      </c>
      <c r="E11725" s="21"/>
      <c r="F11725" s="55">
        <v>219.05</v>
      </c>
      <c r="G11725" s="21" t="s">
        <v>2194</v>
      </c>
    </row>
    <row r="11726" spans="1:9" x14ac:dyDescent="0.25">
      <c r="A11726" s="21" t="s">
        <v>2119</v>
      </c>
      <c r="B11726" s="25">
        <v>42643</v>
      </c>
      <c r="C11726" s="21" t="s">
        <v>6</v>
      </c>
      <c r="D11726" s="21" t="s">
        <v>2497</v>
      </c>
      <c r="E11726" s="21"/>
      <c r="F11726" s="55">
        <v>1578.44</v>
      </c>
      <c r="G11726" s="21" t="s">
        <v>2038</v>
      </c>
    </row>
    <row r="11727" spans="1:9" x14ac:dyDescent="0.25">
      <c r="A11727" s="21" t="s">
        <v>2119</v>
      </c>
      <c r="B11727" s="25">
        <v>42644</v>
      </c>
      <c r="C11727" s="21" t="s">
        <v>6</v>
      </c>
      <c r="D11727" s="21" t="s">
        <v>2509</v>
      </c>
      <c r="E11727" s="21"/>
      <c r="F11727" s="55">
        <v>174.71</v>
      </c>
      <c r="G11727" s="21" t="s">
        <v>2481</v>
      </c>
    </row>
    <row r="11728" spans="1:9" x14ac:dyDescent="0.25">
      <c r="A11728" s="21" t="s">
        <v>2119</v>
      </c>
      <c r="B11728" s="25">
        <v>42644</v>
      </c>
      <c r="C11728" s="21" t="s">
        <v>6</v>
      </c>
      <c r="D11728" s="21" t="s">
        <v>2510</v>
      </c>
      <c r="E11728" s="21"/>
      <c r="F11728" s="55">
        <v>276.89</v>
      </c>
      <c r="G11728" s="21" t="s">
        <v>1453</v>
      </c>
    </row>
    <row r="11729" spans="1:9" x14ac:dyDescent="0.25">
      <c r="A11729" s="21" t="s">
        <v>2119</v>
      </c>
      <c r="B11729" s="25">
        <v>42644</v>
      </c>
      <c r="C11729" s="21" t="s">
        <v>6</v>
      </c>
      <c r="D11729" s="21" t="s">
        <v>2511</v>
      </c>
      <c r="E11729" s="21"/>
      <c r="F11729" s="55">
        <v>34.17</v>
      </c>
      <c r="G11729" s="21" t="s">
        <v>2194</v>
      </c>
    </row>
    <row r="11730" spans="1:9" x14ac:dyDescent="0.25">
      <c r="A11730" s="21" t="s">
        <v>2119</v>
      </c>
      <c r="B11730" s="25">
        <v>42646</v>
      </c>
      <c r="C11730" s="21" t="s">
        <v>6</v>
      </c>
      <c r="D11730" s="21" t="s">
        <v>2503</v>
      </c>
      <c r="E11730" s="21"/>
      <c r="F11730" s="55">
        <v>134.19</v>
      </c>
      <c r="G11730" s="21" t="s">
        <v>2194</v>
      </c>
    </row>
    <row r="11731" spans="1:9" x14ac:dyDescent="0.25">
      <c r="A11731" s="21" t="s">
        <v>2119</v>
      </c>
      <c r="B11731" s="25">
        <v>42646</v>
      </c>
      <c r="C11731" s="21" t="s">
        <v>6</v>
      </c>
      <c r="D11731" s="21" t="s">
        <v>2504</v>
      </c>
      <c r="E11731" s="21"/>
      <c r="F11731" s="55">
        <v>466.91</v>
      </c>
      <c r="G11731" s="21" t="s">
        <v>1630</v>
      </c>
    </row>
    <row r="11732" spans="1:9" x14ac:dyDescent="0.25">
      <c r="A11732" s="21" t="s">
        <v>2119</v>
      </c>
      <c r="B11732" s="25">
        <v>42646</v>
      </c>
      <c r="C11732" s="21">
        <v>3014551503</v>
      </c>
      <c r="D11732" s="21" t="s">
        <v>2505</v>
      </c>
      <c r="E11732" s="21"/>
      <c r="F11732" s="55">
        <v>410.19</v>
      </c>
      <c r="G11732" s="21" t="s">
        <v>2506</v>
      </c>
    </row>
    <row r="11733" spans="1:9" x14ac:dyDescent="0.25">
      <c r="A11733" s="21" t="s">
        <v>2119</v>
      </c>
      <c r="B11733" s="25">
        <v>42646</v>
      </c>
      <c r="C11733" s="21" t="s">
        <v>6</v>
      </c>
      <c r="D11733" s="21" t="s">
        <v>2507</v>
      </c>
      <c r="E11733" s="21"/>
      <c r="F11733" s="55">
        <v>916.4</v>
      </c>
      <c r="G11733" s="21" t="s">
        <v>2194</v>
      </c>
    </row>
    <row r="11734" spans="1:9" x14ac:dyDescent="0.25">
      <c r="A11734" s="21" t="s">
        <v>2119</v>
      </c>
      <c r="B11734" s="25">
        <v>42646</v>
      </c>
      <c r="C11734" s="21" t="s">
        <v>1230</v>
      </c>
      <c r="D11734" s="21" t="s">
        <v>2508</v>
      </c>
      <c r="E11734" s="21"/>
      <c r="F11734" s="55">
        <v>1844.47</v>
      </c>
      <c r="G11734" s="21" t="s">
        <v>2037</v>
      </c>
    </row>
    <row r="11735" spans="1:9" x14ac:dyDescent="0.25">
      <c r="A11735" s="21" t="s">
        <v>2119</v>
      </c>
      <c r="B11735" s="25">
        <v>42646</v>
      </c>
      <c r="C11735" s="21" t="s">
        <v>1015</v>
      </c>
      <c r="D11735" s="21" t="s">
        <v>40</v>
      </c>
      <c r="E11735" s="26">
        <v>2580</v>
      </c>
      <c r="G11735" s="21" t="s">
        <v>2037</v>
      </c>
      <c r="I11735" s="25" t="str">
        <f t="shared" ref="I11735:I11748" si="408">YEAR(B11735)&amp;"_"&amp;WEEKNUM(B11735)</f>
        <v>2016_41</v>
      </c>
    </row>
    <row r="11736" spans="1:9" x14ac:dyDescent="0.25">
      <c r="A11736" s="21" t="s">
        <v>2119</v>
      </c>
      <c r="B11736" s="25">
        <v>42646</v>
      </c>
      <c r="C11736" s="21" t="s">
        <v>1015</v>
      </c>
      <c r="D11736" s="21" t="s">
        <v>40</v>
      </c>
      <c r="E11736" s="26">
        <v>270</v>
      </c>
      <c r="G11736" s="21" t="s">
        <v>905</v>
      </c>
      <c r="I11736" s="25" t="str">
        <f t="shared" si="408"/>
        <v>2016_41</v>
      </c>
    </row>
    <row r="11737" spans="1:9" x14ac:dyDescent="0.25">
      <c r="A11737" s="21" t="s">
        <v>2119</v>
      </c>
      <c r="B11737" s="25">
        <v>42646</v>
      </c>
      <c r="C11737" s="21" t="s">
        <v>1015</v>
      </c>
      <c r="D11737" s="21" t="s">
        <v>40</v>
      </c>
      <c r="E11737" s="26">
        <v>625</v>
      </c>
      <c r="G11737" s="21" t="s">
        <v>1630</v>
      </c>
      <c r="I11737" s="25" t="str">
        <f t="shared" si="408"/>
        <v>2016_41</v>
      </c>
    </row>
    <row r="11738" spans="1:9" x14ac:dyDescent="0.25">
      <c r="A11738" s="21" t="s">
        <v>2119</v>
      </c>
      <c r="B11738" s="25">
        <v>42646</v>
      </c>
      <c r="C11738" s="21" t="s">
        <v>1015</v>
      </c>
      <c r="D11738" s="21" t="s">
        <v>1376</v>
      </c>
      <c r="E11738" s="26">
        <v>640</v>
      </c>
      <c r="G11738" s="21" t="s">
        <v>2037</v>
      </c>
      <c r="I11738" s="25" t="str">
        <f t="shared" si="408"/>
        <v>2016_41</v>
      </c>
    </row>
    <row r="11739" spans="1:9" x14ac:dyDescent="0.25">
      <c r="A11739" s="21" t="s">
        <v>2119</v>
      </c>
      <c r="B11739" s="25">
        <v>42646</v>
      </c>
      <c r="C11739" s="21" t="s">
        <v>21</v>
      </c>
      <c r="D11739" s="21" t="s">
        <v>40</v>
      </c>
      <c r="E11739" s="26">
        <v>1810</v>
      </c>
      <c r="G11739" s="21" t="s">
        <v>2553</v>
      </c>
      <c r="I11739" s="25" t="str">
        <f t="shared" si="408"/>
        <v>2016_41</v>
      </c>
    </row>
    <row r="11740" spans="1:9" x14ac:dyDescent="0.25">
      <c r="A11740" s="21" t="s">
        <v>2119</v>
      </c>
      <c r="B11740" s="25">
        <v>42646</v>
      </c>
      <c r="C11740" s="21" t="s">
        <v>21</v>
      </c>
      <c r="D11740" s="21" t="s">
        <v>40</v>
      </c>
      <c r="E11740" s="26">
        <v>2700</v>
      </c>
      <c r="G11740" s="21" t="s">
        <v>2481</v>
      </c>
      <c r="I11740" s="25" t="str">
        <f t="shared" si="408"/>
        <v>2016_41</v>
      </c>
    </row>
    <row r="11741" spans="1:9" x14ac:dyDescent="0.25">
      <c r="A11741" s="21" t="s">
        <v>2119</v>
      </c>
      <c r="B11741" s="25">
        <v>42646</v>
      </c>
      <c r="C11741" s="21" t="s">
        <v>21</v>
      </c>
      <c r="D11741" s="21" t="s">
        <v>40</v>
      </c>
      <c r="E11741" s="26">
        <v>150</v>
      </c>
      <c r="G11741" s="21" t="s">
        <v>326</v>
      </c>
      <c r="I11741" s="25" t="str">
        <f t="shared" si="408"/>
        <v>2016_41</v>
      </c>
    </row>
    <row r="11742" spans="1:9" x14ac:dyDescent="0.25">
      <c r="A11742" s="21" t="s">
        <v>2119</v>
      </c>
      <c r="B11742" s="25">
        <v>42646</v>
      </c>
      <c r="C11742" s="21" t="s">
        <v>21</v>
      </c>
      <c r="D11742" s="21" t="s">
        <v>40</v>
      </c>
      <c r="E11742" s="26">
        <v>2480</v>
      </c>
      <c r="G11742" s="21" t="s">
        <v>2038</v>
      </c>
      <c r="I11742" s="25" t="str">
        <f t="shared" si="408"/>
        <v>2016_41</v>
      </c>
    </row>
    <row r="11743" spans="1:9" x14ac:dyDescent="0.25">
      <c r="A11743" s="21" t="s">
        <v>2119</v>
      </c>
      <c r="B11743" s="25">
        <v>42646</v>
      </c>
      <c r="C11743" s="21" t="s">
        <v>21</v>
      </c>
      <c r="D11743" s="21" t="s">
        <v>40</v>
      </c>
      <c r="E11743" s="26">
        <v>150</v>
      </c>
      <c r="G11743" s="21" t="s">
        <v>306</v>
      </c>
      <c r="I11743" s="25" t="str">
        <f t="shared" si="408"/>
        <v>2016_41</v>
      </c>
    </row>
    <row r="11744" spans="1:9" x14ac:dyDescent="0.25">
      <c r="A11744" s="21" t="s">
        <v>2119</v>
      </c>
      <c r="B11744" s="25">
        <v>42646</v>
      </c>
      <c r="C11744" s="21" t="s">
        <v>21</v>
      </c>
      <c r="D11744" s="21" t="s">
        <v>40</v>
      </c>
      <c r="E11744" s="26">
        <v>260</v>
      </c>
      <c r="G11744" s="21" t="s">
        <v>331</v>
      </c>
      <c r="I11744" s="25" t="str">
        <f t="shared" si="408"/>
        <v>2016_41</v>
      </c>
    </row>
    <row r="11745" spans="1:9" x14ac:dyDescent="0.25">
      <c r="A11745" s="21" t="s">
        <v>2119</v>
      </c>
      <c r="B11745" s="25">
        <v>42646</v>
      </c>
      <c r="C11745" s="21" t="s">
        <v>21</v>
      </c>
      <c r="D11745" s="21" t="s">
        <v>40</v>
      </c>
      <c r="E11745" s="26">
        <v>150</v>
      </c>
      <c r="G11745" s="21" t="s">
        <v>290</v>
      </c>
      <c r="I11745" s="25" t="str">
        <f t="shared" si="408"/>
        <v>2016_41</v>
      </c>
    </row>
    <row r="11746" spans="1:9" x14ac:dyDescent="0.25">
      <c r="A11746" s="21" t="s">
        <v>2119</v>
      </c>
      <c r="B11746" s="25">
        <v>42646</v>
      </c>
      <c r="C11746" s="21" t="s">
        <v>21</v>
      </c>
      <c r="D11746" s="21" t="s">
        <v>1382</v>
      </c>
      <c r="E11746" s="26">
        <v>6045</v>
      </c>
      <c r="G11746" s="21" t="s">
        <v>1453</v>
      </c>
      <c r="I11746" s="25" t="str">
        <f t="shared" si="408"/>
        <v>2016_41</v>
      </c>
    </row>
    <row r="11747" spans="1:9" x14ac:dyDescent="0.25">
      <c r="A11747" s="21" t="s">
        <v>2119</v>
      </c>
      <c r="B11747" s="25">
        <v>42646</v>
      </c>
      <c r="C11747" s="21" t="s">
        <v>21</v>
      </c>
      <c r="D11747" s="21" t="s">
        <v>1382</v>
      </c>
      <c r="E11747" s="26">
        <v>500</v>
      </c>
      <c r="G11747" s="21" t="s">
        <v>1630</v>
      </c>
      <c r="I11747" s="25" t="str">
        <f t="shared" si="408"/>
        <v>2016_41</v>
      </c>
    </row>
    <row r="11748" spans="1:9" x14ac:dyDescent="0.25">
      <c r="A11748" s="21" t="s">
        <v>2119</v>
      </c>
      <c r="B11748" s="25">
        <v>42646</v>
      </c>
      <c r="C11748" s="21" t="s">
        <v>21</v>
      </c>
      <c r="D11748" s="21" t="s">
        <v>2539</v>
      </c>
      <c r="E11748" s="26">
        <v>3200</v>
      </c>
      <c r="G11748" s="21" t="s">
        <v>2012</v>
      </c>
      <c r="I11748" s="25" t="str">
        <f t="shared" si="408"/>
        <v>2016_41</v>
      </c>
    </row>
    <row r="11749" spans="1:9" x14ac:dyDescent="0.25">
      <c r="A11749" s="21" t="s">
        <v>2119</v>
      </c>
      <c r="B11749" s="25">
        <v>42647</v>
      </c>
      <c r="C11749" s="21" t="s">
        <v>6</v>
      </c>
      <c r="D11749" s="21" t="s">
        <v>2500</v>
      </c>
      <c r="E11749" s="21"/>
      <c r="F11749" s="55">
        <v>867.5</v>
      </c>
      <c r="G11749" s="21" t="s">
        <v>2481</v>
      </c>
    </row>
    <row r="11750" spans="1:9" x14ac:dyDescent="0.25">
      <c r="A11750" s="21" t="s">
        <v>2119</v>
      </c>
      <c r="B11750" s="25">
        <v>42647</v>
      </c>
      <c r="C11750" s="21" t="s">
        <v>6</v>
      </c>
      <c r="D11750" s="21" t="s">
        <v>2501</v>
      </c>
      <c r="E11750" s="21"/>
      <c r="F11750" s="55">
        <v>78.930000000000007</v>
      </c>
      <c r="G11750" s="21" t="s">
        <v>2194</v>
      </c>
    </row>
    <row r="11751" spans="1:9" x14ac:dyDescent="0.25">
      <c r="A11751" s="21" t="s">
        <v>2119</v>
      </c>
      <c r="B11751" s="25">
        <v>42647</v>
      </c>
      <c r="C11751" s="21" t="s">
        <v>6</v>
      </c>
      <c r="D11751" s="21" t="s">
        <v>2502</v>
      </c>
      <c r="E11751" s="21"/>
      <c r="F11751" s="55">
        <v>933.97</v>
      </c>
      <c r="G11751" s="21" t="s">
        <v>2012</v>
      </c>
    </row>
    <row r="11752" spans="1:9" x14ac:dyDescent="0.25">
      <c r="A11752" s="21" t="s">
        <v>2119</v>
      </c>
      <c r="B11752" s="61">
        <v>42647</v>
      </c>
      <c r="C11752" s="28" t="s">
        <v>1015</v>
      </c>
      <c r="D11752" s="28" t="s">
        <v>1216</v>
      </c>
      <c r="E11752" s="44">
        <v>500</v>
      </c>
      <c r="F11752" s="44"/>
      <c r="G11752" s="28" t="s">
        <v>2038</v>
      </c>
      <c r="H11752" s="21" t="s">
        <v>2550</v>
      </c>
      <c r="I11752" s="25" t="str">
        <f>YEAR(B11752)&amp;"_"&amp;WEEKNUM(B11752)</f>
        <v>2016_41</v>
      </c>
    </row>
    <row r="11753" spans="1:9" x14ac:dyDescent="0.25">
      <c r="A11753" s="21" t="s">
        <v>2119</v>
      </c>
      <c r="B11753" s="25">
        <v>42647</v>
      </c>
      <c r="C11753" s="21" t="s">
        <v>1015</v>
      </c>
      <c r="D11753" s="21" t="s">
        <v>1173</v>
      </c>
      <c r="E11753" s="26">
        <v>700</v>
      </c>
      <c r="G11753" s="21" t="s">
        <v>1899</v>
      </c>
      <c r="I11753" s="25" t="str">
        <f>YEAR(B11753)&amp;"_"&amp;WEEKNUM(B11753)</f>
        <v>2016_41</v>
      </c>
    </row>
    <row r="11754" spans="1:9" x14ac:dyDescent="0.25">
      <c r="A11754" s="21" t="s">
        <v>2119</v>
      </c>
      <c r="B11754" s="25">
        <v>42647</v>
      </c>
      <c r="C11754" s="21" t="s">
        <v>1015</v>
      </c>
      <c r="D11754" s="21" t="s">
        <v>1173</v>
      </c>
      <c r="E11754" s="26">
        <v>1800</v>
      </c>
      <c r="G11754" s="21" t="s">
        <v>1675</v>
      </c>
      <c r="I11754" s="25" t="str">
        <f>YEAR(B11754)&amp;"_"&amp;WEEKNUM(B11754)</f>
        <v>2016_41</v>
      </c>
    </row>
    <row r="11755" spans="1:9" x14ac:dyDescent="0.25">
      <c r="A11755" s="21" t="s">
        <v>2119</v>
      </c>
      <c r="B11755" s="61">
        <v>42647</v>
      </c>
      <c r="C11755" s="28" t="s">
        <v>1015</v>
      </c>
      <c r="D11755" s="28" t="s">
        <v>1216</v>
      </c>
      <c r="E11755" s="44">
        <v>500</v>
      </c>
      <c r="F11755" s="44"/>
      <c r="G11755" s="28" t="s">
        <v>2012</v>
      </c>
      <c r="H11755" s="21" t="s">
        <v>2550</v>
      </c>
      <c r="I11755" s="25" t="str">
        <f>YEAR(B11755)&amp;"_"&amp;WEEKNUM(B11755)</f>
        <v>2016_41</v>
      </c>
    </row>
    <row r="11756" spans="1:9" x14ac:dyDescent="0.25">
      <c r="A11756" s="21" t="s">
        <v>2119</v>
      </c>
      <c r="B11756" s="25">
        <v>42648</v>
      </c>
      <c r="C11756" s="21" t="s">
        <v>6</v>
      </c>
      <c r="D11756" s="21" t="s">
        <v>299</v>
      </c>
      <c r="E11756" s="21"/>
      <c r="F11756" s="55">
        <v>-179.15</v>
      </c>
      <c r="G11756" s="21" t="s">
        <v>1453</v>
      </c>
    </row>
    <row r="11757" spans="1:9" x14ac:dyDescent="0.25">
      <c r="A11757" s="21" t="s">
        <v>2119</v>
      </c>
      <c r="B11757" s="25">
        <v>42648</v>
      </c>
      <c r="C11757" s="21" t="s">
        <v>6</v>
      </c>
      <c r="D11757" s="21" t="s">
        <v>2494</v>
      </c>
      <c r="E11757" s="21"/>
      <c r="F11757" s="55">
        <v>79.319999999999993</v>
      </c>
      <c r="G11757" s="21" t="s">
        <v>2194</v>
      </c>
    </row>
    <row r="11758" spans="1:9" x14ac:dyDescent="0.25">
      <c r="A11758" s="21" t="s">
        <v>2119</v>
      </c>
      <c r="B11758" s="25">
        <v>42648</v>
      </c>
      <c r="C11758" s="21" t="s">
        <v>6</v>
      </c>
      <c r="D11758" s="21" t="s">
        <v>299</v>
      </c>
      <c r="E11758" s="21"/>
      <c r="F11758" s="55">
        <v>-780.28</v>
      </c>
      <c r="G11758" s="21" t="s">
        <v>1453</v>
      </c>
    </row>
    <row r="11759" spans="1:9" x14ac:dyDescent="0.25">
      <c r="A11759" s="21" t="s">
        <v>2119</v>
      </c>
      <c r="B11759" s="25">
        <v>42648</v>
      </c>
      <c r="C11759" s="21" t="s">
        <v>6</v>
      </c>
      <c r="D11759" s="21" t="s">
        <v>2495</v>
      </c>
      <c r="E11759" s="21"/>
      <c r="F11759" s="55">
        <v>229.52</v>
      </c>
      <c r="G11759" s="21" t="s">
        <v>1453</v>
      </c>
    </row>
    <row r="11760" spans="1:9" x14ac:dyDescent="0.25">
      <c r="A11760" s="21" t="s">
        <v>2119</v>
      </c>
      <c r="B11760" s="25">
        <v>42648</v>
      </c>
      <c r="C11760" s="21" t="s">
        <v>1230</v>
      </c>
      <c r="D11760" s="21" t="s">
        <v>2496</v>
      </c>
      <c r="E11760" s="21"/>
      <c r="F11760" s="55">
        <v>-188.87</v>
      </c>
      <c r="G11760" s="21" t="s">
        <v>2037</v>
      </c>
    </row>
    <row r="11761" spans="1:9" x14ac:dyDescent="0.25">
      <c r="A11761" s="21" t="s">
        <v>2119</v>
      </c>
      <c r="B11761" s="25">
        <v>42648</v>
      </c>
      <c r="C11761" s="21" t="s">
        <v>6</v>
      </c>
      <c r="D11761" s="21" t="s">
        <v>2497</v>
      </c>
      <c r="E11761" s="21"/>
      <c r="F11761" s="55">
        <v>-99.69</v>
      </c>
      <c r="G11761" s="21" t="s">
        <v>2038</v>
      </c>
    </row>
    <row r="11762" spans="1:9" x14ac:dyDescent="0.25">
      <c r="A11762" s="21" t="s">
        <v>2119</v>
      </c>
      <c r="B11762" s="25">
        <v>42648</v>
      </c>
      <c r="C11762" s="21" t="s">
        <v>1230</v>
      </c>
      <c r="D11762" s="21" t="s">
        <v>2498</v>
      </c>
      <c r="E11762" s="21"/>
      <c r="F11762" s="55">
        <v>735.6</v>
      </c>
      <c r="G11762" s="21" t="s">
        <v>2037</v>
      </c>
    </row>
    <row r="11763" spans="1:9" x14ac:dyDescent="0.25">
      <c r="A11763" s="21" t="s">
        <v>2119</v>
      </c>
      <c r="B11763" s="25">
        <v>42648</v>
      </c>
      <c r="C11763" s="21" t="s">
        <v>6</v>
      </c>
      <c r="D11763" s="21" t="s">
        <v>2499</v>
      </c>
      <c r="E11763" s="21"/>
      <c r="F11763" s="55">
        <v>231.04</v>
      </c>
      <c r="G11763" s="21" t="s">
        <v>2038</v>
      </c>
    </row>
    <row r="11764" spans="1:9" x14ac:dyDescent="0.25">
      <c r="A11764" s="21" t="s">
        <v>2119</v>
      </c>
      <c r="B11764" s="25">
        <v>42648</v>
      </c>
      <c r="C11764" s="21" t="s">
        <v>21</v>
      </c>
      <c r="D11764" s="21" t="s">
        <v>1487</v>
      </c>
      <c r="E11764" s="26">
        <v>320</v>
      </c>
      <c r="G11764" s="21" t="s">
        <v>2540</v>
      </c>
      <c r="I11764" s="25" t="str">
        <f>YEAR(B11764)&amp;"_"&amp;WEEKNUM(B11764)</f>
        <v>2016_41</v>
      </c>
    </row>
    <row r="11765" spans="1:9" x14ac:dyDescent="0.25">
      <c r="A11765" s="21" t="s">
        <v>2119</v>
      </c>
      <c r="B11765" s="25">
        <v>42649</v>
      </c>
      <c r="C11765" s="21" t="s">
        <v>6</v>
      </c>
      <c r="D11765" s="21" t="s">
        <v>2488</v>
      </c>
      <c r="E11765" s="21"/>
      <c r="F11765" s="55">
        <v>218.45</v>
      </c>
      <c r="G11765" s="21" t="s">
        <v>326</v>
      </c>
    </row>
    <row r="11766" spans="1:9" x14ac:dyDescent="0.25">
      <c r="A11766" s="21" t="s">
        <v>2119</v>
      </c>
      <c r="B11766" s="25">
        <v>42649</v>
      </c>
      <c r="C11766" s="21" t="s">
        <v>6</v>
      </c>
      <c r="D11766" s="21" t="s">
        <v>2489</v>
      </c>
      <c r="E11766" s="21"/>
      <c r="F11766" s="55">
        <v>560.69000000000005</v>
      </c>
      <c r="G11766" s="21" t="s">
        <v>1567</v>
      </c>
    </row>
    <row r="11767" spans="1:9" x14ac:dyDescent="0.25">
      <c r="A11767" s="21" t="s">
        <v>2119</v>
      </c>
      <c r="B11767" s="25">
        <v>42649</v>
      </c>
      <c r="C11767" s="21" t="s">
        <v>6</v>
      </c>
      <c r="D11767" s="21" t="s">
        <v>2490</v>
      </c>
      <c r="E11767" s="21"/>
      <c r="F11767" s="55">
        <v>1030.08</v>
      </c>
      <c r="G11767" s="21" t="s">
        <v>2194</v>
      </c>
    </row>
    <row r="11768" spans="1:9" x14ac:dyDescent="0.25">
      <c r="A11768" s="21" t="s">
        <v>2119</v>
      </c>
      <c r="B11768" s="25">
        <v>42649</v>
      </c>
      <c r="C11768" s="21" t="s">
        <v>6</v>
      </c>
      <c r="D11768" s="21" t="s">
        <v>2491</v>
      </c>
      <c r="E11768" s="21"/>
      <c r="F11768" s="55">
        <v>910.45</v>
      </c>
      <c r="G11768" s="21" t="s">
        <v>2481</v>
      </c>
    </row>
    <row r="11769" spans="1:9" x14ac:dyDescent="0.25">
      <c r="A11769" s="21" t="s">
        <v>2119</v>
      </c>
      <c r="B11769" s="25">
        <v>42649</v>
      </c>
      <c r="C11769" s="21" t="s">
        <v>6</v>
      </c>
      <c r="D11769" s="21" t="s">
        <v>2492</v>
      </c>
      <c r="E11769" s="21"/>
      <c r="F11769" s="55">
        <v>1296.51</v>
      </c>
      <c r="G11769" s="21" t="s">
        <v>2012</v>
      </c>
    </row>
    <row r="11770" spans="1:9" x14ac:dyDescent="0.25">
      <c r="A11770" s="21" t="s">
        <v>2119</v>
      </c>
      <c r="B11770" s="25">
        <v>42649</v>
      </c>
      <c r="C11770" s="21" t="s">
        <v>6</v>
      </c>
      <c r="D11770" s="21" t="s">
        <v>2493</v>
      </c>
      <c r="E11770" s="21"/>
      <c r="F11770" s="55">
        <v>1172.8599999999999</v>
      </c>
      <c r="G11770" s="21" t="s">
        <v>2038</v>
      </c>
    </row>
    <row r="11771" spans="1:9" x14ac:dyDescent="0.25">
      <c r="A11771" s="21" t="s">
        <v>2119</v>
      </c>
      <c r="B11771" s="25">
        <v>42650</v>
      </c>
      <c r="C11771" s="21" t="s">
        <v>6</v>
      </c>
      <c r="D11771" s="21" t="s">
        <v>2485</v>
      </c>
      <c r="E11771" s="21"/>
      <c r="F11771" s="55">
        <v>122.54</v>
      </c>
      <c r="G11771" s="21" t="s">
        <v>1453</v>
      </c>
    </row>
    <row r="11772" spans="1:9" x14ac:dyDescent="0.25">
      <c r="A11772" s="21" t="s">
        <v>2119</v>
      </c>
      <c r="B11772" s="25">
        <v>42650</v>
      </c>
      <c r="C11772" s="21" t="s">
        <v>1230</v>
      </c>
      <c r="D11772" s="21" t="s">
        <v>2486</v>
      </c>
      <c r="E11772" s="21"/>
      <c r="F11772" s="55">
        <v>35.74</v>
      </c>
      <c r="G11772" s="21" t="s">
        <v>2037</v>
      </c>
    </row>
    <row r="11773" spans="1:9" x14ac:dyDescent="0.25">
      <c r="A11773" s="21" t="s">
        <v>2119</v>
      </c>
      <c r="B11773" s="25">
        <v>42650</v>
      </c>
      <c r="C11773" s="21" t="s">
        <v>1230</v>
      </c>
      <c r="D11773" s="21" t="s">
        <v>2487</v>
      </c>
      <c r="E11773" s="21"/>
      <c r="F11773" s="55">
        <v>553.83000000000004</v>
      </c>
      <c r="G11773" s="21" t="s">
        <v>2037</v>
      </c>
    </row>
    <row r="11774" spans="1:9" x14ac:dyDescent="0.25">
      <c r="A11774" s="21" t="s">
        <v>2119</v>
      </c>
      <c r="B11774" s="25">
        <v>42650</v>
      </c>
      <c r="C11774" s="21" t="s">
        <v>21</v>
      </c>
      <c r="D11774" s="21" t="s">
        <v>255</v>
      </c>
      <c r="E11774" s="26">
        <v>2000</v>
      </c>
      <c r="G11774" s="21" t="s">
        <v>2481</v>
      </c>
      <c r="I11774" s="25" t="str">
        <f>YEAR(B11774)&amp;"_"&amp;WEEKNUM(B11774)</f>
        <v>2016_41</v>
      </c>
    </row>
    <row r="11775" spans="1:9" x14ac:dyDescent="0.25">
      <c r="A11775" s="21" t="s">
        <v>2119</v>
      </c>
      <c r="B11775" s="25">
        <v>42650</v>
      </c>
      <c r="C11775" s="21" t="s">
        <v>21</v>
      </c>
      <c r="D11775" s="21" t="s">
        <v>255</v>
      </c>
      <c r="E11775" s="26">
        <v>2000</v>
      </c>
      <c r="G11775" s="21" t="s">
        <v>2552</v>
      </c>
      <c r="I11775" s="25" t="str">
        <f>YEAR(B11775)&amp;"_"&amp;WEEKNUM(B11775)</f>
        <v>2016_41</v>
      </c>
    </row>
    <row r="11776" spans="1:9" x14ac:dyDescent="0.25">
      <c r="A11776" s="21" t="s">
        <v>2119</v>
      </c>
      <c r="B11776" s="25">
        <v>42651</v>
      </c>
      <c r="C11776" s="21" t="s">
        <v>6</v>
      </c>
      <c r="D11776" s="21" t="s">
        <v>2482</v>
      </c>
      <c r="E11776" s="21"/>
      <c r="F11776" s="55">
        <v>1439.85</v>
      </c>
      <c r="G11776" s="21" t="s">
        <v>2194</v>
      </c>
    </row>
    <row r="11777" spans="1:9" x14ac:dyDescent="0.25">
      <c r="A11777" s="21" t="s">
        <v>2119</v>
      </c>
      <c r="B11777" s="25">
        <v>42651</v>
      </c>
      <c r="C11777" s="21" t="s">
        <v>1230</v>
      </c>
      <c r="D11777" s="21" t="s">
        <v>2483</v>
      </c>
      <c r="E11777" s="21"/>
      <c r="F11777" s="55">
        <v>212.11</v>
      </c>
      <c r="G11777" s="21" t="s">
        <v>2038</v>
      </c>
    </row>
    <row r="11778" spans="1:9" x14ac:dyDescent="0.25">
      <c r="A11778" s="21" t="s">
        <v>2119</v>
      </c>
      <c r="B11778" s="25">
        <v>42651</v>
      </c>
      <c r="C11778" s="21" t="s">
        <v>6</v>
      </c>
      <c r="D11778" s="21" t="s">
        <v>2484</v>
      </c>
      <c r="E11778" s="21"/>
      <c r="F11778" s="55">
        <v>181.73</v>
      </c>
      <c r="G11778" s="21" t="s">
        <v>2038</v>
      </c>
    </row>
    <row r="11779" spans="1:9" x14ac:dyDescent="0.25">
      <c r="A11779" s="21" t="s">
        <v>2119</v>
      </c>
      <c r="B11779" s="25">
        <v>42653</v>
      </c>
      <c r="C11779" s="21" t="s">
        <v>6</v>
      </c>
      <c r="D11779" s="21" t="s">
        <v>2547</v>
      </c>
      <c r="E11779" s="21"/>
      <c r="F11779" s="55">
        <v>77.84</v>
      </c>
      <c r="G11779" s="21" t="s">
        <v>2552</v>
      </c>
    </row>
    <row r="11780" spans="1:9" x14ac:dyDescent="0.25">
      <c r="A11780" s="21" t="s">
        <v>2119</v>
      </c>
      <c r="B11780" s="25">
        <v>42653</v>
      </c>
      <c r="C11780" s="21" t="s">
        <v>6</v>
      </c>
      <c r="D11780" s="21" t="s">
        <v>2548</v>
      </c>
      <c r="E11780" s="21"/>
      <c r="F11780" s="55">
        <v>1358.97</v>
      </c>
      <c r="G11780" s="21" t="s">
        <v>2194</v>
      </c>
    </row>
    <row r="11781" spans="1:9" x14ac:dyDescent="0.25">
      <c r="A11781" s="21" t="s">
        <v>2119</v>
      </c>
      <c r="B11781" s="25">
        <v>42654</v>
      </c>
      <c r="C11781" s="21" t="s">
        <v>21</v>
      </c>
      <c r="D11781" s="21" t="s">
        <v>1419</v>
      </c>
      <c r="E11781" s="26">
        <v>8500</v>
      </c>
      <c r="G11781" s="21" t="s">
        <v>2194</v>
      </c>
      <c r="I11781" s="25" t="str">
        <f t="shared" ref="I11781:I11790" si="409">YEAR(B11781)&amp;"_"&amp;WEEKNUM(B11781)</f>
        <v>2016_42</v>
      </c>
    </row>
    <row r="11782" spans="1:9" x14ac:dyDescent="0.25">
      <c r="A11782" s="21" t="s">
        <v>2119</v>
      </c>
      <c r="B11782" s="25">
        <v>42654</v>
      </c>
      <c r="C11782" s="21" t="s">
        <v>21</v>
      </c>
      <c r="D11782" s="21" t="s">
        <v>40</v>
      </c>
      <c r="E11782" s="26">
        <v>630</v>
      </c>
      <c r="G11782" s="21" t="s">
        <v>1567</v>
      </c>
      <c r="I11782" s="25" t="str">
        <f t="shared" si="409"/>
        <v>2016_42</v>
      </c>
    </row>
    <row r="11783" spans="1:9" x14ac:dyDescent="0.25">
      <c r="A11783" s="21" t="s">
        <v>2119</v>
      </c>
      <c r="B11783" s="25">
        <v>42654</v>
      </c>
      <c r="C11783" s="21" t="s">
        <v>21</v>
      </c>
      <c r="D11783" s="21" t="s">
        <v>40</v>
      </c>
      <c r="E11783" s="26">
        <v>260</v>
      </c>
      <c r="G11783" s="21" t="s">
        <v>326</v>
      </c>
      <c r="I11783" s="25" t="str">
        <f t="shared" si="409"/>
        <v>2016_42</v>
      </c>
    </row>
    <row r="11784" spans="1:9" x14ac:dyDescent="0.25">
      <c r="A11784" s="21" t="s">
        <v>2119</v>
      </c>
      <c r="B11784" s="25">
        <v>42654</v>
      </c>
      <c r="C11784" s="21" t="s">
        <v>21</v>
      </c>
      <c r="D11784" s="21" t="s">
        <v>40</v>
      </c>
      <c r="E11784" s="26">
        <v>4640</v>
      </c>
      <c r="G11784" s="21" t="s">
        <v>2038</v>
      </c>
      <c r="I11784" s="25" t="str">
        <f t="shared" si="409"/>
        <v>2016_42</v>
      </c>
    </row>
    <row r="11785" spans="1:9" x14ac:dyDescent="0.25">
      <c r="A11785" s="21" t="s">
        <v>2119</v>
      </c>
      <c r="B11785" s="25">
        <v>42654</v>
      </c>
      <c r="C11785" s="21" t="s">
        <v>21</v>
      </c>
      <c r="D11785" s="21" t="s">
        <v>40</v>
      </c>
      <c r="E11785" s="26">
        <v>5530</v>
      </c>
      <c r="G11785" s="21" t="s">
        <v>2012</v>
      </c>
      <c r="I11785" s="25" t="str">
        <f t="shared" si="409"/>
        <v>2016_42</v>
      </c>
    </row>
    <row r="11786" spans="1:9" x14ac:dyDescent="0.25">
      <c r="A11786" s="21" t="s">
        <v>2119</v>
      </c>
      <c r="B11786" s="25">
        <v>42654</v>
      </c>
      <c r="C11786" s="21" t="s">
        <v>21</v>
      </c>
      <c r="D11786" s="21" t="s">
        <v>924</v>
      </c>
      <c r="E11786" s="26">
        <v>175</v>
      </c>
      <c r="G11786" s="21" t="s">
        <v>2038</v>
      </c>
      <c r="I11786" s="25" t="str">
        <f t="shared" si="409"/>
        <v>2016_42</v>
      </c>
    </row>
    <row r="11787" spans="1:9" x14ac:dyDescent="0.25">
      <c r="A11787" s="21" t="s">
        <v>2119</v>
      </c>
      <c r="B11787" s="25">
        <v>42654</v>
      </c>
      <c r="C11787" s="21" t="s">
        <v>21</v>
      </c>
      <c r="D11787" s="21" t="s">
        <v>924</v>
      </c>
      <c r="E11787" s="26">
        <v>3000</v>
      </c>
      <c r="G11787" s="21" t="s">
        <v>2481</v>
      </c>
      <c r="I11787" s="25" t="str">
        <f t="shared" si="409"/>
        <v>2016_42</v>
      </c>
    </row>
    <row r="11788" spans="1:9" x14ac:dyDescent="0.25">
      <c r="A11788" s="21" t="s">
        <v>2119</v>
      </c>
      <c r="B11788" s="25">
        <v>42654</v>
      </c>
      <c r="C11788" s="21" t="s">
        <v>21</v>
      </c>
      <c r="D11788" s="21" t="s">
        <v>924</v>
      </c>
      <c r="E11788" s="26">
        <v>600</v>
      </c>
      <c r="G11788" s="21" t="s">
        <v>905</v>
      </c>
      <c r="I11788" s="25" t="str">
        <f t="shared" si="409"/>
        <v>2016_42</v>
      </c>
    </row>
    <row r="11789" spans="1:9" x14ac:dyDescent="0.25">
      <c r="A11789" s="21" t="s">
        <v>2119</v>
      </c>
      <c r="B11789" s="25">
        <v>42654</v>
      </c>
      <c r="C11789" s="21" t="s">
        <v>21</v>
      </c>
      <c r="D11789" s="21" t="s">
        <v>560</v>
      </c>
      <c r="E11789" s="26">
        <v>5</v>
      </c>
      <c r="G11789" s="21" t="s">
        <v>290</v>
      </c>
      <c r="I11789" s="25" t="str">
        <f t="shared" si="409"/>
        <v>2016_42</v>
      </c>
    </row>
    <row r="11790" spans="1:9" x14ac:dyDescent="0.25">
      <c r="A11790" s="21" t="s">
        <v>2119</v>
      </c>
      <c r="B11790" s="25">
        <v>42654</v>
      </c>
      <c r="C11790" s="21" t="s">
        <v>1015</v>
      </c>
      <c r="D11790" s="21" t="s">
        <v>40</v>
      </c>
      <c r="E11790" s="26">
        <v>3200</v>
      </c>
      <c r="G11790" s="21" t="s">
        <v>2037</v>
      </c>
      <c r="I11790" s="25" t="str">
        <f t="shared" si="409"/>
        <v>2016_42</v>
      </c>
    </row>
    <row r="11791" spans="1:9" x14ac:dyDescent="0.25">
      <c r="A11791" s="21" t="s">
        <v>2119</v>
      </c>
      <c r="B11791" s="25">
        <v>42654</v>
      </c>
      <c r="C11791" s="21" t="s">
        <v>6</v>
      </c>
      <c r="D11791" s="21" t="s">
        <v>2544</v>
      </c>
      <c r="E11791" s="21"/>
      <c r="F11791" s="55">
        <v>98.62</v>
      </c>
      <c r="G11791" s="21" t="s">
        <v>1630</v>
      </c>
    </row>
    <row r="11792" spans="1:9" x14ac:dyDescent="0.25">
      <c r="A11792" s="21" t="s">
        <v>2119</v>
      </c>
      <c r="B11792" s="25">
        <v>42654</v>
      </c>
      <c r="C11792" s="21" t="s">
        <v>6</v>
      </c>
      <c r="D11792" s="21" t="s">
        <v>2545</v>
      </c>
      <c r="E11792" s="21"/>
      <c r="F11792" s="55">
        <v>650.70000000000005</v>
      </c>
      <c r="G11792" s="21" t="s">
        <v>2038</v>
      </c>
    </row>
    <row r="11793" spans="1:9" x14ac:dyDescent="0.25">
      <c r="A11793" s="21" t="s">
        <v>2119</v>
      </c>
      <c r="B11793" s="25">
        <v>42654</v>
      </c>
      <c r="C11793" s="21" t="s">
        <v>6</v>
      </c>
      <c r="D11793" s="21" t="s">
        <v>2546</v>
      </c>
      <c r="E11793" s="21"/>
      <c r="F11793" s="55">
        <v>183.54</v>
      </c>
      <c r="G11793" s="21" t="s">
        <v>2012</v>
      </c>
    </row>
    <row r="11794" spans="1:9" x14ac:dyDescent="0.25">
      <c r="A11794" s="21" t="s">
        <v>2119</v>
      </c>
      <c r="B11794" s="25">
        <v>42655</v>
      </c>
      <c r="C11794" s="21" t="s">
        <v>6</v>
      </c>
      <c r="D11794" s="21" t="s">
        <v>2541</v>
      </c>
      <c r="E11794" s="21"/>
      <c r="F11794" s="55">
        <v>1237.8900000000001</v>
      </c>
      <c r="G11794" s="21" t="s">
        <v>2038</v>
      </c>
    </row>
    <row r="11795" spans="1:9" x14ac:dyDescent="0.25">
      <c r="A11795" s="21" t="s">
        <v>2119</v>
      </c>
      <c r="B11795" s="25">
        <v>42655</v>
      </c>
      <c r="C11795" s="21" t="s">
        <v>6</v>
      </c>
      <c r="D11795" s="21" t="s">
        <v>2542</v>
      </c>
      <c r="E11795" s="21"/>
      <c r="F11795" s="55">
        <v>235.45</v>
      </c>
      <c r="G11795" s="21" t="s">
        <v>2194</v>
      </c>
    </row>
    <row r="11796" spans="1:9" x14ac:dyDescent="0.25">
      <c r="A11796" s="21" t="s">
        <v>2119</v>
      </c>
      <c r="B11796" s="25">
        <v>42655</v>
      </c>
      <c r="C11796" s="21" t="s">
        <v>6</v>
      </c>
      <c r="D11796" s="21" t="s">
        <v>2543</v>
      </c>
      <c r="E11796" s="21"/>
      <c r="F11796" s="55">
        <v>250.41</v>
      </c>
      <c r="G11796" s="21" t="s">
        <v>2540</v>
      </c>
    </row>
    <row r="11797" spans="1:9" x14ac:dyDescent="0.25">
      <c r="A11797" s="21" t="s">
        <v>2119</v>
      </c>
      <c r="B11797" s="25">
        <v>42656</v>
      </c>
      <c r="C11797" s="21" t="s">
        <v>1015</v>
      </c>
      <c r="D11797" s="21" t="s">
        <v>1147</v>
      </c>
      <c r="E11797" s="26">
        <v>300</v>
      </c>
      <c r="G11797" s="21" t="s">
        <v>1199</v>
      </c>
      <c r="I11797" s="25" t="str">
        <f>YEAR(B11797)&amp;"_"&amp;WEEKNUM(B11797)</f>
        <v>2016_42</v>
      </c>
    </row>
    <row r="11798" spans="1:9" x14ac:dyDescent="0.25">
      <c r="A11798" s="21" t="s">
        <v>2119</v>
      </c>
      <c r="B11798" s="25">
        <v>42656</v>
      </c>
      <c r="C11798" s="21" t="s">
        <v>6</v>
      </c>
      <c r="D11798" s="21" t="s">
        <v>2557</v>
      </c>
      <c r="E11798" s="21"/>
      <c r="F11798" s="55">
        <v>339.89</v>
      </c>
      <c r="G11798" s="21" t="s">
        <v>1453</v>
      </c>
    </row>
    <row r="11799" spans="1:9" x14ac:dyDescent="0.25">
      <c r="A11799" s="21" t="s">
        <v>2119</v>
      </c>
      <c r="B11799" s="25">
        <v>42656</v>
      </c>
      <c r="C11799" s="21" t="s">
        <v>6</v>
      </c>
      <c r="D11799" s="21" t="s">
        <v>2558</v>
      </c>
      <c r="E11799" s="21"/>
      <c r="F11799" s="55">
        <v>352.61</v>
      </c>
      <c r="G11799" s="21" t="s">
        <v>2194</v>
      </c>
    </row>
    <row r="11800" spans="1:9" x14ac:dyDescent="0.25">
      <c r="A11800" s="21" t="s">
        <v>2119</v>
      </c>
      <c r="B11800" s="25">
        <v>42656</v>
      </c>
      <c r="C11800" s="21" t="s">
        <v>6</v>
      </c>
      <c r="D11800" s="21" t="s">
        <v>2559</v>
      </c>
      <c r="E11800" s="21"/>
      <c r="F11800" s="55">
        <v>213.44</v>
      </c>
      <c r="G11800" s="21" t="s">
        <v>2038</v>
      </c>
    </row>
    <row r="11801" spans="1:9" x14ac:dyDescent="0.25">
      <c r="A11801" s="21" t="s">
        <v>2119</v>
      </c>
      <c r="B11801" s="25">
        <v>42656</v>
      </c>
      <c r="C11801" s="21" t="s">
        <v>6</v>
      </c>
      <c r="D11801" s="21" t="s">
        <v>2560</v>
      </c>
      <c r="E11801" s="21"/>
      <c r="F11801" s="55">
        <v>206.9</v>
      </c>
      <c r="G11801" s="21" t="s">
        <v>2012</v>
      </c>
    </row>
    <row r="11802" spans="1:9" x14ac:dyDescent="0.25">
      <c r="A11802" s="21" t="s">
        <v>2119</v>
      </c>
      <c r="B11802" s="25">
        <v>42656</v>
      </c>
      <c r="C11802" s="21" t="s">
        <v>1230</v>
      </c>
      <c r="D11802" s="21" t="s">
        <v>2561</v>
      </c>
      <c r="E11802" s="21"/>
      <c r="F11802" s="55">
        <v>170.19</v>
      </c>
      <c r="G11802" s="21" t="s">
        <v>1399</v>
      </c>
    </row>
    <row r="11803" spans="1:9" x14ac:dyDescent="0.25">
      <c r="A11803" s="21" t="s">
        <v>2119</v>
      </c>
      <c r="B11803" s="25">
        <v>42656</v>
      </c>
      <c r="C11803" s="21" t="s">
        <v>6</v>
      </c>
      <c r="D11803" s="21" t="s">
        <v>2562</v>
      </c>
      <c r="E11803" s="21"/>
      <c r="F11803" s="55">
        <v>58.46</v>
      </c>
      <c r="G11803" s="21" t="s">
        <v>164</v>
      </c>
    </row>
    <row r="11804" spans="1:9" x14ac:dyDescent="0.25">
      <c r="A11804" s="21" t="s">
        <v>2119</v>
      </c>
      <c r="B11804" s="25">
        <v>42656</v>
      </c>
      <c r="C11804" s="21" t="s">
        <v>6</v>
      </c>
      <c r="D11804" s="21" t="s">
        <v>2563</v>
      </c>
      <c r="E11804" s="21"/>
      <c r="F11804" s="55">
        <v>68.180000000000007</v>
      </c>
      <c r="G11804" s="21" t="s">
        <v>2038</v>
      </c>
    </row>
    <row r="11805" spans="1:9" x14ac:dyDescent="0.25">
      <c r="A11805" s="21" t="s">
        <v>2119</v>
      </c>
      <c r="B11805" s="25">
        <v>42657</v>
      </c>
      <c r="C11805" s="21" t="s">
        <v>1015</v>
      </c>
      <c r="D11805" s="21" t="s">
        <v>65</v>
      </c>
      <c r="E11805" s="26">
        <v>20000</v>
      </c>
      <c r="G11805" s="21" t="s">
        <v>2193</v>
      </c>
      <c r="I11805" s="25" t="str">
        <f>YEAR(B11805)&amp;"_"&amp;WEEKNUM(B11805)</f>
        <v>2016_42</v>
      </c>
    </row>
    <row r="11806" spans="1:9" x14ac:dyDescent="0.25">
      <c r="A11806" s="21" t="s">
        <v>2119</v>
      </c>
      <c r="B11806" s="25">
        <v>42657</v>
      </c>
      <c r="C11806" s="21" t="s">
        <v>6</v>
      </c>
      <c r="D11806" s="21" t="s">
        <v>2564</v>
      </c>
      <c r="E11806" s="21"/>
      <c r="F11806" s="55">
        <v>899.17</v>
      </c>
      <c r="G11806" s="21" t="s">
        <v>1453</v>
      </c>
    </row>
    <row r="11807" spans="1:9" x14ac:dyDescent="0.25">
      <c r="A11807" s="21" t="s">
        <v>2119</v>
      </c>
      <c r="B11807" s="25">
        <v>42657</v>
      </c>
      <c r="C11807" s="21" t="s">
        <v>6</v>
      </c>
      <c r="D11807" s="21" t="s">
        <v>299</v>
      </c>
      <c r="E11807" s="21"/>
      <c r="F11807" s="55">
        <v>-250</v>
      </c>
      <c r="G11807" s="21" t="s">
        <v>1453</v>
      </c>
    </row>
    <row r="11808" spans="1:9" x14ac:dyDescent="0.25">
      <c r="A11808" s="21" t="s">
        <v>2119</v>
      </c>
      <c r="B11808" s="25">
        <v>42657</v>
      </c>
      <c r="C11808" s="21" t="s">
        <v>6</v>
      </c>
      <c r="D11808" s="21" t="s">
        <v>2565</v>
      </c>
      <c r="E11808" s="21"/>
      <c r="F11808" s="55">
        <v>640.23</v>
      </c>
      <c r="G11808" s="21" t="s">
        <v>1453</v>
      </c>
    </row>
    <row r="11809" spans="1:9" x14ac:dyDescent="0.25">
      <c r="A11809" s="21" t="s">
        <v>2119</v>
      </c>
      <c r="B11809" s="25">
        <v>42657</v>
      </c>
      <c r="C11809" s="21" t="s">
        <v>6</v>
      </c>
      <c r="D11809" s="21" t="s">
        <v>2566</v>
      </c>
      <c r="E11809" s="21"/>
      <c r="F11809" s="55">
        <v>381</v>
      </c>
      <c r="G11809" s="21" t="s">
        <v>2194</v>
      </c>
    </row>
    <row r="11810" spans="1:9" x14ac:dyDescent="0.25">
      <c r="A11810" s="21" t="s">
        <v>2119</v>
      </c>
      <c r="B11810" s="25">
        <v>42657</v>
      </c>
      <c r="C11810" s="21" t="s">
        <v>6</v>
      </c>
      <c r="D11810" s="21" t="s">
        <v>2567</v>
      </c>
      <c r="E11810" s="21"/>
      <c r="F11810" s="55">
        <v>758.28</v>
      </c>
      <c r="G11810" s="21" t="s">
        <v>2481</v>
      </c>
    </row>
    <row r="11811" spans="1:9" x14ac:dyDescent="0.25">
      <c r="A11811" s="21" t="s">
        <v>2119</v>
      </c>
      <c r="B11811" s="25">
        <v>42657</v>
      </c>
      <c r="C11811" s="21" t="s">
        <v>6</v>
      </c>
      <c r="D11811" s="21" t="s">
        <v>2568</v>
      </c>
      <c r="E11811" s="21"/>
      <c r="F11811" s="55">
        <v>219.38</v>
      </c>
      <c r="G11811" s="21" t="s">
        <v>2038</v>
      </c>
    </row>
    <row r="11812" spans="1:9" x14ac:dyDescent="0.25">
      <c r="A11812" s="21" t="s">
        <v>2119</v>
      </c>
      <c r="B11812" s="25">
        <v>42658</v>
      </c>
      <c r="C11812" s="21" t="s">
        <v>6</v>
      </c>
      <c r="D11812" s="21" t="s">
        <v>2569</v>
      </c>
      <c r="E11812" s="21"/>
      <c r="F11812" s="55">
        <v>495.55</v>
      </c>
      <c r="G11812" s="21" t="s">
        <v>1453</v>
      </c>
    </row>
    <row r="11813" spans="1:9" x14ac:dyDescent="0.25">
      <c r="A11813" s="21" t="s">
        <v>2119</v>
      </c>
      <c r="B11813" s="25">
        <v>42658</v>
      </c>
      <c r="C11813" s="21" t="s">
        <v>6</v>
      </c>
      <c r="D11813" s="21" t="s">
        <v>2570</v>
      </c>
      <c r="E11813" s="21"/>
      <c r="F11813" s="55">
        <v>316.20999999999998</v>
      </c>
      <c r="G11813" s="21" t="s">
        <v>1364</v>
      </c>
    </row>
    <row r="11814" spans="1:9" x14ac:dyDescent="0.25">
      <c r="A11814" s="21" t="s">
        <v>2119</v>
      </c>
      <c r="B11814" s="25">
        <v>42658</v>
      </c>
      <c r="C11814" s="21" t="s">
        <v>6</v>
      </c>
      <c r="D11814" s="21" t="s">
        <v>2571</v>
      </c>
      <c r="E11814" s="21"/>
      <c r="F11814" s="55">
        <v>106.41</v>
      </c>
      <c r="G11814" s="21" t="s">
        <v>2194</v>
      </c>
    </row>
    <row r="11815" spans="1:9" x14ac:dyDescent="0.25">
      <c r="A11815" s="21" t="s">
        <v>2119</v>
      </c>
      <c r="B11815" s="25">
        <v>42658</v>
      </c>
      <c r="C11815" s="21" t="s">
        <v>1230</v>
      </c>
      <c r="D11815" s="21" t="s">
        <v>2572</v>
      </c>
      <c r="E11815" s="21"/>
      <c r="F11815" s="55">
        <v>529.33000000000004</v>
      </c>
      <c r="G11815" s="21" t="s">
        <v>2037</v>
      </c>
    </row>
    <row r="11816" spans="1:9" x14ac:dyDescent="0.25">
      <c r="A11816" s="21" t="s">
        <v>2119</v>
      </c>
      <c r="B11816" s="25">
        <v>42660</v>
      </c>
      <c r="C11816" s="21" t="s">
        <v>1015</v>
      </c>
      <c r="D11816" s="21" t="s">
        <v>1382</v>
      </c>
      <c r="E11816" s="26">
        <v>7000</v>
      </c>
      <c r="G11816" s="21" t="s">
        <v>1453</v>
      </c>
      <c r="I11816" s="25" t="str">
        <f>YEAR(B11816)&amp;"_"&amp;WEEKNUM(B11816)</f>
        <v>2016_43</v>
      </c>
    </row>
    <row r="11817" spans="1:9" x14ac:dyDescent="0.25">
      <c r="A11817" s="21" t="s">
        <v>2119</v>
      </c>
      <c r="B11817" s="25">
        <v>42660</v>
      </c>
      <c r="C11817" s="21" t="s">
        <v>6</v>
      </c>
      <c r="D11817" s="21" t="s">
        <v>2573</v>
      </c>
      <c r="E11817" s="21"/>
      <c r="F11817" s="55">
        <v>135.09</v>
      </c>
      <c r="G11817" s="21" t="s">
        <v>2553</v>
      </c>
    </row>
    <row r="11818" spans="1:9" x14ac:dyDescent="0.25">
      <c r="A11818" s="21" t="s">
        <v>2119</v>
      </c>
      <c r="B11818" s="25">
        <v>42660</v>
      </c>
      <c r="C11818" s="21" t="s">
        <v>1230</v>
      </c>
      <c r="D11818" s="21" t="s">
        <v>2574</v>
      </c>
      <c r="E11818" s="21"/>
      <c r="F11818" s="55">
        <v>100.74</v>
      </c>
      <c r="G11818" s="21" t="s">
        <v>1832</v>
      </c>
    </row>
    <row r="11819" spans="1:9" x14ac:dyDescent="0.25">
      <c r="A11819" s="21" t="s">
        <v>2119</v>
      </c>
      <c r="B11819" s="25">
        <v>42660</v>
      </c>
      <c r="C11819" s="21" t="s">
        <v>6</v>
      </c>
      <c r="D11819" s="21" t="s">
        <v>2575</v>
      </c>
      <c r="E11819" s="21"/>
      <c r="F11819" s="55">
        <v>25.42</v>
      </c>
      <c r="G11819" s="21" t="s">
        <v>97</v>
      </c>
    </row>
    <row r="11820" spans="1:9" x14ac:dyDescent="0.25">
      <c r="A11820" s="21" t="s">
        <v>2119</v>
      </c>
      <c r="B11820" s="25">
        <v>42660</v>
      </c>
      <c r="C11820" s="21" t="s">
        <v>6</v>
      </c>
      <c r="D11820" s="21" t="s">
        <v>2576</v>
      </c>
      <c r="E11820" s="21"/>
      <c r="F11820" s="55">
        <v>177.68</v>
      </c>
      <c r="G11820" s="21" t="s">
        <v>2194</v>
      </c>
    </row>
    <row r="11821" spans="1:9" x14ac:dyDescent="0.25">
      <c r="A11821" s="21" t="s">
        <v>2119</v>
      </c>
      <c r="B11821" s="25">
        <v>42660</v>
      </c>
      <c r="C11821" s="21" t="s">
        <v>1230</v>
      </c>
      <c r="D11821" s="21" t="s">
        <v>2577</v>
      </c>
      <c r="E11821" s="21"/>
      <c r="F11821" s="55">
        <v>83.34</v>
      </c>
      <c r="G11821" s="21" t="s">
        <v>2578</v>
      </c>
    </row>
    <row r="11822" spans="1:9" x14ac:dyDescent="0.25">
      <c r="A11822" s="21" t="s">
        <v>2119</v>
      </c>
      <c r="B11822" s="25">
        <v>42660</v>
      </c>
      <c r="C11822" s="21" t="s">
        <v>6</v>
      </c>
      <c r="D11822" s="21" t="s">
        <v>2579</v>
      </c>
      <c r="E11822" s="21"/>
      <c r="F11822" s="55">
        <v>346.94</v>
      </c>
      <c r="G11822" s="21" t="s">
        <v>2481</v>
      </c>
    </row>
    <row r="11823" spans="1:9" x14ac:dyDescent="0.25">
      <c r="A11823" s="21" t="s">
        <v>2119</v>
      </c>
      <c r="B11823" s="25">
        <v>42660</v>
      </c>
      <c r="C11823" s="21" t="s">
        <v>1230</v>
      </c>
      <c r="D11823" s="21" t="s">
        <v>2580</v>
      </c>
      <c r="E11823" s="21"/>
      <c r="F11823" s="55">
        <v>231.73</v>
      </c>
      <c r="G11823" s="21" t="s">
        <v>2037</v>
      </c>
    </row>
    <row r="11824" spans="1:9" x14ac:dyDescent="0.25">
      <c r="A11824" s="21" t="s">
        <v>2119</v>
      </c>
      <c r="B11824" s="25">
        <v>42661</v>
      </c>
      <c r="C11824" s="21" t="s">
        <v>21</v>
      </c>
      <c r="D11824" s="21" t="s">
        <v>2554</v>
      </c>
      <c r="E11824" s="26">
        <v>-8178.15</v>
      </c>
      <c r="G11824" s="21" t="s">
        <v>1006</v>
      </c>
      <c r="I11824" s="25" t="str">
        <f>YEAR(B11824)&amp;"_"&amp;WEEKNUM(B11824)</f>
        <v>2016_43</v>
      </c>
    </row>
    <row r="11825" spans="1:9" x14ac:dyDescent="0.25">
      <c r="A11825" s="21" t="s">
        <v>2119</v>
      </c>
      <c r="B11825" s="25">
        <v>42661</v>
      </c>
      <c r="C11825" s="21" t="s">
        <v>21</v>
      </c>
      <c r="D11825" s="21" t="s">
        <v>2555</v>
      </c>
      <c r="E11825" s="26">
        <v>-106495.2</v>
      </c>
      <c r="G11825" s="21" t="s">
        <v>1006</v>
      </c>
      <c r="I11825" s="25" t="str">
        <f>YEAR(B11825)&amp;"_"&amp;WEEKNUM(B11825)</f>
        <v>2016_43</v>
      </c>
    </row>
    <row r="11826" spans="1:9" x14ac:dyDescent="0.25">
      <c r="A11826" s="21" t="s">
        <v>2119</v>
      </c>
      <c r="B11826" s="25">
        <v>42661</v>
      </c>
      <c r="C11826" s="21" t="s">
        <v>6</v>
      </c>
      <c r="D11826" s="21" t="s">
        <v>2581</v>
      </c>
      <c r="E11826" s="21"/>
      <c r="F11826" s="55">
        <v>989.89</v>
      </c>
      <c r="G11826" s="21" t="s">
        <v>1453</v>
      </c>
    </row>
    <row r="11827" spans="1:9" x14ac:dyDescent="0.25">
      <c r="A11827" s="21" t="s">
        <v>2119</v>
      </c>
      <c r="B11827" s="25">
        <v>42661</v>
      </c>
      <c r="C11827" s="21" t="s">
        <v>6</v>
      </c>
      <c r="D11827" s="21" t="s">
        <v>2582</v>
      </c>
      <c r="E11827" s="21"/>
      <c r="F11827" s="55">
        <v>397.87</v>
      </c>
      <c r="G11827" s="21" t="s">
        <v>2481</v>
      </c>
    </row>
    <row r="11828" spans="1:9" x14ac:dyDescent="0.25">
      <c r="A11828" s="21" t="s">
        <v>2119</v>
      </c>
      <c r="B11828" s="25">
        <v>42661</v>
      </c>
      <c r="C11828" s="21" t="s">
        <v>6</v>
      </c>
      <c r="D11828" s="21" t="s">
        <v>2583</v>
      </c>
      <c r="E11828" s="21"/>
      <c r="F11828" s="55">
        <v>152.66999999999999</v>
      </c>
      <c r="G11828" s="21" t="s">
        <v>2194</v>
      </c>
    </row>
    <row r="11829" spans="1:9" x14ac:dyDescent="0.25">
      <c r="A11829" s="21" t="s">
        <v>2119</v>
      </c>
      <c r="B11829" s="25">
        <v>42661</v>
      </c>
      <c r="C11829" s="21" t="s">
        <v>6</v>
      </c>
      <c r="D11829" s="21" t="s">
        <v>2584</v>
      </c>
      <c r="E11829" s="21"/>
      <c r="F11829" s="55">
        <v>59.05</v>
      </c>
      <c r="G11829" s="21" t="s">
        <v>2540</v>
      </c>
    </row>
    <row r="11830" spans="1:9" x14ac:dyDescent="0.25">
      <c r="A11830" s="21" t="s">
        <v>2119</v>
      </c>
      <c r="B11830" s="25">
        <v>42661</v>
      </c>
      <c r="C11830" s="21" t="s">
        <v>6</v>
      </c>
      <c r="D11830" s="21" t="s">
        <v>2585</v>
      </c>
      <c r="E11830" s="21"/>
      <c r="F11830" s="55">
        <v>131.28</v>
      </c>
      <c r="G11830" s="21" t="s">
        <v>1453</v>
      </c>
    </row>
    <row r="11831" spans="1:9" x14ac:dyDescent="0.25">
      <c r="A11831" s="21" t="s">
        <v>2119</v>
      </c>
      <c r="B11831" s="25">
        <v>42661</v>
      </c>
      <c r="C11831" s="21" t="s">
        <v>6</v>
      </c>
      <c r="D11831" s="21" t="s">
        <v>2586</v>
      </c>
      <c r="E11831" s="21"/>
      <c r="F11831" s="55">
        <v>1729.19</v>
      </c>
      <c r="G11831" s="21" t="s">
        <v>2552</v>
      </c>
    </row>
    <row r="11832" spans="1:9" x14ac:dyDescent="0.25">
      <c r="A11832" s="21" t="s">
        <v>2119</v>
      </c>
      <c r="B11832" s="25">
        <v>42662</v>
      </c>
      <c r="C11832" s="21" t="s">
        <v>1015</v>
      </c>
      <c r="D11832" s="21" t="s">
        <v>40</v>
      </c>
      <c r="E11832" s="26">
        <v>2450</v>
      </c>
      <c r="G11832" s="21" t="s">
        <v>2037</v>
      </c>
      <c r="I11832" s="25" t="str">
        <f t="shared" ref="I11832:I11837" si="410">YEAR(B11832)&amp;"_"&amp;WEEKNUM(B11832)</f>
        <v>2016_43</v>
      </c>
    </row>
    <row r="11833" spans="1:9" x14ac:dyDescent="0.25">
      <c r="A11833" s="21" t="s">
        <v>2119</v>
      </c>
      <c r="B11833" s="25">
        <v>42662</v>
      </c>
      <c r="C11833" s="21" t="s">
        <v>1015</v>
      </c>
      <c r="D11833" s="21" t="s">
        <v>40</v>
      </c>
      <c r="E11833" s="26">
        <v>1750</v>
      </c>
      <c r="G11833" s="21" t="s">
        <v>2553</v>
      </c>
      <c r="I11833" s="25" t="str">
        <f t="shared" si="410"/>
        <v>2016_43</v>
      </c>
    </row>
    <row r="11834" spans="1:9" x14ac:dyDescent="0.25">
      <c r="A11834" s="21" t="s">
        <v>2119</v>
      </c>
      <c r="B11834" s="25">
        <v>42662</v>
      </c>
      <c r="C11834" s="21" t="s">
        <v>21</v>
      </c>
      <c r="D11834" s="21" t="s">
        <v>40</v>
      </c>
      <c r="E11834" s="26">
        <v>750</v>
      </c>
      <c r="G11834" s="21" t="s">
        <v>2481</v>
      </c>
      <c r="I11834" s="25" t="str">
        <f t="shared" si="410"/>
        <v>2016_43</v>
      </c>
    </row>
    <row r="11835" spans="1:9" x14ac:dyDescent="0.25">
      <c r="A11835" s="21" t="s">
        <v>2119</v>
      </c>
      <c r="B11835" s="25">
        <v>42662</v>
      </c>
      <c r="C11835" s="21" t="s">
        <v>21</v>
      </c>
      <c r="D11835" s="21" t="s">
        <v>40</v>
      </c>
      <c r="E11835" s="26">
        <v>1350</v>
      </c>
      <c r="G11835" s="21" t="s">
        <v>2012</v>
      </c>
      <c r="I11835" s="25" t="str">
        <f t="shared" si="410"/>
        <v>2016_43</v>
      </c>
    </row>
    <row r="11836" spans="1:9" x14ac:dyDescent="0.25">
      <c r="A11836" s="21" t="s">
        <v>2119</v>
      </c>
      <c r="B11836" s="25">
        <v>42662</v>
      </c>
      <c r="C11836" s="21" t="s">
        <v>21</v>
      </c>
      <c r="D11836" s="21" t="s">
        <v>40</v>
      </c>
      <c r="E11836" s="26">
        <v>3200</v>
      </c>
      <c r="G11836" s="21" t="s">
        <v>2038</v>
      </c>
      <c r="I11836" s="25" t="str">
        <f t="shared" si="410"/>
        <v>2016_43</v>
      </c>
    </row>
    <row r="11837" spans="1:9" x14ac:dyDescent="0.25">
      <c r="A11837" s="21" t="s">
        <v>2119</v>
      </c>
      <c r="B11837" s="25">
        <v>42662</v>
      </c>
      <c r="C11837" s="21" t="s">
        <v>21</v>
      </c>
      <c r="D11837" s="21" t="s">
        <v>40</v>
      </c>
      <c r="E11837" s="26">
        <v>500</v>
      </c>
      <c r="G11837" s="21" t="s">
        <v>1364</v>
      </c>
      <c r="I11837" s="25" t="str">
        <f t="shared" si="410"/>
        <v>2016_43</v>
      </c>
    </row>
    <row r="11838" spans="1:9" x14ac:dyDescent="0.25">
      <c r="A11838" s="21" t="s">
        <v>2119</v>
      </c>
      <c r="B11838" s="25">
        <v>42662</v>
      </c>
      <c r="C11838" s="21" t="s">
        <v>6</v>
      </c>
      <c r="D11838" s="21" t="s">
        <v>2587</v>
      </c>
      <c r="E11838" s="21"/>
      <c r="F11838" s="55">
        <v>218.31</v>
      </c>
      <c r="G11838" s="21" t="s">
        <v>2194</v>
      </c>
    </row>
    <row r="11839" spans="1:9" x14ac:dyDescent="0.25">
      <c r="A11839" s="21" t="s">
        <v>2119</v>
      </c>
      <c r="B11839" s="25">
        <v>42662</v>
      </c>
      <c r="C11839" s="21" t="s">
        <v>1230</v>
      </c>
      <c r="D11839" s="21" t="s">
        <v>2588</v>
      </c>
      <c r="E11839" s="21"/>
      <c r="F11839" s="55">
        <v>654.76</v>
      </c>
      <c r="G11839" s="21" t="s">
        <v>2037</v>
      </c>
    </row>
    <row r="11840" spans="1:9" x14ac:dyDescent="0.25">
      <c r="A11840" s="21" t="s">
        <v>2119</v>
      </c>
      <c r="B11840" s="25">
        <v>42662</v>
      </c>
      <c r="C11840" s="21" t="s">
        <v>6</v>
      </c>
      <c r="D11840" s="21" t="s">
        <v>2589</v>
      </c>
      <c r="E11840" s="21"/>
      <c r="F11840" s="55">
        <v>1094.07</v>
      </c>
      <c r="G11840" s="21" t="s">
        <v>2012</v>
      </c>
    </row>
    <row r="11841" spans="1:9" x14ac:dyDescent="0.25">
      <c r="A11841" s="21" t="s">
        <v>2119</v>
      </c>
      <c r="B11841" s="25">
        <v>42662</v>
      </c>
      <c r="C11841" s="21" t="s">
        <v>6</v>
      </c>
      <c r="D11841" s="21" t="s">
        <v>216</v>
      </c>
      <c r="F11841" s="26">
        <v>418.5</v>
      </c>
      <c r="G11841" s="21" t="s">
        <v>1453</v>
      </c>
      <c r="I11841" s="25" t="str">
        <f>YEAR(B11841)&amp;"_"&amp;WEEKNUM(B11841)</f>
        <v>2016_43</v>
      </c>
    </row>
    <row r="11842" spans="1:9" x14ac:dyDescent="0.25">
      <c r="A11842" s="21" t="s">
        <v>2119</v>
      </c>
      <c r="B11842" s="25">
        <v>42663</v>
      </c>
      <c r="C11842" s="21" t="s">
        <v>21</v>
      </c>
      <c r="D11842" s="21" t="s">
        <v>1487</v>
      </c>
      <c r="E11842" s="26">
        <v>36.299999999999997</v>
      </c>
      <c r="G11842" s="21" t="s">
        <v>2540</v>
      </c>
    </row>
    <row r="11843" spans="1:9" x14ac:dyDescent="0.25">
      <c r="A11843" s="21" t="s">
        <v>2119</v>
      </c>
      <c r="B11843" s="25">
        <v>42663</v>
      </c>
      <c r="C11843" s="21" t="s">
        <v>6</v>
      </c>
      <c r="D11843" s="21" t="s">
        <v>2590</v>
      </c>
      <c r="E11843" s="21"/>
      <c r="F11843" s="55">
        <v>96.72</v>
      </c>
      <c r="G11843" s="21" t="s">
        <v>2012</v>
      </c>
    </row>
    <row r="11844" spans="1:9" x14ac:dyDescent="0.25">
      <c r="A11844" s="21" t="s">
        <v>2119</v>
      </c>
      <c r="B11844" s="25">
        <v>42663</v>
      </c>
      <c r="C11844" s="21" t="s">
        <v>6</v>
      </c>
      <c r="D11844" s="21" t="s">
        <v>2591</v>
      </c>
      <c r="E11844" s="21"/>
      <c r="F11844" s="55">
        <v>405.74</v>
      </c>
      <c r="G11844" s="21" t="s">
        <v>1453</v>
      </c>
    </row>
    <row r="11845" spans="1:9" x14ac:dyDescent="0.25">
      <c r="A11845" s="21" t="s">
        <v>2119</v>
      </c>
      <c r="B11845" s="25">
        <v>42663</v>
      </c>
      <c r="C11845" s="21" t="s">
        <v>6</v>
      </c>
      <c r="D11845" s="21" t="s">
        <v>299</v>
      </c>
      <c r="E11845" s="21"/>
      <c r="F11845" s="55">
        <v>31.74</v>
      </c>
      <c r="G11845" s="21" t="s">
        <v>2121</v>
      </c>
    </row>
    <row r="11846" spans="1:9" x14ac:dyDescent="0.25">
      <c r="A11846" s="21" t="s">
        <v>2119</v>
      </c>
      <c r="B11846" s="25">
        <v>42663</v>
      </c>
      <c r="C11846" s="21" t="s">
        <v>6</v>
      </c>
      <c r="D11846" s="21" t="s">
        <v>2592</v>
      </c>
      <c r="E11846" s="21"/>
      <c r="F11846" s="55">
        <v>1833.04</v>
      </c>
      <c r="G11846" s="21" t="s">
        <v>2194</v>
      </c>
    </row>
    <row r="11847" spans="1:9" x14ac:dyDescent="0.25">
      <c r="A11847" s="21" t="s">
        <v>2119</v>
      </c>
      <c r="B11847" s="25">
        <v>42663</v>
      </c>
      <c r="C11847" s="21" t="s">
        <v>6</v>
      </c>
      <c r="D11847" s="21" t="s">
        <v>2593</v>
      </c>
      <c r="E11847" s="21"/>
      <c r="F11847" s="55">
        <v>93.7</v>
      </c>
      <c r="G11847" s="21" t="s">
        <v>2540</v>
      </c>
    </row>
    <row r="11848" spans="1:9" x14ac:dyDescent="0.25">
      <c r="A11848" s="21" t="s">
        <v>2119</v>
      </c>
      <c r="B11848" s="25">
        <v>42663</v>
      </c>
      <c r="C11848" s="21" t="s">
        <v>1230</v>
      </c>
      <c r="D11848" s="21" t="s">
        <v>2594</v>
      </c>
      <c r="E11848" s="21"/>
      <c r="F11848" s="55">
        <v>308.38</v>
      </c>
      <c r="G11848" s="21" t="s">
        <v>2037</v>
      </c>
    </row>
    <row r="11849" spans="1:9" x14ac:dyDescent="0.25">
      <c r="A11849" s="21" t="s">
        <v>2119</v>
      </c>
      <c r="B11849" s="25">
        <v>42664</v>
      </c>
      <c r="C11849" s="21" t="s">
        <v>1230</v>
      </c>
      <c r="D11849" s="21" t="s">
        <v>2595</v>
      </c>
      <c r="E11849" s="21"/>
      <c r="F11849" s="55">
        <v>284.98</v>
      </c>
      <c r="G11849" s="21" t="s">
        <v>1675</v>
      </c>
    </row>
    <row r="11850" spans="1:9" x14ac:dyDescent="0.25">
      <c r="A11850" s="21" t="s">
        <v>2119</v>
      </c>
      <c r="B11850" s="25">
        <v>42664</v>
      </c>
      <c r="C11850" s="21" t="s">
        <v>1230</v>
      </c>
      <c r="D11850" s="21" t="s">
        <v>2596</v>
      </c>
      <c r="E11850" s="21"/>
      <c r="F11850" s="55">
        <v>620.66</v>
      </c>
      <c r="G11850" s="21" t="s">
        <v>2037</v>
      </c>
    </row>
    <row r="11851" spans="1:9" x14ac:dyDescent="0.25">
      <c r="A11851" s="21" t="s">
        <v>2119</v>
      </c>
      <c r="B11851" s="25">
        <v>42664</v>
      </c>
      <c r="C11851" s="21" t="s">
        <v>1230</v>
      </c>
      <c r="D11851" s="21" t="s">
        <v>2597</v>
      </c>
      <c r="E11851" s="21"/>
      <c r="F11851" s="55">
        <v>166.27</v>
      </c>
      <c r="G11851" t="s">
        <v>337</v>
      </c>
    </row>
    <row r="11852" spans="1:9" x14ac:dyDescent="0.25">
      <c r="A11852" s="21" t="s">
        <v>2119</v>
      </c>
      <c r="B11852" s="25">
        <v>42664</v>
      </c>
      <c r="C11852" s="21" t="s">
        <v>6</v>
      </c>
      <c r="D11852" s="21" t="s">
        <v>2598</v>
      </c>
      <c r="E11852" s="21"/>
      <c r="F11852" s="55">
        <v>896.15</v>
      </c>
      <c r="G11852" s="21" t="s">
        <v>1453</v>
      </c>
    </row>
    <row r="11853" spans="1:9" x14ac:dyDescent="0.25">
      <c r="A11853" s="21" t="s">
        <v>2119</v>
      </c>
      <c r="B11853" s="25">
        <v>42664</v>
      </c>
      <c r="C11853" s="21" t="s">
        <v>1230</v>
      </c>
      <c r="D11853" s="21" t="s">
        <v>2599</v>
      </c>
      <c r="E11853" s="21"/>
      <c r="F11853" s="55">
        <v>2478.42</v>
      </c>
      <c r="G11853" s="21" t="s">
        <v>2037</v>
      </c>
    </row>
    <row r="11854" spans="1:9" x14ac:dyDescent="0.25">
      <c r="A11854" s="21" t="s">
        <v>2119</v>
      </c>
      <c r="B11854" s="25">
        <v>42664</v>
      </c>
      <c r="C11854" s="21" t="s">
        <v>6</v>
      </c>
      <c r="D11854" s="21" t="s">
        <v>2600</v>
      </c>
      <c r="E11854" s="21"/>
      <c r="F11854" s="55">
        <v>173.59</v>
      </c>
      <c r="G11854" s="21" t="s">
        <v>2038</v>
      </c>
    </row>
    <row r="11855" spans="1:9" x14ac:dyDescent="0.25">
      <c r="A11855" s="21" t="s">
        <v>2119</v>
      </c>
      <c r="B11855" s="25">
        <v>42664</v>
      </c>
      <c r="C11855" s="21" t="s">
        <v>6</v>
      </c>
      <c r="D11855" s="21" t="s">
        <v>2601</v>
      </c>
      <c r="E11855" s="21"/>
      <c r="F11855" s="55">
        <v>152.49</v>
      </c>
      <c r="G11855" s="21" t="s">
        <v>1453</v>
      </c>
    </row>
    <row r="11856" spans="1:9" x14ac:dyDescent="0.25">
      <c r="A11856" s="21" t="s">
        <v>2119</v>
      </c>
      <c r="B11856" s="25">
        <v>42664</v>
      </c>
      <c r="C11856" s="21" t="s">
        <v>1230</v>
      </c>
      <c r="D11856" s="21" t="s">
        <v>2602</v>
      </c>
      <c r="E11856" s="21"/>
      <c r="F11856" s="55">
        <v>158.46</v>
      </c>
      <c r="G11856" s="21" t="s">
        <v>572</v>
      </c>
    </row>
    <row r="11857" spans="1:9" x14ac:dyDescent="0.25">
      <c r="A11857" s="21" t="s">
        <v>2119</v>
      </c>
      <c r="B11857" s="25">
        <v>42664</v>
      </c>
      <c r="C11857" s="21" t="s">
        <v>6</v>
      </c>
      <c r="D11857" s="21" t="s">
        <v>2603</v>
      </c>
      <c r="E11857" s="21"/>
      <c r="F11857" s="55">
        <v>136.77000000000001</v>
      </c>
      <c r="G11857" s="21" t="s">
        <v>1453</v>
      </c>
    </row>
    <row r="11858" spans="1:9" x14ac:dyDescent="0.25">
      <c r="A11858" s="21" t="s">
        <v>2119</v>
      </c>
      <c r="B11858" s="25">
        <v>42665</v>
      </c>
      <c r="C11858" s="21" t="s">
        <v>1230</v>
      </c>
      <c r="D11858" s="21" t="s">
        <v>2604</v>
      </c>
      <c r="E11858" s="21"/>
      <c r="F11858" s="55">
        <v>86.51</v>
      </c>
      <c r="G11858" s="21" t="s">
        <v>1675</v>
      </c>
    </row>
    <row r="11859" spans="1:9" x14ac:dyDescent="0.25">
      <c r="A11859" s="21" t="s">
        <v>2119</v>
      </c>
      <c r="B11859" s="25">
        <v>42665</v>
      </c>
      <c r="C11859" s="21" t="s">
        <v>1230</v>
      </c>
      <c r="D11859" s="21" t="s">
        <v>2605</v>
      </c>
      <c r="E11859" s="21"/>
      <c r="F11859" s="55">
        <v>21.47</v>
      </c>
      <c r="G11859" s="21" t="s">
        <v>1675</v>
      </c>
    </row>
    <row r="11860" spans="1:9" x14ac:dyDescent="0.25">
      <c r="A11860" s="21" t="s">
        <v>2119</v>
      </c>
      <c r="B11860" s="25">
        <v>42665</v>
      </c>
      <c r="C11860" s="21" t="s">
        <v>1230</v>
      </c>
      <c r="D11860" s="21" t="s">
        <v>2606</v>
      </c>
      <c r="E11860" s="21"/>
      <c r="F11860" s="55">
        <v>75.430000000000007</v>
      </c>
      <c r="G11860" s="21" t="s">
        <v>1364</v>
      </c>
    </row>
    <row r="11861" spans="1:9" x14ac:dyDescent="0.25">
      <c r="A11861" s="21" t="s">
        <v>2119</v>
      </c>
      <c r="B11861" s="25">
        <v>42665</v>
      </c>
      <c r="C11861" s="21" t="s">
        <v>6</v>
      </c>
      <c r="D11861" s="21" t="s">
        <v>2607</v>
      </c>
      <c r="E11861" s="21"/>
      <c r="F11861" s="55">
        <v>719.76</v>
      </c>
      <c r="G11861" s="21" t="s">
        <v>2481</v>
      </c>
      <c r="I11861" s="25" t="str">
        <f t="shared" ref="I11861:I11870" si="411">YEAR(B11861)&amp;"_"&amp;WEEKNUM(B11861)</f>
        <v>2016_43</v>
      </c>
    </row>
    <row r="11862" spans="1:9" x14ac:dyDescent="0.25">
      <c r="A11862" s="21" t="s">
        <v>2119</v>
      </c>
      <c r="B11862" s="25">
        <v>42667</v>
      </c>
      <c r="C11862" s="21" t="s">
        <v>1015</v>
      </c>
      <c r="D11862" s="21" t="s">
        <v>40</v>
      </c>
      <c r="E11862" s="26">
        <v>2800</v>
      </c>
      <c r="G11862" s="21" t="s">
        <v>2037</v>
      </c>
      <c r="I11862" s="25" t="str">
        <f t="shared" si="411"/>
        <v>2016_44</v>
      </c>
    </row>
    <row r="11863" spans="1:9" x14ac:dyDescent="0.25">
      <c r="A11863" s="21" t="s">
        <v>2119</v>
      </c>
      <c r="B11863" s="25">
        <v>42667</v>
      </c>
      <c r="C11863" s="21" t="s">
        <v>1015</v>
      </c>
      <c r="D11863" s="21" t="s">
        <v>40</v>
      </c>
      <c r="E11863" s="26">
        <v>1850</v>
      </c>
      <c r="G11863" s="21" t="s">
        <v>2553</v>
      </c>
      <c r="I11863" s="25" t="str">
        <f t="shared" si="411"/>
        <v>2016_44</v>
      </c>
    </row>
    <row r="11864" spans="1:9" x14ac:dyDescent="0.25">
      <c r="A11864" s="21" t="s">
        <v>2119</v>
      </c>
      <c r="B11864" s="25">
        <v>42667</v>
      </c>
      <c r="C11864" s="21" t="s">
        <v>1015</v>
      </c>
      <c r="D11864" s="21" t="s">
        <v>40</v>
      </c>
      <c r="E11864" s="26">
        <v>270</v>
      </c>
      <c r="G11864" s="21" t="s">
        <v>1616</v>
      </c>
      <c r="I11864" s="25" t="str">
        <f t="shared" si="411"/>
        <v>2016_44</v>
      </c>
    </row>
    <row r="11865" spans="1:9" x14ac:dyDescent="0.25">
      <c r="A11865" s="21" t="s">
        <v>2119</v>
      </c>
      <c r="B11865" s="25">
        <v>42667</v>
      </c>
      <c r="C11865" s="21" t="s">
        <v>1015</v>
      </c>
      <c r="D11865" s="21" t="s">
        <v>40</v>
      </c>
      <c r="E11865" s="26">
        <v>520</v>
      </c>
      <c r="G11865" s="21" t="s">
        <v>1675</v>
      </c>
      <c r="I11865" s="25" t="str">
        <f t="shared" si="411"/>
        <v>2016_44</v>
      </c>
    </row>
    <row r="11866" spans="1:9" x14ac:dyDescent="0.25">
      <c r="A11866" s="21" t="s">
        <v>2119</v>
      </c>
      <c r="B11866" s="25">
        <v>42667</v>
      </c>
      <c r="C11866" s="21" t="s">
        <v>1015</v>
      </c>
      <c r="D11866" s="21" t="s">
        <v>40</v>
      </c>
      <c r="E11866" s="26">
        <v>150</v>
      </c>
      <c r="G11866" s="21" t="s">
        <v>337</v>
      </c>
      <c r="I11866" s="25" t="str">
        <f t="shared" si="411"/>
        <v>2016_44</v>
      </c>
    </row>
    <row r="11867" spans="1:9" x14ac:dyDescent="0.25">
      <c r="A11867" s="21" t="s">
        <v>2119</v>
      </c>
      <c r="B11867" s="25">
        <v>42667</v>
      </c>
      <c r="C11867" s="21" t="s">
        <v>21</v>
      </c>
      <c r="D11867" s="21" t="s">
        <v>40</v>
      </c>
      <c r="E11867" s="26">
        <v>1770</v>
      </c>
      <c r="G11867" s="21" t="s">
        <v>2481</v>
      </c>
      <c r="I11867" s="25" t="str">
        <f t="shared" si="411"/>
        <v>2016_44</v>
      </c>
    </row>
    <row r="11868" spans="1:9" x14ac:dyDescent="0.25">
      <c r="A11868" s="21" t="s">
        <v>2119</v>
      </c>
      <c r="B11868" s="25">
        <v>42667</v>
      </c>
      <c r="C11868" s="21" t="s">
        <v>21</v>
      </c>
      <c r="D11868" s="21" t="s">
        <v>40</v>
      </c>
      <c r="E11868" s="26">
        <v>1760</v>
      </c>
      <c r="G11868" s="21" t="s">
        <v>2012</v>
      </c>
      <c r="I11868" s="25" t="str">
        <f t="shared" si="411"/>
        <v>2016_44</v>
      </c>
    </row>
    <row r="11869" spans="1:9" x14ac:dyDescent="0.25">
      <c r="A11869" s="21" t="s">
        <v>2119</v>
      </c>
      <c r="B11869" s="25">
        <v>42667</v>
      </c>
      <c r="C11869" s="21" t="s">
        <v>21</v>
      </c>
      <c r="D11869" s="21" t="s">
        <v>40</v>
      </c>
      <c r="E11869" s="26">
        <v>280</v>
      </c>
      <c r="G11869" s="21" t="s">
        <v>1364</v>
      </c>
      <c r="I11869" s="25" t="str">
        <f t="shared" si="411"/>
        <v>2016_44</v>
      </c>
    </row>
    <row r="11870" spans="1:9" x14ac:dyDescent="0.25">
      <c r="A11870" s="21" t="s">
        <v>2119</v>
      </c>
      <c r="B11870" s="25">
        <v>42667</v>
      </c>
      <c r="C11870" s="21" t="s">
        <v>21</v>
      </c>
      <c r="D11870" s="21" t="s">
        <v>40</v>
      </c>
      <c r="E11870" s="26">
        <v>2450</v>
      </c>
      <c r="G11870" s="21" t="s">
        <v>2038</v>
      </c>
      <c r="I11870" s="25" t="str">
        <f t="shared" si="411"/>
        <v>2016_44</v>
      </c>
    </row>
    <row r="11871" spans="1:9" x14ac:dyDescent="0.25">
      <c r="A11871" s="21" t="s">
        <v>2119</v>
      </c>
      <c r="B11871" s="25">
        <v>42667</v>
      </c>
      <c r="C11871" s="21" t="s">
        <v>21</v>
      </c>
      <c r="D11871" s="21" t="s">
        <v>2556</v>
      </c>
      <c r="E11871" s="26">
        <v>700</v>
      </c>
      <c r="G11871" s="21" t="s">
        <v>2038</v>
      </c>
    </row>
    <row r="11872" spans="1:9" x14ac:dyDescent="0.25">
      <c r="A11872" s="21" t="s">
        <v>2119</v>
      </c>
      <c r="B11872" s="25">
        <v>42667</v>
      </c>
      <c r="C11872" s="21" t="s">
        <v>6</v>
      </c>
      <c r="D11872" s="21" t="s">
        <v>2608</v>
      </c>
      <c r="E11872" s="21"/>
      <c r="F11872" s="55">
        <v>830.59</v>
      </c>
      <c r="G11872" s="21" t="s">
        <v>1453</v>
      </c>
    </row>
    <row r="11873" spans="1:9" x14ac:dyDescent="0.25">
      <c r="A11873" s="21" t="s">
        <v>2119</v>
      </c>
      <c r="B11873" s="25">
        <v>42667</v>
      </c>
      <c r="C11873" s="21" t="s">
        <v>6</v>
      </c>
      <c r="D11873" s="21" t="s">
        <v>2609</v>
      </c>
      <c r="E11873" s="21"/>
      <c r="F11873" s="55">
        <v>1218.6099999999999</v>
      </c>
      <c r="G11873" s="21" t="s">
        <v>2194</v>
      </c>
    </row>
    <row r="11874" spans="1:9" x14ac:dyDescent="0.25">
      <c r="A11874" s="21" t="s">
        <v>2119</v>
      </c>
      <c r="B11874" s="25">
        <v>42667</v>
      </c>
      <c r="C11874" s="21" t="s">
        <v>1230</v>
      </c>
      <c r="D11874" s="21" t="s">
        <v>2610</v>
      </c>
      <c r="E11874" s="21"/>
      <c r="F11874" s="55">
        <v>754.71</v>
      </c>
      <c r="G11874" s="21" t="s">
        <v>2037</v>
      </c>
    </row>
    <row r="11875" spans="1:9" x14ac:dyDescent="0.25">
      <c r="A11875" s="21" t="s">
        <v>2119</v>
      </c>
      <c r="B11875" s="25">
        <v>42667</v>
      </c>
      <c r="C11875" s="21" t="s">
        <v>6</v>
      </c>
      <c r="D11875" s="21" t="s">
        <v>2611</v>
      </c>
      <c r="E11875" s="21"/>
      <c r="F11875" s="55">
        <v>216.58</v>
      </c>
      <c r="G11875" s="21" t="s">
        <v>2012</v>
      </c>
    </row>
    <row r="11876" spans="1:9" x14ac:dyDescent="0.25">
      <c r="A11876" s="21" t="s">
        <v>2119</v>
      </c>
      <c r="B11876" s="25">
        <v>42667</v>
      </c>
      <c r="C11876" s="21" t="s">
        <v>6</v>
      </c>
      <c r="D11876" s="21" t="s">
        <v>2612</v>
      </c>
      <c r="E11876" s="21"/>
      <c r="F11876" s="55">
        <v>1273.58</v>
      </c>
      <c r="G11876" s="21" t="s">
        <v>2481</v>
      </c>
    </row>
    <row r="11877" spans="1:9" x14ac:dyDescent="0.25">
      <c r="A11877" s="21" t="s">
        <v>2119</v>
      </c>
      <c r="B11877" s="25">
        <v>42667</v>
      </c>
      <c r="C11877" s="21" t="s">
        <v>6</v>
      </c>
      <c r="D11877" s="21" t="s">
        <v>2613</v>
      </c>
      <c r="E11877" s="21"/>
      <c r="F11877" s="55">
        <v>1271.02</v>
      </c>
      <c r="G11877" s="21" t="s">
        <v>2194</v>
      </c>
      <c r="I11877" s="25" t="str">
        <f>YEAR(B11877)&amp;"_"&amp;WEEKNUM(B11877)</f>
        <v>2016_44</v>
      </c>
    </row>
    <row r="11878" spans="1:9" x14ac:dyDescent="0.25">
      <c r="A11878" s="21" t="s">
        <v>2119</v>
      </c>
      <c r="B11878" s="25">
        <v>42668</v>
      </c>
      <c r="C11878" s="21" t="s">
        <v>1015</v>
      </c>
      <c r="D11878" s="21" t="s">
        <v>1216</v>
      </c>
      <c r="E11878" s="26">
        <v>650</v>
      </c>
      <c r="G11878" s="21" t="s">
        <v>2121</v>
      </c>
      <c r="I11878" s="25" t="str">
        <f>YEAR(B11878)&amp;"_"&amp;WEEKNUM(B11878)</f>
        <v>2016_44</v>
      </c>
    </row>
    <row r="11879" spans="1:9" x14ac:dyDescent="0.25">
      <c r="A11879" s="21" t="s">
        <v>2119</v>
      </c>
      <c r="B11879" s="25">
        <v>42668</v>
      </c>
      <c r="C11879" s="21" t="s">
        <v>21</v>
      </c>
      <c r="D11879" s="21" t="s">
        <v>2479</v>
      </c>
      <c r="E11879" s="26">
        <v>30</v>
      </c>
      <c r="G11879" s="21" t="s">
        <v>1630</v>
      </c>
      <c r="I11879" s="25" t="str">
        <f>YEAR(B11879)&amp;"_"&amp;WEEKNUM(B11879)</f>
        <v>2016_44</v>
      </c>
    </row>
    <row r="11880" spans="1:9" x14ac:dyDescent="0.25">
      <c r="A11880" s="21" t="s">
        <v>2119</v>
      </c>
      <c r="B11880" s="25">
        <v>42668</v>
      </c>
      <c r="C11880" s="21" t="s">
        <v>21</v>
      </c>
      <c r="D11880" s="21" t="s">
        <v>1244</v>
      </c>
      <c r="E11880" s="26">
        <v>217.93</v>
      </c>
      <c r="G11880" s="21" t="s">
        <v>1630</v>
      </c>
    </row>
    <row r="11881" spans="1:9" x14ac:dyDescent="0.25">
      <c r="A11881" s="21" t="s">
        <v>2119</v>
      </c>
      <c r="B11881" s="25">
        <v>42668</v>
      </c>
      <c r="C11881" s="21" t="s">
        <v>1230</v>
      </c>
      <c r="D11881" s="21" t="s">
        <v>2614</v>
      </c>
      <c r="E11881" s="21"/>
      <c r="F11881" s="55">
        <v>142.53</v>
      </c>
      <c r="G11881" s="21" t="s">
        <v>1362</v>
      </c>
    </row>
    <row r="11882" spans="1:9" x14ac:dyDescent="0.25">
      <c r="A11882" s="21" t="s">
        <v>2119</v>
      </c>
      <c r="B11882" s="25">
        <v>42668</v>
      </c>
      <c r="C11882" s="21" t="s">
        <v>6</v>
      </c>
      <c r="D11882" s="21" t="s">
        <v>2615</v>
      </c>
      <c r="E11882" s="21"/>
      <c r="F11882" s="55">
        <v>323.51</v>
      </c>
      <c r="G11882" s="21" t="s">
        <v>1453</v>
      </c>
    </row>
    <row r="11883" spans="1:9" x14ac:dyDescent="0.25">
      <c r="A11883" s="21" t="s">
        <v>2119</v>
      </c>
      <c r="B11883" s="25">
        <v>42668</v>
      </c>
      <c r="C11883" s="21" t="s">
        <v>6</v>
      </c>
      <c r="D11883" s="21" t="s">
        <v>2616</v>
      </c>
      <c r="E11883" s="21"/>
      <c r="F11883" s="55">
        <v>175.81</v>
      </c>
      <c r="G11883" s="21" t="s">
        <v>1453</v>
      </c>
    </row>
    <row r="11884" spans="1:9" x14ac:dyDescent="0.25">
      <c r="A11884" s="21" t="s">
        <v>2119</v>
      </c>
      <c r="B11884" s="25">
        <v>42668</v>
      </c>
      <c r="C11884" s="21" t="s">
        <v>6</v>
      </c>
      <c r="D11884" s="21" t="s">
        <v>2617</v>
      </c>
      <c r="E11884" s="21"/>
      <c r="F11884" s="55">
        <v>158.18</v>
      </c>
      <c r="G11884" s="21" t="s">
        <v>2194</v>
      </c>
    </row>
    <row r="11885" spans="1:9" x14ac:dyDescent="0.25">
      <c r="A11885" s="21" t="s">
        <v>2119</v>
      </c>
      <c r="B11885" s="25">
        <v>42668</v>
      </c>
      <c r="C11885" s="21" t="s">
        <v>6</v>
      </c>
      <c r="D11885" s="21" t="s">
        <v>299</v>
      </c>
      <c r="E11885" s="21"/>
      <c r="F11885" s="55">
        <v>-200.19</v>
      </c>
      <c r="G11885" s="21" t="s">
        <v>290</v>
      </c>
    </row>
    <row r="11886" spans="1:9" x14ac:dyDescent="0.25">
      <c r="A11886" s="21" t="s">
        <v>2119</v>
      </c>
      <c r="B11886" s="25">
        <v>42668</v>
      </c>
      <c r="C11886" s="21" t="s">
        <v>1230</v>
      </c>
      <c r="D11886" s="21" t="s">
        <v>2618</v>
      </c>
      <c r="E11886" s="21"/>
      <c r="F11886" s="55">
        <v>982.99</v>
      </c>
      <c r="G11886" s="21" t="s">
        <v>2037</v>
      </c>
    </row>
    <row r="11887" spans="1:9" x14ac:dyDescent="0.25">
      <c r="A11887" s="21" t="s">
        <v>2119</v>
      </c>
      <c r="B11887" s="25">
        <v>42669</v>
      </c>
      <c r="C11887" s="21" t="s">
        <v>1230</v>
      </c>
      <c r="D11887" s="21" t="s">
        <v>2619</v>
      </c>
      <c r="E11887" s="21"/>
      <c r="F11887" s="55">
        <v>81.96</v>
      </c>
      <c r="G11887" s="21" t="s">
        <v>1675</v>
      </c>
    </row>
    <row r="11888" spans="1:9" x14ac:dyDescent="0.25">
      <c r="A11888" s="21" t="s">
        <v>2119</v>
      </c>
      <c r="B11888" s="25">
        <v>42669</v>
      </c>
      <c r="C11888" s="21" t="s">
        <v>1230</v>
      </c>
      <c r="D11888" s="21" t="s">
        <v>2620</v>
      </c>
      <c r="E11888" s="21"/>
      <c r="F11888" s="55">
        <v>84.6</v>
      </c>
      <c r="G11888" s="21" t="s">
        <v>1675</v>
      </c>
    </row>
    <row r="11889" spans="1:9" x14ac:dyDescent="0.25">
      <c r="A11889" s="21" t="s">
        <v>2119</v>
      </c>
      <c r="B11889" s="25">
        <v>42669</v>
      </c>
      <c r="C11889" s="21" t="s">
        <v>6</v>
      </c>
      <c r="D11889" s="21" t="s">
        <v>2621</v>
      </c>
      <c r="E11889" s="21"/>
      <c r="F11889" s="55">
        <v>217.18</v>
      </c>
      <c r="G11889" s="21" t="s">
        <v>1453</v>
      </c>
    </row>
    <row r="11890" spans="1:9" x14ac:dyDescent="0.25">
      <c r="A11890" s="21" t="s">
        <v>2119</v>
      </c>
      <c r="B11890" s="25">
        <v>42669</v>
      </c>
      <c r="C11890" s="21" t="s">
        <v>1230</v>
      </c>
      <c r="D11890" s="21" t="s">
        <v>2622</v>
      </c>
      <c r="E11890" s="21"/>
      <c r="F11890" s="55">
        <v>206.66</v>
      </c>
      <c r="G11890" s="21" t="s">
        <v>2623</v>
      </c>
    </row>
    <row r="11891" spans="1:9" x14ac:dyDescent="0.25">
      <c r="A11891" s="21" t="s">
        <v>2119</v>
      </c>
      <c r="B11891" s="25">
        <v>42669</v>
      </c>
      <c r="C11891" s="21" t="s">
        <v>1230</v>
      </c>
      <c r="D11891" s="21" t="s">
        <v>2622</v>
      </c>
      <c r="E11891" s="21"/>
      <c r="F11891" s="55">
        <v>-84.22</v>
      </c>
      <c r="G11891" s="21" t="s">
        <v>2623</v>
      </c>
    </row>
    <row r="11892" spans="1:9" x14ac:dyDescent="0.25">
      <c r="A11892" s="21" t="s">
        <v>2119</v>
      </c>
      <c r="B11892" s="25">
        <v>42669</v>
      </c>
      <c r="C11892" s="21" t="s">
        <v>1230</v>
      </c>
      <c r="D11892" s="21" t="s">
        <v>2622</v>
      </c>
      <c r="E11892" s="21"/>
      <c r="F11892" s="55">
        <v>215.38</v>
      </c>
      <c r="G11892" s="21" t="s">
        <v>2623</v>
      </c>
    </row>
    <row r="11893" spans="1:9" x14ac:dyDescent="0.25">
      <c r="A11893" s="21" t="s">
        <v>2119</v>
      </c>
      <c r="B11893" s="25">
        <v>42670</v>
      </c>
      <c r="C11893" s="21" t="s">
        <v>1230</v>
      </c>
      <c r="D11893" s="21" t="s">
        <v>2624</v>
      </c>
      <c r="E11893" s="21"/>
      <c r="F11893" s="55">
        <v>919.22</v>
      </c>
      <c r="G11893" s="21" t="s">
        <v>2037</v>
      </c>
    </row>
    <row r="11894" spans="1:9" x14ac:dyDescent="0.25">
      <c r="A11894" s="21" t="s">
        <v>2119</v>
      </c>
      <c r="B11894" s="25">
        <v>42670</v>
      </c>
      <c r="C11894" s="21" t="s">
        <v>1230</v>
      </c>
      <c r="D11894" s="21" t="s">
        <v>2625</v>
      </c>
      <c r="E11894" s="21"/>
      <c r="F11894" s="55">
        <v>171.94</v>
      </c>
      <c r="G11894" s="21" t="s">
        <v>1899</v>
      </c>
    </row>
    <row r="11895" spans="1:9" x14ac:dyDescent="0.25">
      <c r="A11895" s="21" t="s">
        <v>2119</v>
      </c>
      <c r="B11895" s="25">
        <v>42670</v>
      </c>
      <c r="C11895" s="21" t="s">
        <v>1230</v>
      </c>
      <c r="D11895" s="21" t="s">
        <v>2626</v>
      </c>
      <c r="E11895" s="21"/>
      <c r="F11895" s="55">
        <v>1091.6600000000001</v>
      </c>
      <c r="G11895" s="21" t="s">
        <v>2037</v>
      </c>
    </row>
    <row r="11896" spans="1:9" x14ac:dyDescent="0.25">
      <c r="A11896" s="21" t="s">
        <v>2119</v>
      </c>
      <c r="B11896" s="25">
        <v>42670</v>
      </c>
      <c r="C11896" s="21" t="s">
        <v>6</v>
      </c>
      <c r="D11896" s="21" t="s">
        <v>2439</v>
      </c>
      <c r="E11896" s="21"/>
      <c r="F11896" s="55">
        <v>-200.39</v>
      </c>
      <c r="G11896" s="21" t="s">
        <v>2038</v>
      </c>
    </row>
    <row r="11897" spans="1:9" x14ac:dyDescent="0.25">
      <c r="A11897" s="21" t="s">
        <v>2119</v>
      </c>
      <c r="B11897" s="25">
        <v>42670</v>
      </c>
      <c r="C11897" s="21" t="s">
        <v>6</v>
      </c>
      <c r="D11897" s="21" t="s">
        <v>2627</v>
      </c>
      <c r="E11897" s="21"/>
      <c r="F11897" s="55">
        <v>86.53</v>
      </c>
      <c r="G11897" s="21" t="s">
        <v>17</v>
      </c>
    </row>
    <row r="11898" spans="1:9" x14ac:dyDescent="0.25">
      <c r="A11898" s="21" t="s">
        <v>2119</v>
      </c>
      <c r="B11898" s="25">
        <v>42670</v>
      </c>
      <c r="C11898" s="21" t="s">
        <v>6</v>
      </c>
      <c r="D11898" s="21" t="s">
        <v>2628</v>
      </c>
      <c r="E11898" s="21"/>
      <c r="F11898" s="55">
        <v>1871.92</v>
      </c>
      <c r="G11898" s="21" t="s">
        <v>2038</v>
      </c>
    </row>
    <row r="11899" spans="1:9" x14ac:dyDescent="0.25">
      <c r="A11899" s="21" t="s">
        <v>2119</v>
      </c>
      <c r="B11899" s="25">
        <v>42670</v>
      </c>
      <c r="C11899" s="21" t="s">
        <v>6</v>
      </c>
      <c r="D11899" s="21" t="s">
        <v>2629</v>
      </c>
      <c r="E11899" s="21"/>
      <c r="F11899" s="55">
        <v>230.01</v>
      </c>
      <c r="G11899" s="21" t="s">
        <v>2194</v>
      </c>
      <c r="I11899" s="25" t="str">
        <f t="shared" ref="I11899:I11915" si="412">YEAR(B11899)&amp;"_"&amp;WEEKNUM(B11899)</f>
        <v>2016_44</v>
      </c>
    </row>
    <row r="11900" spans="1:9" x14ac:dyDescent="0.25">
      <c r="A11900" s="21" t="s">
        <v>2119</v>
      </c>
      <c r="B11900" s="25">
        <v>42670</v>
      </c>
      <c r="C11900" s="21" t="s">
        <v>1015</v>
      </c>
      <c r="D11900" s="21" t="s">
        <v>924</v>
      </c>
      <c r="E11900" s="26">
        <v>2500</v>
      </c>
      <c r="G11900" s="21" t="s">
        <v>2552</v>
      </c>
      <c r="I11900" s="25" t="str">
        <f t="shared" si="412"/>
        <v>2016_44</v>
      </c>
    </row>
    <row r="11901" spans="1:9" x14ac:dyDescent="0.25">
      <c r="A11901" s="21" t="s">
        <v>2119</v>
      </c>
      <c r="B11901" s="25">
        <v>42670</v>
      </c>
      <c r="C11901" s="21" t="s">
        <v>1015</v>
      </c>
      <c r="D11901" s="21" t="s">
        <v>2478</v>
      </c>
      <c r="E11901" s="26">
        <v>500</v>
      </c>
      <c r="G11901" s="21" t="s">
        <v>2553</v>
      </c>
      <c r="I11901" s="25" t="str">
        <f t="shared" si="412"/>
        <v>2016_44</v>
      </c>
    </row>
    <row r="11902" spans="1:9" x14ac:dyDescent="0.25">
      <c r="A11902" s="21" t="s">
        <v>2119</v>
      </c>
      <c r="B11902" s="25">
        <v>42670</v>
      </c>
      <c r="C11902" s="21" t="s">
        <v>1015</v>
      </c>
      <c r="D11902" s="21" t="s">
        <v>1376</v>
      </c>
      <c r="E11902" s="26">
        <v>1440</v>
      </c>
      <c r="G11902" s="21" t="s">
        <v>2553</v>
      </c>
      <c r="I11902" s="25" t="str">
        <f t="shared" si="412"/>
        <v>2016_44</v>
      </c>
    </row>
    <row r="11903" spans="1:9" x14ac:dyDescent="0.25">
      <c r="A11903" s="21" t="s">
        <v>2119</v>
      </c>
      <c r="B11903" s="25">
        <v>42670</v>
      </c>
      <c r="C11903" s="21" t="s">
        <v>1015</v>
      </c>
      <c r="D11903" s="21" t="s">
        <v>1376</v>
      </c>
      <c r="E11903" s="26">
        <v>550</v>
      </c>
      <c r="G11903" s="21" t="s">
        <v>2037</v>
      </c>
      <c r="I11903" s="25" t="str">
        <f t="shared" si="412"/>
        <v>2016_44</v>
      </c>
    </row>
    <row r="11904" spans="1:9" x14ac:dyDescent="0.25">
      <c r="A11904" s="21" t="s">
        <v>2119</v>
      </c>
      <c r="B11904" s="25">
        <v>42670</v>
      </c>
      <c r="C11904" s="21" t="s">
        <v>1015</v>
      </c>
      <c r="D11904" s="21" t="s">
        <v>255</v>
      </c>
      <c r="E11904" s="26">
        <v>1000</v>
      </c>
      <c r="G11904" s="21" t="s">
        <v>2037</v>
      </c>
      <c r="I11904" s="25" t="str">
        <f t="shared" si="412"/>
        <v>2016_44</v>
      </c>
    </row>
    <row r="11905" spans="1:9" x14ac:dyDescent="0.25">
      <c r="A11905" s="21" t="s">
        <v>2119</v>
      </c>
      <c r="B11905" s="25">
        <v>42670</v>
      </c>
      <c r="C11905" s="21" t="s">
        <v>21</v>
      </c>
      <c r="D11905" s="21" t="s">
        <v>924</v>
      </c>
      <c r="E11905" s="26">
        <v>3500</v>
      </c>
      <c r="G11905" s="21" t="s">
        <v>1453</v>
      </c>
      <c r="I11905" s="25" t="str">
        <f t="shared" si="412"/>
        <v>2016_44</v>
      </c>
    </row>
    <row r="11906" spans="1:9" x14ac:dyDescent="0.25">
      <c r="A11906" s="21" t="s">
        <v>2119</v>
      </c>
      <c r="B11906" s="25">
        <v>42670</v>
      </c>
      <c r="C11906" s="21" t="s">
        <v>21</v>
      </c>
      <c r="D11906" s="21" t="s">
        <v>924</v>
      </c>
      <c r="E11906" s="26">
        <v>375</v>
      </c>
      <c r="G11906" s="21" t="s">
        <v>1556</v>
      </c>
      <c r="I11906" s="25" t="str">
        <f t="shared" si="412"/>
        <v>2016_44</v>
      </c>
    </row>
    <row r="11907" spans="1:9" x14ac:dyDescent="0.25">
      <c r="A11907" s="21" t="s">
        <v>2119</v>
      </c>
      <c r="B11907" s="25">
        <v>42670</v>
      </c>
      <c r="C11907" s="21" t="s">
        <v>21</v>
      </c>
      <c r="D11907" s="21" t="s">
        <v>924</v>
      </c>
      <c r="E11907" s="26">
        <v>1500</v>
      </c>
      <c r="G11907" s="21" t="s">
        <v>2481</v>
      </c>
      <c r="I11907" s="25" t="str">
        <f t="shared" si="412"/>
        <v>2016_44</v>
      </c>
    </row>
    <row r="11908" spans="1:9" x14ac:dyDescent="0.25">
      <c r="A11908" s="21" t="s">
        <v>2119</v>
      </c>
      <c r="B11908" s="25">
        <v>42670</v>
      </c>
      <c r="C11908" s="21" t="s">
        <v>21</v>
      </c>
      <c r="D11908" s="21" t="s">
        <v>924</v>
      </c>
      <c r="E11908" s="26">
        <v>175</v>
      </c>
      <c r="G11908" s="21" t="s">
        <v>97</v>
      </c>
      <c r="I11908" s="25" t="str">
        <f t="shared" si="412"/>
        <v>2016_44</v>
      </c>
    </row>
    <row r="11909" spans="1:9" x14ac:dyDescent="0.25">
      <c r="A11909" s="21" t="s">
        <v>2119</v>
      </c>
      <c r="B11909" s="25">
        <v>42670</v>
      </c>
      <c r="C11909" s="21" t="s">
        <v>21</v>
      </c>
      <c r="D11909" s="21" t="s">
        <v>924</v>
      </c>
      <c r="E11909" s="26">
        <v>150</v>
      </c>
      <c r="G11909" s="21" t="s">
        <v>17</v>
      </c>
      <c r="I11909" s="25" t="str">
        <f t="shared" si="412"/>
        <v>2016_44</v>
      </c>
    </row>
    <row r="11910" spans="1:9" x14ac:dyDescent="0.25">
      <c r="A11910" s="21" t="s">
        <v>2119</v>
      </c>
      <c r="B11910" s="25">
        <v>42670</v>
      </c>
      <c r="C11910" s="21" t="s">
        <v>21</v>
      </c>
      <c r="D11910" s="21" t="s">
        <v>924</v>
      </c>
      <c r="E11910" s="26">
        <v>150</v>
      </c>
      <c r="G11910" s="21" t="s">
        <v>1631</v>
      </c>
      <c r="I11910" s="25" t="str">
        <f t="shared" si="412"/>
        <v>2016_44</v>
      </c>
    </row>
    <row r="11911" spans="1:9" x14ac:dyDescent="0.25">
      <c r="A11911" s="21" t="s">
        <v>2119</v>
      </c>
      <c r="B11911" s="25">
        <v>42670</v>
      </c>
      <c r="C11911" s="21" t="s">
        <v>21</v>
      </c>
      <c r="D11911" s="21" t="s">
        <v>1376</v>
      </c>
      <c r="E11911" s="26">
        <v>320</v>
      </c>
      <c r="G11911" s="21" t="s">
        <v>2481</v>
      </c>
      <c r="I11911" s="25" t="str">
        <f t="shared" si="412"/>
        <v>2016_44</v>
      </c>
    </row>
    <row r="11912" spans="1:9" x14ac:dyDescent="0.25">
      <c r="A11912" s="21" t="s">
        <v>2119</v>
      </c>
      <c r="B11912" s="25">
        <v>42670</v>
      </c>
      <c r="C11912" s="21" t="s">
        <v>21</v>
      </c>
      <c r="D11912" s="21" t="s">
        <v>1376</v>
      </c>
      <c r="E11912" s="26">
        <v>320</v>
      </c>
      <c r="G11912" s="21" t="s">
        <v>2038</v>
      </c>
      <c r="I11912" s="25" t="str">
        <f t="shared" si="412"/>
        <v>2016_44</v>
      </c>
    </row>
    <row r="11913" spans="1:9" x14ac:dyDescent="0.25">
      <c r="A11913" s="21" t="s">
        <v>2119</v>
      </c>
      <c r="B11913" s="25">
        <v>42670</v>
      </c>
      <c r="C11913" s="21" t="s">
        <v>21</v>
      </c>
      <c r="D11913" s="21" t="s">
        <v>1376</v>
      </c>
      <c r="E11913" s="26">
        <v>740</v>
      </c>
      <c r="G11913" s="21" t="s">
        <v>2194</v>
      </c>
      <c r="I11913" s="25" t="str">
        <f t="shared" si="412"/>
        <v>2016_44</v>
      </c>
    </row>
    <row r="11914" spans="1:9" x14ac:dyDescent="0.25">
      <c r="A11914" s="21" t="s">
        <v>2119</v>
      </c>
      <c r="B11914" s="25">
        <v>42670</v>
      </c>
      <c r="C11914" s="21" t="s">
        <v>21</v>
      </c>
      <c r="D11914" s="21" t="s">
        <v>1376</v>
      </c>
      <c r="E11914" s="26">
        <v>960</v>
      </c>
      <c r="G11914" s="21" t="s">
        <v>2540</v>
      </c>
      <c r="I11914" s="25" t="str">
        <f t="shared" si="412"/>
        <v>2016_44</v>
      </c>
    </row>
    <row r="11915" spans="1:9" x14ac:dyDescent="0.25">
      <c r="A11915" s="21" t="s">
        <v>2119</v>
      </c>
      <c r="B11915" s="25">
        <v>42670</v>
      </c>
      <c r="C11915" s="21" t="s">
        <v>21</v>
      </c>
      <c r="D11915" s="21" t="s">
        <v>1376</v>
      </c>
      <c r="E11915" s="26">
        <v>320</v>
      </c>
      <c r="G11915" s="21" t="s">
        <v>2552</v>
      </c>
      <c r="I11915" s="25" t="str">
        <f t="shared" si="412"/>
        <v>2016_44</v>
      </c>
    </row>
    <row r="11916" spans="1:9" x14ac:dyDescent="0.25">
      <c r="A11916" s="21" t="s">
        <v>2119</v>
      </c>
      <c r="B11916" s="25">
        <v>42670</v>
      </c>
      <c r="C11916" s="21" t="s">
        <v>21</v>
      </c>
      <c r="D11916" s="21" t="s">
        <v>255</v>
      </c>
      <c r="E11916" s="26">
        <v>2000</v>
      </c>
      <c r="G11916" s="21" t="s">
        <v>1453</v>
      </c>
    </row>
    <row r="11917" spans="1:9" x14ac:dyDescent="0.25">
      <c r="A11917" s="21" t="s">
        <v>2119</v>
      </c>
      <c r="B11917" s="25">
        <v>42670</v>
      </c>
      <c r="C11917" s="21" t="s">
        <v>6</v>
      </c>
      <c r="D11917" s="21" t="s">
        <v>216</v>
      </c>
      <c r="F11917" s="26">
        <v>436.9</v>
      </c>
      <c r="G11917" s="21" t="s">
        <v>2012</v>
      </c>
    </row>
    <row r="11918" spans="1:9" x14ac:dyDescent="0.25">
      <c r="A11918" s="21" t="s">
        <v>2119</v>
      </c>
      <c r="B11918" s="25">
        <v>42671</v>
      </c>
      <c r="C11918" s="21" t="s">
        <v>6</v>
      </c>
      <c r="D11918" s="21" t="s">
        <v>2630</v>
      </c>
      <c r="E11918" s="21"/>
      <c r="F11918" s="55">
        <v>20.21</v>
      </c>
      <c r="G11918" s="21" t="s">
        <v>1453</v>
      </c>
    </row>
    <row r="11919" spans="1:9" x14ac:dyDescent="0.25">
      <c r="A11919" s="21" t="s">
        <v>2119</v>
      </c>
      <c r="B11919" s="25">
        <v>42671</v>
      </c>
      <c r="C11919" s="21" t="s">
        <v>6</v>
      </c>
      <c r="D11919" s="21" t="s">
        <v>2631</v>
      </c>
      <c r="E11919" s="21"/>
      <c r="F11919" s="55">
        <v>279.94</v>
      </c>
      <c r="G11919" s="21" t="s">
        <v>2194</v>
      </c>
    </row>
    <row r="11920" spans="1:9" x14ac:dyDescent="0.25">
      <c r="A11920" s="21" t="s">
        <v>2119</v>
      </c>
      <c r="B11920" s="25">
        <v>42671</v>
      </c>
      <c r="C11920" s="21" t="s">
        <v>6</v>
      </c>
      <c r="D11920" s="21" t="s">
        <v>2632</v>
      </c>
      <c r="E11920" s="21"/>
      <c r="F11920" s="55">
        <v>21.17</v>
      </c>
      <c r="G11920" s="21" t="s">
        <v>2194</v>
      </c>
    </row>
    <row r="11921" spans="1:9" x14ac:dyDescent="0.25">
      <c r="A11921" s="21" t="s">
        <v>2119</v>
      </c>
      <c r="B11921" s="25">
        <v>42671</v>
      </c>
      <c r="C11921" s="21" t="s">
        <v>1230</v>
      </c>
      <c r="D11921" s="21" t="s">
        <v>2633</v>
      </c>
      <c r="E11921" s="21"/>
      <c r="F11921" s="55">
        <v>144.56</v>
      </c>
      <c r="G11921" s="21" t="s">
        <v>2037</v>
      </c>
    </row>
    <row r="11922" spans="1:9" x14ac:dyDescent="0.25">
      <c r="A11922" s="21" t="s">
        <v>2119</v>
      </c>
      <c r="B11922" s="25">
        <v>42671</v>
      </c>
      <c r="C11922" s="21" t="s">
        <v>6</v>
      </c>
      <c r="D11922" s="21" t="s">
        <v>2634</v>
      </c>
      <c r="E11922" s="21"/>
      <c r="F11922" s="55">
        <v>63.07</v>
      </c>
      <c r="G11922" s="21" t="s">
        <v>2481</v>
      </c>
    </row>
    <row r="11923" spans="1:9" x14ac:dyDescent="0.25">
      <c r="A11923" s="21" t="s">
        <v>2119</v>
      </c>
      <c r="B11923" s="25">
        <v>42671</v>
      </c>
      <c r="C11923" s="21" t="s">
        <v>6</v>
      </c>
      <c r="D11923" s="21" t="s">
        <v>2635</v>
      </c>
      <c r="E11923" s="21"/>
      <c r="F11923" s="55">
        <v>116.34</v>
      </c>
      <c r="G11923" s="21" t="s">
        <v>2012</v>
      </c>
      <c r="I11923" s="25" t="str">
        <f>YEAR(B11923)&amp;"_"&amp;WEEKNUM(B11923)</f>
        <v>2016_44</v>
      </c>
    </row>
    <row r="11924" spans="1:9" x14ac:dyDescent="0.25">
      <c r="A11924" s="21" t="s">
        <v>2119</v>
      </c>
      <c r="B11924" s="25">
        <v>42671</v>
      </c>
      <c r="C11924" s="21" t="s">
        <v>6</v>
      </c>
      <c r="D11924" s="21" t="s">
        <v>2636</v>
      </c>
      <c r="E11924" s="21"/>
      <c r="F11924" s="55">
        <v>52.98</v>
      </c>
      <c r="G11924" s="21" t="s">
        <v>2038</v>
      </c>
      <c r="I11924" s="25" t="str">
        <f>YEAR(B11924)&amp;"_"&amp;WEEKNUM(B11924)</f>
        <v>2016_44</v>
      </c>
    </row>
    <row r="11925" spans="1:9" x14ac:dyDescent="0.25">
      <c r="A11925" s="21" t="s">
        <v>2119</v>
      </c>
      <c r="B11925" s="25">
        <v>42671</v>
      </c>
      <c r="C11925" s="21" t="s">
        <v>1015</v>
      </c>
      <c r="D11925" s="21" t="s">
        <v>1574</v>
      </c>
      <c r="E11925" s="26">
        <v>325</v>
      </c>
      <c r="G11925" s="21" t="s">
        <v>1899</v>
      </c>
      <c r="I11925" s="25" t="str">
        <f>YEAR(B11925)&amp;"_"&amp;WEEKNUM(B11925)</f>
        <v>2016_44</v>
      </c>
    </row>
    <row r="11926" spans="1:9" x14ac:dyDescent="0.25">
      <c r="A11926" s="21" t="s">
        <v>2119</v>
      </c>
      <c r="B11926" s="25">
        <v>42671</v>
      </c>
      <c r="C11926" s="21" t="s">
        <v>1015</v>
      </c>
      <c r="D11926" s="21" t="s">
        <v>1574</v>
      </c>
      <c r="E11926" s="26">
        <v>300</v>
      </c>
      <c r="G11926" s="21" t="s">
        <v>1899</v>
      </c>
      <c r="I11926" s="25" t="str">
        <f>YEAR(B11926)&amp;"_"&amp;WEEKNUM(B11926)</f>
        <v>2016_44</v>
      </c>
    </row>
    <row r="11927" spans="1:9" x14ac:dyDescent="0.25">
      <c r="A11927" s="21" t="s">
        <v>2119</v>
      </c>
      <c r="B11927" s="25">
        <v>42671</v>
      </c>
      <c r="C11927" s="21" t="s">
        <v>21</v>
      </c>
      <c r="D11927" s="21" t="s">
        <v>1419</v>
      </c>
      <c r="E11927" s="26">
        <v>3200</v>
      </c>
      <c r="G11927" s="21" t="s">
        <v>2540</v>
      </c>
    </row>
    <row r="11928" spans="1:9" x14ac:dyDescent="0.25">
      <c r="A11928" s="21" t="s">
        <v>2119</v>
      </c>
      <c r="B11928" s="25">
        <v>42671</v>
      </c>
      <c r="C11928" s="21" t="s">
        <v>21</v>
      </c>
      <c r="D11928" s="21" t="s">
        <v>1419</v>
      </c>
      <c r="E11928" s="26">
        <v>8500</v>
      </c>
      <c r="G11928" s="21" t="s">
        <v>2194</v>
      </c>
    </row>
    <row r="11929" spans="1:9" x14ac:dyDescent="0.25">
      <c r="A11929" s="21" t="s">
        <v>2119</v>
      </c>
      <c r="B11929" s="25">
        <v>42671</v>
      </c>
      <c r="C11929" s="21" t="s">
        <v>6</v>
      </c>
      <c r="D11929" s="21" t="s">
        <v>216</v>
      </c>
      <c r="F11929" s="26">
        <v>418.5</v>
      </c>
      <c r="G11929" s="21" t="s">
        <v>1453</v>
      </c>
    </row>
    <row r="11930" spans="1:9" x14ac:dyDescent="0.25">
      <c r="A11930" s="21" t="s">
        <v>2119</v>
      </c>
      <c r="B11930" s="25">
        <v>42672</v>
      </c>
      <c r="C11930" s="21" t="s">
        <v>6</v>
      </c>
      <c r="D11930" s="21" t="s">
        <v>2637</v>
      </c>
      <c r="E11930" s="21"/>
      <c r="F11930" s="55">
        <v>670.35</v>
      </c>
      <c r="G11930" s="21" t="s">
        <v>2012</v>
      </c>
    </row>
    <row r="11931" spans="1:9" x14ac:dyDescent="0.25">
      <c r="A11931" s="21" t="s">
        <v>2119</v>
      </c>
      <c r="B11931" s="25">
        <v>42672</v>
      </c>
      <c r="C11931" s="21" t="s">
        <v>6</v>
      </c>
      <c r="D11931" s="21" t="s">
        <v>2638</v>
      </c>
      <c r="E11931" s="21"/>
      <c r="F11931" s="55">
        <v>2791.81</v>
      </c>
      <c r="G11931" s="21" t="s">
        <v>2012</v>
      </c>
    </row>
    <row r="11932" spans="1:9" x14ac:dyDescent="0.25">
      <c r="A11932" s="21" t="s">
        <v>2119</v>
      </c>
      <c r="B11932" s="25">
        <v>42672</v>
      </c>
      <c r="C11932" s="21" t="s">
        <v>1230</v>
      </c>
      <c r="D11932" s="21" t="s">
        <v>2639</v>
      </c>
      <c r="E11932" s="21"/>
      <c r="F11932" s="55">
        <v>645.38</v>
      </c>
      <c r="G11932" s="21" t="s">
        <v>2037</v>
      </c>
    </row>
    <row r="11933" spans="1:9" x14ac:dyDescent="0.25">
      <c r="A11933" s="21" t="s">
        <v>2119</v>
      </c>
      <c r="B11933" s="25">
        <v>42673</v>
      </c>
      <c r="C11933" s="21" t="s">
        <v>1230</v>
      </c>
      <c r="D11933" s="21" t="s">
        <v>2640</v>
      </c>
      <c r="E11933" s="21"/>
      <c r="F11933" s="55">
        <v>186.8</v>
      </c>
      <c r="G11933" s="21" t="s">
        <v>1899</v>
      </c>
    </row>
    <row r="11934" spans="1:9" x14ac:dyDescent="0.25">
      <c r="A11934" s="21" t="s">
        <v>2119</v>
      </c>
      <c r="B11934" s="25">
        <v>42674</v>
      </c>
      <c r="C11934" s="21" t="s">
        <v>1230</v>
      </c>
      <c r="D11934" s="21" t="s">
        <v>2641</v>
      </c>
      <c r="E11934" s="21"/>
      <c r="F11934" s="55">
        <v>98.26</v>
      </c>
      <c r="G11934" s="21" t="s">
        <v>1899</v>
      </c>
    </row>
    <row r="11935" spans="1:9" x14ac:dyDescent="0.25">
      <c r="A11935" s="21" t="s">
        <v>2119</v>
      </c>
      <c r="B11935" s="25">
        <v>42674</v>
      </c>
      <c r="C11935" s="21" t="s">
        <v>1230</v>
      </c>
      <c r="D11935" s="21" t="s">
        <v>2642</v>
      </c>
      <c r="E11935" s="21"/>
      <c r="F11935" s="55">
        <v>215.37</v>
      </c>
      <c r="G11935" s="21" t="s">
        <v>2037</v>
      </c>
    </row>
    <row r="11936" spans="1:9" x14ac:dyDescent="0.25">
      <c r="A11936" s="21" t="s">
        <v>2119</v>
      </c>
      <c r="B11936" s="25">
        <v>42674</v>
      </c>
      <c r="C11936" s="21" t="s">
        <v>1230</v>
      </c>
      <c r="D11936" s="21" t="s">
        <v>2643</v>
      </c>
      <c r="E11936" s="21"/>
      <c r="F11936" s="55">
        <v>306.76</v>
      </c>
      <c r="G11936" s="21" t="s">
        <v>2552</v>
      </c>
    </row>
    <row r="11937" spans="1:9" x14ac:dyDescent="0.25">
      <c r="A11937" s="21" t="s">
        <v>2119</v>
      </c>
      <c r="B11937" s="25">
        <v>42674</v>
      </c>
      <c r="C11937" s="21" t="s">
        <v>6</v>
      </c>
      <c r="D11937" s="21" t="s">
        <v>2644</v>
      </c>
      <c r="E11937" s="21"/>
      <c r="F11937" s="55">
        <v>1915.18</v>
      </c>
      <c r="G11937" s="21" t="s">
        <v>2194</v>
      </c>
      <c r="I11937" s="25" t="str">
        <f t="shared" ref="I11937:I11954" si="413">YEAR(B11937)&amp;"_"&amp;WEEKNUM(B11937)</f>
        <v>2016_45</v>
      </c>
    </row>
    <row r="11938" spans="1:9" x14ac:dyDescent="0.25">
      <c r="A11938" s="21" t="s">
        <v>2119</v>
      </c>
      <c r="B11938" s="25">
        <v>42674</v>
      </c>
      <c r="C11938" s="21" t="s">
        <v>1230</v>
      </c>
      <c r="D11938" s="21" t="s">
        <v>2645</v>
      </c>
      <c r="E11938" s="21"/>
      <c r="F11938" s="55">
        <v>462.06</v>
      </c>
      <c r="G11938" s="21" t="s">
        <v>2037</v>
      </c>
      <c r="I11938" s="25" t="str">
        <f t="shared" si="413"/>
        <v>2016_45</v>
      </c>
    </row>
    <row r="11939" spans="1:9" x14ac:dyDescent="0.25">
      <c r="A11939" s="21" t="s">
        <v>2119</v>
      </c>
      <c r="B11939" s="25">
        <v>42674</v>
      </c>
      <c r="C11939" s="21" t="s">
        <v>6</v>
      </c>
      <c r="D11939" s="21" t="s">
        <v>2646</v>
      </c>
      <c r="E11939" s="21"/>
      <c r="F11939" s="55">
        <v>279.83999999999997</v>
      </c>
      <c r="G11939" s="21" t="s">
        <v>2012</v>
      </c>
      <c r="I11939" s="25" t="str">
        <f t="shared" si="413"/>
        <v>2016_45</v>
      </c>
    </row>
    <row r="11940" spans="1:9" x14ac:dyDescent="0.25">
      <c r="A11940" s="21" t="s">
        <v>2119</v>
      </c>
      <c r="B11940" s="25">
        <v>42674</v>
      </c>
      <c r="C11940" s="21" t="s">
        <v>1015</v>
      </c>
      <c r="D11940" s="21" t="s">
        <v>40</v>
      </c>
      <c r="E11940" s="26">
        <v>1300</v>
      </c>
      <c r="G11940" s="21" t="s">
        <v>2553</v>
      </c>
      <c r="I11940" s="25" t="str">
        <f t="shared" si="413"/>
        <v>2016_45</v>
      </c>
    </row>
    <row r="11941" spans="1:9" x14ac:dyDescent="0.25">
      <c r="A11941" s="21" t="s">
        <v>2119</v>
      </c>
      <c r="B11941" s="25">
        <v>42674</v>
      </c>
      <c r="C11941" s="21" t="s">
        <v>1015</v>
      </c>
      <c r="D11941" s="21" t="s">
        <v>40</v>
      </c>
      <c r="E11941" s="26">
        <v>3803</v>
      </c>
      <c r="G11941" s="21" t="s">
        <v>2037</v>
      </c>
      <c r="I11941" s="25" t="str">
        <f t="shared" si="413"/>
        <v>2016_45</v>
      </c>
    </row>
    <row r="11942" spans="1:9" x14ac:dyDescent="0.25">
      <c r="A11942" s="21" t="s">
        <v>2119</v>
      </c>
      <c r="B11942" s="25">
        <v>42674</v>
      </c>
      <c r="C11942" s="21" t="s">
        <v>1015</v>
      </c>
      <c r="D11942" s="21" t="s">
        <v>40</v>
      </c>
      <c r="E11942" s="26">
        <v>135</v>
      </c>
      <c r="G11942" s="21" t="s">
        <v>1362</v>
      </c>
      <c r="I11942" s="25" t="str">
        <f t="shared" si="413"/>
        <v>2016_45</v>
      </c>
    </row>
    <row r="11943" spans="1:9" x14ac:dyDescent="0.25">
      <c r="A11943" s="21" t="s">
        <v>2119</v>
      </c>
      <c r="B11943" s="25">
        <v>42674</v>
      </c>
      <c r="C11943" s="21" t="s">
        <v>1015</v>
      </c>
      <c r="D11943" s="21" t="s">
        <v>40</v>
      </c>
      <c r="E11943" s="26">
        <v>350</v>
      </c>
      <c r="G11943" s="21" t="s">
        <v>1899</v>
      </c>
      <c r="I11943" s="25" t="str">
        <f t="shared" si="413"/>
        <v>2016_45</v>
      </c>
    </row>
    <row r="11944" spans="1:9" x14ac:dyDescent="0.25">
      <c r="A11944" s="21" t="s">
        <v>2119</v>
      </c>
      <c r="B11944" s="25">
        <v>42674</v>
      </c>
      <c r="C11944" s="21" t="s">
        <v>1015</v>
      </c>
      <c r="D11944" s="21" t="s">
        <v>40</v>
      </c>
      <c r="E11944" s="26">
        <v>275</v>
      </c>
      <c r="G11944" s="21" t="s">
        <v>2623</v>
      </c>
      <c r="I11944" s="25" t="str">
        <f t="shared" si="413"/>
        <v>2016_45</v>
      </c>
    </row>
    <row r="11945" spans="1:9" x14ac:dyDescent="0.25">
      <c r="A11945" s="21" t="s">
        <v>2119</v>
      </c>
      <c r="B11945" s="25">
        <v>42674</v>
      </c>
      <c r="C11945" s="21" t="s">
        <v>1015</v>
      </c>
      <c r="D11945" s="21" t="s">
        <v>40</v>
      </c>
      <c r="E11945" s="26">
        <v>150</v>
      </c>
      <c r="G11945" s="21" t="s">
        <v>1675</v>
      </c>
      <c r="I11945" s="25" t="str">
        <f t="shared" si="413"/>
        <v>2016_45</v>
      </c>
    </row>
    <row r="11946" spans="1:9" x14ac:dyDescent="0.25">
      <c r="A11946" s="21" t="s">
        <v>2119</v>
      </c>
      <c r="B11946" s="25">
        <v>42674</v>
      </c>
      <c r="C11946" s="21" t="s">
        <v>1015</v>
      </c>
      <c r="D11946" s="21" t="s">
        <v>1382</v>
      </c>
      <c r="E11946" s="26">
        <v>2380</v>
      </c>
      <c r="G11946" s="21" t="s">
        <v>2552</v>
      </c>
      <c r="I11946" s="25" t="str">
        <f t="shared" si="413"/>
        <v>2016_45</v>
      </c>
    </row>
    <row r="11947" spans="1:9" x14ac:dyDescent="0.25">
      <c r="A11947" s="21" t="s">
        <v>2119</v>
      </c>
      <c r="B11947" s="25">
        <v>42674</v>
      </c>
      <c r="C11947" s="21" t="s">
        <v>1015</v>
      </c>
      <c r="D11947" s="21" t="s">
        <v>1406</v>
      </c>
      <c r="E11947" s="26">
        <v>90</v>
      </c>
      <c r="G11947" s="21" t="s">
        <v>1675</v>
      </c>
      <c r="I11947" s="25" t="str">
        <f t="shared" si="413"/>
        <v>2016_45</v>
      </c>
    </row>
    <row r="11948" spans="1:9" x14ac:dyDescent="0.25">
      <c r="A11948" s="21" t="s">
        <v>2119</v>
      </c>
      <c r="B11948" s="25">
        <v>42674</v>
      </c>
      <c r="C11948" s="21" t="s">
        <v>21</v>
      </c>
      <c r="D11948" s="21" t="s">
        <v>359</v>
      </c>
      <c r="E11948" s="26">
        <v>82.5</v>
      </c>
      <c r="G11948" s="21" t="s">
        <v>2540</v>
      </c>
      <c r="I11948" s="25" t="str">
        <f t="shared" si="413"/>
        <v>2016_45</v>
      </c>
    </row>
    <row r="11949" spans="1:9" x14ac:dyDescent="0.25">
      <c r="A11949" s="21" t="s">
        <v>2119</v>
      </c>
      <c r="B11949" s="25">
        <v>42674</v>
      </c>
      <c r="C11949" s="21" t="s">
        <v>21</v>
      </c>
      <c r="D11949" s="21" t="s">
        <v>1487</v>
      </c>
      <c r="E11949" s="26">
        <v>735.9</v>
      </c>
      <c r="G11949" s="21" t="s">
        <v>2540</v>
      </c>
      <c r="I11949" s="25" t="str">
        <f t="shared" si="413"/>
        <v>2016_45</v>
      </c>
    </row>
    <row r="11950" spans="1:9" x14ac:dyDescent="0.25">
      <c r="A11950" s="21" t="s">
        <v>2119</v>
      </c>
      <c r="B11950" s="25">
        <v>42674</v>
      </c>
      <c r="C11950" s="21" t="s">
        <v>21</v>
      </c>
      <c r="D11950" s="21" t="s">
        <v>1487</v>
      </c>
      <c r="E11950" s="26">
        <v>735.9</v>
      </c>
      <c r="G11950" s="21" t="s">
        <v>2552</v>
      </c>
      <c r="I11950" s="25" t="str">
        <f t="shared" si="413"/>
        <v>2016_45</v>
      </c>
    </row>
    <row r="11951" spans="1:9" x14ac:dyDescent="0.25">
      <c r="A11951" s="21" t="s">
        <v>2119</v>
      </c>
      <c r="B11951" s="25">
        <v>42674</v>
      </c>
      <c r="C11951" s="21" t="s">
        <v>21</v>
      </c>
      <c r="D11951" s="21" t="s">
        <v>1382</v>
      </c>
      <c r="E11951" s="26">
        <v>3700</v>
      </c>
      <c r="G11951" s="21" t="s">
        <v>1453</v>
      </c>
      <c r="I11951" s="25" t="str">
        <f t="shared" si="413"/>
        <v>2016_45</v>
      </c>
    </row>
    <row r="11952" spans="1:9" x14ac:dyDescent="0.25">
      <c r="A11952" s="21" t="s">
        <v>2119</v>
      </c>
      <c r="B11952" s="25">
        <v>42674</v>
      </c>
      <c r="C11952" s="21" t="s">
        <v>21</v>
      </c>
      <c r="D11952" s="21" t="s">
        <v>1382</v>
      </c>
      <c r="E11952" s="26">
        <v>200</v>
      </c>
      <c r="G11952" s="21" t="s">
        <v>1421</v>
      </c>
      <c r="I11952" s="25" t="str">
        <f t="shared" si="413"/>
        <v>2016_45</v>
      </c>
    </row>
    <row r="11953" spans="1:9" x14ac:dyDescent="0.25">
      <c r="A11953" s="21" t="s">
        <v>2119</v>
      </c>
      <c r="B11953" s="25">
        <v>42674</v>
      </c>
      <c r="C11953" s="21" t="s">
        <v>21</v>
      </c>
      <c r="D11953" s="21" t="s">
        <v>1382</v>
      </c>
      <c r="E11953" s="26">
        <v>200</v>
      </c>
      <c r="G11953" s="21" t="s">
        <v>97</v>
      </c>
      <c r="I11953" s="25" t="str">
        <f t="shared" si="413"/>
        <v>2016_45</v>
      </c>
    </row>
    <row r="11954" spans="1:9" x14ac:dyDescent="0.25">
      <c r="A11954" s="21" t="s">
        <v>2119</v>
      </c>
      <c r="B11954" s="25">
        <v>42674</v>
      </c>
      <c r="C11954" s="21" t="s">
        <v>21</v>
      </c>
      <c r="D11954" s="21" t="s">
        <v>1382</v>
      </c>
      <c r="E11954" s="26">
        <f>4922-4100</f>
        <v>822</v>
      </c>
      <c r="G11954" s="21" t="s">
        <v>17</v>
      </c>
      <c r="I11954" s="25" t="str">
        <f t="shared" si="413"/>
        <v>2016_45</v>
      </c>
    </row>
    <row r="11955" spans="1:9" x14ac:dyDescent="0.25">
      <c r="A11955" s="21" t="s">
        <v>2119</v>
      </c>
      <c r="B11955" s="25">
        <v>42674</v>
      </c>
      <c r="C11955" s="21" t="s">
        <v>21</v>
      </c>
      <c r="D11955" s="21" t="s">
        <v>40</v>
      </c>
      <c r="E11955" s="26">
        <v>3380</v>
      </c>
      <c r="G11955" s="21" t="s">
        <v>2012</v>
      </c>
    </row>
    <row r="11956" spans="1:9" x14ac:dyDescent="0.25">
      <c r="A11956" s="21" t="s">
        <v>2119</v>
      </c>
      <c r="B11956" s="25">
        <v>42674</v>
      </c>
      <c r="C11956" s="21" t="s">
        <v>21</v>
      </c>
      <c r="D11956" s="21" t="s">
        <v>40</v>
      </c>
      <c r="E11956" s="26">
        <v>1410</v>
      </c>
      <c r="G11956" s="21" t="s">
        <v>2481</v>
      </c>
    </row>
    <row r="11957" spans="1:9" x14ac:dyDescent="0.25">
      <c r="A11957" s="21" t="s">
        <v>2119</v>
      </c>
      <c r="B11957" s="25">
        <v>42674</v>
      </c>
      <c r="C11957" s="21" t="s">
        <v>21</v>
      </c>
      <c r="D11957" s="21" t="s">
        <v>40</v>
      </c>
      <c r="E11957" s="26">
        <v>30</v>
      </c>
      <c r="G11957" s="21" t="s">
        <v>306</v>
      </c>
    </row>
    <row r="11958" spans="1:9" x14ac:dyDescent="0.25">
      <c r="A11958" s="21" t="s">
        <v>2119</v>
      </c>
      <c r="B11958" s="25">
        <v>42675</v>
      </c>
      <c r="C11958" s="21" t="s">
        <v>6</v>
      </c>
      <c r="D11958" s="21" t="s">
        <v>2647</v>
      </c>
      <c r="E11958" s="21"/>
      <c r="F11958" s="55">
        <v>1008.87</v>
      </c>
      <c r="G11958" s="21" t="s">
        <v>2012</v>
      </c>
    </row>
    <row r="11959" spans="1:9" x14ac:dyDescent="0.25">
      <c r="A11959" s="21" t="s">
        <v>2119</v>
      </c>
      <c r="B11959" s="25">
        <v>42675</v>
      </c>
      <c r="C11959" s="21" t="s">
        <v>1230</v>
      </c>
      <c r="D11959" s="21" t="s">
        <v>2648</v>
      </c>
      <c r="E11959" s="21"/>
      <c r="F11959" s="55">
        <v>1108.23</v>
      </c>
      <c r="G11959" s="21" t="s">
        <v>2552</v>
      </c>
    </row>
    <row r="11960" spans="1:9" x14ac:dyDescent="0.25">
      <c r="A11960" s="21" t="s">
        <v>2119</v>
      </c>
      <c r="B11960" s="25">
        <v>42675</v>
      </c>
      <c r="C11960" s="21">
        <v>3014551503</v>
      </c>
      <c r="D11960" s="21" t="s">
        <v>299</v>
      </c>
      <c r="E11960" s="21"/>
      <c r="F11960" s="55">
        <v>23.3</v>
      </c>
      <c r="G11960" s="21" t="s">
        <v>2121</v>
      </c>
      <c r="I11960" s="25" t="str">
        <f>YEAR(B11960)&amp;"_"&amp;WEEKNUM(B11960)</f>
        <v>2016_45</v>
      </c>
    </row>
    <row r="11961" spans="1:9" x14ac:dyDescent="0.25">
      <c r="A11961" s="21" t="s">
        <v>2119</v>
      </c>
      <c r="B11961" s="25">
        <v>42675</v>
      </c>
      <c r="C11961" s="21" t="s">
        <v>6</v>
      </c>
      <c r="D11961" s="21" t="s">
        <v>2649</v>
      </c>
      <c r="E11961" s="21"/>
      <c r="F11961" s="55">
        <v>190.94</v>
      </c>
      <c r="G11961" s="21" t="s">
        <v>2012</v>
      </c>
      <c r="I11961" s="25" t="str">
        <f>YEAR(B11961)&amp;"_"&amp;WEEKNUM(B11961)</f>
        <v>2016_45</v>
      </c>
    </row>
    <row r="11962" spans="1:9" x14ac:dyDescent="0.25">
      <c r="A11962" s="21" t="s">
        <v>2119</v>
      </c>
      <c r="B11962" s="25">
        <v>42675</v>
      </c>
      <c r="C11962" s="21" t="s">
        <v>6</v>
      </c>
      <c r="D11962" s="21" t="s">
        <v>2650</v>
      </c>
      <c r="E11962" s="21"/>
      <c r="F11962" s="55">
        <v>246.89</v>
      </c>
      <c r="G11962" s="21" t="s">
        <v>2037</v>
      </c>
      <c r="I11962" s="25" t="str">
        <f>YEAR(B11962)&amp;"_"&amp;WEEKNUM(B11962)</f>
        <v>2016_45</v>
      </c>
    </row>
    <row r="11963" spans="1:9" x14ac:dyDescent="0.25">
      <c r="A11963" s="21" t="s">
        <v>2119</v>
      </c>
      <c r="B11963" s="25">
        <v>42675</v>
      </c>
      <c r="C11963" s="21" t="s">
        <v>1015</v>
      </c>
      <c r="D11963" s="21" t="s">
        <v>1173</v>
      </c>
      <c r="E11963" s="26">
        <v>1400</v>
      </c>
      <c r="G11963" s="21" t="s">
        <v>2037</v>
      </c>
      <c r="I11963" s="25" t="str">
        <f>YEAR(B11963)&amp;"_"&amp;WEEKNUM(B11963)</f>
        <v>2016_45</v>
      </c>
    </row>
    <row r="11964" spans="1:9" x14ac:dyDescent="0.25">
      <c r="A11964" s="21" t="s">
        <v>2119</v>
      </c>
      <c r="B11964" s="25">
        <v>42675</v>
      </c>
      <c r="C11964" s="21" t="s">
        <v>1015</v>
      </c>
      <c r="D11964" t="s">
        <v>553</v>
      </c>
      <c r="E11964" s="26">
        <v>1600</v>
      </c>
      <c r="G11964" s="21" t="s">
        <v>2552</v>
      </c>
      <c r="I11964" s="25" t="str">
        <f>YEAR(B11964)&amp;"_"&amp;WEEKNUM(B11964)</f>
        <v>2016_45</v>
      </c>
    </row>
    <row r="11965" spans="1:9" x14ac:dyDescent="0.25">
      <c r="A11965" s="21" t="s">
        <v>2119</v>
      </c>
      <c r="B11965" s="25">
        <v>42675</v>
      </c>
      <c r="C11965" s="21" t="s">
        <v>1015</v>
      </c>
      <c r="D11965" s="21" t="s">
        <v>508</v>
      </c>
      <c r="E11965" s="26">
        <v>579.97</v>
      </c>
      <c r="G11965" s="21" t="s">
        <v>454</v>
      </c>
    </row>
    <row r="11966" spans="1:9" x14ac:dyDescent="0.25">
      <c r="A11966" s="21" t="s">
        <v>2119</v>
      </c>
      <c r="B11966" s="25">
        <v>42675</v>
      </c>
      <c r="C11966" s="21" t="s">
        <v>21</v>
      </c>
      <c r="D11966" t="s">
        <v>553</v>
      </c>
      <c r="E11966" s="26">
        <v>1600</v>
      </c>
      <c r="G11966" s="21" t="s">
        <v>2540</v>
      </c>
    </row>
    <row r="11967" spans="1:9" x14ac:dyDescent="0.25">
      <c r="A11967" s="21" t="s">
        <v>2119</v>
      </c>
      <c r="B11967" s="25">
        <v>42675</v>
      </c>
      <c r="C11967" s="21" t="s">
        <v>21</v>
      </c>
      <c r="D11967" s="21" t="s">
        <v>1173</v>
      </c>
      <c r="E11967" s="26">
        <v>2000</v>
      </c>
      <c r="G11967" s="21" t="s">
        <v>2540</v>
      </c>
    </row>
    <row r="11968" spans="1:9" x14ac:dyDescent="0.25">
      <c r="A11968" s="21" t="s">
        <v>2119</v>
      </c>
      <c r="B11968" s="25">
        <v>42676</v>
      </c>
      <c r="C11968" s="21" t="s">
        <v>6</v>
      </c>
      <c r="D11968" s="21" t="s">
        <v>2651</v>
      </c>
      <c r="E11968" s="21"/>
      <c r="F11968" s="55">
        <v>522.42999999999995</v>
      </c>
      <c r="G11968" s="21" t="s">
        <v>2194</v>
      </c>
    </row>
    <row r="11969" spans="1:9" x14ac:dyDescent="0.25">
      <c r="A11969" s="21" t="s">
        <v>2119</v>
      </c>
      <c r="B11969" s="25">
        <v>42676</v>
      </c>
      <c r="C11969" s="21" t="s">
        <v>1230</v>
      </c>
      <c r="D11969" s="21" t="s">
        <v>2652</v>
      </c>
      <c r="E11969" s="21"/>
      <c r="F11969" s="55">
        <v>910.81</v>
      </c>
      <c r="G11969" s="21" t="s">
        <v>2037</v>
      </c>
    </row>
    <row r="11970" spans="1:9" x14ac:dyDescent="0.25">
      <c r="A11970" s="21" t="s">
        <v>2119</v>
      </c>
      <c r="B11970" s="25">
        <v>42676</v>
      </c>
      <c r="C11970" s="21" t="s">
        <v>1230</v>
      </c>
      <c r="D11970" s="21" t="s">
        <v>2653</v>
      </c>
      <c r="E11970" s="21"/>
      <c r="F11970" s="55">
        <v>374.96</v>
      </c>
      <c r="G11970" s="21" t="s">
        <v>2552</v>
      </c>
    </row>
    <row r="11971" spans="1:9" x14ac:dyDescent="0.25">
      <c r="A11971" s="21" t="s">
        <v>2119</v>
      </c>
      <c r="B11971" s="25">
        <v>42676</v>
      </c>
      <c r="C11971" s="21" t="s">
        <v>1230</v>
      </c>
      <c r="D11971" s="21" t="s">
        <v>2654</v>
      </c>
      <c r="E11971" s="21"/>
      <c r="F11971" s="55">
        <v>285.66000000000003</v>
      </c>
      <c r="G11971" s="21" t="s">
        <v>2552</v>
      </c>
    </row>
    <row r="11972" spans="1:9" x14ac:dyDescent="0.25">
      <c r="A11972" s="21" t="s">
        <v>2119</v>
      </c>
      <c r="B11972" s="25">
        <v>42677</v>
      </c>
      <c r="C11972" s="21" t="s">
        <v>6</v>
      </c>
      <c r="D11972" s="21" t="s">
        <v>2655</v>
      </c>
      <c r="E11972" s="21"/>
      <c r="F11972" s="55">
        <v>490.92</v>
      </c>
      <c r="G11972" s="21" t="s">
        <v>2194</v>
      </c>
    </row>
    <row r="11973" spans="1:9" x14ac:dyDescent="0.25">
      <c r="A11973" s="21" t="s">
        <v>2119</v>
      </c>
      <c r="B11973" s="25">
        <v>42677</v>
      </c>
      <c r="C11973" s="21" t="s">
        <v>1230</v>
      </c>
      <c r="D11973" s="21" t="s">
        <v>2656</v>
      </c>
      <c r="E11973" s="21"/>
      <c r="F11973" s="55">
        <v>72.97</v>
      </c>
      <c r="G11973" s="21" t="s">
        <v>2037</v>
      </c>
    </row>
    <row r="11974" spans="1:9" x14ac:dyDescent="0.25">
      <c r="A11974" s="21" t="s">
        <v>2119</v>
      </c>
      <c r="B11974" s="25">
        <v>42677</v>
      </c>
      <c r="C11974" s="21" t="s">
        <v>1230</v>
      </c>
      <c r="D11974" s="21" t="s">
        <v>2657</v>
      </c>
      <c r="E11974" s="21"/>
      <c r="F11974" s="55">
        <v>336.61</v>
      </c>
      <c r="G11974" s="21" t="s">
        <v>2037</v>
      </c>
    </row>
    <row r="11975" spans="1:9" x14ac:dyDescent="0.25">
      <c r="A11975" s="21" t="s">
        <v>2119</v>
      </c>
      <c r="B11975" s="25">
        <v>42677</v>
      </c>
      <c r="C11975" s="21" t="s">
        <v>1230</v>
      </c>
      <c r="D11975" s="21" t="s">
        <v>2658</v>
      </c>
      <c r="E11975" s="21"/>
      <c r="F11975" s="55">
        <v>136.85</v>
      </c>
      <c r="G11975" s="21" t="s">
        <v>2552</v>
      </c>
    </row>
    <row r="11976" spans="1:9" x14ac:dyDescent="0.25">
      <c r="A11976" s="21" t="s">
        <v>2119</v>
      </c>
      <c r="B11976" s="25">
        <v>42677</v>
      </c>
      <c r="C11976" s="21" t="s">
        <v>6</v>
      </c>
      <c r="D11976" s="21" t="s">
        <v>2659</v>
      </c>
      <c r="E11976" s="21"/>
      <c r="F11976" s="55">
        <v>1041.8</v>
      </c>
      <c r="G11976" s="21" t="s">
        <v>2540</v>
      </c>
    </row>
    <row r="11977" spans="1:9" x14ac:dyDescent="0.25">
      <c r="A11977" s="21" t="s">
        <v>2119</v>
      </c>
      <c r="B11977" s="25">
        <v>42678</v>
      </c>
      <c r="C11977" s="21" t="s">
        <v>6</v>
      </c>
      <c r="D11977" s="21" t="s">
        <v>2660</v>
      </c>
      <c r="E11977" s="21"/>
      <c r="F11977" s="55">
        <v>44.46</v>
      </c>
      <c r="G11977" s="21" t="s">
        <v>2540</v>
      </c>
    </row>
    <row r="11978" spans="1:9" x14ac:dyDescent="0.25">
      <c r="A11978" s="21" t="s">
        <v>2119</v>
      </c>
      <c r="B11978" s="25">
        <v>42678</v>
      </c>
      <c r="C11978" s="21" t="s">
        <v>1230</v>
      </c>
      <c r="D11978" s="21" t="s">
        <v>2661</v>
      </c>
      <c r="E11978" s="21"/>
      <c r="F11978" s="55">
        <v>628.59</v>
      </c>
      <c r="G11978" s="21" t="s">
        <v>2552</v>
      </c>
      <c r="I11978" s="25" t="str">
        <f>YEAR(B11978)&amp;"_"&amp;WEEKNUM(B11978)</f>
        <v>2016_45</v>
      </c>
    </row>
    <row r="11979" spans="1:9" x14ac:dyDescent="0.25">
      <c r="A11979" s="21" t="s">
        <v>2119</v>
      </c>
      <c r="B11979" s="25">
        <v>42678</v>
      </c>
      <c r="C11979" s="21" t="s">
        <v>1230</v>
      </c>
      <c r="D11979" s="21" t="s">
        <v>2662</v>
      </c>
      <c r="E11979" s="21"/>
      <c r="F11979" s="55">
        <v>167.52</v>
      </c>
      <c r="G11979" s="21" t="s">
        <v>2037</v>
      </c>
      <c r="I11979" s="25" t="str">
        <f>YEAR(B11979)&amp;"_"&amp;WEEKNUM(B11979)</f>
        <v>2016_45</v>
      </c>
    </row>
    <row r="11980" spans="1:9" x14ac:dyDescent="0.25">
      <c r="A11980" s="21" t="s">
        <v>2119</v>
      </c>
      <c r="B11980" s="25">
        <v>42678</v>
      </c>
      <c r="C11980" s="21" t="s">
        <v>1230</v>
      </c>
      <c r="D11980" s="21" t="s">
        <v>2663</v>
      </c>
      <c r="E11980" s="21"/>
      <c r="F11980" s="55">
        <v>406.36</v>
      </c>
      <c r="G11980" s="21" t="s">
        <v>2037</v>
      </c>
    </row>
    <row r="11981" spans="1:9" x14ac:dyDescent="0.25">
      <c r="A11981" s="21" t="s">
        <v>2119</v>
      </c>
      <c r="B11981" s="25">
        <v>42678</v>
      </c>
      <c r="C11981" s="21" t="s">
        <v>1015</v>
      </c>
      <c r="D11981" s="21" t="s">
        <v>2478</v>
      </c>
      <c r="E11981" s="26">
        <v>500</v>
      </c>
      <c r="G11981" s="21" t="s">
        <v>2553</v>
      </c>
    </row>
    <row r="11982" spans="1:9" x14ac:dyDescent="0.25">
      <c r="A11982" s="21" t="s">
        <v>2119</v>
      </c>
      <c r="B11982" s="25">
        <v>42678</v>
      </c>
      <c r="C11982" s="21" t="s">
        <v>1015</v>
      </c>
      <c r="D11982" s="21" t="s">
        <v>2674</v>
      </c>
      <c r="E11982" s="26">
        <v>600</v>
      </c>
      <c r="G11982" s="21" t="s">
        <v>1675</v>
      </c>
    </row>
    <row r="11983" spans="1:9" x14ac:dyDescent="0.25">
      <c r="A11983" s="21" t="s">
        <v>2119</v>
      </c>
      <c r="B11983" s="25">
        <v>42679</v>
      </c>
      <c r="C11983" s="21" t="s">
        <v>6</v>
      </c>
      <c r="D11983" s="21" t="s">
        <v>2664</v>
      </c>
      <c r="E11983" s="21"/>
      <c r="F11983" s="55">
        <v>271.04000000000002</v>
      </c>
      <c r="G11983" s="60" t="s">
        <v>2121</v>
      </c>
    </row>
    <row r="11984" spans="1:9" x14ac:dyDescent="0.25">
      <c r="A11984" s="21" t="s">
        <v>2119</v>
      </c>
      <c r="B11984" s="25">
        <v>42679</v>
      </c>
      <c r="C11984" s="21" t="s">
        <v>1230</v>
      </c>
      <c r="D11984" s="21" t="s">
        <v>2665</v>
      </c>
      <c r="E11984" s="21"/>
      <c r="F11984" s="55">
        <v>1283.5</v>
      </c>
      <c r="G11984" s="21" t="s">
        <v>2012</v>
      </c>
    </row>
    <row r="11985" spans="1:9" x14ac:dyDescent="0.25">
      <c r="A11985" s="21" t="s">
        <v>2119</v>
      </c>
      <c r="B11985" s="25">
        <v>42681</v>
      </c>
      <c r="C11985" s="21" t="s">
        <v>6</v>
      </c>
      <c r="D11985" s="21" t="s">
        <v>2666</v>
      </c>
      <c r="E11985" s="21"/>
      <c r="F11985" s="55">
        <v>310.48</v>
      </c>
      <c r="G11985" s="21" t="s">
        <v>2540</v>
      </c>
    </row>
    <row r="11986" spans="1:9" x14ac:dyDescent="0.25">
      <c r="A11986" s="21" t="s">
        <v>2119</v>
      </c>
      <c r="B11986" s="25">
        <v>42681</v>
      </c>
      <c r="C11986" s="21" t="s">
        <v>1230</v>
      </c>
      <c r="D11986" s="21" t="s">
        <v>2667</v>
      </c>
      <c r="E11986" s="21"/>
      <c r="F11986" s="55">
        <v>344.98</v>
      </c>
      <c r="G11986" s="21" t="s">
        <v>2552</v>
      </c>
    </row>
    <row r="11987" spans="1:9" x14ac:dyDescent="0.25">
      <c r="A11987" s="21" t="s">
        <v>2119</v>
      </c>
      <c r="B11987" s="25">
        <v>42681</v>
      </c>
      <c r="C11987" s="21" t="s">
        <v>6</v>
      </c>
      <c r="D11987" s="21" t="s">
        <v>2668</v>
      </c>
      <c r="E11987" s="21"/>
      <c r="F11987" s="55">
        <v>268.74</v>
      </c>
      <c r="G11987" s="21" t="s">
        <v>2540</v>
      </c>
    </row>
    <row r="11988" spans="1:9" x14ac:dyDescent="0.25">
      <c r="A11988" s="21" t="s">
        <v>2119</v>
      </c>
      <c r="B11988" s="25">
        <v>42681</v>
      </c>
      <c r="C11988" s="21" t="s">
        <v>1230</v>
      </c>
      <c r="D11988" s="21" t="s">
        <v>299</v>
      </c>
      <c r="E11988" s="21"/>
      <c r="F11988" s="55">
        <v>-364.65</v>
      </c>
      <c r="G11988" s="21" t="s">
        <v>2037</v>
      </c>
    </row>
    <row r="11989" spans="1:9" x14ac:dyDescent="0.25">
      <c r="A11989" s="21" t="s">
        <v>2119</v>
      </c>
      <c r="B11989" s="25">
        <v>42681</v>
      </c>
      <c r="C11989" s="21" t="s">
        <v>6</v>
      </c>
      <c r="D11989" s="21" t="s">
        <v>2669</v>
      </c>
      <c r="E11989" s="21"/>
      <c r="F11989" s="55">
        <v>326.25</v>
      </c>
      <c r="G11989" s="21" t="s">
        <v>2012</v>
      </c>
      <c r="I11989" s="25" t="str">
        <f>YEAR(B11989)&amp;"_"&amp;WEEKNUM(B11989)</f>
        <v>2016_46</v>
      </c>
    </row>
    <row r="11990" spans="1:9" x14ac:dyDescent="0.25">
      <c r="A11990" s="21" t="s">
        <v>2119</v>
      </c>
      <c r="B11990" s="25">
        <v>42681</v>
      </c>
      <c r="C11990" s="21" t="s">
        <v>6</v>
      </c>
      <c r="D11990" s="21" t="s">
        <v>2670</v>
      </c>
      <c r="E11990" s="21"/>
      <c r="F11990" s="55">
        <v>331.63</v>
      </c>
      <c r="G11990" s="21" t="s">
        <v>2553</v>
      </c>
      <c r="I11990" s="25" t="str">
        <f>YEAR(B11990)&amp;"_"&amp;WEEKNUM(B11990)</f>
        <v>2016_46</v>
      </c>
    </row>
    <row r="11991" spans="1:9" x14ac:dyDescent="0.25">
      <c r="A11991" s="21" t="s">
        <v>2119</v>
      </c>
      <c r="B11991" s="25">
        <v>42681</v>
      </c>
      <c r="C11991" s="21" t="s">
        <v>6</v>
      </c>
      <c r="D11991" s="21" t="s">
        <v>216</v>
      </c>
      <c r="E11991" s="26">
        <v>295.32</v>
      </c>
      <c r="G11991" s="21" t="s">
        <v>2012</v>
      </c>
      <c r="I11991" s="25" t="str">
        <f>YEAR(B11991)&amp;"_"&amp;WEEKNUM(B11991)</f>
        <v>2016_46</v>
      </c>
    </row>
    <row r="11992" spans="1:9" x14ac:dyDescent="0.25">
      <c r="A11992" s="21" t="s">
        <v>2119</v>
      </c>
      <c r="B11992" s="25">
        <v>42681</v>
      </c>
      <c r="C11992" s="21" t="s">
        <v>1015</v>
      </c>
      <c r="D11992" s="21" t="s">
        <v>40</v>
      </c>
      <c r="E11992" s="26">
        <v>2750</v>
      </c>
      <c r="G11992" s="21" t="s">
        <v>2553</v>
      </c>
      <c r="I11992" s="25" t="str">
        <f>YEAR(B11992)&amp;"_"&amp;WEEKNUM(B11992)</f>
        <v>2016_46</v>
      </c>
    </row>
    <row r="11993" spans="1:9" x14ac:dyDescent="0.25">
      <c r="A11993" s="21" t="s">
        <v>2119</v>
      </c>
      <c r="B11993" s="25">
        <v>42681</v>
      </c>
      <c r="C11993" s="21" t="s">
        <v>1015</v>
      </c>
      <c r="D11993" s="21" t="s">
        <v>40</v>
      </c>
      <c r="E11993" s="26">
        <v>3020</v>
      </c>
      <c r="G11993" s="21" t="s">
        <v>2037</v>
      </c>
      <c r="I11993" s="25" t="str">
        <f>YEAR(B11993)&amp;"_"&amp;WEEKNUM(B11993)</f>
        <v>2016_46</v>
      </c>
    </row>
    <row r="11994" spans="1:9" x14ac:dyDescent="0.25">
      <c r="A11994" s="21" t="s">
        <v>2119</v>
      </c>
      <c r="B11994" s="25">
        <v>42681</v>
      </c>
      <c r="C11994" s="21" t="s">
        <v>21</v>
      </c>
      <c r="D11994" s="21" t="s">
        <v>40</v>
      </c>
      <c r="E11994" s="26">
        <v>1550</v>
      </c>
      <c r="G11994" s="21" t="s">
        <v>2481</v>
      </c>
    </row>
    <row r="11995" spans="1:9" x14ac:dyDescent="0.25">
      <c r="A11995" s="21" t="s">
        <v>2119</v>
      </c>
      <c r="B11995" s="25">
        <v>42681</v>
      </c>
      <c r="C11995" s="21" t="s">
        <v>21</v>
      </c>
      <c r="D11995" s="21" t="s">
        <v>40</v>
      </c>
      <c r="E11995" s="26">
        <v>4310</v>
      </c>
      <c r="G11995" s="21" t="s">
        <v>2012</v>
      </c>
    </row>
    <row r="11996" spans="1:9" x14ac:dyDescent="0.25">
      <c r="A11996" s="21" t="s">
        <v>2119</v>
      </c>
      <c r="B11996" s="25">
        <v>42681</v>
      </c>
      <c r="C11996" s="21" t="s">
        <v>21</v>
      </c>
      <c r="D11996" s="21" t="s">
        <v>2675</v>
      </c>
      <c r="E11996" s="26">
        <v>3500</v>
      </c>
      <c r="G11996" s="21" t="s">
        <v>2194</v>
      </c>
    </row>
    <row r="11997" spans="1:9" x14ac:dyDescent="0.25">
      <c r="A11997" s="21" t="s">
        <v>2119</v>
      </c>
      <c r="B11997" s="25">
        <v>42682</v>
      </c>
      <c r="C11997" s="21" t="s">
        <v>6</v>
      </c>
      <c r="D11997" s="21" t="s">
        <v>2671</v>
      </c>
      <c r="E11997" s="21"/>
      <c r="F11997" s="55">
        <v>767.37</v>
      </c>
      <c r="G11997" s="21" t="s">
        <v>2194</v>
      </c>
    </row>
    <row r="11998" spans="1:9" x14ac:dyDescent="0.25">
      <c r="A11998" s="21" t="s">
        <v>2119</v>
      </c>
      <c r="B11998" s="25">
        <v>42682</v>
      </c>
      <c r="C11998" s="21" t="s">
        <v>1230</v>
      </c>
      <c r="D11998" s="21" t="s">
        <v>2672</v>
      </c>
      <c r="E11998" s="21"/>
      <c r="F11998" s="55">
        <v>1330.35</v>
      </c>
      <c r="G11998" s="21" t="s">
        <v>1832</v>
      </c>
      <c r="I11998" s="25" t="str">
        <f>YEAR(B11998)&amp;"_"&amp;WEEKNUM(B11998)</f>
        <v>2016_46</v>
      </c>
    </row>
    <row r="11999" spans="1:9" x14ac:dyDescent="0.25">
      <c r="A11999" s="21" t="s">
        <v>2119</v>
      </c>
      <c r="B11999" s="25">
        <v>42682</v>
      </c>
      <c r="C11999" s="21" t="s">
        <v>6</v>
      </c>
      <c r="D11999" s="21" t="s">
        <v>2673</v>
      </c>
      <c r="E11999" s="21"/>
      <c r="F11999" s="55">
        <v>3219.46</v>
      </c>
      <c r="G11999" s="21" t="s">
        <v>2481</v>
      </c>
      <c r="I11999" s="25" t="str">
        <f>YEAR(B11999)&amp;"_"&amp;WEEKNUM(B11999)</f>
        <v>2016_46</v>
      </c>
    </row>
    <row r="12000" spans="1:9" x14ac:dyDescent="0.25">
      <c r="A12000" s="21" t="s">
        <v>2119</v>
      </c>
      <c r="B12000" s="25">
        <v>42682</v>
      </c>
      <c r="C12000" s="21" t="s">
        <v>6</v>
      </c>
      <c r="D12000" s="21" t="s">
        <v>2679</v>
      </c>
      <c r="F12000" s="26">
        <v>213.39</v>
      </c>
      <c r="G12000" s="21" t="s">
        <v>2121</v>
      </c>
      <c r="I12000" s="25" t="str">
        <f>YEAR(B12000)&amp;"_"&amp;WEEKNUM(B12000)</f>
        <v>2016_46</v>
      </c>
    </row>
    <row r="12001" spans="1:7" x14ac:dyDescent="0.25">
      <c r="A12001" s="21" t="s">
        <v>2119</v>
      </c>
      <c r="B12001" s="25">
        <v>42683</v>
      </c>
      <c r="C12001" s="21" t="s">
        <v>1015</v>
      </c>
      <c r="D12001" s="21" t="s">
        <v>1382</v>
      </c>
      <c r="E12001" s="26">
        <v>500</v>
      </c>
      <c r="G12001" s="21" t="s">
        <v>1832</v>
      </c>
    </row>
    <row r="12002" spans="1:7" x14ac:dyDescent="0.25">
      <c r="A12002" s="21" t="s">
        <v>2119</v>
      </c>
      <c r="B12002" s="25">
        <v>42683</v>
      </c>
      <c r="C12002" s="21" t="s">
        <v>1015</v>
      </c>
      <c r="D12002" s="21" t="s">
        <v>255</v>
      </c>
      <c r="E12002" s="26">
        <v>1000</v>
      </c>
      <c r="G12002" s="21" t="s">
        <v>2037</v>
      </c>
    </row>
    <row r="12003" spans="1:7" x14ac:dyDescent="0.25">
      <c r="A12003" s="21" t="s">
        <v>2119</v>
      </c>
      <c r="B12003" s="25">
        <v>42683</v>
      </c>
      <c r="C12003" s="21" t="s">
        <v>21</v>
      </c>
      <c r="D12003" s="21" t="s">
        <v>1487</v>
      </c>
      <c r="E12003" s="26">
        <v>50</v>
      </c>
      <c r="G12003" s="21" t="s">
        <v>1889</v>
      </c>
    </row>
    <row r="12004" spans="1:7" x14ac:dyDescent="0.25">
      <c r="A12004" s="21" t="s">
        <v>2119</v>
      </c>
      <c r="B12004" s="25">
        <v>42683</v>
      </c>
      <c r="C12004" s="21" t="s">
        <v>1230</v>
      </c>
      <c r="D12004" s="21" t="s">
        <v>2716</v>
      </c>
      <c r="E12004" s="21"/>
      <c r="F12004" s="55">
        <v>830.81</v>
      </c>
      <c r="G12004" s="21" t="s">
        <v>1832</v>
      </c>
    </row>
    <row r="12005" spans="1:7" x14ac:dyDescent="0.25">
      <c r="A12005" s="21" t="s">
        <v>2119</v>
      </c>
      <c r="B12005" s="25">
        <v>42683</v>
      </c>
      <c r="C12005" s="21" t="s">
        <v>1230</v>
      </c>
      <c r="D12005" s="21" t="s">
        <v>2716</v>
      </c>
      <c r="E12005" s="21"/>
      <c r="F12005" s="55">
        <v>-275.19</v>
      </c>
      <c r="G12005" s="21" t="s">
        <v>1832</v>
      </c>
    </row>
    <row r="12006" spans="1:7" x14ac:dyDescent="0.25">
      <c r="A12006" s="21" t="s">
        <v>2119</v>
      </c>
      <c r="B12006" s="25">
        <v>42683</v>
      </c>
      <c r="C12006" s="21">
        <v>3014551503</v>
      </c>
      <c r="D12006" s="21" t="s">
        <v>2717</v>
      </c>
      <c r="E12006" s="21"/>
      <c r="F12006" s="55">
        <v>68.58</v>
      </c>
      <c r="G12006" s="21" t="s">
        <v>2685</v>
      </c>
    </row>
    <row r="12007" spans="1:7" x14ac:dyDescent="0.25">
      <c r="A12007" s="21" t="s">
        <v>2119</v>
      </c>
      <c r="B12007" s="25">
        <v>42683</v>
      </c>
      <c r="C12007" s="21" t="s">
        <v>1230</v>
      </c>
      <c r="D12007" s="21" t="s">
        <v>2718</v>
      </c>
      <c r="E12007" s="21"/>
      <c r="F12007" s="55">
        <v>204.62</v>
      </c>
      <c r="G12007" s="21" t="s">
        <v>2685</v>
      </c>
    </row>
    <row r="12008" spans="1:7" x14ac:dyDescent="0.25">
      <c r="A12008" s="21" t="s">
        <v>2119</v>
      </c>
      <c r="B12008" s="25">
        <v>42683</v>
      </c>
      <c r="C12008" s="21" t="s">
        <v>1230</v>
      </c>
      <c r="D12008" s="21" t="s">
        <v>2719</v>
      </c>
      <c r="E12008" s="21"/>
      <c r="F12008" s="55">
        <v>170.68</v>
      </c>
      <c r="G12008" s="21" t="s">
        <v>2685</v>
      </c>
    </row>
    <row r="12009" spans="1:7" x14ac:dyDescent="0.25">
      <c r="A12009" s="21" t="s">
        <v>2119</v>
      </c>
      <c r="B12009" s="25">
        <v>42683</v>
      </c>
      <c r="C12009" s="21" t="s">
        <v>6</v>
      </c>
      <c r="D12009" s="21" t="s">
        <v>299</v>
      </c>
      <c r="E12009" s="21"/>
      <c r="F12009" s="55">
        <v>-166.53</v>
      </c>
      <c r="G12009" s="21" t="s">
        <v>2481</v>
      </c>
    </row>
    <row r="12010" spans="1:7" x14ac:dyDescent="0.25">
      <c r="A12010" s="21" t="s">
        <v>2119</v>
      </c>
      <c r="B12010" s="25">
        <v>42683</v>
      </c>
      <c r="C12010" s="21" t="s">
        <v>6</v>
      </c>
      <c r="D12010" s="21" t="s">
        <v>2720</v>
      </c>
      <c r="E12010" s="21"/>
      <c r="F12010" s="55">
        <v>255.53</v>
      </c>
      <c r="G12010" s="21" t="s">
        <v>1889</v>
      </c>
    </row>
    <row r="12011" spans="1:7" x14ac:dyDescent="0.25">
      <c r="A12011" s="21" t="s">
        <v>2119</v>
      </c>
      <c r="B12011" s="25">
        <v>42683</v>
      </c>
      <c r="C12011" s="21" t="s">
        <v>6</v>
      </c>
      <c r="D12011" s="21" t="s">
        <v>2638</v>
      </c>
      <c r="E12011" s="21"/>
      <c r="F12011" s="55">
        <v>-313.69</v>
      </c>
      <c r="G12011" s="21" t="s">
        <v>2012</v>
      </c>
    </row>
    <row r="12012" spans="1:7" x14ac:dyDescent="0.25">
      <c r="A12012" s="21" t="s">
        <v>2119</v>
      </c>
      <c r="B12012" s="25">
        <v>42683</v>
      </c>
      <c r="C12012" s="21" t="s">
        <v>6</v>
      </c>
      <c r="D12012" s="21" t="s">
        <v>2721</v>
      </c>
      <c r="E12012" s="21"/>
      <c r="F12012" s="55">
        <v>522.58000000000004</v>
      </c>
      <c r="G12012" s="21" t="s">
        <v>2012</v>
      </c>
    </row>
    <row r="12013" spans="1:7" x14ac:dyDescent="0.25">
      <c r="A12013" s="21" t="s">
        <v>2119</v>
      </c>
      <c r="B12013" s="25">
        <v>42683</v>
      </c>
      <c r="C12013" s="21" t="s">
        <v>6</v>
      </c>
      <c r="D12013" s="21" t="s">
        <v>2722</v>
      </c>
      <c r="E12013" s="21"/>
      <c r="F12013" s="55">
        <v>106.37</v>
      </c>
      <c r="G12013" s="21" t="s">
        <v>2481</v>
      </c>
    </row>
    <row r="12014" spans="1:7" x14ac:dyDescent="0.25">
      <c r="A12014" s="21" t="s">
        <v>2119</v>
      </c>
      <c r="B12014" s="25">
        <v>42683</v>
      </c>
      <c r="C12014" s="21" t="s">
        <v>6</v>
      </c>
      <c r="D12014" s="21" t="s">
        <v>216</v>
      </c>
      <c r="F12014" s="26">
        <v>436.9</v>
      </c>
      <c r="G12014" s="21" t="s">
        <v>2012</v>
      </c>
    </row>
    <row r="12015" spans="1:7" x14ac:dyDescent="0.25">
      <c r="A12015" s="21" t="s">
        <v>2119</v>
      </c>
      <c r="B12015" s="25">
        <v>42684</v>
      </c>
      <c r="C12015" s="21">
        <v>3014551503</v>
      </c>
      <c r="D12015" s="21" t="s">
        <v>2707</v>
      </c>
      <c r="E12015" s="21"/>
      <c r="F12015" s="55">
        <v>888.51</v>
      </c>
      <c r="G12015" s="21" t="s">
        <v>2685</v>
      </c>
    </row>
    <row r="12016" spans="1:7" x14ac:dyDescent="0.25">
      <c r="A12016" s="21" t="s">
        <v>2119</v>
      </c>
      <c r="B12016" s="25">
        <v>42684</v>
      </c>
      <c r="C12016" s="21">
        <v>3014551503</v>
      </c>
      <c r="D12016" s="21" t="s">
        <v>2708</v>
      </c>
      <c r="E12016" s="21"/>
      <c r="F12016" s="55">
        <v>103.58</v>
      </c>
      <c r="G12016" s="21" t="s">
        <v>2121</v>
      </c>
    </row>
    <row r="12017" spans="1:9" x14ac:dyDescent="0.25">
      <c r="A12017" s="21" t="s">
        <v>2119</v>
      </c>
      <c r="B12017" s="25">
        <v>42684</v>
      </c>
      <c r="C12017" s="21" t="s">
        <v>6</v>
      </c>
      <c r="D12017" s="21" t="s">
        <v>2709</v>
      </c>
      <c r="E12017" s="21"/>
      <c r="F12017" s="55">
        <v>441.35</v>
      </c>
      <c r="G12017" s="21" t="s">
        <v>2012</v>
      </c>
    </row>
    <row r="12018" spans="1:9" x14ac:dyDescent="0.25">
      <c r="A12018" s="21" t="s">
        <v>2119</v>
      </c>
      <c r="B12018" s="25">
        <v>42684</v>
      </c>
      <c r="C12018" s="21" t="s">
        <v>6</v>
      </c>
      <c r="D12018" s="21" t="s">
        <v>2710</v>
      </c>
      <c r="E12018" s="21"/>
      <c r="F12018" s="55">
        <v>123.9</v>
      </c>
      <c r="G12018" s="21" t="s">
        <v>2194</v>
      </c>
    </row>
    <row r="12019" spans="1:9" x14ac:dyDescent="0.25">
      <c r="A12019" s="21" t="s">
        <v>2119</v>
      </c>
      <c r="B12019" s="25">
        <v>42684</v>
      </c>
      <c r="C12019" s="21" t="s">
        <v>6</v>
      </c>
      <c r="D12019" s="21" t="s">
        <v>2711</v>
      </c>
      <c r="E12019" s="21"/>
      <c r="F12019" s="55">
        <v>104.89</v>
      </c>
      <c r="G12019" s="21" t="s">
        <v>2194</v>
      </c>
    </row>
    <row r="12020" spans="1:9" x14ac:dyDescent="0.25">
      <c r="A12020" s="21" t="s">
        <v>2119</v>
      </c>
      <c r="B12020" s="25">
        <v>42684</v>
      </c>
      <c r="C12020" s="21" t="s">
        <v>6</v>
      </c>
      <c r="D12020" s="21" t="s">
        <v>2712</v>
      </c>
      <c r="E12020" s="21"/>
      <c r="F12020" s="55">
        <v>1615.89</v>
      </c>
      <c r="G12020" s="21" t="s">
        <v>2012</v>
      </c>
    </row>
    <row r="12021" spans="1:9" x14ac:dyDescent="0.25">
      <c r="A12021" s="21" t="s">
        <v>2119</v>
      </c>
      <c r="B12021" s="25">
        <v>42684</v>
      </c>
      <c r="C12021" s="21" t="s">
        <v>6</v>
      </c>
      <c r="D12021" s="21" t="s">
        <v>2713</v>
      </c>
      <c r="E12021" s="21"/>
      <c r="F12021" s="55">
        <v>195</v>
      </c>
      <c r="G12021" s="21" t="s">
        <v>1630</v>
      </c>
    </row>
    <row r="12022" spans="1:9" x14ac:dyDescent="0.25">
      <c r="A12022" s="21" t="s">
        <v>2119</v>
      </c>
      <c r="B12022" s="25">
        <v>42684</v>
      </c>
      <c r="C12022" s="21" t="s">
        <v>6</v>
      </c>
      <c r="D12022" s="21" t="s">
        <v>2714</v>
      </c>
      <c r="E12022" s="21"/>
      <c r="F12022" s="55">
        <v>451.51</v>
      </c>
      <c r="G12022" s="21" t="s">
        <v>376</v>
      </c>
    </row>
    <row r="12023" spans="1:9" x14ac:dyDescent="0.25">
      <c r="A12023" s="21" t="s">
        <v>2119</v>
      </c>
      <c r="B12023" s="25">
        <v>42684</v>
      </c>
      <c r="C12023" s="21" t="s">
        <v>6</v>
      </c>
      <c r="D12023" s="21" t="s">
        <v>2715</v>
      </c>
      <c r="E12023" s="21"/>
      <c r="F12023" s="55">
        <v>565.78</v>
      </c>
      <c r="G12023" s="21" t="s">
        <v>331</v>
      </c>
    </row>
    <row r="12024" spans="1:9" x14ac:dyDescent="0.25">
      <c r="A12024" s="21" t="s">
        <v>2119</v>
      </c>
      <c r="B12024" s="25">
        <v>42685</v>
      </c>
      <c r="C12024" s="21" t="s">
        <v>6</v>
      </c>
      <c r="D12024" s="21" t="s">
        <v>2703</v>
      </c>
      <c r="E12024" s="21"/>
      <c r="F12024" s="55">
        <v>102.26</v>
      </c>
      <c r="G12024" s="21" t="s">
        <v>2685</v>
      </c>
    </row>
    <row r="12025" spans="1:9" x14ac:dyDescent="0.25">
      <c r="A12025" s="21" t="s">
        <v>2119</v>
      </c>
      <c r="B12025" s="25">
        <v>42685</v>
      </c>
      <c r="C12025" s="21" t="s">
        <v>6</v>
      </c>
      <c r="D12025" s="21" t="s">
        <v>2704</v>
      </c>
      <c r="E12025" s="21"/>
      <c r="F12025" s="55">
        <v>59.58</v>
      </c>
      <c r="G12025" s="21" t="s">
        <v>2194</v>
      </c>
      <c r="I12025" s="25" t="str">
        <f t="shared" ref="I12025:I12052" si="414">YEAR(B12025)&amp;"_"&amp;WEEKNUM(B12025)</f>
        <v>2016_46</v>
      </c>
    </row>
    <row r="12026" spans="1:9" x14ac:dyDescent="0.25">
      <c r="A12026" s="21" t="s">
        <v>2119</v>
      </c>
      <c r="B12026" s="25">
        <v>42685</v>
      </c>
      <c r="C12026" s="21" t="s">
        <v>6</v>
      </c>
      <c r="D12026" s="21" t="s">
        <v>2705</v>
      </c>
      <c r="E12026" s="21"/>
      <c r="F12026" s="55">
        <v>142.1</v>
      </c>
      <c r="G12026" s="21" t="s">
        <v>2012</v>
      </c>
      <c r="I12026" s="25" t="str">
        <f t="shared" si="414"/>
        <v>2016_46</v>
      </c>
    </row>
    <row r="12027" spans="1:9" x14ac:dyDescent="0.25">
      <c r="A12027" s="21" t="s">
        <v>2119</v>
      </c>
      <c r="B12027" s="25">
        <v>42685</v>
      </c>
      <c r="C12027" s="21" t="s">
        <v>6</v>
      </c>
      <c r="D12027" s="21" t="s">
        <v>2706</v>
      </c>
      <c r="E12027" s="21"/>
      <c r="F12027" s="55">
        <v>855.68</v>
      </c>
      <c r="G12027" s="21" t="s">
        <v>2481</v>
      </c>
      <c r="I12027" s="25" t="str">
        <f t="shared" si="414"/>
        <v>2016_46</v>
      </c>
    </row>
    <row r="12028" spans="1:9" x14ac:dyDescent="0.25">
      <c r="A12028" s="21" t="s">
        <v>2119</v>
      </c>
      <c r="B12028" s="25">
        <v>42686</v>
      </c>
      <c r="C12028" s="21" t="s">
        <v>6</v>
      </c>
      <c r="D12028" s="21" t="s">
        <v>2702</v>
      </c>
      <c r="E12028" s="21"/>
      <c r="F12028" s="55">
        <v>140.74</v>
      </c>
      <c r="G12028" s="21" t="s">
        <v>1889</v>
      </c>
      <c r="I12028" s="25" t="str">
        <f t="shared" si="414"/>
        <v>2016_46</v>
      </c>
    </row>
    <row r="12029" spans="1:9" x14ac:dyDescent="0.25">
      <c r="A12029" s="21" t="s">
        <v>2119</v>
      </c>
      <c r="B12029" s="25">
        <v>42688</v>
      </c>
      <c r="C12029" s="21" t="s">
        <v>1015</v>
      </c>
      <c r="D12029" s="21" t="s">
        <v>1382</v>
      </c>
      <c r="E12029" s="26">
        <v>4500</v>
      </c>
      <c r="G12029" s="21" t="s">
        <v>2552</v>
      </c>
      <c r="I12029" s="25" t="str">
        <f t="shared" si="414"/>
        <v>2016_47</v>
      </c>
    </row>
    <row r="12030" spans="1:9" x14ac:dyDescent="0.25">
      <c r="A12030" s="21" t="s">
        <v>2119</v>
      </c>
      <c r="B12030" s="25">
        <v>42688</v>
      </c>
      <c r="C12030" s="21" t="s">
        <v>1015</v>
      </c>
      <c r="D12030" s="21" t="s">
        <v>1382</v>
      </c>
      <c r="E12030" s="26">
        <v>2000</v>
      </c>
      <c r="G12030" s="21" t="s">
        <v>1832</v>
      </c>
      <c r="I12030" s="25" t="str">
        <f t="shared" si="414"/>
        <v>2016_47</v>
      </c>
    </row>
    <row r="12031" spans="1:9" x14ac:dyDescent="0.25">
      <c r="A12031" s="21" t="s">
        <v>2119</v>
      </c>
      <c r="B12031" s="25">
        <v>42688</v>
      </c>
      <c r="C12031" s="21" t="s">
        <v>1015</v>
      </c>
      <c r="D12031" s="21" t="s">
        <v>40</v>
      </c>
      <c r="E12031" s="26">
        <v>1535</v>
      </c>
      <c r="G12031" s="21" t="s">
        <v>2553</v>
      </c>
      <c r="I12031" s="25" t="str">
        <f t="shared" si="414"/>
        <v>2016_47</v>
      </c>
    </row>
    <row r="12032" spans="1:9" x14ac:dyDescent="0.25">
      <c r="A12032" s="21" t="s">
        <v>2119</v>
      </c>
      <c r="B12032" s="25">
        <v>42688</v>
      </c>
      <c r="C12032" s="21" t="s">
        <v>1015</v>
      </c>
      <c r="D12032" s="21" t="s">
        <v>40</v>
      </c>
      <c r="E12032" s="26">
        <v>150</v>
      </c>
      <c r="G12032" s="21" t="s">
        <v>2037</v>
      </c>
      <c r="I12032" s="25" t="str">
        <f t="shared" si="414"/>
        <v>2016_47</v>
      </c>
    </row>
    <row r="12033" spans="1:9" x14ac:dyDescent="0.25">
      <c r="A12033" s="21" t="s">
        <v>2119</v>
      </c>
      <c r="B12033" s="25">
        <v>42688</v>
      </c>
      <c r="C12033" s="21" t="s">
        <v>1015</v>
      </c>
      <c r="D12033" s="21" t="s">
        <v>1571</v>
      </c>
      <c r="E12033" s="26">
        <v>1000</v>
      </c>
      <c r="G12033" s="21" t="s">
        <v>1616</v>
      </c>
      <c r="I12033" s="25" t="str">
        <f t="shared" si="414"/>
        <v>2016_47</v>
      </c>
    </row>
    <row r="12034" spans="1:9" x14ac:dyDescent="0.25">
      <c r="A12034" s="21" t="s">
        <v>2119</v>
      </c>
      <c r="B12034" s="25">
        <v>42688</v>
      </c>
      <c r="C12034" s="21" t="s">
        <v>1015</v>
      </c>
      <c r="D12034" s="21" t="s">
        <v>1571</v>
      </c>
      <c r="E12034" s="26">
        <v>2500</v>
      </c>
      <c r="G12034" s="21" t="s">
        <v>2037</v>
      </c>
      <c r="I12034" s="25" t="str">
        <f t="shared" si="414"/>
        <v>2016_47</v>
      </c>
    </row>
    <row r="12035" spans="1:9" x14ac:dyDescent="0.25">
      <c r="A12035" s="21" t="s">
        <v>2119</v>
      </c>
      <c r="B12035" s="25">
        <v>42688</v>
      </c>
      <c r="C12035" s="21" t="s">
        <v>1015</v>
      </c>
      <c r="D12035" s="21" t="s">
        <v>1571</v>
      </c>
      <c r="E12035" s="26">
        <v>1500</v>
      </c>
      <c r="G12035" s="21" t="s">
        <v>1675</v>
      </c>
      <c r="I12035" s="25" t="str">
        <f t="shared" si="414"/>
        <v>2016_47</v>
      </c>
    </row>
    <row r="12036" spans="1:9" x14ac:dyDescent="0.25">
      <c r="A12036" s="21" t="s">
        <v>2119</v>
      </c>
      <c r="B12036" s="25">
        <v>42688</v>
      </c>
      <c r="C12036" s="21" t="s">
        <v>1015</v>
      </c>
      <c r="D12036" s="21" t="s">
        <v>1571</v>
      </c>
      <c r="E12036" s="26">
        <v>1500</v>
      </c>
      <c r="G12036" s="21" t="s">
        <v>1899</v>
      </c>
      <c r="I12036" s="25" t="str">
        <f t="shared" si="414"/>
        <v>2016_47</v>
      </c>
    </row>
    <row r="12037" spans="1:9" x14ac:dyDescent="0.25">
      <c r="A12037" s="21" t="s">
        <v>2119</v>
      </c>
      <c r="B12037" s="25">
        <v>42688</v>
      </c>
      <c r="C12037" s="21" t="s">
        <v>1015</v>
      </c>
      <c r="D12037" s="21" t="s">
        <v>46</v>
      </c>
      <c r="E12037" s="26">
        <v>2000</v>
      </c>
      <c r="G12037" s="21" t="s">
        <v>2676</v>
      </c>
      <c r="I12037" s="25" t="str">
        <f t="shared" si="414"/>
        <v>2016_47</v>
      </c>
    </row>
    <row r="12038" spans="1:9" x14ac:dyDescent="0.25">
      <c r="A12038" s="21" t="s">
        <v>2119</v>
      </c>
      <c r="B12038" s="25">
        <v>42688</v>
      </c>
      <c r="C12038" s="21" t="s">
        <v>1015</v>
      </c>
      <c r="D12038" s="21" t="s">
        <v>2039</v>
      </c>
      <c r="E12038" s="26">
        <v>2800</v>
      </c>
      <c r="G12038" s="21" t="s">
        <v>2037</v>
      </c>
      <c r="I12038" s="25" t="str">
        <f t="shared" si="414"/>
        <v>2016_47</v>
      </c>
    </row>
    <row r="12039" spans="1:9" x14ac:dyDescent="0.25">
      <c r="A12039" s="21" t="s">
        <v>2119</v>
      </c>
      <c r="B12039" s="25">
        <v>42688</v>
      </c>
      <c r="C12039" s="21" t="s">
        <v>1015</v>
      </c>
      <c r="D12039" s="21" t="s">
        <v>2039</v>
      </c>
      <c r="E12039" s="26">
        <v>2300</v>
      </c>
      <c r="G12039" s="21" t="s">
        <v>2012</v>
      </c>
      <c r="I12039" s="25" t="str">
        <f t="shared" si="414"/>
        <v>2016_47</v>
      </c>
    </row>
    <row r="12040" spans="1:9" x14ac:dyDescent="0.25">
      <c r="A12040" s="21" t="s">
        <v>2119</v>
      </c>
      <c r="B12040" s="25">
        <v>42688</v>
      </c>
      <c r="C12040" s="21" t="s">
        <v>21</v>
      </c>
      <c r="D12040" s="21" t="s">
        <v>1419</v>
      </c>
      <c r="E12040" s="26">
        <v>6900</v>
      </c>
      <c r="G12040" s="21" t="s">
        <v>2194</v>
      </c>
      <c r="I12040" s="25" t="str">
        <f t="shared" si="414"/>
        <v>2016_47</v>
      </c>
    </row>
    <row r="12041" spans="1:9" x14ac:dyDescent="0.25">
      <c r="A12041" s="21" t="s">
        <v>2119</v>
      </c>
      <c r="B12041" s="25">
        <v>42688</v>
      </c>
      <c r="C12041" s="21" t="s">
        <v>21</v>
      </c>
      <c r="D12041" s="21" t="s">
        <v>1419</v>
      </c>
      <c r="E12041" s="26">
        <v>2900</v>
      </c>
      <c r="G12041" s="21" t="s">
        <v>2540</v>
      </c>
      <c r="I12041" s="25" t="str">
        <f t="shared" si="414"/>
        <v>2016_47</v>
      </c>
    </row>
    <row r="12042" spans="1:9" x14ac:dyDescent="0.25">
      <c r="A12042" s="21" t="s">
        <v>2119</v>
      </c>
      <c r="B12042" s="25">
        <v>42688</v>
      </c>
      <c r="C12042" s="21" t="s">
        <v>21</v>
      </c>
      <c r="D12042" s="21" t="s">
        <v>40</v>
      </c>
      <c r="E12042" s="26">
        <v>4540</v>
      </c>
      <c r="G12042" s="21" t="s">
        <v>2012</v>
      </c>
      <c r="I12042" s="25" t="str">
        <f t="shared" si="414"/>
        <v>2016_47</v>
      </c>
    </row>
    <row r="12043" spans="1:9" x14ac:dyDescent="0.25">
      <c r="A12043" s="21" t="s">
        <v>2119</v>
      </c>
      <c r="B12043" s="25">
        <v>42688</v>
      </c>
      <c r="C12043" s="21" t="s">
        <v>21</v>
      </c>
      <c r="D12043" s="21" t="s">
        <v>40</v>
      </c>
      <c r="E12043" s="26">
        <v>3235</v>
      </c>
      <c r="G12043" s="21" t="s">
        <v>2481</v>
      </c>
      <c r="I12043" s="25" t="str">
        <f t="shared" si="414"/>
        <v>2016_47</v>
      </c>
    </row>
    <row r="12044" spans="1:9" x14ac:dyDescent="0.25">
      <c r="A12044" s="21" t="s">
        <v>2119</v>
      </c>
      <c r="B12044" s="25">
        <v>42688</v>
      </c>
      <c r="C12044" s="21" t="s">
        <v>21</v>
      </c>
      <c r="D12044" s="21" t="s">
        <v>40</v>
      </c>
      <c r="E12044" s="26">
        <v>260</v>
      </c>
      <c r="G12044" s="21" t="s">
        <v>331</v>
      </c>
      <c r="I12044" s="25" t="str">
        <f t="shared" si="414"/>
        <v>2016_47</v>
      </c>
    </row>
    <row r="12045" spans="1:9" x14ac:dyDescent="0.25">
      <c r="A12045" s="21" t="s">
        <v>2119</v>
      </c>
      <c r="B12045" s="25">
        <v>42688</v>
      </c>
      <c r="C12045" s="21" t="s">
        <v>21</v>
      </c>
      <c r="D12045" s="21" t="s">
        <v>40</v>
      </c>
      <c r="E12045" s="26">
        <v>260</v>
      </c>
      <c r="G12045" s="21" t="s">
        <v>376</v>
      </c>
      <c r="I12045" s="25" t="str">
        <f t="shared" si="414"/>
        <v>2016_47</v>
      </c>
    </row>
    <row r="12046" spans="1:9" x14ac:dyDescent="0.25">
      <c r="A12046" s="21" t="s">
        <v>2119</v>
      </c>
      <c r="B12046" s="25">
        <v>42688</v>
      </c>
      <c r="C12046" s="21" t="s">
        <v>21</v>
      </c>
      <c r="D12046" s="21" t="s">
        <v>1571</v>
      </c>
      <c r="E12046" s="26">
        <v>1250</v>
      </c>
      <c r="G12046" s="21" t="s">
        <v>1567</v>
      </c>
      <c r="I12046" s="25" t="str">
        <f t="shared" si="414"/>
        <v>2016_47</v>
      </c>
    </row>
    <row r="12047" spans="1:9" x14ac:dyDescent="0.25">
      <c r="A12047" s="21" t="s">
        <v>2119</v>
      </c>
      <c r="B12047" s="25">
        <v>42688</v>
      </c>
      <c r="C12047" s="21" t="s">
        <v>21</v>
      </c>
      <c r="D12047" s="21" t="s">
        <v>1571</v>
      </c>
      <c r="E12047" s="26">
        <v>1500</v>
      </c>
      <c r="G12047" s="21" t="s">
        <v>1889</v>
      </c>
      <c r="I12047" s="25" t="str">
        <f t="shared" si="414"/>
        <v>2016_47</v>
      </c>
    </row>
    <row r="12048" spans="1:9" x14ac:dyDescent="0.25">
      <c r="A12048" s="21" t="s">
        <v>2119</v>
      </c>
      <c r="B12048" s="25">
        <v>42688</v>
      </c>
      <c r="C12048" s="21" t="s">
        <v>21</v>
      </c>
      <c r="D12048" s="21" t="s">
        <v>1571</v>
      </c>
      <c r="E12048" s="26">
        <v>2250</v>
      </c>
      <c r="G12048" s="21" t="s">
        <v>2012</v>
      </c>
      <c r="I12048" s="25" t="str">
        <f t="shared" si="414"/>
        <v>2016_47</v>
      </c>
    </row>
    <row r="12049" spans="1:9" x14ac:dyDescent="0.25">
      <c r="A12049" s="21" t="s">
        <v>2119</v>
      </c>
      <c r="B12049" s="25">
        <v>42688</v>
      </c>
      <c r="C12049" s="21" t="s">
        <v>21</v>
      </c>
      <c r="D12049" s="21" t="s">
        <v>2677</v>
      </c>
      <c r="E12049" s="26">
        <v>1500</v>
      </c>
      <c r="G12049" s="21" t="s">
        <v>2540</v>
      </c>
      <c r="I12049" s="25" t="str">
        <f t="shared" si="414"/>
        <v>2016_47</v>
      </c>
    </row>
    <row r="12050" spans="1:9" x14ac:dyDescent="0.25">
      <c r="A12050" s="21" t="s">
        <v>2119</v>
      </c>
      <c r="B12050" s="25">
        <v>42688</v>
      </c>
      <c r="C12050" s="21" t="s">
        <v>21</v>
      </c>
      <c r="D12050" s="21" t="s">
        <v>1625</v>
      </c>
      <c r="E12050" s="26">
        <v>2300</v>
      </c>
      <c r="G12050" s="21" t="s">
        <v>2012</v>
      </c>
      <c r="I12050" s="25" t="str">
        <f t="shared" si="414"/>
        <v>2016_47</v>
      </c>
    </row>
    <row r="12051" spans="1:9" x14ac:dyDescent="0.25">
      <c r="A12051" s="21" t="s">
        <v>2119</v>
      </c>
      <c r="B12051" s="25">
        <v>42688</v>
      </c>
      <c r="C12051" s="21" t="s">
        <v>21</v>
      </c>
      <c r="D12051" s="21" t="s">
        <v>2539</v>
      </c>
      <c r="E12051" s="26">
        <v>1100</v>
      </c>
      <c r="G12051" s="21" t="s">
        <v>2012</v>
      </c>
      <c r="I12051" s="25" t="str">
        <f t="shared" si="414"/>
        <v>2016_47</v>
      </c>
    </row>
    <row r="12052" spans="1:9" x14ac:dyDescent="0.25">
      <c r="A12052" s="21" t="s">
        <v>2119</v>
      </c>
      <c r="B12052" s="25">
        <v>42688</v>
      </c>
      <c r="C12052" s="21" t="s">
        <v>21</v>
      </c>
      <c r="D12052" s="21" t="s">
        <v>2478</v>
      </c>
      <c r="E12052" s="26">
        <v>500</v>
      </c>
      <c r="G12052" s="21" t="s">
        <v>2194</v>
      </c>
      <c r="I12052" s="25" t="str">
        <f t="shared" si="414"/>
        <v>2016_47</v>
      </c>
    </row>
    <row r="12053" spans="1:9" x14ac:dyDescent="0.25">
      <c r="A12053" s="21" t="s">
        <v>2119</v>
      </c>
      <c r="B12053" s="25">
        <v>42688</v>
      </c>
      <c r="C12053" s="21" t="s">
        <v>21</v>
      </c>
      <c r="D12053" s="21" t="s">
        <v>1216</v>
      </c>
      <c r="E12053" s="26">
        <v>250</v>
      </c>
      <c r="G12053" s="21" t="s">
        <v>2481</v>
      </c>
    </row>
    <row r="12054" spans="1:9" x14ac:dyDescent="0.25">
      <c r="A12054" s="21" t="s">
        <v>2119</v>
      </c>
      <c r="B12054" s="25">
        <v>42688</v>
      </c>
      <c r="C12054" s="21" t="s">
        <v>21</v>
      </c>
      <c r="D12054" s="21" t="s">
        <v>1216</v>
      </c>
      <c r="E12054" s="26">
        <v>250</v>
      </c>
      <c r="G12054" s="21" t="s">
        <v>2194</v>
      </c>
    </row>
    <row r="12055" spans="1:9" x14ac:dyDescent="0.25">
      <c r="A12055" s="21" t="s">
        <v>2119</v>
      </c>
      <c r="B12055" s="25">
        <v>42688</v>
      </c>
      <c r="C12055" s="21" t="s">
        <v>21</v>
      </c>
      <c r="D12055" s="21" t="s">
        <v>1216</v>
      </c>
      <c r="E12055" s="26">
        <v>250</v>
      </c>
      <c r="G12055" s="21" t="s">
        <v>2540</v>
      </c>
    </row>
    <row r="12056" spans="1:9" x14ac:dyDescent="0.25">
      <c r="A12056" s="21" t="s">
        <v>2119</v>
      </c>
      <c r="B12056" s="25">
        <v>42688</v>
      </c>
      <c r="C12056" s="21" t="s">
        <v>21</v>
      </c>
      <c r="D12056" s="21" t="s">
        <v>1216</v>
      </c>
      <c r="E12056" s="26">
        <v>250</v>
      </c>
      <c r="G12056" s="21" t="s">
        <v>2012</v>
      </c>
    </row>
    <row r="12057" spans="1:9" x14ac:dyDescent="0.25">
      <c r="A12057" s="21" t="s">
        <v>2119</v>
      </c>
      <c r="B12057" s="25">
        <v>42688</v>
      </c>
      <c r="C12057" s="21" t="s">
        <v>1230</v>
      </c>
      <c r="D12057" s="21" t="s">
        <v>2693</v>
      </c>
      <c r="E12057" s="21"/>
      <c r="F12057" s="55">
        <v>111.97</v>
      </c>
      <c r="G12057" s="21" t="s">
        <v>2685</v>
      </c>
    </row>
    <row r="12058" spans="1:9" x14ac:dyDescent="0.25">
      <c r="A12058" s="21" t="s">
        <v>2119</v>
      </c>
      <c r="B12058" s="25">
        <v>42688</v>
      </c>
      <c r="C12058" s="21" t="s">
        <v>1230</v>
      </c>
      <c r="D12058" s="21" t="s">
        <v>2694</v>
      </c>
      <c r="E12058" s="21"/>
      <c r="F12058" s="55">
        <v>139.84</v>
      </c>
      <c r="G12058" s="21" t="s">
        <v>2685</v>
      </c>
    </row>
    <row r="12059" spans="1:9" x14ac:dyDescent="0.25">
      <c r="A12059" s="21" t="s">
        <v>2119</v>
      </c>
      <c r="B12059" s="25">
        <v>42688</v>
      </c>
      <c r="C12059" s="21" t="s">
        <v>1230</v>
      </c>
      <c r="D12059" s="21" t="s">
        <v>2695</v>
      </c>
      <c r="E12059" s="21"/>
      <c r="F12059" s="55">
        <v>26.22</v>
      </c>
      <c r="G12059" s="21" t="s">
        <v>2685</v>
      </c>
    </row>
    <row r="12060" spans="1:9" x14ac:dyDescent="0.25">
      <c r="A12060" s="21" t="s">
        <v>2119</v>
      </c>
      <c r="B12060" s="25">
        <v>42688</v>
      </c>
      <c r="C12060" s="21" t="s">
        <v>1230</v>
      </c>
      <c r="D12060" s="21" t="s">
        <v>2696</v>
      </c>
      <c r="E12060" s="21"/>
      <c r="F12060" s="55">
        <v>321.14999999999998</v>
      </c>
      <c r="G12060" s="21" t="s">
        <v>2552</v>
      </c>
    </row>
    <row r="12061" spans="1:9" x14ac:dyDescent="0.25">
      <c r="A12061" s="21" t="s">
        <v>2119</v>
      </c>
      <c r="B12061" s="25">
        <v>42688</v>
      </c>
      <c r="C12061" s="21" t="s">
        <v>6</v>
      </c>
      <c r="D12061" s="21" t="s">
        <v>2697</v>
      </c>
      <c r="E12061" s="21"/>
      <c r="F12061" s="55">
        <v>355.95</v>
      </c>
      <c r="G12061" s="21" t="s">
        <v>2540</v>
      </c>
    </row>
    <row r="12062" spans="1:9" x14ac:dyDescent="0.25">
      <c r="A12062" s="21" t="s">
        <v>2119</v>
      </c>
      <c r="B12062" s="25">
        <v>42688</v>
      </c>
      <c r="C12062" s="21" t="s">
        <v>6</v>
      </c>
      <c r="D12062" s="21" t="s">
        <v>2698</v>
      </c>
      <c r="E12062" s="21"/>
      <c r="F12062" s="55">
        <v>106.84</v>
      </c>
      <c r="G12062" s="21" t="s">
        <v>2012</v>
      </c>
      <c r="I12062" s="25" t="str">
        <f t="shared" ref="I12062:I12067" si="415">YEAR(B12062)&amp;"_"&amp;WEEKNUM(B12062)</f>
        <v>2016_47</v>
      </c>
    </row>
    <row r="12063" spans="1:9" x14ac:dyDescent="0.25">
      <c r="A12063" s="21" t="s">
        <v>2119</v>
      </c>
      <c r="B12063" s="25">
        <v>42688</v>
      </c>
      <c r="C12063" s="21" t="s">
        <v>6</v>
      </c>
      <c r="D12063" s="21" t="s">
        <v>2699</v>
      </c>
      <c r="E12063" s="21"/>
      <c r="F12063" s="55">
        <v>61.55</v>
      </c>
      <c r="G12063" s="21" t="s">
        <v>68</v>
      </c>
      <c r="I12063" s="25" t="str">
        <f t="shared" si="415"/>
        <v>2016_47</v>
      </c>
    </row>
    <row r="12064" spans="1:9" x14ac:dyDescent="0.25">
      <c r="A12064" s="21" t="s">
        <v>2119</v>
      </c>
      <c r="B12064" s="25">
        <v>42688</v>
      </c>
      <c r="C12064" s="21" t="s">
        <v>6</v>
      </c>
      <c r="D12064" s="21" t="s">
        <v>2700</v>
      </c>
      <c r="E12064" s="21"/>
      <c r="F12064" s="55">
        <v>440.6</v>
      </c>
      <c r="G12064" s="21" t="s">
        <v>2012</v>
      </c>
      <c r="I12064" s="25" t="str">
        <f t="shared" si="415"/>
        <v>2016_47</v>
      </c>
    </row>
    <row r="12065" spans="1:9" x14ac:dyDescent="0.25">
      <c r="A12065" s="21" t="s">
        <v>2119</v>
      </c>
      <c r="B12065" s="25">
        <v>42688</v>
      </c>
      <c r="C12065" s="21" t="s">
        <v>6</v>
      </c>
      <c r="D12065" s="21" t="s">
        <v>2701</v>
      </c>
      <c r="E12065" s="21"/>
      <c r="F12065" s="55">
        <v>233.61</v>
      </c>
      <c r="G12065" s="21" t="s">
        <v>2481</v>
      </c>
      <c r="I12065" s="25" t="str">
        <f t="shared" si="415"/>
        <v>2016_47</v>
      </c>
    </row>
    <row r="12066" spans="1:9" x14ac:dyDescent="0.25">
      <c r="A12066" s="21" t="s">
        <v>2119</v>
      </c>
      <c r="B12066" s="25">
        <v>42689</v>
      </c>
      <c r="C12066" s="21" t="s">
        <v>1015</v>
      </c>
      <c r="D12066" s="21" t="s">
        <v>1018</v>
      </c>
      <c r="E12066" s="26">
        <v>125</v>
      </c>
      <c r="G12066" s="21" t="s">
        <v>2836</v>
      </c>
      <c r="I12066" s="25" t="str">
        <f t="shared" si="415"/>
        <v>2016_47</v>
      </c>
    </row>
    <row r="12067" spans="1:9" x14ac:dyDescent="0.25">
      <c r="A12067" s="21" t="s">
        <v>2119</v>
      </c>
      <c r="B12067" s="25">
        <v>42689</v>
      </c>
      <c r="C12067" s="21" t="s">
        <v>1015</v>
      </c>
      <c r="D12067" s="21" t="s">
        <v>1018</v>
      </c>
      <c r="E12067" s="26">
        <v>100</v>
      </c>
      <c r="G12067" s="21" t="s">
        <v>2836</v>
      </c>
      <c r="I12067" s="25" t="str">
        <f t="shared" si="415"/>
        <v>2016_47</v>
      </c>
    </row>
    <row r="12068" spans="1:9" x14ac:dyDescent="0.25">
      <c r="A12068" s="21" t="s">
        <v>2119</v>
      </c>
      <c r="B12068" s="25">
        <v>42689</v>
      </c>
      <c r="C12068" s="21" t="s">
        <v>1015</v>
      </c>
      <c r="D12068" s="21" t="s">
        <v>1505</v>
      </c>
      <c r="E12068" s="26">
        <v>450</v>
      </c>
      <c r="G12068" s="21" t="s">
        <v>1567</v>
      </c>
    </row>
    <row r="12069" spans="1:9" x14ac:dyDescent="0.25">
      <c r="A12069" s="21" t="s">
        <v>2119</v>
      </c>
      <c r="B12069" s="25">
        <v>42689</v>
      </c>
      <c r="C12069" s="21" t="s">
        <v>21</v>
      </c>
      <c r="D12069" s="21" t="s">
        <v>1147</v>
      </c>
      <c r="E12069" s="26">
        <v>640</v>
      </c>
      <c r="G12069" s="21" t="s">
        <v>2678</v>
      </c>
    </row>
    <row r="12070" spans="1:9" x14ac:dyDescent="0.25">
      <c r="A12070" s="21" t="s">
        <v>2119</v>
      </c>
      <c r="B12070" s="25">
        <v>42689</v>
      </c>
      <c r="C12070" s="21" t="s">
        <v>21</v>
      </c>
      <c r="D12070" s="21" t="s">
        <v>1147</v>
      </c>
      <c r="E12070" s="26">
        <v>340</v>
      </c>
      <c r="G12070" s="21" t="s">
        <v>1554</v>
      </c>
    </row>
    <row r="12071" spans="1:9" x14ac:dyDescent="0.25">
      <c r="A12071" s="21" t="s">
        <v>2119</v>
      </c>
      <c r="B12071" s="25">
        <v>42689</v>
      </c>
      <c r="C12071" s="21" t="s">
        <v>21</v>
      </c>
      <c r="D12071" s="21" t="s">
        <v>2480</v>
      </c>
      <c r="E12071" s="26">
        <v>143.96</v>
      </c>
      <c r="G12071" s="21" t="s">
        <v>1630</v>
      </c>
    </row>
    <row r="12072" spans="1:9" x14ac:dyDescent="0.25">
      <c r="A12072" s="21" t="s">
        <v>2119</v>
      </c>
      <c r="B12072" s="25">
        <v>42689</v>
      </c>
      <c r="C12072" s="21" t="s">
        <v>1230</v>
      </c>
      <c r="D12072" s="21" t="s">
        <v>2684</v>
      </c>
      <c r="E12072" s="21"/>
      <c r="F12072" s="55">
        <v>144.38999999999999</v>
      </c>
      <c r="G12072" s="21" t="s">
        <v>2685</v>
      </c>
    </row>
    <row r="12073" spans="1:9" x14ac:dyDescent="0.25">
      <c r="A12073" s="21" t="s">
        <v>2119</v>
      </c>
      <c r="B12073" s="25">
        <v>42689</v>
      </c>
      <c r="C12073" s="21" t="s">
        <v>1230</v>
      </c>
      <c r="D12073" s="21" t="s">
        <v>2686</v>
      </c>
      <c r="E12073" s="21"/>
      <c r="F12073" s="55">
        <v>115.94</v>
      </c>
      <c r="G12073" s="21" t="s">
        <v>1899</v>
      </c>
    </row>
    <row r="12074" spans="1:9" x14ac:dyDescent="0.25">
      <c r="A12074" s="21" t="s">
        <v>2119</v>
      </c>
      <c r="B12074" s="25">
        <v>42689</v>
      </c>
      <c r="C12074" s="21" t="s">
        <v>6</v>
      </c>
      <c r="D12074" s="21" t="s">
        <v>2687</v>
      </c>
      <c r="E12074" s="21"/>
      <c r="F12074" s="55">
        <v>140.07</v>
      </c>
      <c r="G12074" s="21" t="s">
        <v>2540</v>
      </c>
    </row>
    <row r="12075" spans="1:9" x14ac:dyDescent="0.25">
      <c r="A12075" s="21" t="s">
        <v>2119</v>
      </c>
      <c r="B12075" s="25">
        <v>42689</v>
      </c>
      <c r="C12075" s="21" t="s">
        <v>6</v>
      </c>
      <c r="D12075" s="21" t="s">
        <v>2688</v>
      </c>
      <c r="E12075" s="21"/>
      <c r="F12075" s="55">
        <v>170.38</v>
      </c>
      <c r="G12075" s="21" t="s">
        <v>1889</v>
      </c>
    </row>
    <row r="12076" spans="1:9" x14ac:dyDescent="0.25">
      <c r="A12076" s="21" t="s">
        <v>2119</v>
      </c>
      <c r="B12076" s="25">
        <v>42689</v>
      </c>
      <c r="C12076" s="21" t="s">
        <v>6</v>
      </c>
      <c r="D12076" s="21" t="s">
        <v>2689</v>
      </c>
      <c r="E12076" s="21"/>
      <c r="F12076" s="55">
        <v>298.20999999999998</v>
      </c>
      <c r="G12076" s="21" t="s">
        <v>2012</v>
      </c>
      <c r="I12076" s="25" t="str">
        <f>YEAR(B12076)&amp;"_"&amp;WEEKNUM(B12076)</f>
        <v>2016_47</v>
      </c>
    </row>
    <row r="12077" spans="1:9" x14ac:dyDescent="0.25">
      <c r="A12077" s="21" t="s">
        <v>2119</v>
      </c>
      <c r="B12077" s="25">
        <v>42689</v>
      </c>
      <c r="C12077" s="21" t="s">
        <v>1230</v>
      </c>
      <c r="D12077" s="21" t="s">
        <v>2690</v>
      </c>
      <c r="E12077" s="21"/>
      <c r="F12077" s="55">
        <v>484.54</v>
      </c>
      <c r="G12077" s="21" t="s">
        <v>2552</v>
      </c>
    </row>
    <row r="12078" spans="1:9" x14ac:dyDescent="0.25">
      <c r="A12078" s="21" t="s">
        <v>2119</v>
      </c>
      <c r="B12078" s="25">
        <v>42689</v>
      </c>
      <c r="C12078" s="21" t="s">
        <v>6</v>
      </c>
      <c r="D12078" s="21" t="s">
        <v>2691</v>
      </c>
      <c r="E12078" s="21"/>
      <c r="F12078" s="55">
        <v>273.68</v>
      </c>
      <c r="G12078" s="21" t="s">
        <v>2012</v>
      </c>
    </row>
    <row r="12079" spans="1:9" x14ac:dyDescent="0.25">
      <c r="A12079" s="21" t="s">
        <v>2119</v>
      </c>
      <c r="B12079" s="25">
        <v>42689</v>
      </c>
      <c r="C12079" s="21" t="s">
        <v>1230</v>
      </c>
      <c r="D12079" s="21" t="s">
        <v>2692</v>
      </c>
      <c r="E12079" s="21"/>
      <c r="F12079" s="55">
        <v>988.32</v>
      </c>
      <c r="G12079" s="21" t="s">
        <v>2121</v>
      </c>
    </row>
    <row r="12080" spans="1:9" x14ac:dyDescent="0.25">
      <c r="A12080" s="21" t="s">
        <v>2119</v>
      </c>
      <c r="B12080" s="25">
        <v>42690</v>
      </c>
      <c r="C12080" s="21" t="s">
        <v>21</v>
      </c>
      <c r="D12080" s="21" t="s">
        <v>1487</v>
      </c>
      <c r="E12080" s="26">
        <v>400</v>
      </c>
      <c r="G12080" s="21" t="s">
        <v>1567</v>
      </c>
    </row>
    <row r="12081" spans="1:9" x14ac:dyDescent="0.25">
      <c r="A12081" s="21" t="s">
        <v>2119</v>
      </c>
      <c r="B12081" s="25">
        <v>42690</v>
      </c>
      <c r="C12081" s="21" t="s">
        <v>6</v>
      </c>
      <c r="D12081" s="21" t="s">
        <v>2680</v>
      </c>
      <c r="E12081" s="21"/>
      <c r="F12081" s="55">
        <v>78.069999999999993</v>
      </c>
      <c r="G12081" s="21" t="s">
        <v>1889</v>
      </c>
      <c r="I12081" s="25" t="str">
        <f>YEAR(B12081)&amp;"_"&amp;WEEKNUM(B12081)</f>
        <v>2016_47</v>
      </c>
    </row>
    <row r="12082" spans="1:9" x14ac:dyDescent="0.25">
      <c r="A12082" s="21" t="s">
        <v>2119</v>
      </c>
      <c r="B12082" s="25">
        <v>42690</v>
      </c>
      <c r="C12082" s="21" t="s">
        <v>6</v>
      </c>
      <c r="D12082" s="21" t="s">
        <v>2681</v>
      </c>
      <c r="E12082" s="21"/>
      <c r="F12082" s="55">
        <v>122.51</v>
      </c>
      <c r="G12082" s="21" t="s">
        <v>1889</v>
      </c>
    </row>
    <row r="12083" spans="1:9" x14ac:dyDescent="0.25">
      <c r="A12083" s="21" t="s">
        <v>2119</v>
      </c>
      <c r="B12083" s="25">
        <v>42690</v>
      </c>
      <c r="C12083" s="21" t="s">
        <v>6</v>
      </c>
      <c r="D12083" s="21" t="s">
        <v>2682</v>
      </c>
      <c r="E12083" s="21"/>
      <c r="F12083" s="55">
        <v>175.16</v>
      </c>
      <c r="G12083" s="21" t="s">
        <v>2481</v>
      </c>
    </row>
    <row r="12084" spans="1:9" x14ac:dyDescent="0.25">
      <c r="A12084" s="21" t="s">
        <v>2119</v>
      </c>
      <c r="B12084" s="25">
        <v>42690</v>
      </c>
      <c r="C12084" s="21" t="s">
        <v>6</v>
      </c>
      <c r="D12084" s="21" t="s">
        <v>2683</v>
      </c>
      <c r="E12084" s="21"/>
      <c r="F12084" s="55">
        <v>337.99</v>
      </c>
      <c r="G12084" s="21" t="s">
        <v>2012</v>
      </c>
    </row>
    <row r="12085" spans="1:9" x14ac:dyDescent="0.25">
      <c r="A12085" s="21" t="s">
        <v>2119</v>
      </c>
      <c r="B12085" s="25">
        <v>42690</v>
      </c>
      <c r="C12085" s="21" t="s">
        <v>21</v>
      </c>
      <c r="D12085" s="21" t="s">
        <v>2758</v>
      </c>
      <c r="E12085" s="26">
        <v>1100</v>
      </c>
      <c r="G12085" s="21" t="s">
        <v>2194</v>
      </c>
    </row>
    <row r="12086" spans="1:9" x14ac:dyDescent="0.25">
      <c r="A12086" s="21" t="s">
        <v>2119</v>
      </c>
      <c r="B12086" s="25">
        <v>42691</v>
      </c>
      <c r="C12086" s="21" t="s">
        <v>6</v>
      </c>
      <c r="D12086" s="21" t="s">
        <v>2723</v>
      </c>
      <c r="F12086" s="26">
        <v>483.76</v>
      </c>
      <c r="G12086" s="21" t="s">
        <v>2481</v>
      </c>
    </row>
    <row r="12087" spans="1:9" x14ac:dyDescent="0.25">
      <c r="A12087" s="21" t="s">
        <v>2119</v>
      </c>
      <c r="B12087" s="25">
        <v>42691</v>
      </c>
      <c r="C12087" s="21" t="s">
        <v>6</v>
      </c>
      <c r="D12087" s="21" t="s">
        <v>2724</v>
      </c>
      <c r="F12087" s="26">
        <v>586.75</v>
      </c>
      <c r="G12087" s="21" t="s">
        <v>286</v>
      </c>
    </row>
    <row r="12088" spans="1:9" x14ac:dyDescent="0.25">
      <c r="A12088" s="21" t="s">
        <v>2119</v>
      </c>
      <c r="B12088" s="25">
        <v>42691</v>
      </c>
      <c r="C12088" s="21" t="s">
        <v>6</v>
      </c>
      <c r="D12088" s="21" t="s">
        <v>2725</v>
      </c>
      <c r="F12088" s="26">
        <v>592.96</v>
      </c>
      <c r="G12088" s="21" t="s">
        <v>1453</v>
      </c>
    </row>
    <row r="12089" spans="1:9" x14ac:dyDescent="0.25">
      <c r="A12089" s="21" t="s">
        <v>2119</v>
      </c>
      <c r="B12089" s="25">
        <v>42691</v>
      </c>
      <c r="C12089" s="21" t="s">
        <v>6</v>
      </c>
      <c r="D12089" s="21" t="s">
        <v>2726</v>
      </c>
      <c r="F12089" s="26">
        <v>22.42</v>
      </c>
      <c r="G12089" s="21" t="s">
        <v>259</v>
      </c>
      <c r="I12089" s="25" t="str">
        <f>YEAR(B12089)&amp;"_"&amp;WEEKNUM(B12089)</f>
        <v>2016_47</v>
      </c>
    </row>
    <row r="12090" spans="1:9" x14ac:dyDescent="0.25">
      <c r="A12090" s="21" t="s">
        <v>2119</v>
      </c>
      <c r="B12090" s="25">
        <v>42691</v>
      </c>
      <c r="C12090" s="21" t="s">
        <v>6</v>
      </c>
      <c r="D12090" s="21" t="s">
        <v>2727</v>
      </c>
      <c r="F12090" s="26">
        <v>59.56</v>
      </c>
      <c r="G12090" s="21" t="s">
        <v>1889</v>
      </c>
    </row>
    <row r="12091" spans="1:9" x14ac:dyDescent="0.25">
      <c r="A12091" s="21" t="s">
        <v>2119</v>
      </c>
      <c r="B12091" s="25">
        <v>42691</v>
      </c>
      <c r="C12091" s="21" t="s">
        <v>6</v>
      </c>
      <c r="D12091" s="21" t="s">
        <v>2728</v>
      </c>
      <c r="F12091" s="26">
        <v>199.07</v>
      </c>
      <c r="G12091" s="21" t="s">
        <v>1889</v>
      </c>
    </row>
    <row r="12092" spans="1:9" x14ac:dyDescent="0.25">
      <c r="A12092" s="21" t="s">
        <v>2119</v>
      </c>
      <c r="B12092" s="25">
        <v>42691</v>
      </c>
      <c r="C12092" s="21" t="s">
        <v>6</v>
      </c>
      <c r="D12092" s="21" t="s">
        <v>2729</v>
      </c>
      <c r="F12092" s="26">
        <v>199.81</v>
      </c>
      <c r="G12092" s="21" t="s">
        <v>1453</v>
      </c>
    </row>
    <row r="12093" spans="1:9" x14ac:dyDescent="0.25">
      <c r="A12093" s="21" t="s">
        <v>2119</v>
      </c>
      <c r="B12093" s="25">
        <v>42691</v>
      </c>
      <c r="C12093" s="21" t="s">
        <v>21</v>
      </c>
      <c r="D12093" s="21" t="s">
        <v>2759</v>
      </c>
      <c r="E12093" s="26">
        <v>3600</v>
      </c>
      <c r="G12093" s="21" t="s">
        <v>2194</v>
      </c>
    </row>
    <row r="12094" spans="1:9" x14ac:dyDescent="0.25">
      <c r="A12094" s="21" t="s">
        <v>2119</v>
      </c>
      <c r="B12094" s="25">
        <v>42692</v>
      </c>
      <c r="C12094" s="21">
        <v>3014551503</v>
      </c>
      <c r="D12094" s="21" t="s">
        <v>2730</v>
      </c>
      <c r="F12094" s="26">
        <v>475.19</v>
      </c>
      <c r="G12094" s="21" t="s">
        <v>2731</v>
      </c>
    </row>
    <row r="12095" spans="1:9" x14ac:dyDescent="0.25">
      <c r="A12095" s="21" t="s">
        <v>2119</v>
      </c>
      <c r="B12095" s="25">
        <v>42692</v>
      </c>
      <c r="C12095" s="21" t="s">
        <v>6</v>
      </c>
      <c r="D12095" s="21" t="s">
        <v>2732</v>
      </c>
      <c r="F12095" s="26">
        <v>126.74</v>
      </c>
      <c r="G12095" s="21" t="s">
        <v>1453</v>
      </c>
    </row>
    <row r="12096" spans="1:9" x14ac:dyDescent="0.25">
      <c r="A12096" s="21" t="s">
        <v>2119</v>
      </c>
      <c r="B12096" s="25">
        <v>42692</v>
      </c>
      <c r="C12096" s="21" t="s">
        <v>6</v>
      </c>
      <c r="D12096" s="21" t="s">
        <v>2733</v>
      </c>
      <c r="F12096" s="26">
        <v>4025.85</v>
      </c>
      <c r="G12096" s="21" t="s">
        <v>2481</v>
      </c>
    </row>
    <row r="12097" spans="1:9" x14ac:dyDescent="0.25">
      <c r="A12097" s="21" t="s">
        <v>2119</v>
      </c>
      <c r="B12097" s="25">
        <v>42694</v>
      </c>
      <c r="C12097" s="21" t="s">
        <v>6</v>
      </c>
      <c r="D12097" s="21" t="s">
        <v>299</v>
      </c>
      <c r="F12097" s="26">
        <v>34.299999999999997</v>
      </c>
      <c r="G12097" s="21" t="s">
        <v>2734</v>
      </c>
    </row>
    <row r="12098" spans="1:9" x14ac:dyDescent="0.25">
      <c r="A12098" s="21" t="s">
        <v>2119</v>
      </c>
      <c r="B12098" s="25">
        <v>42694</v>
      </c>
      <c r="C12098" s="21" t="s">
        <v>6</v>
      </c>
      <c r="D12098" s="21" t="s">
        <v>2735</v>
      </c>
      <c r="F12098" s="26">
        <v>193.6</v>
      </c>
      <c r="G12098" s="21" t="s">
        <v>1889</v>
      </c>
      <c r="I12098" s="25" t="str">
        <f t="shared" ref="I12098:I12111" si="416">YEAR(B12098)&amp;"_"&amp;WEEKNUM(B12098)</f>
        <v>2016_48</v>
      </c>
    </row>
    <row r="12099" spans="1:9" x14ac:dyDescent="0.25">
      <c r="A12099" s="21" t="s">
        <v>2119</v>
      </c>
      <c r="B12099" s="25">
        <v>42695</v>
      </c>
      <c r="C12099" s="21" t="s">
        <v>6</v>
      </c>
      <c r="D12099" s="21" t="s">
        <v>2736</v>
      </c>
      <c r="F12099" s="26">
        <v>634.42999999999995</v>
      </c>
      <c r="G12099" s="21" t="s">
        <v>2737</v>
      </c>
      <c r="I12099" s="25" t="str">
        <f t="shared" si="416"/>
        <v>2016_48</v>
      </c>
    </row>
    <row r="12100" spans="1:9" x14ac:dyDescent="0.25">
      <c r="A12100" s="21" t="s">
        <v>2119</v>
      </c>
      <c r="B12100" s="25">
        <v>42695</v>
      </c>
      <c r="C12100" s="21" t="s">
        <v>6</v>
      </c>
      <c r="D12100" s="21" t="s">
        <v>2738</v>
      </c>
      <c r="F12100" s="26">
        <v>511.01</v>
      </c>
      <c r="G12100" s="21" t="s">
        <v>2552</v>
      </c>
      <c r="I12100" s="25" t="str">
        <f t="shared" si="416"/>
        <v>2016_48</v>
      </c>
    </row>
    <row r="12101" spans="1:9" x14ac:dyDescent="0.25">
      <c r="A12101" s="21" t="s">
        <v>2119</v>
      </c>
      <c r="B12101" s="25">
        <v>42695</v>
      </c>
      <c r="C12101" s="21" t="s">
        <v>6</v>
      </c>
      <c r="D12101" s="21" t="s">
        <v>299</v>
      </c>
      <c r="F12101" s="26">
        <v>400.64</v>
      </c>
      <c r="G12101" s="21" t="s">
        <v>2481</v>
      </c>
      <c r="I12101" s="25" t="str">
        <f t="shared" si="416"/>
        <v>2016_48</v>
      </c>
    </row>
    <row r="12102" spans="1:9" x14ac:dyDescent="0.25">
      <c r="A12102" s="21" t="s">
        <v>2119</v>
      </c>
      <c r="B12102" s="25">
        <v>42695</v>
      </c>
      <c r="C12102" s="21" t="s">
        <v>1015</v>
      </c>
      <c r="D12102" s="21" t="s">
        <v>1018</v>
      </c>
      <c r="E12102" s="26">
        <v>125</v>
      </c>
      <c r="G12102" s="21" t="s">
        <v>2552</v>
      </c>
      <c r="I12102" s="25" t="str">
        <f t="shared" si="416"/>
        <v>2016_48</v>
      </c>
    </row>
    <row r="12103" spans="1:9" x14ac:dyDescent="0.25">
      <c r="A12103" s="21" t="s">
        <v>2119</v>
      </c>
      <c r="B12103" s="25">
        <v>42695</v>
      </c>
      <c r="C12103" s="21" t="s">
        <v>1015</v>
      </c>
      <c r="D12103" s="21" t="s">
        <v>1147</v>
      </c>
      <c r="E12103" s="26">
        <v>340</v>
      </c>
      <c r="G12103" s="21" t="s">
        <v>290</v>
      </c>
      <c r="I12103" s="25" t="str">
        <f t="shared" si="416"/>
        <v>2016_48</v>
      </c>
    </row>
    <row r="12104" spans="1:9" x14ac:dyDescent="0.25">
      <c r="A12104" s="21" t="s">
        <v>2119</v>
      </c>
      <c r="B12104" s="25">
        <v>42695</v>
      </c>
      <c r="C12104" s="21" t="s">
        <v>1015</v>
      </c>
      <c r="D12104" s="21" t="s">
        <v>46</v>
      </c>
      <c r="E12104" s="26">
        <v>1500</v>
      </c>
      <c r="G12104" s="21" t="s">
        <v>2754</v>
      </c>
      <c r="I12104" s="25" t="str">
        <f t="shared" si="416"/>
        <v>2016_48</v>
      </c>
    </row>
    <row r="12105" spans="1:9" x14ac:dyDescent="0.25">
      <c r="A12105" s="21" t="s">
        <v>2119</v>
      </c>
      <c r="B12105" s="25">
        <v>42695</v>
      </c>
      <c r="C12105" s="21" t="s">
        <v>21</v>
      </c>
      <c r="D12105" s="21" t="s">
        <v>40</v>
      </c>
      <c r="E12105" s="26">
        <v>3825</v>
      </c>
      <c r="G12105" s="21" t="s">
        <v>2012</v>
      </c>
      <c r="I12105" s="25" t="str">
        <f t="shared" si="416"/>
        <v>2016_48</v>
      </c>
    </row>
    <row r="12106" spans="1:9" x14ac:dyDescent="0.25">
      <c r="A12106" s="21" t="s">
        <v>2119</v>
      </c>
      <c r="B12106" s="25">
        <v>42695</v>
      </c>
      <c r="C12106" s="21" t="s">
        <v>21</v>
      </c>
      <c r="D12106" s="21" t="s">
        <v>40</v>
      </c>
      <c r="E12106" s="26">
        <v>5365</v>
      </c>
      <c r="G12106" s="21" t="s">
        <v>2481</v>
      </c>
      <c r="I12106" s="25" t="str">
        <f t="shared" si="416"/>
        <v>2016_48</v>
      </c>
    </row>
    <row r="12107" spans="1:9" x14ac:dyDescent="0.25">
      <c r="A12107" s="21" t="s">
        <v>2119</v>
      </c>
      <c r="B12107" s="25">
        <v>42695</v>
      </c>
      <c r="C12107" s="21" t="s">
        <v>21</v>
      </c>
      <c r="D12107" s="21" t="s">
        <v>40</v>
      </c>
      <c r="E12107" s="26">
        <v>580</v>
      </c>
      <c r="G12107" s="21" t="s">
        <v>376</v>
      </c>
      <c r="I12107" s="25" t="str">
        <f t="shared" si="416"/>
        <v>2016_48</v>
      </c>
    </row>
    <row r="12108" spans="1:9" x14ac:dyDescent="0.25">
      <c r="A12108" s="21" t="s">
        <v>2119</v>
      </c>
      <c r="B12108" s="25">
        <v>42695</v>
      </c>
      <c r="C12108" s="21" t="s">
        <v>21</v>
      </c>
      <c r="D12108" s="21" t="s">
        <v>1462</v>
      </c>
      <c r="E12108" s="26">
        <v>1600</v>
      </c>
      <c r="G12108" s="21" t="s">
        <v>2012</v>
      </c>
      <c r="I12108" s="25" t="str">
        <f t="shared" si="416"/>
        <v>2016_48</v>
      </c>
    </row>
    <row r="12109" spans="1:9" x14ac:dyDescent="0.25">
      <c r="A12109" s="21" t="s">
        <v>2119</v>
      </c>
      <c r="B12109" s="25">
        <v>42695</v>
      </c>
      <c r="C12109" s="21" t="s">
        <v>21</v>
      </c>
      <c r="D12109" s="21" t="s">
        <v>452</v>
      </c>
      <c r="E12109" s="26">
        <v>400</v>
      </c>
      <c r="G12109" s="21" t="s">
        <v>2012</v>
      </c>
      <c r="I12109" s="25" t="str">
        <f t="shared" si="416"/>
        <v>2016_48</v>
      </c>
    </row>
    <row r="12110" spans="1:9" x14ac:dyDescent="0.25">
      <c r="A12110" s="21" t="s">
        <v>2119</v>
      </c>
      <c r="B12110" s="25">
        <v>42695</v>
      </c>
      <c r="C12110" s="21" t="s">
        <v>21</v>
      </c>
      <c r="D12110" s="21" t="s">
        <v>1201</v>
      </c>
      <c r="E12110" s="26">
        <v>1200</v>
      </c>
      <c r="G12110" s="21" t="s">
        <v>2012</v>
      </c>
      <c r="I12110" s="25" t="str">
        <f t="shared" si="416"/>
        <v>2016_48</v>
      </c>
    </row>
    <row r="12111" spans="1:9" x14ac:dyDescent="0.25">
      <c r="A12111" s="21" t="s">
        <v>2119</v>
      </c>
      <c r="B12111" s="25">
        <v>42695</v>
      </c>
      <c r="C12111" s="21" t="s">
        <v>21</v>
      </c>
      <c r="D12111" s="21" t="s">
        <v>46</v>
      </c>
      <c r="E12111" s="26">
        <v>1760</v>
      </c>
      <c r="G12111" s="21" t="s">
        <v>286</v>
      </c>
      <c r="I12111" s="25" t="str">
        <f t="shared" si="416"/>
        <v>2016_48</v>
      </c>
    </row>
    <row r="12112" spans="1:9" x14ac:dyDescent="0.25">
      <c r="A12112" s="21" t="s">
        <v>2119</v>
      </c>
      <c r="B12112" s="25">
        <v>42695</v>
      </c>
      <c r="C12112" s="21" t="s">
        <v>21</v>
      </c>
      <c r="D12112" s="21" t="s">
        <v>2760</v>
      </c>
      <c r="E12112" s="26">
        <v>380</v>
      </c>
      <c r="G12112" s="21" t="s">
        <v>2481</v>
      </c>
    </row>
    <row r="12113" spans="1:9" x14ac:dyDescent="0.25">
      <c r="A12113" s="21" t="s">
        <v>2119</v>
      </c>
      <c r="B12113" s="25">
        <v>42695</v>
      </c>
      <c r="C12113" s="21" t="s">
        <v>21</v>
      </c>
      <c r="D12113" s="21" t="s">
        <v>2760</v>
      </c>
      <c r="E12113" s="26">
        <v>2500</v>
      </c>
      <c r="G12113" s="21" t="s">
        <v>2540</v>
      </c>
    </row>
    <row r="12114" spans="1:9" x14ac:dyDescent="0.25">
      <c r="A12114" s="21" t="s">
        <v>2119</v>
      </c>
      <c r="B12114" s="25">
        <v>42695</v>
      </c>
      <c r="C12114" s="21" t="s">
        <v>21</v>
      </c>
      <c r="D12114" s="21" t="s">
        <v>255</v>
      </c>
      <c r="E12114" s="26">
        <v>1400</v>
      </c>
      <c r="G12114" s="21" t="s">
        <v>2194</v>
      </c>
    </row>
    <row r="12115" spans="1:9" x14ac:dyDescent="0.25">
      <c r="A12115" s="21" t="s">
        <v>2119</v>
      </c>
      <c r="B12115" s="25">
        <v>42695</v>
      </c>
      <c r="C12115" s="21" t="s">
        <v>21</v>
      </c>
      <c r="D12115" s="21" t="s">
        <v>255</v>
      </c>
      <c r="E12115" s="26">
        <v>2060</v>
      </c>
      <c r="G12115" s="21" t="s">
        <v>2012</v>
      </c>
    </row>
    <row r="12116" spans="1:9" x14ac:dyDescent="0.25">
      <c r="A12116" s="21" t="s">
        <v>2119</v>
      </c>
      <c r="B12116" s="25">
        <v>42696</v>
      </c>
      <c r="C12116" s="21" t="s">
        <v>6</v>
      </c>
      <c r="D12116" s="21" t="s">
        <v>2739</v>
      </c>
      <c r="F12116" s="26">
        <v>101.08</v>
      </c>
      <c r="G12116" s="21" t="s">
        <v>2740</v>
      </c>
    </row>
    <row r="12117" spans="1:9" x14ac:dyDescent="0.25">
      <c r="A12117" s="21" t="s">
        <v>2119</v>
      </c>
      <c r="B12117" s="25">
        <v>42696</v>
      </c>
      <c r="C12117" s="21" t="s">
        <v>6</v>
      </c>
      <c r="D12117" s="21" t="s">
        <v>2741</v>
      </c>
      <c r="F12117" s="26">
        <v>1189.75</v>
      </c>
      <c r="G12117" s="21" t="s">
        <v>2481</v>
      </c>
    </row>
    <row r="12118" spans="1:9" x14ac:dyDescent="0.25">
      <c r="A12118" s="21" t="s">
        <v>2119</v>
      </c>
      <c r="B12118" s="25">
        <v>42696</v>
      </c>
      <c r="C12118" s="21" t="s">
        <v>6</v>
      </c>
      <c r="D12118" s="21" t="s">
        <v>2742</v>
      </c>
      <c r="F12118" s="26">
        <v>554.04999999999995</v>
      </c>
      <c r="G12118" s="21" t="s">
        <v>1453</v>
      </c>
    </row>
    <row r="12119" spans="1:9" x14ac:dyDescent="0.25">
      <c r="A12119" s="21" t="s">
        <v>2119</v>
      </c>
      <c r="B12119" s="25">
        <v>42696</v>
      </c>
      <c r="C12119" s="21" t="s">
        <v>6</v>
      </c>
      <c r="D12119" s="21" t="s">
        <v>2743</v>
      </c>
      <c r="F12119" s="26">
        <v>72.14</v>
      </c>
      <c r="G12119" s="21" t="s">
        <v>2740</v>
      </c>
      <c r="I12119" s="25" t="str">
        <f>YEAR(B12119)&amp;"_"&amp;WEEKNUM(B12119)</f>
        <v>2016_48</v>
      </c>
    </row>
    <row r="12120" spans="1:9" x14ac:dyDescent="0.25">
      <c r="A12120" s="21" t="s">
        <v>2119</v>
      </c>
      <c r="B12120" s="25">
        <v>42696</v>
      </c>
      <c r="C12120" s="21" t="s">
        <v>6</v>
      </c>
      <c r="D12120" s="21" t="s">
        <v>2744</v>
      </c>
      <c r="F12120" s="26">
        <v>216.62</v>
      </c>
      <c r="G12120" s="21" t="s">
        <v>2552</v>
      </c>
    </row>
    <row r="12121" spans="1:9" x14ac:dyDescent="0.25">
      <c r="A12121" s="21" t="s">
        <v>2119</v>
      </c>
      <c r="B12121" s="25">
        <v>42696</v>
      </c>
      <c r="C12121" s="21" t="s">
        <v>6</v>
      </c>
      <c r="D12121" s="21" t="s">
        <v>299</v>
      </c>
      <c r="F12121" s="26">
        <v>-242.19</v>
      </c>
      <c r="G12121" s="21" t="s">
        <v>2745</v>
      </c>
    </row>
    <row r="12122" spans="1:9" x14ac:dyDescent="0.25">
      <c r="A12122" s="21" t="s">
        <v>2119</v>
      </c>
      <c r="B12122" s="25">
        <v>42696</v>
      </c>
      <c r="C12122" s="21" t="s">
        <v>6</v>
      </c>
      <c r="D12122" s="21" t="s">
        <v>2746</v>
      </c>
      <c r="F12122" s="26">
        <v>1454.39</v>
      </c>
      <c r="G12122" s="21" t="s">
        <v>2481</v>
      </c>
    </row>
    <row r="12123" spans="1:9" x14ac:dyDescent="0.25">
      <c r="A12123" s="21" t="s">
        <v>2119</v>
      </c>
      <c r="B12123" s="25">
        <v>42696</v>
      </c>
      <c r="C12123" s="21" t="s">
        <v>1015</v>
      </c>
      <c r="D12123" s="21" t="s">
        <v>1018</v>
      </c>
      <c r="E12123" s="26">
        <v>125</v>
      </c>
      <c r="G12123" s="21" t="s">
        <v>2786</v>
      </c>
      <c r="I12123" s="25" t="str">
        <f>YEAR(B12123)&amp;"_"&amp;WEEKNUM(B12123)</f>
        <v>2016_48</v>
      </c>
    </row>
    <row r="12124" spans="1:9" x14ac:dyDescent="0.25">
      <c r="A12124" s="21" t="s">
        <v>2119</v>
      </c>
      <c r="B12124" s="25">
        <v>42697</v>
      </c>
      <c r="C12124" s="21">
        <v>3014551503</v>
      </c>
      <c r="D12124" s="21" t="s">
        <v>299</v>
      </c>
      <c r="F12124" s="26">
        <v>168.48</v>
      </c>
      <c r="G12124" s="21" t="s">
        <v>1585</v>
      </c>
    </row>
    <row r="12125" spans="1:9" x14ac:dyDescent="0.25">
      <c r="A12125" s="21" t="s">
        <v>2119</v>
      </c>
      <c r="B12125" s="25">
        <v>42697</v>
      </c>
      <c r="C12125" s="21" t="s">
        <v>6</v>
      </c>
      <c r="D12125" s="21" t="s">
        <v>2747</v>
      </c>
      <c r="F12125" s="26">
        <v>59.41</v>
      </c>
      <c r="G12125" s="21" t="s">
        <v>2740</v>
      </c>
      <c r="I12125" s="25" t="str">
        <f t="shared" ref="I12125:I12131" si="417">YEAR(B12125)&amp;"_"&amp;WEEKNUM(B12125)</f>
        <v>2016_48</v>
      </c>
    </row>
    <row r="12126" spans="1:9" x14ac:dyDescent="0.25">
      <c r="A12126" s="21" t="s">
        <v>2119</v>
      </c>
      <c r="B12126" s="25">
        <v>42697</v>
      </c>
      <c r="C12126" s="21" t="s">
        <v>6</v>
      </c>
      <c r="D12126" s="21" t="s">
        <v>2748</v>
      </c>
      <c r="F12126" s="26">
        <v>995.8</v>
      </c>
      <c r="G12126" s="21" t="s">
        <v>2038</v>
      </c>
      <c r="I12126" s="25" t="str">
        <f t="shared" si="417"/>
        <v>2016_48</v>
      </c>
    </row>
    <row r="12127" spans="1:9" x14ac:dyDescent="0.25">
      <c r="A12127" s="21" t="s">
        <v>2119</v>
      </c>
      <c r="B12127" s="25">
        <v>42697</v>
      </c>
      <c r="C12127" s="21" t="s">
        <v>1015</v>
      </c>
      <c r="D12127" s="21" t="s">
        <v>2757</v>
      </c>
      <c r="E12127" s="26">
        <v>5000</v>
      </c>
      <c r="G12127" s="21" t="s">
        <v>1111</v>
      </c>
      <c r="I12127" s="25" t="str">
        <f t="shared" si="417"/>
        <v>2016_48</v>
      </c>
    </row>
    <row r="12128" spans="1:9" x14ac:dyDescent="0.25">
      <c r="A12128" s="21" t="s">
        <v>2119</v>
      </c>
      <c r="B12128" s="25">
        <v>42699</v>
      </c>
      <c r="C12128" s="21" t="s">
        <v>6</v>
      </c>
      <c r="D12128" s="21" t="s">
        <v>2749</v>
      </c>
      <c r="F12128" s="26">
        <v>383.35</v>
      </c>
      <c r="G12128" s="21" t="s">
        <v>2540</v>
      </c>
      <c r="I12128" s="25" t="str">
        <f t="shared" si="417"/>
        <v>2016_48</v>
      </c>
    </row>
    <row r="12129" spans="1:9" x14ac:dyDescent="0.25">
      <c r="A12129" s="21" t="s">
        <v>2119</v>
      </c>
      <c r="B12129" s="25">
        <v>42699</v>
      </c>
      <c r="C12129" s="21" t="s">
        <v>1015</v>
      </c>
      <c r="D12129" s="21" t="s">
        <v>1376</v>
      </c>
      <c r="E12129" s="26">
        <v>320</v>
      </c>
      <c r="G12129" s="21" t="s">
        <v>2553</v>
      </c>
      <c r="I12129" s="25" t="str">
        <f t="shared" si="417"/>
        <v>2016_48</v>
      </c>
    </row>
    <row r="12130" spans="1:9" x14ac:dyDescent="0.25">
      <c r="A12130" s="21" t="s">
        <v>2119</v>
      </c>
      <c r="B12130" s="25">
        <v>42699</v>
      </c>
      <c r="C12130" s="21" t="s">
        <v>1015</v>
      </c>
      <c r="D12130" s="21" t="s">
        <v>1376</v>
      </c>
      <c r="E12130" s="26">
        <v>1060</v>
      </c>
      <c r="G12130" s="21" t="s">
        <v>2194</v>
      </c>
      <c r="I12130" s="25" t="str">
        <f t="shared" si="417"/>
        <v>2016_48</v>
      </c>
    </row>
    <row r="12131" spans="1:9" x14ac:dyDescent="0.25">
      <c r="A12131" s="21" t="s">
        <v>2119</v>
      </c>
      <c r="B12131" s="25">
        <v>42699</v>
      </c>
      <c r="C12131" s="21" t="s">
        <v>1015</v>
      </c>
      <c r="D12131" s="21" t="s">
        <v>1376</v>
      </c>
      <c r="E12131" s="26">
        <v>640</v>
      </c>
      <c r="G12131" s="21" t="s">
        <v>2540</v>
      </c>
      <c r="I12131" s="25" t="str">
        <f t="shared" si="417"/>
        <v>2016_48</v>
      </c>
    </row>
    <row r="12132" spans="1:9" x14ac:dyDescent="0.25">
      <c r="A12132" s="21" t="s">
        <v>2119</v>
      </c>
      <c r="B12132" s="25">
        <v>42699</v>
      </c>
      <c r="C12132" s="21" t="s">
        <v>21</v>
      </c>
      <c r="D12132" s="21" t="s">
        <v>1487</v>
      </c>
      <c r="E12132" s="26">
        <v>50</v>
      </c>
      <c r="G12132" s="21" t="s">
        <v>2038</v>
      </c>
    </row>
    <row r="12133" spans="1:9" x14ac:dyDescent="0.25">
      <c r="A12133" s="21" t="s">
        <v>2119</v>
      </c>
      <c r="B12133" s="25">
        <v>42699</v>
      </c>
      <c r="C12133" s="21" t="s">
        <v>21</v>
      </c>
      <c r="D12133" s="21" t="s">
        <v>1487</v>
      </c>
      <c r="E12133" s="26">
        <v>320</v>
      </c>
      <c r="G12133" s="21" t="s">
        <v>2761</v>
      </c>
    </row>
    <row r="12134" spans="1:9" x14ac:dyDescent="0.25">
      <c r="A12134" s="21" t="s">
        <v>2119</v>
      </c>
      <c r="B12134" s="25">
        <v>42699</v>
      </c>
      <c r="C12134" s="21" t="s">
        <v>21</v>
      </c>
      <c r="D12134" s="21" t="s">
        <v>1487</v>
      </c>
      <c r="E12134" s="26">
        <v>320</v>
      </c>
      <c r="G12134" s="21" t="s">
        <v>2761</v>
      </c>
    </row>
    <row r="12135" spans="1:9" x14ac:dyDescent="0.25">
      <c r="A12135" s="21" t="s">
        <v>2119</v>
      </c>
      <c r="B12135" s="25">
        <v>42699</v>
      </c>
      <c r="C12135" s="21" t="s">
        <v>21</v>
      </c>
      <c r="D12135" s="21" t="s">
        <v>1487</v>
      </c>
      <c r="E12135" s="26">
        <v>320</v>
      </c>
      <c r="G12135" s="21" t="s">
        <v>2762</v>
      </c>
    </row>
    <row r="12136" spans="1:9" x14ac:dyDescent="0.25">
      <c r="A12136" s="21" t="s">
        <v>2119</v>
      </c>
      <c r="B12136" s="25">
        <v>42700</v>
      </c>
      <c r="C12136" s="21" t="s">
        <v>6</v>
      </c>
      <c r="D12136" s="21" t="s">
        <v>2750</v>
      </c>
      <c r="F12136" s="26">
        <v>629.73</v>
      </c>
      <c r="G12136" s="21" t="s">
        <v>2737</v>
      </c>
    </row>
    <row r="12137" spans="1:9" x14ac:dyDescent="0.25">
      <c r="A12137" s="21" t="s">
        <v>2119</v>
      </c>
      <c r="B12137" s="25">
        <v>42702</v>
      </c>
      <c r="C12137" s="21">
        <v>3014551503</v>
      </c>
      <c r="D12137" s="21" t="s">
        <v>2751</v>
      </c>
      <c r="F12137" s="26">
        <v>186.27</v>
      </c>
      <c r="G12137" s="21" t="s">
        <v>2740</v>
      </c>
    </row>
    <row r="12138" spans="1:9" x14ac:dyDescent="0.25">
      <c r="A12138" s="21" t="s">
        <v>2119</v>
      </c>
      <c r="B12138" s="25">
        <v>42702</v>
      </c>
      <c r="C12138" s="21" t="s">
        <v>6</v>
      </c>
      <c r="D12138" s="21" t="s">
        <v>2752</v>
      </c>
      <c r="F12138" s="26">
        <v>69.16</v>
      </c>
      <c r="G12138" s="21" t="s">
        <v>68</v>
      </c>
    </row>
    <row r="12139" spans="1:9" x14ac:dyDescent="0.25">
      <c r="A12139" s="21" t="s">
        <v>2119</v>
      </c>
      <c r="B12139" s="25">
        <v>42702</v>
      </c>
      <c r="C12139" s="21">
        <v>3014551503</v>
      </c>
      <c r="D12139" s="21" t="s">
        <v>2753</v>
      </c>
      <c r="F12139" s="26">
        <v>893.05</v>
      </c>
      <c r="G12139" s="21" t="s">
        <v>2754</v>
      </c>
      <c r="I12139" s="25" t="str">
        <f>YEAR(B12139)&amp;"_"&amp;WEEKNUM(B12139)</f>
        <v>2016_49</v>
      </c>
    </row>
    <row r="12140" spans="1:9" x14ac:dyDescent="0.25">
      <c r="A12140" s="21" t="s">
        <v>2119</v>
      </c>
      <c r="B12140" s="25">
        <v>42702</v>
      </c>
      <c r="C12140" s="21" t="s">
        <v>6</v>
      </c>
      <c r="D12140" s="21" t="s">
        <v>2755</v>
      </c>
      <c r="F12140" s="26">
        <v>189.95</v>
      </c>
      <c r="G12140" s="21" t="s">
        <v>2038</v>
      </c>
    </row>
    <row r="12141" spans="1:9" x14ac:dyDescent="0.25">
      <c r="A12141" s="21" t="s">
        <v>2119</v>
      </c>
      <c r="B12141" s="25">
        <v>42702</v>
      </c>
      <c r="C12141" s="21" t="s">
        <v>6</v>
      </c>
      <c r="D12141" s="21" t="s">
        <v>2756</v>
      </c>
      <c r="F12141" s="26">
        <v>814.37</v>
      </c>
      <c r="G12141" s="21" t="s">
        <v>2481</v>
      </c>
    </row>
    <row r="12142" spans="1:9" x14ac:dyDescent="0.25">
      <c r="A12142" s="21" t="s">
        <v>2119</v>
      </c>
      <c r="B12142" s="25">
        <v>42702</v>
      </c>
      <c r="C12142" s="21" t="s">
        <v>1230</v>
      </c>
      <c r="D12142" s="21" t="s">
        <v>2763</v>
      </c>
      <c r="F12142" s="26">
        <v>26.48</v>
      </c>
      <c r="G12142" s="21" t="s">
        <v>2685</v>
      </c>
    </row>
    <row r="12143" spans="1:9" x14ac:dyDescent="0.25">
      <c r="A12143" s="21" t="s">
        <v>2119</v>
      </c>
      <c r="B12143" s="25">
        <v>42702</v>
      </c>
      <c r="C12143" s="21" t="s">
        <v>1015</v>
      </c>
      <c r="D12143" s="21" t="s">
        <v>1216</v>
      </c>
      <c r="E12143" s="26">
        <v>500</v>
      </c>
      <c r="G12143" s="21" t="s">
        <v>2836</v>
      </c>
    </row>
    <row r="12144" spans="1:9" x14ac:dyDescent="0.25">
      <c r="A12144" s="21" t="s">
        <v>2119</v>
      </c>
      <c r="B12144" s="25">
        <v>42703</v>
      </c>
      <c r="C12144" s="21" t="s">
        <v>1230</v>
      </c>
      <c r="D12144" s="21" t="s">
        <v>2826</v>
      </c>
      <c r="E12144" s="21"/>
      <c r="F12144" s="55">
        <v>79.36</v>
      </c>
      <c r="G12144" s="21" t="s">
        <v>337</v>
      </c>
    </row>
    <row r="12145" spans="1:9" x14ac:dyDescent="0.25">
      <c r="A12145" s="21" t="s">
        <v>2119</v>
      </c>
      <c r="B12145" s="25">
        <v>42703</v>
      </c>
      <c r="C12145" s="21" t="s">
        <v>6</v>
      </c>
      <c r="D12145" s="21" t="s">
        <v>2827</v>
      </c>
      <c r="E12145" s="21"/>
      <c r="F12145" s="55">
        <v>744.43</v>
      </c>
      <c r="G12145" s="21" t="s">
        <v>286</v>
      </c>
    </row>
    <row r="12146" spans="1:9" x14ac:dyDescent="0.25">
      <c r="A12146" s="21" t="s">
        <v>2119</v>
      </c>
      <c r="B12146" s="25">
        <v>42703</v>
      </c>
      <c r="C12146" s="21" t="s">
        <v>6</v>
      </c>
      <c r="D12146" s="21" t="s">
        <v>2828</v>
      </c>
      <c r="E12146" s="21"/>
      <c r="F12146" s="55">
        <v>71.62</v>
      </c>
      <c r="G12146" s="21" t="s">
        <v>2540</v>
      </c>
    </row>
    <row r="12147" spans="1:9" x14ac:dyDescent="0.25">
      <c r="A12147" s="21" t="s">
        <v>2119</v>
      </c>
      <c r="B12147" s="25">
        <v>42703</v>
      </c>
      <c r="C12147" s="21" t="s">
        <v>6</v>
      </c>
      <c r="D12147" s="21" t="s">
        <v>2829</v>
      </c>
      <c r="E12147" s="21"/>
      <c r="F12147" s="55">
        <v>1111.54</v>
      </c>
      <c r="G12147" s="21" t="s">
        <v>2481</v>
      </c>
      <c r="I12147" s="25" t="str">
        <f>YEAR(B12147)&amp;"_"&amp;WEEKNUM(B12147)</f>
        <v>2016_49</v>
      </c>
    </row>
    <row r="12148" spans="1:9" x14ac:dyDescent="0.25">
      <c r="A12148" s="21" t="s">
        <v>2119</v>
      </c>
      <c r="B12148" s="25">
        <v>42703</v>
      </c>
      <c r="C12148" s="21" t="s">
        <v>6</v>
      </c>
      <c r="D12148" s="21" t="s">
        <v>2830</v>
      </c>
      <c r="E12148" s="21"/>
      <c r="F12148" s="55">
        <v>251.48</v>
      </c>
      <c r="G12148" s="21" t="s">
        <v>2481</v>
      </c>
      <c r="I12148" s="25" t="str">
        <f>YEAR(B12148)&amp;"_"&amp;WEEKNUM(B12148)</f>
        <v>2016_49</v>
      </c>
    </row>
    <row r="12149" spans="1:9" x14ac:dyDescent="0.25">
      <c r="A12149" s="21" t="s">
        <v>2119</v>
      </c>
      <c r="B12149" s="25">
        <v>42703</v>
      </c>
      <c r="C12149" s="21" t="s">
        <v>1230</v>
      </c>
      <c r="D12149" s="21" t="s">
        <v>2831</v>
      </c>
      <c r="E12149" s="21"/>
      <c r="F12149" s="55">
        <v>104.69</v>
      </c>
      <c r="G12149" s="21" t="s">
        <v>2552</v>
      </c>
      <c r="I12149" s="25" t="str">
        <f>YEAR(B12149)&amp;"_"&amp;WEEKNUM(B12149)</f>
        <v>2016_49</v>
      </c>
    </row>
    <row r="12150" spans="1:9" x14ac:dyDescent="0.25">
      <c r="A12150" s="21" t="s">
        <v>2119</v>
      </c>
      <c r="B12150" s="25">
        <v>42703</v>
      </c>
      <c r="C12150" s="21" t="s">
        <v>1230</v>
      </c>
      <c r="D12150" s="21" t="s">
        <v>2832</v>
      </c>
      <c r="E12150" s="21"/>
      <c r="F12150" s="55">
        <v>54.58</v>
      </c>
      <c r="G12150" s="21" t="s">
        <v>572</v>
      </c>
    </row>
    <row r="12151" spans="1:9" x14ac:dyDescent="0.25">
      <c r="A12151" s="21" t="s">
        <v>2119</v>
      </c>
      <c r="B12151" s="25">
        <v>42703</v>
      </c>
      <c r="C12151" s="21" t="s">
        <v>1015</v>
      </c>
      <c r="D12151" s="21" t="s">
        <v>1018</v>
      </c>
      <c r="E12151" s="26">
        <v>308.43</v>
      </c>
      <c r="G12151" s="21" t="s">
        <v>2786</v>
      </c>
    </row>
    <row r="12152" spans="1:9" x14ac:dyDescent="0.25">
      <c r="A12152" s="21" t="s">
        <v>2119</v>
      </c>
      <c r="B12152" s="25">
        <v>42703</v>
      </c>
      <c r="C12152" s="21" t="s">
        <v>21</v>
      </c>
      <c r="D12152" s="21" t="s">
        <v>2833</v>
      </c>
      <c r="E12152" s="26">
        <v>-89203.59</v>
      </c>
      <c r="G12152" s="21" t="s">
        <v>1006</v>
      </c>
    </row>
    <row r="12153" spans="1:9" x14ac:dyDescent="0.25">
      <c r="A12153" s="21" t="s">
        <v>2119</v>
      </c>
      <c r="B12153" s="25">
        <v>42703</v>
      </c>
      <c r="C12153" s="21" t="s">
        <v>21</v>
      </c>
      <c r="D12153" s="21" t="s">
        <v>452</v>
      </c>
      <c r="E12153" s="26">
        <v>2350</v>
      </c>
      <c r="G12153" s="21" t="s">
        <v>286</v>
      </c>
    </row>
    <row r="12154" spans="1:9" x14ac:dyDescent="0.25">
      <c r="A12154" s="21" t="s">
        <v>2119</v>
      </c>
      <c r="B12154" s="25">
        <v>42704</v>
      </c>
      <c r="C12154" s="21" t="s">
        <v>6</v>
      </c>
      <c r="D12154" s="21" t="s">
        <v>2819</v>
      </c>
      <c r="E12154" s="21"/>
      <c r="F12154" s="55">
        <v>114.14</v>
      </c>
      <c r="G12154" s="21" t="s">
        <v>2038</v>
      </c>
    </row>
    <row r="12155" spans="1:9" x14ac:dyDescent="0.25">
      <c r="A12155" s="21" t="s">
        <v>2119</v>
      </c>
      <c r="B12155" s="25">
        <v>42704</v>
      </c>
      <c r="C12155" s="21" t="s">
        <v>6</v>
      </c>
      <c r="D12155" s="21" t="s">
        <v>2820</v>
      </c>
      <c r="E12155" s="21"/>
      <c r="F12155" s="55">
        <v>364.17</v>
      </c>
      <c r="G12155" s="21" t="s">
        <v>286</v>
      </c>
    </row>
    <row r="12156" spans="1:9" x14ac:dyDescent="0.25">
      <c r="A12156" s="21" t="s">
        <v>2119</v>
      </c>
      <c r="B12156" s="25">
        <v>42704</v>
      </c>
      <c r="C12156" s="21" t="s">
        <v>6</v>
      </c>
      <c r="D12156" s="21" t="s">
        <v>2821</v>
      </c>
      <c r="E12156" s="21"/>
      <c r="F12156" s="55">
        <v>694.05</v>
      </c>
      <c r="G12156" s="21" t="s">
        <v>2540</v>
      </c>
      <c r="I12156" s="25" t="str">
        <f>YEAR(B12156)&amp;"_"&amp;WEEKNUM(B12156)</f>
        <v>2016_49</v>
      </c>
    </row>
    <row r="12157" spans="1:9" x14ac:dyDescent="0.25">
      <c r="A12157" s="21" t="s">
        <v>2119</v>
      </c>
      <c r="B12157" s="25">
        <v>42704</v>
      </c>
      <c r="C12157" s="21" t="s">
        <v>6</v>
      </c>
      <c r="D12157" s="21" t="s">
        <v>2822</v>
      </c>
      <c r="E12157" s="21"/>
      <c r="F12157" s="55">
        <v>19.68</v>
      </c>
      <c r="G12157" s="21" t="s">
        <v>2121</v>
      </c>
      <c r="I12157" s="25" t="str">
        <f>YEAR(B12157)&amp;"_"&amp;WEEKNUM(B12157)</f>
        <v>2016_49</v>
      </c>
    </row>
    <row r="12158" spans="1:9" x14ac:dyDescent="0.25">
      <c r="A12158" s="21" t="s">
        <v>2119</v>
      </c>
      <c r="B12158" s="25">
        <v>42704</v>
      </c>
      <c r="C12158" s="21" t="s">
        <v>1230</v>
      </c>
      <c r="D12158" s="21" t="s">
        <v>2823</v>
      </c>
      <c r="E12158" s="21"/>
      <c r="F12158" s="55">
        <v>398.49</v>
      </c>
      <c r="G12158" s="21" t="s">
        <v>2481</v>
      </c>
      <c r="I12158" s="25" t="str">
        <f>YEAR(B12158)&amp;"_"&amp;WEEKNUM(B12158)</f>
        <v>2016_49</v>
      </c>
    </row>
    <row r="12159" spans="1:9" x14ac:dyDescent="0.25">
      <c r="A12159" s="21" t="s">
        <v>2119</v>
      </c>
      <c r="B12159" s="25">
        <v>42704</v>
      </c>
      <c r="C12159" s="21" t="s">
        <v>1230</v>
      </c>
      <c r="D12159" s="21" t="s">
        <v>2824</v>
      </c>
      <c r="E12159" s="21"/>
      <c r="F12159" s="55">
        <v>2895.42</v>
      </c>
      <c r="G12159" s="21" t="s">
        <v>2825</v>
      </c>
      <c r="I12159" s="25" t="str">
        <f>YEAR(B12159)&amp;"_"&amp;WEEKNUM(B12159)</f>
        <v>2016_49</v>
      </c>
    </row>
    <row r="12160" spans="1:9" x14ac:dyDescent="0.25">
      <c r="A12160" s="21" t="s">
        <v>2119</v>
      </c>
      <c r="B12160" s="25">
        <v>42704</v>
      </c>
      <c r="C12160" s="21" t="s">
        <v>1015</v>
      </c>
      <c r="D12160" s="21" t="s">
        <v>40</v>
      </c>
      <c r="E12160" s="26">
        <v>350</v>
      </c>
      <c r="G12160" s="21" t="s">
        <v>1675</v>
      </c>
      <c r="I12160" s="25" t="str">
        <f>YEAR(B12160)&amp;"_"&amp;WEEKNUM(B12160)</f>
        <v>2016_49</v>
      </c>
    </row>
    <row r="12161" spans="1:9" x14ac:dyDescent="0.25">
      <c r="A12161" s="21" t="s">
        <v>2119</v>
      </c>
      <c r="B12161" s="25">
        <v>42704</v>
      </c>
      <c r="C12161" s="21" t="s">
        <v>1015</v>
      </c>
      <c r="D12161" s="21" t="s">
        <v>40</v>
      </c>
      <c r="E12161" s="26">
        <v>890</v>
      </c>
      <c r="G12161" s="21" t="s">
        <v>2836</v>
      </c>
    </row>
    <row r="12162" spans="1:9" x14ac:dyDescent="0.25">
      <c r="A12162" s="21" t="s">
        <v>2119</v>
      </c>
      <c r="B12162" s="25">
        <v>42704</v>
      </c>
      <c r="C12162" s="21" t="s">
        <v>21</v>
      </c>
      <c r="D12162" s="21" t="s">
        <v>40</v>
      </c>
      <c r="E12162" s="26">
        <v>2900</v>
      </c>
      <c r="G12162" s="21" t="s">
        <v>2481</v>
      </c>
    </row>
    <row r="12163" spans="1:9" x14ac:dyDescent="0.25">
      <c r="A12163" s="21" t="s">
        <v>2119</v>
      </c>
      <c r="B12163" s="25">
        <v>42704</v>
      </c>
      <c r="C12163" s="21" t="s">
        <v>21</v>
      </c>
      <c r="D12163" s="21" t="s">
        <v>40</v>
      </c>
      <c r="E12163" s="26">
        <v>150</v>
      </c>
      <c r="G12163" s="21" t="s">
        <v>259</v>
      </c>
    </row>
    <row r="12164" spans="1:9" x14ac:dyDescent="0.25">
      <c r="A12164" s="21" t="s">
        <v>2119</v>
      </c>
      <c r="B12164" s="25">
        <v>42704</v>
      </c>
      <c r="C12164" s="21" t="s">
        <v>21</v>
      </c>
      <c r="D12164" s="21" t="s">
        <v>40</v>
      </c>
      <c r="E12164" s="26">
        <v>175</v>
      </c>
      <c r="G12164" s="21" t="s">
        <v>2012</v>
      </c>
    </row>
    <row r="12165" spans="1:9" x14ac:dyDescent="0.25">
      <c r="A12165" s="21" t="s">
        <v>2119</v>
      </c>
      <c r="B12165" s="25">
        <v>42705</v>
      </c>
      <c r="C12165" s="21" t="s">
        <v>6</v>
      </c>
      <c r="D12165" s="21" t="s">
        <v>2815</v>
      </c>
      <c r="E12165" s="21"/>
      <c r="F12165" s="55">
        <v>153.24</v>
      </c>
      <c r="G12165" s="21" t="s">
        <v>1453</v>
      </c>
      <c r="I12165" s="25" t="str">
        <f t="shared" ref="I12165:I12172" si="418">YEAR(B12165)&amp;"_"&amp;WEEKNUM(B12165)</f>
        <v>2016_49</v>
      </c>
    </row>
    <row r="12166" spans="1:9" x14ac:dyDescent="0.25">
      <c r="A12166" s="21" t="s">
        <v>2119</v>
      </c>
      <c r="B12166" s="25">
        <v>42705</v>
      </c>
      <c r="C12166" s="21" t="s">
        <v>6</v>
      </c>
      <c r="D12166" s="21" t="s">
        <v>2816</v>
      </c>
      <c r="E12166" s="21"/>
      <c r="F12166" s="55">
        <v>136.74</v>
      </c>
      <c r="G12166" s="21" t="s">
        <v>286</v>
      </c>
      <c r="I12166" s="25" t="str">
        <f t="shared" si="418"/>
        <v>2016_49</v>
      </c>
    </row>
    <row r="12167" spans="1:9" x14ac:dyDescent="0.25">
      <c r="A12167" s="21" t="s">
        <v>2119</v>
      </c>
      <c r="B12167" s="25">
        <v>42705</v>
      </c>
      <c r="C12167" s="21" t="s">
        <v>6</v>
      </c>
      <c r="D12167" s="21" t="s">
        <v>2817</v>
      </c>
      <c r="E12167" s="21"/>
      <c r="F12167" s="55">
        <v>49.62</v>
      </c>
      <c r="G12167" s="21" t="s">
        <v>1453</v>
      </c>
      <c r="I12167" s="25" t="str">
        <f t="shared" si="418"/>
        <v>2016_49</v>
      </c>
    </row>
    <row r="12168" spans="1:9" x14ac:dyDescent="0.25">
      <c r="A12168" s="21" t="s">
        <v>2119</v>
      </c>
      <c r="B12168" s="25">
        <v>42705</v>
      </c>
      <c r="C12168" s="21" t="s">
        <v>6</v>
      </c>
      <c r="D12168" s="21" t="s">
        <v>2818</v>
      </c>
      <c r="E12168" s="21"/>
      <c r="F12168" s="55">
        <v>364.9</v>
      </c>
      <c r="G12168" s="21" t="s">
        <v>2540</v>
      </c>
      <c r="I12168" s="25" t="str">
        <f t="shared" si="418"/>
        <v>2016_49</v>
      </c>
    </row>
    <row r="12169" spans="1:9" x14ac:dyDescent="0.25">
      <c r="A12169" s="21" t="s">
        <v>2119</v>
      </c>
      <c r="B12169" s="25">
        <v>42705</v>
      </c>
      <c r="C12169" s="21" t="s">
        <v>1015</v>
      </c>
      <c r="D12169" s="21" t="s">
        <v>1018</v>
      </c>
      <c r="E12169" s="26">
        <v>209.07</v>
      </c>
      <c r="G12169" s="21" t="s">
        <v>2194</v>
      </c>
      <c r="I12169" s="25" t="str">
        <f t="shared" si="418"/>
        <v>2016_49</v>
      </c>
    </row>
    <row r="12170" spans="1:9" x14ac:dyDescent="0.25">
      <c r="A12170" s="21" t="s">
        <v>2119</v>
      </c>
      <c r="B12170" s="25">
        <v>42705</v>
      </c>
      <c r="C12170" s="21" t="s">
        <v>1015</v>
      </c>
      <c r="D12170" s="21" t="s">
        <v>1382</v>
      </c>
      <c r="E12170" s="26">
        <v>3500</v>
      </c>
      <c r="G12170" s="21" t="s">
        <v>2552</v>
      </c>
      <c r="I12170" s="25" t="str">
        <f t="shared" si="418"/>
        <v>2016_49</v>
      </c>
    </row>
    <row r="12171" spans="1:9" x14ac:dyDescent="0.25">
      <c r="A12171" s="21" t="s">
        <v>2119</v>
      </c>
      <c r="B12171" s="25">
        <v>42705</v>
      </c>
      <c r="C12171" s="21" t="s">
        <v>21</v>
      </c>
      <c r="D12171" s="21" t="s">
        <v>924</v>
      </c>
      <c r="E12171" s="26">
        <v>1000</v>
      </c>
      <c r="G12171" s="21" t="s">
        <v>2481</v>
      </c>
      <c r="I12171" s="25" t="str">
        <f t="shared" si="418"/>
        <v>2016_49</v>
      </c>
    </row>
    <row r="12172" spans="1:9" x14ac:dyDescent="0.25">
      <c r="A12172" s="21" t="s">
        <v>2119</v>
      </c>
      <c r="B12172" s="25">
        <v>42705</v>
      </c>
      <c r="C12172" s="21" t="s">
        <v>21</v>
      </c>
      <c r="D12172" s="21" t="s">
        <v>924</v>
      </c>
      <c r="E12172" s="26">
        <v>150</v>
      </c>
      <c r="G12172" s="21" t="s">
        <v>97</v>
      </c>
      <c r="I12172" s="25" t="str">
        <f t="shared" si="418"/>
        <v>2016_49</v>
      </c>
    </row>
    <row r="12173" spans="1:9" x14ac:dyDescent="0.25">
      <c r="A12173" s="21" t="s">
        <v>2119</v>
      </c>
      <c r="B12173" s="25">
        <v>42705</v>
      </c>
      <c r="C12173" s="21" t="s">
        <v>21</v>
      </c>
      <c r="D12173" s="21" t="s">
        <v>924</v>
      </c>
      <c r="E12173" s="26">
        <v>2000</v>
      </c>
      <c r="G12173" s="21" t="s">
        <v>19</v>
      </c>
    </row>
    <row r="12174" spans="1:9" x14ac:dyDescent="0.25">
      <c r="A12174" s="21" t="s">
        <v>2119</v>
      </c>
      <c r="B12174" s="25">
        <v>42705</v>
      </c>
      <c r="C12174" s="21" t="s">
        <v>21</v>
      </c>
      <c r="D12174" s="21" t="s">
        <v>924</v>
      </c>
      <c r="E12174" s="26">
        <v>1400</v>
      </c>
      <c r="G12174" s="21" t="s">
        <v>1585</v>
      </c>
    </row>
    <row r="12175" spans="1:9" x14ac:dyDescent="0.25">
      <c r="A12175" s="21" t="s">
        <v>2119</v>
      </c>
      <c r="B12175" s="25">
        <v>42705</v>
      </c>
      <c r="C12175" s="21" t="s">
        <v>21</v>
      </c>
      <c r="D12175" s="21" t="s">
        <v>1382</v>
      </c>
      <c r="E12175" s="26">
        <v>650</v>
      </c>
      <c r="G12175" s="21" t="s">
        <v>68</v>
      </c>
    </row>
    <row r="12176" spans="1:9" x14ac:dyDescent="0.25">
      <c r="A12176" s="21" t="s">
        <v>2119</v>
      </c>
      <c r="B12176" s="25">
        <v>42705</v>
      </c>
      <c r="C12176" s="21" t="s">
        <v>21</v>
      </c>
      <c r="D12176" s="21" t="s">
        <v>1382</v>
      </c>
      <c r="E12176" s="26">
        <v>2380</v>
      </c>
      <c r="G12176" s="21" t="s">
        <v>1453</v>
      </c>
    </row>
    <row r="12177" spans="1:9" x14ac:dyDescent="0.25">
      <c r="A12177" s="21" t="s">
        <v>2119</v>
      </c>
      <c r="B12177" s="25">
        <v>42706</v>
      </c>
      <c r="C12177" s="21" t="s">
        <v>6</v>
      </c>
      <c r="D12177" s="21" t="s">
        <v>299</v>
      </c>
      <c r="E12177" s="21"/>
      <c r="F12177" s="55">
        <v>-8.59</v>
      </c>
      <c r="G12177" s="21" t="s">
        <v>1453</v>
      </c>
    </row>
    <row r="12178" spans="1:9" x14ac:dyDescent="0.25">
      <c r="A12178" s="21" t="s">
        <v>2119</v>
      </c>
      <c r="B12178" s="25">
        <v>42706</v>
      </c>
      <c r="C12178" s="21" t="s">
        <v>6</v>
      </c>
      <c r="D12178" s="21" t="s">
        <v>2811</v>
      </c>
      <c r="E12178" s="21"/>
      <c r="F12178" s="55">
        <v>480.28</v>
      </c>
      <c r="G12178" s="21" t="s">
        <v>2540</v>
      </c>
    </row>
    <row r="12179" spans="1:9" x14ac:dyDescent="0.25">
      <c r="A12179" s="21" t="s">
        <v>2119</v>
      </c>
      <c r="B12179" s="25">
        <v>42706</v>
      </c>
      <c r="C12179" s="21" t="s">
        <v>6</v>
      </c>
      <c r="D12179" s="21" t="s">
        <v>2812</v>
      </c>
      <c r="E12179" s="21"/>
      <c r="F12179" s="55">
        <v>426.27</v>
      </c>
      <c r="G12179" s="21" t="s">
        <v>2481</v>
      </c>
    </row>
    <row r="12180" spans="1:9" x14ac:dyDescent="0.25">
      <c r="A12180" s="21" t="s">
        <v>2119</v>
      </c>
      <c r="B12180" s="25">
        <v>42706</v>
      </c>
      <c r="C12180" s="21" t="s">
        <v>1230</v>
      </c>
      <c r="D12180" s="21" t="s">
        <v>2813</v>
      </c>
      <c r="E12180" s="21"/>
      <c r="F12180" s="55">
        <v>106.87</v>
      </c>
      <c r="G12180" s="21" t="s">
        <v>2481</v>
      </c>
    </row>
    <row r="12181" spans="1:9" x14ac:dyDescent="0.25">
      <c r="A12181" s="21" t="s">
        <v>2119</v>
      </c>
      <c r="B12181" s="25">
        <v>42706</v>
      </c>
      <c r="C12181" s="21" t="s">
        <v>1230</v>
      </c>
      <c r="D12181" s="21" t="s">
        <v>2814</v>
      </c>
      <c r="E12181" s="21"/>
      <c r="F12181" s="55">
        <v>935.37</v>
      </c>
      <c r="G12181" s="21" t="s">
        <v>2770</v>
      </c>
    </row>
    <row r="12182" spans="1:9" x14ac:dyDescent="0.25">
      <c r="A12182" s="21" t="s">
        <v>2119</v>
      </c>
      <c r="B12182" s="25">
        <v>42707</v>
      </c>
      <c r="C12182" s="21" t="s">
        <v>6</v>
      </c>
      <c r="D12182" s="21" t="s">
        <v>2807</v>
      </c>
      <c r="E12182" s="21"/>
      <c r="F12182" s="55">
        <v>44.04</v>
      </c>
      <c r="G12182" s="21" t="s">
        <v>287</v>
      </c>
    </row>
    <row r="12183" spans="1:9" x14ac:dyDescent="0.25">
      <c r="A12183" s="21" t="s">
        <v>2119</v>
      </c>
      <c r="B12183" s="25">
        <v>42707</v>
      </c>
      <c r="C12183" s="21" t="s">
        <v>6</v>
      </c>
      <c r="D12183" s="21" t="s">
        <v>2808</v>
      </c>
      <c r="E12183" s="21"/>
      <c r="F12183" s="55">
        <v>219.56</v>
      </c>
      <c r="G12183" s="21" t="s">
        <v>286</v>
      </c>
    </row>
    <row r="12184" spans="1:9" x14ac:dyDescent="0.25">
      <c r="A12184" s="21" t="s">
        <v>2119</v>
      </c>
      <c r="B12184" s="25">
        <v>42707</v>
      </c>
      <c r="C12184" s="21" t="s">
        <v>6</v>
      </c>
      <c r="D12184" s="21" t="s">
        <v>2809</v>
      </c>
      <c r="E12184" s="21"/>
      <c r="F12184" s="55">
        <v>31.7</v>
      </c>
      <c r="G12184" s="21" t="s">
        <v>2540</v>
      </c>
    </row>
    <row r="12185" spans="1:9" x14ac:dyDescent="0.25">
      <c r="A12185" s="21" t="s">
        <v>2119</v>
      </c>
      <c r="B12185" s="25">
        <v>42707</v>
      </c>
      <c r="C12185" s="21" t="s">
        <v>6</v>
      </c>
      <c r="D12185" s="21" t="s">
        <v>2810</v>
      </c>
      <c r="E12185" s="21"/>
      <c r="F12185" s="55">
        <v>308.7</v>
      </c>
      <c r="G12185" s="21" t="s">
        <v>2540</v>
      </c>
    </row>
    <row r="12186" spans="1:9" x14ac:dyDescent="0.25">
      <c r="A12186" s="21" t="s">
        <v>2119</v>
      </c>
      <c r="B12186" s="25">
        <v>42709</v>
      </c>
      <c r="C12186" s="21" t="s">
        <v>6</v>
      </c>
      <c r="D12186" s="21" t="s">
        <v>2803</v>
      </c>
      <c r="E12186" s="21"/>
      <c r="F12186" s="55">
        <v>43.9</v>
      </c>
      <c r="G12186" s="21" t="s">
        <v>1889</v>
      </c>
      <c r="I12186" s="25" t="str">
        <f t="shared" ref="I12186:I12194" si="419">YEAR(B12186)&amp;"_"&amp;WEEKNUM(B12186)</f>
        <v>2016_50</v>
      </c>
    </row>
    <row r="12187" spans="1:9" x14ac:dyDescent="0.25">
      <c r="A12187" s="21" t="s">
        <v>2119</v>
      </c>
      <c r="B12187" s="25">
        <v>42709</v>
      </c>
      <c r="C12187" s="21" t="s">
        <v>6</v>
      </c>
      <c r="D12187" s="21" t="s">
        <v>2804</v>
      </c>
      <c r="E12187" s="21"/>
      <c r="F12187" s="55">
        <v>176.63</v>
      </c>
      <c r="G12187" s="21" t="s">
        <v>2540</v>
      </c>
      <c r="I12187" s="25" t="str">
        <f t="shared" si="419"/>
        <v>2016_50</v>
      </c>
    </row>
    <row r="12188" spans="1:9" x14ac:dyDescent="0.25">
      <c r="A12188" s="21" t="s">
        <v>2119</v>
      </c>
      <c r="B12188" s="25">
        <v>42709</v>
      </c>
      <c r="C12188" s="21" t="s">
        <v>1230</v>
      </c>
      <c r="D12188" s="21" t="s">
        <v>2805</v>
      </c>
      <c r="E12188" s="21"/>
      <c r="F12188" s="55">
        <v>134.93</v>
      </c>
      <c r="G12188" s="21" t="s">
        <v>2552</v>
      </c>
      <c r="I12188" s="25" t="str">
        <f t="shared" si="419"/>
        <v>2016_50</v>
      </c>
    </row>
    <row r="12189" spans="1:9" x14ac:dyDescent="0.25">
      <c r="A12189" s="21" t="s">
        <v>2119</v>
      </c>
      <c r="B12189" s="25">
        <v>42709</v>
      </c>
      <c r="C12189" s="21" t="s">
        <v>1230</v>
      </c>
      <c r="D12189" s="21" t="s">
        <v>2806</v>
      </c>
      <c r="E12189" s="21"/>
      <c r="F12189" s="55">
        <v>285.41000000000003</v>
      </c>
      <c r="G12189" s="21" t="s">
        <v>2770</v>
      </c>
      <c r="I12189" s="25" t="str">
        <f t="shared" si="419"/>
        <v>2016_50</v>
      </c>
    </row>
    <row r="12190" spans="1:9" x14ac:dyDescent="0.25">
      <c r="A12190" s="21" t="s">
        <v>2119</v>
      </c>
      <c r="B12190" s="25">
        <v>42709</v>
      </c>
      <c r="C12190" s="21" t="s">
        <v>1015</v>
      </c>
      <c r="D12190" s="21" t="s">
        <v>40</v>
      </c>
      <c r="E12190" s="26">
        <v>350</v>
      </c>
      <c r="G12190" s="21" t="s">
        <v>2786</v>
      </c>
      <c r="I12190" s="25" t="str">
        <f t="shared" si="419"/>
        <v>2016_50</v>
      </c>
    </row>
    <row r="12191" spans="1:9" x14ac:dyDescent="0.25">
      <c r="A12191" s="21" t="s">
        <v>2119</v>
      </c>
      <c r="B12191" s="25">
        <v>42709</v>
      </c>
      <c r="C12191" s="21" t="s">
        <v>1015</v>
      </c>
      <c r="D12191" s="21" t="s">
        <v>40</v>
      </c>
      <c r="E12191" s="26">
        <v>650</v>
      </c>
      <c r="G12191" s="21" t="s">
        <v>2770</v>
      </c>
      <c r="I12191" s="25" t="str">
        <f t="shared" si="419"/>
        <v>2016_50</v>
      </c>
    </row>
    <row r="12192" spans="1:9" x14ac:dyDescent="0.25">
      <c r="A12192" s="21" t="s">
        <v>2119</v>
      </c>
      <c r="B12192" s="25">
        <v>42709</v>
      </c>
      <c r="C12192" s="21" t="s">
        <v>21</v>
      </c>
      <c r="D12192" s="21" t="s">
        <v>1300</v>
      </c>
      <c r="E12192" s="26">
        <v>267</v>
      </c>
      <c r="G12192" s="21" t="s">
        <v>287</v>
      </c>
      <c r="I12192" s="25" t="str">
        <f t="shared" si="419"/>
        <v>2016_50</v>
      </c>
    </row>
    <row r="12193" spans="1:9" x14ac:dyDescent="0.25">
      <c r="A12193" s="21" t="s">
        <v>2119</v>
      </c>
      <c r="B12193" s="25">
        <v>42709</v>
      </c>
      <c r="C12193" s="21" t="s">
        <v>21</v>
      </c>
      <c r="D12193" s="21" t="s">
        <v>40</v>
      </c>
      <c r="E12193" s="26">
        <v>540</v>
      </c>
      <c r="G12193" s="21" t="s">
        <v>2038</v>
      </c>
      <c r="I12193" s="25" t="str">
        <f t="shared" si="419"/>
        <v>2016_50</v>
      </c>
    </row>
    <row r="12194" spans="1:9" x14ac:dyDescent="0.25">
      <c r="A12194" s="21" t="s">
        <v>2119</v>
      </c>
      <c r="B12194" s="25">
        <v>42709</v>
      </c>
      <c r="C12194" s="21" t="s">
        <v>21</v>
      </c>
      <c r="D12194" s="21" t="s">
        <v>40</v>
      </c>
      <c r="E12194" s="26">
        <v>4800</v>
      </c>
      <c r="G12194" s="21" t="s">
        <v>2481</v>
      </c>
      <c r="I12194" s="25" t="str">
        <f t="shared" si="419"/>
        <v>2016_50</v>
      </c>
    </row>
    <row r="12195" spans="1:9" x14ac:dyDescent="0.25">
      <c r="A12195" s="21" t="s">
        <v>2119</v>
      </c>
      <c r="B12195" s="25">
        <v>42709</v>
      </c>
      <c r="C12195" s="21" t="s">
        <v>21</v>
      </c>
      <c r="D12195" s="21" t="s">
        <v>40</v>
      </c>
      <c r="E12195" s="26">
        <v>260</v>
      </c>
      <c r="G12195" s="21" t="s">
        <v>337</v>
      </c>
    </row>
    <row r="12196" spans="1:9" x14ac:dyDescent="0.25">
      <c r="A12196" s="21" t="s">
        <v>2119</v>
      </c>
      <c r="B12196" s="25">
        <v>42709</v>
      </c>
      <c r="C12196" s="21" t="s">
        <v>21</v>
      </c>
      <c r="D12196" s="21" t="s">
        <v>1419</v>
      </c>
      <c r="E12196" s="26">
        <v>5000</v>
      </c>
      <c r="G12196" s="21" t="s">
        <v>2540</v>
      </c>
    </row>
    <row r="12197" spans="1:9" x14ac:dyDescent="0.25">
      <c r="A12197" s="21" t="s">
        <v>2119</v>
      </c>
      <c r="B12197" s="25">
        <v>42709</v>
      </c>
      <c r="C12197" s="21" t="s">
        <v>21</v>
      </c>
      <c r="D12197" s="21" t="s">
        <v>255</v>
      </c>
      <c r="E12197" s="26">
        <v>1800</v>
      </c>
      <c r="G12197" s="21" t="s">
        <v>2481</v>
      </c>
    </row>
    <row r="12198" spans="1:9" x14ac:dyDescent="0.25">
      <c r="A12198" s="21" t="s">
        <v>2119</v>
      </c>
      <c r="B12198" s="25">
        <v>42709</v>
      </c>
      <c r="C12198" s="21" t="s">
        <v>21</v>
      </c>
      <c r="D12198" s="21" t="s">
        <v>255</v>
      </c>
      <c r="E12198" s="26">
        <v>350</v>
      </c>
      <c r="G12198" s="21" t="s">
        <v>2038</v>
      </c>
    </row>
    <row r="12199" spans="1:9" x14ac:dyDescent="0.25">
      <c r="A12199" s="21" t="s">
        <v>2119</v>
      </c>
      <c r="B12199" s="25">
        <v>42710</v>
      </c>
      <c r="C12199" s="21" t="s">
        <v>6</v>
      </c>
      <c r="D12199" s="21" t="s">
        <v>2796</v>
      </c>
      <c r="E12199" s="21"/>
      <c r="F12199" s="55">
        <v>329.08</v>
      </c>
      <c r="G12199" s="21" t="s">
        <v>286</v>
      </c>
    </row>
    <row r="12200" spans="1:9" x14ac:dyDescent="0.25">
      <c r="A12200" s="21" t="s">
        <v>2119</v>
      </c>
      <c r="B12200" s="25">
        <v>42710</v>
      </c>
      <c r="C12200" s="21" t="s">
        <v>1230</v>
      </c>
      <c r="D12200" s="21" t="s">
        <v>2797</v>
      </c>
      <c r="E12200" s="21"/>
      <c r="F12200" s="55">
        <v>151.13</v>
      </c>
      <c r="G12200" s="21" t="s">
        <v>1832</v>
      </c>
    </row>
    <row r="12201" spans="1:9" x14ac:dyDescent="0.25">
      <c r="A12201" s="21" t="s">
        <v>2119</v>
      </c>
      <c r="B12201" s="25">
        <v>42710</v>
      </c>
      <c r="C12201" s="21" t="s">
        <v>6</v>
      </c>
      <c r="D12201" s="21" t="s">
        <v>2798</v>
      </c>
      <c r="E12201" s="21"/>
      <c r="F12201" s="55">
        <v>46.94</v>
      </c>
      <c r="G12201" s="21" t="s">
        <v>19</v>
      </c>
    </row>
    <row r="12202" spans="1:9" x14ac:dyDescent="0.25">
      <c r="A12202" s="21" t="s">
        <v>2119</v>
      </c>
      <c r="B12202" s="25">
        <v>42710</v>
      </c>
      <c r="C12202" s="21" t="s">
        <v>6</v>
      </c>
      <c r="D12202" s="21" t="s">
        <v>2799</v>
      </c>
      <c r="E12202" s="21"/>
      <c r="F12202" s="55">
        <v>374.93</v>
      </c>
      <c r="G12202" s="21" t="s">
        <v>2540</v>
      </c>
      <c r="I12202" s="25" t="str">
        <f>YEAR(B12202)&amp;"_"&amp;WEEKNUM(B12202)</f>
        <v>2016_50</v>
      </c>
    </row>
    <row r="12203" spans="1:9" x14ac:dyDescent="0.25">
      <c r="A12203" s="21" t="s">
        <v>2119</v>
      </c>
      <c r="B12203" s="25">
        <v>42710</v>
      </c>
      <c r="C12203" s="21" t="s">
        <v>6</v>
      </c>
      <c r="D12203" s="21" t="s">
        <v>2800</v>
      </c>
      <c r="E12203" s="21"/>
      <c r="F12203" s="55">
        <v>759.89</v>
      </c>
      <c r="G12203" s="21" t="s">
        <v>2540</v>
      </c>
      <c r="I12203" s="25" t="str">
        <f>YEAR(B12203)&amp;"_"&amp;WEEKNUM(B12203)</f>
        <v>2016_50</v>
      </c>
    </row>
    <row r="12204" spans="1:9" x14ac:dyDescent="0.25">
      <c r="A12204" s="21" t="s">
        <v>2119</v>
      </c>
      <c r="B12204" s="25">
        <v>42710</v>
      </c>
      <c r="C12204" s="21" t="s">
        <v>1230</v>
      </c>
      <c r="D12204" s="21" t="s">
        <v>2801</v>
      </c>
      <c r="E12204" s="21"/>
      <c r="F12204" s="55">
        <v>693.19</v>
      </c>
      <c r="G12204" s="21" t="s">
        <v>2770</v>
      </c>
    </row>
    <row r="12205" spans="1:9" x14ac:dyDescent="0.25">
      <c r="A12205" s="21" t="s">
        <v>2119</v>
      </c>
      <c r="B12205" s="25">
        <v>42710</v>
      </c>
      <c r="C12205" s="21" t="s">
        <v>6</v>
      </c>
      <c r="D12205" s="21" t="s">
        <v>2802</v>
      </c>
      <c r="E12205" s="21"/>
      <c r="F12205" s="55">
        <v>161.28</v>
      </c>
      <c r="G12205" s="21" t="s">
        <v>2481</v>
      </c>
    </row>
    <row r="12206" spans="1:9" x14ac:dyDescent="0.25">
      <c r="A12206" s="21" t="s">
        <v>2119</v>
      </c>
      <c r="B12206" s="25">
        <v>42710</v>
      </c>
      <c r="C12206" s="21" t="s">
        <v>21</v>
      </c>
      <c r="D12206" s="21" t="s">
        <v>255</v>
      </c>
      <c r="E12206" s="26">
        <v>2000</v>
      </c>
      <c r="G12206" s="21" t="s">
        <v>2540</v>
      </c>
    </row>
    <row r="12207" spans="1:9" x14ac:dyDescent="0.25">
      <c r="A12207" s="21" t="s">
        <v>2119</v>
      </c>
      <c r="B12207" s="25">
        <v>42710</v>
      </c>
      <c r="C12207" s="21" t="s">
        <v>21</v>
      </c>
      <c r="D12207" s="21" t="s">
        <v>46</v>
      </c>
      <c r="E12207" s="26">
        <v>1300</v>
      </c>
      <c r="G12207" s="21" t="s">
        <v>286</v>
      </c>
    </row>
    <row r="12208" spans="1:9" x14ac:dyDescent="0.25">
      <c r="A12208" s="21" t="s">
        <v>2119</v>
      </c>
      <c r="B12208" s="25">
        <v>42711</v>
      </c>
      <c r="C12208" s="21" t="s">
        <v>6</v>
      </c>
      <c r="D12208" s="21" t="s">
        <v>2791</v>
      </c>
      <c r="E12208" s="21"/>
      <c r="F12208" s="55">
        <v>35.14</v>
      </c>
      <c r="G12208" s="21" t="s">
        <v>286</v>
      </c>
    </row>
    <row r="12209" spans="1:9" x14ac:dyDescent="0.25">
      <c r="A12209" s="21" t="s">
        <v>2119</v>
      </c>
      <c r="B12209" s="25">
        <v>42711</v>
      </c>
      <c r="C12209" s="21" t="s">
        <v>1230</v>
      </c>
      <c r="D12209" s="21" t="s">
        <v>2792</v>
      </c>
      <c r="E12209" s="21"/>
      <c r="F12209" s="55">
        <v>302.49</v>
      </c>
      <c r="G12209" s="21" t="s">
        <v>2770</v>
      </c>
      <c r="I12209" s="25" t="str">
        <f>YEAR(B12209)&amp;"_"&amp;WEEKNUM(B12209)</f>
        <v>2016_50</v>
      </c>
    </row>
    <row r="12210" spans="1:9" x14ac:dyDescent="0.25">
      <c r="A12210" s="21" t="s">
        <v>2119</v>
      </c>
      <c r="B12210" s="25">
        <v>42711</v>
      </c>
      <c r="C12210" s="21" t="s">
        <v>6</v>
      </c>
      <c r="D12210" s="21" t="s">
        <v>2793</v>
      </c>
      <c r="E12210" s="21"/>
      <c r="F12210" s="55">
        <v>519.5</v>
      </c>
      <c r="G12210" s="21" t="s">
        <v>2540</v>
      </c>
      <c r="I12210" s="25" t="str">
        <f>YEAR(B12210)&amp;"_"&amp;WEEKNUM(B12210)</f>
        <v>2016_50</v>
      </c>
    </row>
    <row r="12211" spans="1:9" x14ac:dyDescent="0.25">
      <c r="A12211" s="21" t="s">
        <v>2119</v>
      </c>
      <c r="B12211" s="25">
        <v>42711</v>
      </c>
      <c r="C12211" s="21" t="s">
        <v>6</v>
      </c>
      <c r="D12211" s="21" t="s">
        <v>2794</v>
      </c>
      <c r="E12211" s="21"/>
      <c r="F12211" s="55">
        <v>94.69</v>
      </c>
      <c r="G12211" s="21" t="s">
        <v>2038</v>
      </c>
      <c r="I12211" s="25" t="str">
        <f>YEAR(B12211)&amp;"_"&amp;WEEKNUM(B12211)</f>
        <v>2016_50</v>
      </c>
    </row>
    <row r="12212" spans="1:9" x14ac:dyDescent="0.25">
      <c r="A12212" s="21" t="s">
        <v>2119</v>
      </c>
      <c r="B12212" s="25">
        <v>42711</v>
      </c>
      <c r="C12212" s="21" t="s">
        <v>1230</v>
      </c>
      <c r="D12212" s="21" t="s">
        <v>2795</v>
      </c>
      <c r="E12212" s="21"/>
      <c r="F12212" s="55">
        <v>1072.3399999999999</v>
      </c>
      <c r="G12212" s="21" t="s">
        <v>2770</v>
      </c>
    </row>
    <row r="12213" spans="1:9" x14ac:dyDescent="0.25">
      <c r="A12213" s="21" t="s">
        <v>2119</v>
      </c>
      <c r="B12213" s="25">
        <v>42711</v>
      </c>
      <c r="C12213" s="21" t="s">
        <v>1015</v>
      </c>
      <c r="D12213" s="21" t="s">
        <v>1018</v>
      </c>
      <c r="E12213" s="26">
        <v>380.88</v>
      </c>
      <c r="G12213" s="21" t="s">
        <v>2481</v>
      </c>
    </row>
    <row r="12214" spans="1:9" x14ac:dyDescent="0.25">
      <c r="A12214" s="21" t="s">
        <v>2119</v>
      </c>
      <c r="B12214" s="25">
        <v>42711</v>
      </c>
      <c r="C12214" s="21" t="s">
        <v>21</v>
      </c>
      <c r="D12214" s="21" t="s">
        <v>2039</v>
      </c>
      <c r="E12214" s="26">
        <v>385</v>
      </c>
      <c r="G12214" s="21" t="s">
        <v>1889</v>
      </c>
    </row>
    <row r="12215" spans="1:9" x14ac:dyDescent="0.25">
      <c r="A12215" s="21" t="s">
        <v>2119</v>
      </c>
      <c r="B12215" s="25">
        <v>42711</v>
      </c>
      <c r="C12215" s="21" t="s">
        <v>21</v>
      </c>
      <c r="D12215" s="21" t="s">
        <v>2039</v>
      </c>
      <c r="E12215" s="26">
        <v>4000</v>
      </c>
      <c r="G12215" s="21" t="s">
        <v>2540</v>
      </c>
    </row>
    <row r="12216" spans="1:9" x14ac:dyDescent="0.25">
      <c r="A12216" s="21" t="s">
        <v>2119</v>
      </c>
      <c r="B12216" s="25">
        <v>42712</v>
      </c>
      <c r="C12216" s="21">
        <v>3014551503</v>
      </c>
      <c r="D12216" s="21" t="s">
        <v>2787</v>
      </c>
      <c r="E12216" s="21"/>
      <c r="F12216" s="55">
        <v>46.46</v>
      </c>
      <c r="G12216" s="21" t="s">
        <v>2740</v>
      </c>
    </row>
    <row r="12217" spans="1:9" x14ac:dyDescent="0.25">
      <c r="A12217" s="21" t="s">
        <v>2119</v>
      </c>
      <c r="B12217" s="25">
        <v>42712</v>
      </c>
      <c r="C12217" s="21" t="s">
        <v>6</v>
      </c>
      <c r="D12217" s="21" t="s">
        <v>2788</v>
      </c>
      <c r="E12217" s="21"/>
      <c r="F12217" s="55">
        <v>79.14</v>
      </c>
      <c r="G12217" s="21" t="s">
        <v>2481</v>
      </c>
    </row>
    <row r="12218" spans="1:9" x14ac:dyDescent="0.25">
      <c r="A12218" s="21" t="s">
        <v>2119</v>
      </c>
      <c r="B12218" s="25">
        <v>42712</v>
      </c>
      <c r="C12218" s="21" t="s">
        <v>6</v>
      </c>
      <c r="D12218" s="21" t="s">
        <v>2789</v>
      </c>
      <c r="E12218" s="21"/>
      <c r="F12218" s="55">
        <v>700.8</v>
      </c>
      <c r="G12218" s="21" t="s">
        <v>2540</v>
      </c>
    </row>
    <row r="12219" spans="1:9" x14ac:dyDescent="0.25">
      <c r="A12219" s="21" t="s">
        <v>2119</v>
      </c>
      <c r="B12219" s="25">
        <v>42712</v>
      </c>
      <c r="C12219" s="21" t="s">
        <v>6</v>
      </c>
      <c r="D12219" s="21" t="s">
        <v>2790</v>
      </c>
      <c r="E12219" s="21"/>
      <c r="F12219" s="55">
        <v>36.19</v>
      </c>
      <c r="G12219" s="21" t="s">
        <v>2540</v>
      </c>
    </row>
    <row r="12220" spans="1:9" x14ac:dyDescent="0.25">
      <c r="A12220" s="21" t="s">
        <v>2119</v>
      </c>
      <c r="B12220" s="25">
        <v>42713</v>
      </c>
      <c r="C12220" s="21" t="s">
        <v>1230</v>
      </c>
      <c r="D12220" s="21" t="s">
        <v>2781</v>
      </c>
      <c r="E12220" s="21"/>
      <c r="F12220" s="55">
        <v>748.13</v>
      </c>
      <c r="G12220" s="21" t="s">
        <v>2552</v>
      </c>
    </row>
    <row r="12221" spans="1:9" x14ac:dyDescent="0.25">
      <c r="A12221" s="21" t="s">
        <v>2119</v>
      </c>
      <c r="B12221" s="25">
        <v>42713</v>
      </c>
      <c r="C12221" s="21" t="s">
        <v>6</v>
      </c>
      <c r="D12221" s="21" t="s">
        <v>2782</v>
      </c>
      <c r="E12221" s="21"/>
      <c r="F12221" s="55">
        <v>364.51</v>
      </c>
      <c r="G12221" s="21" t="s">
        <v>2540</v>
      </c>
    </row>
    <row r="12222" spans="1:9" x14ac:dyDescent="0.25">
      <c r="A12222" s="21" t="s">
        <v>2119</v>
      </c>
      <c r="B12222" s="25">
        <v>42713</v>
      </c>
      <c r="C12222" s="21" t="s">
        <v>6</v>
      </c>
      <c r="D12222" s="21" t="s">
        <v>2783</v>
      </c>
      <c r="E12222" s="21"/>
      <c r="F12222" s="55">
        <v>181.16</v>
      </c>
      <c r="G12222" s="21" t="s">
        <v>2540</v>
      </c>
    </row>
    <row r="12223" spans="1:9" x14ac:dyDescent="0.25">
      <c r="A12223" s="21" t="s">
        <v>2119</v>
      </c>
      <c r="B12223" s="25">
        <v>42713</v>
      </c>
      <c r="C12223" s="21" t="s">
        <v>1230</v>
      </c>
      <c r="D12223" s="21" t="s">
        <v>2784</v>
      </c>
      <c r="E12223" s="21"/>
      <c r="F12223" s="55">
        <v>302.72000000000003</v>
      </c>
      <c r="G12223" s="21" t="s">
        <v>2770</v>
      </c>
    </row>
    <row r="12224" spans="1:9" x14ac:dyDescent="0.25">
      <c r="A12224" s="21" t="s">
        <v>2119</v>
      </c>
      <c r="B12224" s="25">
        <v>42713</v>
      </c>
      <c r="C12224" s="21" t="s">
        <v>6</v>
      </c>
      <c r="D12224" s="21" t="s">
        <v>2785</v>
      </c>
      <c r="E12224" s="21"/>
      <c r="F12224" s="55">
        <v>747.5</v>
      </c>
      <c r="G12224" s="21" t="s">
        <v>2786</v>
      </c>
    </row>
    <row r="12225" spans="1:9" x14ac:dyDescent="0.25">
      <c r="A12225" s="21" t="s">
        <v>2119</v>
      </c>
      <c r="B12225" s="25">
        <v>42714</v>
      </c>
      <c r="C12225" s="21">
        <v>3014551503</v>
      </c>
      <c r="D12225" s="21" t="s">
        <v>299</v>
      </c>
      <c r="E12225" s="21"/>
      <c r="F12225" s="55">
        <v>-123.66</v>
      </c>
      <c r="G12225" s="21" t="s">
        <v>2754</v>
      </c>
    </row>
    <row r="12226" spans="1:9" x14ac:dyDescent="0.25">
      <c r="A12226" s="21" t="s">
        <v>2119</v>
      </c>
      <c r="B12226" s="25">
        <v>42714</v>
      </c>
      <c r="C12226" s="21" t="s">
        <v>6</v>
      </c>
      <c r="D12226" s="21" t="s">
        <v>2778</v>
      </c>
      <c r="E12226" s="21"/>
      <c r="F12226" s="55">
        <v>272.5</v>
      </c>
      <c r="G12226" s="21" t="s">
        <v>2540</v>
      </c>
    </row>
    <row r="12227" spans="1:9" x14ac:dyDescent="0.25">
      <c r="A12227" s="21" t="s">
        <v>2119</v>
      </c>
      <c r="B12227" s="25">
        <v>42714</v>
      </c>
      <c r="C12227" s="21" t="s">
        <v>6</v>
      </c>
      <c r="D12227" s="21" t="s">
        <v>2779</v>
      </c>
      <c r="E12227" s="21"/>
      <c r="F12227" s="55">
        <v>251.92</v>
      </c>
      <c r="G12227" s="21" t="s">
        <v>2038</v>
      </c>
    </row>
    <row r="12228" spans="1:9" x14ac:dyDescent="0.25">
      <c r="A12228" s="21" t="s">
        <v>2119</v>
      </c>
      <c r="B12228" s="25">
        <v>42714</v>
      </c>
      <c r="C12228" s="21" t="s">
        <v>6</v>
      </c>
      <c r="D12228" s="21" t="s">
        <v>2780</v>
      </c>
      <c r="E12228" s="21"/>
      <c r="F12228" s="55">
        <v>70.08</v>
      </c>
      <c r="G12228" s="21" t="s">
        <v>2038</v>
      </c>
      <c r="I12228" s="25" t="str">
        <f t="shared" ref="I12228:I12237" si="420">YEAR(B12228)&amp;"_"&amp;WEEKNUM(B12228)</f>
        <v>2016_50</v>
      </c>
    </row>
    <row r="12229" spans="1:9" x14ac:dyDescent="0.25">
      <c r="A12229" s="21" t="s">
        <v>2119</v>
      </c>
      <c r="B12229" s="25">
        <v>42716</v>
      </c>
      <c r="C12229" s="21" t="s">
        <v>6</v>
      </c>
      <c r="D12229" s="21" t="s">
        <v>2775</v>
      </c>
      <c r="E12229" s="21"/>
      <c r="F12229" s="55">
        <v>189.2</v>
      </c>
      <c r="G12229" s="21" t="s">
        <v>1567</v>
      </c>
      <c r="I12229" s="25" t="str">
        <f t="shared" si="420"/>
        <v>2016_51</v>
      </c>
    </row>
    <row r="12230" spans="1:9" x14ac:dyDescent="0.25">
      <c r="A12230" s="21" t="s">
        <v>2119</v>
      </c>
      <c r="B12230" s="25">
        <v>42716</v>
      </c>
      <c r="C12230" s="21" t="s">
        <v>6</v>
      </c>
      <c r="D12230" s="21" t="s">
        <v>2776</v>
      </c>
      <c r="E12230" s="21"/>
      <c r="F12230" s="55">
        <v>512.76</v>
      </c>
      <c r="G12230" s="21" t="s">
        <v>2540</v>
      </c>
      <c r="I12230" s="25" t="str">
        <f t="shared" si="420"/>
        <v>2016_51</v>
      </c>
    </row>
    <row r="12231" spans="1:9" x14ac:dyDescent="0.25">
      <c r="A12231" s="21" t="s">
        <v>2119</v>
      </c>
      <c r="B12231" s="25">
        <v>42716</v>
      </c>
      <c r="C12231" s="21" t="s">
        <v>6</v>
      </c>
      <c r="D12231" s="21" t="s">
        <v>2777</v>
      </c>
      <c r="E12231" s="21"/>
      <c r="F12231" s="55">
        <v>356.4</v>
      </c>
      <c r="G12231" s="21" t="s">
        <v>2481</v>
      </c>
      <c r="I12231" s="25" t="str">
        <f t="shared" si="420"/>
        <v>2016_51</v>
      </c>
    </row>
    <row r="12232" spans="1:9" x14ac:dyDescent="0.25">
      <c r="A12232" s="21" t="s">
        <v>2119</v>
      </c>
      <c r="B12232" s="25">
        <v>42716</v>
      </c>
      <c r="C12232" s="21" t="s">
        <v>1015</v>
      </c>
      <c r="D12232" s="21" t="s">
        <v>1382</v>
      </c>
      <c r="E12232" s="26">
        <v>5000</v>
      </c>
      <c r="G12232" s="21" t="s">
        <v>2552</v>
      </c>
      <c r="I12232" s="25" t="str">
        <f t="shared" si="420"/>
        <v>2016_51</v>
      </c>
    </row>
    <row r="12233" spans="1:9" x14ac:dyDescent="0.25">
      <c r="A12233" s="21" t="s">
        <v>2119</v>
      </c>
      <c r="B12233" s="25">
        <v>42716</v>
      </c>
      <c r="C12233" s="21" t="s">
        <v>1015</v>
      </c>
      <c r="D12233" s="21" t="s">
        <v>1505</v>
      </c>
      <c r="E12233" s="26">
        <v>949.3</v>
      </c>
      <c r="G12233" s="21" t="s">
        <v>2552</v>
      </c>
      <c r="I12233" s="25" t="str">
        <f t="shared" si="420"/>
        <v>2016_51</v>
      </c>
    </row>
    <row r="12234" spans="1:9" x14ac:dyDescent="0.25">
      <c r="A12234" s="21" t="s">
        <v>2119</v>
      </c>
      <c r="B12234" s="25">
        <v>42716</v>
      </c>
      <c r="C12234" s="21" t="s">
        <v>1015</v>
      </c>
      <c r="D12234" s="21" t="s">
        <v>1505</v>
      </c>
      <c r="E12234" s="26">
        <v>949.3</v>
      </c>
      <c r="G12234" s="21" t="s">
        <v>2540</v>
      </c>
      <c r="I12234" s="25" t="str">
        <f t="shared" si="420"/>
        <v>2016_51</v>
      </c>
    </row>
    <row r="12235" spans="1:9" x14ac:dyDescent="0.25">
      <c r="A12235" s="21" t="s">
        <v>2119</v>
      </c>
      <c r="B12235" s="25">
        <v>42716</v>
      </c>
      <c r="C12235" s="21" t="s">
        <v>1015</v>
      </c>
      <c r="D12235" s="21" t="s">
        <v>40</v>
      </c>
      <c r="E12235" s="26">
        <v>4650</v>
      </c>
      <c r="G12235" s="21" t="s">
        <v>2770</v>
      </c>
      <c r="I12235" s="25" t="str">
        <f t="shared" si="420"/>
        <v>2016_51</v>
      </c>
    </row>
    <row r="12236" spans="1:9" x14ac:dyDescent="0.25">
      <c r="A12236" s="21" t="s">
        <v>2119</v>
      </c>
      <c r="B12236" s="25">
        <v>42716</v>
      </c>
      <c r="C12236" s="21" t="s">
        <v>21</v>
      </c>
      <c r="D12236" s="21" t="s">
        <v>1419</v>
      </c>
      <c r="E12236" s="26">
        <v>8000</v>
      </c>
      <c r="G12236" s="21" t="s">
        <v>2540</v>
      </c>
      <c r="I12236" s="25" t="str">
        <f t="shared" si="420"/>
        <v>2016_51</v>
      </c>
    </row>
    <row r="12237" spans="1:9" x14ac:dyDescent="0.25">
      <c r="A12237" s="21" t="s">
        <v>2119</v>
      </c>
      <c r="B12237" s="25">
        <v>42716</v>
      </c>
      <c r="C12237" s="21" t="s">
        <v>21</v>
      </c>
      <c r="D12237" s="21" t="s">
        <v>40</v>
      </c>
      <c r="E12237" s="26">
        <v>4800</v>
      </c>
      <c r="G12237" s="21" t="s">
        <v>2481</v>
      </c>
      <c r="I12237" s="25" t="str">
        <f t="shared" si="420"/>
        <v>2016_51</v>
      </c>
    </row>
    <row r="12238" spans="1:9" x14ac:dyDescent="0.25">
      <c r="A12238" s="21" t="s">
        <v>2119</v>
      </c>
      <c r="B12238" s="25">
        <v>42716</v>
      </c>
      <c r="C12238" s="21" t="s">
        <v>21</v>
      </c>
      <c r="D12238" s="21" t="s">
        <v>40</v>
      </c>
      <c r="E12238" s="26">
        <v>540</v>
      </c>
      <c r="G12238" s="21" t="s">
        <v>2038</v>
      </c>
    </row>
    <row r="12239" spans="1:9" x14ac:dyDescent="0.25">
      <c r="A12239" s="21" t="s">
        <v>2119</v>
      </c>
      <c r="B12239" s="25">
        <v>42716</v>
      </c>
      <c r="C12239" s="21" t="s">
        <v>21</v>
      </c>
      <c r="D12239" s="21" t="s">
        <v>40</v>
      </c>
      <c r="E12239" s="26">
        <v>350</v>
      </c>
      <c r="G12239" s="21" t="s">
        <v>2786</v>
      </c>
    </row>
    <row r="12240" spans="1:9" x14ac:dyDescent="0.25">
      <c r="A12240" s="21" t="s">
        <v>2119</v>
      </c>
      <c r="B12240" s="25">
        <v>42716</v>
      </c>
      <c r="C12240" s="21" t="s">
        <v>21</v>
      </c>
      <c r="D12240" s="21" t="s">
        <v>40</v>
      </c>
      <c r="E12240" s="26">
        <v>260</v>
      </c>
      <c r="G12240" s="21" t="s">
        <v>286</v>
      </c>
    </row>
    <row r="12241" spans="1:9" x14ac:dyDescent="0.25">
      <c r="A12241" s="21" t="s">
        <v>2119</v>
      </c>
      <c r="B12241" s="25">
        <v>42716</v>
      </c>
      <c r="C12241" s="21" t="s">
        <v>1015</v>
      </c>
      <c r="D12241" s="21" t="s">
        <v>40</v>
      </c>
      <c r="E12241" s="26">
        <v>475</v>
      </c>
      <c r="G12241" s="21" t="s">
        <v>1832</v>
      </c>
    </row>
    <row r="12242" spans="1:9" x14ac:dyDescent="0.25">
      <c r="A12242" s="21" t="s">
        <v>2119</v>
      </c>
      <c r="B12242" s="25">
        <v>42717</v>
      </c>
      <c r="C12242" s="21" t="s">
        <v>1230</v>
      </c>
      <c r="D12242" s="21" t="s">
        <v>2769</v>
      </c>
      <c r="E12242" s="21"/>
      <c r="F12242" s="55">
        <v>670.64</v>
      </c>
      <c r="G12242" s="21" t="s">
        <v>2770</v>
      </c>
    </row>
    <row r="12243" spans="1:9" x14ac:dyDescent="0.25">
      <c r="A12243" s="21" t="s">
        <v>2119</v>
      </c>
      <c r="B12243" s="25">
        <v>42717</v>
      </c>
      <c r="C12243" s="21" t="s">
        <v>6</v>
      </c>
      <c r="D12243" s="21" t="s">
        <v>2771</v>
      </c>
      <c r="E12243" s="21"/>
      <c r="F12243" s="55">
        <v>1013.38</v>
      </c>
      <c r="G12243" s="21" t="s">
        <v>2540</v>
      </c>
      <c r="I12243" s="25" t="str">
        <f>YEAR(B12243)&amp;"_"&amp;WEEKNUM(B12243)</f>
        <v>2016_51</v>
      </c>
    </row>
    <row r="12244" spans="1:9" x14ac:dyDescent="0.25">
      <c r="A12244" s="21" t="s">
        <v>2119</v>
      </c>
      <c r="B12244" s="25">
        <v>42717</v>
      </c>
      <c r="C12244" s="21" t="s">
        <v>1230</v>
      </c>
      <c r="D12244" s="21" t="s">
        <v>2772</v>
      </c>
      <c r="E12244" s="21"/>
      <c r="F12244" s="55">
        <v>324.67</v>
      </c>
      <c r="G12244" s="21" t="s">
        <v>2552</v>
      </c>
      <c r="I12244" s="25" t="str">
        <f>YEAR(B12244)&amp;"_"&amp;WEEKNUM(B12244)</f>
        <v>2016_51</v>
      </c>
    </row>
    <row r="12245" spans="1:9" x14ac:dyDescent="0.25">
      <c r="A12245" s="21" t="s">
        <v>2119</v>
      </c>
      <c r="B12245" s="25">
        <v>42717</v>
      </c>
      <c r="C12245" s="21" t="s">
        <v>1230</v>
      </c>
      <c r="D12245" s="21" t="s">
        <v>2773</v>
      </c>
      <c r="E12245" s="21"/>
      <c r="F12245" s="55">
        <v>101.92</v>
      </c>
      <c r="G12245" s="21" t="s">
        <v>2552</v>
      </c>
      <c r="I12245" s="25" t="str">
        <f>YEAR(B12245)&amp;"_"&amp;WEEKNUM(B12245)</f>
        <v>2016_51</v>
      </c>
    </row>
    <row r="12246" spans="1:9" x14ac:dyDescent="0.25">
      <c r="A12246" s="21" t="s">
        <v>2119</v>
      </c>
      <c r="B12246" s="25">
        <v>42717</v>
      </c>
      <c r="C12246" s="21" t="s">
        <v>6</v>
      </c>
      <c r="D12246" s="21" t="s">
        <v>2774</v>
      </c>
      <c r="E12246" s="21"/>
      <c r="F12246" s="55">
        <v>1416.58</v>
      </c>
      <c r="G12246" s="21" t="s">
        <v>2540</v>
      </c>
    </row>
    <row r="12247" spans="1:9" x14ac:dyDescent="0.25">
      <c r="A12247" s="21" t="s">
        <v>2119</v>
      </c>
      <c r="B12247" s="25">
        <v>42717</v>
      </c>
      <c r="C12247" s="21" t="s">
        <v>1015</v>
      </c>
      <c r="D12247" s="21" t="s">
        <v>1018</v>
      </c>
      <c r="E12247" s="26">
        <v>100</v>
      </c>
      <c r="G12247" s="21" t="s">
        <v>2481</v>
      </c>
    </row>
    <row r="12248" spans="1:9" x14ac:dyDescent="0.25">
      <c r="A12248" s="21" t="s">
        <v>2119</v>
      </c>
      <c r="B12248" s="25">
        <v>42717</v>
      </c>
      <c r="C12248" s="21" t="s">
        <v>1015</v>
      </c>
      <c r="D12248" s="21" t="s">
        <v>1018</v>
      </c>
      <c r="E12248" s="26">
        <v>125</v>
      </c>
      <c r="G12248" s="21" t="s">
        <v>2770</v>
      </c>
    </row>
    <row r="12249" spans="1:9" x14ac:dyDescent="0.25">
      <c r="A12249" s="21" t="s">
        <v>2119</v>
      </c>
      <c r="B12249" s="25">
        <v>42717</v>
      </c>
      <c r="C12249" s="21" t="s">
        <v>21</v>
      </c>
      <c r="D12249" s="21" t="s">
        <v>46</v>
      </c>
      <c r="E12249" s="26">
        <v>350</v>
      </c>
      <c r="G12249" s="21" t="s">
        <v>286</v>
      </c>
    </row>
    <row r="12250" spans="1:9" x14ac:dyDescent="0.25">
      <c r="A12250" s="21" t="s">
        <v>2119</v>
      </c>
      <c r="B12250" s="25">
        <v>42718</v>
      </c>
      <c r="C12250" s="21" t="s">
        <v>6</v>
      </c>
      <c r="D12250" s="21" t="s">
        <v>299</v>
      </c>
      <c r="E12250" s="21"/>
      <c r="F12250" s="55">
        <v>162.91</v>
      </c>
      <c r="G12250" s="21" t="s">
        <v>2121</v>
      </c>
    </row>
    <row r="12251" spans="1:9" x14ac:dyDescent="0.25">
      <c r="A12251" s="21" t="s">
        <v>2119</v>
      </c>
      <c r="B12251" s="25">
        <v>42718</v>
      </c>
      <c r="C12251" s="21" t="s">
        <v>6</v>
      </c>
      <c r="D12251" s="21" t="s">
        <v>2764</v>
      </c>
      <c r="E12251" s="21"/>
      <c r="F12251" s="55">
        <v>65.03</v>
      </c>
      <c r="G12251" s="21" t="s">
        <v>1453</v>
      </c>
    </row>
    <row r="12252" spans="1:9" x14ac:dyDescent="0.25">
      <c r="A12252" s="21" t="s">
        <v>2119</v>
      </c>
      <c r="B12252" s="25">
        <v>42718</v>
      </c>
      <c r="C12252" s="21" t="s">
        <v>6</v>
      </c>
      <c r="D12252" s="21" t="s">
        <v>2765</v>
      </c>
      <c r="E12252" s="21"/>
      <c r="F12252" s="55">
        <v>110.43</v>
      </c>
      <c r="G12252" s="21" t="s">
        <v>1453</v>
      </c>
      <c r="I12252" s="25" t="str">
        <f t="shared" ref="I12252:I12283" si="421">YEAR(B12252)&amp;"_"&amp;WEEKNUM(B12252)</f>
        <v>2016_51</v>
      </c>
    </row>
    <row r="12253" spans="1:9" x14ac:dyDescent="0.25">
      <c r="A12253" s="21" t="s">
        <v>2119</v>
      </c>
      <c r="B12253" s="25">
        <v>42718</v>
      </c>
      <c r="C12253" s="21" t="s">
        <v>6</v>
      </c>
      <c r="D12253" s="21" t="s">
        <v>2766</v>
      </c>
      <c r="E12253" s="21"/>
      <c r="F12253" s="55">
        <v>502.21</v>
      </c>
      <c r="G12253" s="21" t="s">
        <v>2540</v>
      </c>
      <c r="I12253" s="25" t="str">
        <f t="shared" si="421"/>
        <v>2016_51</v>
      </c>
    </row>
    <row r="12254" spans="1:9" x14ac:dyDescent="0.25">
      <c r="A12254" s="21" t="s">
        <v>2119</v>
      </c>
      <c r="B12254" s="25">
        <v>42718</v>
      </c>
      <c r="C12254" s="21" t="s">
        <v>6</v>
      </c>
      <c r="D12254" s="21" t="s">
        <v>2767</v>
      </c>
      <c r="E12254" s="21"/>
      <c r="F12254" s="55">
        <v>381</v>
      </c>
      <c r="G12254" s="21" t="s">
        <v>2540</v>
      </c>
      <c r="I12254" s="25" t="str">
        <f t="shared" si="421"/>
        <v>2016_51</v>
      </c>
    </row>
    <row r="12255" spans="1:9" x14ac:dyDescent="0.25">
      <c r="A12255" s="21" t="s">
        <v>2119</v>
      </c>
      <c r="B12255" s="25">
        <v>42718</v>
      </c>
      <c r="C12255" s="21" t="s">
        <v>6</v>
      </c>
      <c r="D12255" s="21" t="s">
        <v>2768</v>
      </c>
      <c r="E12255" s="21"/>
      <c r="F12255" s="55">
        <v>1586.09</v>
      </c>
      <c r="G12255" s="21" t="s">
        <v>2540</v>
      </c>
      <c r="I12255" s="25" t="str">
        <f t="shared" si="421"/>
        <v>2016_51</v>
      </c>
    </row>
    <row r="12256" spans="1:9" x14ac:dyDescent="0.25">
      <c r="A12256" s="21" t="s">
        <v>2119</v>
      </c>
      <c r="B12256" s="25">
        <v>42718</v>
      </c>
      <c r="C12256" s="21" t="s">
        <v>21</v>
      </c>
      <c r="D12256" s="21" t="s">
        <v>1173</v>
      </c>
      <c r="E12256" s="26">
        <v>1100</v>
      </c>
      <c r="G12256" s="21" t="s">
        <v>2012</v>
      </c>
      <c r="I12256" s="25" t="str">
        <f t="shared" si="421"/>
        <v>2016_51</v>
      </c>
    </row>
    <row r="12257" spans="1:9" x14ac:dyDescent="0.25">
      <c r="A12257" s="21" t="s">
        <v>2119</v>
      </c>
      <c r="B12257" s="25">
        <v>42718</v>
      </c>
      <c r="C12257" s="21" t="s">
        <v>6</v>
      </c>
      <c r="D12257" s="21" t="s">
        <v>2843</v>
      </c>
      <c r="F12257" s="26">
        <v>410.51</v>
      </c>
      <c r="G12257" s="21" t="s">
        <v>1567</v>
      </c>
      <c r="I12257" s="25" t="str">
        <f t="shared" si="421"/>
        <v>2016_51</v>
      </c>
    </row>
    <row r="12258" spans="1:9" x14ac:dyDescent="0.25">
      <c r="A12258" s="21" t="s">
        <v>2119</v>
      </c>
      <c r="B12258" s="25">
        <v>42719</v>
      </c>
      <c r="C12258" s="21" t="s">
        <v>1015</v>
      </c>
      <c r="D12258" s="21" t="s">
        <v>1018</v>
      </c>
      <c r="E12258" s="26">
        <v>196.65</v>
      </c>
      <c r="G12258" s="21" t="s">
        <v>2770</v>
      </c>
      <c r="I12258" s="25" t="str">
        <f t="shared" si="421"/>
        <v>2016_51</v>
      </c>
    </row>
    <row r="12259" spans="1:9" x14ac:dyDescent="0.25">
      <c r="A12259" s="21" t="s">
        <v>2119</v>
      </c>
      <c r="B12259" s="25">
        <v>42719</v>
      </c>
      <c r="C12259" s="21" t="s">
        <v>21</v>
      </c>
      <c r="D12259" s="21" t="s">
        <v>528</v>
      </c>
      <c r="E12259" s="26">
        <v>1600</v>
      </c>
      <c r="G12259" s="21" t="s">
        <v>2540</v>
      </c>
      <c r="I12259" s="25" t="str">
        <f t="shared" si="421"/>
        <v>2016_51</v>
      </c>
    </row>
    <row r="12260" spans="1:9" x14ac:dyDescent="0.25">
      <c r="A12260" s="21" t="s">
        <v>2119</v>
      </c>
      <c r="B12260" s="25">
        <v>42719</v>
      </c>
      <c r="C12260" s="21" t="s">
        <v>21</v>
      </c>
      <c r="D12260" s="21" t="s">
        <v>1066</v>
      </c>
      <c r="E12260" s="26">
        <v>450</v>
      </c>
      <c r="G12260" s="21" t="s">
        <v>1567</v>
      </c>
      <c r="I12260" s="25" t="str">
        <f t="shared" si="421"/>
        <v>2016_51</v>
      </c>
    </row>
    <row r="12261" spans="1:9" x14ac:dyDescent="0.25">
      <c r="A12261" s="21" t="s">
        <v>2119</v>
      </c>
      <c r="B12261" s="25">
        <v>42719</v>
      </c>
      <c r="C12261" s="21" t="s">
        <v>21</v>
      </c>
      <c r="D12261" s="21" t="s">
        <v>1066</v>
      </c>
      <c r="E12261" s="26">
        <v>450</v>
      </c>
      <c r="G12261" s="21" t="s">
        <v>2194</v>
      </c>
      <c r="I12261" s="25" t="str">
        <f t="shared" si="421"/>
        <v>2016_51</v>
      </c>
    </row>
    <row r="12262" spans="1:9" x14ac:dyDescent="0.25">
      <c r="A12262" s="21" t="s">
        <v>2119</v>
      </c>
      <c r="B12262" s="25">
        <v>42719</v>
      </c>
      <c r="C12262" s="21" t="s">
        <v>21</v>
      </c>
      <c r="D12262" s="21" t="s">
        <v>1066</v>
      </c>
      <c r="E12262" s="26">
        <v>450</v>
      </c>
      <c r="G12262" s="21" t="s">
        <v>2012</v>
      </c>
      <c r="I12262" s="25" t="str">
        <f t="shared" si="421"/>
        <v>2016_51</v>
      </c>
    </row>
    <row r="12263" spans="1:9" x14ac:dyDescent="0.25">
      <c r="A12263" s="21" t="s">
        <v>2119</v>
      </c>
      <c r="B12263" s="25">
        <v>42719</v>
      </c>
      <c r="C12263" s="21" t="s">
        <v>21</v>
      </c>
      <c r="D12263" s="21" t="s">
        <v>1066</v>
      </c>
      <c r="E12263" s="26">
        <v>450</v>
      </c>
      <c r="G12263" s="21" t="s">
        <v>2481</v>
      </c>
      <c r="I12263" s="25" t="str">
        <f t="shared" si="421"/>
        <v>2016_51</v>
      </c>
    </row>
    <row r="12264" spans="1:9" x14ac:dyDescent="0.25">
      <c r="A12264" s="21" t="s">
        <v>2119</v>
      </c>
      <c r="B12264" s="25">
        <v>42719</v>
      </c>
      <c r="C12264" s="21" t="s">
        <v>21</v>
      </c>
      <c r="D12264" s="21" t="s">
        <v>2549</v>
      </c>
      <c r="E12264" s="26">
        <v>1500</v>
      </c>
      <c r="G12264" s="21" t="s">
        <v>2012</v>
      </c>
      <c r="I12264" s="25" t="str">
        <f t="shared" si="421"/>
        <v>2016_51</v>
      </c>
    </row>
    <row r="12265" spans="1:9" x14ac:dyDescent="0.25">
      <c r="A12265" s="21" t="s">
        <v>2119</v>
      </c>
      <c r="B12265" s="25">
        <v>42719</v>
      </c>
      <c r="C12265" s="21" t="s">
        <v>21</v>
      </c>
      <c r="D12265" s="21" t="s">
        <v>2549</v>
      </c>
      <c r="E12265" s="26">
        <v>1300</v>
      </c>
      <c r="G12265" s="21" t="s">
        <v>1567</v>
      </c>
      <c r="I12265" s="25" t="str">
        <f t="shared" si="421"/>
        <v>2016_51</v>
      </c>
    </row>
    <row r="12266" spans="1:9" x14ac:dyDescent="0.25">
      <c r="A12266" s="21" t="s">
        <v>2119</v>
      </c>
      <c r="B12266" s="25">
        <v>42719</v>
      </c>
      <c r="C12266" s="21" t="s">
        <v>6</v>
      </c>
      <c r="D12266" s="21" t="s">
        <v>2844</v>
      </c>
      <c r="E12266" s="21"/>
      <c r="F12266" s="55">
        <v>1463.8</v>
      </c>
      <c r="G12266" s="21" t="s">
        <v>2540</v>
      </c>
      <c r="I12266" s="25" t="str">
        <f t="shared" si="421"/>
        <v>2016_51</v>
      </c>
    </row>
    <row r="12267" spans="1:9" x14ac:dyDescent="0.25">
      <c r="A12267" s="21" t="s">
        <v>2119</v>
      </c>
      <c r="B12267" s="25">
        <v>42719</v>
      </c>
      <c r="C12267" s="21" t="s">
        <v>6</v>
      </c>
      <c r="D12267" s="21" t="s">
        <v>2845</v>
      </c>
      <c r="E12267" s="21"/>
      <c r="F12267" s="55">
        <v>203.92</v>
      </c>
      <c r="G12267" s="21" t="s">
        <v>2540</v>
      </c>
      <c r="I12267" s="25" t="str">
        <f t="shared" si="421"/>
        <v>2016_51</v>
      </c>
    </row>
    <row r="12268" spans="1:9" x14ac:dyDescent="0.25">
      <c r="A12268" s="21" t="s">
        <v>2119</v>
      </c>
      <c r="B12268" s="25">
        <v>42720</v>
      </c>
      <c r="C12268" s="21" t="s">
        <v>1015</v>
      </c>
      <c r="D12268" s="21" t="s">
        <v>255</v>
      </c>
      <c r="E12268" s="26">
        <v>350</v>
      </c>
      <c r="G12268" s="21" t="s">
        <v>2770</v>
      </c>
      <c r="I12268" s="25" t="str">
        <f t="shared" si="421"/>
        <v>2016_51</v>
      </c>
    </row>
    <row r="12269" spans="1:9" x14ac:dyDescent="0.25">
      <c r="A12269" s="21" t="s">
        <v>2119</v>
      </c>
      <c r="B12269" s="25">
        <v>42720</v>
      </c>
      <c r="C12269" s="21" t="s">
        <v>1015</v>
      </c>
      <c r="D12269" s="21" t="s">
        <v>255</v>
      </c>
      <c r="E12269" s="26">
        <v>2000</v>
      </c>
      <c r="G12269" s="21" t="s">
        <v>2552</v>
      </c>
      <c r="I12269" s="25" t="str">
        <f t="shared" si="421"/>
        <v>2016_51</v>
      </c>
    </row>
    <row r="12270" spans="1:9" x14ac:dyDescent="0.25">
      <c r="A12270" s="21" t="s">
        <v>2119</v>
      </c>
      <c r="B12270" s="25">
        <v>42720</v>
      </c>
      <c r="C12270" s="21" t="s">
        <v>21</v>
      </c>
      <c r="D12270" s="21" t="s">
        <v>1487</v>
      </c>
      <c r="E12270" s="26">
        <v>50</v>
      </c>
      <c r="G12270" s="21" t="s">
        <v>2194</v>
      </c>
      <c r="I12270" s="25" t="str">
        <f t="shared" si="421"/>
        <v>2016_51</v>
      </c>
    </row>
    <row r="12271" spans="1:9" x14ac:dyDescent="0.25">
      <c r="A12271" s="21" t="s">
        <v>2119</v>
      </c>
      <c r="B12271" s="25">
        <v>42720</v>
      </c>
      <c r="C12271" s="21" t="s">
        <v>21</v>
      </c>
      <c r="D12271" s="21" t="s">
        <v>255</v>
      </c>
      <c r="E12271" s="26">
        <v>2000</v>
      </c>
      <c r="G12271" s="21" t="s">
        <v>2540</v>
      </c>
      <c r="I12271" s="25" t="str">
        <f t="shared" si="421"/>
        <v>2016_51</v>
      </c>
    </row>
    <row r="12272" spans="1:9" x14ac:dyDescent="0.25">
      <c r="A12272" s="21" t="s">
        <v>2119</v>
      </c>
      <c r="B12272" s="25">
        <v>42720</v>
      </c>
      <c r="C12272" s="21" t="s">
        <v>6</v>
      </c>
      <c r="D12272" s="21" t="s">
        <v>2846</v>
      </c>
      <c r="E12272" s="21"/>
      <c r="F12272" s="55">
        <v>435.36</v>
      </c>
      <c r="G12272" s="21" t="s">
        <v>2770</v>
      </c>
      <c r="I12272" s="25" t="str">
        <f t="shared" si="421"/>
        <v>2016_51</v>
      </c>
    </row>
    <row r="12273" spans="1:9" x14ac:dyDescent="0.25">
      <c r="A12273" s="21" t="s">
        <v>2119</v>
      </c>
      <c r="B12273" s="25">
        <v>42720</v>
      </c>
      <c r="C12273" s="21" t="s">
        <v>6</v>
      </c>
      <c r="D12273" s="21" t="s">
        <v>2847</v>
      </c>
      <c r="E12273" s="21"/>
      <c r="F12273" s="55">
        <v>292.75</v>
      </c>
      <c r="G12273" s="21" t="s">
        <v>2540</v>
      </c>
      <c r="I12273" s="25" t="str">
        <f t="shared" si="421"/>
        <v>2016_51</v>
      </c>
    </row>
    <row r="12274" spans="1:9" x14ac:dyDescent="0.25">
      <c r="A12274" s="21" t="s">
        <v>2119</v>
      </c>
      <c r="B12274" s="25">
        <v>42720</v>
      </c>
      <c r="C12274" s="21" t="s">
        <v>6</v>
      </c>
      <c r="D12274" s="21" t="s">
        <v>2848</v>
      </c>
      <c r="E12274" s="21"/>
      <c r="F12274" s="55">
        <v>170.42</v>
      </c>
      <c r="G12274" s="21" t="s">
        <v>2540</v>
      </c>
      <c r="I12274" s="25" t="str">
        <f t="shared" si="421"/>
        <v>2016_51</v>
      </c>
    </row>
    <row r="12275" spans="1:9" x14ac:dyDescent="0.25">
      <c r="A12275" s="21" t="s">
        <v>2119</v>
      </c>
      <c r="B12275" s="25">
        <v>42720</v>
      </c>
      <c r="C12275" s="21" t="s">
        <v>1230</v>
      </c>
      <c r="D12275" s="21" t="s">
        <v>299</v>
      </c>
      <c r="E12275" s="21"/>
      <c r="F12275" s="55">
        <v>66.040000000000006</v>
      </c>
      <c r="G12275" s="21" t="s">
        <v>2121</v>
      </c>
      <c r="I12275" s="25" t="str">
        <f t="shared" si="421"/>
        <v>2016_51</v>
      </c>
    </row>
    <row r="12276" spans="1:9" x14ac:dyDescent="0.25">
      <c r="A12276" s="21" t="s">
        <v>2119</v>
      </c>
      <c r="B12276" s="25">
        <v>42720</v>
      </c>
      <c r="C12276" s="21" t="s">
        <v>1230</v>
      </c>
      <c r="D12276" s="21" t="s">
        <v>2849</v>
      </c>
      <c r="E12276" s="21"/>
      <c r="F12276" s="55">
        <v>116.18</v>
      </c>
      <c r="G12276" s="21" t="s">
        <v>2121</v>
      </c>
      <c r="I12276" s="25" t="str">
        <f t="shared" si="421"/>
        <v>2016_51</v>
      </c>
    </row>
    <row r="12277" spans="1:9" x14ac:dyDescent="0.25">
      <c r="A12277" s="21" t="s">
        <v>2119</v>
      </c>
      <c r="B12277" s="25">
        <v>42721</v>
      </c>
      <c r="C12277" s="21" t="s">
        <v>6</v>
      </c>
      <c r="D12277" s="21" t="s">
        <v>2850</v>
      </c>
      <c r="E12277" s="21"/>
      <c r="F12277" s="55">
        <v>231.6</v>
      </c>
      <c r="G12277" s="21" t="s">
        <v>2540</v>
      </c>
      <c r="I12277" s="25" t="str">
        <f t="shared" si="421"/>
        <v>2016_51</v>
      </c>
    </row>
    <row r="12278" spans="1:9" x14ac:dyDescent="0.25">
      <c r="A12278" s="21" t="s">
        <v>2119</v>
      </c>
      <c r="B12278" s="25">
        <v>42723</v>
      </c>
      <c r="C12278" s="21" t="s">
        <v>1015</v>
      </c>
      <c r="D12278" s="21" t="s">
        <v>1018</v>
      </c>
      <c r="E12278" s="26">
        <v>100</v>
      </c>
      <c r="G12278" s="21" t="s">
        <v>2836</v>
      </c>
      <c r="I12278" s="25" t="str">
        <f t="shared" si="421"/>
        <v>2016_52</v>
      </c>
    </row>
    <row r="12279" spans="1:9" x14ac:dyDescent="0.25">
      <c r="A12279" s="21" t="s">
        <v>2119</v>
      </c>
      <c r="B12279" s="25">
        <v>42723</v>
      </c>
      <c r="C12279" s="21" t="s">
        <v>21</v>
      </c>
      <c r="D12279" s="21" t="s">
        <v>1487</v>
      </c>
      <c r="E12279" s="26">
        <v>320</v>
      </c>
      <c r="G12279" s="21" t="s">
        <v>2839</v>
      </c>
      <c r="I12279" s="25" t="str">
        <f t="shared" si="421"/>
        <v>2016_52</v>
      </c>
    </row>
    <row r="12280" spans="1:9" x14ac:dyDescent="0.25">
      <c r="A12280" s="21" t="s">
        <v>2119</v>
      </c>
      <c r="B12280" s="25">
        <v>42723</v>
      </c>
      <c r="C12280" s="21" t="s">
        <v>21</v>
      </c>
      <c r="D12280" s="21" t="s">
        <v>947</v>
      </c>
      <c r="E12280" s="26">
        <v>2655</v>
      </c>
      <c r="G12280" s="21" t="s">
        <v>2037</v>
      </c>
      <c r="I12280" s="25" t="str">
        <f t="shared" si="421"/>
        <v>2016_52</v>
      </c>
    </row>
    <row r="12281" spans="1:9" x14ac:dyDescent="0.25">
      <c r="A12281" s="21" t="s">
        <v>2119</v>
      </c>
      <c r="B12281" s="25">
        <v>42723</v>
      </c>
      <c r="C12281" s="21" t="s">
        <v>21</v>
      </c>
      <c r="D12281" s="21" t="s">
        <v>947</v>
      </c>
      <c r="E12281" s="26">
        <v>2475</v>
      </c>
      <c r="G12281" s="21" t="s">
        <v>2012</v>
      </c>
      <c r="I12281" s="25" t="str">
        <f t="shared" si="421"/>
        <v>2016_52</v>
      </c>
    </row>
    <row r="12282" spans="1:9" x14ac:dyDescent="0.25">
      <c r="A12282" s="21" t="s">
        <v>2119</v>
      </c>
      <c r="B12282" s="25">
        <v>42723</v>
      </c>
      <c r="C12282" s="21" t="s">
        <v>21</v>
      </c>
      <c r="D12282" s="21" t="s">
        <v>947</v>
      </c>
      <c r="E12282" s="26">
        <v>2510</v>
      </c>
      <c r="G12282" s="21" t="s">
        <v>2194</v>
      </c>
      <c r="I12282" s="25" t="str">
        <f t="shared" si="421"/>
        <v>2016_52</v>
      </c>
    </row>
    <row r="12283" spans="1:9" x14ac:dyDescent="0.25">
      <c r="A12283" s="21" t="s">
        <v>2119</v>
      </c>
      <c r="B12283" s="25">
        <v>42723</v>
      </c>
      <c r="C12283" s="21" t="s">
        <v>21</v>
      </c>
      <c r="D12283" s="21" t="s">
        <v>947</v>
      </c>
      <c r="E12283" s="26">
        <v>2205</v>
      </c>
      <c r="G12283" s="21" t="s">
        <v>1453</v>
      </c>
      <c r="I12283" s="25" t="str">
        <f t="shared" si="421"/>
        <v>2016_52</v>
      </c>
    </row>
    <row r="12284" spans="1:9" x14ac:dyDescent="0.25">
      <c r="A12284" s="21" t="s">
        <v>2119</v>
      </c>
      <c r="B12284" s="25">
        <v>42723</v>
      </c>
      <c r="C12284" s="21" t="s">
        <v>21</v>
      </c>
      <c r="D12284" s="21" t="s">
        <v>947</v>
      </c>
      <c r="E12284" s="26">
        <v>1215</v>
      </c>
      <c r="G12284" s="21" t="s">
        <v>2038</v>
      </c>
      <c r="I12284" s="25" t="str">
        <f t="shared" ref="I12284:I12308" si="422">YEAR(B12284)&amp;"_"&amp;WEEKNUM(B12284)</f>
        <v>2016_52</v>
      </c>
    </row>
    <row r="12285" spans="1:9" x14ac:dyDescent="0.25">
      <c r="A12285" s="21" t="s">
        <v>2119</v>
      </c>
      <c r="B12285" s="25">
        <v>42723</v>
      </c>
      <c r="C12285" s="21" t="s">
        <v>21</v>
      </c>
      <c r="D12285" s="21" t="s">
        <v>947</v>
      </c>
      <c r="E12285" s="26">
        <v>1665</v>
      </c>
      <c r="G12285" s="21" t="s">
        <v>2481</v>
      </c>
      <c r="I12285" s="25" t="str">
        <f t="shared" si="422"/>
        <v>2016_52</v>
      </c>
    </row>
    <row r="12286" spans="1:9" x14ac:dyDescent="0.25">
      <c r="A12286" s="21" t="s">
        <v>2119</v>
      </c>
      <c r="B12286" s="25">
        <v>42723</v>
      </c>
      <c r="C12286" s="21" t="s">
        <v>1230</v>
      </c>
      <c r="D12286" s="21" t="s">
        <v>2851</v>
      </c>
      <c r="E12286" s="21"/>
      <c r="F12286" s="55">
        <v>19.14</v>
      </c>
      <c r="G12286" s="21" t="s">
        <v>568</v>
      </c>
      <c r="I12286" s="25" t="str">
        <f t="shared" si="422"/>
        <v>2016_52</v>
      </c>
    </row>
    <row r="12287" spans="1:9" x14ac:dyDescent="0.25">
      <c r="A12287" s="21" t="s">
        <v>2119</v>
      </c>
      <c r="B12287" s="25">
        <v>42723</v>
      </c>
      <c r="C12287" s="21" t="s">
        <v>1230</v>
      </c>
      <c r="D12287" s="21" t="s">
        <v>2852</v>
      </c>
      <c r="E12287" s="21"/>
      <c r="F12287" s="55">
        <v>111.09</v>
      </c>
      <c r="G12287" s="21" t="s">
        <v>2825</v>
      </c>
      <c r="I12287" s="25" t="str">
        <f t="shared" si="422"/>
        <v>2016_52</v>
      </c>
    </row>
    <row r="12288" spans="1:9" x14ac:dyDescent="0.25">
      <c r="A12288" s="21" t="s">
        <v>2119</v>
      </c>
      <c r="B12288" s="25">
        <v>42723</v>
      </c>
      <c r="C12288" s="21" t="s">
        <v>1230</v>
      </c>
      <c r="D12288" s="21" t="s">
        <v>2853</v>
      </c>
      <c r="E12288" s="21"/>
      <c r="F12288" s="55">
        <v>233.36</v>
      </c>
      <c r="G12288" s="21" t="s">
        <v>2825</v>
      </c>
      <c r="I12288" s="25" t="str">
        <f t="shared" si="422"/>
        <v>2016_52</v>
      </c>
    </row>
    <row r="12289" spans="1:9" x14ac:dyDescent="0.25">
      <c r="A12289" s="21" t="s">
        <v>2119</v>
      </c>
      <c r="B12289" s="25">
        <v>42723</v>
      </c>
      <c r="C12289" s="21" t="s">
        <v>6</v>
      </c>
      <c r="D12289" s="21" t="s">
        <v>2854</v>
      </c>
      <c r="E12289" s="21"/>
      <c r="F12289" s="55">
        <v>324.66000000000003</v>
      </c>
      <c r="G12289" s="21" t="s">
        <v>2540</v>
      </c>
      <c r="I12289" s="25" t="str">
        <f t="shared" si="422"/>
        <v>2016_52</v>
      </c>
    </row>
    <row r="12290" spans="1:9" x14ac:dyDescent="0.25">
      <c r="A12290" s="21" t="s">
        <v>2119</v>
      </c>
      <c r="B12290" s="25">
        <v>42723</v>
      </c>
      <c r="C12290" s="21" t="s">
        <v>6</v>
      </c>
      <c r="D12290" s="21" t="s">
        <v>2855</v>
      </c>
      <c r="E12290" s="21"/>
      <c r="F12290" s="55">
        <v>162.13999999999999</v>
      </c>
      <c r="G12290" s="21" t="s">
        <v>2540</v>
      </c>
      <c r="I12290" s="25" t="str">
        <f t="shared" si="422"/>
        <v>2016_52</v>
      </c>
    </row>
    <row r="12291" spans="1:9" x14ac:dyDescent="0.25">
      <c r="A12291" s="21" t="s">
        <v>2119</v>
      </c>
      <c r="B12291" s="25">
        <v>42723</v>
      </c>
      <c r="C12291" s="21" t="s">
        <v>6</v>
      </c>
      <c r="D12291" s="21" t="s">
        <v>2856</v>
      </c>
      <c r="E12291" s="21"/>
      <c r="F12291" s="55">
        <v>1856.09</v>
      </c>
      <c r="G12291" s="21" t="s">
        <v>2786</v>
      </c>
      <c r="I12291" s="25" t="str">
        <f t="shared" si="422"/>
        <v>2016_52</v>
      </c>
    </row>
    <row r="12292" spans="1:9" x14ac:dyDescent="0.25">
      <c r="A12292" s="21" t="s">
        <v>2119</v>
      </c>
      <c r="B12292" s="25">
        <v>42724</v>
      </c>
      <c r="C12292" s="21" t="s">
        <v>1015</v>
      </c>
      <c r="D12292" s="21" t="s">
        <v>40</v>
      </c>
      <c r="E12292" s="26">
        <v>1950</v>
      </c>
      <c r="G12292" s="21" t="s">
        <v>2770</v>
      </c>
      <c r="I12292" s="25" t="str">
        <f t="shared" si="422"/>
        <v>2016_52</v>
      </c>
    </row>
    <row r="12293" spans="1:9" x14ac:dyDescent="0.25">
      <c r="A12293" s="21" t="s">
        <v>2119</v>
      </c>
      <c r="B12293" s="25">
        <v>42724</v>
      </c>
      <c r="C12293" s="21" t="s">
        <v>21</v>
      </c>
      <c r="D12293" s="21" t="s">
        <v>40</v>
      </c>
      <c r="E12293" s="26">
        <v>585</v>
      </c>
      <c r="G12293" s="21" t="s">
        <v>2481</v>
      </c>
      <c r="I12293" s="25" t="str">
        <f t="shared" si="422"/>
        <v>2016_52</v>
      </c>
    </row>
    <row r="12294" spans="1:9" x14ac:dyDescent="0.25">
      <c r="A12294" s="21" t="s">
        <v>2119</v>
      </c>
      <c r="B12294" s="25">
        <v>42724</v>
      </c>
      <c r="C12294" s="21" t="s">
        <v>21</v>
      </c>
      <c r="D12294" s="21" t="s">
        <v>40</v>
      </c>
      <c r="E12294" s="26">
        <v>970</v>
      </c>
      <c r="G12294" s="21" t="s">
        <v>1567</v>
      </c>
      <c r="I12294" s="25" t="str">
        <f t="shared" si="422"/>
        <v>2016_52</v>
      </c>
    </row>
    <row r="12295" spans="1:9" x14ac:dyDescent="0.25">
      <c r="A12295" s="21" t="s">
        <v>2119</v>
      </c>
      <c r="B12295" s="25">
        <v>42724</v>
      </c>
      <c r="C12295" s="21" t="s">
        <v>21</v>
      </c>
      <c r="D12295" s="21" t="s">
        <v>40</v>
      </c>
      <c r="E12295" s="26">
        <v>1265</v>
      </c>
      <c r="G12295" s="21" t="s">
        <v>2786</v>
      </c>
      <c r="I12295" s="25" t="str">
        <f t="shared" si="422"/>
        <v>2016_52</v>
      </c>
    </row>
    <row r="12296" spans="1:9" x14ac:dyDescent="0.25">
      <c r="A12296" s="21" t="s">
        <v>2119</v>
      </c>
      <c r="B12296" s="25">
        <v>42724</v>
      </c>
      <c r="C12296" s="21" t="s">
        <v>6</v>
      </c>
      <c r="D12296" s="21" t="s">
        <v>2857</v>
      </c>
      <c r="E12296" s="21"/>
      <c r="F12296" s="55">
        <v>151.43</v>
      </c>
      <c r="G12296" s="21" t="s">
        <v>568</v>
      </c>
      <c r="I12296" s="25" t="str">
        <f t="shared" si="422"/>
        <v>2016_52</v>
      </c>
    </row>
    <row r="12297" spans="1:9" x14ac:dyDescent="0.25">
      <c r="A12297" s="21" t="s">
        <v>2119</v>
      </c>
      <c r="B12297" s="25">
        <v>42724</v>
      </c>
      <c r="C12297" s="21" t="s">
        <v>6</v>
      </c>
      <c r="D12297" s="21" t="s">
        <v>2858</v>
      </c>
      <c r="E12297" s="21"/>
      <c r="F12297" s="55">
        <v>39.700000000000003</v>
      </c>
      <c r="G12297" s="21" t="s">
        <v>568</v>
      </c>
      <c r="I12297" s="25" t="str">
        <f t="shared" si="422"/>
        <v>2016_52</v>
      </c>
    </row>
    <row r="12298" spans="1:9" x14ac:dyDescent="0.25">
      <c r="A12298" s="21" t="s">
        <v>2119</v>
      </c>
      <c r="B12298" s="25">
        <v>42724</v>
      </c>
      <c r="C12298" s="21" t="s">
        <v>6</v>
      </c>
      <c r="D12298" s="21" t="s">
        <v>2859</v>
      </c>
      <c r="E12298" s="21"/>
      <c r="F12298" s="55">
        <v>127.08</v>
      </c>
      <c r="G12298" s="21" t="s">
        <v>2540</v>
      </c>
      <c r="I12298" s="25" t="str">
        <f t="shared" si="422"/>
        <v>2016_52</v>
      </c>
    </row>
    <row r="12299" spans="1:9" x14ac:dyDescent="0.25">
      <c r="A12299" s="21" t="s">
        <v>2119</v>
      </c>
      <c r="B12299" s="25">
        <v>42724</v>
      </c>
      <c r="C12299" s="21" t="s">
        <v>1230</v>
      </c>
      <c r="D12299" s="21" t="s">
        <v>2860</v>
      </c>
      <c r="E12299" s="21"/>
      <c r="F12299" s="55">
        <v>4819.55</v>
      </c>
      <c r="G12299" s="21" t="s">
        <v>2552</v>
      </c>
      <c r="I12299" s="25" t="str">
        <f t="shared" si="422"/>
        <v>2016_52</v>
      </c>
    </row>
    <row r="12300" spans="1:9" x14ac:dyDescent="0.25">
      <c r="A12300" s="21" t="s">
        <v>2119</v>
      </c>
      <c r="B12300" s="25">
        <v>42724</v>
      </c>
      <c r="C12300" s="21" t="s">
        <v>6</v>
      </c>
      <c r="D12300" s="21" t="s">
        <v>2861</v>
      </c>
      <c r="E12300" s="21"/>
      <c r="F12300" s="55">
        <v>841.76</v>
      </c>
      <c r="G12300" s="21" t="s">
        <v>2786</v>
      </c>
      <c r="I12300" s="25" t="str">
        <f t="shared" si="422"/>
        <v>2016_52</v>
      </c>
    </row>
    <row r="12301" spans="1:9" x14ac:dyDescent="0.25">
      <c r="A12301" s="21" t="s">
        <v>2119</v>
      </c>
      <c r="B12301" s="25">
        <v>42725</v>
      </c>
      <c r="C12301" s="21" t="s">
        <v>21</v>
      </c>
      <c r="D12301" s="21" t="s">
        <v>1487</v>
      </c>
      <c r="E12301" s="26">
        <v>320</v>
      </c>
      <c r="G12301" s="21" t="s">
        <v>2840</v>
      </c>
      <c r="I12301" s="25" t="str">
        <f t="shared" si="422"/>
        <v>2016_52</v>
      </c>
    </row>
    <row r="12302" spans="1:9" x14ac:dyDescent="0.25">
      <c r="A12302" s="21" t="s">
        <v>2119</v>
      </c>
      <c r="B12302" s="25">
        <v>42725</v>
      </c>
      <c r="C12302" s="21" t="s">
        <v>1230</v>
      </c>
      <c r="D12302" s="21" t="s">
        <v>2862</v>
      </c>
      <c r="E12302" s="21"/>
      <c r="F12302" s="55">
        <v>673.32</v>
      </c>
      <c r="G12302" s="21" t="s">
        <v>2552</v>
      </c>
      <c r="I12302" s="25" t="str">
        <f t="shared" si="422"/>
        <v>2016_52</v>
      </c>
    </row>
    <row r="12303" spans="1:9" x14ac:dyDescent="0.25">
      <c r="A12303" s="21" t="s">
        <v>2119</v>
      </c>
      <c r="B12303" s="25">
        <v>42725</v>
      </c>
      <c r="C12303" s="21" t="s">
        <v>6</v>
      </c>
      <c r="D12303" s="21" t="s">
        <v>2863</v>
      </c>
      <c r="E12303" s="21"/>
      <c r="F12303" s="55">
        <v>1037.33</v>
      </c>
      <c r="G12303" s="21" t="s">
        <v>2540</v>
      </c>
      <c r="I12303" s="25" t="str">
        <f t="shared" si="422"/>
        <v>2016_52</v>
      </c>
    </row>
    <row r="12304" spans="1:9" x14ac:dyDescent="0.25">
      <c r="A12304" s="21" t="s">
        <v>2119</v>
      </c>
      <c r="B12304" s="25">
        <v>42725</v>
      </c>
      <c r="C12304" s="21" t="s">
        <v>6</v>
      </c>
      <c r="D12304" s="21" t="s">
        <v>2864</v>
      </c>
      <c r="E12304" s="21"/>
      <c r="F12304" s="55">
        <v>42.34</v>
      </c>
      <c r="G12304" s="21" t="s">
        <v>2540</v>
      </c>
      <c r="I12304" s="25" t="str">
        <f t="shared" si="422"/>
        <v>2016_52</v>
      </c>
    </row>
    <row r="12305" spans="1:9" x14ac:dyDescent="0.25">
      <c r="A12305" s="21" t="s">
        <v>2119</v>
      </c>
      <c r="B12305" s="25">
        <v>42726</v>
      </c>
      <c r="C12305" s="21" t="s">
        <v>1015</v>
      </c>
      <c r="D12305" s="21" t="s">
        <v>452</v>
      </c>
      <c r="E12305" s="26">
        <v>1560</v>
      </c>
      <c r="G12305" s="21" t="s">
        <v>2770</v>
      </c>
      <c r="I12305" s="25" t="str">
        <f t="shared" si="422"/>
        <v>2016_52</v>
      </c>
    </row>
    <row r="12306" spans="1:9" x14ac:dyDescent="0.25">
      <c r="A12306" s="21" t="s">
        <v>2119</v>
      </c>
      <c r="B12306" s="25">
        <v>42726</v>
      </c>
      <c r="C12306" s="21" t="s">
        <v>6</v>
      </c>
      <c r="D12306" s="21" t="s">
        <v>2865</v>
      </c>
      <c r="E12306" s="21"/>
      <c r="F12306" s="55">
        <v>179.14</v>
      </c>
      <c r="G12306" s="21" t="s">
        <v>2866</v>
      </c>
      <c r="I12306" s="25" t="str">
        <f t="shared" si="422"/>
        <v>2016_52</v>
      </c>
    </row>
    <row r="12307" spans="1:9" x14ac:dyDescent="0.25">
      <c r="A12307" s="21" t="s">
        <v>2119</v>
      </c>
      <c r="B12307" s="25">
        <v>42726</v>
      </c>
      <c r="C12307" s="21" t="s">
        <v>6</v>
      </c>
      <c r="D12307" s="21" t="s">
        <v>2867</v>
      </c>
      <c r="E12307" s="21"/>
      <c r="F12307" s="55">
        <v>254.68</v>
      </c>
      <c r="G12307" s="21" t="s">
        <v>1421</v>
      </c>
      <c r="I12307" s="25" t="str">
        <f t="shared" si="422"/>
        <v>2016_52</v>
      </c>
    </row>
    <row r="12308" spans="1:9" x14ac:dyDescent="0.25">
      <c r="A12308" s="21" t="s">
        <v>2119</v>
      </c>
      <c r="B12308" s="25">
        <v>42726</v>
      </c>
      <c r="C12308" s="21" t="s">
        <v>6</v>
      </c>
      <c r="D12308" s="21" t="s">
        <v>2868</v>
      </c>
      <c r="E12308" s="21"/>
      <c r="F12308" s="55">
        <v>123.93</v>
      </c>
      <c r="G12308" s="21" t="s">
        <v>19</v>
      </c>
      <c r="I12308" s="25" t="str">
        <f t="shared" si="422"/>
        <v>2016_52</v>
      </c>
    </row>
    <row r="12309" spans="1:9" x14ac:dyDescent="0.25">
      <c r="A12309" s="21" t="s">
        <v>2119</v>
      </c>
      <c r="B12309" s="25">
        <v>42726</v>
      </c>
      <c r="C12309" s="21">
        <v>3014551503</v>
      </c>
      <c r="D12309" s="21" t="s">
        <v>299</v>
      </c>
      <c r="E12309" s="21"/>
      <c r="F12309" s="55">
        <v>883.91</v>
      </c>
      <c r="G12309" s="21" t="s">
        <v>2552</v>
      </c>
    </row>
    <row r="12310" spans="1:9" x14ac:dyDescent="0.25">
      <c r="A12310" s="21" t="s">
        <v>2119</v>
      </c>
      <c r="B12310" s="25">
        <v>42726</v>
      </c>
      <c r="C12310" s="21" t="s">
        <v>6</v>
      </c>
      <c r="D12310" s="21" t="s">
        <v>2869</v>
      </c>
      <c r="E12310" s="21"/>
      <c r="F12310" s="55">
        <v>159.32</v>
      </c>
      <c r="G12310" s="21" t="s">
        <v>2540</v>
      </c>
    </row>
    <row r="12311" spans="1:9" x14ac:dyDescent="0.25">
      <c r="A12311" s="21" t="s">
        <v>2119</v>
      </c>
      <c r="B12311" s="25">
        <v>42726</v>
      </c>
      <c r="C12311" s="21" t="s">
        <v>6</v>
      </c>
      <c r="D12311" s="21" t="s">
        <v>2870</v>
      </c>
      <c r="E12311" s="21"/>
      <c r="F12311" s="55">
        <v>42.24</v>
      </c>
      <c r="G12311" s="21" t="s">
        <v>2540</v>
      </c>
    </row>
    <row r="12312" spans="1:9" x14ac:dyDescent="0.25">
      <c r="A12312" s="21" t="s">
        <v>2119</v>
      </c>
      <c r="B12312" s="25">
        <v>42726</v>
      </c>
      <c r="C12312" s="21" t="s">
        <v>6</v>
      </c>
      <c r="D12312" s="21" t="s">
        <v>2871</v>
      </c>
      <c r="E12312" s="21"/>
      <c r="F12312" s="55">
        <v>687.29</v>
      </c>
      <c r="G12312" s="21" t="s">
        <v>2836</v>
      </c>
    </row>
    <row r="12313" spans="1:9" x14ac:dyDescent="0.25">
      <c r="A12313" s="21" t="s">
        <v>2119</v>
      </c>
      <c r="B12313" s="25">
        <v>42726</v>
      </c>
      <c r="C12313" s="21" t="s">
        <v>1230</v>
      </c>
      <c r="D12313" s="21" t="s">
        <v>2872</v>
      </c>
      <c r="E12313" s="21"/>
      <c r="F12313" s="55">
        <v>999.84</v>
      </c>
      <c r="G12313" s="21" t="s">
        <v>2836</v>
      </c>
    </row>
    <row r="12314" spans="1:9" x14ac:dyDescent="0.25">
      <c r="A12314" s="21" t="s">
        <v>2119</v>
      </c>
      <c r="B12314" s="25">
        <v>42727</v>
      </c>
      <c r="C12314" s="21" t="s">
        <v>1015</v>
      </c>
      <c r="D12314" s="21" t="s">
        <v>1018</v>
      </c>
      <c r="E12314" s="26">
        <v>411.24</v>
      </c>
      <c r="G12314" s="21" t="s">
        <v>2840</v>
      </c>
    </row>
    <row r="12315" spans="1:9" x14ac:dyDescent="0.25">
      <c r="A12315" s="21" t="s">
        <v>2119</v>
      </c>
      <c r="B12315" s="25">
        <v>42727</v>
      </c>
      <c r="C12315" s="21" t="s">
        <v>1015</v>
      </c>
      <c r="D12315" s="21" t="s">
        <v>1382</v>
      </c>
      <c r="E12315" s="26">
        <v>4000</v>
      </c>
      <c r="G12315" s="21" t="s">
        <v>2552</v>
      </c>
    </row>
    <row r="12316" spans="1:9" x14ac:dyDescent="0.25">
      <c r="A12316" s="21" t="s">
        <v>2119</v>
      </c>
      <c r="B12316" s="25">
        <v>42727</v>
      </c>
      <c r="C12316" s="21" t="s">
        <v>1015</v>
      </c>
      <c r="D12316" s="21" t="s">
        <v>1382</v>
      </c>
      <c r="E12316" s="26">
        <v>470</v>
      </c>
      <c r="G12316" s="21" t="s">
        <v>1421</v>
      </c>
    </row>
    <row r="12317" spans="1:9" x14ac:dyDescent="0.25">
      <c r="A12317" s="21" t="s">
        <v>2119</v>
      </c>
      <c r="B12317" s="25">
        <v>42727</v>
      </c>
      <c r="C12317" s="21" t="s">
        <v>1015</v>
      </c>
      <c r="D12317" s="21" t="s">
        <v>1382</v>
      </c>
      <c r="E12317" s="26">
        <v>200</v>
      </c>
      <c r="G12317" s="21" t="s">
        <v>19</v>
      </c>
    </row>
    <row r="12318" spans="1:9" x14ac:dyDescent="0.25">
      <c r="A12318" s="21" t="s">
        <v>2119</v>
      </c>
      <c r="B12318" s="25">
        <v>42727</v>
      </c>
      <c r="C12318" s="21" t="s">
        <v>1015</v>
      </c>
      <c r="D12318" s="21" t="s">
        <v>1382</v>
      </c>
      <c r="E12318" s="26">
        <v>250</v>
      </c>
      <c r="G12318" s="21" t="s">
        <v>17</v>
      </c>
    </row>
    <row r="12319" spans="1:9" x14ac:dyDescent="0.25">
      <c r="A12319" s="21" t="s">
        <v>2119</v>
      </c>
      <c r="B12319" s="25">
        <v>42727</v>
      </c>
      <c r="C12319" s="21" t="s">
        <v>1015</v>
      </c>
      <c r="D12319" s="21" t="s">
        <v>1382</v>
      </c>
      <c r="E12319" s="26">
        <v>400</v>
      </c>
      <c r="G12319" s="21" t="s">
        <v>97</v>
      </c>
    </row>
    <row r="12320" spans="1:9" x14ac:dyDescent="0.25">
      <c r="A12320" s="21" t="s">
        <v>2119</v>
      </c>
      <c r="B12320" s="25">
        <v>42727</v>
      </c>
      <c r="C12320" s="21" t="s">
        <v>1015</v>
      </c>
      <c r="D12320" s="21" t="s">
        <v>1382</v>
      </c>
      <c r="E12320" s="26">
        <v>890</v>
      </c>
      <c r="G12320" s="21" t="s">
        <v>1453</v>
      </c>
    </row>
    <row r="12321" spans="1:7" x14ac:dyDescent="0.25">
      <c r="A12321" s="21" t="s">
        <v>2119</v>
      </c>
      <c r="B12321" s="25">
        <v>42727</v>
      </c>
      <c r="C12321" s="21" t="s">
        <v>1015</v>
      </c>
      <c r="D12321" s="21" t="s">
        <v>1382</v>
      </c>
      <c r="E12321" s="26">
        <v>890</v>
      </c>
      <c r="G12321" s="21" t="s">
        <v>1832</v>
      </c>
    </row>
    <row r="12322" spans="1:7" x14ac:dyDescent="0.25">
      <c r="A12322" s="21" t="s">
        <v>2119</v>
      </c>
      <c r="B12322" s="25">
        <v>42727</v>
      </c>
      <c r="C12322" s="21" t="s">
        <v>1015</v>
      </c>
      <c r="D12322" s="21" t="s">
        <v>1382</v>
      </c>
      <c r="E12322" s="26">
        <v>160</v>
      </c>
      <c r="G12322" s="21" t="s">
        <v>2552</v>
      </c>
    </row>
    <row r="12323" spans="1:7" x14ac:dyDescent="0.25">
      <c r="A12323" s="21" t="s">
        <v>2119</v>
      </c>
      <c r="B12323" s="25">
        <v>42727</v>
      </c>
      <c r="C12323" s="21" t="s">
        <v>1015</v>
      </c>
      <c r="D12323" s="21" t="s">
        <v>40</v>
      </c>
      <c r="E12323" s="26">
        <v>2950</v>
      </c>
      <c r="G12323" s="21" t="s">
        <v>2836</v>
      </c>
    </row>
    <row r="12324" spans="1:7" x14ac:dyDescent="0.25">
      <c r="A12324" s="21" t="s">
        <v>2119</v>
      </c>
      <c r="B12324" s="25">
        <v>42727</v>
      </c>
      <c r="C12324" s="21" t="s">
        <v>1015</v>
      </c>
      <c r="D12324" s="21" t="s">
        <v>40</v>
      </c>
      <c r="E12324" s="26">
        <v>135</v>
      </c>
      <c r="G12324" s="21" t="s">
        <v>2837</v>
      </c>
    </row>
    <row r="12325" spans="1:7" x14ac:dyDescent="0.25">
      <c r="A12325" s="21" t="s">
        <v>2119</v>
      </c>
      <c r="B12325" s="25">
        <v>42727</v>
      </c>
      <c r="C12325" s="21" t="s">
        <v>1015</v>
      </c>
      <c r="D12325" s="21" t="s">
        <v>40</v>
      </c>
      <c r="E12325" s="26">
        <v>1500</v>
      </c>
      <c r="G12325" s="21" t="s">
        <v>313</v>
      </c>
    </row>
    <row r="12326" spans="1:7" x14ac:dyDescent="0.25">
      <c r="A12326" s="21" t="s">
        <v>2119</v>
      </c>
      <c r="B12326" s="25">
        <v>42727</v>
      </c>
      <c r="C12326" s="21" t="s">
        <v>1015</v>
      </c>
      <c r="D12326" s="21" t="s">
        <v>1382</v>
      </c>
      <c r="E12326" s="26">
        <v>1000</v>
      </c>
      <c r="G12326" s="21" t="s">
        <v>313</v>
      </c>
    </row>
    <row r="12327" spans="1:7" x14ac:dyDescent="0.25">
      <c r="A12327" s="21" t="s">
        <v>2119</v>
      </c>
      <c r="B12327" s="25">
        <v>42727</v>
      </c>
      <c r="C12327" s="21" t="s">
        <v>21</v>
      </c>
      <c r="D12327" s="21" t="s">
        <v>40</v>
      </c>
      <c r="E12327" s="26">
        <v>3360</v>
      </c>
      <c r="G12327" s="21" t="s">
        <v>2786</v>
      </c>
    </row>
    <row r="12328" spans="1:7" x14ac:dyDescent="0.25">
      <c r="A12328" s="21" t="s">
        <v>2119</v>
      </c>
      <c r="B12328" s="25">
        <v>42727</v>
      </c>
      <c r="C12328" s="21" t="s">
        <v>21</v>
      </c>
      <c r="D12328" s="21" t="s">
        <v>40</v>
      </c>
      <c r="E12328" s="26">
        <v>270</v>
      </c>
      <c r="G12328" s="21" t="s">
        <v>568</v>
      </c>
    </row>
    <row r="12329" spans="1:7" x14ac:dyDescent="0.25">
      <c r="A12329" s="21" t="s">
        <v>2119</v>
      </c>
      <c r="B12329" s="25">
        <v>42727</v>
      </c>
      <c r="C12329" s="21" t="s">
        <v>21</v>
      </c>
      <c r="D12329" s="21" t="s">
        <v>40</v>
      </c>
      <c r="E12329" s="26">
        <v>135</v>
      </c>
      <c r="G12329" s="21" t="s">
        <v>259</v>
      </c>
    </row>
    <row r="12330" spans="1:7" x14ac:dyDescent="0.25">
      <c r="A12330" s="21" t="s">
        <v>2119</v>
      </c>
      <c r="B12330" s="25">
        <v>42727</v>
      </c>
      <c r="C12330" s="21" t="s">
        <v>21</v>
      </c>
      <c r="D12330" s="21" t="s">
        <v>2039</v>
      </c>
      <c r="E12330" s="26">
        <v>2500</v>
      </c>
      <c r="G12330" s="21" t="s">
        <v>2481</v>
      </c>
    </row>
    <row r="12331" spans="1:7" x14ac:dyDescent="0.25">
      <c r="A12331" s="21" t="s">
        <v>2119</v>
      </c>
      <c r="B12331" s="25">
        <v>42727</v>
      </c>
      <c r="C12331" s="21" t="s">
        <v>6</v>
      </c>
      <c r="D12331" s="21" t="s">
        <v>2873</v>
      </c>
      <c r="E12331" s="21"/>
      <c r="F12331" s="55">
        <v>374.51</v>
      </c>
      <c r="G12331" s="21" t="s">
        <v>2786</v>
      </c>
    </row>
    <row r="12332" spans="1:7" x14ac:dyDescent="0.25">
      <c r="A12332" s="21" t="s">
        <v>2119</v>
      </c>
      <c r="B12332" s="25">
        <v>42727</v>
      </c>
      <c r="C12332" s="21" t="s">
        <v>6</v>
      </c>
      <c r="D12332" s="21" t="s">
        <v>2874</v>
      </c>
      <c r="E12332" s="21"/>
      <c r="F12332" s="55">
        <v>145.35</v>
      </c>
      <c r="G12332" s="21" t="s">
        <v>2540</v>
      </c>
    </row>
    <row r="12333" spans="1:7" x14ac:dyDescent="0.25">
      <c r="A12333" s="21" t="s">
        <v>2119</v>
      </c>
      <c r="B12333" s="25">
        <v>42728</v>
      </c>
      <c r="C12333" s="21">
        <v>3014551503</v>
      </c>
      <c r="D12333" s="21" t="s">
        <v>299</v>
      </c>
      <c r="E12333" s="21"/>
      <c r="F12333" s="55">
        <v>-843.88</v>
      </c>
      <c r="G12333" s="21" t="s">
        <v>2552</v>
      </c>
    </row>
    <row r="12334" spans="1:7" x14ac:dyDescent="0.25">
      <c r="A12334" s="21" t="s">
        <v>2119</v>
      </c>
      <c r="B12334" s="25">
        <v>42728</v>
      </c>
      <c r="C12334" s="21" t="s">
        <v>1230</v>
      </c>
      <c r="D12334" s="21" t="s">
        <v>2875</v>
      </c>
      <c r="E12334" s="21"/>
      <c r="F12334" s="55">
        <v>214.02</v>
      </c>
      <c r="G12334" s="21" t="s">
        <v>2552</v>
      </c>
    </row>
    <row r="12335" spans="1:7" x14ac:dyDescent="0.25">
      <c r="A12335" s="21" t="s">
        <v>2119</v>
      </c>
      <c r="B12335" s="25">
        <v>42730</v>
      </c>
      <c r="C12335" s="21" t="s">
        <v>6</v>
      </c>
      <c r="D12335" s="21" t="s">
        <v>2876</v>
      </c>
      <c r="E12335" s="21"/>
      <c r="F12335" s="55">
        <v>452.83</v>
      </c>
      <c r="G12335" s="21" t="s">
        <v>2540</v>
      </c>
    </row>
    <row r="12336" spans="1:7" x14ac:dyDescent="0.25">
      <c r="A12336" s="21" t="s">
        <v>2119</v>
      </c>
      <c r="B12336" s="25">
        <v>42730</v>
      </c>
      <c r="C12336" s="21">
        <v>3014551503</v>
      </c>
      <c r="D12336" s="21" t="s">
        <v>299</v>
      </c>
      <c r="E12336" s="21"/>
      <c r="F12336" s="55">
        <v>94.4</v>
      </c>
      <c r="G12336" s="21" t="s">
        <v>2552</v>
      </c>
    </row>
    <row r="12337" spans="1:7" x14ac:dyDescent="0.25">
      <c r="A12337" s="21" t="s">
        <v>2119</v>
      </c>
      <c r="B12337" s="25">
        <v>42730</v>
      </c>
      <c r="C12337" s="21" t="s">
        <v>6</v>
      </c>
      <c r="D12337" s="21" t="s">
        <v>2877</v>
      </c>
      <c r="E12337" s="21"/>
      <c r="F12337" s="55">
        <v>381.93</v>
      </c>
      <c r="G12337" s="21" t="s">
        <v>2878</v>
      </c>
    </row>
    <row r="12338" spans="1:7" x14ac:dyDescent="0.25">
      <c r="A12338" s="21" t="s">
        <v>2119</v>
      </c>
      <c r="B12338" s="25">
        <v>42730</v>
      </c>
      <c r="C12338" s="21" t="s">
        <v>6</v>
      </c>
      <c r="D12338" s="21" t="s">
        <v>2879</v>
      </c>
      <c r="E12338" s="21"/>
      <c r="F12338" s="55">
        <v>104.48</v>
      </c>
      <c r="G12338" s="21" t="s">
        <v>2012</v>
      </c>
    </row>
    <row r="12339" spans="1:7" x14ac:dyDescent="0.25">
      <c r="A12339" s="21" t="s">
        <v>2119</v>
      </c>
      <c r="B12339" s="25">
        <v>42730</v>
      </c>
      <c r="C12339" s="21" t="s">
        <v>1230</v>
      </c>
      <c r="D12339" s="21" t="s">
        <v>2880</v>
      </c>
      <c r="E12339" s="21"/>
      <c r="F12339" s="55">
        <v>537.33000000000004</v>
      </c>
      <c r="G12339" s="21" t="s">
        <v>2836</v>
      </c>
    </row>
    <row r="12340" spans="1:7" x14ac:dyDescent="0.25">
      <c r="A12340" s="21" t="s">
        <v>2119</v>
      </c>
      <c r="B12340" s="25">
        <v>42731</v>
      </c>
      <c r="C12340" s="21" t="s">
        <v>1015</v>
      </c>
      <c r="D12340" s="21" t="s">
        <v>1018</v>
      </c>
      <c r="E12340" s="26">
        <v>244.26</v>
      </c>
      <c r="G12340" s="21" t="s">
        <v>2552</v>
      </c>
    </row>
    <row r="12341" spans="1:7" x14ac:dyDescent="0.25">
      <c r="A12341" s="21" t="s">
        <v>2119</v>
      </c>
      <c r="B12341" s="25">
        <v>42731</v>
      </c>
      <c r="C12341" s="21" t="s">
        <v>1015</v>
      </c>
      <c r="D12341" s="21" t="s">
        <v>1216</v>
      </c>
      <c r="E12341" s="26">
        <v>1000</v>
      </c>
      <c r="G12341" s="21" t="s">
        <v>313</v>
      </c>
    </row>
    <row r="12342" spans="1:7" x14ac:dyDescent="0.25">
      <c r="A12342" s="21" t="s">
        <v>2119</v>
      </c>
      <c r="B12342" s="25">
        <v>42731</v>
      </c>
      <c r="C12342" s="21" t="s">
        <v>21</v>
      </c>
      <c r="D12342" s="21" t="s">
        <v>40</v>
      </c>
      <c r="E12342" s="26">
        <v>150</v>
      </c>
      <c r="G12342" s="21" t="s">
        <v>259</v>
      </c>
    </row>
    <row r="12343" spans="1:7" x14ac:dyDescent="0.25">
      <c r="A12343" s="21" t="s">
        <v>2119</v>
      </c>
      <c r="B12343" s="25">
        <v>42731</v>
      </c>
      <c r="C12343" s="21" t="s">
        <v>6</v>
      </c>
      <c r="D12343" s="21" t="s">
        <v>2881</v>
      </c>
      <c r="E12343" s="21"/>
      <c r="F12343" s="55">
        <v>127.5</v>
      </c>
      <c r="G12343" s="21" t="s">
        <v>2012</v>
      </c>
    </row>
    <row r="12344" spans="1:7" x14ac:dyDescent="0.25">
      <c r="A12344" s="21" t="s">
        <v>2119</v>
      </c>
      <c r="B12344" s="25">
        <v>42731</v>
      </c>
      <c r="C12344" s="21" t="s">
        <v>6</v>
      </c>
      <c r="D12344" s="21" t="s">
        <v>2882</v>
      </c>
      <c r="E12344" s="21"/>
      <c r="F12344" s="55">
        <v>803</v>
      </c>
      <c r="G12344" s="21" t="s">
        <v>2540</v>
      </c>
    </row>
    <row r="12345" spans="1:7" x14ac:dyDescent="0.25">
      <c r="A12345" s="21" t="s">
        <v>2119</v>
      </c>
      <c r="B12345" s="25">
        <v>42732</v>
      </c>
      <c r="C12345" s="21" t="s">
        <v>21</v>
      </c>
      <c r="D12345" s="21" t="s">
        <v>1419</v>
      </c>
      <c r="E12345" s="26">
        <v>11525</v>
      </c>
      <c r="G12345" s="21" t="s">
        <v>2540</v>
      </c>
    </row>
    <row r="12346" spans="1:7" x14ac:dyDescent="0.25">
      <c r="A12346" s="21" t="s">
        <v>2119</v>
      </c>
      <c r="B12346" s="25">
        <v>42732</v>
      </c>
      <c r="C12346" s="21" t="s">
        <v>6</v>
      </c>
      <c r="D12346" s="21" t="s">
        <v>299</v>
      </c>
      <c r="E12346" s="21"/>
      <c r="F12346" s="55">
        <v>-281.95</v>
      </c>
      <c r="G12346" s="21" t="s">
        <v>1453</v>
      </c>
    </row>
    <row r="12347" spans="1:7" x14ac:dyDescent="0.25">
      <c r="A12347" s="21" t="s">
        <v>2119</v>
      </c>
      <c r="B12347" s="25">
        <v>42732</v>
      </c>
      <c r="C12347" s="21" t="s">
        <v>1230</v>
      </c>
      <c r="D12347" s="21" t="s">
        <v>2883</v>
      </c>
      <c r="E12347" s="21"/>
      <c r="F12347" s="55">
        <v>431.02</v>
      </c>
      <c r="G12347" s="21" t="s">
        <v>2552</v>
      </c>
    </row>
    <row r="12348" spans="1:7" x14ac:dyDescent="0.25">
      <c r="A12348" s="21" t="s">
        <v>2119</v>
      </c>
      <c r="B12348" s="25">
        <v>42732</v>
      </c>
      <c r="C12348" s="21" t="s">
        <v>1230</v>
      </c>
      <c r="D12348" s="21" t="s">
        <v>2884</v>
      </c>
      <c r="E12348" s="21"/>
      <c r="F12348" s="55">
        <v>746.86</v>
      </c>
      <c r="G12348" s="21" t="s">
        <v>2836</v>
      </c>
    </row>
    <row r="12349" spans="1:7" x14ac:dyDescent="0.25">
      <c r="A12349" s="21" t="s">
        <v>2119</v>
      </c>
      <c r="B12349" s="25">
        <v>42732</v>
      </c>
      <c r="C12349" s="21" t="s">
        <v>1230</v>
      </c>
      <c r="D12349" s="21" t="s">
        <v>2122</v>
      </c>
      <c r="F12349" s="26">
        <v>1488.65</v>
      </c>
      <c r="G12349" s="21" t="s">
        <v>2836</v>
      </c>
    </row>
    <row r="12350" spans="1:7" x14ac:dyDescent="0.25">
      <c r="A12350" s="21" t="s">
        <v>2119</v>
      </c>
      <c r="B12350" s="25">
        <v>42732</v>
      </c>
      <c r="C12350" s="21" t="s">
        <v>1230</v>
      </c>
      <c r="D12350" s="21" t="s">
        <v>2122</v>
      </c>
      <c r="F12350" s="26">
        <v>25.81</v>
      </c>
      <c r="G12350" s="21" t="s">
        <v>2836</v>
      </c>
    </row>
    <row r="12351" spans="1:7" x14ac:dyDescent="0.25">
      <c r="A12351" s="21" t="s">
        <v>2119</v>
      </c>
      <c r="B12351" s="25">
        <v>42733</v>
      </c>
      <c r="C12351" s="21" t="s">
        <v>1015</v>
      </c>
      <c r="D12351" s="21" t="s">
        <v>2835</v>
      </c>
      <c r="E12351" s="26">
        <v>210</v>
      </c>
      <c r="G12351" s="21" t="s">
        <v>97</v>
      </c>
    </row>
    <row r="12352" spans="1:7" x14ac:dyDescent="0.25">
      <c r="A12352" s="21" t="s">
        <v>2119</v>
      </c>
      <c r="B12352" s="25">
        <v>42733</v>
      </c>
      <c r="C12352" s="21" t="s">
        <v>1015</v>
      </c>
      <c r="D12352" s="21" t="s">
        <v>255</v>
      </c>
      <c r="E12352" s="26">
        <v>2000</v>
      </c>
      <c r="G12352" s="21" t="s">
        <v>2836</v>
      </c>
    </row>
    <row r="12353" spans="1:7" x14ac:dyDescent="0.25">
      <c r="A12353" s="21" t="s">
        <v>2119</v>
      </c>
      <c r="B12353" s="25">
        <v>42733</v>
      </c>
      <c r="C12353" s="21" t="s">
        <v>21</v>
      </c>
      <c r="D12353" s="21" t="s">
        <v>525</v>
      </c>
      <c r="E12353" s="26">
        <v>68</v>
      </c>
      <c r="G12353" s="21" t="s">
        <v>525</v>
      </c>
    </row>
    <row r="12354" spans="1:7" x14ac:dyDescent="0.25">
      <c r="A12354" s="21" t="s">
        <v>2119</v>
      </c>
      <c r="B12354" s="25">
        <v>42733</v>
      </c>
      <c r="C12354" s="21">
        <v>3014551503</v>
      </c>
      <c r="D12354" s="21" t="s">
        <v>299</v>
      </c>
      <c r="E12354" s="21"/>
      <c r="F12354" s="55">
        <v>260.83999999999997</v>
      </c>
      <c r="G12354" s="21" t="s">
        <v>2885</v>
      </c>
    </row>
    <row r="12355" spans="1:7" x14ac:dyDescent="0.25">
      <c r="A12355" s="21" t="s">
        <v>2119</v>
      </c>
      <c r="B12355" s="25">
        <v>42733</v>
      </c>
      <c r="C12355" s="21" t="s">
        <v>6</v>
      </c>
      <c r="D12355" s="21" t="s">
        <v>2886</v>
      </c>
      <c r="E12355" s="21"/>
      <c r="F12355" s="55">
        <v>348.01</v>
      </c>
      <c r="G12355" s="21" t="s">
        <v>2540</v>
      </c>
    </row>
    <row r="12356" spans="1:7" x14ac:dyDescent="0.25">
      <c r="A12356" s="21" t="s">
        <v>2119</v>
      </c>
      <c r="B12356" s="25">
        <v>42733</v>
      </c>
      <c r="C12356" s="21" t="s">
        <v>1230</v>
      </c>
      <c r="D12356" s="21" t="s">
        <v>3709</v>
      </c>
      <c r="F12356" s="26">
        <v>190.9</v>
      </c>
      <c r="G12356" s="21" t="s">
        <v>2836</v>
      </c>
    </row>
    <row r="12357" spans="1:7" x14ac:dyDescent="0.25">
      <c r="A12357" s="21" t="s">
        <v>2119</v>
      </c>
      <c r="B12357" s="25">
        <v>42734</v>
      </c>
      <c r="C12357" s="21" t="s">
        <v>1015</v>
      </c>
      <c r="D12357" s="21" t="s">
        <v>1382</v>
      </c>
      <c r="E12357" s="26">
        <v>2000</v>
      </c>
      <c r="G12357" s="21" t="s">
        <v>2552</v>
      </c>
    </row>
    <row r="12358" spans="1:7" x14ac:dyDescent="0.25">
      <c r="A12358" s="21" t="s">
        <v>2119</v>
      </c>
      <c r="B12358" s="25">
        <v>42734</v>
      </c>
      <c r="C12358" s="21" t="s">
        <v>1015</v>
      </c>
      <c r="D12358" s="21" t="s">
        <v>1382</v>
      </c>
      <c r="E12358" s="26">
        <v>500</v>
      </c>
      <c r="G12358" s="21" t="s">
        <v>2552</v>
      </c>
    </row>
    <row r="12359" spans="1:7" x14ac:dyDescent="0.25">
      <c r="A12359" s="21" t="s">
        <v>2119</v>
      </c>
      <c r="B12359" s="25">
        <v>42734</v>
      </c>
      <c r="C12359" s="21" t="s">
        <v>1015</v>
      </c>
      <c r="D12359" s="21" t="s">
        <v>40</v>
      </c>
      <c r="E12359" s="26">
        <v>3240</v>
      </c>
      <c r="G12359" s="21" t="s">
        <v>2836</v>
      </c>
    </row>
    <row r="12360" spans="1:7" x14ac:dyDescent="0.25">
      <c r="A12360" s="21" t="s">
        <v>2119</v>
      </c>
      <c r="B12360" s="25">
        <v>42734</v>
      </c>
      <c r="C12360" s="21" t="s">
        <v>1015</v>
      </c>
      <c r="D12360" s="21" t="s">
        <v>40</v>
      </c>
      <c r="E12360" s="26">
        <v>1675</v>
      </c>
      <c r="G12360" s="21" t="s">
        <v>2786</v>
      </c>
    </row>
    <row r="12361" spans="1:7" x14ac:dyDescent="0.25">
      <c r="A12361" s="21" t="s">
        <v>2119</v>
      </c>
      <c r="B12361" s="25">
        <v>42734</v>
      </c>
      <c r="C12361" s="21" t="s">
        <v>1015</v>
      </c>
      <c r="D12361" s="21" t="s">
        <v>40</v>
      </c>
      <c r="E12361" s="26">
        <f>5265-4915</f>
        <v>350</v>
      </c>
      <c r="G12361" s="21" t="s">
        <v>2012</v>
      </c>
    </row>
    <row r="12362" spans="1:7" x14ac:dyDescent="0.25">
      <c r="A12362" s="21" t="s">
        <v>2119</v>
      </c>
      <c r="B12362" s="25">
        <v>42734</v>
      </c>
      <c r="C12362" s="21" t="s">
        <v>1230</v>
      </c>
      <c r="D12362" s="21" t="s">
        <v>2887</v>
      </c>
      <c r="E12362" s="21"/>
      <c r="F12362" s="55">
        <v>149.76</v>
      </c>
      <c r="G12362" s="21" t="s">
        <v>2552</v>
      </c>
    </row>
    <row r="12363" spans="1:7" x14ac:dyDescent="0.25">
      <c r="A12363" s="21" t="s">
        <v>2119</v>
      </c>
      <c r="B12363" s="25">
        <v>42734</v>
      </c>
      <c r="C12363" s="21" t="s">
        <v>6</v>
      </c>
      <c r="D12363" s="21" t="s">
        <v>2888</v>
      </c>
      <c r="E12363" s="21"/>
      <c r="F12363" s="55">
        <v>504.25</v>
      </c>
      <c r="G12363" s="21" t="s">
        <v>2540</v>
      </c>
    </row>
    <row r="12364" spans="1:7" x14ac:dyDescent="0.25">
      <c r="A12364" s="21" t="s">
        <v>2119</v>
      </c>
      <c r="B12364" s="25">
        <v>42734</v>
      </c>
      <c r="C12364" s="21" t="s">
        <v>6</v>
      </c>
      <c r="D12364" s="21" t="s">
        <v>2889</v>
      </c>
      <c r="E12364" s="21"/>
      <c r="F12364" s="55">
        <v>497.96</v>
      </c>
      <c r="G12364" s="21" t="s">
        <v>2540</v>
      </c>
    </row>
    <row r="12365" spans="1:7" x14ac:dyDescent="0.25">
      <c r="A12365" s="21" t="s">
        <v>2119</v>
      </c>
      <c r="B12365" s="25">
        <v>42734</v>
      </c>
      <c r="C12365" s="21" t="s">
        <v>1230</v>
      </c>
      <c r="D12365" s="21" t="s">
        <v>2890</v>
      </c>
      <c r="E12365" s="21"/>
      <c r="F12365" s="55">
        <v>365.16</v>
      </c>
      <c r="G12365" s="21" t="s">
        <v>2836</v>
      </c>
    </row>
    <row r="12366" spans="1:7" x14ac:dyDescent="0.25">
      <c r="A12366" s="21" t="s">
        <v>2119</v>
      </c>
      <c r="B12366" s="25">
        <v>42734</v>
      </c>
      <c r="C12366" s="21" t="s">
        <v>6</v>
      </c>
      <c r="D12366" s="21" t="s">
        <v>2891</v>
      </c>
      <c r="E12366" s="21"/>
      <c r="F12366" s="55">
        <v>225.52</v>
      </c>
      <c r="G12366" s="21" t="s">
        <v>2892</v>
      </c>
    </row>
    <row r="12367" spans="1:7" x14ac:dyDescent="0.25">
      <c r="A12367" s="21" t="s">
        <v>2119</v>
      </c>
      <c r="B12367" s="25">
        <v>42735</v>
      </c>
      <c r="C12367" s="21">
        <v>3014551503</v>
      </c>
      <c r="D12367" s="21" t="s">
        <v>299</v>
      </c>
      <c r="E12367" s="21"/>
      <c r="F12367" s="55">
        <v>50.78</v>
      </c>
      <c r="G12367" s="21" t="s">
        <v>2552</v>
      </c>
    </row>
    <row r="12368" spans="1:7" x14ac:dyDescent="0.25">
      <c r="A12368" s="21" t="s">
        <v>2119</v>
      </c>
      <c r="B12368" s="25">
        <v>42736</v>
      </c>
      <c r="C12368" s="21" t="s">
        <v>6</v>
      </c>
      <c r="D12368" s="21" t="s">
        <v>299</v>
      </c>
      <c r="E12368" s="21"/>
      <c r="F12368" s="55">
        <v>62.52</v>
      </c>
      <c r="G12368" s="21" t="s">
        <v>2121</v>
      </c>
    </row>
    <row r="12369" spans="1:7" x14ac:dyDescent="0.25">
      <c r="A12369" s="21" t="s">
        <v>2119</v>
      </c>
      <c r="B12369" s="25">
        <v>42737</v>
      </c>
      <c r="C12369" s="21" t="s">
        <v>6</v>
      </c>
      <c r="D12369" s="21" t="s">
        <v>2893</v>
      </c>
      <c r="E12369" s="21"/>
      <c r="F12369" s="55">
        <v>416.43</v>
      </c>
      <c r="G12369" s="21" t="s">
        <v>2540</v>
      </c>
    </row>
    <row r="12370" spans="1:7" x14ac:dyDescent="0.25">
      <c r="A12370" s="21" t="s">
        <v>2119</v>
      </c>
      <c r="B12370" s="25">
        <v>42737</v>
      </c>
      <c r="C12370" s="21" t="s">
        <v>1230</v>
      </c>
      <c r="D12370" s="21" t="s">
        <v>2894</v>
      </c>
      <c r="E12370" s="21"/>
      <c r="F12370" s="55">
        <v>727.38</v>
      </c>
      <c r="G12370" s="21" t="s">
        <v>2552</v>
      </c>
    </row>
    <row r="12371" spans="1:7" x14ac:dyDescent="0.25">
      <c r="A12371" s="21" t="s">
        <v>2119</v>
      </c>
      <c r="B12371" s="25">
        <v>42738</v>
      </c>
      <c r="C12371" s="21" t="s">
        <v>6</v>
      </c>
      <c r="D12371" s="21" t="s">
        <v>2895</v>
      </c>
      <c r="E12371" s="21"/>
      <c r="F12371" s="55">
        <v>324.5</v>
      </c>
      <c r="G12371" s="21" t="s">
        <v>2540</v>
      </c>
    </row>
    <row r="12372" spans="1:7" x14ac:dyDescent="0.25">
      <c r="A12372" s="21" t="s">
        <v>2119</v>
      </c>
      <c r="B12372" s="25">
        <v>42738</v>
      </c>
      <c r="C12372" s="21" t="s">
        <v>6</v>
      </c>
      <c r="D12372" s="21" t="s">
        <v>2896</v>
      </c>
      <c r="E12372" s="21"/>
      <c r="F12372" s="55">
        <v>461.75</v>
      </c>
      <c r="G12372" s="21" t="s">
        <v>2786</v>
      </c>
    </row>
    <row r="12373" spans="1:7" x14ac:dyDescent="0.25">
      <c r="A12373" s="21" t="s">
        <v>2119</v>
      </c>
      <c r="B12373" s="25">
        <v>42738</v>
      </c>
      <c r="C12373" s="21" t="s">
        <v>6</v>
      </c>
      <c r="D12373" s="21" t="s">
        <v>2897</v>
      </c>
      <c r="E12373" s="21"/>
      <c r="F12373" s="55">
        <v>82.59</v>
      </c>
      <c r="G12373" s="21" t="s">
        <v>2840</v>
      </c>
    </row>
    <row r="12374" spans="1:7" x14ac:dyDescent="0.25">
      <c r="A12374" s="21" t="s">
        <v>2119</v>
      </c>
      <c r="B12374" s="25">
        <v>42738</v>
      </c>
      <c r="C12374" s="21" t="s">
        <v>1230</v>
      </c>
      <c r="D12374" s="21" t="s">
        <v>2898</v>
      </c>
      <c r="E12374" s="21"/>
      <c r="F12374" s="55">
        <v>962.93</v>
      </c>
      <c r="G12374" s="21" t="s">
        <v>2552</v>
      </c>
    </row>
    <row r="12375" spans="1:7" x14ac:dyDescent="0.25">
      <c r="A12375" s="21" t="s">
        <v>2119</v>
      </c>
      <c r="B12375" s="25">
        <v>42738</v>
      </c>
      <c r="C12375" s="21" t="s">
        <v>1230</v>
      </c>
      <c r="D12375" s="21" t="s">
        <v>2899</v>
      </c>
      <c r="E12375" s="21"/>
      <c r="F12375" s="55">
        <v>673.36</v>
      </c>
      <c r="G12375" s="21" t="s">
        <v>2836</v>
      </c>
    </row>
    <row r="12376" spans="1:7" x14ac:dyDescent="0.25">
      <c r="A12376" s="21" t="s">
        <v>2119</v>
      </c>
      <c r="B12376" s="25">
        <v>42738</v>
      </c>
      <c r="C12376" s="21" t="s">
        <v>6</v>
      </c>
      <c r="D12376" s="21" t="s">
        <v>2900</v>
      </c>
      <c r="E12376" s="21"/>
      <c r="F12376" s="55">
        <v>498.87</v>
      </c>
      <c r="G12376" s="21" t="s">
        <v>2786</v>
      </c>
    </row>
    <row r="12377" spans="1:7" x14ac:dyDescent="0.25">
      <c r="A12377" s="21" t="s">
        <v>2119</v>
      </c>
      <c r="B12377" s="25">
        <v>42738</v>
      </c>
      <c r="C12377" s="21" t="s">
        <v>1015</v>
      </c>
      <c r="D12377" s="21" t="s">
        <v>528</v>
      </c>
      <c r="E12377" s="26">
        <v>4800</v>
      </c>
      <c r="G12377" s="21" t="s">
        <v>2540</v>
      </c>
    </row>
    <row r="12378" spans="1:7" x14ac:dyDescent="0.25">
      <c r="A12378" s="21" t="s">
        <v>2119</v>
      </c>
      <c r="B12378" s="25">
        <v>42739</v>
      </c>
      <c r="C12378" s="21" t="s">
        <v>6</v>
      </c>
      <c r="D12378" s="21" t="s">
        <v>2901</v>
      </c>
      <c r="E12378" s="21"/>
      <c r="F12378" s="55">
        <v>687.71</v>
      </c>
      <c r="G12378" s="21" t="s">
        <v>1421</v>
      </c>
    </row>
    <row r="12379" spans="1:7" x14ac:dyDescent="0.25">
      <c r="A12379" s="21" t="s">
        <v>2119</v>
      </c>
      <c r="B12379" s="25">
        <v>42739</v>
      </c>
      <c r="C12379" s="21" t="s">
        <v>6</v>
      </c>
      <c r="D12379" s="21" t="s">
        <v>2902</v>
      </c>
      <c r="E12379" s="21"/>
      <c r="F12379" s="55">
        <v>528.92999999999995</v>
      </c>
      <c r="G12379" s="21" t="s">
        <v>2540</v>
      </c>
    </row>
    <row r="12380" spans="1:7" x14ac:dyDescent="0.25">
      <c r="A12380" s="21" t="s">
        <v>2119</v>
      </c>
      <c r="B12380" s="25">
        <v>42740</v>
      </c>
      <c r="C12380" s="21" t="s">
        <v>1230</v>
      </c>
      <c r="D12380" s="21" t="s">
        <v>2903</v>
      </c>
      <c r="E12380" s="21"/>
      <c r="F12380" s="55">
        <v>1131.3</v>
      </c>
      <c r="G12380" s="21" t="s">
        <v>2836</v>
      </c>
    </row>
    <row r="12381" spans="1:7" x14ac:dyDescent="0.25">
      <c r="A12381" s="21" t="s">
        <v>2119</v>
      </c>
      <c r="B12381" s="25">
        <v>42740</v>
      </c>
      <c r="C12381" s="21" t="s">
        <v>6</v>
      </c>
      <c r="D12381" s="21" t="s">
        <v>2904</v>
      </c>
      <c r="E12381" s="21"/>
      <c r="F12381" s="55">
        <v>2034.72</v>
      </c>
      <c r="G12381" s="21" t="s">
        <v>2540</v>
      </c>
    </row>
    <row r="12382" spans="1:7" x14ac:dyDescent="0.25">
      <c r="A12382" s="21" t="s">
        <v>2119</v>
      </c>
      <c r="B12382" s="25">
        <v>42740</v>
      </c>
      <c r="C12382" s="21" t="s">
        <v>1230</v>
      </c>
      <c r="D12382" s="21" t="s">
        <v>2122</v>
      </c>
      <c r="F12382" s="26">
        <v>376.58</v>
      </c>
      <c r="G12382" s="21" t="s">
        <v>2836</v>
      </c>
    </row>
    <row r="12383" spans="1:7" x14ac:dyDescent="0.25">
      <c r="A12383" s="21" t="s">
        <v>2119</v>
      </c>
      <c r="B12383" s="25">
        <v>42740</v>
      </c>
      <c r="C12383" t="s">
        <v>6</v>
      </c>
      <c r="D12383" t="s">
        <v>1112</v>
      </c>
      <c r="F12383" s="26">
        <v>376.58</v>
      </c>
      <c r="G12383" t="s">
        <v>2836</v>
      </c>
    </row>
    <row r="12384" spans="1:7" x14ac:dyDescent="0.25">
      <c r="A12384" s="21" t="s">
        <v>2119</v>
      </c>
      <c r="B12384" s="25">
        <v>42741</v>
      </c>
      <c r="C12384" s="21" t="s">
        <v>6</v>
      </c>
      <c r="D12384" s="21" t="s">
        <v>2905</v>
      </c>
      <c r="E12384" s="21"/>
      <c r="F12384" s="55">
        <v>649.79999999999995</v>
      </c>
      <c r="G12384" s="21" t="s">
        <v>2540</v>
      </c>
    </row>
    <row r="12385" spans="1:7" x14ac:dyDescent="0.25">
      <c r="A12385" s="21" t="s">
        <v>2119</v>
      </c>
      <c r="B12385" s="25">
        <v>42741</v>
      </c>
      <c r="C12385" s="21" t="s">
        <v>1230</v>
      </c>
      <c r="D12385" s="21" t="s">
        <v>2906</v>
      </c>
      <c r="E12385" s="21"/>
      <c r="F12385" s="55">
        <v>358.36</v>
      </c>
      <c r="G12385" s="21" t="s">
        <v>2037</v>
      </c>
    </row>
    <row r="12386" spans="1:7" x14ac:dyDescent="0.25">
      <c r="A12386" s="21" t="s">
        <v>2119</v>
      </c>
      <c r="B12386" s="25">
        <v>42741</v>
      </c>
      <c r="C12386" s="21" t="s">
        <v>1230</v>
      </c>
      <c r="D12386" s="21" t="s">
        <v>2907</v>
      </c>
      <c r="E12386" s="21"/>
      <c r="F12386" s="55">
        <v>150.56</v>
      </c>
      <c r="G12386" s="21" t="s">
        <v>2836</v>
      </c>
    </row>
    <row r="12387" spans="1:7" x14ac:dyDescent="0.25">
      <c r="A12387" s="21" t="s">
        <v>2119</v>
      </c>
      <c r="B12387" s="25">
        <v>42741</v>
      </c>
      <c r="C12387" s="21" t="s">
        <v>1015</v>
      </c>
      <c r="D12387" s="21" t="s">
        <v>1419</v>
      </c>
      <c r="E12387" s="26">
        <v>3500</v>
      </c>
      <c r="G12387" s="21" t="s">
        <v>2540</v>
      </c>
    </row>
    <row r="12388" spans="1:7" x14ac:dyDescent="0.25">
      <c r="A12388" s="21" t="s">
        <v>2119</v>
      </c>
      <c r="B12388" s="25">
        <v>42742</v>
      </c>
      <c r="C12388" s="21" t="s">
        <v>6</v>
      </c>
      <c r="D12388" s="21" t="s">
        <v>2908</v>
      </c>
      <c r="E12388" s="21"/>
      <c r="F12388" s="55">
        <v>54.17</v>
      </c>
      <c r="G12388" s="21" t="s">
        <v>2540</v>
      </c>
    </row>
    <row r="12389" spans="1:7" x14ac:dyDescent="0.25">
      <c r="A12389" s="21" t="s">
        <v>2119</v>
      </c>
      <c r="B12389" s="25">
        <v>42742</v>
      </c>
      <c r="C12389" s="21">
        <v>3014551503</v>
      </c>
      <c r="D12389" s="21" t="s">
        <v>2909</v>
      </c>
      <c r="E12389" s="21"/>
      <c r="F12389" s="55">
        <v>106.22</v>
      </c>
      <c r="G12389" s="21" t="s">
        <v>1101</v>
      </c>
    </row>
    <row r="12390" spans="1:7" x14ac:dyDescent="0.25">
      <c r="A12390" s="21" t="s">
        <v>2119</v>
      </c>
      <c r="B12390" s="25">
        <v>42744</v>
      </c>
      <c r="C12390" s="21" t="s">
        <v>1230</v>
      </c>
      <c r="D12390" s="21" t="s">
        <v>2910</v>
      </c>
      <c r="E12390" s="21"/>
      <c r="F12390" s="55">
        <v>324.74</v>
      </c>
      <c r="G12390" s="21" t="s">
        <v>1405</v>
      </c>
    </row>
    <row r="12391" spans="1:7" x14ac:dyDescent="0.25">
      <c r="A12391" s="21" t="s">
        <v>2119</v>
      </c>
      <c r="B12391" s="25">
        <v>42744</v>
      </c>
      <c r="C12391" s="21" t="s">
        <v>6</v>
      </c>
      <c r="D12391" s="21" t="s">
        <v>2911</v>
      </c>
      <c r="E12391" s="21"/>
      <c r="F12391" s="55">
        <v>282.27999999999997</v>
      </c>
      <c r="G12391" s="21" t="s">
        <v>2540</v>
      </c>
    </row>
    <row r="12392" spans="1:7" x14ac:dyDescent="0.25">
      <c r="A12392" s="21" t="s">
        <v>2119</v>
      </c>
      <c r="B12392" s="25">
        <v>42744</v>
      </c>
      <c r="C12392" s="21" t="s">
        <v>6</v>
      </c>
      <c r="D12392" s="21" t="s">
        <v>2912</v>
      </c>
      <c r="E12392" s="21"/>
      <c r="F12392" s="55">
        <v>133.13</v>
      </c>
      <c r="G12392" s="21" t="s">
        <v>2840</v>
      </c>
    </row>
    <row r="12393" spans="1:7" x14ac:dyDescent="0.25">
      <c r="A12393" s="21" t="s">
        <v>2119</v>
      </c>
      <c r="B12393" s="25">
        <v>42744</v>
      </c>
      <c r="C12393" s="21" t="s">
        <v>1230</v>
      </c>
      <c r="D12393" s="21" t="s">
        <v>2913</v>
      </c>
      <c r="E12393" s="21"/>
      <c r="F12393" s="55">
        <v>194.9</v>
      </c>
      <c r="G12393" s="21" t="s">
        <v>2037</v>
      </c>
    </row>
    <row r="12394" spans="1:7" x14ac:dyDescent="0.25">
      <c r="A12394" s="21" t="s">
        <v>2119</v>
      </c>
      <c r="B12394" s="25">
        <v>42744</v>
      </c>
      <c r="C12394" s="21" t="s">
        <v>1015</v>
      </c>
      <c r="D12394" s="21" t="s">
        <v>1018</v>
      </c>
      <c r="E12394" s="26">
        <v>393.99</v>
      </c>
      <c r="G12394" s="21" t="s">
        <v>2840</v>
      </c>
    </row>
    <row r="12395" spans="1:7" x14ac:dyDescent="0.25">
      <c r="A12395" s="21" t="s">
        <v>2119</v>
      </c>
      <c r="B12395" s="25">
        <v>42744</v>
      </c>
      <c r="C12395" s="21" t="s">
        <v>1015</v>
      </c>
      <c r="D12395" s="21" t="s">
        <v>1216</v>
      </c>
      <c r="E12395" s="26">
        <v>500</v>
      </c>
      <c r="G12395" s="21" t="s">
        <v>2825</v>
      </c>
    </row>
    <row r="12396" spans="1:7" x14ac:dyDescent="0.25">
      <c r="A12396" s="21" t="s">
        <v>2119</v>
      </c>
      <c r="B12396" s="25">
        <v>42744</v>
      </c>
      <c r="C12396" s="21" t="s">
        <v>1015</v>
      </c>
      <c r="D12396" s="21" t="s">
        <v>1376</v>
      </c>
      <c r="E12396" s="26">
        <v>1120</v>
      </c>
      <c r="G12396" s="21" t="s">
        <v>2836</v>
      </c>
    </row>
    <row r="12397" spans="1:7" x14ac:dyDescent="0.25">
      <c r="A12397" s="21" t="s">
        <v>2119</v>
      </c>
      <c r="B12397" s="25">
        <v>42744</v>
      </c>
      <c r="C12397" s="21" t="s">
        <v>21</v>
      </c>
      <c r="D12397" s="21" t="s">
        <v>2922</v>
      </c>
      <c r="E12397" s="26">
        <v>97289.3</v>
      </c>
      <c r="G12397" s="21" t="s">
        <v>1006</v>
      </c>
    </row>
    <row r="12398" spans="1:7" x14ac:dyDescent="0.25">
      <c r="A12398" s="21" t="s">
        <v>2119</v>
      </c>
      <c r="B12398" s="25">
        <v>42744</v>
      </c>
      <c r="C12398" s="21" t="s">
        <v>1230</v>
      </c>
      <c r="D12398" s="21" t="s">
        <v>3709</v>
      </c>
      <c r="F12398" s="26">
        <v>132.54</v>
      </c>
      <c r="G12398" s="21" t="s">
        <v>2836</v>
      </c>
    </row>
    <row r="12399" spans="1:7" x14ac:dyDescent="0.25">
      <c r="A12399" s="21" t="s">
        <v>2119</v>
      </c>
      <c r="B12399" s="25">
        <v>42744</v>
      </c>
      <c r="C12399" s="21" t="s">
        <v>1230</v>
      </c>
      <c r="D12399" s="21" t="s">
        <v>1209</v>
      </c>
      <c r="F12399" s="26">
        <v>1924.82</v>
      </c>
      <c r="G12399" s="21" t="s">
        <v>2552</v>
      </c>
    </row>
    <row r="12400" spans="1:7" x14ac:dyDescent="0.25">
      <c r="A12400" s="21" t="s">
        <v>2119</v>
      </c>
      <c r="B12400" s="25">
        <v>42745</v>
      </c>
      <c r="C12400" s="21" t="s">
        <v>6</v>
      </c>
      <c r="D12400" s="21" t="s">
        <v>2914</v>
      </c>
      <c r="E12400" s="21"/>
      <c r="F12400" s="55">
        <v>252.15</v>
      </c>
      <c r="G12400" s="21" t="s">
        <v>2540</v>
      </c>
    </row>
    <row r="12401" spans="1:7" x14ac:dyDescent="0.25">
      <c r="A12401" s="21" t="s">
        <v>2119</v>
      </c>
      <c r="B12401" s="25">
        <v>42745</v>
      </c>
      <c r="C12401" s="21" t="s">
        <v>1015</v>
      </c>
      <c r="D12401" s="21" t="s">
        <v>1018</v>
      </c>
      <c r="E12401" s="26">
        <v>353.97</v>
      </c>
      <c r="G12401" s="21" t="s">
        <v>2840</v>
      </c>
    </row>
    <row r="12402" spans="1:7" x14ac:dyDescent="0.25">
      <c r="A12402" s="21" t="s">
        <v>2119</v>
      </c>
      <c r="B12402" s="25">
        <v>42745</v>
      </c>
      <c r="C12402" s="21" t="s">
        <v>1015</v>
      </c>
      <c r="D12402" s="21" t="s">
        <v>1382</v>
      </c>
      <c r="E12402" s="26">
        <v>2500</v>
      </c>
      <c r="G12402" s="21" t="s">
        <v>2825</v>
      </c>
    </row>
    <row r="12403" spans="1:7" x14ac:dyDescent="0.25">
      <c r="A12403" s="21" t="s">
        <v>2119</v>
      </c>
      <c r="B12403" s="25">
        <v>42745</v>
      </c>
      <c r="C12403" s="21" t="s">
        <v>1015</v>
      </c>
      <c r="D12403" s="21" t="s">
        <v>1382</v>
      </c>
      <c r="E12403" s="26">
        <v>1200</v>
      </c>
      <c r="G12403" s="21" t="s">
        <v>2552</v>
      </c>
    </row>
    <row r="12404" spans="1:7" x14ac:dyDescent="0.25">
      <c r="A12404" s="21" t="s">
        <v>2119</v>
      </c>
      <c r="B12404" s="25">
        <v>42745</v>
      </c>
      <c r="C12404" s="21" t="s">
        <v>1015</v>
      </c>
      <c r="D12404" s="21" t="s">
        <v>1382</v>
      </c>
      <c r="F12404" s="26">
        <v>270</v>
      </c>
      <c r="G12404" s="21" t="s">
        <v>2825</v>
      </c>
    </row>
    <row r="12405" spans="1:7" x14ac:dyDescent="0.25">
      <c r="A12405" s="21" t="s">
        <v>2119</v>
      </c>
      <c r="B12405" s="25">
        <v>42745</v>
      </c>
      <c r="C12405" s="21" t="s">
        <v>21</v>
      </c>
      <c r="D12405" s="21" t="s">
        <v>1382</v>
      </c>
      <c r="E12405" s="26">
        <v>525</v>
      </c>
      <c r="G12405" s="21" t="s">
        <v>1421</v>
      </c>
    </row>
    <row r="12406" spans="1:7" x14ac:dyDescent="0.25">
      <c r="A12406" s="21" t="s">
        <v>2119</v>
      </c>
      <c r="B12406" s="25">
        <v>42745</v>
      </c>
      <c r="C12406" s="21" t="s">
        <v>21</v>
      </c>
      <c r="D12406" s="21" t="s">
        <v>1382</v>
      </c>
      <c r="E12406" s="26">
        <v>2000</v>
      </c>
      <c r="G12406" s="21" t="s">
        <v>2840</v>
      </c>
    </row>
    <row r="12407" spans="1:7" x14ac:dyDescent="0.25">
      <c r="A12407" s="21" t="s">
        <v>2119</v>
      </c>
      <c r="B12407" s="25">
        <v>42745</v>
      </c>
      <c r="C12407" s="21" t="s">
        <v>21</v>
      </c>
      <c r="D12407" s="21" t="s">
        <v>899</v>
      </c>
      <c r="E12407" s="26">
        <v>2855</v>
      </c>
      <c r="G12407" s="21" t="s">
        <v>2840</v>
      </c>
    </row>
    <row r="12408" spans="1:7" x14ac:dyDescent="0.25">
      <c r="A12408" s="21" t="s">
        <v>2119</v>
      </c>
      <c r="B12408" s="25">
        <v>42746</v>
      </c>
      <c r="C12408" s="21" t="s">
        <v>6</v>
      </c>
      <c r="D12408" s="21" t="s">
        <v>2915</v>
      </c>
      <c r="E12408" s="21"/>
      <c r="F12408" s="55">
        <v>702.88</v>
      </c>
      <c r="G12408" s="21" t="s">
        <v>2552</v>
      </c>
    </row>
    <row r="12409" spans="1:7" x14ac:dyDescent="0.25">
      <c r="A12409" s="21" t="s">
        <v>2119</v>
      </c>
      <c r="B12409" s="25">
        <v>42746</v>
      </c>
      <c r="C12409" s="21" t="s">
        <v>1230</v>
      </c>
      <c r="D12409" s="21" t="s">
        <v>2916</v>
      </c>
      <c r="E12409" s="21"/>
      <c r="F12409" s="55">
        <v>527.88</v>
      </c>
      <c r="G12409" s="21" t="s">
        <v>1537</v>
      </c>
    </row>
    <row r="12410" spans="1:7" x14ac:dyDescent="0.25">
      <c r="A12410" s="21" t="s">
        <v>2119</v>
      </c>
      <c r="B12410" s="25">
        <v>42746</v>
      </c>
      <c r="C12410" s="21" t="s">
        <v>1015</v>
      </c>
      <c r="D12410" s="21" t="s">
        <v>1018</v>
      </c>
      <c r="E12410" s="26">
        <v>284.97000000000003</v>
      </c>
      <c r="G12410" s="21" t="s">
        <v>2840</v>
      </c>
    </row>
    <row r="12411" spans="1:7" x14ac:dyDescent="0.25">
      <c r="A12411" s="21" t="s">
        <v>2119</v>
      </c>
      <c r="B12411" s="25">
        <v>42746</v>
      </c>
      <c r="C12411" s="21" t="s">
        <v>1015</v>
      </c>
      <c r="D12411" s="21" t="s">
        <v>40</v>
      </c>
      <c r="E12411" s="26">
        <v>2965</v>
      </c>
      <c r="G12411" s="21" t="s">
        <v>2836</v>
      </c>
    </row>
    <row r="12412" spans="1:7" x14ac:dyDescent="0.25">
      <c r="A12412" s="21" t="s">
        <v>2119</v>
      </c>
      <c r="B12412" s="25">
        <v>42746</v>
      </c>
      <c r="C12412" s="21" t="s">
        <v>1015</v>
      </c>
      <c r="D12412" s="21" t="s">
        <v>40</v>
      </c>
      <c r="E12412" s="26">
        <v>665</v>
      </c>
      <c r="G12412" s="21" t="s">
        <v>2037</v>
      </c>
    </row>
    <row r="12413" spans="1:7" x14ac:dyDescent="0.25">
      <c r="A12413" s="21" t="s">
        <v>2119</v>
      </c>
      <c r="B12413" s="25">
        <v>42746</v>
      </c>
      <c r="C12413" s="21" t="s">
        <v>21</v>
      </c>
      <c r="D12413" s="21" t="s">
        <v>40</v>
      </c>
      <c r="E12413" s="26">
        <v>1070</v>
      </c>
      <c r="G12413" s="21" t="s">
        <v>2786</v>
      </c>
    </row>
    <row r="12414" spans="1:7" x14ac:dyDescent="0.25">
      <c r="A12414" s="21" t="s">
        <v>2119</v>
      </c>
      <c r="B12414" s="25">
        <v>42747</v>
      </c>
      <c r="C12414" s="21" t="s">
        <v>1230</v>
      </c>
      <c r="D12414" s="21" t="s">
        <v>2917</v>
      </c>
      <c r="E12414" s="21"/>
      <c r="F12414" s="55">
        <v>341.51</v>
      </c>
      <c r="G12414" s="21" t="s">
        <v>2918</v>
      </c>
    </row>
    <row r="12415" spans="1:7" x14ac:dyDescent="0.25">
      <c r="A12415" s="21" t="s">
        <v>2119</v>
      </c>
      <c r="B12415" s="25">
        <v>42747</v>
      </c>
      <c r="C12415" s="21" t="s">
        <v>1230</v>
      </c>
      <c r="D12415" s="21" t="s">
        <v>2919</v>
      </c>
      <c r="E12415" s="21"/>
      <c r="F12415" s="55">
        <v>351.51</v>
      </c>
      <c r="G12415" s="21" t="s">
        <v>2552</v>
      </c>
    </row>
    <row r="12416" spans="1:7" x14ac:dyDescent="0.25">
      <c r="A12416" s="21" t="s">
        <v>2119</v>
      </c>
      <c r="B12416" s="25">
        <v>42747</v>
      </c>
      <c r="C12416" s="21" t="s">
        <v>6</v>
      </c>
      <c r="D12416" s="21" t="s">
        <v>2920</v>
      </c>
      <c r="E12416" s="21"/>
      <c r="F12416" s="55">
        <v>215.38</v>
      </c>
      <c r="G12416" s="21" t="s">
        <v>2540</v>
      </c>
    </row>
    <row r="12417" spans="1:7" x14ac:dyDescent="0.25">
      <c r="A12417" s="21" t="s">
        <v>2119</v>
      </c>
      <c r="B12417" s="25">
        <v>42747</v>
      </c>
      <c r="C12417" s="21" t="s">
        <v>1230</v>
      </c>
      <c r="D12417" s="21" t="s">
        <v>2921</v>
      </c>
      <c r="E12417" s="21"/>
      <c r="F12417" s="55">
        <v>1421.48</v>
      </c>
      <c r="G12417" s="21" t="s">
        <v>2836</v>
      </c>
    </row>
    <row r="12418" spans="1:7" x14ac:dyDescent="0.25">
      <c r="A12418" s="21" t="s">
        <v>2119</v>
      </c>
      <c r="B12418" s="25">
        <v>42747</v>
      </c>
      <c r="C12418" s="21" t="s">
        <v>6</v>
      </c>
      <c r="D12418" s="21" t="s">
        <v>2923</v>
      </c>
      <c r="E12418" s="21"/>
      <c r="F12418" s="55">
        <v>524.79999999999995</v>
      </c>
      <c r="G12418" s="21" t="s">
        <v>2012</v>
      </c>
    </row>
    <row r="12419" spans="1:7" x14ac:dyDescent="0.25">
      <c r="A12419" s="21" t="s">
        <v>2119</v>
      </c>
      <c r="B12419" s="25">
        <v>42747</v>
      </c>
      <c r="C12419" s="21" t="s">
        <v>6</v>
      </c>
      <c r="D12419" s="21" t="s">
        <v>2924</v>
      </c>
      <c r="E12419" s="21"/>
      <c r="F12419" s="55">
        <v>2752.24</v>
      </c>
      <c r="G12419" s="21" t="s">
        <v>2840</v>
      </c>
    </row>
    <row r="12420" spans="1:7" x14ac:dyDescent="0.25">
      <c r="A12420" s="21" t="s">
        <v>2119</v>
      </c>
      <c r="B12420" s="25">
        <v>42747</v>
      </c>
      <c r="C12420" s="21" t="s">
        <v>1015</v>
      </c>
      <c r="D12420" s="21" t="s">
        <v>2480</v>
      </c>
      <c r="E12420" s="26">
        <v>1592.76</v>
      </c>
      <c r="G12420" s="21" t="s">
        <v>278</v>
      </c>
    </row>
    <row r="12421" spans="1:7" x14ac:dyDescent="0.25">
      <c r="A12421" s="21" t="s">
        <v>2119</v>
      </c>
      <c r="B12421" s="25">
        <v>42747</v>
      </c>
      <c r="C12421" s="21" t="s">
        <v>21</v>
      </c>
      <c r="D12421" s="21" t="s">
        <v>1487</v>
      </c>
      <c r="E12421" s="26">
        <v>320</v>
      </c>
      <c r="G12421" s="21" t="s">
        <v>3004</v>
      </c>
    </row>
    <row r="12422" spans="1:7" x14ac:dyDescent="0.25">
      <c r="A12422" s="21" t="s">
        <v>2119</v>
      </c>
      <c r="B12422" s="25">
        <v>42747</v>
      </c>
      <c r="C12422" s="21" t="s">
        <v>21</v>
      </c>
      <c r="D12422" s="21" t="s">
        <v>3002</v>
      </c>
      <c r="E12422" s="26">
        <v>721</v>
      </c>
      <c r="G12422" s="21" t="s">
        <v>1235</v>
      </c>
    </row>
    <row r="12423" spans="1:7" x14ac:dyDescent="0.25">
      <c r="A12423" s="21" t="s">
        <v>2119</v>
      </c>
      <c r="B12423" s="25">
        <v>42748</v>
      </c>
      <c r="C12423" s="21" t="s">
        <v>1230</v>
      </c>
      <c r="D12423" s="21" t="s">
        <v>2925</v>
      </c>
      <c r="E12423" s="21"/>
      <c r="F12423" s="55">
        <v>248.53</v>
      </c>
      <c r="G12423" s="21" t="s">
        <v>2825</v>
      </c>
    </row>
    <row r="12424" spans="1:7" x14ac:dyDescent="0.25">
      <c r="A12424" s="21" t="s">
        <v>2119</v>
      </c>
      <c r="B12424" s="25">
        <v>42748</v>
      </c>
      <c r="C12424" s="21" t="s">
        <v>6</v>
      </c>
      <c r="D12424" s="21" t="s">
        <v>2926</v>
      </c>
      <c r="E12424" s="21"/>
      <c r="F12424" s="55">
        <v>538.24</v>
      </c>
      <c r="G12424" s="21" t="s">
        <v>2012</v>
      </c>
    </row>
    <row r="12425" spans="1:7" x14ac:dyDescent="0.25">
      <c r="A12425" s="21" t="s">
        <v>2119</v>
      </c>
      <c r="B12425" s="25">
        <v>42748</v>
      </c>
      <c r="C12425" s="21" t="s">
        <v>6</v>
      </c>
      <c r="D12425" s="21" t="s">
        <v>2927</v>
      </c>
      <c r="E12425" s="21"/>
      <c r="F12425" s="55">
        <v>109.62</v>
      </c>
      <c r="G12425" s="21" t="s">
        <v>2540</v>
      </c>
    </row>
    <row r="12426" spans="1:7" x14ac:dyDescent="0.25">
      <c r="A12426" s="21" t="s">
        <v>2119</v>
      </c>
      <c r="B12426" s="25">
        <v>42748</v>
      </c>
      <c r="C12426" s="21" t="s">
        <v>6</v>
      </c>
      <c r="D12426" s="21" t="s">
        <v>2928</v>
      </c>
      <c r="E12426" s="21"/>
      <c r="F12426" s="55">
        <v>42.37</v>
      </c>
      <c r="G12426" s="21" t="s">
        <v>62</v>
      </c>
    </row>
    <row r="12427" spans="1:7" x14ac:dyDescent="0.25">
      <c r="A12427" s="21" t="s">
        <v>2119</v>
      </c>
      <c r="B12427" s="25">
        <v>42748</v>
      </c>
      <c r="C12427" s="21" t="s">
        <v>21</v>
      </c>
      <c r="D12427" s="21" t="s">
        <v>255</v>
      </c>
      <c r="E12427" s="26">
        <v>2000</v>
      </c>
      <c r="G12427" s="21" t="s">
        <v>2878</v>
      </c>
    </row>
    <row r="12428" spans="1:7" x14ac:dyDescent="0.25">
      <c r="A12428" s="21" t="s">
        <v>2119</v>
      </c>
      <c r="B12428" s="25">
        <v>42748</v>
      </c>
      <c r="C12428" s="21" t="s">
        <v>1230</v>
      </c>
      <c r="D12428" s="21" t="s">
        <v>2122</v>
      </c>
      <c r="F12428" s="26">
        <v>309.83</v>
      </c>
      <c r="G12428" s="21" t="s">
        <v>2836</v>
      </c>
    </row>
    <row r="12429" spans="1:7" x14ac:dyDescent="0.25">
      <c r="A12429" s="21" t="s">
        <v>2119</v>
      </c>
      <c r="B12429" s="25">
        <v>42748</v>
      </c>
      <c r="C12429" t="s">
        <v>6</v>
      </c>
      <c r="D12429" t="s">
        <v>1112</v>
      </c>
      <c r="F12429" s="26">
        <v>309.83</v>
      </c>
      <c r="G12429" t="s">
        <v>2836</v>
      </c>
    </row>
    <row r="12430" spans="1:7" x14ac:dyDescent="0.25">
      <c r="A12430" s="21" t="s">
        <v>2119</v>
      </c>
      <c r="B12430" s="25">
        <v>42749</v>
      </c>
      <c r="C12430" s="21" t="s">
        <v>6</v>
      </c>
      <c r="D12430" s="21" t="s">
        <v>2929</v>
      </c>
      <c r="E12430" s="21"/>
      <c r="F12430" s="55">
        <v>774.56</v>
      </c>
      <c r="G12430" s="21" t="s">
        <v>2761</v>
      </c>
    </row>
    <row r="12431" spans="1:7" x14ac:dyDescent="0.25">
      <c r="A12431" s="21" t="s">
        <v>2119</v>
      </c>
      <c r="B12431" s="25">
        <v>42749</v>
      </c>
      <c r="C12431" s="21" t="s">
        <v>6</v>
      </c>
      <c r="D12431" s="21" t="s">
        <v>2930</v>
      </c>
      <c r="E12431" s="21"/>
      <c r="F12431" s="55">
        <v>75.959999999999994</v>
      </c>
      <c r="G12431" s="21" t="s">
        <v>2931</v>
      </c>
    </row>
    <row r="12432" spans="1:7" x14ac:dyDescent="0.25">
      <c r="A12432" s="21" t="s">
        <v>2119</v>
      </c>
      <c r="B12432" s="25">
        <v>42749</v>
      </c>
      <c r="C12432" s="21" t="s">
        <v>6</v>
      </c>
      <c r="D12432" s="21" t="s">
        <v>2932</v>
      </c>
      <c r="E12432" s="21"/>
      <c r="F12432" s="55">
        <v>123.74</v>
      </c>
      <c r="G12432" s="21" t="s">
        <v>2540</v>
      </c>
    </row>
    <row r="12433" spans="1:7" x14ac:dyDescent="0.25">
      <c r="A12433" s="21" t="s">
        <v>2119</v>
      </c>
      <c r="B12433" s="25">
        <v>42751</v>
      </c>
      <c r="C12433" s="21" t="s">
        <v>6</v>
      </c>
      <c r="D12433" s="21" t="s">
        <v>2933</v>
      </c>
      <c r="E12433" s="21"/>
      <c r="F12433" s="55">
        <v>727.58</v>
      </c>
      <c r="G12433" s="21" t="s">
        <v>2762</v>
      </c>
    </row>
    <row r="12434" spans="1:7" x14ac:dyDescent="0.25">
      <c r="A12434" s="21" t="s">
        <v>2119</v>
      </c>
      <c r="B12434" s="25">
        <v>42751</v>
      </c>
      <c r="C12434" s="21" t="s">
        <v>6</v>
      </c>
      <c r="D12434" s="21" t="s">
        <v>2934</v>
      </c>
      <c r="E12434" s="21"/>
      <c r="F12434" s="55">
        <v>750.7</v>
      </c>
      <c r="G12434" s="21" t="s">
        <v>2935</v>
      </c>
    </row>
    <row r="12435" spans="1:7" x14ac:dyDescent="0.25">
      <c r="A12435" s="21" t="s">
        <v>2119</v>
      </c>
      <c r="B12435" s="25">
        <v>42751</v>
      </c>
      <c r="C12435" s="21" t="s">
        <v>1230</v>
      </c>
      <c r="D12435" s="21" t="s">
        <v>2936</v>
      </c>
      <c r="E12435" s="21"/>
      <c r="F12435" s="55">
        <v>640.29999999999995</v>
      </c>
      <c r="G12435" s="21" t="s">
        <v>2937</v>
      </c>
    </row>
    <row r="12436" spans="1:7" x14ac:dyDescent="0.25">
      <c r="A12436" s="21" t="s">
        <v>2119</v>
      </c>
      <c r="B12436" s="25">
        <v>42751</v>
      </c>
      <c r="C12436" s="21" t="s">
        <v>6</v>
      </c>
      <c r="D12436" s="21" t="s">
        <v>2938</v>
      </c>
      <c r="E12436" s="21"/>
      <c r="F12436" s="55">
        <v>208.33</v>
      </c>
      <c r="G12436" s="21" t="s">
        <v>2840</v>
      </c>
    </row>
    <row r="12437" spans="1:7" x14ac:dyDescent="0.25">
      <c r="A12437" s="21" t="s">
        <v>2119</v>
      </c>
      <c r="B12437" s="25">
        <v>42751</v>
      </c>
      <c r="C12437" s="21" t="s">
        <v>6</v>
      </c>
      <c r="D12437" s="21" t="s">
        <v>2939</v>
      </c>
      <c r="E12437" s="21"/>
      <c r="F12437" s="55">
        <v>185.25</v>
      </c>
      <c r="G12437" s="21" t="s">
        <v>2540</v>
      </c>
    </row>
    <row r="12438" spans="1:7" x14ac:dyDescent="0.25">
      <c r="A12438" s="21" t="s">
        <v>2119</v>
      </c>
      <c r="B12438" s="25">
        <v>42751</v>
      </c>
      <c r="C12438" s="21">
        <v>3014551503</v>
      </c>
      <c r="D12438" s="21" t="s">
        <v>2940</v>
      </c>
      <c r="E12438" s="21"/>
      <c r="F12438" s="55">
        <v>98.04</v>
      </c>
      <c r="G12438" s="21" t="s">
        <v>2941</v>
      </c>
    </row>
    <row r="12439" spans="1:7" x14ac:dyDescent="0.25">
      <c r="A12439" s="21" t="s">
        <v>2119</v>
      </c>
      <c r="B12439" s="25">
        <v>42752</v>
      </c>
      <c r="C12439" s="21" t="s">
        <v>6</v>
      </c>
      <c r="D12439" s="21" t="s">
        <v>2942</v>
      </c>
      <c r="E12439" s="21"/>
      <c r="F12439" s="55">
        <v>149.38999999999999</v>
      </c>
      <c r="G12439" s="21" t="s">
        <v>2762</v>
      </c>
    </row>
    <row r="12440" spans="1:7" x14ac:dyDescent="0.25">
      <c r="A12440" s="21" t="s">
        <v>2119</v>
      </c>
      <c r="B12440" s="25">
        <v>42752</v>
      </c>
      <c r="C12440" s="21" t="s">
        <v>1230</v>
      </c>
      <c r="D12440" s="21" t="s">
        <v>2943</v>
      </c>
      <c r="E12440" s="21"/>
      <c r="F12440" s="55">
        <v>218.29</v>
      </c>
      <c r="G12440" s="21" t="s">
        <v>2937</v>
      </c>
    </row>
    <row r="12441" spans="1:7" x14ac:dyDescent="0.25">
      <c r="A12441" s="21" t="s">
        <v>2119</v>
      </c>
      <c r="B12441" s="25">
        <v>42752</v>
      </c>
      <c r="C12441" s="21" t="s">
        <v>1230</v>
      </c>
      <c r="D12441" s="21" t="s">
        <v>2944</v>
      </c>
      <c r="E12441" s="21"/>
      <c r="F12441" s="55">
        <v>99.35</v>
      </c>
      <c r="G12441" s="21" t="s">
        <v>2836</v>
      </c>
    </row>
    <row r="12442" spans="1:7" x14ac:dyDescent="0.25">
      <c r="A12442" s="21" t="s">
        <v>2119</v>
      </c>
      <c r="B12442" s="25">
        <v>42752</v>
      </c>
      <c r="C12442" s="21" t="s">
        <v>6</v>
      </c>
      <c r="D12442" s="21" t="s">
        <v>2945</v>
      </c>
      <c r="E12442" s="21"/>
      <c r="F12442" s="55">
        <v>76.989999999999995</v>
      </c>
      <c r="G12442" s="21" t="s">
        <v>2540</v>
      </c>
    </row>
    <row r="12443" spans="1:7" x14ac:dyDescent="0.25">
      <c r="A12443" s="21" t="s">
        <v>2119</v>
      </c>
      <c r="B12443" s="25">
        <v>42752</v>
      </c>
      <c r="C12443" s="21" t="s">
        <v>6</v>
      </c>
      <c r="D12443" s="21" t="s">
        <v>2946</v>
      </c>
      <c r="E12443" s="21"/>
      <c r="F12443" s="55">
        <v>383.75</v>
      </c>
      <c r="G12443" s="21" t="s">
        <v>2840</v>
      </c>
    </row>
    <row r="12444" spans="1:7" x14ac:dyDescent="0.25">
      <c r="A12444" s="21" t="s">
        <v>2119</v>
      </c>
      <c r="B12444" s="25">
        <v>42752</v>
      </c>
      <c r="C12444" s="21" t="s">
        <v>1015</v>
      </c>
      <c r="D12444" s="21" t="s">
        <v>2999</v>
      </c>
      <c r="E12444" s="26">
        <v>-27978</v>
      </c>
      <c r="G12444" s="21" t="s">
        <v>2037</v>
      </c>
    </row>
    <row r="12445" spans="1:7" x14ac:dyDescent="0.25">
      <c r="A12445" s="21" t="s">
        <v>2119</v>
      </c>
      <c r="B12445" s="25">
        <v>42752</v>
      </c>
      <c r="C12445" s="21" t="s">
        <v>1015</v>
      </c>
      <c r="D12445" s="21" t="s">
        <v>3000</v>
      </c>
      <c r="E12445" s="26">
        <v>-5000</v>
      </c>
      <c r="G12445" s="21" t="s">
        <v>2037</v>
      </c>
    </row>
    <row r="12446" spans="1:7" x14ac:dyDescent="0.25">
      <c r="A12446" s="21" t="s">
        <v>2119</v>
      </c>
      <c r="B12446" s="25">
        <v>42752</v>
      </c>
      <c r="C12446" s="21" t="s">
        <v>1015</v>
      </c>
      <c r="D12446" s="21" t="s">
        <v>40</v>
      </c>
      <c r="E12446" s="26">
        <v>3500</v>
      </c>
      <c r="G12446" s="21" t="s">
        <v>2836</v>
      </c>
    </row>
    <row r="12447" spans="1:7" x14ac:dyDescent="0.25">
      <c r="A12447" s="21" t="s">
        <v>2119</v>
      </c>
      <c r="B12447" s="25">
        <v>42752</v>
      </c>
      <c r="C12447" s="21" t="s">
        <v>1015</v>
      </c>
      <c r="D12447" s="21" t="s">
        <v>40</v>
      </c>
      <c r="E12447" s="26">
        <v>500</v>
      </c>
      <c r="G12447" s="21" t="s">
        <v>2037</v>
      </c>
    </row>
    <row r="12448" spans="1:7" x14ac:dyDescent="0.25">
      <c r="A12448" s="21" t="s">
        <v>2119</v>
      </c>
      <c r="B12448" s="25">
        <v>42752</v>
      </c>
      <c r="C12448" s="21" t="s">
        <v>1015</v>
      </c>
      <c r="D12448" s="21" t="s">
        <v>3087</v>
      </c>
      <c r="E12448" s="26">
        <v>240</v>
      </c>
      <c r="G12448" s="21" t="s">
        <v>1666</v>
      </c>
    </row>
    <row r="12449" spans="1:7" x14ac:dyDescent="0.25">
      <c r="A12449" s="21" t="s">
        <v>2119</v>
      </c>
      <c r="B12449" s="25">
        <v>42752</v>
      </c>
      <c r="C12449" s="21" t="s">
        <v>1015</v>
      </c>
      <c r="D12449" s="21" t="s">
        <v>40</v>
      </c>
      <c r="E12449" s="26">
        <v>200</v>
      </c>
      <c r="G12449" s="21" t="s">
        <v>342</v>
      </c>
    </row>
    <row r="12450" spans="1:7" x14ac:dyDescent="0.25">
      <c r="A12450" s="21" t="s">
        <v>2119</v>
      </c>
      <c r="B12450" s="25">
        <v>42752</v>
      </c>
      <c r="C12450" s="21" t="s">
        <v>1015</v>
      </c>
      <c r="D12450" s="21" t="s">
        <v>40</v>
      </c>
      <c r="E12450" s="26">
        <v>450</v>
      </c>
      <c r="G12450" s="21" t="s">
        <v>3076</v>
      </c>
    </row>
    <row r="12451" spans="1:7" x14ac:dyDescent="0.25">
      <c r="A12451" s="21" t="s">
        <v>2119</v>
      </c>
      <c r="B12451" s="25">
        <v>42752</v>
      </c>
      <c r="C12451" s="21" t="s">
        <v>1015</v>
      </c>
      <c r="D12451" s="21" t="s">
        <v>40</v>
      </c>
      <c r="E12451" s="26">
        <v>150</v>
      </c>
      <c r="G12451" s="21" t="s">
        <v>3001</v>
      </c>
    </row>
    <row r="12452" spans="1:7" x14ac:dyDescent="0.25">
      <c r="A12452" s="21" t="s">
        <v>2119</v>
      </c>
      <c r="B12452" s="25">
        <v>42752</v>
      </c>
      <c r="C12452" s="21" t="s">
        <v>21</v>
      </c>
      <c r="D12452" s="21" t="s">
        <v>1419</v>
      </c>
      <c r="E12452" s="26">
        <v>8000</v>
      </c>
      <c r="G12452" s="21" t="s">
        <v>2540</v>
      </c>
    </row>
    <row r="12453" spans="1:7" x14ac:dyDescent="0.25">
      <c r="A12453" s="21" t="s">
        <v>2119</v>
      </c>
      <c r="B12453" s="25">
        <v>42752</v>
      </c>
      <c r="C12453" s="21" t="s">
        <v>21</v>
      </c>
      <c r="D12453" s="21" t="s">
        <v>40</v>
      </c>
      <c r="E12453" s="26">
        <v>350</v>
      </c>
      <c r="G12453" s="21" t="s">
        <v>1235</v>
      </c>
    </row>
    <row r="12454" spans="1:7" x14ac:dyDescent="0.25">
      <c r="A12454" s="21" t="s">
        <v>2119</v>
      </c>
      <c r="B12454" s="25">
        <v>42752</v>
      </c>
      <c r="C12454" s="21" t="s">
        <v>21</v>
      </c>
      <c r="D12454" s="21" t="s">
        <v>40</v>
      </c>
      <c r="E12454" s="26">
        <v>200</v>
      </c>
      <c r="G12454" s="21" t="s">
        <v>2840</v>
      </c>
    </row>
    <row r="12455" spans="1:7" x14ac:dyDescent="0.25">
      <c r="A12455" s="21" t="s">
        <v>2119</v>
      </c>
      <c r="B12455" s="25">
        <v>42752</v>
      </c>
      <c r="C12455" s="21" t="s">
        <v>21</v>
      </c>
      <c r="D12455" s="21" t="s">
        <v>40</v>
      </c>
      <c r="E12455" s="26">
        <v>520</v>
      </c>
      <c r="G12455" s="21" t="s">
        <v>2761</v>
      </c>
    </row>
    <row r="12456" spans="1:7" x14ac:dyDescent="0.25">
      <c r="A12456" s="21" t="s">
        <v>2119</v>
      </c>
      <c r="B12456" s="25">
        <v>42752</v>
      </c>
      <c r="C12456" s="21" t="s">
        <v>21</v>
      </c>
      <c r="D12456" s="21" t="s">
        <v>40</v>
      </c>
      <c r="E12456" s="26">
        <v>450</v>
      </c>
      <c r="G12456" s="21" t="s">
        <v>62</v>
      </c>
    </row>
    <row r="12457" spans="1:7" x14ac:dyDescent="0.25">
      <c r="A12457" s="21" t="s">
        <v>2119</v>
      </c>
      <c r="B12457" s="25">
        <v>42752</v>
      </c>
      <c r="C12457" s="21" t="s">
        <v>21</v>
      </c>
      <c r="D12457" s="21" t="s">
        <v>40</v>
      </c>
      <c r="E12457" s="26">
        <v>1640</v>
      </c>
      <c r="G12457" s="21" t="s">
        <v>2012</v>
      </c>
    </row>
    <row r="12458" spans="1:7" x14ac:dyDescent="0.25">
      <c r="A12458" s="21" t="s">
        <v>2119</v>
      </c>
      <c r="B12458" s="25">
        <v>42752</v>
      </c>
      <c r="C12458" s="21" t="s">
        <v>21</v>
      </c>
      <c r="D12458" s="21" t="s">
        <v>389</v>
      </c>
      <c r="E12458" s="26">
        <v>1000</v>
      </c>
      <c r="G12458" s="21" t="s">
        <v>2840</v>
      </c>
    </row>
    <row r="12459" spans="1:7" x14ac:dyDescent="0.25">
      <c r="A12459" s="21" t="s">
        <v>2119</v>
      </c>
      <c r="B12459" s="25">
        <v>42752</v>
      </c>
      <c r="C12459" s="21" t="s">
        <v>21</v>
      </c>
      <c r="D12459" s="21" t="s">
        <v>528</v>
      </c>
      <c r="E12459" s="26">
        <v>400</v>
      </c>
      <c r="G12459" s="21" t="s">
        <v>2540</v>
      </c>
    </row>
    <row r="12460" spans="1:7" x14ac:dyDescent="0.25">
      <c r="A12460" s="21" t="s">
        <v>2119</v>
      </c>
      <c r="B12460" s="25">
        <v>42752</v>
      </c>
      <c r="C12460" s="21" t="s">
        <v>21</v>
      </c>
      <c r="D12460" s="21" t="s">
        <v>255</v>
      </c>
      <c r="E12460" s="26">
        <v>1500</v>
      </c>
      <c r="G12460" s="21" t="s">
        <v>2840</v>
      </c>
    </row>
    <row r="12461" spans="1:7" x14ac:dyDescent="0.25">
      <c r="A12461" s="21" t="s">
        <v>2119</v>
      </c>
      <c r="B12461" s="25">
        <v>42753</v>
      </c>
      <c r="C12461" s="21" t="s">
        <v>6</v>
      </c>
      <c r="D12461" s="21" t="s">
        <v>2947</v>
      </c>
      <c r="E12461" s="21"/>
      <c r="F12461" s="55">
        <v>152.66</v>
      </c>
      <c r="G12461" s="21" t="s">
        <v>2935</v>
      </c>
    </row>
    <row r="12462" spans="1:7" x14ac:dyDescent="0.25">
      <c r="A12462" s="21" t="s">
        <v>2119</v>
      </c>
      <c r="B12462" s="25">
        <v>42753</v>
      </c>
      <c r="C12462" s="21" t="s">
        <v>1015</v>
      </c>
      <c r="D12462" s="21" t="s">
        <v>1018</v>
      </c>
      <c r="E12462" s="26">
        <v>376.05</v>
      </c>
      <c r="G12462" s="21" t="s">
        <v>2825</v>
      </c>
    </row>
    <row r="12463" spans="1:7" x14ac:dyDescent="0.25">
      <c r="A12463" s="21" t="s">
        <v>2119</v>
      </c>
      <c r="B12463" s="25">
        <v>42753</v>
      </c>
      <c r="C12463" s="21" t="s">
        <v>1015</v>
      </c>
      <c r="D12463" s="21" t="s">
        <v>2835</v>
      </c>
      <c r="E12463" s="26">
        <v>140</v>
      </c>
      <c r="G12463" s="21" t="s">
        <v>97</v>
      </c>
    </row>
    <row r="12464" spans="1:7" x14ac:dyDescent="0.25">
      <c r="A12464" s="21" t="s">
        <v>2119</v>
      </c>
      <c r="B12464" s="25">
        <v>42753</v>
      </c>
      <c r="C12464" s="21" t="s">
        <v>1230</v>
      </c>
      <c r="D12464" s="21" t="s">
        <v>3075</v>
      </c>
      <c r="F12464" s="26">
        <v>287.95999999999998</v>
      </c>
      <c r="G12464" s="21" t="s">
        <v>2836</v>
      </c>
    </row>
    <row r="12465" spans="1:7" x14ac:dyDescent="0.25">
      <c r="A12465" s="21" t="s">
        <v>2119</v>
      </c>
      <c r="B12465" s="25">
        <v>42754</v>
      </c>
      <c r="C12465" s="21" t="s">
        <v>6</v>
      </c>
      <c r="D12465" s="21" t="s">
        <v>2948</v>
      </c>
      <c r="E12465" s="21"/>
      <c r="F12465" s="55">
        <v>97.9</v>
      </c>
      <c r="G12465" s="21" t="s">
        <v>2937</v>
      </c>
    </row>
    <row r="12466" spans="1:7" x14ac:dyDescent="0.25">
      <c r="A12466" s="21" t="s">
        <v>2119</v>
      </c>
      <c r="B12466" s="25">
        <v>42754</v>
      </c>
      <c r="C12466" s="21" t="s">
        <v>6</v>
      </c>
      <c r="D12466" s="21" t="s">
        <v>2949</v>
      </c>
      <c r="E12466" s="21"/>
      <c r="F12466" s="55">
        <v>101.57</v>
      </c>
      <c r="G12466" s="21" t="s">
        <v>2840</v>
      </c>
    </row>
    <row r="12467" spans="1:7" x14ac:dyDescent="0.25">
      <c r="A12467" s="21" t="s">
        <v>2119</v>
      </c>
      <c r="B12467" s="25">
        <v>42754</v>
      </c>
      <c r="C12467" s="21" t="s">
        <v>1230</v>
      </c>
      <c r="D12467" s="21" t="s">
        <v>2950</v>
      </c>
      <c r="E12467" s="21"/>
      <c r="F12467" s="55">
        <v>426.16</v>
      </c>
      <c r="G12467" s="21" t="s">
        <v>2937</v>
      </c>
    </row>
    <row r="12468" spans="1:7" x14ac:dyDescent="0.25">
      <c r="A12468" s="21" t="s">
        <v>2119</v>
      </c>
      <c r="B12468" s="25">
        <v>42754</v>
      </c>
      <c r="C12468" s="21" t="s">
        <v>6</v>
      </c>
      <c r="D12468" s="21" t="s">
        <v>2951</v>
      </c>
      <c r="E12468" s="21"/>
      <c r="F12468" s="55">
        <v>246.69</v>
      </c>
      <c r="G12468" s="21" t="s">
        <v>2840</v>
      </c>
    </row>
    <row r="12469" spans="1:7" x14ac:dyDescent="0.25">
      <c r="A12469" s="21" t="s">
        <v>2119</v>
      </c>
      <c r="B12469" s="25">
        <v>42754</v>
      </c>
      <c r="C12469" s="21" t="s">
        <v>6</v>
      </c>
      <c r="D12469" s="21" t="s">
        <v>2952</v>
      </c>
      <c r="E12469" s="21"/>
      <c r="F12469" s="55">
        <v>413.88</v>
      </c>
      <c r="G12469" s="21" t="s">
        <v>2540</v>
      </c>
    </row>
    <row r="12470" spans="1:7" x14ac:dyDescent="0.25">
      <c r="A12470" s="21" t="s">
        <v>2119</v>
      </c>
      <c r="B12470" s="25">
        <v>42754</v>
      </c>
      <c r="C12470" s="21" t="s">
        <v>21</v>
      </c>
      <c r="D12470" s="21" t="s">
        <v>1505</v>
      </c>
      <c r="E12470" s="26">
        <v>533.5</v>
      </c>
      <c r="G12470" s="21" t="s">
        <v>2840</v>
      </c>
    </row>
    <row r="12471" spans="1:7" x14ac:dyDescent="0.25">
      <c r="A12471" s="21" t="s">
        <v>2119</v>
      </c>
      <c r="B12471" s="25">
        <v>42754</v>
      </c>
      <c r="C12471" s="21" t="s">
        <v>21</v>
      </c>
      <c r="D12471" s="21" t="s">
        <v>1505</v>
      </c>
      <c r="E12471" s="26">
        <v>533.5</v>
      </c>
      <c r="G12471" s="21" t="s">
        <v>2552</v>
      </c>
    </row>
    <row r="12472" spans="1:7" x14ac:dyDescent="0.25">
      <c r="A12472" s="21" t="s">
        <v>2119</v>
      </c>
      <c r="B12472" s="25">
        <v>42755</v>
      </c>
      <c r="C12472" s="21" t="s">
        <v>1230</v>
      </c>
      <c r="D12472" s="21" t="s">
        <v>2953</v>
      </c>
      <c r="E12472" s="21"/>
      <c r="F12472" s="55">
        <v>127.24</v>
      </c>
      <c r="G12472" s="21" t="s">
        <v>2937</v>
      </c>
    </row>
    <row r="12473" spans="1:7" x14ac:dyDescent="0.25">
      <c r="A12473" s="21" t="s">
        <v>2119</v>
      </c>
      <c r="B12473" s="25">
        <v>42755</v>
      </c>
      <c r="C12473" s="21" t="s">
        <v>1015</v>
      </c>
      <c r="D12473" s="21" t="s">
        <v>1216</v>
      </c>
      <c r="E12473" s="26">
        <v>1000</v>
      </c>
      <c r="G12473" s="21" t="s">
        <v>2825</v>
      </c>
    </row>
    <row r="12474" spans="1:7" x14ac:dyDescent="0.25">
      <c r="A12474" s="21" t="s">
        <v>2119</v>
      </c>
      <c r="B12474" s="25">
        <v>42755</v>
      </c>
      <c r="C12474" s="21" t="s">
        <v>1015</v>
      </c>
      <c r="D12474" s="21" t="s">
        <v>1216</v>
      </c>
      <c r="E12474" s="26">
        <v>1000</v>
      </c>
      <c r="G12474" s="21" t="s">
        <v>2840</v>
      </c>
    </row>
    <row r="12475" spans="1:7" x14ac:dyDescent="0.25">
      <c r="A12475" s="21" t="s">
        <v>2119</v>
      </c>
      <c r="B12475" s="25">
        <v>42755</v>
      </c>
      <c r="C12475" s="21" t="s">
        <v>1015</v>
      </c>
      <c r="D12475" s="21" t="s">
        <v>2039</v>
      </c>
      <c r="E12475" s="26">
        <v>4000</v>
      </c>
      <c r="G12475" s="21" t="s">
        <v>2836</v>
      </c>
    </row>
    <row r="12476" spans="1:7" x14ac:dyDescent="0.25">
      <c r="A12476" s="21" t="s">
        <v>2119</v>
      </c>
      <c r="B12476" s="25">
        <v>42755</v>
      </c>
      <c r="C12476" s="21" t="s">
        <v>21</v>
      </c>
      <c r="D12476" s="21" t="s">
        <v>2039</v>
      </c>
      <c r="E12476" s="26">
        <v>4000</v>
      </c>
      <c r="G12476" s="21" t="s">
        <v>2840</v>
      </c>
    </row>
    <row r="12477" spans="1:7" x14ac:dyDescent="0.25">
      <c r="A12477" s="21" t="s">
        <v>2119</v>
      </c>
      <c r="B12477" s="25">
        <v>42756</v>
      </c>
      <c r="C12477" s="21">
        <v>3014551503</v>
      </c>
      <c r="D12477" s="21" t="s">
        <v>2954</v>
      </c>
      <c r="E12477" s="21"/>
      <c r="F12477" s="55">
        <v>107.94</v>
      </c>
      <c r="G12477" s="21" t="s">
        <v>2552</v>
      </c>
    </row>
    <row r="12478" spans="1:7" x14ac:dyDescent="0.25">
      <c r="A12478" s="21" t="s">
        <v>2119</v>
      </c>
      <c r="B12478" s="25">
        <v>42756</v>
      </c>
      <c r="C12478" s="21" t="s">
        <v>1230</v>
      </c>
      <c r="D12478" s="21" t="s">
        <v>2955</v>
      </c>
      <c r="E12478" s="21"/>
      <c r="F12478" s="55">
        <v>2699.28</v>
      </c>
      <c r="G12478" s="21" t="s">
        <v>2956</v>
      </c>
    </row>
    <row r="12479" spans="1:7" x14ac:dyDescent="0.25">
      <c r="A12479" s="21" t="s">
        <v>2119</v>
      </c>
      <c r="B12479" s="25">
        <v>42758</v>
      </c>
      <c r="C12479" s="21" t="s">
        <v>6</v>
      </c>
      <c r="D12479" s="21" t="s">
        <v>2957</v>
      </c>
      <c r="E12479" s="21"/>
      <c r="F12479" s="55">
        <v>330.19</v>
      </c>
      <c r="G12479" s="21" t="s">
        <v>2840</v>
      </c>
    </row>
    <row r="12480" spans="1:7" x14ac:dyDescent="0.25">
      <c r="A12480" s="21" t="s">
        <v>2119</v>
      </c>
      <c r="B12480" s="25">
        <v>42758</v>
      </c>
      <c r="C12480" s="21" t="s">
        <v>6</v>
      </c>
      <c r="D12480" s="21" t="s">
        <v>2958</v>
      </c>
      <c r="E12480" s="21"/>
      <c r="F12480" s="55">
        <v>316.38</v>
      </c>
      <c r="G12480" s="21" t="s">
        <v>9</v>
      </c>
    </row>
    <row r="12481" spans="1:7" x14ac:dyDescent="0.25">
      <c r="A12481" s="21" t="s">
        <v>2119</v>
      </c>
      <c r="B12481" s="25">
        <v>42758</v>
      </c>
      <c r="C12481" s="21" t="s">
        <v>1230</v>
      </c>
      <c r="D12481" s="21" t="s">
        <v>2955</v>
      </c>
      <c r="E12481" s="21"/>
      <c r="F12481" s="55">
        <v>-334.98</v>
      </c>
      <c r="G12481" s="21" t="s">
        <v>2956</v>
      </c>
    </row>
    <row r="12482" spans="1:7" x14ac:dyDescent="0.25">
      <c r="A12482" s="21" t="s">
        <v>2119</v>
      </c>
      <c r="B12482" s="25">
        <v>42758</v>
      </c>
      <c r="C12482" s="21">
        <v>3014551503</v>
      </c>
      <c r="D12482" s="21" t="s">
        <v>2955</v>
      </c>
      <c r="E12482" s="21"/>
      <c r="F12482" s="55">
        <v>281.37</v>
      </c>
      <c r="G12482" s="21" t="s">
        <v>2836</v>
      </c>
    </row>
    <row r="12483" spans="1:7" x14ac:dyDescent="0.25">
      <c r="A12483" s="21" t="s">
        <v>2119</v>
      </c>
      <c r="B12483" s="25">
        <v>42758</v>
      </c>
      <c r="C12483" s="21" t="s">
        <v>1230</v>
      </c>
      <c r="D12483" s="21" t="s">
        <v>2959</v>
      </c>
      <c r="E12483" s="21"/>
      <c r="F12483" s="55">
        <v>855.05</v>
      </c>
      <c r="G12483" s="21" t="s">
        <v>2937</v>
      </c>
    </row>
    <row r="12484" spans="1:7" x14ac:dyDescent="0.25">
      <c r="A12484" s="21" t="s">
        <v>2119</v>
      </c>
      <c r="B12484" s="25">
        <v>42758</v>
      </c>
      <c r="C12484" s="21" t="s">
        <v>6</v>
      </c>
      <c r="D12484" s="21" t="s">
        <v>2960</v>
      </c>
      <c r="E12484" s="21"/>
      <c r="F12484" s="55">
        <v>425.96</v>
      </c>
      <c r="G12484" s="21" t="s">
        <v>2540</v>
      </c>
    </row>
    <row r="12485" spans="1:7" x14ac:dyDescent="0.25">
      <c r="A12485" s="21" t="s">
        <v>2119</v>
      </c>
      <c r="B12485" s="25">
        <v>42758</v>
      </c>
      <c r="C12485" s="21" t="s">
        <v>1230</v>
      </c>
      <c r="D12485" s="21" t="s">
        <v>2959</v>
      </c>
      <c r="E12485" s="21"/>
      <c r="F12485" s="55">
        <v>-116.39</v>
      </c>
      <c r="G12485" s="21" t="s">
        <v>2937</v>
      </c>
    </row>
    <row r="12486" spans="1:7" x14ac:dyDescent="0.25">
      <c r="A12486" s="21" t="s">
        <v>2119</v>
      </c>
      <c r="B12486" s="25">
        <v>42758</v>
      </c>
      <c r="C12486" s="21" t="s">
        <v>1230</v>
      </c>
      <c r="D12486" s="21" t="s">
        <v>2959</v>
      </c>
      <c r="E12486" s="21"/>
      <c r="F12486" s="55">
        <v>206.25</v>
      </c>
      <c r="G12486" s="21" t="s">
        <v>2937</v>
      </c>
    </row>
    <row r="12487" spans="1:7" x14ac:dyDescent="0.25">
      <c r="A12487" s="21" t="s">
        <v>2119</v>
      </c>
      <c r="B12487" s="25">
        <v>42758</v>
      </c>
      <c r="C12487" s="21" t="s">
        <v>1015</v>
      </c>
      <c r="D12487" s="21" t="s">
        <v>40</v>
      </c>
      <c r="E12487" s="26">
        <v>2400</v>
      </c>
      <c r="G12487" s="21" t="s">
        <v>2836</v>
      </c>
    </row>
    <row r="12488" spans="1:7" x14ac:dyDescent="0.25">
      <c r="A12488" s="21" t="s">
        <v>2119</v>
      </c>
      <c r="B12488" s="25">
        <v>42758</v>
      </c>
      <c r="C12488" s="21" t="s">
        <v>1015</v>
      </c>
      <c r="D12488" s="21" t="s">
        <v>40</v>
      </c>
      <c r="E12488" s="26">
        <v>200</v>
      </c>
      <c r="G12488" s="21" t="s">
        <v>2193</v>
      </c>
    </row>
    <row r="12489" spans="1:7" x14ac:dyDescent="0.25">
      <c r="A12489" s="21" t="s">
        <v>2119</v>
      </c>
      <c r="B12489" s="25">
        <v>42758</v>
      </c>
      <c r="C12489" s="21" t="s">
        <v>1015</v>
      </c>
      <c r="D12489" s="21" t="s">
        <v>40</v>
      </c>
      <c r="E12489" s="26">
        <v>1850</v>
      </c>
      <c r="G12489" s="21" t="s">
        <v>2937</v>
      </c>
    </row>
    <row r="12490" spans="1:7" x14ac:dyDescent="0.25">
      <c r="A12490" s="21" t="s">
        <v>2119</v>
      </c>
      <c r="B12490" s="25">
        <v>42758</v>
      </c>
      <c r="C12490" s="21" t="s">
        <v>1015</v>
      </c>
      <c r="D12490" s="21" t="s">
        <v>1382</v>
      </c>
      <c r="E12490" s="26">
        <v>2500</v>
      </c>
      <c r="G12490" s="21" t="s">
        <v>2552</v>
      </c>
    </row>
    <row r="12491" spans="1:7" x14ac:dyDescent="0.25">
      <c r="A12491" s="21" t="s">
        <v>2119</v>
      </c>
      <c r="B12491" s="25">
        <v>42758</v>
      </c>
      <c r="C12491" s="21" t="s">
        <v>21</v>
      </c>
      <c r="D12491" s="21" t="s">
        <v>40</v>
      </c>
      <c r="E12491" s="26">
        <v>1100</v>
      </c>
      <c r="G12491" s="21" t="s">
        <v>2012</v>
      </c>
    </row>
    <row r="12492" spans="1:7" x14ac:dyDescent="0.25">
      <c r="A12492" s="21" t="s">
        <v>2119</v>
      </c>
      <c r="B12492" s="25">
        <v>42758</v>
      </c>
      <c r="C12492" s="21" t="s">
        <v>21</v>
      </c>
      <c r="D12492" s="21" t="s">
        <v>40</v>
      </c>
      <c r="E12492" s="26">
        <v>1500</v>
      </c>
      <c r="G12492" s="21" t="s">
        <v>2761</v>
      </c>
    </row>
    <row r="12493" spans="1:7" x14ac:dyDescent="0.25">
      <c r="A12493" s="21" t="s">
        <v>2119</v>
      </c>
      <c r="B12493" s="25">
        <v>42758</v>
      </c>
      <c r="C12493" s="21" t="s">
        <v>21</v>
      </c>
      <c r="D12493" s="21" t="s">
        <v>40</v>
      </c>
      <c r="E12493" s="26">
        <v>1200</v>
      </c>
      <c r="G12493" s="21" t="s">
        <v>2762</v>
      </c>
    </row>
    <row r="12494" spans="1:7" x14ac:dyDescent="0.25">
      <c r="A12494" s="21" t="s">
        <v>2119</v>
      </c>
      <c r="B12494" s="25">
        <v>42758</v>
      </c>
      <c r="C12494" s="21" t="s">
        <v>21</v>
      </c>
      <c r="D12494" s="21" t="s">
        <v>40</v>
      </c>
      <c r="E12494" s="26">
        <v>800</v>
      </c>
      <c r="G12494" s="21" t="s">
        <v>2935</v>
      </c>
    </row>
    <row r="12495" spans="1:7" x14ac:dyDescent="0.25">
      <c r="A12495" s="21" t="s">
        <v>2119</v>
      </c>
      <c r="B12495" s="25">
        <v>42758</v>
      </c>
      <c r="C12495" s="21" t="s">
        <v>21</v>
      </c>
      <c r="D12495" s="21" t="s">
        <v>40</v>
      </c>
      <c r="E12495" s="26">
        <v>600</v>
      </c>
      <c r="G12495" s="21" t="s">
        <v>3004</v>
      </c>
    </row>
    <row r="12496" spans="1:7" x14ac:dyDescent="0.25">
      <c r="A12496" s="21" t="s">
        <v>2119</v>
      </c>
      <c r="B12496" s="25">
        <v>42758</v>
      </c>
      <c r="C12496" s="21" t="s">
        <v>21</v>
      </c>
      <c r="D12496" s="21" t="s">
        <v>1382</v>
      </c>
      <c r="E12496" s="26">
        <v>5000</v>
      </c>
      <c r="G12496" s="21" t="s">
        <v>2840</v>
      </c>
    </row>
    <row r="12497" spans="1:7" x14ac:dyDescent="0.25">
      <c r="A12497" s="21" t="s">
        <v>2119</v>
      </c>
      <c r="B12497" s="25">
        <v>42758</v>
      </c>
      <c r="C12497" s="21" t="s">
        <v>21</v>
      </c>
      <c r="D12497" s="21" t="s">
        <v>528</v>
      </c>
      <c r="E12497" s="26">
        <v>1100</v>
      </c>
      <c r="G12497" s="21" t="s">
        <v>2540</v>
      </c>
    </row>
    <row r="12498" spans="1:7" x14ac:dyDescent="0.25">
      <c r="A12498" s="21" t="s">
        <v>2119</v>
      </c>
      <c r="B12498" s="25">
        <v>42759</v>
      </c>
      <c r="C12498" s="21">
        <v>3014551503</v>
      </c>
      <c r="D12498" s="21" t="s">
        <v>299</v>
      </c>
      <c r="E12498" s="21"/>
      <c r="F12498" s="55">
        <v>160.91999999999999</v>
      </c>
      <c r="G12498" s="21" t="s">
        <v>2937</v>
      </c>
    </row>
    <row r="12499" spans="1:7" x14ac:dyDescent="0.25">
      <c r="A12499" s="21" t="s">
        <v>2119</v>
      </c>
      <c r="B12499" s="25">
        <v>42759</v>
      </c>
      <c r="C12499" s="21" t="s">
        <v>1230</v>
      </c>
      <c r="D12499" s="21" t="s">
        <v>299</v>
      </c>
      <c r="E12499" s="21"/>
      <c r="F12499" s="55">
        <v>-114.1</v>
      </c>
      <c r="G12499" s="21" t="s">
        <v>2937</v>
      </c>
    </row>
    <row r="12500" spans="1:7" x14ac:dyDescent="0.25">
      <c r="A12500" s="21" t="s">
        <v>2119</v>
      </c>
      <c r="B12500" s="25">
        <v>42759</v>
      </c>
      <c r="C12500" s="21" t="s">
        <v>6</v>
      </c>
      <c r="D12500" s="21" t="s">
        <v>2961</v>
      </c>
      <c r="E12500" s="21"/>
      <c r="F12500" s="55">
        <v>15.22</v>
      </c>
      <c r="G12500" s="21" t="s">
        <v>259</v>
      </c>
    </row>
    <row r="12501" spans="1:7" x14ac:dyDescent="0.25">
      <c r="A12501" s="21" t="s">
        <v>2119</v>
      </c>
      <c r="B12501" s="25">
        <v>42759</v>
      </c>
      <c r="C12501" s="21" t="s">
        <v>6</v>
      </c>
      <c r="D12501" s="21" t="s">
        <v>2962</v>
      </c>
      <c r="E12501" s="21"/>
      <c r="F12501" s="55">
        <v>244.18</v>
      </c>
      <c r="G12501" s="21" t="s">
        <v>2840</v>
      </c>
    </row>
    <row r="12502" spans="1:7" x14ac:dyDescent="0.25">
      <c r="A12502" s="21" t="s">
        <v>2119</v>
      </c>
      <c r="B12502" s="25">
        <v>42759</v>
      </c>
      <c r="C12502" s="21" t="s">
        <v>6</v>
      </c>
      <c r="D12502" s="21" t="s">
        <v>2963</v>
      </c>
      <c r="E12502" s="21"/>
      <c r="F12502" s="55">
        <v>185.83</v>
      </c>
      <c r="G12502" s="21" t="s">
        <v>2540</v>
      </c>
    </row>
    <row r="12503" spans="1:7" x14ac:dyDescent="0.25">
      <c r="A12503" s="21" t="s">
        <v>2119</v>
      </c>
      <c r="B12503" s="25">
        <v>42759</v>
      </c>
      <c r="C12503" s="21" t="s">
        <v>6</v>
      </c>
      <c r="D12503" s="21" t="s">
        <v>2964</v>
      </c>
      <c r="E12503" s="21"/>
      <c r="F12503" s="55">
        <v>204.19</v>
      </c>
      <c r="G12503" s="21" t="s">
        <v>2840</v>
      </c>
    </row>
    <row r="12504" spans="1:7" x14ac:dyDescent="0.25">
      <c r="A12504" s="21" t="s">
        <v>2119</v>
      </c>
      <c r="B12504" s="25">
        <v>42759</v>
      </c>
      <c r="C12504" s="21" t="s">
        <v>6</v>
      </c>
      <c r="D12504" s="21" t="s">
        <v>2965</v>
      </c>
      <c r="E12504" s="21"/>
      <c r="F12504" s="55">
        <v>200.69</v>
      </c>
      <c r="G12504" s="21" t="s">
        <v>331</v>
      </c>
    </row>
    <row r="12505" spans="1:7" x14ac:dyDescent="0.25">
      <c r="A12505" s="21" t="s">
        <v>2119</v>
      </c>
      <c r="B12505" s="25">
        <v>42759</v>
      </c>
      <c r="C12505" s="21" t="s">
        <v>6</v>
      </c>
      <c r="D12505" s="21" t="s">
        <v>2966</v>
      </c>
      <c r="E12505" s="21"/>
      <c r="F12505" s="55">
        <v>777.19</v>
      </c>
      <c r="G12505" s="21" t="s">
        <v>2540</v>
      </c>
    </row>
    <row r="12506" spans="1:7" x14ac:dyDescent="0.25">
      <c r="A12506" s="21" t="s">
        <v>2119</v>
      </c>
      <c r="B12506" s="25">
        <v>42759</v>
      </c>
      <c r="C12506" s="21" t="s">
        <v>6</v>
      </c>
      <c r="D12506" s="21" t="s">
        <v>2967</v>
      </c>
      <c r="E12506" s="21"/>
      <c r="F12506" s="55">
        <v>57.44</v>
      </c>
      <c r="G12506" s="21" t="s">
        <v>2540</v>
      </c>
    </row>
    <row r="12507" spans="1:7" x14ac:dyDescent="0.25">
      <c r="A12507" s="21" t="s">
        <v>2119</v>
      </c>
      <c r="B12507" s="25">
        <v>42759</v>
      </c>
      <c r="C12507" s="21">
        <v>3014551503</v>
      </c>
      <c r="D12507" s="21" t="s">
        <v>2968</v>
      </c>
      <c r="E12507" s="21"/>
      <c r="F12507" s="55">
        <v>672.68</v>
      </c>
      <c r="G12507" s="21" t="s">
        <v>2969</v>
      </c>
    </row>
    <row r="12508" spans="1:7" x14ac:dyDescent="0.25">
      <c r="A12508" s="21" t="s">
        <v>2119</v>
      </c>
      <c r="B12508" s="25">
        <v>42759</v>
      </c>
      <c r="C12508" s="21">
        <v>3014551503</v>
      </c>
      <c r="D12508" s="21" t="s">
        <v>2970</v>
      </c>
      <c r="E12508" s="21"/>
      <c r="F12508" s="55">
        <v>4032.44</v>
      </c>
      <c r="G12508" s="21" t="s">
        <v>2971</v>
      </c>
    </row>
    <row r="12509" spans="1:7" x14ac:dyDescent="0.25">
      <c r="A12509" s="21" t="s">
        <v>2119</v>
      </c>
      <c r="B12509" s="25">
        <v>42759</v>
      </c>
      <c r="C12509" s="21" t="s">
        <v>1230</v>
      </c>
      <c r="D12509" s="21" t="s">
        <v>913</v>
      </c>
      <c r="F12509" s="26">
        <v>4500</v>
      </c>
      <c r="G12509" s="21" t="s">
        <v>2552</v>
      </c>
    </row>
    <row r="12510" spans="1:7" x14ac:dyDescent="0.25">
      <c r="A12510" s="21" t="s">
        <v>2119</v>
      </c>
      <c r="B12510" s="25">
        <v>42760</v>
      </c>
      <c r="C12510" s="21" t="s">
        <v>6</v>
      </c>
      <c r="D12510" s="21" t="s">
        <v>299</v>
      </c>
      <c r="E12510" s="21"/>
      <c r="F12510" s="55">
        <v>-322.83999999999997</v>
      </c>
      <c r="G12510" s="21" t="s">
        <v>2840</v>
      </c>
    </row>
    <row r="12511" spans="1:7" x14ac:dyDescent="0.25">
      <c r="A12511" s="21" t="s">
        <v>2119</v>
      </c>
      <c r="B12511" s="25">
        <v>42760</v>
      </c>
      <c r="C12511" s="21" t="s">
        <v>6</v>
      </c>
      <c r="D12511" s="21" t="s">
        <v>2972</v>
      </c>
      <c r="E12511" s="21"/>
      <c r="F12511" s="55">
        <v>109.1</v>
      </c>
      <c r="G12511" s="21" t="s">
        <v>2840</v>
      </c>
    </row>
    <row r="12512" spans="1:7" x14ac:dyDescent="0.25">
      <c r="A12512" s="21" t="s">
        <v>2119</v>
      </c>
      <c r="B12512" s="25">
        <v>42760</v>
      </c>
      <c r="C12512" s="21" t="s">
        <v>6</v>
      </c>
      <c r="D12512" s="21" t="s">
        <v>2973</v>
      </c>
      <c r="E12512" s="21"/>
      <c r="F12512" s="55">
        <v>653.58000000000004</v>
      </c>
      <c r="G12512" s="21" t="s">
        <v>2540</v>
      </c>
    </row>
    <row r="12513" spans="1:7" x14ac:dyDescent="0.25">
      <c r="A12513" s="21" t="s">
        <v>2119</v>
      </c>
      <c r="B12513" s="25">
        <v>42760</v>
      </c>
      <c r="C12513" s="21" t="s">
        <v>6</v>
      </c>
      <c r="D12513" s="21" t="s">
        <v>2974</v>
      </c>
      <c r="E12513" s="21"/>
      <c r="F12513" s="55">
        <v>68.430000000000007</v>
      </c>
      <c r="G12513" s="21" t="s">
        <v>2840</v>
      </c>
    </row>
    <row r="12514" spans="1:7" x14ac:dyDescent="0.25">
      <c r="A12514" s="21" t="s">
        <v>2119</v>
      </c>
      <c r="B12514" s="25">
        <v>42760</v>
      </c>
      <c r="C12514" s="21">
        <v>3014551503</v>
      </c>
      <c r="D12514" s="21" t="s">
        <v>299</v>
      </c>
      <c r="E12514" s="21"/>
      <c r="F12514" s="55">
        <v>-115.54</v>
      </c>
      <c r="G12514" s="21" t="s">
        <v>2937</v>
      </c>
    </row>
    <row r="12515" spans="1:7" x14ac:dyDescent="0.25">
      <c r="A12515" s="21" t="s">
        <v>2119</v>
      </c>
      <c r="B12515" s="25">
        <v>42760</v>
      </c>
      <c r="C12515" s="21" t="s">
        <v>6</v>
      </c>
      <c r="D12515" s="21" t="s">
        <v>2975</v>
      </c>
      <c r="E12515" s="21"/>
      <c r="F12515" s="55">
        <v>557.94000000000005</v>
      </c>
      <c r="G12515" s="21" t="s">
        <v>2540</v>
      </c>
    </row>
    <row r="12516" spans="1:7" x14ac:dyDescent="0.25">
      <c r="A12516" s="21" t="s">
        <v>2119</v>
      </c>
      <c r="B12516" s="25">
        <v>42760</v>
      </c>
      <c r="C12516" s="21">
        <v>3014551503</v>
      </c>
      <c r="D12516" s="21" t="s">
        <v>2976</v>
      </c>
      <c r="E12516" s="21"/>
      <c r="F12516" s="55">
        <v>163.11000000000001</v>
      </c>
      <c r="G12516" s="21" t="s">
        <v>2937</v>
      </c>
    </row>
    <row r="12517" spans="1:7" x14ac:dyDescent="0.25">
      <c r="A12517" s="21" t="s">
        <v>2119</v>
      </c>
      <c r="B12517" s="25">
        <v>42761</v>
      </c>
      <c r="C12517" s="21" t="s">
        <v>1230</v>
      </c>
      <c r="D12517" s="21" t="s">
        <v>2977</v>
      </c>
      <c r="E12517" s="21"/>
      <c r="F12517" s="55">
        <v>1069.44</v>
      </c>
      <c r="G12517" s="21" t="s">
        <v>2825</v>
      </c>
    </row>
    <row r="12518" spans="1:7" x14ac:dyDescent="0.25">
      <c r="A12518" s="21" t="s">
        <v>2119</v>
      </c>
      <c r="B12518" s="25">
        <v>42761</v>
      </c>
      <c r="C12518" s="21" t="s">
        <v>6</v>
      </c>
      <c r="D12518" s="21" t="s">
        <v>2978</v>
      </c>
      <c r="E12518" s="21"/>
      <c r="F12518" s="55">
        <v>822.25</v>
      </c>
      <c r="G12518" s="21" t="s">
        <v>2540</v>
      </c>
    </row>
    <row r="12519" spans="1:7" x14ac:dyDescent="0.25">
      <c r="A12519" s="21" t="s">
        <v>2119</v>
      </c>
      <c r="B12519" s="25">
        <v>42761</v>
      </c>
      <c r="C12519" s="21" t="s">
        <v>6</v>
      </c>
      <c r="D12519" s="21" t="s">
        <v>2979</v>
      </c>
      <c r="E12519" s="21"/>
      <c r="F12519" s="55">
        <v>257.68</v>
      </c>
      <c r="G12519" s="21" t="s">
        <v>2540</v>
      </c>
    </row>
    <row r="12520" spans="1:7" x14ac:dyDescent="0.25">
      <c r="A12520" s="21" t="s">
        <v>2119</v>
      </c>
      <c r="B12520" s="25">
        <v>42761</v>
      </c>
      <c r="C12520" s="21" t="s">
        <v>6</v>
      </c>
      <c r="D12520" s="21" t="s">
        <v>2980</v>
      </c>
      <c r="E12520" s="21"/>
      <c r="F12520" s="55">
        <v>121.49</v>
      </c>
      <c r="G12520" s="21" t="s">
        <v>2840</v>
      </c>
    </row>
    <row r="12521" spans="1:7" x14ac:dyDescent="0.25">
      <c r="A12521" s="21" t="s">
        <v>2119</v>
      </c>
      <c r="B12521" s="25">
        <v>42761</v>
      </c>
      <c r="C12521" s="21" t="s">
        <v>6</v>
      </c>
      <c r="D12521" s="21" t="s">
        <v>2981</v>
      </c>
      <c r="E12521" s="21"/>
      <c r="F12521" s="55">
        <v>927.27</v>
      </c>
      <c r="G12521" s="21" t="s">
        <v>2540</v>
      </c>
    </row>
    <row r="12522" spans="1:7" x14ac:dyDescent="0.25">
      <c r="A12522" s="21" t="s">
        <v>2119</v>
      </c>
      <c r="B12522" s="25">
        <v>42761</v>
      </c>
      <c r="C12522" s="21" t="s">
        <v>1230</v>
      </c>
      <c r="D12522" s="21" t="s">
        <v>2982</v>
      </c>
      <c r="E12522" s="21"/>
      <c r="F12522" s="55">
        <v>2201.6999999999998</v>
      </c>
      <c r="G12522" s="21" t="s">
        <v>2836</v>
      </c>
    </row>
    <row r="12523" spans="1:7" x14ac:dyDescent="0.25">
      <c r="A12523" s="21" t="s">
        <v>2119</v>
      </c>
      <c r="B12523" s="25">
        <v>42761</v>
      </c>
      <c r="C12523" s="21" t="s">
        <v>1015</v>
      </c>
      <c r="D12523" s="21" t="s">
        <v>1018</v>
      </c>
      <c r="E12523" s="26">
        <v>387.78</v>
      </c>
      <c r="G12523" s="21" t="s">
        <v>3004</v>
      </c>
    </row>
    <row r="12524" spans="1:7" x14ac:dyDescent="0.25">
      <c r="A12524" s="21" t="s">
        <v>2119</v>
      </c>
      <c r="B12524" s="25">
        <v>42761</v>
      </c>
      <c r="C12524" s="21" t="s">
        <v>21</v>
      </c>
      <c r="D12524" s="21" t="s">
        <v>2011</v>
      </c>
      <c r="E12524" s="26">
        <v>115</v>
      </c>
      <c r="G12524" s="21" t="s">
        <v>286</v>
      </c>
    </row>
    <row r="12525" spans="1:7" x14ac:dyDescent="0.25">
      <c r="A12525" s="21" t="s">
        <v>2119</v>
      </c>
      <c r="B12525" s="25">
        <v>42761</v>
      </c>
      <c r="C12525" s="21" t="s">
        <v>21</v>
      </c>
      <c r="D12525" s="21" t="s">
        <v>3003</v>
      </c>
      <c r="E12525" s="26">
        <v>2.88</v>
      </c>
      <c r="G12525" s="21" t="s">
        <v>286</v>
      </c>
    </row>
    <row r="12526" spans="1:7" x14ac:dyDescent="0.25">
      <c r="A12526" s="21" t="s">
        <v>2119</v>
      </c>
      <c r="B12526" s="25">
        <v>42761</v>
      </c>
      <c r="C12526" s="21" t="s">
        <v>21</v>
      </c>
      <c r="D12526" s="21" t="s">
        <v>937</v>
      </c>
      <c r="E12526" s="26">
        <v>500</v>
      </c>
      <c r="G12526" s="21" t="s">
        <v>2935</v>
      </c>
    </row>
    <row r="12527" spans="1:7" x14ac:dyDescent="0.25">
      <c r="A12527" s="21" t="s">
        <v>2119</v>
      </c>
      <c r="B12527" s="25">
        <v>42762</v>
      </c>
      <c r="C12527" s="21" t="s">
        <v>6</v>
      </c>
      <c r="D12527" s="21" t="s">
        <v>2983</v>
      </c>
      <c r="E12527" s="21"/>
      <c r="F12527" s="55">
        <v>1069.7</v>
      </c>
      <c r="G12527" s="21" t="s">
        <v>2737</v>
      </c>
    </row>
    <row r="12528" spans="1:7" x14ac:dyDescent="0.25">
      <c r="A12528" s="21" t="s">
        <v>2119</v>
      </c>
      <c r="B12528" s="25">
        <v>42762</v>
      </c>
      <c r="C12528" s="21" t="s">
        <v>6</v>
      </c>
      <c r="D12528" s="21" t="s">
        <v>2984</v>
      </c>
      <c r="E12528" s="21"/>
      <c r="F12528" s="55">
        <v>147.54</v>
      </c>
      <c r="G12528" s="21" t="s">
        <v>2985</v>
      </c>
    </row>
    <row r="12529" spans="1:7" x14ac:dyDescent="0.25">
      <c r="A12529" s="21" t="s">
        <v>2119</v>
      </c>
      <c r="B12529" s="25">
        <v>42762</v>
      </c>
      <c r="C12529" s="21" t="s">
        <v>6</v>
      </c>
      <c r="D12529" s="21" t="s">
        <v>2986</v>
      </c>
      <c r="E12529" s="21"/>
      <c r="F12529" s="55">
        <v>217.55</v>
      </c>
      <c r="G12529" s="21" t="s">
        <v>2540</v>
      </c>
    </row>
    <row r="12530" spans="1:7" x14ac:dyDescent="0.25">
      <c r="A12530" s="21" t="s">
        <v>2119</v>
      </c>
      <c r="B12530" s="25">
        <v>42762</v>
      </c>
      <c r="C12530" s="21" t="s">
        <v>1230</v>
      </c>
      <c r="D12530" s="21" t="s">
        <v>2987</v>
      </c>
      <c r="E12530" s="21"/>
      <c r="F12530" s="55">
        <v>965.02</v>
      </c>
      <c r="G12530" s="21" t="s">
        <v>2836</v>
      </c>
    </row>
    <row r="12531" spans="1:7" x14ac:dyDescent="0.25">
      <c r="A12531" s="21" t="s">
        <v>2119</v>
      </c>
      <c r="B12531" s="25">
        <v>42762</v>
      </c>
      <c r="C12531" s="21" t="s">
        <v>1015</v>
      </c>
      <c r="D12531" s="21" t="s">
        <v>1462</v>
      </c>
      <c r="E12531" s="26">
        <v>1700</v>
      </c>
      <c r="G12531" s="21" t="s">
        <v>2193</v>
      </c>
    </row>
    <row r="12532" spans="1:7" x14ac:dyDescent="0.25">
      <c r="A12532" s="21" t="s">
        <v>2119</v>
      </c>
      <c r="B12532" s="25">
        <v>42763</v>
      </c>
      <c r="C12532" s="21" t="s">
        <v>6</v>
      </c>
      <c r="D12532" s="21" t="s">
        <v>299</v>
      </c>
      <c r="E12532" s="21"/>
      <c r="F12532" s="55">
        <v>-328.07</v>
      </c>
      <c r="G12532" s="21" t="s">
        <v>2840</v>
      </c>
    </row>
    <row r="12533" spans="1:7" x14ac:dyDescent="0.25">
      <c r="A12533" s="21" t="s">
        <v>2119</v>
      </c>
      <c r="B12533" s="25">
        <v>42763</v>
      </c>
      <c r="C12533" s="21" t="s">
        <v>6</v>
      </c>
      <c r="D12533" s="21" t="s">
        <v>2988</v>
      </c>
      <c r="E12533" s="21"/>
      <c r="F12533" s="55">
        <v>204.05</v>
      </c>
      <c r="G12533" s="21" t="s">
        <v>2540</v>
      </c>
    </row>
    <row r="12534" spans="1:7" x14ac:dyDescent="0.25">
      <c r="A12534" s="21" t="s">
        <v>2119</v>
      </c>
      <c r="B12534" s="25">
        <v>42763</v>
      </c>
      <c r="C12534" s="21" t="s">
        <v>1230</v>
      </c>
      <c r="D12534" s="21" t="s">
        <v>2989</v>
      </c>
      <c r="E12534" s="21"/>
      <c r="F12534" s="55">
        <v>206.86</v>
      </c>
      <c r="G12534" s="21" t="s">
        <v>2990</v>
      </c>
    </row>
    <row r="12535" spans="1:7" x14ac:dyDescent="0.25">
      <c r="A12535" s="21" t="s">
        <v>2119</v>
      </c>
      <c r="B12535" s="25">
        <v>42765</v>
      </c>
      <c r="C12535" s="21" t="s">
        <v>6</v>
      </c>
      <c r="D12535" s="21">
        <v>375944</v>
      </c>
      <c r="E12535" s="21"/>
      <c r="F12535" s="55">
        <v>2611</v>
      </c>
      <c r="G12535" s="21" t="s">
        <v>2121</v>
      </c>
    </row>
    <row r="12536" spans="1:7" x14ac:dyDescent="0.25">
      <c r="A12536" s="21" t="s">
        <v>2119</v>
      </c>
      <c r="B12536" s="25">
        <v>42765</v>
      </c>
      <c r="C12536" s="21" t="s">
        <v>6</v>
      </c>
      <c r="D12536" s="21" t="s">
        <v>2991</v>
      </c>
      <c r="E12536" s="21"/>
      <c r="F12536" s="55">
        <v>451.83</v>
      </c>
      <c r="G12536" s="21" t="s">
        <v>306</v>
      </c>
    </row>
    <row r="12537" spans="1:7" x14ac:dyDescent="0.25">
      <c r="A12537" s="21" t="s">
        <v>2119</v>
      </c>
      <c r="B12537" s="25">
        <v>42765</v>
      </c>
      <c r="C12537" s="21" t="s">
        <v>6</v>
      </c>
      <c r="D12537" s="21" t="s">
        <v>2992</v>
      </c>
      <c r="E12537" s="21"/>
      <c r="F12537" s="55">
        <v>387.2</v>
      </c>
      <c r="G12537" s="21" t="s">
        <v>2840</v>
      </c>
    </row>
    <row r="12538" spans="1:7" x14ac:dyDescent="0.25">
      <c r="A12538" s="21" t="s">
        <v>2119</v>
      </c>
      <c r="B12538" s="25">
        <v>42765</v>
      </c>
      <c r="C12538" s="21" t="s">
        <v>6</v>
      </c>
      <c r="D12538" s="21" t="s">
        <v>2993</v>
      </c>
      <c r="E12538" s="21"/>
      <c r="F12538" s="55">
        <v>3495.13</v>
      </c>
      <c r="G12538" s="21" t="s">
        <v>2985</v>
      </c>
    </row>
    <row r="12539" spans="1:7" x14ac:dyDescent="0.25">
      <c r="A12539" s="21" t="s">
        <v>2119</v>
      </c>
      <c r="B12539" s="25">
        <v>42765</v>
      </c>
      <c r="C12539" s="21" t="s">
        <v>6</v>
      </c>
      <c r="D12539" s="21" t="s">
        <v>2993</v>
      </c>
      <c r="E12539" s="21"/>
      <c r="F12539" s="55">
        <v>-120.08</v>
      </c>
      <c r="G12539" s="21" t="s">
        <v>2985</v>
      </c>
    </row>
    <row r="12540" spans="1:7" x14ac:dyDescent="0.25">
      <c r="A12540" s="21" t="s">
        <v>2119</v>
      </c>
      <c r="B12540" s="25">
        <v>42765</v>
      </c>
      <c r="C12540" s="21">
        <v>3014551503</v>
      </c>
      <c r="D12540" s="21" t="s">
        <v>2993</v>
      </c>
      <c r="E12540" s="21"/>
      <c r="F12540" s="55">
        <v>120.08</v>
      </c>
      <c r="G12540" s="21" t="s">
        <v>2985</v>
      </c>
    </row>
    <row r="12541" spans="1:7" x14ac:dyDescent="0.25">
      <c r="A12541" s="21" t="s">
        <v>2119</v>
      </c>
      <c r="B12541" s="25">
        <v>42765</v>
      </c>
      <c r="C12541" s="21" t="s">
        <v>1015</v>
      </c>
      <c r="D12541" s="21" t="s">
        <v>1382</v>
      </c>
      <c r="E12541" s="26">
        <v>560</v>
      </c>
      <c r="G12541" s="21" t="s">
        <v>2985</v>
      </c>
    </row>
    <row r="12542" spans="1:7" x14ac:dyDescent="0.25">
      <c r="A12542" s="21" t="s">
        <v>2119</v>
      </c>
      <c r="B12542" s="25">
        <v>42765</v>
      </c>
      <c r="C12542" s="21" t="s">
        <v>1015</v>
      </c>
      <c r="D12542" s="21" t="s">
        <v>40</v>
      </c>
      <c r="E12542" s="26">
        <v>1200</v>
      </c>
      <c r="G12542" s="21" t="s">
        <v>2937</v>
      </c>
    </row>
    <row r="12543" spans="1:7" x14ac:dyDescent="0.25">
      <c r="A12543" s="21" t="s">
        <v>2119</v>
      </c>
      <c r="B12543" s="25">
        <v>42765</v>
      </c>
      <c r="C12543" s="21" t="s">
        <v>1015</v>
      </c>
      <c r="D12543" s="21" t="s">
        <v>40</v>
      </c>
      <c r="E12543" s="26">
        <v>5725</v>
      </c>
      <c r="G12543" s="21" t="s">
        <v>2836</v>
      </c>
    </row>
    <row r="12544" spans="1:7" x14ac:dyDescent="0.25">
      <c r="A12544" s="21" t="s">
        <v>2119</v>
      </c>
      <c r="B12544" s="25">
        <v>42765</v>
      </c>
      <c r="C12544" s="21" t="s">
        <v>21</v>
      </c>
      <c r="D12544" s="21" t="s">
        <v>1300</v>
      </c>
      <c r="E12544" s="26">
        <v>185</v>
      </c>
      <c r="G12544" s="21" t="s">
        <v>286</v>
      </c>
    </row>
    <row r="12545" spans="1:7" x14ac:dyDescent="0.25">
      <c r="A12545" s="21" t="s">
        <v>2119</v>
      </c>
      <c r="B12545" s="25">
        <v>42765</v>
      </c>
      <c r="C12545" s="21" t="s">
        <v>21</v>
      </c>
      <c r="D12545" s="21" t="s">
        <v>1419</v>
      </c>
      <c r="E12545" s="26">
        <v>3800</v>
      </c>
      <c r="G12545" s="21" t="s">
        <v>2540</v>
      </c>
    </row>
    <row r="12546" spans="1:7" x14ac:dyDescent="0.25">
      <c r="A12546" s="21" t="s">
        <v>2119</v>
      </c>
      <c r="B12546" s="25">
        <v>42765</v>
      </c>
      <c r="C12546" s="21" t="s">
        <v>21</v>
      </c>
      <c r="D12546" s="21" t="s">
        <v>1419</v>
      </c>
      <c r="E12546" s="26">
        <v>2500</v>
      </c>
      <c r="G12546" s="21" t="s">
        <v>2540</v>
      </c>
    </row>
    <row r="12547" spans="1:7" x14ac:dyDescent="0.25">
      <c r="A12547" s="21" t="s">
        <v>2119</v>
      </c>
      <c r="B12547" s="25">
        <v>42765</v>
      </c>
      <c r="C12547" s="21" t="s">
        <v>21</v>
      </c>
      <c r="D12547" s="21" t="s">
        <v>40</v>
      </c>
      <c r="E12547" s="26">
        <v>485</v>
      </c>
      <c r="G12547" s="21" t="s">
        <v>9</v>
      </c>
    </row>
    <row r="12548" spans="1:7" x14ac:dyDescent="0.25">
      <c r="A12548" s="21" t="s">
        <v>2119</v>
      </c>
      <c r="B12548" s="25">
        <v>42765</v>
      </c>
      <c r="C12548" s="21" t="s">
        <v>21</v>
      </c>
      <c r="D12548" s="21" t="s">
        <v>40</v>
      </c>
      <c r="E12548" s="26">
        <v>300</v>
      </c>
      <c r="G12548" s="21" t="s">
        <v>259</v>
      </c>
    </row>
    <row r="12549" spans="1:7" x14ac:dyDescent="0.25">
      <c r="A12549" s="21" t="s">
        <v>2119</v>
      </c>
      <c r="B12549" s="25">
        <v>42765</v>
      </c>
      <c r="C12549" s="21" t="s">
        <v>21</v>
      </c>
      <c r="D12549" s="21" t="s">
        <v>40</v>
      </c>
      <c r="E12549" s="26">
        <v>400</v>
      </c>
      <c r="G12549" s="21" t="s">
        <v>2552</v>
      </c>
    </row>
    <row r="12550" spans="1:7" x14ac:dyDescent="0.25">
      <c r="A12550" s="21" t="s">
        <v>2119</v>
      </c>
      <c r="B12550" s="25">
        <v>42765</v>
      </c>
      <c r="C12550" s="21" t="s">
        <v>21</v>
      </c>
      <c r="D12550" s="21" t="s">
        <v>553</v>
      </c>
      <c r="E12550" s="26">
        <v>4500</v>
      </c>
      <c r="G12550" s="21" t="s">
        <v>3004</v>
      </c>
    </row>
    <row r="12551" spans="1:7" x14ac:dyDescent="0.25">
      <c r="A12551" s="21" t="s">
        <v>2119</v>
      </c>
      <c r="B12551" s="25">
        <v>42766</v>
      </c>
      <c r="C12551" s="21" t="s">
        <v>6</v>
      </c>
      <c r="D12551" s="21" t="s">
        <v>2994</v>
      </c>
      <c r="E12551" s="21"/>
      <c r="F12551" s="55">
        <v>55.07</v>
      </c>
      <c r="G12551" s="21" t="s">
        <v>259</v>
      </c>
    </row>
    <row r="12552" spans="1:7" x14ac:dyDescent="0.25">
      <c r="A12552" s="21" t="s">
        <v>2119</v>
      </c>
      <c r="B12552" s="25">
        <v>42766</v>
      </c>
      <c r="C12552" s="21" t="s">
        <v>6</v>
      </c>
      <c r="D12552" s="21" t="s">
        <v>2995</v>
      </c>
      <c r="E12552" s="21"/>
      <c r="F12552" s="55">
        <v>833.46</v>
      </c>
      <c r="G12552" s="21" t="s">
        <v>2840</v>
      </c>
    </row>
    <row r="12553" spans="1:7" x14ac:dyDescent="0.25">
      <c r="A12553" s="21" t="s">
        <v>2119</v>
      </c>
      <c r="B12553" s="25">
        <v>42766</v>
      </c>
      <c r="C12553" s="21" t="s">
        <v>6</v>
      </c>
      <c r="D12553" s="21" t="s">
        <v>2996</v>
      </c>
      <c r="E12553" s="21"/>
      <c r="F12553" s="55">
        <v>614.78</v>
      </c>
      <c r="G12553" s="21" t="s">
        <v>2985</v>
      </c>
    </row>
    <row r="12554" spans="1:7" x14ac:dyDescent="0.25">
      <c r="A12554" s="21" t="s">
        <v>2119</v>
      </c>
      <c r="B12554" s="25">
        <v>42766</v>
      </c>
      <c r="C12554" s="21" t="s">
        <v>6</v>
      </c>
      <c r="D12554" s="21" t="s">
        <v>2997</v>
      </c>
      <c r="E12554" s="21"/>
      <c r="F12554" s="55">
        <v>137</v>
      </c>
      <c r="G12554" s="21" t="s">
        <v>2985</v>
      </c>
    </row>
    <row r="12555" spans="1:7" x14ac:dyDescent="0.25">
      <c r="A12555" s="21" t="s">
        <v>2119</v>
      </c>
      <c r="B12555" s="25">
        <v>42766</v>
      </c>
      <c r="C12555" s="21" t="s">
        <v>6</v>
      </c>
      <c r="D12555" s="21" t="s">
        <v>2998</v>
      </c>
      <c r="E12555" s="21"/>
      <c r="F12555" s="55">
        <v>253.49</v>
      </c>
      <c r="G12555" s="21" t="s">
        <v>9</v>
      </c>
    </row>
    <row r="12556" spans="1:7" x14ac:dyDescent="0.25">
      <c r="A12556" s="21" t="s">
        <v>2119</v>
      </c>
      <c r="B12556" s="25">
        <v>42766</v>
      </c>
      <c r="C12556" s="21" t="s">
        <v>6</v>
      </c>
      <c r="D12556" s="21" t="s">
        <v>3006</v>
      </c>
      <c r="E12556" s="21"/>
      <c r="F12556" s="55">
        <v>918.69</v>
      </c>
      <c r="G12556" s="21" t="s">
        <v>2540</v>
      </c>
    </row>
    <row r="12557" spans="1:7" x14ac:dyDescent="0.25">
      <c r="A12557" s="21" t="s">
        <v>2119</v>
      </c>
      <c r="B12557" s="25">
        <v>42766</v>
      </c>
      <c r="C12557" s="21" t="s">
        <v>21</v>
      </c>
      <c r="D12557" s="21" t="s">
        <v>1282</v>
      </c>
      <c r="E12557" s="26">
        <v>780</v>
      </c>
      <c r="G12557" s="21" t="s">
        <v>3074</v>
      </c>
    </row>
    <row r="12558" spans="1:7" x14ac:dyDescent="0.25">
      <c r="A12558" s="21" t="s">
        <v>2119</v>
      </c>
      <c r="B12558" s="25">
        <v>42766</v>
      </c>
      <c r="C12558" s="21" t="s">
        <v>21</v>
      </c>
      <c r="D12558" s="21" t="s">
        <v>2480</v>
      </c>
      <c r="E12558" s="26">
        <v>32.4</v>
      </c>
      <c r="G12558" s="21" t="s">
        <v>3074</v>
      </c>
    </row>
    <row r="12559" spans="1:7" x14ac:dyDescent="0.25">
      <c r="A12559" s="21" t="s">
        <v>2119</v>
      </c>
      <c r="B12559" s="25">
        <v>42766</v>
      </c>
      <c r="C12559" s="21" t="s">
        <v>21</v>
      </c>
      <c r="D12559" s="21" t="s">
        <v>2480</v>
      </c>
      <c r="E12559" s="26">
        <v>33.4</v>
      </c>
      <c r="G12559" s="21" t="s">
        <v>3074</v>
      </c>
    </row>
    <row r="12560" spans="1:7" x14ac:dyDescent="0.25">
      <c r="A12560" s="21" t="s">
        <v>2119</v>
      </c>
      <c r="B12560" s="25">
        <v>42767</v>
      </c>
      <c r="C12560" s="21">
        <v>3014551503</v>
      </c>
      <c r="D12560" s="21" t="s">
        <v>3073</v>
      </c>
      <c r="E12560" s="21"/>
      <c r="F12560" s="55">
        <v>45.03</v>
      </c>
      <c r="G12560" s="21" t="s">
        <v>2121</v>
      </c>
    </row>
    <row r="12561" spans="1:7" x14ac:dyDescent="0.25">
      <c r="A12561" s="21" t="s">
        <v>2119</v>
      </c>
      <c r="B12561" s="25">
        <v>42767</v>
      </c>
      <c r="C12561" s="21" t="s">
        <v>1230</v>
      </c>
      <c r="D12561" s="21" t="s">
        <v>3007</v>
      </c>
      <c r="E12561" s="21"/>
      <c r="F12561" s="55">
        <v>931.85</v>
      </c>
      <c r="G12561" s="21" t="s">
        <v>2836</v>
      </c>
    </row>
    <row r="12562" spans="1:7" x14ac:dyDescent="0.25">
      <c r="A12562" s="21" t="s">
        <v>2119</v>
      </c>
      <c r="B12562" s="25">
        <v>42767</v>
      </c>
      <c r="C12562" s="21" t="s">
        <v>6</v>
      </c>
      <c r="D12562" s="21" t="s">
        <v>3008</v>
      </c>
      <c r="E12562" s="21"/>
      <c r="F12562" s="55">
        <v>280.23</v>
      </c>
      <c r="G12562" s="21" t="s">
        <v>2737</v>
      </c>
    </row>
    <row r="12563" spans="1:7" x14ac:dyDescent="0.25">
      <c r="A12563" s="21" t="s">
        <v>2119</v>
      </c>
      <c r="B12563" s="25">
        <v>42767</v>
      </c>
      <c r="C12563" s="21" t="s">
        <v>6</v>
      </c>
      <c r="D12563" s="21" t="s">
        <v>3009</v>
      </c>
      <c r="E12563" s="21"/>
      <c r="F12563" s="55">
        <v>757.16</v>
      </c>
      <c r="G12563" s="21" t="s">
        <v>2840</v>
      </c>
    </row>
    <row r="12564" spans="1:7" x14ac:dyDescent="0.25">
      <c r="A12564" s="21" t="s">
        <v>2119</v>
      </c>
      <c r="B12564" s="25">
        <v>42767</v>
      </c>
      <c r="C12564" s="21" t="s">
        <v>1230</v>
      </c>
      <c r="D12564" s="21" t="s">
        <v>3010</v>
      </c>
      <c r="E12564" s="21"/>
      <c r="F12564" s="55">
        <v>197.97</v>
      </c>
      <c r="G12564" s="21" t="s">
        <v>2836</v>
      </c>
    </row>
    <row r="12565" spans="1:7" x14ac:dyDescent="0.25">
      <c r="A12565" s="21" t="s">
        <v>2119</v>
      </c>
      <c r="B12565" s="25">
        <v>42767</v>
      </c>
      <c r="C12565" s="21" t="s">
        <v>21</v>
      </c>
      <c r="D12565" s="21" t="s">
        <v>2478</v>
      </c>
      <c r="E12565" s="26">
        <v>1000</v>
      </c>
      <c r="G12565" s="21" t="s">
        <v>3004</v>
      </c>
    </row>
    <row r="12566" spans="1:7" x14ac:dyDescent="0.25">
      <c r="A12566" s="21" t="s">
        <v>2119</v>
      </c>
      <c r="B12566" s="25">
        <v>42768</v>
      </c>
      <c r="C12566" s="21" t="s">
        <v>6</v>
      </c>
      <c r="D12566" s="21" t="s">
        <v>3011</v>
      </c>
      <c r="E12566" s="21"/>
      <c r="F12566" s="55">
        <v>411.04</v>
      </c>
      <c r="G12566" s="21" t="s">
        <v>2985</v>
      </c>
    </row>
    <row r="12567" spans="1:7" x14ac:dyDescent="0.25">
      <c r="A12567" s="21" t="s">
        <v>2119</v>
      </c>
      <c r="B12567" s="25">
        <v>42768</v>
      </c>
      <c r="C12567" s="21" t="s">
        <v>1230</v>
      </c>
      <c r="D12567" s="21" t="s">
        <v>3012</v>
      </c>
      <c r="E12567" s="21"/>
      <c r="F12567" s="55">
        <v>150.81</v>
      </c>
      <c r="G12567" t="s">
        <v>4742</v>
      </c>
    </row>
    <row r="12568" spans="1:7" x14ac:dyDescent="0.25">
      <c r="A12568" s="21" t="s">
        <v>2119</v>
      </c>
      <c r="B12568" s="25">
        <v>42768</v>
      </c>
      <c r="C12568" s="21" t="s">
        <v>1230</v>
      </c>
      <c r="D12568" s="21" t="s">
        <v>3013</v>
      </c>
      <c r="E12568" s="21"/>
      <c r="F12568" s="55">
        <v>23.19</v>
      </c>
      <c r="G12568" t="s">
        <v>4742</v>
      </c>
    </row>
    <row r="12569" spans="1:7" x14ac:dyDescent="0.25">
      <c r="A12569" s="21" t="s">
        <v>2119</v>
      </c>
      <c r="B12569" s="25">
        <v>42769</v>
      </c>
      <c r="C12569" s="21" t="s">
        <v>6</v>
      </c>
      <c r="D12569" s="21" t="s">
        <v>3014</v>
      </c>
      <c r="E12569" s="21"/>
      <c r="F12569" s="55">
        <v>353.27</v>
      </c>
      <c r="G12569" s="21" t="s">
        <v>2737</v>
      </c>
    </row>
    <row r="12570" spans="1:7" x14ac:dyDescent="0.25">
      <c r="A12570" s="21" t="s">
        <v>2119</v>
      </c>
      <c r="B12570" s="25">
        <v>42769</v>
      </c>
      <c r="C12570" s="21" t="s">
        <v>6</v>
      </c>
      <c r="D12570" s="21" t="s">
        <v>3015</v>
      </c>
      <c r="E12570" s="21"/>
      <c r="F12570" s="55">
        <v>817.53</v>
      </c>
      <c r="G12570" s="21" t="s">
        <v>2985</v>
      </c>
    </row>
    <row r="12571" spans="1:7" x14ac:dyDescent="0.25">
      <c r="A12571" s="21" t="s">
        <v>2119</v>
      </c>
      <c r="B12571" s="25">
        <v>42769</v>
      </c>
      <c r="C12571" s="21" t="s">
        <v>1015</v>
      </c>
      <c r="D12571" s="21" t="s">
        <v>1216</v>
      </c>
      <c r="E12571" s="26">
        <v>1100</v>
      </c>
      <c r="G12571" s="21" t="s">
        <v>2836</v>
      </c>
    </row>
    <row r="12572" spans="1:7" x14ac:dyDescent="0.25">
      <c r="A12572" s="21" t="s">
        <v>2119</v>
      </c>
      <c r="B12572" s="25">
        <v>42769</v>
      </c>
      <c r="C12572" s="21" t="s">
        <v>1015</v>
      </c>
      <c r="D12572" s="21" t="s">
        <v>1201</v>
      </c>
      <c r="E12572" s="26">
        <v>1600</v>
      </c>
      <c r="G12572" s="21" t="s">
        <v>2552</v>
      </c>
    </row>
    <row r="12573" spans="1:7" x14ac:dyDescent="0.25">
      <c r="A12573" s="21" t="s">
        <v>2119</v>
      </c>
      <c r="B12573" s="25">
        <v>42769</v>
      </c>
      <c r="C12573" s="21" t="s">
        <v>1015</v>
      </c>
      <c r="D12573" s="21" t="s">
        <v>255</v>
      </c>
      <c r="E12573" s="26">
        <v>3000</v>
      </c>
      <c r="G12573" s="21" t="s">
        <v>2552</v>
      </c>
    </row>
    <row r="12574" spans="1:7" x14ac:dyDescent="0.25">
      <c r="A12574" s="21" t="s">
        <v>2119</v>
      </c>
      <c r="B12574" s="25">
        <v>42769</v>
      </c>
      <c r="C12574" s="21" t="s">
        <v>21</v>
      </c>
      <c r="D12574" s="21" t="s">
        <v>493</v>
      </c>
      <c r="E12574" s="26">
        <v>72</v>
      </c>
      <c r="G12574" s="21" t="s">
        <v>2540</v>
      </c>
    </row>
    <row r="12575" spans="1:7" x14ac:dyDescent="0.25">
      <c r="A12575" s="21" t="s">
        <v>2119</v>
      </c>
      <c r="B12575" s="25">
        <v>42769</v>
      </c>
      <c r="C12575" s="21" t="s">
        <v>21</v>
      </c>
      <c r="D12575" s="21" t="s">
        <v>553</v>
      </c>
      <c r="E12575" s="26">
        <v>2236</v>
      </c>
      <c r="G12575" s="21" t="s">
        <v>2878</v>
      </c>
    </row>
    <row r="12576" spans="1:7" x14ac:dyDescent="0.25">
      <c r="A12576" s="21" t="s">
        <v>2119</v>
      </c>
      <c r="B12576" s="25">
        <v>42770</v>
      </c>
      <c r="C12576" s="21" t="s">
        <v>1230</v>
      </c>
      <c r="D12576" s="21" t="s">
        <v>3016</v>
      </c>
      <c r="E12576" s="21"/>
      <c r="F12576" s="55">
        <v>203.57</v>
      </c>
      <c r="G12576" s="21" t="s">
        <v>2825</v>
      </c>
    </row>
    <row r="12577" spans="1:7" x14ac:dyDescent="0.25">
      <c r="A12577" s="21" t="s">
        <v>2119</v>
      </c>
      <c r="B12577" s="25">
        <v>42770</v>
      </c>
      <c r="C12577" s="21" t="s">
        <v>6</v>
      </c>
      <c r="D12577" s="21" t="s">
        <v>3017</v>
      </c>
      <c r="E12577" s="21"/>
      <c r="F12577" s="55">
        <v>183.06</v>
      </c>
      <c r="G12577" s="21" t="s">
        <v>2737</v>
      </c>
    </row>
    <row r="12578" spans="1:7" x14ac:dyDescent="0.25">
      <c r="A12578" s="21" t="s">
        <v>2119</v>
      </c>
      <c r="B12578" s="25">
        <v>42770</v>
      </c>
      <c r="C12578" s="21" t="s">
        <v>1230</v>
      </c>
      <c r="D12578" s="21" t="s">
        <v>3018</v>
      </c>
      <c r="E12578" s="21"/>
      <c r="F12578" s="55">
        <v>784.19</v>
      </c>
      <c r="G12578" s="21" t="s">
        <v>2552</v>
      </c>
    </row>
    <row r="12579" spans="1:7" x14ac:dyDescent="0.25">
      <c r="A12579" s="21" t="s">
        <v>2119</v>
      </c>
      <c r="B12579" s="25">
        <v>42772</v>
      </c>
      <c r="C12579" s="21" t="s">
        <v>6</v>
      </c>
      <c r="D12579" s="21" t="s">
        <v>3019</v>
      </c>
      <c r="E12579" s="21"/>
      <c r="F12579" s="55">
        <v>479.72</v>
      </c>
      <c r="G12579" s="21" t="s">
        <v>2985</v>
      </c>
    </row>
    <row r="12580" spans="1:7" x14ac:dyDescent="0.25">
      <c r="A12580" s="21" t="s">
        <v>2119</v>
      </c>
      <c r="B12580" s="25">
        <v>42772</v>
      </c>
      <c r="C12580" s="21" t="s">
        <v>6</v>
      </c>
      <c r="D12580" s="21" t="s">
        <v>3020</v>
      </c>
      <c r="E12580" s="21"/>
      <c r="F12580" s="55">
        <v>4865.1099999999997</v>
      </c>
      <c r="G12580" s="21" t="s">
        <v>3021</v>
      </c>
    </row>
    <row r="12581" spans="1:7" x14ac:dyDescent="0.25">
      <c r="A12581" s="21" t="s">
        <v>2119</v>
      </c>
      <c r="B12581" s="25">
        <v>42772</v>
      </c>
      <c r="C12581" s="21" t="s">
        <v>6</v>
      </c>
      <c r="D12581" s="21" t="s">
        <v>3022</v>
      </c>
      <c r="E12581" s="21"/>
      <c r="F12581" s="55">
        <v>263.05</v>
      </c>
      <c r="G12581" s="21" t="s">
        <v>2737</v>
      </c>
    </row>
    <row r="12582" spans="1:7" x14ac:dyDescent="0.25">
      <c r="A12582" s="21" t="s">
        <v>2119</v>
      </c>
      <c r="B12582" s="25">
        <v>42772</v>
      </c>
      <c r="C12582" s="21" t="s">
        <v>6</v>
      </c>
      <c r="D12582" s="21" t="s">
        <v>3023</v>
      </c>
      <c r="E12582" s="21"/>
      <c r="F12582" s="55">
        <v>38.82</v>
      </c>
      <c r="G12582" s="21" t="s">
        <v>2840</v>
      </c>
    </row>
    <row r="12583" spans="1:7" x14ac:dyDescent="0.25">
      <c r="A12583" s="21" t="s">
        <v>2119</v>
      </c>
      <c r="B12583" s="25">
        <v>42772</v>
      </c>
      <c r="C12583" s="21" t="s">
        <v>6</v>
      </c>
      <c r="D12583" s="21" t="s">
        <v>3024</v>
      </c>
      <c r="E12583" s="21"/>
      <c r="F12583" s="55">
        <v>1113.31</v>
      </c>
      <c r="G12583" s="21" t="s">
        <v>3025</v>
      </c>
    </row>
    <row r="12584" spans="1:7" x14ac:dyDescent="0.25">
      <c r="A12584" s="21" t="s">
        <v>2119</v>
      </c>
      <c r="B12584" s="25">
        <v>42772</v>
      </c>
      <c r="C12584" s="21" t="s">
        <v>1230</v>
      </c>
      <c r="D12584" s="21" t="s">
        <v>3026</v>
      </c>
      <c r="E12584" s="21"/>
      <c r="F12584" s="55">
        <v>952.86</v>
      </c>
      <c r="G12584" s="21" t="s">
        <v>2836</v>
      </c>
    </row>
    <row r="12585" spans="1:7" x14ac:dyDescent="0.25">
      <c r="A12585" s="21" t="s">
        <v>2119</v>
      </c>
      <c r="B12585" s="25">
        <v>42772</v>
      </c>
      <c r="C12585" s="21" t="s">
        <v>1015</v>
      </c>
      <c r="D12585" s="21" t="s">
        <v>40</v>
      </c>
      <c r="E12585" s="26">
        <v>275</v>
      </c>
      <c r="G12585" s="21" t="s">
        <v>9</v>
      </c>
    </row>
    <row r="12586" spans="1:7" x14ac:dyDescent="0.25">
      <c r="A12586" s="21" t="s">
        <v>2119</v>
      </c>
      <c r="B12586" s="25">
        <v>42772</v>
      </c>
      <c r="C12586" s="21" t="s">
        <v>1015</v>
      </c>
      <c r="D12586" s="21" t="s">
        <v>40</v>
      </c>
      <c r="E12586" s="26">
        <v>600</v>
      </c>
      <c r="G12586" s="21" t="s">
        <v>2836</v>
      </c>
    </row>
    <row r="12587" spans="1:7" x14ac:dyDescent="0.25">
      <c r="A12587" s="21" t="s">
        <v>2119</v>
      </c>
      <c r="B12587" s="25">
        <v>42772</v>
      </c>
      <c r="C12587" s="21" t="s">
        <v>1015</v>
      </c>
      <c r="D12587" s="21" t="s">
        <v>40</v>
      </c>
      <c r="E12587" s="26">
        <v>260</v>
      </c>
      <c r="G12587" s="21" t="s">
        <v>3071</v>
      </c>
    </row>
    <row r="12588" spans="1:7" x14ac:dyDescent="0.25">
      <c r="A12588" s="21" t="s">
        <v>2119</v>
      </c>
      <c r="B12588" s="25">
        <v>42772</v>
      </c>
      <c r="C12588" s="21" t="s">
        <v>1015</v>
      </c>
      <c r="D12588" s="21" t="s">
        <v>2039</v>
      </c>
      <c r="E12588" s="26">
        <v>2350</v>
      </c>
      <c r="G12588" s="21" t="s">
        <v>2836</v>
      </c>
    </row>
    <row r="12589" spans="1:7" x14ac:dyDescent="0.25">
      <c r="A12589" s="21" t="s">
        <v>2119</v>
      </c>
      <c r="B12589" s="25">
        <v>42772</v>
      </c>
      <c r="C12589" s="21" t="s">
        <v>21</v>
      </c>
      <c r="D12589" s="21" t="s">
        <v>40</v>
      </c>
      <c r="E12589" s="26">
        <v>150</v>
      </c>
      <c r="G12589" s="21" t="s">
        <v>1632</v>
      </c>
    </row>
    <row r="12590" spans="1:7" x14ac:dyDescent="0.25">
      <c r="A12590" s="21" t="s">
        <v>2119</v>
      </c>
      <c r="B12590" s="25">
        <v>42772</v>
      </c>
      <c r="C12590" s="21" t="s">
        <v>21</v>
      </c>
      <c r="D12590" s="21" t="s">
        <v>40</v>
      </c>
      <c r="E12590" s="26">
        <v>1700</v>
      </c>
      <c r="G12590" s="21" t="s">
        <v>306</v>
      </c>
    </row>
    <row r="12591" spans="1:7" x14ac:dyDescent="0.25">
      <c r="A12591" s="21" t="s">
        <v>2119</v>
      </c>
      <c r="B12591" s="25">
        <v>42772</v>
      </c>
      <c r="C12591" s="21" t="s">
        <v>21</v>
      </c>
      <c r="D12591" s="21" t="s">
        <v>40</v>
      </c>
      <c r="E12591" s="26">
        <v>5700</v>
      </c>
      <c r="G12591" s="21" t="s">
        <v>3004</v>
      </c>
    </row>
    <row r="12592" spans="1:7" x14ac:dyDescent="0.25">
      <c r="A12592" s="21" t="s">
        <v>2119</v>
      </c>
      <c r="B12592" s="25">
        <v>42772</v>
      </c>
      <c r="C12592" s="21" t="s">
        <v>21</v>
      </c>
      <c r="D12592" s="21" t="s">
        <v>40</v>
      </c>
      <c r="E12592" s="26">
        <v>530</v>
      </c>
      <c r="G12592" s="21" t="s">
        <v>376</v>
      </c>
    </row>
    <row r="12593" spans="1:7" x14ac:dyDescent="0.25">
      <c r="A12593" s="21" t="s">
        <v>2119</v>
      </c>
      <c r="B12593" s="25">
        <v>42772</v>
      </c>
      <c r="C12593" s="21" t="s">
        <v>21</v>
      </c>
      <c r="D12593" s="21" t="s">
        <v>1382</v>
      </c>
      <c r="E12593" s="26">
        <v>5000</v>
      </c>
      <c r="G12593" s="21" t="s">
        <v>2985</v>
      </c>
    </row>
    <row r="12594" spans="1:7" x14ac:dyDescent="0.25">
      <c r="A12594" s="21" t="s">
        <v>2119</v>
      </c>
      <c r="B12594" s="25">
        <v>42772</v>
      </c>
      <c r="C12594" s="21" t="s">
        <v>21</v>
      </c>
      <c r="D12594" s="21" t="s">
        <v>1419</v>
      </c>
      <c r="E12594" s="26">
        <v>1300</v>
      </c>
      <c r="G12594" s="21" t="s">
        <v>2540</v>
      </c>
    </row>
    <row r="12595" spans="1:7" x14ac:dyDescent="0.25">
      <c r="A12595" s="21" t="s">
        <v>2119</v>
      </c>
      <c r="B12595" s="25">
        <v>42772</v>
      </c>
      <c r="C12595" s="21" t="s">
        <v>21</v>
      </c>
      <c r="D12595" s="21" t="s">
        <v>1419</v>
      </c>
      <c r="E12595" s="26">
        <v>2900</v>
      </c>
      <c r="G12595" s="21" t="s">
        <v>2840</v>
      </c>
    </row>
    <row r="12596" spans="1:7" x14ac:dyDescent="0.25">
      <c r="A12596" s="21" t="s">
        <v>2119</v>
      </c>
      <c r="B12596" s="25">
        <v>42772</v>
      </c>
      <c r="C12596" s="21" t="s">
        <v>21</v>
      </c>
      <c r="D12596" s="21" t="s">
        <v>1382</v>
      </c>
      <c r="E12596" s="26">
        <v>2975</v>
      </c>
      <c r="G12596" s="21" t="s">
        <v>2840</v>
      </c>
    </row>
    <row r="12597" spans="1:7" x14ac:dyDescent="0.25">
      <c r="A12597" s="21" t="s">
        <v>2119</v>
      </c>
      <c r="B12597" s="25">
        <v>42772</v>
      </c>
      <c r="C12597" s="21" t="s">
        <v>21</v>
      </c>
      <c r="D12597" s="21" t="s">
        <v>1505</v>
      </c>
      <c r="E12597" s="26">
        <v>6000</v>
      </c>
      <c r="G12597" s="21" t="s">
        <v>2878</v>
      </c>
    </row>
    <row r="12598" spans="1:7" x14ac:dyDescent="0.25">
      <c r="A12598" s="21" t="s">
        <v>2119</v>
      </c>
      <c r="B12598" s="25">
        <v>42772</v>
      </c>
      <c r="C12598" s="21" t="s">
        <v>21</v>
      </c>
      <c r="D12598" s="21" t="s">
        <v>1505</v>
      </c>
      <c r="E12598" s="26">
        <v>2083.4</v>
      </c>
      <c r="G12598" s="21" t="s">
        <v>2878</v>
      </c>
    </row>
    <row r="12599" spans="1:7" x14ac:dyDescent="0.25">
      <c r="A12599" s="21" t="s">
        <v>2119</v>
      </c>
      <c r="B12599" s="25">
        <v>42772</v>
      </c>
      <c r="C12599" s="21" t="s">
        <v>1230</v>
      </c>
      <c r="D12599" s="21" t="s">
        <v>913</v>
      </c>
      <c r="F12599" s="26">
        <v>4800</v>
      </c>
      <c r="G12599" s="21" t="s">
        <v>2836</v>
      </c>
    </row>
    <row r="12600" spans="1:7" x14ac:dyDescent="0.25">
      <c r="A12600" s="21" t="s">
        <v>2119</v>
      </c>
      <c r="B12600" s="25">
        <v>42773</v>
      </c>
      <c r="C12600" s="21" t="s">
        <v>1230</v>
      </c>
      <c r="D12600" s="21" t="s">
        <v>3027</v>
      </c>
      <c r="E12600" s="21"/>
      <c r="F12600" s="55">
        <v>337.8</v>
      </c>
      <c r="G12600" s="21" t="s">
        <v>2836</v>
      </c>
    </row>
    <row r="12601" spans="1:7" x14ac:dyDescent="0.25">
      <c r="A12601" s="21" t="s">
        <v>2119</v>
      </c>
      <c r="B12601" s="25">
        <v>42773</v>
      </c>
      <c r="C12601" s="21" t="s">
        <v>6</v>
      </c>
      <c r="D12601" s="21" t="s">
        <v>3028</v>
      </c>
      <c r="E12601" s="21"/>
      <c r="F12601" s="55">
        <v>335.65</v>
      </c>
      <c r="G12601" s="21" t="s">
        <v>3029</v>
      </c>
    </row>
    <row r="12602" spans="1:7" x14ac:dyDescent="0.25">
      <c r="A12602" s="21" t="s">
        <v>2119</v>
      </c>
      <c r="B12602" s="25">
        <v>42773</v>
      </c>
      <c r="C12602" s="21" t="s">
        <v>6</v>
      </c>
      <c r="D12602" s="21" t="s">
        <v>3030</v>
      </c>
      <c r="E12602" s="21"/>
      <c r="F12602" s="55">
        <v>240.51</v>
      </c>
      <c r="G12602" s="21" t="s">
        <v>2985</v>
      </c>
    </row>
    <row r="12603" spans="1:7" x14ac:dyDescent="0.25">
      <c r="A12603" s="21" t="s">
        <v>2119</v>
      </c>
      <c r="B12603" s="25">
        <v>42773</v>
      </c>
      <c r="C12603" s="21" t="s">
        <v>6</v>
      </c>
      <c r="D12603" s="21" t="s">
        <v>3031</v>
      </c>
      <c r="E12603" s="21"/>
      <c r="F12603" s="55">
        <v>577.25</v>
      </c>
      <c r="G12603" s="21" t="s">
        <v>97</v>
      </c>
    </row>
    <row r="12604" spans="1:7" x14ac:dyDescent="0.25">
      <c r="A12604" s="21" t="s">
        <v>2119</v>
      </c>
      <c r="B12604" s="25">
        <v>42774</v>
      </c>
      <c r="C12604" s="21" t="s">
        <v>1230</v>
      </c>
      <c r="D12604" s="21" t="s">
        <v>3032</v>
      </c>
      <c r="E12604" s="21"/>
      <c r="F12604" s="55">
        <v>284.05</v>
      </c>
      <c r="G12604" s="21" t="s">
        <v>2836</v>
      </c>
    </row>
    <row r="12605" spans="1:7" x14ac:dyDescent="0.25">
      <c r="A12605" s="21" t="s">
        <v>2119</v>
      </c>
      <c r="B12605" s="25">
        <v>42774</v>
      </c>
      <c r="C12605" s="21" t="s">
        <v>6</v>
      </c>
      <c r="D12605" s="21" t="s">
        <v>3033</v>
      </c>
      <c r="E12605" s="21"/>
      <c r="F12605" s="55">
        <v>136.74</v>
      </c>
      <c r="G12605" s="21" t="s">
        <v>3029</v>
      </c>
    </row>
    <row r="12606" spans="1:7" x14ac:dyDescent="0.25">
      <c r="A12606" s="21" t="s">
        <v>2119</v>
      </c>
      <c r="B12606" s="25">
        <v>42774</v>
      </c>
      <c r="C12606" s="21" t="s">
        <v>6</v>
      </c>
      <c r="D12606" s="21" t="s">
        <v>3034</v>
      </c>
      <c r="E12606" s="21"/>
      <c r="F12606" s="55">
        <v>1070.22</v>
      </c>
      <c r="G12606" s="21" t="s">
        <v>3021</v>
      </c>
    </row>
    <row r="12607" spans="1:7" x14ac:dyDescent="0.25">
      <c r="A12607" s="21" t="s">
        <v>2119</v>
      </c>
      <c r="B12607" s="25">
        <v>42774</v>
      </c>
      <c r="C12607" s="21" t="s">
        <v>21</v>
      </c>
      <c r="D12607" s="21" t="s">
        <v>924</v>
      </c>
      <c r="E12607" s="26">
        <v>1700</v>
      </c>
      <c r="G12607" s="21" t="s">
        <v>1585</v>
      </c>
    </row>
    <row r="12608" spans="1:7" x14ac:dyDescent="0.25">
      <c r="A12608" s="21" t="s">
        <v>2119</v>
      </c>
      <c r="B12608" s="25">
        <v>42774</v>
      </c>
      <c r="C12608" s="21" t="s">
        <v>21</v>
      </c>
      <c r="D12608" s="21" t="s">
        <v>1201</v>
      </c>
      <c r="E12608" s="26">
        <v>700</v>
      </c>
      <c r="G12608" s="21" t="s">
        <v>2737</v>
      </c>
    </row>
    <row r="12609" spans="1:7" x14ac:dyDescent="0.25">
      <c r="A12609" s="21" t="s">
        <v>2119</v>
      </c>
      <c r="B12609" s="25">
        <v>42774</v>
      </c>
      <c r="C12609" s="21" t="s">
        <v>21</v>
      </c>
      <c r="D12609" s="21" t="s">
        <v>1201</v>
      </c>
      <c r="E12609" s="26">
        <v>2300</v>
      </c>
      <c r="G12609" s="21" t="s">
        <v>3004</v>
      </c>
    </row>
    <row r="12610" spans="1:7" x14ac:dyDescent="0.25">
      <c r="A12610" s="21" t="s">
        <v>2119</v>
      </c>
      <c r="B12610" s="25">
        <v>42774</v>
      </c>
      <c r="C12610" s="21" t="s">
        <v>21</v>
      </c>
      <c r="D12610" s="21" t="s">
        <v>2478</v>
      </c>
      <c r="E12610" s="26">
        <v>500</v>
      </c>
      <c r="G12610" s="21" t="s">
        <v>3025</v>
      </c>
    </row>
    <row r="12611" spans="1:7" x14ac:dyDescent="0.25">
      <c r="A12611" s="21" t="s">
        <v>2119</v>
      </c>
      <c r="B12611" s="25">
        <v>42775</v>
      </c>
      <c r="C12611" s="21" t="s">
        <v>6</v>
      </c>
      <c r="D12611" s="21" t="s">
        <v>3035</v>
      </c>
      <c r="E12611" s="21"/>
      <c r="F12611" s="55">
        <v>1051.33</v>
      </c>
      <c r="G12611" s="21" t="s">
        <v>2840</v>
      </c>
    </row>
    <row r="12612" spans="1:7" x14ac:dyDescent="0.25">
      <c r="A12612" s="21" t="s">
        <v>2119</v>
      </c>
      <c r="B12612" s="25">
        <v>42775</v>
      </c>
      <c r="C12612" s="21" t="s">
        <v>6</v>
      </c>
      <c r="D12612" s="21" t="s">
        <v>3036</v>
      </c>
      <c r="E12612" s="21"/>
      <c r="F12612" s="55">
        <v>218.99</v>
      </c>
      <c r="G12612" s="21" t="s">
        <v>2840</v>
      </c>
    </row>
    <row r="12613" spans="1:7" x14ac:dyDescent="0.25">
      <c r="A12613" s="21" t="s">
        <v>2119</v>
      </c>
      <c r="B12613" s="25">
        <v>42775</v>
      </c>
      <c r="C12613" s="21" t="s">
        <v>6</v>
      </c>
      <c r="D12613" s="21" t="s">
        <v>3037</v>
      </c>
      <c r="E12613" s="21"/>
      <c r="F12613" s="55">
        <v>68.08</v>
      </c>
      <c r="G12613" s="21" t="s">
        <v>2012</v>
      </c>
    </row>
    <row r="12614" spans="1:7" x14ac:dyDescent="0.25">
      <c r="A12614" s="21" t="s">
        <v>2119</v>
      </c>
      <c r="B12614" s="25">
        <v>42775</v>
      </c>
      <c r="C12614" s="21" t="s">
        <v>1230</v>
      </c>
      <c r="D12614" s="21" t="s">
        <v>3038</v>
      </c>
      <c r="E12614" s="21"/>
      <c r="F12614" s="55">
        <v>392.7</v>
      </c>
      <c r="G12614" s="21" t="s">
        <v>2552</v>
      </c>
    </row>
    <row r="12615" spans="1:7" x14ac:dyDescent="0.25">
      <c r="A12615" s="21" t="s">
        <v>2119</v>
      </c>
      <c r="B12615" s="25">
        <v>42775</v>
      </c>
      <c r="C12615" s="21" t="s">
        <v>1230</v>
      </c>
      <c r="D12615" s="21" t="s">
        <v>3039</v>
      </c>
      <c r="E12615" s="21"/>
      <c r="F12615" s="55">
        <v>880.39</v>
      </c>
      <c r="G12615" s="21" t="s">
        <v>2836</v>
      </c>
    </row>
    <row r="12616" spans="1:7" x14ac:dyDescent="0.25">
      <c r="A12616" s="21" t="s">
        <v>2119</v>
      </c>
      <c r="B12616" s="25">
        <v>42775</v>
      </c>
      <c r="C12616" s="21" t="s">
        <v>21</v>
      </c>
      <c r="D12616" s="21" t="s">
        <v>1487</v>
      </c>
      <c r="E12616" s="26">
        <v>50</v>
      </c>
      <c r="G12616" s="21" t="s">
        <v>2012</v>
      </c>
    </row>
    <row r="12617" spans="1:7" x14ac:dyDescent="0.25">
      <c r="A12617" s="21" t="s">
        <v>2119</v>
      </c>
      <c r="B12617" s="25">
        <v>42775</v>
      </c>
      <c r="C12617" s="21" t="s">
        <v>6</v>
      </c>
      <c r="D12617" s="21" t="s">
        <v>2122</v>
      </c>
      <c r="F12617" s="26">
        <v>228.45</v>
      </c>
      <c r="G12617" s="21" t="s">
        <v>2840</v>
      </c>
    </row>
    <row r="12618" spans="1:7" x14ac:dyDescent="0.25">
      <c r="A12618" s="21" t="s">
        <v>2119</v>
      </c>
      <c r="B12618" s="25">
        <v>42775</v>
      </c>
      <c r="C12618" s="21" t="s">
        <v>1230</v>
      </c>
      <c r="D12618" s="21" t="s">
        <v>1209</v>
      </c>
      <c r="F12618" s="26">
        <v>3308.39</v>
      </c>
      <c r="G12618" s="21" t="s">
        <v>2836</v>
      </c>
    </row>
    <row r="12619" spans="1:7" x14ac:dyDescent="0.25">
      <c r="A12619" s="21" t="s">
        <v>2119</v>
      </c>
      <c r="B12619" s="25">
        <v>42775</v>
      </c>
      <c r="C12619" t="s">
        <v>6</v>
      </c>
      <c r="D12619" t="s">
        <v>1112</v>
      </c>
      <c r="F12619" s="26">
        <v>228.45</v>
      </c>
      <c r="G12619" t="s">
        <v>2840</v>
      </c>
    </row>
    <row r="12620" spans="1:7" x14ac:dyDescent="0.25">
      <c r="A12620" s="21" t="s">
        <v>2119</v>
      </c>
      <c r="B12620" s="25">
        <v>42776</v>
      </c>
      <c r="C12620" s="21" t="s">
        <v>1230</v>
      </c>
      <c r="D12620" s="21" t="s">
        <v>3040</v>
      </c>
      <c r="E12620" s="21"/>
      <c r="F12620" s="55">
        <v>563.71</v>
      </c>
      <c r="G12620" s="21" t="s">
        <v>2552</v>
      </c>
    </row>
    <row r="12621" spans="1:7" x14ac:dyDescent="0.25">
      <c r="A12621" s="21" t="s">
        <v>2119</v>
      </c>
      <c r="B12621" s="25">
        <v>42776</v>
      </c>
      <c r="C12621" s="21" t="s">
        <v>1230</v>
      </c>
      <c r="D12621" s="21" t="s">
        <v>3041</v>
      </c>
      <c r="E12621" s="21"/>
      <c r="F12621" s="55">
        <v>399.4</v>
      </c>
      <c r="G12621" s="21" t="s">
        <v>2836</v>
      </c>
    </row>
    <row r="12622" spans="1:7" x14ac:dyDescent="0.25">
      <c r="A12622" s="21" t="s">
        <v>2119</v>
      </c>
      <c r="B12622" s="25">
        <v>42776</v>
      </c>
      <c r="C12622" s="21" t="s">
        <v>6</v>
      </c>
      <c r="D12622" s="21" t="s">
        <v>3042</v>
      </c>
      <c r="E12622" s="21"/>
      <c r="F12622" s="55">
        <v>595.16</v>
      </c>
      <c r="G12622" s="21" t="s">
        <v>1632</v>
      </c>
    </row>
    <row r="12623" spans="1:7" x14ac:dyDescent="0.25">
      <c r="A12623" s="21" t="s">
        <v>2119</v>
      </c>
      <c r="B12623" s="25">
        <v>42776</v>
      </c>
      <c r="C12623" s="21" t="s">
        <v>6</v>
      </c>
      <c r="D12623" s="21" t="s">
        <v>3043</v>
      </c>
      <c r="E12623" s="21"/>
      <c r="F12623" s="55">
        <v>943.25</v>
      </c>
      <c r="G12623" s="21" t="s">
        <v>68</v>
      </c>
    </row>
    <row r="12624" spans="1:7" x14ac:dyDescent="0.25">
      <c r="A12624" s="21" t="s">
        <v>2119</v>
      </c>
      <c r="B12624" s="25">
        <v>42776</v>
      </c>
      <c r="C12624" s="21" t="s">
        <v>6</v>
      </c>
      <c r="D12624" s="21" t="s">
        <v>3044</v>
      </c>
      <c r="E12624" s="21"/>
      <c r="F12624" s="55">
        <v>132.19999999999999</v>
      </c>
      <c r="G12624" s="21" t="s">
        <v>2737</v>
      </c>
    </row>
    <row r="12625" spans="1:7" x14ac:dyDescent="0.25">
      <c r="A12625" s="21" t="s">
        <v>2119</v>
      </c>
      <c r="B12625" s="25">
        <v>42776</v>
      </c>
      <c r="C12625" s="21" t="s">
        <v>6</v>
      </c>
      <c r="D12625" s="21" t="s">
        <v>3045</v>
      </c>
      <c r="E12625" s="21"/>
      <c r="F12625" s="55">
        <v>539.95000000000005</v>
      </c>
      <c r="G12625" s="21" t="s">
        <v>3021</v>
      </c>
    </row>
    <row r="12626" spans="1:7" x14ac:dyDescent="0.25">
      <c r="A12626" s="21" t="s">
        <v>2119</v>
      </c>
      <c r="B12626" s="25">
        <v>42776</v>
      </c>
      <c r="C12626" s="21" t="s">
        <v>6</v>
      </c>
      <c r="D12626" s="21" t="s">
        <v>3046</v>
      </c>
      <c r="E12626" s="21"/>
      <c r="F12626" s="55">
        <v>86.95</v>
      </c>
      <c r="G12626" s="21" t="s">
        <v>3021</v>
      </c>
    </row>
    <row r="12627" spans="1:7" x14ac:dyDescent="0.25">
      <c r="A12627" s="21" t="s">
        <v>2119</v>
      </c>
      <c r="B12627" s="25">
        <v>42776</v>
      </c>
      <c r="C12627" s="21" t="s">
        <v>6</v>
      </c>
      <c r="D12627" s="21" t="s">
        <v>3047</v>
      </c>
      <c r="E12627" s="21"/>
      <c r="F12627" s="55">
        <v>268.12</v>
      </c>
      <c r="G12627" s="21" t="s">
        <v>2737</v>
      </c>
    </row>
    <row r="12628" spans="1:7" x14ac:dyDescent="0.25">
      <c r="A12628" s="21" t="s">
        <v>2119</v>
      </c>
      <c r="B12628" s="25">
        <v>42776</v>
      </c>
      <c r="C12628" s="21">
        <v>3014551503</v>
      </c>
      <c r="D12628" s="21" t="s">
        <v>3048</v>
      </c>
      <c r="E12628" s="21"/>
      <c r="F12628" s="55">
        <v>167.25</v>
      </c>
      <c r="G12628" s="21" t="s">
        <v>2734</v>
      </c>
    </row>
    <row r="12629" spans="1:7" x14ac:dyDescent="0.25">
      <c r="A12629" s="21" t="s">
        <v>2119</v>
      </c>
      <c r="B12629" s="25">
        <v>42776</v>
      </c>
      <c r="C12629" s="21">
        <v>3014551503</v>
      </c>
      <c r="D12629" s="21" t="s">
        <v>3049</v>
      </c>
      <c r="E12629" s="21"/>
      <c r="F12629" s="55">
        <v>153.6</v>
      </c>
      <c r="G12629" s="21" t="s">
        <v>2734</v>
      </c>
    </row>
    <row r="12630" spans="1:7" x14ac:dyDescent="0.25">
      <c r="A12630" s="21" t="s">
        <v>2119</v>
      </c>
      <c r="B12630" s="25">
        <v>42776</v>
      </c>
      <c r="C12630" s="21" t="s">
        <v>1015</v>
      </c>
      <c r="D12630" s="21" t="s">
        <v>1382</v>
      </c>
      <c r="E12630" s="26">
        <v>500</v>
      </c>
      <c r="G12630" s="21" t="s">
        <v>2985</v>
      </c>
    </row>
    <row r="12631" spans="1:7" x14ac:dyDescent="0.25">
      <c r="A12631" s="21" t="s">
        <v>2119</v>
      </c>
      <c r="B12631" s="25">
        <v>42777</v>
      </c>
      <c r="C12631" s="21" t="s">
        <v>6</v>
      </c>
      <c r="D12631" s="21" t="s">
        <v>3050</v>
      </c>
      <c r="E12631" s="21"/>
      <c r="F12631" s="55">
        <v>21.17</v>
      </c>
      <c r="G12631" s="21" t="s">
        <v>2734</v>
      </c>
    </row>
    <row r="12632" spans="1:7" x14ac:dyDescent="0.25">
      <c r="A12632" s="21" t="s">
        <v>2119</v>
      </c>
      <c r="B12632" s="25">
        <v>42777</v>
      </c>
      <c r="C12632" s="21" t="s">
        <v>6</v>
      </c>
      <c r="D12632" s="21" t="s">
        <v>3051</v>
      </c>
      <c r="E12632" s="21"/>
      <c r="F12632" s="55">
        <v>205.9</v>
      </c>
      <c r="G12632" s="21" t="s">
        <v>3021</v>
      </c>
    </row>
    <row r="12633" spans="1:7" x14ac:dyDescent="0.25">
      <c r="A12633" s="21" t="s">
        <v>2119</v>
      </c>
      <c r="B12633" s="25">
        <v>42777</v>
      </c>
      <c r="C12633" s="21" t="s">
        <v>1230</v>
      </c>
      <c r="D12633" s="21" t="s">
        <v>3052</v>
      </c>
      <c r="E12633" s="21"/>
      <c r="F12633" s="55">
        <v>94.19</v>
      </c>
      <c r="G12633" s="21" t="s">
        <v>2121</v>
      </c>
    </row>
    <row r="12634" spans="1:7" x14ac:dyDescent="0.25">
      <c r="A12634" s="21" t="s">
        <v>2119</v>
      </c>
      <c r="B12634" s="25">
        <v>42777</v>
      </c>
      <c r="C12634" s="21" t="s">
        <v>6</v>
      </c>
      <c r="D12634" s="21" t="s">
        <v>3053</v>
      </c>
      <c r="E12634" s="21"/>
      <c r="F12634" s="55">
        <v>70.33</v>
      </c>
      <c r="G12634" s="21" t="s">
        <v>3054</v>
      </c>
    </row>
    <row r="12635" spans="1:7" x14ac:dyDescent="0.25">
      <c r="A12635" s="21" t="s">
        <v>2119</v>
      </c>
      <c r="B12635" s="25">
        <v>42777</v>
      </c>
      <c r="C12635" s="21" t="s">
        <v>6</v>
      </c>
      <c r="D12635" s="21" t="s">
        <v>3055</v>
      </c>
      <c r="E12635" s="21"/>
      <c r="F12635" s="55">
        <v>1758.03</v>
      </c>
      <c r="G12635" s="21" t="s">
        <v>3025</v>
      </c>
    </row>
    <row r="12636" spans="1:7" x14ac:dyDescent="0.25">
      <c r="A12636" s="21" t="s">
        <v>2119</v>
      </c>
      <c r="B12636" s="25">
        <v>42779</v>
      </c>
      <c r="C12636" s="21" t="s">
        <v>6</v>
      </c>
      <c r="E12636" s="21"/>
      <c r="F12636" s="55">
        <v>-746.5</v>
      </c>
      <c r="G12636" s="21" t="s">
        <v>3021</v>
      </c>
    </row>
    <row r="12637" spans="1:7" x14ac:dyDescent="0.25">
      <c r="A12637" s="21" t="s">
        <v>2119</v>
      </c>
      <c r="B12637" s="25">
        <v>42779</v>
      </c>
      <c r="C12637" s="21" t="s">
        <v>6</v>
      </c>
      <c r="D12637" s="21" t="s">
        <v>3056</v>
      </c>
      <c r="E12637" s="21"/>
      <c r="F12637" s="55">
        <v>105.45</v>
      </c>
      <c r="G12637" s="21" t="s">
        <v>3021</v>
      </c>
    </row>
    <row r="12638" spans="1:7" x14ac:dyDescent="0.25">
      <c r="A12638" s="21" t="s">
        <v>2119</v>
      </c>
      <c r="B12638" s="25">
        <v>42779</v>
      </c>
      <c r="C12638" s="21" t="s">
        <v>6</v>
      </c>
      <c r="E12638" s="21"/>
      <c r="F12638" s="55">
        <v>-7.39</v>
      </c>
      <c r="G12638" s="21" t="s">
        <v>3057</v>
      </c>
    </row>
    <row r="12639" spans="1:7" x14ac:dyDescent="0.25">
      <c r="A12639" s="21" t="s">
        <v>2119</v>
      </c>
      <c r="B12639" s="25">
        <v>42779</v>
      </c>
      <c r="C12639" s="21" t="s">
        <v>6</v>
      </c>
      <c r="D12639" s="21" t="s">
        <v>3058</v>
      </c>
      <c r="E12639" s="21"/>
      <c r="F12639" s="55">
        <v>272.55</v>
      </c>
      <c r="G12639" s="21" t="s">
        <v>3057</v>
      </c>
    </row>
    <row r="12640" spans="1:7" x14ac:dyDescent="0.25">
      <c r="A12640" s="21" t="s">
        <v>2119</v>
      </c>
      <c r="B12640" s="25">
        <v>42779</v>
      </c>
      <c r="C12640" s="21" t="s">
        <v>6</v>
      </c>
      <c r="D12640" s="21" t="s">
        <v>3059</v>
      </c>
      <c r="E12640" s="21"/>
      <c r="F12640" s="55">
        <v>47.68</v>
      </c>
      <c r="G12640" s="21" t="s">
        <v>3054</v>
      </c>
    </row>
    <row r="12641" spans="1:7" x14ac:dyDescent="0.25">
      <c r="A12641" s="21" t="s">
        <v>2119</v>
      </c>
      <c r="B12641" s="25">
        <v>42779</v>
      </c>
      <c r="C12641" s="21" t="s">
        <v>1015</v>
      </c>
      <c r="D12641" s="21" t="s">
        <v>1018</v>
      </c>
      <c r="E12641" s="26">
        <v>100</v>
      </c>
      <c r="G12641" s="21" t="s">
        <v>2836</v>
      </c>
    </row>
    <row r="12642" spans="1:7" x14ac:dyDescent="0.25">
      <c r="A12642" s="21" t="s">
        <v>2119</v>
      </c>
      <c r="B12642" s="25">
        <v>42779</v>
      </c>
      <c r="C12642" s="21" t="s">
        <v>1015</v>
      </c>
      <c r="D12642" s="21" t="s">
        <v>40</v>
      </c>
      <c r="E12642" s="26">
        <v>4950</v>
      </c>
      <c r="G12642" s="21" t="s">
        <v>2836</v>
      </c>
    </row>
    <row r="12643" spans="1:7" x14ac:dyDescent="0.25">
      <c r="A12643" s="21" t="s">
        <v>2119</v>
      </c>
      <c r="B12643" s="25">
        <v>42779</v>
      </c>
      <c r="C12643" s="21" t="s">
        <v>1015</v>
      </c>
      <c r="D12643" s="21" t="s">
        <v>40</v>
      </c>
      <c r="E12643" s="26">
        <v>3370</v>
      </c>
      <c r="G12643" s="21" t="s">
        <v>3004</v>
      </c>
    </row>
    <row r="12644" spans="1:7" x14ac:dyDescent="0.25">
      <c r="A12644" s="21" t="s">
        <v>2119</v>
      </c>
      <c r="B12644" s="25">
        <v>42779</v>
      </c>
      <c r="C12644" s="21" t="s">
        <v>1015</v>
      </c>
      <c r="D12644" s="21" t="s">
        <v>40</v>
      </c>
      <c r="E12644" s="26">
        <v>150</v>
      </c>
      <c r="G12644" s="21" t="s">
        <v>2012</v>
      </c>
    </row>
    <row r="12645" spans="1:7" x14ac:dyDescent="0.25">
      <c r="A12645" s="21" t="s">
        <v>2119</v>
      </c>
      <c r="B12645" s="25">
        <v>42779</v>
      </c>
      <c r="C12645" s="21" t="s">
        <v>1015</v>
      </c>
      <c r="D12645" s="21" t="s">
        <v>40</v>
      </c>
      <c r="E12645" s="26">
        <v>200</v>
      </c>
      <c r="G12645" s="21" t="s">
        <v>1632</v>
      </c>
    </row>
    <row r="12646" spans="1:7" x14ac:dyDescent="0.25">
      <c r="A12646" s="21" t="s">
        <v>2119</v>
      </c>
      <c r="B12646" s="25">
        <v>42779</v>
      </c>
      <c r="C12646" s="21" t="s">
        <v>1015</v>
      </c>
      <c r="D12646" s="21" t="s">
        <v>2039</v>
      </c>
      <c r="E12646" s="26">
        <v>2600</v>
      </c>
      <c r="G12646" s="21" t="s">
        <v>2540</v>
      </c>
    </row>
    <row r="12647" spans="1:7" x14ac:dyDescent="0.25">
      <c r="A12647" s="21" t="s">
        <v>2119</v>
      </c>
      <c r="B12647" s="25">
        <v>42779</v>
      </c>
      <c r="C12647" s="21" t="s">
        <v>1015</v>
      </c>
      <c r="D12647" s="21" t="s">
        <v>2039</v>
      </c>
      <c r="E12647" s="26">
        <v>5000</v>
      </c>
      <c r="G12647" s="21" t="s">
        <v>2985</v>
      </c>
    </row>
    <row r="12648" spans="1:7" x14ac:dyDescent="0.25">
      <c r="A12648" s="21" t="s">
        <v>2119</v>
      </c>
      <c r="B12648" s="25">
        <v>42779</v>
      </c>
      <c r="C12648" s="21" t="s">
        <v>1015</v>
      </c>
      <c r="D12648" s="21" t="s">
        <v>40</v>
      </c>
      <c r="E12648" s="26">
        <v>2000</v>
      </c>
      <c r="G12648" s="21" t="s">
        <v>2878</v>
      </c>
    </row>
    <row r="12649" spans="1:7" x14ac:dyDescent="0.25">
      <c r="A12649" s="21" t="s">
        <v>2119</v>
      </c>
      <c r="B12649" s="25">
        <v>42779</v>
      </c>
      <c r="C12649" s="21" t="s">
        <v>1015</v>
      </c>
      <c r="D12649" s="21" t="s">
        <v>1201</v>
      </c>
      <c r="E12649" s="26">
        <v>800</v>
      </c>
      <c r="G12649" s="21" t="s">
        <v>2540</v>
      </c>
    </row>
    <row r="12650" spans="1:7" x14ac:dyDescent="0.25">
      <c r="A12650" s="21" t="s">
        <v>2119</v>
      </c>
      <c r="B12650" s="25">
        <v>42779</v>
      </c>
      <c r="C12650" s="21" t="s">
        <v>6</v>
      </c>
      <c r="D12650" s="21" t="s">
        <v>2122</v>
      </c>
      <c r="F12650" s="26">
        <v>172.48</v>
      </c>
      <c r="G12650" s="21" t="s">
        <v>3029</v>
      </c>
    </row>
    <row r="12651" spans="1:7" x14ac:dyDescent="0.25">
      <c r="A12651" s="21" t="s">
        <v>2119</v>
      </c>
      <c r="B12651" s="25">
        <v>42779</v>
      </c>
      <c r="C12651" t="s">
        <v>6</v>
      </c>
      <c r="D12651" t="s">
        <v>1112</v>
      </c>
      <c r="F12651" s="26">
        <v>172.48</v>
      </c>
      <c r="G12651" t="s">
        <v>2840</v>
      </c>
    </row>
    <row r="12652" spans="1:7" x14ac:dyDescent="0.25">
      <c r="A12652" s="21" t="s">
        <v>2119</v>
      </c>
      <c r="B12652" s="25">
        <v>42780</v>
      </c>
      <c r="C12652" s="21" t="s">
        <v>1230</v>
      </c>
      <c r="D12652" s="21" t="s">
        <v>3060</v>
      </c>
      <c r="E12652" s="21"/>
      <c r="F12652" s="55">
        <v>376.08</v>
      </c>
      <c r="G12652" s="21" t="s">
        <v>2836</v>
      </c>
    </row>
    <row r="12653" spans="1:7" x14ac:dyDescent="0.25">
      <c r="A12653" s="21" t="s">
        <v>2119</v>
      </c>
      <c r="B12653" s="25">
        <v>42780</v>
      </c>
      <c r="C12653" s="21" t="s">
        <v>6</v>
      </c>
      <c r="D12653" s="21" t="s">
        <v>3061</v>
      </c>
      <c r="E12653" s="21"/>
      <c r="F12653" s="55">
        <v>67.290000000000006</v>
      </c>
      <c r="G12653" s="21" t="s">
        <v>2878</v>
      </c>
    </row>
    <row r="12654" spans="1:7" x14ac:dyDescent="0.25">
      <c r="A12654" s="21" t="s">
        <v>2119</v>
      </c>
      <c r="B12654" s="25">
        <v>42780</v>
      </c>
      <c r="C12654" s="21" t="s">
        <v>6</v>
      </c>
      <c r="D12654" s="21" t="s">
        <v>3062</v>
      </c>
      <c r="E12654" s="21"/>
      <c r="F12654" s="55">
        <v>213.69</v>
      </c>
      <c r="G12654" s="21" t="s">
        <v>286</v>
      </c>
    </row>
    <row r="12655" spans="1:7" x14ac:dyDescent="0.25">
      <c r="A12655" s="21" t="s">
        <v>2119</v>
      </c>
      <c r="B12655" s="25">
        <v>42780</v>
      </c>
      <c r="C12655" s="21" t="s">
        <v>6</v>
      </c>
      <c r="D12655" s="21" t="s">
        <v>3063</v>
      </c>
      <c r="E12655" s="21"/>
      <c r="F12655" s="55">
        <v>1564.69</v>
      </c>
      <c r="G12655" s="21" t="s">
        <v>2840</v>
      </c>
    </row>
    <row r="12656" spans="1:7" x14ac:dyDescent="0.25">
      <c r="A12656" s="21" t="s">
        <v>2119</v>
      </c>
      <c r="B12656" s="25">
        <v>42780</v>
      </c>
      <c r="C12656" s="21" t="s">
        <v>6</v>
      </c>
      <c r="D12656" s="21" t="s">
        <v>3064</v>
      </c>
      <c r="E12656" s="21"/>
      <c r="F12656" s="55">
        <v>2138.34</v>
      </c>
      <c r="G12656" s="21" t="s">
        <v>3029</v>
      </c>
    </row>
    <row r="12657" spans="1:7" x14ac:dyDescent="0.25">
      <c r="A12657" s="21" t="s">
        <v>2119</v>
      </c>
      <c r="B12657" s="25">
        <v>42780</v>
      </c>
      <c r="C12657" s="21" t="s">
        <v>6</v>
      </c>
      <c r="D12657" s="21" t="s">
        <v>3065</v>
      </c>
      <c r="E12657" s="21"/>
      <c r="F12657" s="55">
        <v>164.93</v>
      </c>
      <c r="G12657" s="21" t="s">
        <v>3057</v>
      </c>
    </row>
    <row r="12658" spans="1:7" x14ac:dyDescent="0.25">
      <c r="A12658" s="21" t="s">
        <v>2119</v>
      </c>
      <c r="B12658" s="25">
        <v>42780</v>
      </c>
      <c r="C12658" s="21" t="s">
        <v>1230</v>
      </c>
      <c r="D12658" s="21" t="s">
        <v>3066</v>
      </c>
      <c r="E12658" s="21"/>
      <c r="F12658" s="55">
        <v>109.97</v>
      </c>
      <c r="G12658" s="21" t="s">
        <v>2552</v>
      </c>
    </row>
    <row r="12659" spans="1:7" x14ac:dyDescent="0.25">
      <c r="A12659" s="21" t="s">
        <v>2119</v>
      </c>
      <c r="B12659" s="25">
        <v>42780</v>
      </c>
      <c r="C12659" s="21" t="s">
        <v>1015</v>
      </c>
      <c r="D12659" s="21" t="s">
        <v>3072</v>
      </c>
      <c r="E12659" s="26">
        <v>1400</v>
      </c>
      <c r="G12659" s="21" t="s">
        <v>2840</v>
      </c>
    </row>
    <row r="12660" spans="1:7" x14ac:dyDescent="0.25">
      <c r="A12660" s="21" t="s">
        <v>2119</v>
      </c>
      <c r="B12660" s="25">
        <v>42781</v>
      </c>
      <c r="C12660" s="21" t="s">
        <v>6</v>
      </c>
      <c r="D12660" s="21" t="s">
        <v>3005</v>
      </c>
      <c r="E12660" s="26">
        <v>1800</v>
      </c>
      <c r="G12660" s="21" t="s">
        <v>1029</v>
      </c>
    </row>
    <row r="12661" spans="1:7" x14ac:dyDescent="0.25">
      <c r="A12661" s="21" t="s">
        <v>2119</v>
      </c>
      <c r="B12661" s="25">
        <v>42781</v>
      </c>
      <c r="C12661" s="21" t="s">
        <v>6</v>
      </c>
      <c r="D12661" s="21" t="s">
        <v>3067</v>
      </c>
      <c r="E12661" s="21"/>
      <c r="F12661" s="55">
        <v>96.23</v>
      </c>
      <c r="G12661" s="21" t="s">
        <v>286</v>
      </c>
    </row>
    <row r="12662" spans="1:7" x14ac:dyDescent="0.25">
      <c r="A12662" s="21" t="s">
        <v>2119</v>
      </c>
      <c r="B12662" s="25">
        <v>42781</v>
      </c>
      <c r="C12662" s="21" t="s">
        <v>6</v>
      </c>
      <c r="D12662" s="21" t="s">
        <v>3068</v>
      </c>
      <c r="E12662" s="21"/>
      <c r="F12662" s="55">
        <v>308.72000000000003</v>
      </c>
      <c r="G12662" s="21" t="s">
        <v>2840</v>
      </c>
    </row>
    <row r="12663" spans="1:7" x14ac:dyDescent="0.25">
      <c r="A12663" s="21" t="s">
        <v>2119</v>
      </c>
      <c r="B12663" s="25">
        <v>42781</v>
      </c>
      <c r="C12663" s="21" t="s">
        <v>6</v>
      </c>
      <c r="D12663" s="21" t="s">
        <v>3069</v>
      </c>
      <c r="E12663" s="21"/>
      <c r="F12663" s="55">
        <v>95.01</v>
      </c>
      <c r="G12663" s="21" t="s">
        <v>2985</v>
      </c>
    </row>
    <row r="12664" spans="1:7" x14ac:dyDescent="0.25">
      <c r="A12664" s="21" t="s">
        <v>2119</v>
      </c>
      <c r="B12664" s="25">
        <v>42781</v>
      </c>
      <c r="C12664" s="21" t="s">
        <v>6</v>
      </c>
      <c r="D12664" s="21" t="s">
        <v>3070</v>
      </c>
      <c r="E12664" s="21"/>
      <c r="F12664" s="55">
        <v>113.36</v>
      </c>
      <c r="G12664" s="21" t="s">
        <v>19</v>
      </c>
    </row>
    <row r="12665" spans="1:7" x14ac:dyDescent="0.25">
      <c r="A12665" s="21" t="s">
        <v>2119</v>
      </c>
      <c r="B12665" s="25">
        <v>42781</v>
      </c>
      <c r="C12665" s="21" t="s">
        <v>1015</v>
      </c>
      <c r="D12665" s="21" t="s">
        <v>726</v>
      </c>
      <c r="E12665" s="26">
        <v>1800</v>
      </c>
      <c r="G12665" s="21" t="s">
        <v>2481</v>
      </c>
    </row>
    <row r="12666" spans="1:7" x14ac:dyDescent="0.25">
      <c r="A12666" s="21" t="s">
        <v>2119</v>
      </c>
      <c r="B12666" s="25">
        <v>42781</v>
      </c>
      <c r="C12666" s="21" t="s">
        <v>1015</v>
      </c>
      <c r="D12666" s="21" t="s">
        <v>1376</v>
      </c>
      <c r="E12666" s="26">
        <v>800</v>
      </c>
      <c r="G12666" s="21" t="s">
        <v>2985</v>
      </c>
    </row>
    <row r="12667" spans="1:7" x14ac:dyDescent="0.25">
      <c r="A12667" s="21" t="s">
        <v>2119</v>
      </c>
      <c r="B12667" s="25">
        <v>42781</v>
      </c>
      <c r="C12667" s="21" t="s">
        <v>1015</v>
      </c>
      <c r="D12667" s="21" t="s">
        <v>1376</v>
      </c>
      <c r="E12667" s="26">
        <v>800</v>
      </c>
      <c r="G12667" s="21" t="s">
        <v>3004</v>
      </c>
    </row>
    <row r="12668" spans="1:7" x14ac:dyDescent="0.25">
      <c r="A12668" s="21" t="s">
        <v>2119</v>
      </c>
      <c r="B12668" s="25">
        <v>42781</v>
      </c>
      <c r="C12668" s="21" t="s">
        <v>21</v>
      </c>
      <c r="D12668" s="21" t="s">
        <v>3002</v>
      </c>
      <c r="E12668" s="26">
        <v>494</v>
      </c>
      <c r="G12668" s="21" t="s">
        <v>1235</v>
      </c>
    </row>
    <row r="12669" spans="1:7" x14ac:dyDescent="0.25">
      <c r="A12669" s="21" t="s">
        <v>2119</v>
      </c>
      <c r="B12669" s="25">
        <v>42781</v>
      </c>
      <c r="C12669" s="21" t="s">
        <v>1015</v>
      </c>
      <c r="D12669" s="21" t="s">
        <v>389</v>
      </c>
      <c r="E12669" s="26">
        <v>600</v>
      </c>
      <c r="G12669" s="21" t="s">
        <v>2878</v>
      </c>
    </row>
    <row r="12670" spans="1:7" x14ac:dyDescent="0.25">
      <c r="A12670" s="21" t="s">
        <v>2119</v>
      </c>
      <c r="B12670" s="25">
        <v>42782</v>
      </c>
      <c r="C12670" s="21" t="s">
        <v>1015</v>
      </c>
      <c r="D12670" s="21" t="s">
        <v>255</v>
      </c>
      <c r="E12670" s="26">
        <v>2000</v>
      </c>
      <c r="G12670" s="21" t="s">
        <v>2737</v>
      </c>
    </row>
    <row r="12671" spans="1:7" x14ac:dyDescent="0.25">
      <c r="A12671" s="21" t="s">
        <v>2119</v>
      </c>
      <c r="B12671" s="25">
        <v>42782</v>
      </c>
      <c r="C12671" s="21" t="s">
        <v>1015</v>
      </c>
      <c r="D12671" s="21" t="s">
        <v>255</v>
      </c>
      <c r="E12671" s="26">
        <v>1500</v>
      </c>
      <c r="G12671" s="21" t="s">
        <v>2836</v>
      </c>
    </row>
    <row r="12672" spans="1:7" x14ac:dyDescent="0.25">
      <c r="A12672" s="21" t="s">
        <v>2119</v>
      </c>
      <c r="B12672" s="25">
        <v>42782</v>
      </c>
      <c r="C12672" s="21" t="s">
        <v>1015</v>
      </c>
      <c r="D12672" s="21" t="s">
        <v>255</v>
      </c>
      <c r="E12672" s="26">
        <v>1500</v>
      </c>
      <c r="G12672" s="21" t="s">
        <v>2840</v>
      </c>
    </row>
    <row r="12673" spans="1:7" x14ac:dyDescent="0.25">
      <c r="A12673" s="21" t="s">
        <v>2119</v>
      </c>
      <c r="B12673" s="25">
        <v>42782</v>
      </c>
      <c r="C12673" s="21" t="s">
        <v>1015</v>
      </c>
      <c r="D12673" s="21" t="s">
        <v>1018</v>
      </c>
      <c r="E12673" s="26">
        <v>142.83000000000001</v>
      </c>
      <c r="G12673" s="21" t="s">
        <v>2836</v>
      </c>
    </row>
    <row r="12674" spans="1:7" x14ac:dyDescent="0.25">
      <c r="A12674" s="21" t="s">
        <v>2119</v>
      </c>
      <c r="B12674" s="25">
        <v>42782</v>
      </c>
      <c r="C12674" s="21" t="s">
        <v>6</v>
      </c>
      <c r="D12674" s="21" t="s">
        <v>3086</v>
      </c>
      <c r="E12674" s="21"/>
      <c r="F12674" s="55">
        <v>73.42</v>
      </c>
      <c r="G12674" s="21" t="s">
        <v>19</v>
      </c>
    </row>
    <row r="12675" spans="1:7" x14ac:dyDescent="0.25">
      <c r="A12675" s="21" t="s">
        <v>2119</v>
      </c>
      <c r="B12675" s="25">
        <v>42783</v>
      </c>
      <c r="C12675" s="21" t="s">
        <v>1015</v>
      </c>
      <c r="D12675" s="21" t="s">
        <v>1419</v>
      </c>
      <c r="E12675" s="26">
        <v>1975</v>
      </c>
      <c r="G12675" s="21" t="s">
        <v>2840</v>
      </c>
    </row>
    <row r="12676" spans="1:7" x14ac:dyDescent="0.25">
      <c r="A12676" s="21" t="s">
        <v>2119</v>
      </c>
      <c r="B12676" s="25">
        <v>42783</v>
      </c>
      <c r="C12676" s="21" t="s">
        <v>1015</v>
      </c>
      <c r="D12676" s="21" t="s">
        <v>1419</v>
      </c>
      <c r="E12676" s="26">
        <v>1580</v>
      </c>
      <c r="G12676" s="21" t="s">
        <v>2540</v>
      </c>
    </row>
    <row r="12677" spans="1:7" x14ac:dyDescent="0.25">
      <c r="A12677" s="21" t="s">
        <v>2119</v>
      </c>
      <c r="B12677" s="25">
        <v>42783</v>
      </c>
      <c r="C12677" s="21" t="s">
        <v>1015</v>
      </c>
      <c r="D12677" s="21" t="s">
        <v>1419</v>
      </c>
      <c r="F12677" s="26">
        <v>418</v>
      </c>
      <c r="G12677" s="21" t="s">
        <v>2840</v>
      </c>
    </row>
    <row r="12678" spans="1:7" x14ac:dyDescent="0.25">
      <c r="A12678" s="21" t="s">
        <v>2119</v>
      </c>
      <c r="B12678" s="25">
        <v>42783</v>
      </c>
      <c r="C12678" s="21" t="s">
        <v>1015</v>
      </c>
      <c r="D12678" s="21" t="s">
        <v>3072</v>
      </c>
      <c r="E12678" s="26">
        <v>1400</v>
      </c>
      <c r="G12678" s="21" t="s">
        <v>2840</v>
      </c>
    </row>
    <row r="12679" spans="1:7" x14ac:dyDescent="0.25">
      <c r="A12679" s="21" t="s">
        <v>2119</v>
      </c>
      <c r="B12679" s="25">
        <v>42783</v>
      </c>
      <c r="C12679" s="21" t="s">
        <v>1015</v>
      </c>
      <c r="D12679" s="21" t="s">
        <v>279</v>
      </c>
      <c r="E12679" s="26">
        <v>21.4</v>
      </c>
      <c r="G12679" s="21" t="s">
        <v>1421</v>
      </c>
    </row>
    <row r="12680" spans="1:7" x14ac:dyDescent="0.25">
      <c r="A12680" s="21" t="s">
        <v>2119</v>
      </c>
      <c r="B12680" s="25">
        <v>42783</v>
      </c>
      <c r="C12680" s="21" t="s">
        <v>1015</v>
      </c>
      <c r="D12680" s="21" t="s">
        <v>279</v>
      </c>
      <c r="E12680" s="26">
        <v>21.4</v>
      </c>
      <c r="G12680" s="21" t="s">
        <v>1556</v>
      </c>
    </row>
    <row r="12681" spans="1:7" x14ac:dyDescent="0.25">
      <c r="A12681" s="21" t="s">
        <v>2119</v>
      </c>
      <c r="B12681" s="25">
        <v>42783</v>
      </c>
      <c r="C12681" s="21" t="s">
        <v>1015</v>
      </c>
      <c r="D12681" s="21" t="s">
        <v>279</v>
      </c>
      <c r="E12681" s="26">
        <v>21.4</v>
      </c>
      <c r="G12681" s="21" t="s">
        <v>1029</v>
      </c>
    </row>
    <row r="12682" spans="1:7" x14ac:dyDescent="0.25">
      <c r="A12682" s="21" t="s">
        <v>2119</v>
      </c>
      <c r="B12682" s="25">
        <v>42783</v>
      </c>
      <c r="C12682" s="21" t="s">
        <v>21</v>
      </c>
      <c r="D12682" s="21" t="s">
        <v>3002</v>
      </c>
      <c r="E12682" s="26">
        <v>300</v>
      </c>
      <c r="G12682" s="21" t="s">
        <v>3077</v>
      </c>
    </row>
    <row r="12683" spans="1:7" x14ac:dyDescent="0.25">
      <c r="A12683" s="21" t="s">
        <v>2119</v>
      </c>
      <c r="B12683" s="25">
        <v>42783</v>
      </c>
      <c r="C12683" s="21" t="s">
        <v>6</v>
      </c>
      <c r="D12683" s="21" t="s">
        <v>3081</v>
      </c>
      <c r="E12683" s="21"/>
      <c r="F12683" s="55">
        <v>139.81</v>
      </c>
      <c r="G12683" s="21" t="s">
        <v>2878</v>
      </c>
    </row>
    <row r="12684" spans="1:7" x14ac:dyDescent="0.25">
      <c r="A12684" s="21" t="s">
        <v>2119</v>
      </c>
      <c r="B12684" s="25">
        <v>42783</v>
      </c>
      <c r="C12684" s="21" t="s">
        <v>6</v>
      </c>
      <c r="D12684" s="21" t="s">
        <v>3082</v>
      </c>
      <c r="E12684" s="21"/>
      <c r="F12684" s="55">
        <v>105.16</v>
      </c>
      <c r="G12684" s="21" t="s">
        <v>2840</v>
      </c>
    </row>
    <row r="12685" spans="1:7" x14ac:dyDescent="0.25">
      <c r="A12685" s="21" t="s">
        <v>2119</v>
      </c>
      <c r="B12685" s="25">
        <v>42783</v>
      </c>
      <c r="C12685" s="21" t="s">
        <v>1230</v>
      </c>
      <c r="D12685" s="21" t="s">
        <v>3083</v>
      </c>
      <c r="E12685" s="21"/>
      <c r="F12685" s="55">
        <v>123.64</v>
      </c>
      <c r="G12685" s="21" t="s">
        <v>2552</v>
      </c>
    </row>
    <row r="12686" spans="1:7" x14ac:dyDescent="0.25">
      <c r="A12686" s="21" t="s">
        <v>2119</v>
      </c>
      <c r="B12686" s="25">
        <v>42783</v>
      </c>
      <c r="C12686" s="21" t="s">
        <v>1230</v>
      </c>
      <c r="D12686" s="21" t="s">
        <v>3084</v>
      </c>
      <c r="E12686" s="21"/>
      <c r="F12686" s="55">
        <v>351.36</v>
      </c>
      <c r="G12686" s="21" t="s">
        <v>2552</v>
      </c>
    </row>
    <row r="12687" spans="1:7" x14ac:dyDescent="0.25">
      <c r="A12687" s="21" t="s">
        <v>2119</v>
      </c>
      <c r="B12687" s="25">
        <v>42783</v>
      </c>
      <c r="C12687" s="21" t="s">
        <v>6</v>
      </c>
      <c r="D12687" s="21" t="s">
        <v>3085</v>
      </c>
      <c r="E12687" s="21"/>
      <c r="F12687" s="55">
        <v>66.53</v>
      </c>
      <c r="G12687" s="21" t="s">
        <v>2878</v>
      </c>
    </row>
    <row r="12688" spans="1:7" x14ac:dyDescent="0.25">
      <c r="A12688" s="21" t="s">
        <v>2119</v>
      </c>
      <c r="B12688" s="25">
        <v>42784</v>
      </c>
      <c r="C12688" s="21">
        <v>3014551503</v>
      </c>
      <c r="E12688" s="21"/>
      <c r="F12688" s="55">
        <v>46.05</v>
      </c>
      <c r="G12688" s="21" t="s">
        <v>2985</v>
      </c>
    </row>
    <row r="12689" spans="1:7" x14ac:dyDescent="0.25">
      <c r="A12689" s="21" t="s">
        <v>2119</v>
      </c>
      <c r="B12689" s="25">
        <v>42784</v>
      </c>
      <c r="C12689" s="21" t="s">
        <v>6</v>
      </c>
      <c r="D12689" s="21" t="s">
        <v>3080</v>
      </c>
      <c r="E12689" s="21"/>
      <c r="F12689" s="55">
        <v>532.58000000000004</v>
      </c>
      <c r="G12689" s="21" t="s">
        <v>2038</v>
      </c>
    </row>
    <row r="12690" spans="1:7" x14ac:dyDescent="0.25">
      <c r="A12690" s="21" t="s">
        <v>2119</v>
      </c>
      <c r="B12690" s="25">
        <v>42786</v>
      </c>
      <c r="C12690" s="21" t="s">
        <v>6</v>
      </c>
      <c r="D12690" s="21" t="s">
        <v>3078</v>
      </c>
      <c r="E12690" s="21"/>
      <c r="F12690" s="55">
        <v>147.03</v>
      </c>
      <c r="G12690" s="21" t="s">
        <v>1646</v>
      </c>
    </row>
    <row r="12691" spans="1:7" x14ac:dyDescent="0.25">
      <c r="A12691" s="21" t="s">
        <v>2119</v>
      </c>
      <c r="B12691" s="25">
        <v>42786</v>
      </c>
      <c r="C12691" s="21" t="s">
        <v>6</v>
      </c>
      <c r="D12691" s="21" t="s">
        <v>3079</v>
      </c>
      <c r="E12691" s="21"/>
      <c r="F12691" s="55">
        <v>166.87</v>
      </c>
      <c r="G12691" s="21" t="s">
        <v>2985</v>
      </c>
    </row>
    <row r="12692" spans="1:7" x14ac:dyDescent="0.25">
      <c r="A12692" s="21" t="s">
        <v>2119</v>
      </c>
      <c r="B12692" s="25">
        <v>42787</v>
      </c>
      <c r="C12692" s="21" t="s">
        <v>6</v>
      </c>
      <c r="D12692" s="21" t="s">
        <v>3088</v>
      </c>
      <c r="E12692" s="21"/>
      <c r="F12692" s="55">
        <v>439.89</v>
      </c>
      <c r="G12692" s="21" t="s">
        <v>2878</v>
      </c>
    </row>
    <row r="12693" spans="1:7" x14ac:dyDescent="0.25">
      <c r="A12693" s="21" t="s">
        <v>2119</v>
      </c>
      <c r="B12693" s="25">
        <v>42787</v>
      </c>
      <c r="C12693" s="21" t="s">
        <v>6</v>
      </c>
      <c r="D12693" s="21" t="s">
        <v>3089</v>
      </c>
      <c r="E12693" s="21"/>
      <c r="F12693" s="55">
        <v>2254.69</v>
      </c>
      <c r="G12693" s="21" t="s">
        <v>2840</v>
      </c>
    </row>
    <row r="12694" spans="1:7" x14ac:dyDescent="0.25">
      <c r="A12694" s="21" t="s">
        <v>2119</v>
      </c>
      <c r="B12694" s="25">
        <v>42787</v>
      </c>
      <c r="C12694" s="21" t="s">
        <v>6</v>
      </c>
      <c r="D12694" s="21" t="s">
        <v>3090</v>
      </c>
      <c r="E12694" s="21"/>
      <c r="F12694" s="55">
        <v>1803.82</v>
      </c>
      <c r="G12694" s="21" t="s">
        <v>2985</v>
      </c>
    </row>
    <row r="12695" spans="1:7" x14ac:dyDescent="0.25">
      <c r="A12695" s="21" t="s">
        <v>2119</v>
      </c>
      <c r="B12695" s="25">
        <v>42787</v>
      </c>
      <c r="C12695" s="21" t="s">
        <v>1230</v>
      </c>
      <c r="D12695" s="21" t="s">
        <v>3091</v>
      </c>
      <c r="E12695" s="21"/>
      <c r="F12695" s="55">
        <v>96.32</v>
      </c>
      <c r="G12695" s="21" t="s">
        <v>17</v>
      </c>
    </row>
    <row r="12696" spans="1:7" x14ac:dyDescent="0.25">
      <c r="A12696" s="21" t="s">
        <v>2119</v>
      </c>
      <c r="B12696" s="25">
        <v>42787</v>
      </c>
      <c r="C12696" s="21" t="s">
        <v>6</v>
      </c>
      <c r="D12696" s="21" t="s">
        <v>3092</v>
      </c>
      <c r="E12696" s="21"/>
      <c r="F12696" s="55">
        <v>520.46</v>
      </c>
      <c r="G12696" s="21" t="s">
        <v>2481</v>
      </c>
    </row>
    <row r="12697" spans="1:7" x14ac:dyDescent="0.25">
      <c r="A12697" s="21" t="s">
        <v>2119</v>
      </c>
      <c r="B12697" s="25">
        <v>42787</v>
      </c>
      <c r="C12697" s="21" t="s">
        <v>1230</v>
      </c>
      <c r="D12697" s="21" t="s">
        <v>2916</v>
      </c>
      <c r="E12697" s="21"/>
      <c r="F12697" s="55">
        <v>-263.94</v>
      </c>
      <c r="G12697" s="21" t="s">
        <v>1666</v>
      </c>
    </row>
    <row r="12698" spans="1:7" x14ac:dyDescent="0.25">
      <c r="A12698" s="21" t="s">
        <v>2119</v>
      </c>
      <c r="B12698" s="25">
        <v>42787</v>
      </c>
      <c r="C12698" s="21">
        <v>3014551503</v>
      </c>
      <c r="D12698" s="21" t="s">
        <v>2916</v>
      </c>
      <c r="E12698" s="21"/>
      <c r="F12698" s="55">
        <v>263.94</v>
      </c>
      <c r="G12698" s="21" t="s">
        <v>1666</v>
      </c>
    </row>
    <row r="12699" spans="1:7" x14ac:dyDescent="0.25">
      <c r="A12699" s="21" t="s">
        <v>2119</v>
      </c>
      <c r="B12699" s="25">
        <v>42787</v>
      </c>
      <c r="C12699" s="21" t="s">
        <v>1015</v>
      </c>
      <c r="D12699" s="21" t="s">
        <v>1382</v>
      </c>
      <c r="E12699" s="26">
        <v>8000</v>
      </c>
      <c r="G12699" s="21" t="s">
        <v>3021</v>
      </c>
    </row>
    <row r="12700" spans="1:7" x14ac:dyDescent="0.25">
      <c r="A12700" s="21" t="s">
        <v>2119</v>
      </c>
      <c r="B12700" s="25">
        <v>42787</v>
      </c>
      <c r="C12700" s="21" t="s">
        <v>1015</v>
      </c>
      <c r="D12700" s="21" t="s">
        <v>1382</v>
      </c>
      <c r="E12700" s="26">
        <v>1800</v>
      </c>
      <c r="G12700" s="21" t="s">
        <v>2552</v>
      </c>
    </row>
    <row r="12701" spans="1:7" x14ac:dyDescent="0.25">
      <c r="A12701" s="21" t="s">
        <v>2119</v>
      </c>
      <c r="B12701" s="25">
        <v>42787</v>
      </c>
      <c r="C12701" s="21" t="s">
        <v>1015</v>
      </c>
      <c r="D12701" s="21" t="s">
        <v>924</v>
      </c>
      <c r="E12701" s="26">
        <v>3250</v>
      </c>
      <c r="G12701" s="21" t="s">
        <v>2552</v>
      </c>
    </row>
    <row r="12702" spans="1:7" x14ac:dyDescent="0.25">
      <c r="A12702" s="21" t="s">
        <v>2119</v>
      </c>
      <c r="B12702" s="25">
        <v>42787</v>
      </c>
      <c r="C12702" s="21" t="s">
        <v>1015</v>
      </c>
      <c r="D12702" s="21" t="s">
        <v>924</v>
      </c>
      <c r="E12702" s="26">
        <v>2150</v>
      </c>
      <c r="G12702" s="21" t="s">
        <v>3057</v>
      </c>
    </row>
    <row r="12703" spans="1:7" x14ac:dyDescent="0.25">
      <c r="A12703" s="21" t="s">
        <v>2119</v>
      </c>
      <c r="B12703" s="25">
        <v>42787</v>
      </c>
      <c r="C12703" s="21" t="s">
        <v>1015</v>
      </c>
      <c r="D12703" s="21" t="s">
        <v>924</v>
      </c>
      <c r="E12703" s="26">
        <v>225</v>
      </c>
      <c r="G12703" s="21" t="s">
        <v>1029</v>
      </c>
    </row>
    <row r="12704" spans="1:7" x14ac:dyDescent="0.25">
      <c r="A12704" s="21" t="s">
        <v>2119</v>
      </c>
      <c r="B12704" s="25">
        <v>42787</v>
      </c>
      <c r="C12704" s="21" t="s">
        <v>1015</v>
      </c>
      <c r="D12704" s="21" t="s">
        <v>924</v>
      </c>
      <c r="E12704" s="26">
        <v>72</v>
      </c>
      <c r="G12704" s="21" t="s">
        <v>3071</v>
      </c>
    </row>
    <row r="12705" spans="1:7" x14ac:dyDescent="0.25">
      <c r="A12705" s="21" t="s">
        <v>2119</v>
      </c>
      <c r="B12705" s="25">
        <v>42787</v>
      </c>
      <c r="C12705" s="21" t="s">
        <v>1015</v>
      </c>
      <c r="D12705" s="21" t="s">
        <v>3115</v>
      </c>
      <c r="E12705" s="26">
        <v>1250</v>
      </c>
      <c r="G12705" s="21" t="s">
        <v>2552</v>
      </c>
    </row>
    <row r="12706" spans="1:7" x14ac:dyDescent="0.25">
      <c r="A12706" s="21" t="s">
        <v>2119</v>
      </c>
      <c r="B12706" s="25">
        <v>42787</v>
      </c>
      <c r="C12706" s="21" t="s">
        <v>1015</v>
      </c>
      <c r="D12706" s="21" t="s">
        <v>3115</v>
      </c>
      <c r="E12706" s="26">
        <v>1250</v>
      </c>
      <c r="G12706" s="21" t="s">
        <v>2540</v>
      </c>
    </row>
    <row r="12707" spans="1:7" x14ac:dyDescent="0.25">
      <c r="A12707" s="21" t="s">
        <v>2119</v>
      </c>
      <c r="B12707" s="25">
        <v>42787</v>
      </c>
      <c r="C12707" s="21" t="s">
        <v>1015</v>
      </c>
      <c r="D12707" s="21" t="s">
        <v>3115</v>
      </c>
      <c r="E12707" s="26">
        <v>1500</v>
      </c>
      <c r="G12707" s="21" t="s">
        <v>2840</v>
      </c>
    </row>
    <row r="12708" spans="1:7" x14ac:dyDescent="0.25">
      <c r="A12708" s="21" t="s">
        <v>2119</v>
      </c>
      <c r="B12708" s="25">
        <v>42788</v>
      </c>
      <c r="C12708" s="21" t="s">
        <v>6</v>
      </c>
      <c r="D12708" s="21" t="s">
        <v>3093</v>
      </c>
      <c r="E12708" s="21"/>
      <c r="F12708" s="55">
        <v>124.6</v>
      </c>
      <c r="G12708" s="21" t="s">
        <v>2985</v>
      </c>
    </row>
    <row r="12709" spans="1:7" x14ac:dyDescent="0.25">
      <c r="A12709" s="21" t="s">
        <v>2119</v>
      </c>
      <c r="B12709" s="25">
        <v>42788</v>
      </c>
      <c r="C12709" s="21" t="s">
        <v>6</v>
      </c>
      <c r="D12709" s="21" t="s">
        <v>3094</v>
      </c>
      <c r="E12709" s="21"/>
      <c r="F12709" s="55">
        <v>220.43</v>
      </c>
      <c r="G12709" s="21" t="s">
        <v>2481</v>
      </c>
    </row>
    <row r="12710" spans="1:7" x14ac:dyDescent="0.25">
      <c r="A12710" s="21" t="s">
        <v>2119</v>
      </c>
      <c r="B12710" s="25">
        <v>42788</v>
      </c>
      <c r="C12710" s="21" t="s">
        <v>1015</v>
      </c>
      <c r="D12710" s="21" t="s">
        <v>40</v>
      </c>
      <c r="E12710" s="26">
        <v>700</v>
      </c>
      <c r="G12710" s="21" t="s">
        <v>3054</v>
      </c>
    </row>
    <row r="12711" spans="1:7" x14ac:dyDescent="0.25">
      <c r="A12711" s="21" t="s">
        <v>2119</v>
      </c>
      <c r="B12711" s="25">
        <v>42788</v>
      </c>
      <c r="C12711" s="21" t="s">
        <v>1015</v>
      </c>
      <c r="D12711" s="21" t="s">
        <v>40</v>
      </c>
      <c r="E12711" s="26">
        <v>1100</v>
      </c>
      <c r="G12711" s="21" t="s">
        <v>3057</v>
      </c>
    </row>
    <row r="12712" spans="1:7" x14ac:dyDescent="0.25">
      <c r="A12712" s="21" t="s">
        <v>2119</v>
      </c>
      <c r="B12712" s="25">
        <v>42788</v>
      </c>
      <c r="C12712" s="21" t="s">
        <v>1015</v>
      </c>
      <c r="D12712" s="21" t="s">
        <v>40</v>
      </c>
      <c r="E12712" s="26">
        <v>550</v>
      </c>
      <c r="G12712" s="21" t="s">
        <v>286</v>
      </c>
    </row>
    <row r="12713" spans="1:7" x14ac:dyDescent="0.25">
      <c r="A12713" s="21" t="s">
        <v>2119</v>
      </c>
      <c r="B12713" s="25">
        <v>42788</v>
      </c>
      <c r="C12713" s="21" t="s">
        <v>1015</v>
      </c>
      <c r="D12713" s="21" t="s">
        <v>40</v>
      </c>
      <c r="E12713" s="26">
        <v>400</v>
      </c>
      <c r="G12713" s="21" t="s">
        <v>2038</v>
      </c>
    </row>
    <row r="12714" spans="1:7" x14ac:dyDescent="0.25">
      <c r="A12714" s="21" t="s">
        <v>2119</v>
      </c>
      <c r="B12714" s="25">
        <v>42788</v>
      </c>
      <c r="C12714" s="21" t="s">
        <v>1015</v>
      </c>
      <c r="D12714" s="21" t="s">
        <v>40</v>
      </c>
      <c r="E12714" s="26">
        <v>3800</v>
      </c>
      <c r="G12714" s="21" t="s">
        <v>3004</v>
      </c>
    </row>
    <row r="12715" spans="1:7" x14ac:dyDescent="0.25">
      <c r="A12715" s="21" t="s">
        <v>2119</v>
      </c>
      <c r="B12715" s="25">
        <v>42788</v>
      </c>
      <c r="C12715" s="21" t="s">
        <v>1015</v>
      </c>
      <c r="D12715" s="21" t="s">
        <v>40</v>
      </c>
      <c r="E12715" s="26">
        <v>150</v>
      </c>
      <c r="G12715" s="21" t="s">
        <v>2737</v>
      </c>
    </row>
    <row r="12716" spans="1:7" x14ac:dyDescent="0.25">
      <c r="A12716" s="21" t="s">
        <v>2119</v>
      </c>
      <c r="B12716" s="25">
        <v>42788</v>
      </c>
      <c r="C12716" s="21" t="s">
        <v>1015</v>
      </c>
      <c r="D12716" s="21" t="s">
        <v>1201</v>
      </c>
      <c r="E12716" s="26">
        <v>1000</v>
      </c>
      <c r="G12716" s="21" t="s">
        <v>3004</v>
      </c>
    </row>
    <row r="12717" spans="1:7" x14ac:dyDescent="0.25">
      <c r="A12717" s="21" t="s">
        <v>2119</v>
      </c>
      <c r="B12717" s="25">
        <v>42788</v>
      </c>
      <c r="C12717" s="21" t="s">
        <v>1015</v>
      </c>
      <c r="D12717" s="21" t="s">
        <v>40</v>
      </c>
      <c r="E12717" s="26">
        <v>250</v>
      </c>
      <c r="G12717" s="21" t="s">
        <v>2552</v>
      </c>
    </row>
    <row r="12718" spans="1:7" x14ac:dyDescent="0.25">
      <c r="A12718" s="21" t="s">
        <v>2119</v>
      </c>
      <c r="B12718" s="25">
        <v>42788</v>
      </c>
      <c r="C12718" s="21" t="s">
        <v>1015</v>
      </c>
      <c r="D12718" s="21" t="s">
        <v>40</v>
      </c>
      <c r="E12718" s="26">
        <v>2200</v>
      </c>
      <c r="G12718" s="21" t="s">
        <v>2836</v>
      </c>
    </row>
    <row r="12719" spans="1:7" x14ac:dyDescent="0.25">
      <c r="A12719" s="21" t="s">
        <v>2119</v>
      </c>
      <c r="B12719" s="25">
        <v>42788</v>
      </c>
      <c r="C12719" s="21" t="s">
        <v>6</v>
      </c>
      <c r="D12719" s="21" t="s">
        <v>216</v>
      </c>
      <c r="F12719" s="26">
        <v>27.6</v>
      </c>
      <c r="G12719" s="21" t="s">
        <v>2840</v>
      </c>
    </row>
    <row r="12720" spans="1:7" x14ac:dyDescent="0.25">
      <c r="A12720" s="21" t="s">
        <v>2119</v>
      </c>
      <c r="B12720" s="25">
        <v>42788</v>
      </c>
      <c r="C12720" t="s">
        <v>6</v>
      </c>
      <c r="D12720" t="s">
        <v>1112</v>
      </c>
      <c r="F12720" s="26">
        <v>999.12</v>
      </c>
      <c r="G12720" t="s">
        <v>3004</v>
      </c>
    </row>
    <row r="12721" spans="1:7" x14ac:dyDescent="0.25">
      <c r="A12721" s="21" t="s">
        <v>2119</v>
      </c>
      <c r="B12721" s="25">
        <v>42789</v>
      </c>
      <c r="C12721" s="21" t="s">
        <v>1230</v>
      </c>
      <c r="D12721" s="21" t="s">
        <v>3095</v>
      </c>
      <c r="E12721" s="21"/>
      <c r="F12721" s="55">
        <v>40.03</v>
      </c>
      <c r="G12721" s="21" t="s">
        <v>2836</v>
      </c>
    </row>
    <row r="12722" spans="1:7" x14ac:dyDescent="0.25">
      <c r="A12722" s="21" t="s">
        <v>2119</v>
      </c>
      <c r="B12722" s="25">
        <v>42789</v>
      </c>
      <c r="C12722" s="21" t="s">
        <v>6</v>
      </c>
      <c r="D12722" s="21" t="s">
        <v>3096</v>
      </c>
      <c r="E12722" s="21"/>
      <c r="F12722" s="55">
        <v>330.84</v>
      </c>
      <c r="G12722" s="21" t="s">
        <v>2840</v>
      </c>
    </row>
    <row r="12723" spans="1:7" x14ac:dyDescent="0.25">
      <c r="A12723" s="21" t="s">
        <v>2119</v>
      </c>
      <c r="B12723" s="25">
        <v>42789</v>
      </c>
      <c r="C12723" s="21" t="s">
        <v>1015</v>
      </c>
      <c r="D12723" s="21" t="s">
        <v>389</v>
      </c>
      <c r="E12723" s="26">
        <v>600</v>
      </c>
      <c r="G12723" s="21" t="s">
        <v>3004</v>
      </c>
    </row>
    <row r="12724" spans="1:7" x14ac:dyDescent="0.25">
      <c r="A12724" s="21" t="s">
        <v>2119</v>
      </c>
      <c r="B12724" s="25">
        <v>42789</v>
      </c>
      <c r="C12724" s="21" t="s">
        <v>21</v>
      </c>
      <c r="D12724" s="21" t="s">
        <v>261</v>
      </c>
      <c r="E12724" s="26">
        <v>2000</v>
      </c>
      <c r="G12724" s="21" t="s">
        <v>2038</v>
      </c>
    </row>
    <row r="12725" spans="1:7" x14ac:dyDescent="0.25">
      <c r="A12725" s="21" t="s">
        <v>2119</v>
      </c>
      <c r="B12725" s="25">
        <v>42789</v>
      </c>
      <c r="C12725" s="21" t="s">
        <v>21</v>
      </c>
      <c r="D12725" s="21" t="s">
        <v>389</v>
      </c>
      <c r="E12725" s="26">
        <v>300</v>
      </c>
      <c r="G12725" s="21" t="s">
        <v>2481</v>
      </c>
    </row>
    <row r="12726" spans="1:7" x14ac:dyDescent="0.25">
      <c r="A12726" s="21" t="s">
        <v>2119</v>
      </c>
      <c r="B12726" s="25">
        <v>42789</v>
      </c>
      <c r="C12726" s="21" t="s">
        <v>21</v>
      </c>
      <c r="D12726" s="21" t="s">
        <v>389</v>
      </c>
      <c r="E12726" s="26">
        <v>300</v>
      </c>
      <c r="G12726" s="21" t="s">
        <v>2038</v>
      </c>
    </row>
    <row r="12727" spans="1:7" x14ac:dyDescent="0.25">
      <c r="A12727" s="21" t="s">
        <v>2119</v>
      </c>
      <c r="B12727" s="25">
        <v>42789</v>
      </c>
      <c r="C12727" s="21" t="s">
        <v>21</v>
      </c>
      <c r="D12727" s="21" t="s">
        <v>389</v>
      </c>
      <c r="E12727" s="26">
        <v>300</v>
      </c>
      <c r="G12727" s="21" t="s">
        <v>2840</v>
      </c>
    </row>
    <row r="12728" spans="1:7" x14ac:dyDescent="0.25">
      <c r="A12728" s="21" t="s">
        <v>2119</v>
      </c>
      <c r="B12728" s="25">
        <v>42790</v>
      </c>
      <c r="C12728" s="21" t="s">
        <v>6</v>
      </c>
      <c r="D12728" s="21" t="s">
        <v>3097</v>
      </c>
      <c r="E12728" s="21"/>
      <c r="F12728" s="55">
        <v>430.88</v>
      </c>
      <c r="G12728" s="21" t="s">
        <v>2840</v>
      </c>
    </row>
    <row r="12729" spans="1:7" x14ac:dyDescent="0.25">
      <c r="A12729" s="21" t="s">
        <v>2119</v>
      </c>
      <c r="B12729" s="25">
        <v>42790</v>
      </c>
      <c r="C12729" s="21" t="s">
        <v>1015</v>
      </c>
      <c r="D12729" s="21" t="s">
        <v>1216</v>
      </c>
      <c r="E12729" s="26">
        <v>250</v>
      </c>
      <c r="G12729" s="21" t="s">
        <v>2985</v>
      </c>
    </row>
    <row r="12730" spans="1:7" x14ac:dyDescent="0.25">
      <c r="A12730" s="21" t="s">
        <v>2119</v>
      </c>
      <c r="B12730" s="25">
        <v>42790</v>
      </c>
      <c r="C12730" s="21" t="s">
        <v>1015</v>
      </c>
      <c r="D12730" s="21" t="s">
        <v>1216</v>
      </c>
      <c r="E12730" s="26">
        <v>250</v>
      </c>
      <c r="G12730" s="21" t="s">
        <v>2840</v>
      </c>
    </row>
    <row r="12731" spans="1:7" x14ac:dyDescent="0.25">
      <c r="A12731" s="21" t="s">
        <v>2119</v>
      </c>
      <c r="B12731" s="25">
        <v>42790</v>
      </c>
      <c r="C12731" s="21" t="s">
        <v>21</v>
      </c>
      <c r="D12731" s="21" t="s">
        <v>1487</v>
      </c>
      <c r="E12731" s="26">
        <v>320</v>
      </c>
      <c r="G12731" s="21" t="s">
        <v>3132</v>
      </c>
    </row>
    <row r="12732" spans="1:7" x14ac:dyDescent="0.25">
      <c r="A12732" s="21" t="s">
        <v>2119</v>
      </c>
      <c r="B12732" s="25">
        <v>42791</v>
      </c>
      <c r="C12732" s="21" t="s">
        <v>6</v>
      </c>
      <c r="D12732" s="21" t="s">
        <v>3098</v>
      </c>
      <c r="E12732" s="21"/>
      <c r="F12732" s="55">
        <v>156.01</v>
      </c>
      <c r="G12732" s="21" t="s">
        <v>2840</v>
      </c>
    </row>
    <row r="12733" spans="1:7" x14ac:dyDescent="0.25">
      <c r="A12733" s="21" t="s">
        <v>2119</v>
      </c>
      <c r="B12733" s="25">
        <v>42793</v>
      </c>
      <c r="C12733" s="21" t="s">
        <v>6</v>
      </c>
      <c r="D12733" s="21" t="s">
        <v>3099</v>
      </c>
      <c r="E12733" s="21"/>
      <c r="F12733" s="55">
        <v>2340.87</v>
      </c>
      <c r="G12733" s="21" t="s">
        <v>2985</v>
      </c>
    </row>
    <row r="12734" spans="1:7" x14ac:dyDescent="0.25">
      <c r="A12734" s="21" t="s">
        <v>2119</v>
      </c>
      <c r="B12734" s="25">
        <v>42793</v>
      </c>
      <c r="C12734" s="21" t="s">
        <v>6</v>
      </c>
      <c r="D12734" s="21" t="s">
        <v>3100</v>
      </c>
      <c r="E12734" s="21"/>
      <c r="F12734" s="55">
        <v>1110.5899999999999</v>
      </c>
      <c r="G12734" s="21" t="s">
        <v>3004</v>
      </c>
    </row>
    <row r="12735" spans="1:7" x14ac:dyDescent="0.25">
      <c r="A12735" s="21" t="s">
        <v>2119</v>
      </c>
      <c r="B12735" s="25">
        <v>42793</v>
      </c>
      <c r="C12735" s="21" t="s">
        <v>6</v>
      </c>
      <c r="D12735" s="21" t="s">
        <v>3101</v>
      </c>
      <c r="E12735" s="21"/>
      <c r="F12735" s="55">
        <v>1193.8499999999999</v>
      </c>
      <c r="G12735" s="21" t="s">
        <v>2840</v>
      </c>
    </row>
    <row r="12736" spans="1:7" x14ac:dyDescent="0.25">
      <c r="A12736" s="21" t="s">
        <v>2119</v>
      </c>
      <c r="B12736" s="25">
        <v>42793</v>
      </c>
      <c r="C12736" s="21" t="s">
        <v>1230</v>
      </c>
      <c r="D12736" s="21" t="s">
        <v>3102</v>
      </c>
      <c r="E12736" s="21"/>
      <c r="F12736" s="55">
        <v>42.93</v>
      </c>
      <c r="G12736" t="s">
        <v>4742</v>
      </c>
    </row>
    <row r="12737" spans="1:7" x14ac:dyDescent="0.25">
      <c r="A12737" s="21" t="s">
        <v>2119</v>
      </c>
      <c r="B12737" s="25">
        <v>42793</v>
      </c>
      <c r="C12737" s="21" t="s">
        <v>6</v>
      </c>
      <c r="D12737" s="21" t="s">
        <v>3103</v>
      </c>
      <c r="E12737" s="21"/>
      <c r="F12737" s="55">
        <v>908.4</v>
      </c>
      <c r="G12737" s="21" t="s">
        <v>2840</v>
      </c>
    </row>
    <row r="12738" spans="1:7" x14ac:dyDescent="0.25">
      <c r="A12738" s="21" t="s">
        <v>2119</v>
      </c>
      <c r="B12738" s="25">
        <v>42793</v>
      </c>
      <c r="C12738" s="21" t="s">
        <v>6</v>
      </c>
      <c r="D12738" s="21" t="s">
        <v>3104</v>
      </c>
      <c r="E12738" s="21"/>
      <c r="F12738" s="55">
        <v>1542.15</v>
      </c>
      <c r="G12738" s="21" t="s">
        <v>2840</v>
      </c>
    </row>
    <row r="12739" spans="1:7" x14ac:dyDescent="0.25">
      <c r="A12739" s="21" t="s">
        <v>2119</v>
      </c>
      <c r="B12739" s="25">
        <v>42793</v>
      </c>
      <c r="C12739" s="21" t="s">
        <v>1015</v>
      </c>
      <c r="D12739" s="21" t="s">
        <v>1419</v>
      </c>
      <c r="E12739" s="26">
        <v>9610</v>
      </c>
      <c r="G12739" s="21" t="s">
        <v>2840</v>
      </c>
    </row>
    <row r="12740" spans="1:7" x14ac:dyDescent="0.25">
      <c r="A12740" s="21" t="s">
        <v>2119</v>
      </c>
      <c r="B12740" s="25">
        <v>42793</v>
      </c>
      <c r="C12740" s="21" t="s">
        <v>1015</v>
      </c>
      <c r="D12740" s="21" t="s">
        <v>40</v>
      </c>
      <c r="E12740" s="26">
        <v>4900</v>
      </c>
      <c r="G12740" s="21" t="s">
        <v>3004</v>
      </c>
    </row>
    <row r="12741" spans="1:7" x14ac:dyDescent="0.25">
      <c r="A12741" s="21" t="s">
        <v>2119</v>
      </c>
      <c r="B12741" s="25">
        <v>42793</v>
      </c>
      <c r="C12741" s="21" t="s">
        <v>1015</v>
      </c>
      <c r="D12741" s="21" t="s">
        <v>40</v>
      </c>
      <c r="E12741" s="26">
        <v>650</v>
      </c>
      <c r="G12741" s="21" t="s">
        <v>2878</v>
      </c>
    </row>
    <row r="12742" spans="1:7" x14ac:dyDescent="0.25">
      <c r="A12742" s="21" t="s">
        <v>2119</v>
      </c>
      <c r="B12742" s="25">
        <v>42793</v>
      </c>
      <c r="C12742" s="21" t="s">
        <v>1015</v>
      </c>
      <c r="D12742" s="21" t="s">
        <v>40</v>
      </c>
      <c r="E12742" s="26">
        <v>350</v>
      </c>
      <c r="G12742" s="21" t="s">
        <v>2552</v>
      </c>
    </row>
    <row r="12743" spans="1:7" x14ac:dyDescent="0.25">
      <c r="A12743" s="21" t="s">
        <v>2119</v>
      </c>
      <c r="B12743" s="25">
        <v>42793</v>
      </c>
      <c r="C12743" s="21" t="s">
        <v>1015</v>
      </c>
      <c r="D12743" s="21" t="s">
        <v>40</v>
      </c>
      <c r="E12743" s="26">
        <v>750</v>
      </c>
      <c r="G12743" s="21" t="s">
        <v>2481</v>
      </c>
    </row>
    <row r="12744" spans="1:7" x14ac:dyDescent="0.25">
      <c r="A12744" s="21" t="s">
        <v>2119</v>
      </c>
      <c r="B12744" s="25">
        <v>42793</v>
      </c>
      <c r="C12744" s="21" t="s">
        <v>1015</v>
      </c>
      <c r="D12744" s="21" t="s">
        <v>40</v>
      </c>
      <c r="E12744" s="26">
        <v>700</v>
      </c>
      <c r="G12744" s="21" t="s">
        <v>3054</v>
      </c>
    </row>
    <row r="12745" spans="1:7" x14ac:dyDescent="0.25">
      <c r="A12745" s="21" t="s">
        <v>2119</v>
      </c>
      <c r="B12745" s="25">
        <v>42793</v>
      </c>
      <c r="C12745" s="21" t="s">
        <v>1015</v>
      </c>
      <c r="D12745" s="21" t="s">
        <v>3072</v>
      </c>
      <c r="E12745" s="26">
        <v>400</v>
      </c>
      <c r="G12745" s="21" t="s">
        <v>2737</v>
      </c>
    </row>
    <row r="12746" spans="1:7" x14ac:dyDescent="0.25">
      <c r="A12746" s="21" t="s">
        <v>2119</v>
      </c>
      <c r="B12746" s="25">
        <v>42793</v>
      </c>
      <c r="C12746" s="21" t="s">
        <v>1015</v>
      </c>
      <c r="D12746" s="21" t="s">
        <v>1462</v>
      </c>
      <c r="E12746" s="26">
        <v>1600</v>
      </c>
      <c r="G12746" s="21" t="s">
        <v>2737</v>
      </c>
    </row>
    <row r="12747" spans="1:7" x14ac:dyDescent="0.25">
      <c r="A12747" s="21" t="s">
        <v>2119</v>
      </c>
      <c r="B12747" s="25">
        <v>42793</v>
      </c>
      <c r="C12747" s="21" t="s">
        <v>21</v>
      </c>
      <c r="D12747" s="21" t="s">
        <v>3128</v>
      </c>
      <c r="E12747" s="26">
        <v>-130783.49</v>
      </c>
      <c r="G12747" s="21" t="s">
        <v>1006</v>
      </c>
    </row>
    <row r="12748" spans="1:7" x14ac:dyDescent="0.25">
      <c r="A12748" s="21" t="s">
        <v>2119</v>
      </c>
      <c r="B12748" s="25">
        <v>42793</v>
      </c>
      <c r="C12748" t="s">
        <v>6</v>
      </c>
      <c r="D12748" t="s">
        <v>1112</v>
      </c>
      <c r="F12748" s="26">
        <v>32.630000000000003</v>
      </c>
      <c r="G12748" t="s">
        <v>3004</v>
      </c>
    </row>
    <row r="12749" spans="1:7" x14ac:dyDescent="0.25">
      <c r="A12749" s="21" t="s">
        <v>2119</v>
      </c>
      <c r="B12749" s="25">
        <v>42793</v>
      </c>
      <c r="C12749" t="s">
        <v>6</v>
      </c>
      <c r="D12749" t="s">
        <v>1112</v>
      </c>
      <c r="F12749" s="26">
        <v>1451.94</v>
      </c>
      <c r="G12749" t="s">
        <v>3004</v>
      </c>
    </row>
    <row r="12750" spans="1:7" x14ac:dyDescent="0.25">
      <c r="A12750" s="21" t="s">
        <v>2119</v>
      </c>
      <c r="B12750" s="25">
        <v>42794</v>
      </c>
      <c r="C12750" s="21" t="s">
        <v>6</v>
      </c>
      <c r="D12750" s="21" t="s">
        <v>3105</v>
      </c>
      <c r="E12750" s="21"/>
      <c r="F12750" s="55">
        <v>1265.5999999999999</v>
      </c>
      <c r="G12750" s="21" t="s">
        <v>2985</v>
      </c>
    </row>
    <row r="12751" spans="1:7" x14ac:dyDescent="0.25">
      <c r="A12751" s="21" t="s">
        <v>2119</v>
      </c>
      <c r="B12751" s="25">
        <v>42795</v>
      </c>
      <c r="C12751" s="21" t="s">
        <v>6</v>
      </c>
      <c r="D12751" s="21" t="s">
        <v>3106</v>
      </c>
      <c r="E12751" s="21"/>
      <c r="F12751" s="55">
        <v>865.18</v>
      </c>
      <c r="G12751" s="21" t="s">
        <v>3004</v>
      </c>
    </row>
    <row r="12752" spans="1:7" x14ac:dyDescent="0.25">
      <c r="A12752" s="21" t="s">
        <v>2119</v>
      </c>
      <c r="B12752" s="25">
        <v>42795</v>
      </c>
      <c r="C12752" s="21" t="s">
        <v>6</v>
      </c>
      <c r="D12752" s="21" t="s">
        <v>3107</v>
      </c>
      <c r="E12752" s="21"/>
      <c r="F12752" s="55">
        <v>248.08</v>
      </c>
      <c r="G12752" s="21" t="s">
        <v>2985</v>
      </c>
    </row>
    <row r="12753" spans="1:7" x14ac:dyDescent="0.25">
      <c r="A12753" s="21" t="s">
        <v>2119</v>
      </c>
      <c r="B12753" s="25">
        <v>42795</v>
      </c>
      <c r="C12753" s="21" t="s">
        <v>6</v>
      </c>
      <c r="D12753" s="21" t="s">
        <v>3108</v>
      </c>
      <c r="E12753" s="21"/>
      <c r="F12753" s="55">
        <v>69.040000000000006</v>
      </c>
      <c r="G12753" s="21" t="s">
        <v>2038</v>
      </c>
    </row>
    <row r="12754" spans="1:7" x14ac:dyDescent="0.25">
      <c r="A12754" s="21" t="s">
        <v>2119</v>
      </c>
      <c r="B12754" s="25">
        <v>42795</v>
      </c>
      <c r="C12754" t="s">
        <v>6</v>
      </c>
      <c r="D12754" t="s">
        <v>1112</v>
      </c>
      <c r="F12754" s="26">
        <v>69.39</v>
      </c>
      <c r="G12754" t="s">
        <v>3004</v>
      </c>
    </row>
    <row r="12755" spans="1:7" x14ac:dyDescent="0.25">
      <c r="A12755" s="21" t="s">
        <v>2119</v>
      </c>
      <c r="B12755" s="25">
        <v>42796</v>
      </c>
      <c r="C12755" s="21" t="s">
        <v>6</v>
      </c>
      <c r="D12755" s="21" t="s">
        <v>3109</v>
      </c>
      <c r="E12755" s="21"/>
      <c r="F12755" s="55">
        <v>648.25</v>
      </c>
      <c r="G12755" s="21" t="s">
        <v>2840</v>
      </c>
    </row>
    <row r="12756" spans="1:7" x14ac:dyDescent="0.25">
      <c r="A12756" s="21" t="s">
        <v>2119</v>
      </c>
      <c r="B12756" s="25">
        <v>42796</v>
      </c>
      <c r="C12756" s="21" t="s">
        <v>6</v>
      </c>
      <c r="E12756" s="21"/>
      <c r="F12756" s="55">
        <v>-224.3</v>
      </c>
      <c r="G12756" s="21" t="s">
        <v>2840</v>
      </c>
    </row>
    <row r="12757" spans="1:7" x14ac:dyDescent="0.25">
      <c r="A12757" s="21" t="s">
        <v>2119</v>
      </c>
      <c r="B12757" s="25">
        <v>42796</v>
      </c>
      <c r="C12757" s="21" t="s">
        <v>6</v>
      </c>
      <c r="D12757" s="21" t="s">
        <v>3110</v>
      </c>
      <c r="E12757" s="21"/>
      <c r="F12757" s="55">
        <v>2547.83</v>
      </c>
      <c r="G12757" s="21" t="s">
        <v>2985</v>
      </c>
    </row>
    <row r="12758" spans="1:7" x14ac:dyDescent="0.25">
      <c r="A12758" s="21" t="s">
        <v>2119</v>
      </c>
      <c r="B12758" s="25">
        <v>42796</v>
      </c>
      <c r="C12758" s="21" t="s">
        <v>6</v>
      </c>
      <c r="D12758" s="21" t="s">
        <v>3111</v>
      </c>
      <c r="E12758" s="21"/>
      <c r="F12758" s="55">
        <v>63.29</v>
      </c>
      <c r="G12758" s="21" t="s">
        <v>2985</v>
      </c>
    </row>
    <row r="12759" spans="1:7" x14ac:dyDescent="0.25">
      <c r="A12759" s="21" t="s">
        <v>2119</v>
      </c>
      <c r="B12759" s="25">
        <v>42796</v>
      </c>
      <c r="C12759" s="21" t="s">
        <v>6</v>
      </c>
      <c r="D12759" s="21" t="s">
        <v>3112</v>
      </c>
      <c r="E12759" s="21"/>
      <c r="F12759" s="55">
        <v>254.03</v>
      </c>
      <c r="G12759" s="21" t="s">
        <v>2985</v>
      </c>
    </row>
    <row r="12760" spans="1:7" x14ac:dyDescent="0.25">
      <c r="A12760" s="21" t="s">
        <v>2119</v>
      </c>
      <c r="B12760" s="25">
        <v>42796</v>
      </c>
      <c r="C12760" s="21" t="s">
        <v>6</v>
      </c>
      <c r="D12760" s="21" t="s">
        <v>3113</v>
      </c>
      <c r="E12760" s="21"/>
      <c r="F12760" s="55">
        <v>50.34</v>
      </c>
      <c r="G12760" s="21" t="s">
        <v>2840</v>
      </c>
    </row>
    <row r="12761" spans="1:7" x14ac:dyDescent="0.25">
      <c r="A12761" s="21" t="s">
        <v>2119</v>
      </c>
      <c r="B12761" s="25">
        <v>42796</v>
      </c>
      <c r="C12761" s="21" t="s">
        <v>6</v>
      </c>
      <c r="D12761" s="21" t="s">
        <v>3114</v>
      </c>
      <c r="E12761" s="21"/>
      <c r="F12761" s="55">
        <v>358.63</v>
      </c>
      <c r="G12761" s="21" t="s">
        <v>3004</v>
      </c>
    </row>
    <row r="12762" spans="1:7" x14ac:dyDescent="0.25">
      <c r="A12762" s="21" t="s">
        <v>2119</v>
      </c>
      <c r="B12762" s="25">
        <v>42796</v>
      </c>
      <c r="C12762" s="21" t="s">
        <v>21</v>
      </c>
      <c r="D12762" s="21" t="s">
        <v>2039</v>
      </c>
      <c r="E12762" s="26">
        <v>4000</v>
      </c>
      <c r="G12762" s="21" t="s">
        <v>3004</v>
      </c>
    </row>
    <row r="12763" spans="1:7" x14ac:dyDescent="0.25">
      <c r="A12763" s="21" t="s">
        <v>2119</v>
      </c>
      <c r="B12763" s="25">
        <v>42796</v>
      </c>
      <c r="C12763" s="21" t="s">
        <v>21</v>
      </c>
      <c r="D12763" s="21" t="s">
        <v>255</v>
      </c>
      <c r="E12763" s="26">
        <v>3500</v>
      </c>
      <c r="G12763" s="21" t="s">
        <v>3004</v>
      </c>
    </row>
    <row r="12764" spans="1:7" x14ac:dyDescent="0.25">
      <c r="A12764" s="21" t="s">
        <v>2119</v>
      </c>
      <c r="B12764" s="25">
        <v>42797</v>
      </c>
      <c r="C12764" s="21">
        <v>3014551503</v>
      </c>
      <c r="D12764" s="21" t="s">
        <v>3123</v>
      </c>
      <c r="E12764" s="21"/>
      <c r="F12764" s="55">
        <v>41.38</v>
      </c>
      <c r="G12764" s="21" t="s">
        <v>1646</v>
      </c>
    </row>
    <row r="12765" spans="1:7" x14ac:dyDescent="0.25">
      <c r="A12765" s="21" t="s">
        <v>2119</v>
      </c>
      <c r="B12765" s="25">
        <v>42797</v>
      </c>
      <c r="C12765" s="21" t="s">
        <v>6</v>
      </c>
      <c r="D12765" s="21" t="s">
        <v>3124</v>
      </c>
      <c r="E12765" s="21"/>
      <c r="F12765" s="55">
        <v>339.71</v>
      </c>
      <c r="G12765" s="21" t="s">
        <v>2840</v>
      </c>
    </row>
    <row r="12766" spans="1:7" x14ac:dyDescent="0.25">
      <c r="A12766" s="21" t="s">
        <v>2119</v>
      </c>
      <c r="B12766" s="25">
        <v>42797</v>
      </c>
      <c r="C12766" s="21" t="s">
        <v>6</v>
      </c>
      <c r="D12766" s="21" t="s">
        <v>3125</v>
      </c>
      <c r="E12766" s="21"/>
      <c r="F12766" s="55">
        <v>125.3</v>
      </c>
      <c r="G12766" s="21" t="s">
        <v>2840</v>
      </c>
    </row>
    <row r="12767" spans="1:7" x14ac:dyDescent="0.25">
      <c r="A12767" s="21" t="s">
        <v>2119</v>
      </c>
      <c r="B12767" s="25">
        <v>42797</v>
      </c>
      <c r="C12767" s="21" t="s">
        <v>6</v>
      </c>
      <c r="D12767" s="21" t="s">
        <v>3126</v>
      </c>
      <c r="E12767" s="21"/>
      <c r="F12767" s="55">
        <v>777.39</v>
      </c>
      <c r="G12767" s="21" t="s">
        <v>2786</v>
      </c>
    </row>
    <row r="12768" spans="1:7" x14ac:dyDescent="0.25">
      <c r="A12768" s="21" t="s">
        <v>2119</v>
      </c>
      <c r="B12768" s="25">
        <v>42797</v>
      </c>
      <c r="C12768" s="21" t="s">
        <v>6</v>
      </c>
      <c r="D12768" s="21" t="s">
        <v>3127</v>
      </c>
      <c r="E12768" s="21"/>
      <c r="F12768" s="55">
        <v>1460.03</v>
      </c>
      <c r="G12768" s="21" t="s">
        <v>2786</v>
      </c>
    </row>
    <row r="12769" spans="1:7" x14ac:dyDescent="0.25">
      <c r="A12769" s="21" t="s">
        <v>2119</v>
      </c>
      <c r="B12769" s="25">
        <v>42797</v>
      </c>
      <c r="C12769" s="21" t="s">
        <v>21</v>
      </c>
      <c r="D12769" s="21" t="s">
        <v>3002</v>
      </c>
      <c r="E12769" s="26">
        <v>275</v>
      </c>
      <c r="G12769" s="21" t="s">
        <v>3077</v>
      </c>
    </row>
    <row r="12770" spans="1:7" x14ac:dyDescent="0.25">
      <c r="A12770" s="21" t="s">
        <v>2119</v>
      </c>
      <c r="B12770" s="25">
        <v>42797</v>
      </c>
      <c r="C12770" s="21" t="s">
        <v>21</v>
      </c>
      <c r="D12770" s="21" t="s">
        <v>3002</v>
      </c>
      <c r="E12770" s="26">
        <v>200</v>
      </c>
      <c r="G12770" s="21" t="s">
        <v>3133</v>
      </c>
    </row>
    <row r="12771" spans="1:7" x14ac:dyDescent="0.25">
      <c r="A12771" s="21" t="s">
        <v>2119</v>
      </c>
      <c r="B12771" s="25">
        <v>42797</v>
      </c>
      <c r="C12771" s="21" t="s">
        <v>21</v>
      </c>
      <c r="D12771" s="21" t="s">
        <v>3002</v>
      </c>
      <c r="E12771" s="26">
        <v>200</v>
      </c>
      <c r="G12771" s="21" t="s">
        <v>3134</v>
      </c>
    </row>
    <row r="12772" spans="1:7" x14ac:dyDescent="0.25">
      <c r="A12772" s="21" t="s">
        <v>2119</v>
      </c>
      <c r="B12772" s="25">
        <v>42797</v>
      </c>
      <c r="C12772" s="21" t="s">
        <v>6</v>
      </c>
      <c r="D12772" s="21" t="s">
        <v>216</v>
      </c>
      <c r="F12772" s="26">
        <v>20.7</v>
      </c>
      <c r="G12772" s="21" t="s">
        <v>3004</v>
      </c>
    </row>
    <row r="12773" spans="1:7" x14ac:dyDescent="0.25">
      <c r="A12773" s="21" t="s">
        <v>2119</v>
      </c>
      <c r="B12773" s="25">
        <v>42798</v>
      </c>
      <c r="C12773" s="21" t="s">
        <v>6</v>
      </c>
      <c r="D12773" s="21" t="s">
        <v>3121</v>
      </c>
      <c r="E12773" s="21"/>
      <c r="F12773" s="55">
        <v>754.56</v>
      </c>
      <c r="G12773" s="21" t="s">
        <v>2761</v>
      </c>
    </row>
    <row r="12774" spans="1:7" x14ac:dyDescent="0.25">
      <c r="A12774" s="21" t="s">
        <v>2119</v>
      </c>
      <c r="B12774" s="25">
        <v>42798</v>
      </c>
      <c r="C12774" s="21" t="s">
        <v>6</v>
      </c>
      <c r="D12774" s="21" t="s">
        <v>3122</v>
      </c>
      <c r="E12774" s="21"/>
      <c r="F12774" s="55">
        <v>457.45</v>
      </c>
      <c r="G12774" s="21" t="s">
        <v>2985</v>
      </c>
    </row>
    <row r="12775" spans="1:7" x14ac:dyDescent="0.25">
      <c r="A12775" s="21" t="s">
        <v>2119</v>
      </c>
      <c r="B12775" s="25">
        <v>42798</v>
      </c>
      <c r="C12775" s="21">
        <v>3014551503</v>
      </c>
      <c r="E12775" s="21"/>
      <c r="F12775" s="55">
        <v>58.78</v>
      </c>
      <c r="G12775" s="21" t="s">
        <v>1101</v>
      </c>
    </row>
    <row r="12776" spans="1:7" x14ac:dyDescent="0.25">
      <c r="A12776" s="21" t="s">
        <v>2119</v>
      </c>
      <c r="B12776" s="25">
        <v>42799</v>
      </c>
      <c r="C12776" s="21">
        <v>3014551503</v>
      </c>
      <c r="E12776" s="21"/>
      <c r="F12776" s="55">
        <v>126.11</v>
      </c>
      <c r="G12776" s="21" t="s">
        <v>1047</v>
      </c>
    </row>
    <row r="12777" spans="1:7" x14ac:dyDescent="0.25">
      <c r="A12777" s="21" t="s">
        <v>2119</v>
      </c>
      <c r="B12777" s="25">
        <v>42800</v>
      </c>
      <c r="C12777" s="21" t="s">
        <v>6</v>
      </c>
      <c r="D12777" s="21" t="s">
        <v>3118</v>
      </c>
      <c r="E12777" s="21"/>
      <c r="F12777" s="55">
        <v>430.13</v>
      </c>
      <c r="G12777" s="21" t="s">
        <v>2761</v>
      </c>
    </row>
    <row r="12778" spans="1:7" x14ac:dyDescent="0.25">
      <c r="A12778" s="21" t="s">
        <v>2119</v>
      </c>
      <c r="B12778" s="25">
        <v>42800</v>
      </c>
      <c r="C12778" s="21" t="s">
        <v>6</v>
      </c>
      <c r="D12778" s="21" t="s">
        <v>3119</v>
      </c>
      <c r="E12778" s="21"/>
      <c r="F12778" s="55">
        <v>352.73</v>
      </c>
      <c r="G12778" s="21" t="s">
        <v>2786</v>
      </c>
    </row>
    <row r="12779" spans="1:7" x14ac:dyDescent="0.25">
      <c r="A12779" s="21" t="s">
        <v>2119</v>
      </c>
      <c r="B12779" s="25">
        <v>42800</v>
      </c>
      <c r="C12779" s="21" t="s">
        <v>6</v>
      </c>
      <c r="D12779" s="21">
        <v>478738</v>
      </c>
      <c r="E12779" s="21"/>
      <c r="F12779" s="55">
        <v>622.67999999999995</v>
      </c>
      <c r="G12779" s="21" t="s">
        <v>2840</v>
      </c>
    </row>
    <row r="12780" spans="1:7" x14ac:dyDescent="0.25">
      <c r="A12780" s="21" t="s">
        <v>2119</v>
      </c>
      <c r="B12780" s="25">
        <v>42800</v>
      </c>
      <c r="C12780" s="21" t="s">
        <v>6</v>
      </c>
      <c r="E12780" s="21"/>
      <c r="F12780" s="55">
        <v>-125.14</v>
      </c>
      <c r="G12780" s="21" t="s">
        <v>2985</v>
      </c>
    </row>
    <row r="12781" spans="1:7" x14ac:dyDescent="0.25">
      <c r="A12781" s="21" t="s">
        <v>2119</v>
      </c>
      <c r="B12781" s="25">
        <v>42800</v>
      </c>
      <c r="C12781" s="21" t="s">
        <v>6</v>
      </c>
      <c r="D12781" s="21" t="s">
        <v>3120</v>
      </c>
      <c r="E12781" s="21"/>
      <c r="F12781" s="55">
        <v>457.31</v>
      </c>
      <c r="G12781" s="21" t="s">
        <v>2985</v>
      </c>
    </row>
    <row r="12782" spans="1:7" x14ac:dyDescent="0.25">
      <c r="A12782" s="21" t="s">
        <v>2119</v>
      </c>
      <c r="B12782" s="25">
        <v>42800</v>
      </c>
      <c r="C12782" s="21" t="s">
        <v>1015</v>
      </c>
      <c r="D12782" s="21" t="s">
        <v>1487</v>
      </c>
      <c r="E12782" s="26">
        <v>50</v>
      </c>
      <c r="G12782" s="21" t="s">
        <v>2193</v>
      </c>
    </row>
    <row r="12783" spans="1:7" x14ac:dyDescent="0.25">
      <c r="A12783" s="21" t="s">
        <v>2119</v>
      </c>
      <c r="B12783" s="25">
        <v>42800</v>
      </c>
      <c r="C12783" s="21" t="s">
        <v>21</v>
      </c>
      <c r="D12783" s="21" t="s">
        <v>40</v>
      </c>
      <c r="E12783" s="26">
        <v>5500</v>
      </c>
      <c r="G12783" s="21" t="s">
        <v>3004</v>
      </c>
    </row>
    <row r="12784" spans="1:7" x14ac:dyDescent="0.25">
      <c r="A12784" s="21" t="s">
        <v>2119</v>
      </c>
      <c r="B12784" s="25">
        <v>42800</v>
      </c>
      <c r="C12784" s="21" t="s">
        <v>21</v>
      </c>
      <c r="D12784" s="21" t="s">
        <v>40</v>
      </c>
      <c r="E12784" s="26">
        <v>400</v>
      </c>
      <c r="G12784" s="21" t="s">
        <v>1235</v>
      </c>
    </row>
    <row r="12785" spans="1:7" x14ac:dyDescent="0.25">
      <c r="A12785" s="21" t="s">
        <v>2119</v>
      </c>
      <c r="B12785" s="25">
        <v>42800</v>
      </c>
      <c r="C12785" s="21" t="s">
        <v>21</v>
      </c>
      <c r="D12785" s="21" t="s">
        <v>40</v>
      </c>
      <c r="E12785" s="26">
        <v>400</v>
      </c>
      <c r="G12785" s="21" t="s">
        <v>2038</v>
      </c>
    </row>
    <row r="12786" spans="1:7" x14ac:dyDescent="0.25">
      <c r="A12786" s="21" t="s">
        <v>2119</v>
      </c>
      <c r="B12786" s="25">
        <v>42800</v>
      </c>
      <c r="C12786" s="21" t="s">
        <v>21</v>
      </c>
      <c r="D12786" s="21" t="s">
        <v>40</v>
      </c>
      <c r="E12786" s="26">
        <v>3850</v>
      </c>
      <c r="G12786" s="21" t="s">
        <v>2878</v>
      </c>
    </row>
    <row r="12787" spans="1:7" x14ac:dyDescent="0.25">
      <c r="A12787" s="21" t="s">
        <v>2119</v>
      </c>
      <c r="B12787" s="25">
        <v>42800</v>
      </c>
      <c r="C12787" s="21" t="s">
        <v>21</v>
      </c>
      <c r="D12787" s="21" t="s">
        <v>1382</v>
      </c>
      <c r="E12787" s="26">
        <v>10000</v>
      </c>
      <c r="G12787" s="21" t="s">
        <v>2985</v>
      </c>
    </row>
    <row r="12788" spans="1:7" x14ac:dyDescent="0.25">
      <c r="A12788" s="21" t="s">
        <v>2119</v>
      </c>
      <c r="B12788" s="25">
        <v>42800</v>
      </c>
      <c r="C12788" s="21" t="s">
        <v>21</v>
      </c>
      <c r="D12788" s="21" t="s">
        <v>1419</v>
      </c>
      <c r="E12788" s="26">
        <v>4500</v>
      </c>
      <c r="G12788" s="21" t="s">
        <v>2840</v>
      </c>
    </row>
    <row r="12789" spans="1:7" x14ac:dyDescent="0.25">
      <c r="A12789" s="21" t="s">
        <v>2119</v>
      </c>
      <c r="B12789" s="25">
        <v>42800</v>
      </c>
      <c r="C12789" s="21" t="s">
        <v>21</v>
      </c>
      <c r="D12789" s="21" t="s">
        <v>3129</v>
      </c>
      <c r="E12789" s="26">
        <v>2450</v>
      </c>
      <c r="G12789" s="21" t="s">
        <v>2540</v>
      </c>
    </row>
    <row r="12790" spans="1:7" x14ac:dyDescent="0.25">
      <c r="A12790" s="21" t="s">
        <v>2119</v>
      </c>
      <c r="B12790" s="25">
        <v>42801</v>
      </c>
      <c r="C12790" s="21" t="s">
        <v>6</v>
      </c>
      <c r="D12790" s="21" t="s">
        <v>3116</v>
      </c>
      <c r="E12790" s="21"/>
      <c r="F12790" s="55">
        <v>188.95</v>
      </c>
      <c r="G12790" s="21" t="s">
        <v>2840</v>
      </c>
    </row>
    <row r="12791" spans="1:7" x14ac:dyDescent="0.25">
      <c r="A12791" s="21" t="s">
        <v>2119</v>
      </c>
      <c r="B12791" s="25">
        <v>42801</v>
      </c>
      <c r="C12791" s="21">
        <v>3014551503</v>
      </c>
      <c r="E12791" s="21"/>
      <c r="F12791" s="55">
        <v>2</v>
      </c>
      <c r="G12791" s="21" t="s">
        <v>2985</v>
      </c>
    </row>
    <row r="12792" spans="1:7" x14ac:dyDescent="0.25">
      <c r="A12792" s="21" t="s">
        <v>2119</v>
      </c>
      <c r="B12792" s="25">
        <v>42801</v>
      </c>
      <c r="C12792" s="21" t="s">
        <v>6</v>
      </c>
      <c r="D12792" s="21" t="s">
        <v>3117</v>
      </c>
      <c r="E12792" s="21"/>
      <c r="F12792" s="55">
        <v>148.87</v>
      </c>
      <c r="G12792" s="21" t="s">
        <v>2985</v>
      </c>
    </row>
    <row r="12793" spans="1:7" x14ac:dyDescent="0.25">
      <c r="A12793" s="21" t="s">
        <v>2119</v>
      </c>
      <c r="B12793" s="25">
        <v>42801</v>
      </c>
      <c r="C12793" s="21" t="s">
        <v>6</v>
      </c>
      <c r="D12793" s="21" t="s">
        <v>3116</v>
      </c>
      <c r="E12793" s="21"/>
      <c r="F12793" s="55">
        <v>188.95</v>
      </c>
      <c r="G12793" s="21" t="s">
        <v>2840</v>
      </c>
    </row>
    <row r="12794" spans="1:7" x14ac:dyDescent="0.25">
      <c r="A12794" s="21" t="s">
        <v>2119</v>
      </c>
      <c r="B12794" s="25">
        <v>42801</v>
      </c>
      <c r="C12794" s="21">
        <v>3014551503</v>
      </c>
      <c r="E12794" s="21"/>
      <c r="F12794" s="55">
        <v>2</v>
      </c>
      <c r="G12794" s="21" t="s">
        <v>2985</v>
      </c>
    </row>
    <row r="12795" spans="1:7" x14ac:dyDescent="0.25">
      <c r="A12795" s="21" t="s">
        <v>2119</v>
      </c>
      <c r="B12795" s="25">
        <v>42801</v>
      </c>
      <c r="C12795" s="21" t="s">
        <v>6</v>
      </c>
      <c r="D12795" s="21" t="s">
        <v>3117</v>
      </c>
      <c r="E12795" s="21"/>
      <c r="F12795" s="55">
        <v>148.87</v>
      </c>
      <c r="G12795" s="21" t="s">
        <v>2985</v>
      </c>
    </row>
    <row r="12796" spans="1:7" x14ac:dyDescent="0.25">
      <c r="A12796" s="21" t="s">
        <v>2119</v>
      </c>
      <c r="B12796" s="25">
        <v>42801</v>
      </c>
      <c r="C12796" s="21" t="s">
        <v>1015</v>
      </c>
      <c r="D12796" s="21" t="s">
        <v>1216</v>
      </c>
      <c r="E12796" s="26">
        <v>200</v>
      </c>
      <c r="G12796" s="21" t="s">
        <v>2761</v>
      </c>
    </row>
    <row r="12797" spans="1:7" x14ac:dyDescent="0.25">
      <c r="A12797" s="21" t="s">
        <v>2119</v>
      </c>
      <c r="B12797" s="25">
        <v>42802</v>
      </c>
      <c r="C12797" s="21" t="s">
        <v>21</v>
      </c>
      <c r="D12797" s="21" t="s">
        <v>3130</v>
      </c>
      <c r="E12797" s="26">
        <v>320</v>
      </c>
      <c r="G12797" s="21" t="s">
        <v>3131</v>
      </c>
    </row>
    <row r="12798" spans="1:7" x14ac:dyDescent="0.25">
      <c r="A12798" s="21" t="s">
        <v>2119</v>
      </c>
      <c r="B12798" s="25">
        <v>42802</v>
      </c>
      <c r="C12798" s="21" t="s">
        <v>6</v>
      </c>
      <c r="D12798" s="21" t="s">
        <v>3159</v>
      </c>
      <c r="E12798" s="21"/>
      <c r="F12798" s="55">
        <v>247.12</v>
      </c>
      <c r="G12798" s="21" t="s">
        <v>2840</v>
      </c>
    </row>
    <row r="12799" spans="1:7" x14ac:dyDescent="0.25">
      <c r="A12799" s="21" t="s">
        <v>2119</v>
      </c>
      <c r="B12799" s="25">
        <v>42802</v>
      </c>
      <c r="C12799" s="21" t="s">
        <v>6</v>
      </c>
      <c r="D12799" s="21" t="s">
        <v>3160</v>
      </c>
      <c r="E12799" s="21"/>
      <c r="F12799" s="55">
        <v>195.76</v>
      </c>
      <c r="G12799" s="21" t="s">
        <v>2985</v>
      </c>
    </row>
    <row r="12800" spans="1:7" x14ac:dyDescent="0.25">
      <c r="A12800" s="21" t="s">
        <v>2119</v>
      </c>
      <c r="B12800" s="25">
        <v>42802</v>
      </c>
      <c r="C12800" s="21" t="s">
        <v>6</v>
      </c>
      <c r="D12800" s="21" t="s">
        <v>3161</v>
      </c>
      <c r="E12800" s="21"/>
      <c r="F12800" s="55">
        <v>40.6</v>
      </c>
      <c r="G12800" s="21" t="s">
        <v>2985</v>
      </c>
    </row>
    <row r="12801" spans="1:7" x14ac:dyDescent="0.25">
      <c r="A12801" s="21" t="s">
        <v>2119</v>
      </c>
      <c r="B12801" s="25">
        <v>42802</v>
      </c>
      <c r="C12801" s="21" t="s">
        <v>6</v>
      </c>
      <c r="D12801" s="21" t="s">
        <v>3162</v>
      </c>
      <c r="E12801" s="21"/>
      <c r="F12801" s="55">
        <v>1596.93</v>
      </c>
      <c r="G12801" s="21" t="s">
        <v>214</v>
      </c>
    </row>
    <row r="12802" spans="1:7" x14ac:dyDescent="0.25">
      <c r="A12802" s="21" t="s">
        <v>2119</v>
      </c>
      <c r="B12802" s="25">
        <v>42803</v>
      </c>
      <c r="C12802" s="21" t="s">
        <v>6</v>
      </c>
      <c r="D12802" s="21" t="s">
        <v>3156</v>
      </c>
      <c r="E12802" s="21"/>
      <c r="F12802" s="55">
        <v>624.77</v>
      </c>
      <c r="G12802" s="21" t="s">
        <v>2878</v>
      </c>
    </row>
    <row r="12803" spans="1:7" x14ac:dyDescent="0.25">
      <c r="A12803" s="21" t="s">
        <v>2119</v>
      </c>
      <c r="B12803" s="25">
        <v>42803</v>
      </c>
      <c r="C12803" s="21" t="s">
        <v>6</v>
      </c>
      <c r="D12803" s="21" t="s">
        <v>3157</v>
      </c>
      <c r="E12803" s="21"/>
      <c r="F12803" s="55">
        <v>521.30999999999995</v>
      </c>
      <c r="G12803" s="21" t="s">
        <v>2840</v>
      </c>
    </row>
    <row r="12804" spans="1:7" x14ac:dyDescent="0.25">
      <c r="A12804" s="21" t="s">
        <v>2119</v>
      </c>
      <c r="B12804" s="25">
        <v>42803</v>
      </c>
      <c r="C12804" s="21" t="s">
        <v>6</v>
      </c>
      <c r="D12804" s="21" t="s">
        <v>3158</v>
      </c>
      <c r="E12804" s="21"/>
      <c r="F12804" s="55">
        <v>442.09</v>
      </c>
      <c r="G12804" s="21" t="s">
        <v>2985</v>
      </c>
    </row>
    <row r="12805" spans="1:7" x14ac:dyDescent="0.25">
      <c r="A12805" s="21" t="s">
        <v>2119</v>
      </c>
      <c r="B12805" s="25">
        <v>42804</v>
      </c>
      <c r="C12805" s="21" t="s">
        <v>6</v>
      </c>
      <c r="D12805" s="21" t="s">
        <v>3152</v>
      </c>
      <c r="E12805" s="21"/>
      <c r="F12805" s="55">
        <v>439.88</v>
      </c>
      <c r="G12805" s="21" t="s">
        <v>3004</v>
      </c>
    </row>
    <row r="12806" spans="1:7" x14ac:dyDescent="0.25">
      <c r="A12806" s="21" t="s">
        <v>2119</v>
      </c>
      <c r="B12806" s="25">
        <v>42804</v>
      </c>
      <c r="C12806" s="21" t="s">
        <v>6</v>
      </c>
      <c r="D12806" s="21" t="s">
        <v>3153</v>
      </c>
      <c r="E12806" s="21"/>
      <c r="F12806" s="55">
        <v>268.31</v>
      </c>
      <c r="G12806" s="21" t="s">
        <v>2985</v>
      </c>
    </row>
    <row r="12807" spans="1:7" x14ac:dyDescent="0.25">
      <c r="A12807" s="21" t="s">
        <v>2119</v>
      </c>
      <c r="B12807" s="25">
        <v>42804</v>
      </c>
      <c r="C12807" s="21" t="s">
        <v>6</v>
      </c>
      <c r="D12807" s="21" t="s">
        <v>3154</v>
      </c>
      <c r="E12807" s="21"/>
      <c r="F12807" s="55">
        <v>475.52</v>
      </c>
      <c r="G12807" s="21" t="s">
        <v>2840</v>
      </c>
    </row>
    <row r="12808" spans="1:7" x14ac:dyDescent="0.25">
      <c r="A12808" s="21" t="s">
        <v>2119</v>
      </c>
      <c r="B12808" s="25">
        <v>42804</v>
      </c>
      <c r="C12808" s="21" t="s">
        <v>6</v>
      </c>
      <c r="D12808" s="21" t="s">
        <v>3155</v>
      </c>
      <c r="E12808" s="21"/>
      <c r="F12808" s="55">
        <v>1533.87</v>
      </c>
      <c r="G12808" s="21" t="s">
        <v>2878</v>
      </c>
    </row>
    <row r="12809" spans="1:7" x14ac:dyDescent="0.25">
      <c r="A12809" s="21" t="s">
        <v>2119</v>
      </c>
      <c r="B12809" s="25">
        <v>42804</v>
      </c>
      <c r="C12809" s="21" t="s">
        <v>21</v>
      </c>
      <c r="D12809" s="21" t="s">
        <v>261</v>
      </c>
      <c r="E12809" s="26">
        <v>1500</v>
      </c>
      <c r="G12809" s="21" t="s">
        <v>2038</v>
      </c>
    </row>
    <row r="12810" spans="1:7" x14ac:dyDescent="0.25">
      <c r="A12810" s="21" t="s">
        <v>2119</v>
      </c>
      <c r="B12810" s="25">
        <v>42805</v>
      </c>
      <c r="C12810" s="21" t="s">
        <v>6</v>
      </c>
      <c r="D12810" s="21" t="s">
        <v>3151</v>
      </c>
      <c r="E12810" s="21"/>
      <c r="F12810" s="55">
        <v>648.32000000000005</v>
      </c>
      <c r="G12810" s="21" t="s">
        <v>2878</v>
      </c>
    </row>
    <row r="12811" spans="1:7" x14ac:dyDescent="0.25">
      <c r="A12811" s="21" t="s">
        <v>2119</v>
      </c>
      <c r="B12811" s="25">
        <v>42807</v>
      </c>
      <c r="C12811" s="21" t="s">
        <v>6</v>
      </c>
      <c r="D12811" s="21" t="s">
        <v>3145</v>
      </c>
      <c r="E12811" s="21"/>
      <c r="F12811" s="55">
        <v>521.79</v>
      </c>
      <c r="G12811" s="21" t="s">
        <v>2840</v>
      </c>
    </row>
    <row r="12812" spans="1:7" x14ac:dyDescent="0.25">
      <c r="A12812" s="21" t="s">
        <v>2119</v>
      </c>
      <c r="B12812" s="25">
        <v>42807</v>
      </c>
      <c r="C12812" s="21" t="s">
        <v>6</v>
      </c>
      <c r="D12812" s="21" t="s">
        <v>3146</v>
      </c>
      <c r="E12812" s="21"/>
      <c r="F12812" s="55">
        <v>1495.78</v>
      </c>
      <c r="G12812" s="21" t="s">
        <v>2985</v>
      </c>
    </row>
    <row r="12813" spans="1:7" x14ac:dyDescent="0.25">
      <c r="A12813" s="21" t="s">
        <v>2119</v>
      </c>
      <c r="B12813" s="25">
        <v>42807</v>
      </c>
      <c r="C12813" s="21" t="s">
        <v>6</v>
      </c>
      <c r="D12813" s="21" t="s">
        <v>3147</v>
      </c>
      <c r="E12813" s="21"/>
      <c r="F12813" s="55">
        <v>253.15</v>
      </c>
      <c r="G12813" s="21" t="s">
        <v>2985</v>
      </c>
    </row>
    <row r="12814" spans="1:7" x14ac:dyDescent="0.25">
      <c r="A12814" s="21" t="s">
        <v>2119</v>
      </c>
      <c r="B12814" s="25">
        <v>42807</v>
      </c>
      <c r="C12814" s="21" t="s">
        <v>6</v>
      </c>
      <c r="D12814" s="21" t="s">
        <v>3148</v>
      </c>
      <c r="E12814" s="21"/>
      <c r="F12814" s="55">
        <v>1128.1500000000001</v>
      </c>
      <c r="G12814" s="21" t="s">
        <v>2840</v>
      </c>
    </row>
    <row r="12815" spans="1:7" x14ac:dyDescent="0.25">
      <c r="A12815" s="21" t="s">
        <v>2119</v>
      </c>
      <c r="B12815" s="25">
        <v>42807</v>
      </c>
      <c r="C12815" s="21" t="s">
        <v>6</v>
      </c>
      <c r="D12815" s="21" t="s">
        <v>3149</v>
      </c>
      <c r="E12815" s="21"/>
      <c r="F12815" s="55">
        <v>204.04</v>
      </c>
      <c r="G12815" s="21" t="s">
        <v>2878</v>
      </c>
    </row>
    <row r="12816" spans="1:7" x14ac:dyDescent="0.25">
      <c r="A12816" s="21" t="s">
        <v>2119</v>
      </c>
      <c r="B12816" s="25">
        <v>42807</v>
      </c>
      <c r="C12816" s="21" t="s">
        <v>6</v>
      </c>
      <c r="D12816" s="21" t="s">
        <v>3150</v>
      </c>
      <c r="E12816" s="21"/>
      <c r="F12816" s="55">
        <v>133.88</v>
      </c>
      <c r="G12816" s="21" t="s">
        <v>3004</v>
      </c>
    </row>
    <row r="12817" spans="1:7" x14ac:dyDescent="0.25">
      <c r="A12817" s="21" t="s">
        <v>2119</v>
      </c>
      <c r="B12817" s="25">
        <v>42807</v>
      </c>
      <c r="C12817" s="21" t="s">
        <v>1015</v>
      </c>
      <c r="D12817" s="21" t="s">
        <v>1216</v>
      </c>
      <c r="E12817" s="26">
        <v>220</v>
      </c>
      <c r="G12817" s="21" t="s">
        <v>2840</v>
      </c>
    </row>
    <row r="12818" spans="1:7" x14ac:dyDescent="0.25">
      <c r="A12818" s="21" t="s">
        <v>2119</v>
      </c>
      <c r="B12818" s="25">
        <v>42807</v>
      </c>
      <c r="C12818" s="21" t="s">
        <v>21</v>
      </c>
      <c r="D12818" s="21" t="s">
        <v>40</v>
      </c>
      <c r="E12818" s="26">
        <v>5500</v>
      </c>
      <c r="G12818" s="21" t="s">
        <v>2878</v>
      </c>
    </row>
    <row r="12819" spans="1:7" x14ac:dyDescent="0.25">
      <c r="A12819" s="21" t="s">
        <v>2119</v>
      </c>
      <c r="B12819" s="25">
        <v>42807</v>
      </c>
      <c r="C12819" s="21" t="s">
        <v>21</v>
      </c>
      <c r="D12819" s="21" t="s">
        <v>40</v>
      </c>
      <c r="E12819" s="26">
        <v>2375</v>
      </c>
      <c r="G12819" s="21" t="s">
        <v>2761</v>
      </c>
    </row>
    <row r="12820" spans="1:7" x14ac:dyDescent="0.25">
      <c r="A12820" s="21" t="s">
        <v>2119</v>
      </c>
      <c r="B12820" s="25">
        <v>42807</v>
      </c>
      <c r="C12820" s="21" t="s">
        <v>21</v>
      </c>
      <c r="D12820" s="21" t="s">
        <v>40</v>
      </c>
      <c r="E12820" s="26">
        <v>270</v>
      </c>
      <c r="G12820" s="21" t="s">
        <v>2038</v>
      </c>
    </row>
    <row r="12821" spans="1:7" x14ac:dyDescent="0.25">
      <c r="A12821" s="21" t="s">
        <v>2119</v>
      </c>
      <c r="B12821" s="25">
        <v>42807</v>
      </c>
      <c r="C12821" s="21" t="s">
        <v>21</v>
      </c>
      <c r="D12821" s="21" t="s">
        <v>40</v>
      </c>
      <c r="E12821" s="26">
        <v>50</v>
      </c>
      <c r="G12821" s="21" t="s">
        <v>3293</v>
      </c>
    </row>
    <row r="12822" spans="1:7" x14ac:dyDescent="0.25">
      <c r="A12822" s="21" t="s">
        <v>2119</v>
      </c>
      <c r="B12822" s="25">
        <v>42807</v>
      </c>
      <c r="C12822" s="21" t="s">
        <v>21</v>
      </c>
      <c r="D12822" s="21" t="s">
        <v>40</v>
      </c>
      <c r="E12822" s="26">
        <v>4500</v>
      </c>
      <c r="G12822" s="21" t="s">
        <v>2840</v>
      </c>
    </row>
    <row r="12823" spans="1:7" x14ac:dyDescent="0.25">
      <c r="A12823" s="21" t="s">
        <v>2119</v>
      </c>
      <c r="B12823" s="25">
        <v>42808</v>
      </c>
      <c r="C12823" s="21" t="s">
        <v>1015</v>
      </c>
      <c r="D12823" s="21" t="s">
        <v>937</v>
      </c>
      <c r="E12823" s="26">
        <v>300</v>
      </c>
      <c r="G12823" s="21" t="s">
        <v>2426</v>
      </c>
    </row>
    <row r="12824" spans="1:7" x14ac:dyDescent="0.25">
      <c r="A12824" s="21" t="s">
        <v>2119</v>
      </c>
      <c r="B12824" s="25">
        <v>42808</v>
      </c>
      <c r="C12824" s="21" t="s">
        <v>1015</v>
      </c>
      <c r="D12824" s="21" t="s">
        <v>937</v>
      </c>
      <c r="E12824" s="26">
        <v>300</v>
      </c>
      <c r="G12824" s="21" t="s">
        <v>2037</v>
      </c>
    </row>
    <row r="12825" spans="1:7" x14ac:dyDescent="0.25">
      <c r="A12825" s="21" t="s">
        <v>2119</v>
      </c>
      <c r="B12825" s="25">
        <v>42808</v>
      </c>
      <c r="C12825" s="21" t="s">
        <v>21</v>
      </c>
      <c r="D12825" s="21" t="s">
        <v>452</v>
      </c>
      <c r="E12825" s="26">
        <v>1600</v>
      </c>
      <c r="G12825" s="21" t="s">
        <v>2761</v>
      </c>
    </row>
    <row r="12826" spans="1:7" x14ac:dyDescent="0.25">
      <c r="A12826" s="21" t="s">
        <v>2119</v>
      </c>
      <c r="B12826" s="25">
        <v>42809</v>
      </c>
      <c r="C12826" s="21" t="s">
        <v>1230</v>
      </c>
      <c r="D12826" s="21" t="s">
        <v>3141</v>
      </c>
      <c r="E12826" s="21"/>
      <c r="F12826" s="55">
        <v>31.55</v>
      </c>
      <c r="G12826" s="21" t="s">
        <v>1975</v>
      </c>
    </row>
    <row r="12827" spans="1:7" x14ac:dyDescent="0.25">
      <c r="A12827" s="21" t="s">
        <v>2119</v>
      </c>
      <c r="B12827" s="25">
        <v>42809</v>
      </c>
      <c r="C12827" s="21" t="s">
        <v>6</v>
      </c>
      <c r="D12827" s="21" t="s">
        <v>3142</v>
      </c>
      <c r="E12827" s="21"/>
      <c r="F12827" s="55">
        <v>390.22</v>
      </c>
      <c r="G12827" s="21" t="s">
        <v>2840</v>
      </c>
    </row>
    <row r="12828" spans="1:7" x14ac:dyDescent="0.25">
      <c r="A12828" s="21" t="s">
        <v>2119</v>
      </c>
      <c r="B12828" s="25">
        <v>42809</v>
      </c>
      <c r="C12828" s="21" t="s">
        <v>6</v>
      </c>
      <c r="D12828" s="21" t="s">
        <v>3143</v>
      </c>
      <c r="E12828" s="21"/>
      <c r="F12828" s="55">
        <v>138.30000000000001</v>
      </c>
      <c r="G12828" s="21" t="s">
        <v>2985</v>
      </c>
    </row>
    <row r="12829" spans="1:7" x14ac:dyDescent="0.25">
      <c r="A12829" s="21" t="s">
        <v>2119</v>
      </c>
      <c r="B12829" s="25">
        <v>42809</v>
      </c>
      <c r="C12829" s="21" t="s">
        <v>1230</v>
      </c>
      <c r="D12829" s="21" t="s">
        <v>3144</v>
      </c>
      <c r="E12829" s="21"/>
      <c r="F12829" s="55">
        <v>609.25</v>
      </c>
      <c r="G12829" s="21" t="s">
        <v>1567</v>
      </c>
    </row>
    <row r="12830" spans="1:7" x14ac:dyDescent="0.25">
      <c r="A12830" s="21" t="s">
        <v>2119</v>
      </c>
      <c r="B12830" s="25">
        <v>42809</v>
      </c>
      <c r="C12830" s="21" t="s">
        <v>1015</v>
      </c>
      <c r="D12830" s="21" t="s">
        <v>1382</v>
      </c>
      <c r="E12830" s="26">
        <v>900</v>
      </c>
      <c r="G12830" s="21" t="s">
        <v>2985</v>
      </c>
    </row>
    <row r="12831" spans="1:7" x14ac:dyDescent="0.25">
      <c r="A12831" s="21" t="s">
        <v>2119</v>
      </c>
      <c r="B12831" s="25">
        <v>42809</v>
      </c>
      <c r="C12831" s="21" t="s">
        <v>21</v>
      </c>
      <c r="D12831" s="21" t="s">
        <v>1487</v>
      </c>
      <c r="E12831" s="26">
        <v>320</v>
      </c>
      <c r="G12831" s="21" t="s">
        <v>3165</v>
      </c>
    </row>
    <row r="12832" spans="1:7" x14ac:dyDescent="0.25">
      <c r="A12832" s="21" t="s">
        <v>2119</v>
      </c>
      <c r="B12832" s="25">
        <v>42809</v>
      </c>
      <c r="C12832" s="21" t="s">
        <v>1015</v>
      </c>
      <c r="D12832" s="21" t="s">
        <v>1216</v>
      </c>
      <c r="E12832" s="26">
        <v>220</v>
      </c>
      <c r="G12832" s="21" t="s">
        <v>3163</v>
      </c>
    </row>
    <row r="12833" spans="1:7" x14ac:dyDescent="0.25">
      <c r="A12833" s="21" t="s">
        <v>2119</v>
      </c>
      <c r="B12833" s="25">
        <v>42809</v>
      </c>
      <c r="C12833" s="21" t="s">
        <v>1015</v>
      </c>
      <c r="D12833" s="21" t="s">
        <v>1216</v>
      </c>
      <c r="E12833" s="26">
        <v>220</v>
      </c>
      <c r="G12833" s="21" t="s">
        <v>3004</v>
      </c>
    </row>
    <row r="12834" spans="1:7" x14ac:dyDescent="0.25">
      <c r="A12834" s="21" t="s">
        <v>2119</v>
      </c>
      <c r="B12834" s="25">
        <v>42809</v>
      </c>
      <c r="C12834" s="21" t="s">
        <v>1015</v>
      </c>
      <c r="D12834" s="21" t="s">
        <v>1216</v>
      </c>
      <c r="E12834" s="26">
        <v>220</v>
      </c>
      <c r="G12834" s="21" t="s">
        <v>2985</v>
      </c>
    </row>
    <row r="12835" spans="1:7" x14ac:dyDescent="0.25">
      <c r="A12835" s="21" t="s">
        <v>2119</v>
      </c>
      <c r="B12835" s="25">
        <v>42810</v>
      </c>
      <c r="C12835" s="21" t="s">
        <v>6</v>
      </c>
      <c r="D12835" s="21" t="s">
        <v>3140</v>
      </c>
      <c r="E12835" s="21"/>
      <c r="F12835" s="55">
        <v>358.05</v>
      </c>
      <c r="G12835" s="21" t="s">
        <v>3004</v>
      </c>
    </row>
    <row r="12836" spans="1:7" x14ac:dyDescent="0.25">
      <c r="A12836" s="21" t="s">
        <v>2119</v>
      </c>
      <c r="B12836" s="25">
        <v>42810</v>
      </c>
      <c r="C12836" s="21" t="s">
        <v>6</v>
      </c>
      <c r="D12836" s="21" t="s">
        <v>216</v>
      </c>
      <c r="F12836" s="26">
        <v>434.79</v>
      </c>
      <c r="G12836" s="21" t="s">
        <v>3163</v>
      </c>
    </row>
    <row r="12837" spans="1:7" x14ac:dyDescent="0.25">
      <c r="A12837" s="21" t="s">
        <v>2119</v>
      </c>
      <c r="B12837" s="25">
        <v>42811</v>
      </c>
      <c r="C12837" s="21" t="s">
        <v>6</v>
      </c>
      <c r="D12837" s="21" t="s">
        <v>3138</v>
      </c>
      <c r="E12837" s="21"/>
      <c r="F12837" s="55">
        <v>421.79</v>
      </c>
      <c r="G12837" s="21" t="s">
        <v>2552</v>
      </c>
    </row>
    <row r="12838" spans="1:7" x14ac:dyDescent="0.25">
      <c r="A12838" s="21" t="s">
        <v>2119</v>
      </c>
      <c r="B12838" s="25">
        <v>42811</v>
      </c>
      <c r="C12838" s="21" t="s">
        <v>6</v>
      </c>
      <c r="D12838" s="21" t="s">
        <v>3139</v>
      </c>
      <c r="E12838" s="21"/>
      <c r="F12838" s="55">
        <v>3781.98</v>
      </c>
      <c r="G12838" s="21" t="s">
        <v>3004</v>
      </c>
    </row>
    <row r="12839" spans="1:7" x14ac:dyDescent="0.25">
      <c r="A12839" s="21" t="s">
        <v>2119</v>
      </c>
      <c r="B12839" s="25">
        <v>42811</v>
      </c>
      <c r="C12839" s="21" t="s">
        <v>1015</v>
      </c>
      <c r="D12839" s="21" t="s">
        <v>1216</v>
      </c>
      <c r="E12839" s="26">
        <v>220</v>
      </c>
      <c r="G12839" s="21" t="s">
        <v>2786</v>
      </c>
    </row>
    <row r="12840" spans="1:7" x14ac:dyDescent="0.25">
      <c r="A12840" s="21" t="s">
        <v>2119</v>
      </c>
      <c r="B12840" s="25">
        <v>42811</v>
      </c>
      <c r="C12840" s="21" t="s">
        <v>1015</v>
      </c>
      <c r="D12840" s="21" t="s">
        <v>40</v>
      </c>
      <c r="E12840" s="26">
        <v>560</v>
      </c>
      <c r="G12840" s="21" t="s">
        <v>1567</v>
      </c>
    </row>
    <row r="12841" spans="1:7" x14ac:dyDescent="0.25">
      <c r="A12841" s="21" t="s">
        <v>2119</v>
      </c>
      <c r="B12841" s="25">
        <v>42811</v>
      </c>
      <c r="C12841" s="21" t="s">
        <v>21</v>
      </c>
      <c r="D12841" s="21" t="s">
        <v>40</v>
      </c>
      <c r="E12841" s="26">
        <v>1425</v>
      </c>
      <c r="G12841" s="21" t="s">
        <v>2878</v>
      </c>
    </row>
    <row r="12842" spans="1:7" x14ac:dyDescent="0.25">
      <c r="A12842" s="21" t="s">
        <v>2119</v>
      </c>
      <c r="B12842" s="25">
        <v>42811</v>
      </c>
      <c r="C12842" s="21" t="s">
        <v>21</v>
      </c>
      <c r="D12842" s="21" t="s">
        <v>40</v>
      </c>
      <c r="E12842" s="26">
        <v>1560</v>
      </c>
      <c r="G12842" s="21" t="s">
        <v>3004</v>
      </c>
    </row>
    <row r="12843" spans="1:7" x14ac:dyDescent="0.25">
      <c r="A12843" s="21" t="s">
        <v>2119</v>
      </c>
      <c r="B12843" s="25">
        <v>42811</v>
      </c>
      <c r="C12843" s="21" t="s">
        <v>21</v>
      </c>
      <c r="D12843" s="21" t="s">
        <v>40</v>
      </c>
      <c r="E12843" s="26">
        <v>160</v>
      </c>
      <c r="G12843" s="21" t="s">
        <v>2761</v>
      </c>
    </row>
    <row r="12844" spans="1:7" x14ac:dyDescent="0.25">
      <c r="A12844" s="21" t="s">
        <v>2119</v>
      </c>
      <c r="B12844" s="25">
        <v>42811</v>
      </c>
      <c r="C12844" s="21" t="s">
        <v>21</v>
      </c>
      <c r="D12844" s="21" t="s">
        <v>40</v>
      </c>
      <c r="E12844" s="26">
        <v>1900</v>
      </c>
      <c r="G12844" s="21" t="s">
        <v>3163</v>
      </c>
    </row>
    <row r="12845" spans="1:7" x14ac:dyDescent="0.25">
      <c r="A12845" s="21" t="s">
        <v>2119</v>
      </c>
      <c r="B12845" s="25">
        <v>42811</v>
      </c>
      <c r="C12845" s="21" t="s">
        <v>21</v>
      </c>
      <c r="D12845" s="21" t="s">
        <v>1201</v>
      </c>
      <c r="E12845" s="26">
        <v>1560</v>
      </c>
      <c r="G12845" s="21" t="s">
        <v>3004</v>
      </c>
    </row>
    <row r="12846" spans="1:7" x14ac:dyDescent="0.25">
      <c r="A12846" s="21" t="s">
        <v>2119</v>
      </c>
      <c r="B12846" s="25">
        <v>42814</v>
      </c>
      <c r="C12846" s="21" t="s">
        <v>6</v>
      </c>
      <c r="D12846" s="21" t="s">
        <v>3135</v>
      </c>
      <c r="E12846" s="21"/>
      <c r="F12846" s="55">
        <v>2169.5300000000002</v>
      </c>
      <c r="G12846" s="21" t="s">
        <v>2840</v>
      </c>
    </row>
    <row r="12847" spans="1:7" x14ac:dyDescent="0.25">
      <c r="A12847" s="21" t="s">
        <v>2119</v>
      </c>
      <c r="B12847" s="25">
        <v>42814</v>
      </c>
      <c r="C12847" s="21" t="s">
        <v>6</v>
      </c>
      <c r="D12847" s="21" t="s">
        <v>3136</v>
      </c>
      <c r="E12847" s="21"/>
      <c r="F12847" s="55">
        <v>324.48</v>
      </c>
      <c r="G12847" s="21" t="s">
        <v>2840</v>
      </c>
    </row>
    <row r="12848" spans="1:7" x14ac:dyDescent="0.25">
      <c r="A12848" s="21" t="s">
        <v>2119</v>
      </c>
      <c r="B12848" s="25">
        <v>42814</v>
      </c>
      <c r="C12848" s="21" t="s">
        <v>6</v>
      </c>
      <c r="D12848" s="21" t="s">
        <v>3137</v>
      </c>
      <c r="E12848" s="21"/>
      <c r="F12848" s="55">
        <v>501.15</v>
      </c>
      <c r="G12848" s="21" t="s">
        <v>2840</v>
      </c>
    </row>
    <row r="12849" spans="1:7" x14ac:dyDescent="0.25">
      <c r="A12849" s="21" t="s">
        <v>2119</v>
      </c>
      <c r="B12849" s="25">
        <v>42814</v>
      </c>
      <c r="C12849" s="21" t="s">
        <v>21</v>
      </c>
      <c r="D12849" s="21" t="s">
        <v>3167</v>
      </c>
      <c r="E12849" s="26">
        <v>1000</v>
      </c>
      <c r="G12849" s="21" t="s">
        <v>1567</v>
      </c>
    </row>
    <row r="12850" spans="1:7" x14ac:dyDescent="0.25">
      <c r="A12850" s="21" t="s">
        <v>2119</v>
      </c>
      <c r="B12850" s="25">
        <v>42814</v>
      </c>
      <c r="C12850" s="21" t="s">
        <v>21</v>
      </c>
      <c r="D12850" s="21" t="s">
        <v>3166</v>
      </c>
      <c r="E12850" s="26">
        <v>1800</v>
      </c>
      <c r="G12850" s="21" t="s">
        <v>2985</v>
      </c>
    </row>
    <row r="12851" spans="1:7" x14ac:dyDescent="0.25">
      <c r="A12851" s="21" t="s">
        <v>2119</v>
      </c>
      <c r="B12851" s="25">
        <v>42814</v>
      </c>
      <c r="C12851" s="21" t="s">
        <v>1015</v>
      </c>
      <c r="D12851" s="21" t="s">
        <v>528</v>
      </c>
      <c r="E12851" s="26">
        <v>400</v>
      </c>
      <c r="G12851" s="21" t="s">
        <v>2552</v>
      </c>
    </row>
    <row r="12852" spans="1:7" x14ac:dyDescent="0.25">
      <c r="A12852" s="21" t="s">
        <v>2119</v>
      </c>
      <c r="B12852" s="25">
        <v>42814</v>
      </c>
      <c r="C12852" s="21" t="s">
        <v>21</v>
      </c>
      <c r="D12852" s="21" t="s">
        <v>1382</v>
      </c>
      <c r="E12852" s="26">
        <v>500</v>
      </c>
      <c r="G12852" s="21" t="s">
        <v>1646</v>
      </c>
    </row>
    <row r="12853" spans="1:7" x14ac:dyDescent="0.25">
      <c r="A12853" s="21" t="s">
        <v>2119</v>
      </c>
      <c r="B12853" s="25">
        <v>42814</v>
      </c>
      <c r="C12853" s="21" t="s">
        <v>21</v>
      </c>
      <c r="D12853" s="21" t="s">
        <v>1382</v>
      </c>
      <c r="E12853" s="26">
        <v>8000</v>
      </c>
      <c r="G12853" s="21" t="s">
        <v>2985</v>
      </c>
    </row>
    <row r="12854" spans="1:7" x14ac:dyDescent="0.25">
      <c r="A12854" s="21" t="s">
        <v>2119</v>
      </c>
      <c r="B12854" s="25">
        <v>42814</v>
      </c>
      <c r="C12854" s="21" t="s">
        <v>21</v>
      </c>
      <c r="D12854" s="21" t="s">
        <v>1382</v>
      </c>
      <c r="E12854" s="26">
        <v>200</v>
      </c>
      <c r="G12854" s="21" t="s">
        <v>1556</v>
      </c>
    </row>
    <row r="12855" spans="1:7" x14ac:dyDescent="0.25">
      <c r="A12855" s="21" t="s">
        <v>2119</v>
      </c>
      <c r="B12855" s="25">
        <v>42814</v>
      </c>
      <c r="C12855" s="21" t="s">
        <v>21</v>
      </c>
      <c r="D12855" s="21" t="s">
        <v>553</v>
      </c>
      <c r="E12855" s="26">
        <v>600</v>
      </c>
      <c r="G12855" s="21" t="s">
        <v>2840</v>
      </c>
    </row>
    <row r="12856" spans="1:7" x14ac:dyDescent="0.25">
      <c r="A12856" s="21" t="s">
        <v>2119</v>
      </c>
      <c r="B12856" s="25">
        <v>42814</v>
      </c>
      <c r="C12856" s="21" t="s">
        <v>21</v>
      </c>
      <c r="D12856" s="21" t="s">
        <v>3164</v>
      </c>
      <c r="E12856" s="26">
        <v>800</v>
      </c>
      <c r="G12856" s="21" t="s">
        <v>2985</v>
      </c>
    </row>
    <row r="12857" spans="1:7" x14ac:dyDescent="0.25">
      <c r="A12857" s="21" t="s">
        <v>2119</v>
      </c>
      <c r="B12857" s="25">
        <v>42814</v>
      </c>
      <c r="C12857" s="21" t="s">
        <v>21</v>
      </c>
      <c r="D12857" s="21" t="s">
        <v>3164</v>
      </c>
      <c r="E12857" s="26">
        <v>120</v>
      </c>
      <c r="G12857" s="21" t="s">
        <v>2840</v>
      </c>
    </row>
    <row r="12858" spans="1:7" x14ac:dyDescent="0.25">
      <c r="A12858" s="21" t="s">
        <v>2119</v>
      </c>
      <c r="B12858" s="25">
        <v>42814</v>
      </c>
      <c r="C12858" s="21" t="s">
        <v>21</v>
      </c>
      <c r="D12858" s="21" t="s">
        <v>3164</v>
      </c>
      <c r="E12858" s="26">
        <v>320</v>
      </c>
      <c r="G12858" s="21" t="s">
        <v>2786</v>
      </c>
    </row>
    <row r="12859" spans="1:7" x14ac:dyDescent="0.25">
      <c r="A12859" s="21" t="s">
        <v>2119</v>
      </c>
      <c r="B12859" s="25">
        <v>42814</v>
      </c>
      <c r="C12859" s="21" t="s">
        <v>6</v>
      </c>
      <c r="D12859" s="21" t="s">
        <v>216</v>
      </c>
      <c r="F12859" s="26">
        <v>434.79</v>
      </c>
      <c r="G12859" s="21" t="s">
        <v>2840</v>
      </c>
    </row>
    <row r="12860" spans="1:7" x14ac:dyDescent="0.25">
      <c r="A12860" s="21" t="s">
        <v>2119</v>
      </c>
      <c r="B12860" s="25">
        <v>42815</v>
      </c>
      <c r="C12860" s="21" t="s">
        <v>6</v>
      </c>
      <c r="D12860" s="21" t="s">
        <v>3168</v>
      </c>
      <c r="E12860" s="21"/>
      <c r="F12860" s="55">
        <v>249.31</v>
      </c>
      <c r="G12860" s="21" t="s">
        <v>1440</v>
      </c>
    </row>
    <row r="12861" spans="1:7" x14ac:dyDescent="0.25">
      <c r="A12861" s="21" t="s">
        <v>2119</v>
      </c>
      <c r="B12861" s="25">
        <v>42815</v>
      </c>
      <c r="C12861" s="21" t="s">
        <v>6</v>
      </c>
      <c r="E12861" s="21"/>
      <c r="F12861" s="55">
        <v>-245.42</v>
      </c>
      <c r="G12861" s="21" t="s">
        <v>2985</v>
      </c>
    </row>
    <row r="12862" spans="1:7" x14ac:dyDescent="0.25">
      <c r="A12862" s="21" t="s">
        <v>2119</v>
      </c>
      <c r="B12862" s="25">
        <v>42815</v>
      </c>
      <c r="C12862" s="21" t="s">
        <v>6</v>
      </c>
      <c r="D12862" s="21" t="s">
        <v>3169</v>
      </c>
      <c r="E12862" s="21"/>
      <c r="F12862" s="55">
        <v>1013.82</v>
      </c>
      <c r="G12862" s="21" t="s">
        <v>2985</v>
      </c>
    </row>
    <row r="12863" spans="1:7" x14ac:dyDescent="0.25">
      <c r="A12863" s="21" t="s">
        <v>2119</v>
      </c>
      <c r="B12863" s="25">
        <v>42815</v>
      </c>
      <c r="C12863" s="21" t="s">
        <v>6</v>
      </c>
      <c r="D12863" s="21" t="s">
        <v>3170</v>
      </c>
      <c r="E12863" s="21"/>
      <c r="F12863" s="55">
        <v>472.57</v>
      </c>
      <c r="G12863" s="21" t="s">
        <v>3004</v>
      </c>
    </row>
    <row r="12864" spans="1:7" x14ac:dyDescent="0.25">
      <c r="A12864" s="21" t="s">
        <v>2119</v>
      </c>
      <c r="B12864" s="25">
        <v>42815</v>
      </c>
      <c r="C12864" s="21" t="s">
        <v>21</v>
      </c>
      <c r="D12864" s="21" t="s">
        <v>493</v>
      </c>
      <c r="E12864" s="26">
        <v>72</v>
      </c>
      <c r="G12864" s="21" t="s">
        <v>2481</v>
      </c>
    </row>
    <row r="12865" spans="1:7" x14ac:dyDescent="0.25">
      <c r="A12865" s="21" t="s">
        <v>2119</v>
      </c>
      <c r="B12865" s="25">
        <v>42815</v>
      </c>
      <c r="C12865" s="21" t="s">
        <v>21</v>
      </c>
      <c r="D12865" s="21" t="s">
        <v>937</v>
      </c>
      <c r="E12865" s="26">
        <v>300</v>
      </c>
      <c r="G12865" s="21" t="s">
        <v>1567</v>
      </c>
    </row>
    <row r="12866" spans="1:7" x14ac:dyDescent="0.25">
      <c r="A12866" s="21" t="s">
        <v>2119</v>
      </c>
      <c r="B12866" s="25">
        <v>42815</v>
      </c>
      <c r="C12866" s="21" t="s">
        <v>6</v>
      </c>
      <c r="D12866" s="21" t="s">
        <v>216</v>
      </c>
      <c r="F12866" s="26">
        <v>403.06</v>
      </c>
      <c r="G12866" s="21" t="s">
        <v>3004</v>
      </c>
    </row>
    <row r="12867" spans="1:7" x14ac:dyDescent="0.25">
      <c r="A12867" s="21" t="s">
        <v>2119</v>
      </c>
      <c r="B12867" s="25">
        <v>42815</v>
      </c>
      <c r="C12867" s="21" t="s">
        <v>6</v>
      </c>
      <c r="D12867" s="21" t="s">
        <v>3709</v>
      </c>
      <c r="F12867" s="26">
        <v>399.16</v>
      </c>
      <c r="G12867" s="21" t="s">
        <v>3004</v>
      </c>
    </row>
    <row r="12868" spans="1:7" x14ac:dyDescent="0.25">
      <c r="A12868" s="21" t="s">
        <v>2119</v>
      </c>
      <c r="B12868" s="25">
        <v>42816</v>
      </c>
      <c r="C12868" s="21" t="s">
        <v>6</v>
      </c>
      <c r="D12868" s="21" t="s">
        <v>3171</v>
      </c>
      <c r="E12868" s="21"/>
      <c r="F12868" s="55">
        <v>1294.4000000000001</v>
      </c>
      <c r="G12868" s="21" t="s">
        <v>2878</v>
      </c>
    </row>
    <row r="12869" spans="1:7" x14ac:dyDescent="0.25">
      <c r="A12869" s="21" t="s">
        <v>2119</v>
      </c>
      <c r="B12869" s="25">
        <v>42816</v>
      </c>
      <c r="C12869" s="21" t="s">
        <v>6</v>
      </c>
      <c r="D12869" s="21" t="s">
        <v>3172</v>
      </c>
      <c r="E12869" s="21"/>
      <c r="F12869" s="55">
        <v>548.99</v>
      </c>
      <c r="G12869" s="21" t="s">
        <v>2121</v>
      </c>
    </row>
    <row r="12870" spans="1:7" x14ac:dyDescent="0.25">
      <c r="A12870" s="21" t="s">
        <v>2119</v>
      </c>
      <c r="B12870" s="25">
        <v>42816</v>
      </c>
      <c r="C12870" s="21" t="s">
        <v>6</v>
      </c>
      <c r="D12870" s="21" t="s">
        <v>3173</v>
      </c>
      <c r="E12870" s="21"/>
      <c r="F12870" s="55">
        <v>688.54</v>
      </c>
      <c r="G12870" s="21" t="s">
        <v>2985</v>
      </c>
    </row>
    <row r="12871" spans="1:7" x14ac:dyDescent="0.25">
      <c r="A12871" s="21" t="s">
        <v>2119</v>
      </c>
      <c r="B12871" s="25">
        <v>42816</v>
      </c>
      <c r="C12871" s="21" t="s">
        <v>6</v>
      </c>
      <c r="D12871" s="21" t="s">
        <v>3174</v>
      </c>
      <c r="E12871" s="21"/>
      <c r="F12871" s="55">
        <v>164.51</v>
      </c>
      <c r="G12871" s="21" t="s">
        <v>3004</v>
      </c>
    </row>
    <row r="12872" spans="1:7" x14ac:dyDescent="0.25">
      <c r="A12872" s="21" t="s">
        <v>2119</v>
      </c>
      <c r="B12872" s="25">
        <v>42816</v>
      </c>
      <c r="C12872" s="21" t="s">
        <v>21</v>
      </c>
      <c r="D12872" s="21" t="s">
        <v>452</v>
      </c>
      <c r="E12872" s="26">
        <v>2340</v>
      </c>
      <c r="G12872" s="21" t="s">
        <v>2985</v>
      </c>
    </row>
    <row r="12873" spans="1:7" x14ac:dyDescent="0.25">
      <c r="A12873" s="21" t="s">
        <v>2119</v>
      </c>
      <c r="B12873" s="25">
        <v>42816</v>
      </c>
      <c r="C12873" s="21" t="s">
        <v>21</v>
      </c>
      <c r="D12873" s="21" t="s">
        <v>452</v>
      </c>
      <c r="E12873" s="26">
        <v>450</v>
      </c>
      <c r="G12873" s="21" t="s">
        <v>2038</v>
      </c>
    </row>
    <row r="12874" spans="1:7" x14ac:dyDescent="0.25">
      <c r="A12874" s="21" t="s">
        <v>2119</v>
      </c>
      <c r="B12874" s="25">
        <v>42816</v>
      </c>
      <c r="C12874" s="21" t="s">
        <v>6</v>
      </c>
      <c r="D12874" s="21" t="s">
        <v>216</v>
      </c>
      <c r="F12874" s="26">
        <v>541.5</v>
      </c>
      <c r="G12874" s="21" t="s">
        <v>1440</v>
      </c>
    </row>
    <row r="12875" spans="1:7" x14ac:dyDescent="0.25">
      <c r="A12875" s="21" t="s">
        <v>2119</v>
      </c>
      <c r="B12875" s="25">
        <v>42817</v>
      </c>
      <c r="C12875" s="21" t="s">
        <v>6</v>
      </c>
      <c r="D12875" s="21" t="s">
        <v>3175</v>
      </c>
      <c r="E12875" s="21"/>
      <c r="F12875" s="55">
        <v>333.66</v>
      </c>
      <c r="G12875" s="21" t="s">
        <v>2840</v>
      </c>
    </row>
    <row r="12876" spans="1:7" x14ac:dyDescent="0.25">
      <c r="A12876" s="21" t="s">
        <v>2119</v>
      </c>
      <c r="B12876" s="25">
        <v>42817</v>
      </c>
      <c r="C12876" s="21" t="s">
        <v>6</v>
      </c>
      <c r="D12876" s="21" t="s">
        <v>3176</v>
      </c>
      <c r="E12876" s="21"/>
      <c r="F12876" s="55">
        <v>464.93</v>
      </c>
      <c r="G12876" s="21" t="s">
        <v>2840</v>
      </c>
    </row>
    <row r="12877" spans="1:7" x14ac:dyDescent="0.25">
      <c r="A12877" s="21" t="s">
        <v>2119</v>
      </c>
      <c r="B12877" s="25">
        <v>42817</v>
      </c>
      <c r="C12877" s="21" t="s">
        <v>1015</v>
      </c>
      <c r="D12877" s="21" t="s">
        <v>2834</v>
      </c>
      <c r="E12877" s="26">
        <v>110</v>
      </c>
      <c r="G12877" s="21" t="s">
        <v>2121</v>
      </c>
    </row>
    <row r="12878" spans="1:7" x14ac:dyDescent="0.25">
      <c r="A12878" s="21" t="s">
        <v>2119</v>
      </c>
      <c r="B12878" s="25">
        <v>42817</v>
      </c>
      <c r="C12878" s="21" t="s">
        <v>21</v>
      </c>
      <c r="D12878" s="21" t="s">
        <v>1216</v>
      </c>
      <c r="E12878" s="26">
        <v>245</v>
      </c>
      <c r="G12878" s="21" t="s">
        <v>2985</v>
      </c>
    </row>
    <row r="12879" spans="1:7" x14ac:dyDescent="0.25">
      <c r="A12879" s="21" t="s">
        <v>2119</v>
      </c>
      <c r="B12879" s="25">
        <v>42817</v>
      </c>
      <c r="C12879" s="21" t="s">
        <v>21</v>
      </c>
      <c r="D12879" s="21" t="s">
        <v>1216</v>
      </c>
      <c r="E12879" s="26">
        <v>245</v>
      </c>
      <c r="G12879" s="21" t="s">
        <v>3004</v>
      </c>
    </row>
    <row r="12880" spans="1:7" x14ac:dyDescent="0.25">
      <c r="A12880" s="21" t="s">
        <v>2119</v>
      </c>
      <c r="B12880" s="25">
        <v>42817</v>
      </c>
      <c r="C12880" s="21" t="s">
        <v>21</v>
      </c>
      <c r="D12880" s="21" t="s">
        <v>1216</v>
      </c>
      <c r="E12880" s="26">
        <v>245</v>
      </c>
      <c r="G12880" s="21" t="s">
        <v>2840</v>
      </c>
    </row>
    <row r="12881" spans="1:7" x14ac:dyDescent="0.25">
      <c r="A12881" s="21" t="s">
        <v>2119</v>
      </c>
      <c r="B12881" s="25">
        <v>42817</v>
      </c>
      <c r="C12881" s="21" t="s">
        <v>21</v>
      </c>
      <c r="D12881" s="21" t="s">
        <v>1216</v>
      </c>
      <c r="E12881" s="26">
        <v>245</v>
      </c>
      <c r="G12881" s="21" t="s">
        <v>2038</v>
      </c>
    </row>
    <row r="12882" spans="1:7" x14ac:dyDescent="0.25">
      <c r="A12882" s="21" t="s">
        <v>2119</v>
      </c>
      <c r="B12882" s="25">
        <v>42817</v>
      </c>
      <c r="C12882" s="21" t="s">
        <v>21</v>
      </c>
      <c r="D12882" s="21" t="s">
        <v>1216</v>
      </c>
      <c r="E12882" s="26">
        <v>245</v>
      </c>
      <c r="G12882" s="21" t="s">
        <v>2481</v>
      </c>
    </row>
    <row r="12883" spans="1:7" x14ac:dyDescent="0.25">
      <c r="A12883" s="21" t="s">
        <v>2119</v>
      </c>
      <c r="B12883" s="25">
        <v>42817</v>
      </c>
      <c r="C12883" s="21" t="s">
        <v>21</v>
      </c>
      <c r="D12883" s="21" t="s">
        <v>1216</v>
      </c>
      <c r="E12883" s="26">
        <v>245</v>
      </c>
      <c r="G12883" s="21" t="s">
        <v>1440</v>
      </c>
    </row>
    <row r="12884" spans="1:7" x14ac:dyDescent="0.25">
      <c r="A12884" s="21" t="s">
        <v>2119</v>
      </c>
      <c r="B12884" s="25">
        <v>42817</v>
      </c>
      <c r="C12884" s="21" t="s">
        <v>21</v>
      </c>
      <c r="D12884" s="21" t="s">
        <v>1216</v>
      </c>
      <c r="E12884" s="26">
        <v>245</v>
      </c>
      <c r="G12884" s="21" t="s">
        <v>2786</v>
      </c>
    </row>
    <row r="12885" spans="1:7" x14ac:dyDescent="0.25">
      <c r="A12885" s="21" t="s">
        <v>2119</v>
      </c>
      <c r="B12885" s="25">
        <v>42817</v>
      </c>
      <c r="C12885" s="21" t="s">
        <v>21</v>
      </c>
      <c r="D12885" s="21" t="s">
        <v>1216</v>
      </c>
      <c r="E12885" s="26">
        <v>245</v>
      </c>
      <c r="G12885" s="21" t="s">
        <v>3178</v>
      </c>
    </row>
    <row r="12886" spans="1:7" x14ac:dyDescent="0.25">
      <c r="A12886" s="21" t="s">
        <v>2119</v>
      </c>
      <c r="B12886" s="25">
        <v>42817</v>
      </c>
      <c r="C12886" s="21" t="s">
        <v>6</v>
      </c>
      <c r="D12886" s="21" t="s">
        <v>3709</v>
      </c>
      <c r="F12886" s="26">
        <v>25.05</v>
      </c>
      <c r="G12886" s="21" t="s">
        <v>3004</v>
      </c>
    </row>
    <row r="12887" spans="1:7" x14ac:dyDescent="0.25">
      <c r="A12887" s="21" t="s">
        <v>2119</v>
      </c>
      <c r="B12887" s="25">
        <v>42818</v>
      </c>
      <c r="C12887" s="21" t="s">
        <v>6</v>
      </c>
      <c r="D12887" s="21" t="s">
        <v>3177</v>
      </c>
      <c r="E12887" s="21"/>
      <c r="F12887" s="55">
        <v>130.80000000000001</v>
      </c>
      <c r="G12887" s="21" t="s">
        <v>3178</v>
      </c>
    </row>
    <row r="12888" spans="1:7" x14ac:dyDescent="0.25">
      <c r="A12888" s="21" t="s">
        <v>2119</v>
      </c>
      <c r="B12888" s="25">
        <v>42818</v>
      </c>
      <c r="C12888" s="21" t="s">
        <v>6</v>
      </c>
      <c r="D12888" s="21" t="s">
        <v>3179</v>
      </c>
      <c r="E12888" s="21"/>
      <c r="F12888" s="55">
        <v>482.98</v>
      </c>
      <c r="G12888" s="21" t="s">
        <v>2985</v>
      </c>
    </row>
    <row r="12889" spans="1:7" x14ac:dyDescent="0.25">
      <c r="A12889" s="21" t="s">
        <v>2119</v>
      </c>
      <c r="B12889" s="25">
        <v>42818</v>
      </c>
      <c r="C12889" s="21" t="s">
        <v>6</v>
      </c>
      <c r="D12889" s="21" t="s">
        <v>3180</v>
      </c>
      <c r="E12889" s="21"/>
      <c r="F12889" s="55">
        <v>677.41</v>
      </c>
      <c r="G12889" s="21" t="s">
        <v>2878</v>
      </c>
    </row>
    <row r="12890" spans="1:7" x14ac:dyDescent="0.25">
      <c r="A12890" s="21" t="s">
        <v>2119</v>
      </c>
      <c r="B12890" s="25">
        <v>42818</v>
      </c>
      <c r="C12890" s="21" t="s">
        <v>6</v>
      </c>
      <c r="D12890" s="21" t="s">
        <v>3181</v>
      </c>
      <c r="E12890" s="21"/>
      <c r="F12890" s="55">
        <v>345.75</v>
      </c>
      <c r="G12890" s="21" t="s">
        <v>2840</v>
      </c>
    </row>
    <row r="12891" spans="1:7" x14ac:dyDescent="0.25">
      <c r="A12891" s="21" t="s">
        <v>2119</v>
      </c>
      <c r="B12891" s="25">
        <v>42818</v>
      </c>
      <c r="C12891" s="21" t="s">
        <v>21</v>
      </c>
      <c r="D12891" s="21" t="s">
        <v>255</v>
      </c>
      <c r="E12891" s="26">
        <v>2500</v>
      </c>
      <c r="G12891" s="21" t="s">
        <v>2786</v>
      </c>
    </row>
    <row r="12892" spans="1:7" x14ac:dyDescent="0.25">
      <c r="A12892" s="21" t="s">
        <v>2119</v>
      </c>
      <c r="B12892" s="25">
        <v>42818</v>
      </c>
      <c r="C12892" s="21" t="s">
        <v>21</v>
      </c>
      <c r="D12892" s="21" t="s">
        <v>255</v>
      </c>
      <c r="E12892" s="26">
        <v>3000</v>
      </c>
      <c r="G12892" s="21" t="s">
        <v>2840</v>
      </c>
    </row>
    <row r="12893" spans="1:7" x14ac:dyDescent="0.25">
      <c r="A12893" s="21" t="s">
        <v>2119</v>
      </c>
      <c r="B12893" s="25">
        <v>42819</v>
      </c>
      <c r="C12893" s="21" t="s">
        <v>6</v>
      </c>
      <c r="D12893" s="21" t="s">
        <v>3182</v>
      </c>
      <c r="E12893" s="21"/>
      <c r="F12893" s="55">
        <v>168.48</v>
      </c>
      <c r="G12893" s="21" t="s">
        <v>2840</v>
      </c>
    </row>
    <row r="12894" spans="1:7" x14ac:dyDescent="0.25">
      <c r="A12894" s="21" t="s">
        <v>2119</v>
      </c>
      <c r="B12894" s="25">
        <v>42819</v>
      </c>
      <c r="C12894" s="21" t="s">
        <v>1230</v>
      </c>
      <c r="D12894" s="21" t="s">
        <v>3183</v>
      </c>
      <c r="E12894" s="21"/>
      <c r="F12894" s="55">
        <v>156.08000000000001</v>
      </c>
      <c r="G12894" s="21" t="s">
        <v>2552</v>
      </c>
    </row>
    <row r="12895" spans="1:7" x14ac:dyDescent="0.25">
      <c r="A12895" s="21" t="s">
        <v>2119</v>
      </c>
      <c r="B12895" s="25">
        <v>42819</v>
      </c>
      <c r="C12895" s="21" t="s">
        <v>1230</v>
      </c>
      <c r="D12895" s="21" t="s">
        <v>3184</v>
      </c>
      <c r="E12895" s="21"/>
      <c r="F12895" s="55">
        <v>402.62</v>
      </c>
      <c r="G12895" s="21" t="s">
        <v>2552</v>
      </c>
    </row>
    <row r="12896" spans="1:7" x14ac:dyDescent="0.25">
      <c r="A12896" s="21" t="s">
        <v>2119</v>
      </c>
      <c r="B12896" s="25">
        <v>42819</v>
      </c>
      <c r="C12896" s="21" t="s">
        <v>1230</v>
      </c>
      <c r="D12896" s="21" t="s">
        <v>3185</v>
      </c>
      <c r="E12896" s="21"/>
      <c r="F12896" s="55">
        <v>229.6</v>
      </c>
      <c r="G12896" s="21" t="s">
        <v>2552</v>
      </c>
    </row>
    <row r="12897" spans="1:7" x14ac:dyDescent="0.25">
      <c r="A12897" s="21" t="s">
        <v>2119</v>
      </c>
      <c r="B12897" s="25">
        <v>42819</v>
      </c>
      <c r="C12897" s="21" t="s">
        <v>6</v>
      </c>
      <c r="D12897" s="21" t="s">
        <v>3186</v>
      </c>
      <c r="E12897" s="21"/>
      <c r="F12897" s="55">
        <v>283.87</v>
      </c>
      <c r="G12897" s="21" t="s">
        <v>2878</v>
      </c>
    </row>
    <row r="12898" spans="1:7" x14ac:dyDescent="0.25">
      <c r="A12898" s="21" t="s">
        <v>2119</v>
      </c>
      <c r="B12898" s="25">
        <v>42820</v>
      </c>
      <c r="C12898" s="21" t="s">
        <v>1230</v>
      </c>
      <c r="E12898" s="21"/>
      <c r="F12898" s="55">
        <v>67.36</v>
      </c>
      <c r="G12898" s="21" t="s">
        <v>2552</v>
      </c>
    </row>
    <row r="12899" spans="1:7" x14ac:dyDescent="0.25">
      <c r="A12899" s="21" t="s">
        <v>2119</v>
      </c>
      <c r="B12899" s="25">
        <v>42821</v>
      </c>
      <c r="C12899" s="21" t="s">
        <v>6</v>
      </c>
      <c r="D12899" s="21" t="s">
        <v>3187</v>
      </c>
      <c r="E12899" s="21"/>
      <c r="F12899" s="55">
        <v>922.08</v>
      </c>
      <c r="G12899" s="21" t="s">
        <v>2878</v>
      </c>
    </row>
    <row r="12900" spans="1:7" x14ac:dyDescent="0.25">
      <c r="A12900" s="21" t="s">
        <v>2119</v>
      </c>
      <c r="B12900" s="25">
        <v>42821</v>
      </c>
      <c r="C12900" s="21" t="s">
        <v>6</v>
      </c>
      <c r="D12900" s="21" t="s">
        <v>3188</v>
      </c>
      <c r="E12900" s="21"/>
      <c r="F12900" s="55">
        <v>70.27</v>
      </c>
      <c r="G12900" s="21" t="s">
        <v>2840</v>
      </c>
    </row>
    <row r="12901" spans="1:7" x14ac:dyDescent="0.25">
      <c r="A12901" s="21" t="s">
        <v>2119</v>
      </c>
      <c r="B12901" s="25">
        <v>42821</v>
      </c>
      <c r="C12901" s="21" t="s">
        <v>6</v>
      </c>
      <c r="D12901" s="21" t="s">
        <v>3189</v>
      </c>
      <c r="E12901" s="21"/>
      <c r="F12901" s="55">
        <v>381.07</v>
      </c>
      <c r="G12901" s="21" t="s">
        <v>2878</v>
      </c>
    </row>
    <row r="12902" spans="1:7" x14ac:dyDescent="0.25">
      <c r="A12902" s="21" t="s">
        <v>2119</v>
      </c>
      <c r="B12902" s="25">
        <v>42821</v>
      </c>
      <c r="C12902" s="21" t="s">
        <v>6</v>
      </c>
      <c r="D12902" s="21" t="s">
        <v>3190</v>
      </c>
      <c r="E12902" s="21"/>
      <c r="F12902" s="55">
        <v>290.07</v>
      </c>
      <c r="G12902" s="21" t="s">
        <v>2840</v>
      </c>
    </row>
    <row r="12903" spans="1:7" x14ac:dyDescent="0.25">
      <c r="A12903" s="21" t="s">
        <v>2119</v>
      </c>
      <c r="B12903" s="25">
        <v>42821</v>
      </c>
      <c r="C12903" s="21" t="s">
        <v>6</v>
      </c>
      <c r="E12903" s="21"/>
      <c r="F12903" s="55">
        <v>-540.70000000000005</v>
      </c>
      <c r="G12903" s="21" t="s">
        <v>2985</v>
      </c>
    </row>
    <row r="12904" spans="1:7" x14ac:dyDescent="0.25">
      <c r="A12904" s="21" t="s">
        <v>2119</v>
      </c>
      <c r="B12904" s="25">
        <v>42821</v>
      </c>
      <c r="C12904" s="21" t="s">
        <v>6</v>
      </c>
      <c r="D12904" s="21" t="s">
        <v>3191</v>
      </c>
      <c r="E12904" s="21"/>
      <c r="F12904" s="55">
        <v>1650.08</v>
      </c>
      <c r="G12904" s="21" t="s">
        <v>2985</v>
      </c>
    </row>
    <row r="12905" spans="1:7" x14ac:dyDescent="0.25">
      <c r="A12905" s="21" t="s">
        <v>2119</v>
      </c>
      <c r="B12905" s="25">
        <v>42821</v>
      </c>
      <c r="C12905" s="21" t="s">
        <v>6</v>
      </c>
      <c r="D12905" s="21" t="s">
        <v>3192</v>
      </c>
      <c r="E12905" s="21"/>
      <c r="F12905" s="55">
        <v>169.51</v>
      </c>
      <c r="G12905" s="21" t="s">
        <v>2985</v>
      </c>
    </row>
    <row r="12906" spans="1:7" x14ac:dyDescent="0.25">
      <c r="A12906" s="21" t="s">
        <v>2119</v>
      </c>
      <c r="B12906" s="25">
        <v>42821</v>
      </c>
      <c r="C12906" s="21" t="s">
        <v>6</v>
      </c>
      <c r="D12906" s="21" t="s">
        <v>3193</v>
      </c>
      <c r="E12906" s="21"/>
      <c r="F12906" s="55">
        <v>76.75</v>
      </c>
      <c r="G12906" s="21" t="s">
        <v>355</v>
      </c>
    </row>
    <row r="12907" spans="1:7" x14ac:dyDescent="0.25">
      <c r="A12907" s="21" t="s">
        <v>2119</v>
      </c>
      <c r="B12907" s="25">
        <v>42821</v>
      </c>
      <c r="C12907" s="21" t="s">
        <v>6</v>
      </c>
      <c r="D12907" s="21" t="s">
        <v>3194</v>
      </c>
      <c r="E12907" s="21"/>
      <c r="F12907" s="55">
        <v>36.229999999999997</v>
      </c>
      <c r="G12907" s="21" t="s">
        <v>355</v>
      </c>
    </row>
    <row r="12908" spans="1:7" x14ac:dyDescent="0.25">
      <c r="A12908" s="21" t="s">
        <v>2119</v>
      </c>
      <c r="B12908" s="25">
        <v>42821</v>
      </c>
      <c r="C12908" s="21" t="s">
        <v>1230</v>
      </c>
      <c r="D12908" s="21" t="s">
        <v>3195</v>
      </c>
      <c r="E12908" s="21"/>
      <c r="F12908" s="55">
        <v>696.09</v>
      </c>
      <c r="G12908" s="21" t="s">
        <v>572</v>
      </c>
    </row>
    <row r="12909" spans="1:7" x14ac:dyDescent="0.25">
      <c r="A12909" s="21" t="s">
        <v>2119</v>
      </c>
      <c r="B12909" s="25">
        <v>42821</v>
      </c>
      <c r="C12909" s="21" t="s">
        <v>6</v>
      </c>
      <c r="D12909" s="21" t="s">
        <v>3196</v>
      </c>
      <c r="E12909" s="21"/>
      <c r="F12909" s="55">
        <v>156.49</v>
      </c>
      <c r="G12909" s="21" t="s">
        <v>3163</v>
      </c>
    </row>
    <row r="12910" spans="1:7" x14ac:dyDescent="0.25">
      <c r="A12910" s="21" t="s">
        <v>2119</v>
      </c>
      <c r="B12910" s="25">
        <v>42821</v>
      </c>
      <c r="C12910" s="21" t="s">
        <v>1015</v>
      </c>
      <c r="D12910" s="21" t="s">
        <v>1018</v>
      </c>
      <c r="E12910" s="26">
        <v>175</v>
      </c>
      <c r="G12910" s="21" t="s">
        <v>2121</v>
      </c>
    </row>
    <row r="12911" spans="1:7" x14ac:dyDescent="0.25">
      <c r="A12911" s="21" t="s">
        <v>2119</v>
      </c>
      <c r="B12911" s="25">
        <v>42821</v>
      </c>
      <c r="C12911" s="21" t="s">
        <v>1015</v>
      </c>
      <c r="D12911" s="21" t="s">
        <v>726</v>
      </c>
      <c r="E12911" s="26">
        <v>350</v>
      </c>
      <c r="G12911" s="21" t="s">
        <v>2836</v>
      </c>
    </row>
    <row r="12912" spans="1:7" x14ac:dyDescent="0.25">
      <c r="A12912" s="21" t="s">
        <v>2119</v>
      </c>
      <c r="B12912" s="25">
        <v>42821</v>
      </c>
      <c r="C12912" s="21" t="s">
        <v>21</v>
      </c>
      <c r="D12912" s="21" t="s">
        <v>1382</v>
      </c>
      <c r="E12912" s="26">
        <v>8000</v>
      </c>
      <c r="G12912" s="21" t="s">
        <v>2985</v>
      </c>
    </row>
    <row r="12913" spans="1:7" x14ac:dyDescent="0.25">
      <c r="A12913" s="21" t="s">
        <v>2119</v>
      </c>
      <c r="B12913" s="25">
        <v>42821</v>
      </c>
      <c r="C12913" s="21" t="s">
        <v>21</v>
      </c>
      <c r="D12913" s="21" t="s">
        <v>1382</v>
      </c>
      <c r="E12913" s="26">
        <v>2000</v>
      </c>
      <c r="G12913" s="21" t="s">
        <v>2552</v>
      </c>
    </row>
    <row r="12914" spans="1:7" x14ac:dyDescent="0.25">
      <c r="A12914" s="21" t="s">
        <v>2119</v>
      </c>
      <c r="B12914" s="25">
        <v>42821</v>
      </c>
      <c r="C12914" s="21" t="s">
        <v>21</v>
      </c>
      <c r="D12914" s="21" t="s">
        <v>40</v>
      </c>
      <c r="E12914" s="26">
        <v>800</v>
      </c>
      <c r="G12914" s="21" t="s">
        <v>3178</v>
      </c>
    </row>
    <row r="12915" spans="1:7" x14ac:dyDescent="0.25">
      <c r="A12915" s="21" t="s">
        <v>2119</v>
      </c>
      <c r="B12915" s="25">
        <v>42821</v>
      </c>
      <c r="C12915" s="21" t="s">
        <v>21</v>
      </c>
      <c r="D12915" s="21" t="s">
        <v>40</v>
      </c>
      <c r="E12915" s="26">
        <v>4100</v>
      </c>
      <c r="G12915" s="21" t="s">
        <v>2786</v>
      </c>
    </row>
    <row r="12916" spans="1:7" x14ac:dyDescent="0.25">
      <c r="A12916" s="21" t="s">
        <v>2119</v>
      </c>
      <c r="B12916" s="25">
        <v>42821</v>
      </c>
      <c r="C12916" s="21" t="s">
        <v>21</v>
      </c>
      <c r="D12916" s="21" t="s">
        <v>40</v>
      </c>
      <c r="E12916" s="26">
        <v>250</v>
      </c>
      <c r="G12916" s="21" t="s">
        <v>2836</v>
      </c>
    </row>
    <row r="12917" spans="1:7" x14ac:dyDescent="0.25">
      <c r="A12917" s="21" t="s">
        <v>2119</v>
      </c>
      <c r="B12917" s="25">
        <v>42821</v>
      </c>
      <c r="C12917" s="21" t="s">
        <v>21</v>
      </c>
      <c r="D12917" s="21" t="s">
        <v>40</v>
      </c>
      <c r="E12917" s="26">
        <v>3970</v>
      </c>
      <c r="G12917" s="21" t="s">
        <v>3004</v>
      </c>
    </row>
    <row r="12918" spans="1:7" x14ac:dyDescent="0.25">
      <c r="A12918" s="21" t="s">
        <v>2119</v>
      </c>
      <c r="B12918" s="25">
        <v>42821</v>
      </c>
      <c r="C12918" s="21" t="s">
        <v>21</v>
      </c>
      <c r="D12918" s="21" t="s">
        <v>1419</v>
      </c>
      <c r="E12918" s="26">
        <v>1800</v>
      </c>
      <c r="G12918" s="21" t="s">
        <v>1440</v>
      </c>
    </row>
    <row r="12919" spans="1:7" x14ac:dyDescent="0.25">
      <c r="A12919" s="21" t="s">
        <v>2119</v>
      </c>
      <c r="B12919" s="25">
        <v>42821</v>
      </c>
      <c r="C12919" s="21" t="s">
        <v>21</v>
      </c>
      <c r="D12919" s="21" t="s">
        <v>1419</v>
      </c>
      <c r="E12919" s="26">
        <v>6800</v>
      </c>
      <c r="G12919" s="21" t="s">
        <v>2840</v>
      </c>
    </row>
    <row r="12920" spans="1:7" x14ac:dyDescent="0.25">
      <c r="A12920" s="21" t="s">
        <v>2119</v>
      </c>
      <c r="B12920" s="25">
        <v>42821</v>
      </c>
      <c r="C12920" s="21" t="s">
        <v>21</v>
      </c>
      <c r="D12920" s="21" t="s">
        <v>1066</v>
      </c>
      <c r="E12920" s="26">
        <v>350</v>
      </c>
      <c r="G12920" s="21" t="s">
        <v>2552</v>
      </c>
    </row>
    <row r="12921" spans="1:7" x14ac:dyDescent="0.25">
      <c r="A12921" s="21" t="s">
        <v>2119</v>
      </c>
      <c r="B12921" s="25">
        <v>42821</v>
      </c>
      <c r="C12921" s="21" t="s">
        <v>21</v>
      </c>
      <c r="D12921" s="21" t="s">
        <v>1066</v>
      </c>
      <c r="E12921" s="26">
        <v>350</v>
      </c>
      <c r="G12921" s="21" t="s">
        <v>3004</v>
      </c>
    </row>
    <row r="12922" spans="1:7" x14ac:dyDescent="0.25">
      <c r="A12922" s="21" t="s">
        <v>2119</v>
      </c>
      <c r="B12922" s="25">
        <v>42822</v>
      </c>
      <c r="C12922" s="21" t="s">
        <v>6</v>
      </c>
      <c r="D12922" s="21" t="s">
        <v>3197</v>
      </c>
      <c r="E12922" s="21"/>
      <c r="F12922" s="55">
        <v>609.23</v>
      </c>
      <c r="G12922" s="21" t="s">
        <v>2985</v>
      </c>
    </row>
    <row r="12923" spans="1:7" x14ac:dyDescent="0.25">
      <c r="A12923" s="21" t="s">
        <v>2119</v>
      </c>
      <c r="B12923" s="25">
        <v>42822</v>
      </c>
      <c r="C12923" s="21" t="s">
        <v>6</v>
      </c>
      <c r="D12923" s="21" t="s">
        <v>3198</v>
      </c>
      <c r="E12923" s="21"/>
      <c r="F12923" s="55">
        <v>214.43</v>
      </c>
      <c r="G12923" s="21" t="s">
        <v>2985</v>
      </c>
    </row>
    <row r="12924" spans="1:7" x14ac:dyDescent="0.25">
      <c r="A12924" s="21" t="s">
        <v>2119</v>
      </c>
      <c r="B12924" s="25">
        <v>42822</v>
      </c>
      <c r="C12924" s="21" t="s">
        <v>6</v>
      </c>
      <c r="D12924" s="21" t="s">
        <v>3199</v>
      </c>
      <c r="E12924" s="21"/>
      <c r="F12924" s="55">
        <v>109.41</v>
      </c>
      <c r="G12924" s="21" t="s">
        <v>2840</v>
      </c>
    </row>
    <row r="12925" spans="1:7" x14ac:dyDescent="0.25">
      <c r="A12925" s="21" t="s">
        <v>2119</v>
      </c>
      <c r="B12925" s="25">
        <v>42822</v>
      </c>
      <c r="C12925" s="21" t="s">
        <v>6</v>
      </c>
      <c r="D12925" s="21" t="s">
        <v>3200</v>
      </c>
      <c r="E12925" s="21"/>
      <c r="F12925" s="55">
        <v>106.85</v>
      </c>
      <c r="G12925" s="21" t="s">
        <v>2840</v>
      </c>
    </row>
    <row r="12926" spans="1:7" x14ac:dyDescent="0.25">
      <c r="A12926" s="21" t="s">
        <v>2119</v>
      </c>
      <c r="B12926" s="25">
        <v>42822</v>
      </c>
      <c r="C12926" s="21" t="s">
        <v>6</v>
      </c>
      <c r="D12926" s="21" t="s">
        <v>3201</v>
      </c>
      <c r="E12926" s="21"/>
      <c r="F12926" s="55">
        <v>123.46</v>
      </c>
      <c r="G12926" s="21" t="s">
        <v>1440</v>
      </c>
    </row>
    <row r="12927" spans="1:7" x14ac:dyDescent="0.25">
      <c r="A12927" s="21" t="s">
        <v>2119</v>
      </c>
      <c r="B12927" s="25">
        <v>42822</v>
      </c>
      <c r="C12927" s="21" t="s">
        <v>21</v>
      </c>
      <c r="D12927" s="21" t="s">
        <v>2039</v>
      </c>
      <c r="E12927" s="26">
        <v>2700</v>
      </c>
      <c r="G12927" s="21" t="s">
        <v>2840</v>
      </c>
    </row>
    <row r="12928" spans="1:7" x14ac:dyDescent="0.25">
      <c r="A12928" s="21" t="s">
        <v>2119</v>
      </c>
      <c r="B12928" s="25">
        <v>42822</v>
      </c>
      <c r="C12928" s="21" t="s">
        <v>21</v>
      </c>
      <c r="D12928" s="21" t="s">
        <v>2039</v>
      </c>
      <c r="E12928" s="26">
        <v>2300</v>
      </c>
      <c r="G12928" s="21" t="s">
        <v>2985</v>
      </c>
    </row>
    <row r="12929" spans="1:7" x14ac:dyDescent="0.25">
      <c r="A12929" s="21" t="s">
        <v>2119</v>
      </c>
      <c r="B12929" s="25">
        <v>42822</v>
      </c>
      <c r="C12929" s="21" t="s">
        <v>21</v>
      </c>
      <c r="D12929" s="21" t="s">
        <v>2039</v>
      </c>
      <c r="E12929" s="26">
        <v>1950</v>
      </c>
      <c r="G12929" s="21" t="s">
        <v>2786</v>
      </c>
    </row>
    <row r="12930" spans="1:7" x14ac:dyDescent="0.25">
      <c r="A12930" s="21" t="s">
        <v>2119</v>
      </c>
      <c r="B12930" s="25">
        <v>42822</v>
      </c>
      <c r="C12930" t="s">
        <v>6</v>
      </c>
      <c r="D12930" t="s">
        <v>1112</v>
      </c>
      <c r="F12930" s="26">
        <v>1312.42</v>
      </c>
      <c r="G12930" t="s">
        <v>3450</v>
      </c>
    </row>
    <row r="12931" spans="1:7" x14ac:dyDescent="0.25">
      <c r="A12931" s="21" t="s">
        <v>2119</v>
      </c>
      <c r="B12931" s="25">
        <v>42823</v>
      </c>
      <c r="C12931" s="21" t="s">
        <v>6</v>
      </c>
      <c r="D12931" s="21" t="s">
        <v>3202</v>
      </c>
      <c r="E12931" s="21"/>
      <c r="F12931" s="55">
        <v>473</v>
      </c>
      <c r="G12931" s="21" t="s">
        <v>2985</v>
      </c>
    </row>
    <row r="12932" spans="1:7" x14ac:dyDescent="0.25">
      <c r="A12932" s="21" t="s">
        <v>2119</v>
      </c>
      <c r="B12932" s="25">
        <v>42823</v>
      </c>
      <c r="C12932" s="21" t="s">
        <v>6</v>
      </c>
      <c r="E12932" s="21"/>
      <c r="F12932" s="55">
        <v>-243.21</v>
      </c>
      <c r="G12932" s="21" t="s">
        <v>2985</v>
      </c>
    </row>
    <row r="12933" spans="1:7" x14ac:dyDescent="0.25">
      <c r="A12933" s="21" t="s">
        <v>2119</v>
      </c>
      <c r="B12933" s="25">
        <v>42823</v>
      </c>
      <c r="C12933" s="21" t="s">
        <v>6</v>
      </c>
      <c r="E12933" s="21"/>
      <c r="F12933" s="55">
        <v>-198.22</v>
      </c>
      <c r="G12933" s="21" t="s">
        <v>2985</v>
      </c>
    </row>
    <row r="12934" spans="1:7" x14ac:dyDescent="0.25">
      <c r="A12934" s="21" t="s">
        <v>2119</v>
      </c>
      <c r="B12934" s="25">
        <v>42823</v>
      </c>
      <c r="C12934" s="21">
        <v>3014551503</v>
      </c>
      <c r="D12934" s="21" t="s">
        <v>3203</v>
      </c>
      <c r="E12934" s="21"/>
      <c r="F12934" s="55">
        <v>171.56</v>
      </c>
      <c r="G12934" s="21" t="s">
        <v>2985</v>
      </c>
    </row>
    <row r="12935" spans="1:7" x14ac:dyDescent="0.25">
      <c r="A12935" s="21" t="s">
        <v>2119</v>
      </c>
      <c r="B12935" s="25">
        <v>42823</v>
      </c>
      <c r="C12935" s="21" t="s">
        <v>6</v>
      </c>
      <c r="D12935" s="21" t="s">
        <v>3204</v>
      </c>
      <c r="E12935" s="21"/>
      <c r="F12935" s="55">
        <v>226.7</v>
      </c>
      <c r="G12935" s="21" t="s">
        <v>2985</v>
      </c>
    </row>
    <row r="12936" spans="1:7" x14ac:dyDescent="0.25">
      <c r="A12936" s="21" t="s">
        <v>2119</v>
      </c>
      <c r="B12936" s="25">
        <v>42823</v>
      </c>
      <c r="C12936" s="21" t="s">
        <v>6</v>
      </c>
      <c r="D12936" s="21" t="s">
        <v>3205</v>
      </c>
      <c r="E12936" s="21"/>
      <c r="F12936" s="55">
        <v>888.31</v>
      </c>
      <c r="G12936" s="21" t="s">
        <v>2878</v>
      </c>
    </row>
    <row r="12937" spans="1:7" x14ac:dyDescent="0.25">
      <c r="A12937" s="21" t="s">
        <v>2119</v>
      </c>
      <c r="B12937" s="25">
        <v>42823</v>
      </c>
      <c r="C12937" s="21" t="s">
        <v>6</v>
      </c>
      <c r="D12937" s="21" t="s">
        <v>216</v>
      </c>
      <c r="F12937" s="26">
        <v>80.73</v>
      </c>
      <c r="G12937" s="21" t="s">
        <v>2840</v>
      </c>
    </row>
    <row r="12938" spans="1:7" x14ac:dyDescent="0.25">
      <c r="A12938" s="21" t="s">
        <v>2119</v>
      </c>
      <c r="B12938" s="25">
        <v>42824</v>
      </c>
      <c r="C12938" s="21" t="s">
        <v>6</v>
      </c>
      <c r="D12938" s="21" t="s">
        <v>3206</v>
      </c>
      <c r="E12938" s="21"/>
      <c r="F12938" s="55">
        <v>360</v>
      </c>
      <c r="G12938" s="21" t="s">
        <v>2878</v>
      </c>
    </row>
    <row r="12939" spans="1:7" x14ac:dyDescent="0.25">
      <c r="A12939" s="21" t="s">
        <v>2119</v>
      </c>
      <c r="B12939" s="25">
        <v>42824</v>
      </c>
      <c r="C12939" s="21" t="s">
        <v>6</v>
      </c>
      <c r="E12939" s="21"/>
      <c r="F12939" s="55">
        <v>-84.78</v>
      </c>
      <c r="G12939" s="21" t="s">
        <v>2840</v>
      </c>
    </row>
    <row r="12940" spans="1:7" x14ac:dyDescent="0.25">
      <c r="A12940" s="21" t="s">
        <v>2119</v>
      </c>
      <c r="B12940" s="25">
        <v>42824</v>
      </c>
      <c r="C12940" s="21" t="s">
        <v>6</v>
      </c>
      <c r="D12940" s="21" t="s">
        <v>3207</v>
      </c>
      <c r="E12940" s="21"/>
      <c r="F12940" s="55">
        <v>1004.68</v>
      </c>
      <c r="G12940" s="21" t="s">
        <v>1440</v>
      </c>
    </row>
    <row r="12941" spans="1:7" x14ac:dyDescent="0.25">
      <c r="A12941" s="21" t="s">
        <v>2119</v>
      </c>
      <c r="B12941" s="25">
        <v>42824</v>
      </c>
      <c r="C12941" s="21" t="s">
        <v>6</v>
      </c>
      <c r="D12941" s="21" t="s">
        <v>3208</v>
      </c>
      <c r="E12941" s="21"/>
      <c r="F12941" s="55">
        <v>144.4</v>
      </c>
      <c r="G12941" s="21" t="s">
        <v>2840</v>
      </c>
    </row>
    <row r="12942" spans="1:7" x14ac:dyDescent="0.25">
      <c r="A12942" s="21" t="s">
        <v>2119</v>
      </c>
      <c r="B12942" s="25">
        <v>42824</v>
      </c>
      <c r="C12942" s="21" t="s">
        <v>6</v>
      </c>
      <c r="D12942" s="21" t="s">
        <v>3209</v>
      </c>
      <c r="E12942" s="21"/>
      <c r="F12942" s="55">
        <v>218.97</v>
      </c>
      <c r="G12942" s="21" t="s">
        <v>2985</v>
      </c>
    </row>
    <row r="12943" spans="1:7" x14ac:dyDescent="0.25">
      <c r="A12943" s="21" t="s">
        <v>2119</v>
      </c>
      <c r="B12943" s="25">
        <v>42824</v>
      </c>
      <c r="C12943" s="21" t="s">
        <v>6</v>
      </c>
      <c r="D12943" s="21" t="s">
        <v>3210</v>
      </c>
      <c r="E12943" s="21"/>
      <c r="F12943" s="55">
        <v>136.69</v>
      </c>
      <c r="G12943" s="21" t="s">
        <v>2840</v>
      </c>
    </row>
    <row r="12944" spans="1:7" x14ac:dyDescent="0.25">
      <c r="A12944" s="21" t="s">
        <v>2119</v>
      </c>
      <c r="B12944" s="25">
        <v>42824</v>
      </c>
      <c r="C12944" s="21" t="s">
        <v>6</v>
      </c>
      <c r="D12944" s="21" t="s">
        <v>3211</v>
      </c>
      <c r="E12944" s="21"/>
      <c r="F12944" s="55">
        <v>85.19</v>
      </c>
      <c r="G12944" s="21" t="s">
        <v>2878</v>
      </c>
    </row>
    <row r="12945" spans="1:7" x14ac:dyDescent="0.25">
      <c r="A12945" s="21" t="s">
        <v>2119</v>
      </c>
      <c r="B12945" s="25">
        <v>42824</v>
      </c>
      <c r="C12945" s="21" t="s">
        <v>21</v>
      </c>
      <c r="D12945" s="21" t="s">
        <v>3226</v>
      </c>
      <c r="E12945" s="26">
        <v>-117590</v>
      </c>
      <c r="G12945" s="21" t="s">
        <v>1006</v>
      </c>
    </row>
    <row r="12946" spans="1:7" x14ac:dyDescent="0.25">
      <c r="A12946" s="21" t="s">
        <v>2119</v>
      </c>
      <c r="B12946" s="25">
        <v>42824</v>
      </c>
      <c r="C12946" s="21" t="s">
        <v>21</v>
      </c>
      <c r="D12946" s="21" t="s">
        <v>3227</v>
      </c>
      <c r="E12946" s="26">
        <v>400</v>
      </c>
      <c r="G12946" s="21" t="s">
        <v>2552</v>
      </c>
    </row>
    <row r="12947" spans="1:7" x14ac:dyDescent="0.25">
      <c r="A12947" s="21" t="s">
        <v>2119</v>
      </c>
      <c r="B12947" s="25">
        <v>42825</v>
      </c>
      <c r="C12947" s="21" t="s">
        <v>6</v>
      </c>
      <c r="D12947" s="21" t="s">
        <v>3212</v>
      </c>
      <c r="E12947" s="21"/>
      <c r="F12947" s="55">
        <v>116.11</v>
      </c>
      <c r="G12947" s="21" t="s">
        <v>2121</v>
      </c>
    </row>
    <row r="12948" spans="1:7" x14ac:dyDescent="0.25">
      <c r="A12948" s="21" t="s">
        <v>2119</v>
      </c>
      <c r="B12948" s="25">
        <v>42825</v>
      </c>
      <c r="C12948" s="21" t="s">
        <v>6</v>
      </c>
      <c r="E12948" s="21"/>
      <c r="F12948" s="55">
        <v>-258.51</v>
      </c>
      <c r="G12948" s="21" t="s">
        <v>2985</v>
      </c>
    </row>
    <row r="12949" spans="1:7" x14ac:dyDescent="0.25">
      <c r="A12949" s="21" t="s">
        <v>2119</v>
      </c>
      <c r="B12949" s="25">
        <v>42825</v>
      </c>
      <c r="C12949" s="21" t="s">
        <v>6</v>
      </c>
      <c r="D12949" s="21" t="s">
        <v>3213</v>
      </c>
      <c r="E12949" s="21"/>
      <c r="F12949" s="55">
        <v>1971.45</v>
      </c>
      <c r="G12949" s="21" t="s">
        <v>3004</v>
      </c>
    </row>
    <row r="12950" spans="1:7" x14ac:dyDescent="0.25">
      <c r="A12950" s="21" t="s">
        <v>2119</v>
      </c>
      <c r="B12950" s="25">
        <v>42825</v>
      </c>
      <c r="C12950" s="21" t="s">
        <v>6</v>
      </c>
      <c r="D12950" s="21" t="s">
        <v>3214</v>
      </c>
      <c r="E12950" s="21"/>
      <c r="F12950" s="55">
        <v>210.85</v>
      </c>
      <c r="G12950" s="21" t="s">
        <v>2878</v>
      </c>
    </row>
    <row r="12951" spans="1:7" x14ac:dyDescent="0.25">
      <c r="A12951" s="21" t="s">
        <v>2119</v>
      </c>
      <c r="B12951" s="25">
        <v>42825</v>
      </c>
      <c r="C12951" s="21" t="s">
        <v>6</v>
      </c>
      <c r="D12951" s="21" t="s">
        <v>3215</v>
      </c>
      <c r="E12951" s="21"/>
      <c r="F12951" s="55">
        <v>3436.84</v>
      </c>
      <c r="G12951" s="21" t="s">
        <v>3004</v>
      </c>
    </row>
    <row r="12952" spans="1:7" x14ac:dyDescent="0.25">
      <c r="A12952" s="21" t="s">
        <v>2119</v>
      </c>
      <c r="B12952" s="25">
        <v>42825</v>
      </c>
      <c r="C12952" s="21" t="s">
        <v>6</v>
      </c>
      <c r="D12952" s="21" t="s">
        <v>3216</v>
      </c>
      <c r="E12952" s="21"/>
      <c r="F12952" s="55">
        <v>115.28</v>
      </c>
      <c r="G12952" s="21" t="s">
        <v>2878</v>
      </c>
    </row>
    <row r="12953" spans="1:7" x14ac:dyDescent="0.25">
      <c r="A12953" s="21" t="s">
        <v>2119</v>
      </c>
      <c r="B12953" s="25">
        <v>42825</v>
      </c>
      <c r="C12953" s="21" t="s">
        <v>21</v>
      </c>
      <c r="D12953" s="21" t="s">
        <v>1376</v>
      </c>
      <c r="E12953" s="26">
        <v>800</v>
      </c>
      <c r="G12953" s="21" t="s">
        <v>2985</v>
      </c>
    </row>
    <row r="12954" spans="1:7" x14ac:dyDescent="0.25">
      <c r="A12954" s="21" t="s">
        <v>2119</v>
      </c>
      <c r="B12954" s="25">
        <v>42825</v>
      </c>
      <c r="C12954" s="21" t="s">
        <v>21</v>
      </c>
      <c r="D12954" s="21" t="s">
        <v>1376</v>
      </c>
      <c r="E12954" s="26">
        <v>960</v>
      </c>
      <c r="G12954" s="21" t="s">
        <v>3178</v>
      </c>
    </row>
    <row r="12955" spans="1:7" x14ac:dyDescent="0.25">
      <c r="A12955" s="21" t="s">
        <v>2119</v>
      </c>
      <c r="B12955" s="25">
        <v>42825</v>
      </c>
      <c r="C12955" s="21" t="s">
        <v>21</v>
      </c>
      <c r="D12955" s="21" t="s">
        <v>937</v>
      </c>
      <c r="E12955" s="26">
        <v>300</v>
      </c>
      <c r="G12955" s="21" t="s">
        <v>2786</v>
      </c>
    </row>
    <row r="12956" spans="1:7" x14ac:dyDescent="0.25">
      <c r="A12956" s="21" t="s">
        <v>2119</v>
      </c>
      <c r="B12956" s="25">
        <v>42825</v>
      </c>
      <c r="C12956" s="21" t="s">
        <v>21</v>
      </c>
      <c r="D12956" s="21" t="s">
        <v>937</v>
      </c>
      <c r="E12956" s="26">
        <v>200</v>
      </c>
      <c r="G12956" s="21" t="s">
        <v>2038</v>
      </c>
    </row>
    <row r="12957" spans="1:7" x14ac:dyDescent="0.25">
      <c r="A12957" s="21" t="s">
        <v>2119</v>
      </c>
      <c r="B12957" s="25">
        <v>42825</v>
      </c>
      <c r="C12957" s="21" t="s">
        <v>6</v>
      </c>
      <c r="D12957" s="21" t="s">
        <v>3709</v>
      </c>
      <c r="F12957" s="26">
        <v>359.14</v>
      </c>
      <c r="G12957" s="21" t="s">
        <v>3004</v>
      </c>
    </row>
    <row r="12958" spans="1:7" x14ac:dyDescent="0.25">
      <c r="A12958" s="21" t="s">
        <v>2119</v>
      </c>
      <c r="B12958" s="25">
        <v>42826</v>
      </c>
      <c r="C12958" s="21" t="s">
        <v>6</v>
      </c>
      <c r="D12958" s="21" t="s">
        <v>3217</v>
      </c>
      <c r="E12958" s="21"/>
      <c r="F12958" s="55">
        <v>291.26</v>
      </c>
      <c r="G12958" s="21" t="s">
        <v>2878</v>
      </c>
    </row>
    <row r="12959" spans="1:7" x14ac:dyDescent="0.25">
      <c r="A12959" s="21" t="s">
        <v>2119</v>
      </c>
      <c r="B12959" s="25">
        <v>42826</v>
      </c>
      <c r="C12959" s="21" t="s">
        <v>6</v>
      </c>
      <c r="D12959" s="21" t="s">
        <v>3218</v>
      </c>
      <c r="E12959" s="21"/>
      <c r="F12959" s="55">
        <v>103.74</v>
      </c>
      <c r="G12959" s="21" t="s">
        <v>2840</v>
      </c>
    </row>
    <row r="12960" spans="1:7" x14ac:dyDescent="0.25">
      <c r="A12960" s="21" t="s">
        <v>2119</v>
      </c>
      <c r="B12960" s="25">
        <v>42826</v>
      </c>
      <c r="C12960" s="21" t="s">
        <v>6</v>
      </c>
      <c r="D12960" s="21" t="s">
        <v>3219</v>
      </c>
      <c r="E12960" s="21"/>
      <c r="F12960" s="55">
        <v>148.24</v>
      </c>
      <c r="G12960" s="21" t="s">
        <v>2878</v>
      </c>
    </row>
    <row r="12961" spans="1:7" x14ac:dyDescent="0.25">
      <c r="A12961" s="21" t="s">
        <v>2119</v>
      </c>
      <c r="B12961" s="25">
        <v>42828</v>
      </c>
      <c r="C12961" s="21" t="s">
        <v>6</v>
      </c>
      <c r="D12961" s="21" t="s">
        <v>3220</v>
      </c>
      <c r="E12961" s="21"/>
      <c r="F12961" s="55">
        <v>2153.31</v>
      </c>
      <c r="G12961" s="21" t="s">
        <v>3004</v>
      </c>
    </row>
    <row r="12962" spans="1:7" x14ac:dyDescent="0.25">
      <c r="A12962" s="21" t="s">
        <v>2119</v>
      </c>
      <c r="B12962" s="25">
        <v>42828</v>
      </c>
      <c r="C12962" s="21" t="s">
        <v>6</v>
      </c>
      <c r="D12962" s="21" t="s">
        <v>3221</v>
      </c>
      <c r="E12962" s="21"/>
      <c r="F12962" s="55">
        <v>515.27</v>
      </c>
      <c r="G12962" s="21" t="s">
        <v>3293</v>
      </c>
    </row>
    <row r="12963" spans="1:7" x14ac:dyDescent="0.25">
      <c r="A12963" s="21" t="s">
        <v>2119</v>
      </c>
      <c r="B12963" s="25">
        <v>42828</v>
      </c>
      <c r="C12963" s="21" t="s">
        <v>6</v>
      </c>
      <c r="D12963" s="21" t="s">
        <v>3222</v>
      </c>
      <c r="E12963" s="21"/>
      <c r="F12963" s="55">
        <v>532.27</v>
      </c>
      <c r="G12963" s="21" t="s">
        <v>1440</v>
      </c>
    </row>
    <row r="12964" spans="1:7" x14ac:dyDescent="0.25">
      <c r="A12964" s="21" t="s">
        <v>2119</v>
      </c>
      <c r="B12964" s="25">
        <v>42828</v>
      </c>
      <c r="C12964" s="21" t="s">
        <v>21</v>
      </c>
      <c r="D12964" s="21" t="s">
        <v>40</v>
      </c>
      <c r="E12964" s="26">
        <v>975</v>
      </c>
      <c r="G12964" s="21" t="s">
        <v>3178</v>
      </c>
    </row>
    <row r="12965" spans="1:7" x14ac:dyDescent="0.25">
      <c r="A12965" s="21" t="s">
        <v>2119</v>
      </c>
      <c r="B12965" s="25">
        <v>42828</v>
      </c>
      <c r="C12965" s="21" t="s">
        <v>21</v>
      </c>
      <c r="D12965" s="21" t="s">
        <v>40</v>
      </c>
      <c r="E12965" s="26">
        <v>4150</v>
      </c>
      <c r="G12965" s="21" t="s">
        <v>3004</v>
      </c>
    </row>
    <row r="12966" spans="1:7" x14ac:dyDescent="0.25">
      <c r="A12966" s="21" t="s">
        <v>2119</v>
      </c>
      <c r="B12966" s="25">
        <v>42828</v>
      </c>
      <c r="C12966" s="21" t="s">
        <v>21</v>
      </c>
      <c r="D12966" s="21" t="s">
        <v>40</v>
      </c>
      <c r="E12966" s="26">
        <v>150</v>
      </c>
      <c r="G12966" s="21" t="s">
        <v>355</v>
      </c>
    </row>
    <row r="12967" spans="1:7" x14ac:dyDescent="0.25">
      <c r="A12967" s="21" t="s">
        <v>2119</v>
      </c>
      <c r="B12967" s="25">
        <v>42828</v>
      </c>
      <c r="C12967" s="21" t="s">
        <v>21</v>
      </c>
      <c r="D12967" s="21" t="s">
        <v>40</v>
      </c>
      <c r="E12967" s="26">
        <v>3075</v>
      </c>
      <c r="G12967" s="21" t="s">
        <v>2786</v>
      </c>
    </row>
    <row r="12968" spans="1:7" x14ac:dyDescent="0.25">
      <c r="A12968" s="21" t="s">
        <v>2119</v>
      </c>
      <c r="B12968" s="25">
        <v>42828</v>
      </c>
      <c r="C12968" s="21" t="s">
        <v>21</v>
      </c>
      <c r="D12968" s="21" t="s">
        <v>40</v>
      </c>
      <c r="E12968" s="26">
        <v>3050</v>
      </c>
      <c r="G12968" s="21" t="s">
        <v>2985</v>
      </c>
    </row>
    <row r="12969" spans="1:7" x14ac:dyDescent="0.25">
      <c r="A12969" s="21" t="s">
        <v>2119</v>
      </c>
      <c r="B12969" s="25">
        <v>42828</v>
      </c>
      <c r="C12969" s="21" t="s">
        <v>21</v>
      </c>
      <c r="D12969" s="21" t="s">
        <v>1419</v>
      </c>
      <c r="E12969" s="26">
        <v>1600</v>
      </c>
      <c r="G12969" s="21" t="s">
        <v>2840</v>
      </c>
    </row>
    <row r="12970" spans="1:7" x14ac:dyDescent="0.25">
      <c r="A12970" s="21" t="s">
        <v>2119</v>
      </c>
      <c r="B12970" s="25">
        <v>42828</v>
      </c>
      <c r="C12970" s="21" t="s">
        <v>21</v>
      </c>
      <c r="D12970" s="21" t="s">
        <v>1419</v>
      </c>
      <c r="E12970" s="26">
        <v>2300</v>
      </c>
      <c r="G12970" s="21" t="s">
        <v>1440</v>
      </c>
    </row>
    <row r="12971" spans="1:7" x14ac:dyDescent="0.25">
      <c r="A12971" s="21" t="s">
        <v>2119</v>
      </c>
      <c r="B12971" s="25">
        <v>42828</v>
      </c>
      <c r="C12971" s="21" t="s">
        <v>21</v>
      </c>
      <c r="D12971" s="21" t="s">
        <v>1173</v>
      </c>
      <c r="E12971" s="26">
        <v>900</v>
      </c>
      <c r="G12971" s="21" t="s">
        <v>1440</v>
      </c>
    </row>
    <row r="12972" spans="1:7" x14ac:dyDescent="0.25">
      <c r="A12972" s="21" t="s">
        <v>2119</v>
      </c>
      <c r="B12972" s="25">
        <v>42828</v>
      </c>
      <c r="C12972" s="21" t="s">
        <v>21</v>
      </c>
      <c r="D12972" s="21" t="s">
        <v>1173</v>
      </c>
      <c r="E12972" s="26">
        <v>1300</v>
      </c>
      <c r="G12972" s="21" t="s">
        <v>2878</v>
      </c>
    </row>
    <row r="12973" spans="1:7" x14ac:dyDescent="0.25">
      <c r="A12973" s="21" t="s">
        <v>2119</v>
      </c>
      <c r="B12973" s="25">
        <v>42829</v>
      </c>
      <c r="C12973" s="21" t="s">
        <v>6</v>
      </c>
      <c r="D12973" s="21" t="s">
        <v>3223</v>
      </c>
      <c r="E12973" s="21"/>
      <c r="F12973" s="55">
        <v>49.75</v>
      </c>
      <c r="G12973" s="21" t="s">
        <v>1440</v>
      </c>
    </row>
    <row r="12974" spans="1:7" x14ac:dyDescent="0.25">
      <c r="A12974" s="21" t="s">
        <v>2119</v>
      </c>
      <c r="B12974" s="25">
        <v>42829</v>
      </c>
      <c r="C12974" s="21" t="s">
        <v>6</v>
      </c>
      <c r="D12974" s="21" t="s">
        <v>3224</v>
      </c>
      <c r="E12974" s="21"/>
      <c r="F12974" s="55">
        <v>1743.7</v>
      </c>
      <c r="G12974" s="21" t="s">
        <v>3004</v>
      </c>
    </row>
    <row r="12975" spans="1:7" x14ac:dyDescent="0.25">
      <c r="A12975" s="21" t="s">
        <v>2119</v>
      </c>
      <c r="B12975" s="25">
        <v>42829</v>
      </c>
      <c r="C12975" s="21" t="s">
        <v>6</v>
      </c>
      <c r="D12975" s="21" t="s">
        <v>3225</v>
      </c>
      <c r="E12975" s="21"/>
      <c r="F12975" s="55">
        <v>1361.98</v>
      </c>
      <c r="G12975" s="21" t="s">
        <v>3293</v>
      </c>
    </row>
    <row r="12976" spans="1:7" x14ac:dyDescent="0.25">
      <c r="A12976" s="21" t="s">
        <v>2119</v>
      </c>
      <c r="B12976" s="25">
        <v>42829</v>
      </c>
      <c r="C12976" s="21" t="s">
        <v>21</v>
      </c>
      <c r="D12976" s="21" t="s">
        <v>3228</v>
      </c>
      <c r="E12976" s="26">
        <v>1000</v>
      </c>
      <c r="G12976" s="21" t="s">
        <v>2552</v>
      </c>
    </row>
    <row r="12977" spans="1:7" x14ac:dyDescent="0.25">
      <c r="A12977" s="21" t="s">
        <v>2119</v>
      </c>
      <c r="B12977" s="25">
        <v>42829</v>
      </c>
      <c r="C12977" s="21" t="s">
        <v>21</v>
      </c>
      <c r="D12977" s="21" t="s">
        <v>3228</v>
      </c>
      <c r="E12977" s="26">
        <v>1000</v>
      </c>
      <c r="G12977" s="21" t="s">
        <v>3004</v>
      </c>
    </row>
    <row r="12978" spans="1:7" x14ac:dyDescent="0.25">
      <c r="A12978" s="21" t="s">
        <v>2119</v>
      </c>
      <c r="B12978" s="25">
        <v>42829</v>
      </c>
      <c r="C12978" s="21" t="s">
        <v>21</v>
      </c>
      <c r="D12978" s="21" t="s">
        <v>3228</v>
      </c>
      <c r="E12978" s="26">
        <v>1000</v>
      </c>
      <c r="G12978" s="21" t="s">
        <v>2878</v>
      </c>
    </row>
    <row r="12979" spans="1:7" x14ac:dyDescent="0.25">
      <c r="A12979" s="21" t="s">
        <v>2119</v>
      </c>
      <c r="B12979" s="25">
        <v>42829</v>
      </c>
      <c r="C12979" s="21" t="s">
        <v>21</v>
      </c>
      <c r="D12979" s="21" t="s">
        <v>3228</v>
      </c>
      <c r="E12979" s="26">
        <v>1500</v>
      </c>
      <c r="G12979" s="21" t="s">
        <v>2840</v>
      </c>
    </row>
    <row r="12980" spans="1:7" x14ac:dyDescent="0.25">
      <c r="A12980" s="21" t="s">
        <v>2119</v>
      </c>
      <c r="B12980" s="25">
        <v>42829</v>
      </c>
      <c r="C12980" s="21" t="s">
        <v>21</v>
      </c>
      <c r="D12980" s="21" t="s">
        <v>3228</v>
      </c>
      <c r="E12980" s="26">
        <v>1000</v>
      </c>
      <c r="G12980" s="21" t="s">
        <v>2540</v>
      </c>
    </row>
    <row r="12981" spans="1:7" x14ac:dyDescent="0.25">
      <c r="A12981" s="21" t="s">
        <v>2119</v>
      </c>
      <c r="B12981" s="25">
        <v>42829</v>
      </c>
      <c r="C12981" s="21" t="s">
        <v>6</v>
      </c>
      <c r="D12981" s="21" t="s">
        <v>216</v>
      </c>
      <c r="F12981" s="26">
        <v>403.06</v>
      </c>
      <c r="G12981" s="21" t="s">
        <v>3004</v>
      </c>
    </row>
    <row r="12982" spans="1:7" x14ac:dyDescent="0.25">
      <c r="A12982" s="21" t="s">
        <v>2119</v>
      </c>
      <c r="B12982" s="25">
        <v>42829</v>
      </c>
      <c r="C12982" t="s">
        <v>6</v>
      </c>
      <c r="D12982" t="s">
        <v>1112</v>
      </c>
      <c r="F12982" s="26">
        <v>272.93</v>
      </c>
      <c r="G12982" t="s">
        <v>3450</v>
      </c>
    </row>
    <row r="12983" spans="1:7" x14ac:dyDescent="0.25">
      <c r="A12983" s="21" t="s">
        <v>2119</v>
      </c>
      <c r="B12983" s="25">
        <v>42830</v>
      </c>
      <c r="C12983" s="21" t="s">
        <v>6</v>
      </c>
      <c r="D12983" s="21" t="s">
        <v>216</v>
      </c>
      <c r="F12983" s="26">
        <v>434.79</v>
      </c>
      <c r="G12983" s="21" t="s">
        <v>1440</v>
      </c>
    </row>
    <row r="12984" spans="1:7" x14ac:dyDescent="0.25">
      <c r="A12984" s="21" t="s">
        <v>2119</v>
      </c>
      <c r="B12984" s="25">
        <v>42830</v>
      </c>
      <c r="C12984" s="21" t="s">
        <v>1230</v>
      </c>
      <c r="D12984" s="21" t="s">
        <v>3282</v>
      </c>
      <c r="E12984" s="21"/>
      <c r="F12984" s="55">
        <v>25.23</v>
      </c>
      <c r="G12984" s="21" t="s">
        <v>3283</v>
      </c>
    </row>
    <row r="12985" spans="1:7" x14ac:dyDescent="0.25">
      <c r="A12985" s="21" t="s">
        <v>2119</v>
      </c>
      <c r="B12985" s="25">
        <v>42830</v>
      </c>
      <c r="C12985" s="21" t="s">
        <v>6</v>
      </c>
      <c r="D12985" s="21" t="s">
        <v>3284</v>
      </c>
      <c r="E12985" s="21"/>
      <c r="F12985" s="55">
        <v>172.38</v>
      </c>
      <c r="G12985" s="21" t="s">
        <v>3285</v>
      </c>
    </row>
    <row r="12986" spans="1:7" x14ac:dyDescent="0.25">
      <c r="A12986" s="21" t="s">
        <v>2119</v>
      </c>
      <c r="B12986" s="25">
        <v>42830</v>
      </c>
      <c r="C12986" s="21" t="s">
        <v>6</v>
      </c>
      <c r="D12986" s="21" t="s">
        <v>3286</v>
      </c>
      <c r="E12986" s="21"/>
      <c r="F12986" s="55">
        <v>270.58</v>
      </c>
      <c r="G12986" s="21" t="s">
        <v>1440</v>
      </c>
    </row>
    <row r="12987" spans="1:7" x14ac:dyDescent="0.25">
      <c r="A12987" s="21" t="s">
        <v>2119</v>
      </c>
      <c r="B12987" s="25">
        <v>42830</v>
      </c>
      <c r="C12987" s="21" t="s">
        <v>6</v>
      </c>
      <c r="D12987" s="21" t="s">
        <v>3287</v>
      </c>
      <c r="E12987" s="21"/>
      <c r="F12987" s="55">
        <v>224.85</v>
      </c>
      <c r="G12987" s="21" t="s">
        <v>62</v>
      </c>
    </row>
    <row r="12988" spans="1:7" x14ac:dyDescent="0.25">
      <c r="A12988" s="21" t="s">
        <v>2119</v>
      </c>
      <c r="B12988" s="25">
        <v>42830</v>
      </c>
      <c r="C12988" s="21" t="s">
        <v>1015</v>
      </c>
      <c r="D12988" s="21" t="s">
        <v>1018</v>
      </c>
      <c r="E12988" s="26">
        <v>100</v>
      </c>
      <c r="G12988" s="21" t="s">
        <v>3178</v>
      </c>
    </row>
    <row r="12989" spans="1:7" x14ac:dyDescent="0.25">
      <c r="A12989" s="21" t="s">
        <v>2119</v>
      </c>
      <c r="B12989" s="25">
        <v>42830</v>
      </c>
      <c r="C12989" s="21" t="s">
        <v>21</v>
      </c>
      <c r="D12989" s="21" t="s">
        <v>1462</v>
      </c>
      <c r="E12989" s="26">
        <v>1600</v>
      </c>
      <c r="G12989" s="21" t="s">
        <v>2985</v>
      </c>
    </row>
    <row r="12990" spans="1:7" x14ac:dyDescent="0.25">
      <c r="A12990" s="21" t="s">
        <v>2119</v>
      </c>
      <c r="B12990" s="25">
        <v>42830</v>
      </c>
      <c r="C12990" s="21" t="s">
        <v>21</v>
      </c>
      <c r="D12990" s="21" t="s">
        <v>1462</v>
      </c>
      <c r="E12990" s="26">
        <v>1600</v>
      </c>
      <c r="G12990" s="21" t="s">
        <v>2840</v>
      </c>
    </row>
    <row r="12991" spans="1:7" x14ac:dyDescent="0.25">
      <c r="A12991" s="21" t="s">
        <v>2119</v>
      </c>
      <c r="B12991" s="25">
        <v>42831</v>
      </c>
      <c r="C12991" s="21" t="s">
        <v>6</v>
      </c>
      <c r="D12991" s="21" t="s">
        <v>3281</v>
      </c>
      <c r="E12991" s="21"/>
      <c r="F12991" s="55">
        <v>961.58</v>
      </c>
      <c r="G12991" s="21" t="s">
        <v>1440</v>
      </c>
    </row>
    <row r="12992" spans="1:7" x14ac:dyDescent="0.25">
      <c r="A12992" s="21" t="s">
        <v>2119</v>
      </c>
      <c r="B12992" s="25">
        <v>42831</v>
      </c>
      <c r="C12992" s="21" t="s">
        <v>21</v>
      </c>
      <c r="D12992" s="21" t="s">
        <v>3002</v>
      </c>
      <c r="E12992" s="26">
        <v>500</v>
      </c>
      <c r="G12992" s="21" t="s">
        <v>3133</v>
      </c>
    </row>
    <row r="12993" spans="1:7" x14ac:dyDescent="0.25">
      <c r="A12993" s="21" t="s">
        <v>2119</v>
      </c>
      <c r="B12993" s="25">
        <v>42831</v>
      </c>
      <c r="C12993" s="21" t="s">
        <v>21</v>
      </c>
      <c r="D12993" s="21" t="s">
        <v>493</v>
      </c>
      <c r="E12993" s="26">
        <v>2470.73</v>
      </c>
      <c r="G12993" s="21" t="s">
        <v>2481</v>
      </c>
    </row>
    <row r="12994" spans="1:7" x14ac:dyDescent="0.25">
      <c r="A12994" s="21" t="s">
        <v>2119</v>
      </c>
      <c r="B12994" s="25">
        <v>42831</v>
      </c>
      <c r="C12994" s="21" t="s">
        <v>21</v>
      </c>
      <c r="D12994" s="21" t="s">
        <v>553</v>
      </c>
      <c r="E12994" s="26">
        <v>2771</v>
      </c>
      <c r="G12994" s="21" t="s">
        <v>1440</v>
      </c>
    </row>
    <row r="12995" spans="1:7" x14ac:dyDescent="0.25">
      <c r="A12995" s="21" t="s">
        <v>2119</v>
      </c>
      <c r="B12995" s="25">
        <v>42831</v>
      </c>
      <c r="C12995" s="21" t="s">
        <v>21</v>
      </c>
      <c r="D12995" s="21" t="s">
        <v>553</v>
      </c>
      <c r="E12995" s="26">
        <v>2571</v>
      </c>
      <c r="G12995" s="21" t="s">
        <v>3178</v>
      </c>
    </row>
    <row r="12996" spans="1:7" x14ac:dyDescent="0.25">
      <c r="A12996" s="21" t="s">
        <v>2119</v>
      </c>
      <c r="B12996" s="25">
        <v>42831</v>
      </c>
      <c r="C12996" s="21" t="s">
        <v>21</v>
      </c>
      <c r="D12996" s="21" t="s">
        <v>553</v>
      </c>
      <c r="E12996" s="26">
        <v>3305</v>
      </c>
      <c r="G12996" s="21" t="s">
        <v>3163</v>
      </c>
    </row>
    <row r="12997" spans="1:7" x14ac:dyDescent="0.25">
      <c r="A12997" s="21" t="s">
        <v>2119</v>
      </c>
      <c r="B12997" s="25">
        <v>42831</v>
      </c>
      <c r="C12997" s="21" t="s">
        <v>6</v>
      </c>
      <c r="D12997" s="21" t="s">
        <v>3709</v>
      </c>
      <c r="F12997" s="26">
        <v>141.46</v>
      </c>
      <c r="G12997" s="21" t="s">
        <v>504</v>
      </c>
    </row>
    <row r="12998" spans="1:7" x14ac:dyDescent="0.25">
      <c r="A12998" s="21" t="s">
        <v>2119</v>
      </c>
      <c r="B12998" s="25">
        <v>42832</v>
      </c>
      <c r="C12998" s="21" t="s">
        <v>6</v>
      </c>
      <c r="E12998" s="21"/>
      <c r="F12998" s="55">
        <v>26.58</v>
      </c>
      <c r="G12998" s="21" t="s">
        <v>2734</v>
      </c>
    </row>
    <row r="12999" spans="1:7" x14ac:dyDescent="0.25">
      <c r="A12999" s="21" t="s">
        <v>2119</v>
      </c>
      <c r="B12999" s="25">
        <v>42832</v>
      </c>
      <c r="C12999" s="21" t="s">
        <v>6</v>
      </c>
      <c r="D12999" s="21" t="s">
        <v>3278</v>
      </c>
      <c r="E12999" s="21"/>
      <c r="F12999" s="55">
        <v>376.11</v>
      </c>
      <c r="G12999" s="21" t="s">
        <v>3004</v>
      </c>
    </row>
    <row r="13000" spans="1:7" x14ac:dyDescent="0.25">
      <c r="A13000" s="21" t="s">
        <v>2119</v>
      </c>
      <c r="B13000" s="25">
        <v>42832</v>
      </c>
      <c r="C13000" s="21" t="s">
        <v>6</v>
      </c>
      <c r="D13000" s="21" t="s">
        <v>3279</v>
      </c>
      <c r="E13000" s="21"/>
      <c r="F13000" s="55">
        <v>434.13</v>
      </c>
      <c r="G13000" s="21" t="s">
        <v>3293</v>
      </c>
    </row>
    <row r="13001" spans="1:7" x14ac:dyDescent="0.25">
      <c r="A13001" s="21" t="s">
        <v>2119</v>
      </c>
      <c r="B13001" s="25">
        <v>42832</v>
      </c>
      <c r="C13001" s="21" t="s">
        <v>1230</v>
      </c>
      <c r="D13001" s="21" t="s">
        <v>3280</v>
      </c>
      <c r="E13001" s="21"/>
      <c r="F13001" s="55">
        <v>587.33000000000004</v>
      </c>
      <c r="G13001" s="21" t="s">
        <v>2770</v>
      </c>
    </row>
    <row r="13002" spans="1:7" x14ac:dyDescent="0.25">
      <c r="A13002" s="21" t="s">
        <v>2119</v>
      </c>
      <c r="B13002" s="25">
        <v>42832</v>
      </c>
      <c r="C13002" t="s">
        <v>6</v>
      </c>
      <c r="D13002" t="s">
        <v>1112</v>
      </c>
      <c r="F13002" s="26">
        <v>33.39</v>
      </c>
      <c r="G13002" t="s">
        <v>3450</v>
      </c>
    </row>
    <row r="13003" spans="1:7" x14ac:dyDescent="0.25">
      <c r="A13003" s="21" t="s">
        <v>2119</v>
      </c>
      <c r="B13003" s="25">
        <v>42833</v>
      </c>
      <c r="C13003" s="21" t="s">
        <v>6</v>
      </c>
      <c r="D13003" s="21" t="s">
        <v>3277</v>
      </c>
      <c r="E13003" s="21"/>
      <c r="F13003" s="55">
        <v>521.67999999999995</v>
      </c>
      <c r="G13003" s="21" t="s">
        <v>3004</v>
      </c>
    </row>
    <row r="13004" spans="1:7" x14ac:dyDescent="0.25">
      <c r="A13004" s="21" t="s">
        <v>2119</v>
      </c>
      <c r="B13004" s="25">
        <v>42835</v>
      </c>
      <c r="C13004" s="21" t="s">
        <v>6</v>
      </c>
      <c r="D13004" s="21" t="s">
        <v>3275</v>
      </c>
      <c r="E13004" s="21"/>
      <c r="F13004" s="55">
        <v>349.46</v>
      </c>
      <c r="G13004" s="21" t="s">
        <v>3293</v>
      </c>
    </row>
    <row r="13005" spans="1:7" x14ac:dyDescent="0.25">
      <c r="A13005" s="21" t="s">
        <v>2119</v>
      </c>
      <c r="B13005" s="25">
        <v>42835</v>
      </c>
      <c r="C13005" s="21" t="s">
        <v>6</v>
      </c>
      <c r="D13005" s="21" t="s">
        <v>3276</v>
      </c>
      <c r="E13005" s="21"/>
      <c r="F13005" s="55">
        <v>189.56</v>
      </c>
      <c r="G13005" s="21" t="s">
        <v>2734</v>
      </c>
    </row>
    <row r="13006" spans="1:7" x14ac:dyDescent="0.25">
      <c r="A13006" s="21" t="s">
        <v>2119</v>
      </c>
      <c r="B13006" s="25">
        <v>42835</v>
      </c>
      <c r="C13006" s="21" t="s">
        <v>21</v>
      </c>
      <c r="D13006" s="21" t="s">
        <v>40</v>
      </c>
      <c r="E13006" s="26">
        <v>4050</v>
      </c>
      <c r="G13006" s="21" t="s">
        <v>3004</v>
      </c>
    </row>
    <row r="13007" spans="1:7" x14ac:dyDescent="0.25">
      <c r="A13007" s="21" t="s">
        <v>2119</v>
      </c>
      <c r="B13007" s="25">
        <v>42835</v>
      </c>
      <c r="C13007" s="21" t="s">
        <v>21</v>
      </c>
      <c r="D13007" s="21" t="s">
        <v>40</v>
      </c>
      <c r="E13007" s="26">
        <v>2905</v>
      </c>
      <c r="G13007" s="21" t="s">
        <v>3293</v>
      </c>
    </row>
    <row r="13008" spans="1:7" x14ac:dyDescent="0.25">
      <c r="A13008" s="21" t="s">
        <v>2119</v>
      </c>
      <c r="B13008" s="25">
        <v>42835</v>
      </c>
      <c r="C13008" s="21" t="s">
        <v>21</v>
      </c>
      <c r="D13008" s="21" t="s">
        <v>40</v>
      </c>
      <c r="E13008" s="26">
        <v>750</v>
      </c>
      <c r="G13008" s="21" t="s">
        <v>2786</v>
      </c>
    </row>
    <row r="13009" spans="1:7" x14ac:dyDescent="0.25">
      <c r="A13009" s="21" t="s">
        <v>2119</v>
      </c>
      <c r="B13009" s="25">
        <v>42835</v>
      </c>
      <c r="C13009" s="21" t="s">
        <v>21</v>
      </c>
      <c r="D13009" s="21" t="s">
        <v>40</v>
      </c>
      <c r="E13009" s="26">
        <v>560</v>
      </c>
      <c r="G13009" s="21" t="s">
        <v>504</v>
      </c>
    </row>
    <row r="13010" spans="1:7" x14ac:dyDescent="0.25">
      <c r="A13010" s="21" t="s">
        <v>2119</v>
      </c>
      <c r="B13010" s="25">
        <v>42835</v>
      </c>
      <c r="C13010" s="21" t="s">
        <v>21</v>
      </c>
      <c r="D13010" s="21" t="s">
        <v>40</v>
      </c>
      <c r="E13010" s="26">
        <v>300</v>
      </c>
      <c r="G13010" s="21" t="s">
        <v>2985</v>
      </c>
    </row>
    <row r="13011" spans="1:7" x14ac:dyDescent="0.25">
      <c r="A13011" s="21" t="s">
        <v>2119</v>
      </c>
      <c r="B13011" s="25">
        <v>42835</v>
      </c>
      <c r="C13011" s="21" t="s">
        <v>21</v>
      </c>
      <c r="D13011" s="21" t="s">
        <v>40</v>
      </c>
      <c r="E13011" s="26">
        <v>560</v>
      </c>
      <c r="G13011" s="21" t="s">
        <v>2770</v>
      </c>
    </row>
    <row r="13012" spans="1:7" x14ac:dyDescent="0.25">
      <c r="A13012" s="21" t="s">
        <v>2119</v>
      </c>
      <c r="B13012" s="25">
        <v>42835</v>
      </c>
      <c r="C13012" s="21" t="s">
        <v>21</v>
      </c>
      <c r="D13012" s="21" t="s">
        <v>40</v>
      </c>
      <c r="E13012" s="26">
        <v>225</v>
      </c>
      <c r="G13012" s="21" t="s">
        <v>62</v>
      </c>
    </row>
    <row r="13013" spans="1:7" x14ac:dyDescent="0.25">
      <c r="A13013" s="21" t="s">
        <v>2119</v>
      </c>
      <c r="B13013" s="25">
        <v>42835</v>
      </c>
      <c r="C13013" s="21" t="s">
        <v>21</v>
      </c>
      <c r="D13013" s="21" t="s">
        <v>40</v>
      </c>
      <c r="E13013" s="26">
        <v>75</v>
      </c>
      <c r="G13013" s="21" t="s">
        <v>69</v>
      </c>
    </row>
    <row r="13014" spans="1:7" x14ac:dyDescent="0.25">
      <c r="A13014" s="21" t="s">
        <v>2119</v>
      </c>
      <c r="B13014" s="25">
        <v>42835</v>
      </c>
      <c r="C13014" s="21" t="s">
        <v>21</v>
      </c>
      <c r="D13014" s="21" t="s">
        <v>452</v>
      </c>
      <c r="E13014" s="26">
        <v>825</v>
      </c>
      <c r="G13014" s="21" t="s">
        <v>2840</v>
      </c>
    </row>
    <row r="13015" spans="1:7" x14ac:dyDescent="0.25">
      <c r="A13015" s="21" t="s">
        <v>2119</v>
      </c>
      <c r="B13015" s="25">
        <v>42835</v>
      </c>
      <c r="C13015" s="21" t="s">
        <v>21</v>
      </c>
      <c r="D13015" s="21" t="s">
        <v>452</v>
      </c>
      <c r="E13015" s="26">
        <v>825</v>
      </c>
      <c r="G13015" s="21" t="s">
        <v>2878</v>
      </c>
    </row>
    <row r="13016" spans="1:7" x14ac:dyDescent="0.25">
      <c r="A13016" s="21" t="s">
        <v>2119</v>
      </c>
      <c r="B13016" s="25">
        <v>42835</v>
      </c>
      <c r="C13016" s="21" t="s">
        <v>6</v>
      </c>
      <c r="D13016" s="21" t="s">
        <v>3709</v>
      </c>
      <c r="F13016" s="26">
        <v>31.16</v>
      </c>
      <c r="G13016" s="21" t="s">
        <v>3004</v>
      </c>
    </row>
    <row r="13017" spans="1:7" x14ac:dyDescent="0.25">
      <c r="A13017" s="21" t="s">
        <v>2119</v>
      </c>
      <c r="B13017" s="25">
        <v>42836</v>
      </c>
      <c r="C13017" s="21" t="s">
        <v>6</v>
      </c>
      <c r="D13017" s="21" t="s">
        <v>3269</v>
      </c>
      <c r="E13017" s="21"/>
      <c r="F13017" s="55">
        <v>1374.29</v>
      </c>
      <c r="G13017" s="21" t="s">
        <v>3293</v>
      </c>
    </row>
    <row r="13018" spans="1:7" x14ac:dyDescent="0.25">
      <c r="A13018" s="21" t="s">
        <v>2119</v>
      </c>
      <c r="B13018" s="25">
        <v>42836</v>
      </c>
      <c r="C13018" s="21" t="s">
        <v>1230</v>
      </c>
      <c r="E13018" s="21"/>
      <c r="F13018" s="55">
        <v>41.11</v>
      </c>
      <c r="G13018" s="21" t="s">
        <v>2734</v>
      </c>
    </row>
    <row r="13019" spans="1:7" x14ac:dyDescent="0.25">
      <c r="A13019" s="21" t="s">
        <v>2119</v>
      </c>
      <c r="B13019" s="25">
        <v>42836</v>
      </c>
      <c r="C13019" s="21" t="s">
        <v>6</v>
      </c>
      <c r="D13019" s="21" t="s">
        <v>3270</v>
      </c>
      <c r="E13019" s="21"/>
      <c r="F13019" s="55">
        <v>390.53</v>
      </c>
      <c r="G13019" s="21" t="s">
        <v>3293</v>
      </c>
    </row>
    <row r="13020" spans="1:7" x14ac:dyDescent="0.25">
      <c r="A13020" s="21" t="s">
        <v>2119</v>
      </c>
      <c r="B13020" s="25">
        <v>42836</v>
      </c>
      <c r="C13020" s="21" t="s">
        <v>6</v>
      </c>
      <c r="D13020" s="21" t="s">
        <v>3271</v>
      </c>
      <c r="E13020" s="21"/>
      <c r="F13020" s="55">
        <v>567.87</v>
      </c>
      <c r="G13020" s="21" t="s">
        <v>3004</v>
      </c>
    </row>
    <row r="13021" spans="1:7" x14ac:dyDescent="0.25">
      <c r="A13021" s="21" t="s">
        <v>2119</v>
      </c>
      <c r="B13021" s="25">
        <v>42836</v>
      </c>
      <c r="C13021" s="21" t="s">
        <v>6</v>
      </c>
      <c r="D13021" s="21" t="s">
        <v>3272</v>
      </c>
      <c r="E13021" s="21"/>
      <c r="F13021" s="55">
        <v>897.98</v>
      </c>
      <c r="G13021" s="21" t="s">
        <v>1440</v>
      </c>
    </row>
    <row r="13022" spans="1:7" x14ac:dyDescent="0.25">
      <c r="A13022" s="21" t="s">
        <v>2119</v>
      </c>
      <c r="B13022" s="25">
        <v>42836</v>
      </c>
      <c r="C13022" s="21" t="s">
        <v>1230</v>
      </c>
      <c r="D13022" s="21" t="s">
        <v>3273</v>
      </c>
      <c r="E13022" s="21"/>
      <c r="F13022" s="55">
        <v>90.76</v>
      </c>
      <c r="G13022" s="21" t="s">
        <v>2770</v>
      </c>
    </row>
    <row r="13023" spans="1:7" x14ac:dyDescent="0.25">
      <c r="A13023" s="21" t="s">
        <v>2119</v>
      </c>
      <c r="B13023" s="25">
        <v>42836</v>
      </c>
      <c r="C13023" s="21" t="s">
        <v>6</v>
      </c>
      <c r="D13023" s="21" t="s">
        <v>3274</v>
      </c>
      <c r="E13023" s="21"/>
      <c r="F13023" s="55">
        <v>70.63</v>
      </c>
      <c r="G13023" s="21" t="s">
        <v>1440</v>
      </c>
    </row>
    <row r="13024" spans="1:7" x14ac:dyDescent="0.25">
      <c r="A13024" s="21" t="s">
        <v>2119</v>
      </c>
      <c r="B13024" s="25">
        <v>42836</v>
      </c>
      <c r="C13024" s="21" t="s">
        <v>1015</v>
      </c>
      <c r="D13024" s="21" t="s">
        <v>1018</v>
      </c>
      <c r="E13024" s="26">
        <v>100</v>
      </c>
      <c r="G13024" s="21" t="s">
        <v>3178</v>
      </c>
    </row>
    <row r="13025" spans="1:7" x14ac:dyDescent="0.25">
      <c r="A13025" s="21" t="s">
        <v>2119</v>
      </c>
      <c r="B13025" s="25">
        <v>42837</v>
      </c>
      <c r="C13025" s="21" t="s">
        <v>6</v>
      </c>
      <c r="D13025" s="21" t="s">
        <v>3266</v>
      </c>
      <c r="E13025" s="21"/>
      <c r="F13025" s="55">
        <v>432.75</v>
      </c>
      <c r="G13025" s="21" t="s">
        <v>2038</v>
      </c>
    </row>
    <row r="13026" spans="1:7" x14ac:dyDescent="0.25">
      <c r="A13026" s="21" t="s">
        <v>2119</v>
      </c>
      <c r="B13026" s="25">
        <v>42837</v>
      </c>
      <c r="C13026" s="21" t="s">
        <v>6</v>
      </c>
      <c r="D13026" s="21" t="s">
        <v>3267</v>
      </c>
      <c r="E13026" s="21"/>
      <c r="F13026" s="55">
        <v>121.78</v>
      </c>
      <c r="G13026" s="21" t="s">
        <v>62</v>
      </c>
    </row>
    <row r="13027" spans="1:7" x14ac:dyDescent="0.25">
      <c r="A13027" s="21" t="s">
        <v>2119</v>
      </c>
      <c r="B13027" s="25">
        <v>42837</v>
      </c>
      <c r="C13027" s="21" t="s">
        <v>6</v>
      </c>
      <c r="D13027" s="21" t="s">
        <v>3268</v>
      </c>
      <c r="E13027" s="21"/>
      <c r="F13027" s="55">
        <v>221.03</v>
      </c>
      <c r="G13027" s="21" t="s">
        <v>1440</v>
      </c>
    </row>
    <row r="13028" spans="1:7" x14ac:dyDescent="0.25">
      <c r="A13028" s="21" t="s">
        <v>2119</v>
      </c>
      <c r="B13028" s="25">
        <v>42837</v>
      </c>
      <c r="C13028" s="21" t="s">
        <v>1015</v>
      </c>
      <c r="D13028" s="21" t="s">
        <v>2835</v>
      </c>
      <c r="E13028" s="26">
        <v>80</v>
      </c>
      <c r="G13028" s="21" t="s">
        <v>62</v>
      </c>
    </row>
    <row r="13029" spans="1:7" x14ac:dyDescent="0.25">
      <c r="A13029" s="21" t="s">
        <v>2119</v>
      </c>
      <c r="B13029" s="25">
        <v>42837</v>
      </c>
      <c r="C13029" s="21" t="s">
        <v>1015</v>
      </c>
      <c r="D13029" s="21" t="s">
        <v>924</v>
      </c>
      <c r="E13029" s="26">
        <v>1350</v>
      </c>
      <c r="G13029" s="21" t="s">
        <v>2770</v>
      </c>
    </row>
    <row r="13030" spans="1:7" x14ac:dyDescent="0.25">
      <c r="A13030" s="21" t="s">
        <v>2119</v>
      </c>
      <c r="B13030" s="25">
        <v>42837</v>
      </c>
      <c r="C13030" s="21" t="s">
        <v>6</v>
      </c>
      <c r="D13030" s="21" t="s">
        <v>216</v>
      </c>
      <c r="E13030" s="26">
        <v>2.5</v>
      </c>
      <c r="G13030" s="21" t="s">
        <v>3004</v>
      </c>
    </row>
    <row r="13031" spans="1:7" x14ac:dyDescent="0.25">
      <c r="A13031" s="21" t="s">
        <v>2119</v>
      </c>
      <c r="B13031" s="25">
        <v>42837</v>
      </c>
      <c r="C13031" s="21" t="s">
        <v>6</v>
      </c>
      <c r="D13031" s="21" t="s">
        <v>216</v>
      </c>
      <c r="E13031" s="26">
        <v>198.33</v>
      </c>
      <c r="G13031" s="21" t="s">
        <v>1440</v>
      </c>
    </row>
    <row r="13032" spans="1:7" x14ac:dyDescent="0.25">
      <c r="A13032" s="21" t="s">
        <v>2119</v>
      </c>
      <c r="B13032" s="25">
        <v>42838</v>
      </c>
      <c r="C13032" s="21" t="s">
        <v>6</v>
      </c>
      <c r="D13032" s="21" t="s">
        <v>3262</v>
      </c>
      <c r="E13032" s="21"/>
      <c r="F13032" s="55">
        <v>872.23</v>
      </c>
      <c r="G13032" s="21" t="s">
        <v>3293</v>
      </c>
    </row>
    <row r="13033" spans="1:7" x14ac:dyDescent="0.25">
      <c r="A13033" s="21" t="s">
        <v>2119</v>
      </c>
      <c r="B13033" s="25">
        <v>42838</v>
      </c>
      <c r="C13033" s="21" t="s">
        <v>6</v>
      </c>
      <c r="D13033" s="21" t="s">
        <v>3263</v>
      </c>
      <c r="E13033" s="21"/>
      <c r="F13033" s="55">
        <v>196.37</v>
      </c>
      <c r="G13033" s="21" t="s">
        <v>2038</v>
      </c>
    </row>
    <row r="13034" spans="1:7" x14ac:dyDescent="0.25">
      <c r="A13034" s="21" t="s">
        <v>2119</v>
      </c>
      <c r="B13034" s="25">
        <v>42838</v>
      </c>
      <c r="C13034" s="21" t="s">
        <v>6</v>
      </c>
      <c r="D13034" s="21" t="s">
        <v>3264</v>
      </c>
      <c r="E13034" s="21"/>
      <c r="F13034" s="55">
        <v>999.04</v>
      </c>
      <c r="G13034" s="21" t="s">
        <v>1440</v>
      </c>
    </row>
    <row r="13035" spans="1:7" x14ac:dyDescent="0.25">
      <c r="A13035" s="21" t="s">
        <v>2119</v>
      </c>
      <c r="B13035" s="25">
        <v>42838</v>
      </c>
      <c r="C13035" s="21" t="s">
        <v>6</v>
      </c>
      <c r="D13035" s="21" t="s">
        <v>3265</v>
      </c>
      <c r="E13035" s="21"/>
      <c r="F13035" s="55">
        <v>147.18</v>
      </c>
      <c r="G13035" s="21" t="s">
        <v>2481</v>
      </c>
    </row>
    <row r="13036" spans="1:7" x14ac:dyDescent="0.25">
      <c r="A13036" s="21" t="s">
        <v>2119</v>
      </c>
      <c r="B13036" s="25">
        <v>42838</v>
      </c>
      <c r="C13036" s="21" t="s">
        <v>1015</v>
      </c>
      <c r="D13036" s="21" t="s">
        <v>2834</v>
      </c>
      <c r="E13036" s="26">
        <v>218</v>
      </c>
      <c r="G13036" s="21" t="s">
        <v>2734</v>
      </c>
    </row>
    <row r="13037" spans="1:7" x14ac:dyDescent="0.25">
      <c r="A13037" s="21" t="s">
        <v>2119</v>
      </c>
      <c r="B13037" s="25">
        <v>42838</v>
      </c>
      <c r="C13037" s="21" t="s">
        <v>21</v>
      </c>
      <c r="D13037" s="21" t="s">
        <v>1487</v>
      </c>
      <c r="E13037" s="26">
        <v>320</v>
      </c>
      <c r="G13037" s="21" t="s">
        <v>3292</v>
      </c>
    </row>
    <row r="13038" spans="1:7" x14ac:dyDescent="0.25">
      <c r="A13038" s="21" t="s">
        <v>2119</v>
      </c>
      <c r="B13038" s="25">
        <v>42839</v>
      </c>
      <c r="C13038" s="21" t="s">
        <v>6</v>
      </c>
      <c r="D13038" s="21" t="s">
        <v>3258</v>
      </c>
      <c r="E13038" s="21"/>
      <c r="F13038" s="55">
        <v>141.84</v>
      </c>
      <c r="G13038" s="21" t="s">
        <v>3178</v>
      </c>
    </row>
    <row r="13039" spans="1:7" x14ac:dyDescent="0.25">
      <c r="A13039" s="21" t="s">
        <v>2119</v>
      </c>
      <c r="B13039" s="25">
        <v>42839</v>
      </c>
      <c r="C13039" s="21" t="s">
        <v>6</v>
      </c>
      <c r="D13039" s="21" t="s">
        <v>3259</v>
      </c>
      <c r="E13039" s="21"/>
      <c r="F13039" s="55">
        <v>194.45</v>
      </c>
      <c r="G13039" s="21" t="s">
        <v>2038</v>
      </c>
    </row>
    <row r="13040" spans="1:7" x14ac:dyDescent="0.25">
      <c r="A13040" s="21" t="s">
        <v>2119</v>
      </c>
      <c r="B13040" s="25">
        <v>42839</v>
      </c>
      <c r="C13040" s="21" t="s">
        <v>1230</v>
      </c>
      <c r="D13040" s="21" t="s">
        <v>3260</v>
      </c>
      <c r="E13040" s="21"/>
      <c r="F13040" s="55">
        <v>118.48</v>
      </c>
      <c r="G13040" s="21" t="s">
        <v>1405</v>
      </c>
    </row>
    <row r="13041" spans="1:7" x14ac:dyDescent="0.25">
      <c r="A13041" s="21" t="s">
        <v>2119</v>
      </c>
      <c r="B13041" s="25">
        <v>42839</v>
      </c>
      <c r="C13041" s="21" t="s">
        <v>6</v>
      </c>
      <c r="D13041" s="21" t="s">
        <v>3261</v>
      </c>
      <c r="E13041" s="21"/>
      <c r="F13041" s="55">
        <v>151.33000000000001</v>
      </c>
      <c r="G13041" s="21" t="s">
        <v>1440</v>
      </c>
    </row>
    <row r="13042" spans="1:7" x14ac:dyDescent="0.25">
      <c r="A13042" s="21" t="s">
        <v>2119</v>
      </c>
      <c r="B13042" s="25">
        <v>42839</v>
      </c>
      <c r="C13042" s="21" t="s">
        <v>1015</v>
      </c>
      <c r="D13042" s="21" t="s">
        <v>494</v>
      </c>
      <c r="E13042" s="26">
        <v>2750</v>
      </c>
      <c r="G13042" s="21" t="s">
        <v>2770</v>
      </c>
    </row>
    <row r="13043" spans="1:7" x14ac:dyDescent="0.25">
      <c r="A13043" s="21" t="s">
        <v>2119</v>
      </c>
      <c r="B13043" s="25">
        <v>42839</v>
      </c>
      <c r="C13043" s="21" t="s">
        <v>21</v>
      </c>
      <c r="D13043" s="21" t="s">
        <v>1216</v>
      </c>
      <c r="E13043" s="26">
        <v>250</v>
      </c>
      <c r="G13043" s="21" t="s">
        <v>1440</v>
      </c>
    </row>
    <row r="13044" spans="1:7" x14ac:dyDescent="0.25">
      <c r="A13044" s="21" t="s">
        <v>2119</v>
      </c>
      <c r="B13044" s="25">
        <v>42839</v>
      </c>
      <c r="C13044" s="21" t="s">
        <v>21</v>
      </c>
      <c r="D13044" s="21" t="s">
        <v>1216</v>
      </c>
      <c r="E13044" s="26">
        <v>250</v>
      </c>
      <c r="G13044" s="21" t="s">
        <v>3163</v>
      </c>
    </row>
    <row r="13045" spans="1:7" x14ac:dyDescent="0.25">
      <c r="A13045" s="21" t="s">
        <v>2119</v>
      </c>
      <c r="B13045" s="25">
        <v>42839</v>
      </c>
      <c r="C13045" s="21" t="s">
        <v>21</v>
      </c>
      <c r="D13045" s="21" t="s">
        <v>3289</v>
      </c>
      <c r="E13045" s="26">
        <v>520</v>
      </c>
      <c r="G13045" s="21" t="s">
        <v>2481</v>
      </c>
    </row>
    <row r="13046" spans="1:7" x14ac:dyDescent="0.25">
      <c r="A13046" s="21" t="s">
        <v>2119</v>
      </c>
      <c r="B13046" s="25">
        <v>42839</v>
      </c>
      <c r="C13046" s="21" t="s">
        <v>21</v>
      </c>
      <c r="D13046" s="21" t="s">
        <v>255</v>
      </c>
      <c r="E13046" s="26">
        <v>1200</v>
      </c>
      <c r="G13046" s="21" t="s">
        <v>3293</v>
      </c>
    </row>
    <row r="13047" spans="1:7" x14ac:dyDescent="0.25">
      <c r="A13047" s="21" t="s">
        <v>2119</v>
      </c>
      <c r="B13047" s="25">
        <v>42839</v>
      </c>
      <c r="C13047" s="21" t="s">
        <v>21</v>
      </c>
      <c r="D13047" s="21" t="s">
        <v>255</v>
      </c>
      <c r="E13047" s="26">
        <v>175</v>
      </c>
      <c r="G13047" s="21" t="s">
        <v>2770</v>
      </c>
    </row>
    <row r="13048" spans="1:7" x14ac:dyDescent="0.25">
      <c r="A13048" s="21" t="s">
        <v>2119</v>
      </c>
      <c r="B13048" s="25">
        <v>42839</v>
      </c>
      <c r="C13048" s="21" t="s">
        <v>21</v>
      </c>
      <c r="D13048" s="21" t="s">
        <v>255</v>
      </c>
      <c r="E13048" s="26">
        <v>2000</v>
      </c>
      <c r="G13048" s="21" t="s">
        <v>1440</v>
      </c>
    </row>
    <row r="13049" spans="1:7" x14ac:dyDescent="0.25">
      <c r="A13049" s="21" t="s">
        <v>2119</v>
      </c>
      <c r="B13049" s="25">
        <v>42839</v>
      </c>
      <c r="C13049" s="21" t="s">
        <v>21</v>
      </c>
      <c r="D13049" s="21" t="s">
        <v>40</v>
      </c>
      <c r="E13049" s="26">
        <v>4300</v>
      </c>
      <c r="G13049" s="21" t="s">
        <v>3004</v>
      </c>
    </row>
    <row r="13050" spans="1:7" x14ac:dyDescent="0.25">
      <c r="A13050" s="21" t="s">
        <v>2119</v>
      </c>
      <c r="B13050" s="25">
        <v>42839</v>
      </c>
      <c r="C13050" s="21" t="s">
        <v>21</v>
      </c>
      <c r="D13050" s="21" t="s">
        <v>40</v>
      </c>
      <c r="E13050" s="26">
        <v>3465</v>
      </c>
      <c r="G13050" s="21" t="s">
        <v>3293</v>
      </c>
    </row>
    <row r="13051" spans="1:7" x14ac:dyDescent="0.25">
      <c r="A13051" s="21" t="s">
        <v>2119</v>
      </c>
      <c r="B13051" s="25">
        <v>42839</v>
      </c>
      <c r="C13051" s="21" t="s">
        <v>21</v>
      </c>
      <c r="D13051" s="21" t="s">
        <v>40</v>
      </c>
      <c r="E13051" s="26">
        <v>810</v>
      </c>
      <c r="G13051" s="21" t="s">
        <v>2038</v>
      </c>
    </row>
    <row r="13052" spans="1:7" x14ac:dyDescent="0.25">
      <c r="A13052" s="21" t="s">
        <v>2119</v>
      </c>
      <c r="B13052" s="25">
        <v>42839</v>
      </c>
      <c r="C13052" s="21" t="s">
        <v>21</v>
      </c>
      <c r="D13052" s="21" t="s">
        <v>40</v>
      </c>
      <c r="E13052" s="26">
        <v>150</v>
      </c>
      <c r="G13052" s="21" t="s">
        <v>2770</v>
      </c>
    </row>
    <row r="13053" spans="1:7" x14ac:dyDescent="0.25">
      <c r="A13053" s="21" t="s">
        <v>2119</v>
      </c>
      <c r="B13053" s="25">
        <v>42839</v>
      </c>
      <c r="C13053" s="21" t="s">
        <v>21</v>
      </c>
      <c r="D13053" s="21" t="s">
        <v>40</v>
      </c>
      <c r="E13053" s="26">
        <v>200</v>
      </c>
      <c r="G13053" s="21" t="s">
        <v>3001</v>
      </c>
    </row>
    <row r="13054" spans="1:7" x14ac:dyDescent="0.25">
      <c r="A13054" s="21" t="s">
        <v>2119</v>
      </c>
      <c r="B13054" s="25">
        <v>42839</v>
      </c>
      <c r="C13054" s="21" t="s">
        <v>21</v>
      </c>
      <c r="D13054" s="21" t="s">
        <v>40</v>
      </c>
      <c r="E13054" s="26">
        <v>150</v>
      </c>
      <c r="G13054" s="21" t="s">
        <v>62</v>
      </c>
    </row>
    <row r="13055" spans="1:7" x14ac:dyDescent="0.25">
      <c r="A13055" s="21" t="s">
        <v>2119</v>
      </c>
      <c r="B13055" s="25">
        <v>42840</v>
      </c>
      <c r="C13055" s="21" t="s">
        <v>6</v>
      </c>
      <c r="D13055" s="21" t="s">
        <v>3254</v>
      </c>
      <c r="E13055" s="21"/>
      <c r="F13055" s="55">
        <v>207.39</v>
      </c>
      <c r="G13055" s="21" t="s">
        <v>1440</v>
      </c>
    </row>
    <row r="13056" spans="1:7" x14ac:dyDescent="0.25">
      <c r="A13056" s="21" t="s">
        <v>2119</v>
      </c>
      <c r="B13056" s="25">
        <v>42840</v>
      </c>
      <c r="C13056" s="21" t="s">
        <v>6</v>
      </c>
      <c r="D13056" s="21" t="s">
        <v>3255</v>
      </c>
      <c r="E13056" s="21"/>
      <c r="F13056" s="55">
        <v>160.46</v>
      </c>
      <c r="G13056" s="21" t="s">
        <v>3256</v>
      </c>
    </row>
    <row r="13057" spans="1:7" x14ac:dyDescent="0.25">
      <c r="A13057" s="21" t="s">
        <v>2119</v>
      </c>
      <c r="B13057" s="25">
        <v>42840</v>
      </c>
      <c r="C13057" s="21" t="s">
        <v>6</v>
      </c>
      <c r="D13057" s="21" t="s">
        <v>3257</v>
      </c>
      <c r="E13057" s="21"/>
      <c r="F13057" s="55">
        <v>3314.11</v>
      </c>
      <c r="G13057" s="21" t="s">
        <v>3004</v>
      </c>
    </row>
    <row r="13058" spans="1:7" x14ac:dyDescent="0.25">
      <c r="A13058" s="21" t="s">
        <v>2119</v>
      </c>
      <c r="B13058" s="25">
        <v>42841</v>
      </c>
      <c r="C13058" s="21" t="s">
        <v>1230</v>
      </c>
      <c r="E13058" s="21"/>
      <c r="F13058" s="55">
        <v>471.3</v>
      </c>
      <c r="G13058" s="21" t="s">
        <v>2734</v>
      </c>
    </row>
    <row r="13059" spans="1:7" x14ac:dyDescent="0.25">
      <c r="A13059" s="21" t="s">
        <v>2119</v>
      </c>
      <c r="B13059" s="25">
        <v>42842</v>
      </c>
      <c r="C13059" s="21" t="s">
        <v>6</v>
      </c>
      <c r="D13059" s="21" t="s">
        <v>3248</v>
      </c>
      <c r="E13059" s="21"/>
      <c r="F13059" s="55">
        <v>163.32</v>
      </c>
      <c r="G13059" s="21" t="s">
        <v>3178</v>
      </c>
    </row>
    <row r="13060" spans="1:7" x14ac:dyDescent="0.25">
      <c r="A13060" s="21" t="s">
        <v>2119</v>
      </c>
      <c r="B13060" s="25">
        <v>42842</v>
      </c>
      <c r="C13060" s="21" t="s">
        <v>1230</v>
      </c>
      <c r="D13060" s="21" t="s">
        <v>3249</v>
      </c>
      <c r="E13060" s="21"/>
      <c r="F13060" s="55">
        <v>428.24</v>
      </c>
      <c r="G13060" s="21" t="s">
        <v>3250</v>
      </c>
    </row>
    <row r="13061" spans="1:7" x14ac:dyDescent="0.25">
      <c r="A13061" s="21" t="s">
        <v>2119</v>
      </c>
      <c r="B13061" s="25">
        <v>42842</v>
      </c>
      <c r="C13061" s="21" t="s">
        <v>6</v>
      </c>
      <c r="D13061" s="21" t="s">
        <v>3251</v>
      </c>
      <c r="E13061" s="21"/>
      <c r="F13061" s="55">
        <v>28.66</v>
      </c>
      <c r="G13061" s="21" t="s">
        <v>1440</v>
      </c>
    </row>
    <row r="13062" spans="1:7" x14ac:dyDescent="0.25">
      <c r="A13062" s="21" t="s">
        <v>2119</v>
      </c>
      <c r="B13062" s="25">
        <v>42842</v>
      </c>
      <c r="C13062" s="21" t="s">
        <v>6</v>
      </c>
      <c r="D13062" s="21" t="s">
        <v>3252</v>
      </c>
      <c r="E13062" s="21"/>
      <c r="F13062" s="55">
        <v>295.83999999999997</v>
      </c>
      <c r="G13062" s="21" t="s">
        <v>1440</v>
      </c>
    </row>
    <row r="13063" spans="1:7" x14ac:dyDescent="0.25">
      <c r="A13063" s="21" t="s">
        <v>2119</v>
      </c>
      <c r="B13063" s="25">
        <v>42842</v>
      </c>
      <c r="C13063" s="21" t="s">
        <v>6</v>
      </c>
      <c r="D13063" s="21" t="s">
        <v>3253</v>
      </c>
      <c r="E13063" s="21"/>
      <c r="F13063" s="55">
        <v>135.41</v>
      </c>
      <c r="G13063" s="21" t="s">
        <v>376</v>
      </c>
    </row>
    <row r="13064" spans="1:7" x14ac:dyDescent="0.25">
      <c r="A13064" s="21" t="s">
        <v>2119</v>
      </c>
      <c r="B13064" s="25">
        <v>42842</v>
      </c>
      <c r="C13064" s="21" t="s">
        <v>1015</v>
      </c>
      <c r="D13064" s="21" t="s">
        <v>1382</v>
      </c>
      <c r="E13064" s="26">
        <v>600</v>
      </c>
      <c r="G13064" s="21" t="s">
        <v>3178</v>
      </c>
    </row>
    <row r="13065" spans="1:7" x14ac:dyDescent="0.25">
      <c r="A13065" s="21" t="s">
        <v>2119</v>
      </c>
      <c r="B13065" s="25">
        <v>42842</v>
      </c>
      <c r="C13065" s="21" t="s">
        <v>21</v>
      </c>
      <c r="D13065" s="21" t="s">
        <v>1419</v>
      </c>
      <c r="E13065" s="26">
        <v>7500</v>
      </c>
      <c r="G13065" s="21" t="s">
        <v>1440</v>
      </c>
    </row>
    <row r="13066" spans="1:7" x14ac:dyDescent="0.25">
      <c r="A13066" s="21" t="s">
        <v>2119</v>
      </c>
      <c r="B13066" s="25">
        <v>42843</v>
      </c>
      <c r="C13066" s="21" t="s">
        <v>6</v>
      </c>
      <c r="D13066" s="21" t="s">
        <v>3243</v>
      </c>
      <c r="E13066" s="21"/>
      <c r="F13066" s="55">
        <v>3752.81</v>
      </c>
      <c r="G13066" s="21" t="s">
        <v>3178</v>
      </c>
    </row>
    <row r="13067" spans="1:7" x14ac:dyDescent="0.25">
      <c r="A13067" s="21" t="s">
        <v>2119</v>
      </c>
      <c r="B13067" s="25">
        <v>42843</v>
      </c>
      <c r="C13067" s="21" t="s">
        <v>6</v>
      </c>
      <c r="D13067" s="21" t="s">
        <v>3244</v>
      </c>
      <c r="E13067" s="21"/>
      <c r="F13067" s="55">
        <v>867.04</v>
      </c>
      <c r="G13067" s="21" t="s">
        <v>3293</v>
      </c>
    </row>
    <row r="13068" spans="1:7" x14ac:dyDescent="0.25">
      <c r="A13068" s="21" t="s">
        <v>2119</v>
      </c>
      <c r="B13068" s="25">
        <v>42843</v>
      </c>
      <c r="C13068" s="21" t="s">
        <v>6</v>
      </c>
      <c r="D13068" s="21" t="s">
        <v>3245</v>
      </c>
      <c r="E13068" s="21"/>
      <c r="F13068" s="55">
        <v>793.52</v>
      </c>
      <c r="G13068" s="21" t="s">
        <v>3004</v>
      </c>
    </row>
    <row r="13069" spans="1:7" x14ac:dyDescent="0.25">
      <c r="A13069" s="21" t="s">
        <v>2119</v>
      </c>
      <c r="B13069" s="25">
        <v>42843</v>
      </c>
      <c r="C13069" s="21" t="s">
        <v>6</v>
      </c>
      <c r="D13069" s="21" t="s">
        <v>3246</v>
      </c>
      <c r="E13069" s="21"/>
      <c r="F13069" s="55">
        <v>193.09</v>
      </c>
      <c r="G13069" s="21" t="s">
        <v>376</v>
      </c>
    </row>
    <row r="13070" spans="1:7" x14ac:dyDescent="0.25">
      <c r="A13070" s="21" t="s">
        <v>2119</v>
      </c>
      <c r="B13070" s="25">
        <v>42843</v>
      </c>
      <c r="C13070" s="21" t="s">
        <v>6</v>
      </c>
      <c r="D13070" s="21" t="s">
        <v>3247</v>
      </c>
      <c r="E13070" s="21"/>
      <c r="F13070" s="55">
        <v>96.55</v>
      </c>
      <c r="G13070" s="21" t="s">
        <v>3293</v>
      </c>
    </row>
    <row r="13071" spans="1:7" x14ac:dyDescent="0.25">
      <c r="A13071" s="21" t="s">
        <v>2119</v>
      </c>
      <c r="B13071" s="25">
        <v>42844</v>
      </c>
      <c r="C13071" s="21" t="s">
        <v>6</v>
      </c>
      <c r="D13071" s="21" t="s">
        <v>3241</v>
      </c>
      <c r="E13071" s="21"/>
      <c r="F13071" s="55">
        <v>798.66</v>
      </c>
      <c r="G13071" s="21" t="s">
        <v>3293</v>
      </c>
    </row>
    <row r="13072" spans="1:7" x14ac:dyDescent="0.25">
      <c r="A13072" s="21" t="s">
        <v>2119</v>
      </c>
      <c r="B13072" s="25">
        <v>42844</v>
      </c>
      <c r="C13072" s="21" t="s">
        <v>6</v>
      </c>
      <c r="D13072" s="21" t="s">
        <v>3242</v>
      </c>
      <c r="E13072" s="21"/>
      <c r="F13072" s="55">
        <v>231.08</v>
      </c>
      <c r="G13072" s="21" t="s">
        <v>1440</v>
      </c>
    </row>
    <row r="13073" spans="1:7" x14ac:dyDescent="0.25">
      <c r="A13073" s="21" t="s">
        <v>2119</v>
      </c>
      <c r="B13073" s="25">
        <v>42844</v>
      </c>
      <c r="C13073" s="21" t="s">
        <v>21</v>
      </c>
      <c r="D13073" s="21" t="s">
        <v>3290</v>
      </c>
      <c r="E13073" s="26">
        <v>285.60000000000002</v>
      </c>
      <c r="G13073" s="21" t="s">
        <v>2121</v>
      </c>
    </row>
    <row r="13074" spans="1:7" x14ac:dyDescent="0.25">
      <c r="A13074" s="21" t="s">
        <v>2119</v>
      </c>
      <c r="B13074" s="25">
        <v>42844</v>
      </c>
      <c r="C13074" s="21" t="s">
        <v>21</v>
      </c>
      <c r="D13074" s="21" t="s">
        <v>2478</v>
      </c>
      <c r="E13074" s="26">
        <v>500</v>
      </c>
      <c r="G13074" s="21" t="s">
        <v>3178</v>
      </c>
    </row>
    <row r="13075" spans="1:7" x14ac:dyDescent="0.25">
      <c r="A13075" s="21" t="s">
        <v>2119</v>
      </c>
      <c r="B13075" s="25">
        <v>42845</v>
      </c>
      <c r="C13075" s="21" t="s">
        <v>1230</v>
      </c>
      <c r="D13075" s="21" t="s">
        <v>3237</v>
      </c>
      <c r="E13075" s="21"/>
      <c r="F13075" s="55">
        <v>203.1</v>
      </c>
      <c r="G13075" s="21" t="s">
        <v>278</v>
      </c>
    </row>
    <row r="13076" spans="1:7" x14ac:dyDescent="0.25">
      <c r="A13076" s="21" t="s">
        <v>2119</v>
      </c>
      <c r="B13076" s="25">
        <v>42845</v>
      </c>
      <c r="C13076" s="21" t="s">
        <v>1230</v>
      </c>
      <c r="D13076" s="21" t="s">
        <v>3238</v>
      </c>
      <c r="E13076" s="21"/>
      <c r="F13076" s="55">
        <v>79.47</v>
      </c>
      <c r="G13076" s="21" t="s">
        <v>278</v>
      </c>
    </row>
    <row r="13077" spans="1:7" x14ac:dyDescent="0.25">
      <c r="A13077" s="21" t="s">
        <v>2119</v>
      </c>
      <c r="B13077" s="25">
        <v>42845</v>
      </c>
      <c r="C13077" s="21" t="s">
        <v>6</v>
      </c>
      <c r="D13077" s="21" t="s">
        <v>3239</v>
      </c>
      <c r="E13077" s="21"/>
      <c r="F13077" s="55">
        <v>38.01</v>
      </c>
      <c r="G13077" s="21" t="s">
        <v>1440</v>
      </c>
    </row>
    <row r="13078" spans="1:7" x14ac:dyDescent="0.25">
      <c r="A13078" s="21" t="s">
        <v>2119</v>
      </c>
      <c r="B13078" s="25">
        <v>42845</v>
      </c>
      <c r="C13078" s="21" t="s">
        <v>6</v>
      </c>
      <c r="D13078" s="21" t="s">
        <v>3240</v>
      </c>
      <c r="E13078" s="21"/>
      <c r="F13078" s="55">
        <v>2776.5</v>
      </c>
      <c r="G13078" s="21" t="s">
        <v>1440</v>
      </c>
    </row>
    <row r="13079" spans="1:7" x14ac:dyDescent="0.25">
      <c r="A13079" s="21" t="s">
        <v>2119</v>
      </c>
      <c r="B13079" s="25">
        <v>42845</v>
      </c>
      <c r="C13079" s="21" t="s">
        <v>1015</v>
      </c>
      <c r="D13079" s="21" t="s">
        <v>2834</v>
      </c>
      <c r="E13079" s="26">
        <v>50</v>
      </c>
      <c r="G13079" s="21" t="s">
        <v>3288</v>
      </c>
    </row>
    <row r="13080" spans="1:7" x14ac:dyDescent="0.25">
      <c r="A13080" s="21" t="s">
        <v>2119</v>
      </c>
      <c r="B13080" s="25">
        <v>42845</v>
      </c>
      <c r="C13080" s="21" t="s">
        <v>21</v>
      </c>
      <c r="D13080" s="21" t="s">
        <v>924</v>
      </c>
      <c r="E13080" s="26">
        <v>2800</v>
      </c>
      <c r="G13080" s="21" t="s">
        <v>3291</v>
      </c>
    </row>
    <row r="13081" spans="1:7" x14ac:dyDescent="0.25">
      <c r="A13081" s="21" t="s">
        <v>2119</v>
      </c>
      <c r="B13081" s="25">
        <v>42845</v>
      </c>
      <c r="C13081" s="21" t="s">
        <v>6</v>
      </c>
      <c r="D13081" s="21" t="s">
        <v>216</v>
      </c>
      <c r="E13081" s="26">
        <v>544</v>
      </c>
      <c r="G13081" s="21" t="s">
        <v>3163</v>
      </c>
    </row>
    <row r="13082" spans="1:7" x14ac:dyDescent="0.25">
      <c r="A13082" s="21" t="s">
        <v>2119</v>
      </c>
      <c r="B13082" s="25">
        <v>42845</v>
      </c>
      <c r="C13082" s="21" t="s">
        <v>6</v>
      </c>
      <c r="D13082" s="21" t="s">
        <v>3709</v>
      </c>
      <c r="F13082" s="26">
        <v>234.55</v>
      </c>
      <c r="G13082" s="21" t="s">
        <v>3004</v>
      </c>
    </row>
    <row r="13083" spans="1:7" x14ac:dyDescent="0.25">
      <c r="A13083" s="21" t="s">
        <v>2119</v>
      </c>
      <c r="B13083" s="25">
        <v>42845</v>
      </c>
      <c r="C13083" t="s">
        <v>6</v>
      </c>
      <c r="D13083" t="s">
        <v>1112</v>
      </c>
      <c r="F13083" s="26">
        <v>249.42</v>
      </c>
      <c r="G13083" t="s">
        <v>3004</v>
      </c>
    </row>
    <row r="13084" spans="1:7" x14ac:dyDescent="0.25">
      <c r="A13084" s="21" t="s">
        <v>2119</v>
      </c>
      <c r="B13084" s="25">
        <v>42846</v>
      </c>
      <c r="C13084" s="21" t="s">
        <v>6</v>
      </c>
      <c r="D13084" s="21" t="s">
        <v>3231</v>
      </c>
      <c r="E13084" s="21"/>
      <c r="F13084" s="55">
        <v>146.91999999999999</v>
      </c>
      <c r="G13084" s="21" t="s">
        <v>97</v>
      </c>
    </row>
    <row r="13085" spans="1:7" x14ac:dyDescent="0.25">
      <c r="A13085" s="21" t="s">
        <v>2119</v>
      </c>
      <c r="B13085" s="25">
        <v>42846</v>
      </c>
      <c r="C13085" s="21" t="s">
        <v>6</v>
      </c>
      <c r="D13085" s="21" t="s">
        <v>3232</v>
      </c>
      <c r="E13085" s="21"/>
      <c r="F13085" s="55">
        <v>181.75</v>
      </c>
      <c r="G13085" s="21" t="s">
        <v>3004</v>
      </c>
    </row>
    <row r="13086" spans="1:7" x14ac:dyDescent="0.25">
      <c r="A13086" s="21" t="s">
        <v>2119</v>
      </c>
      <c r="B13086" s="25">
        <v>42846</v>
      </c>
      <c r="C13086" s="21" t="s">
        <v>6</v>
      </c>
      <c r="D13086" s="21" t="s">
        <v>3233</v>
      </c>
      <c r="E13086" s="21"/>
      <c r="F13086" s="55">
        <v>431.72</v>
      </c>
      <c r="G13086" s="21" t="s">
        <v>1440</v>
      </c>
    </row>
    <row r="13087" spans="1:7" x14ac:dyDescent="0.25">
      <c r="A13087" s="21" t="s">
        <v>2119</v>
      </c>
      <c r="B13087" s="25">
        <v>42846</v>
      </c>
      <c r="C13087" s="21" t="s">
        <v>6</v>
      </c>
      <c r="D13087" s="21" t="s">
        <v>3234</v>
      </c>
      <c r="E13087" s="21"/>
      <c r="F13087" s="55">
        <v>162.11000000000001</v>
      </c>
      <c r="G13087" s="21" t="s">
        <v>1631</v>
      </c>
    </row>
    <row r="13088" spans="1:7" x14ac:dyDescent="0.25">
      <c r="A13088" s="21" t="s">
        <v>2119</v>
      </c>
      <c r="B13088" s="25">
        <v>42846</v>
      </c>
      <c r="C13088" s="21" t="s">
        <v>6</v>
      </c>
      <c r="D13088" s="21" t="s">
        <v>3235</v>
      </c>
      <c r="E13088" s="21"/>
      <c r="F13088" s="55">
        <v>341.24</v>
      </c>
      <c r="G13088" s="21" t="s">
        <v>3004</v>
      </c>
    </row>
    <row r="13089" spans="1:7" x14ac:dyDescent="0.25">
      <c r="A13089" s="21" t="s">
        <v>2119</v>
      </c>
      <c r="B13089" s="25">
        <v>42846</v>
      </c>
      <c r="C13089" s="21" t="s">
        <v>6</v>
      </c>
      <c r="D13089" s="21" t="s">
        <v>3236</v>
      </c>
      <c r="E13089" s="21"/>
      <c r="F13089" s="55">
        <v>573.35</v>
      </c>
      <c r="G13089" s="21" t="s">
        <v>3293</v>
      </c>
    </row>
    <row r="13090" spans="1:7" x14ac:dyDescent="0.25">
      <c r="A13090" s="21" t="s">
        <v>2119</v>
      </c>
      <c r="B13090" s="25">
        <v>42846</v>
      </c>
      <c r="C13090" s="21" t="s">
        <v>6</v>
      </c>
      <c r="D13090" s="21" t="s">
        <v>3709</v>
      </c>
      <c r="F13090" s="26">
        <v>1307.55</v>
      </c>
      <c r="G13090" s="21" t="s">
        <v>3163</v>
      </c>
    </row>
    <row r="13091" spans="1:7" x14ac:dyDescent="0.25">
      <c r="A13091" s="21" t="s">
        <v>2119</v>
      </c>
      <c r="B13091" s="25">
        <v>42847</v>
      </c>
      <c r="C13091" s="21" t="s">
        <v>6</v>
      </c>
      <c r="D13091" s="21" t="s">
        <v>3229</v>
      </c>
      <c r="E13091" s="21"/>
      <c r="F13091" s="55">
        <v>371.4</v>
      </c>
      <c r="G13091" s="21" t="s">
        <v>3178</v>
      </c>
    </row>
    <row r="13092" spans="1:7" x14ac:dyDescent="0.25">
      <c r="A13092" s="21" t="s">
        <v>2119</v>
      </c>
      <c r="B13092" s="25">
        <v>42847</v>
      </c>
      <c r="C13092" s="21" t="s">
        <v>6</v>
      </c>
      <c r="D13092" s="21" t="s">
        <v>3230</v>
      </c>
      <c r="E13092" s="21"/>
      <c r="F13092" s="55">
        <v>163.49</v>
      </c>
      <c r="G13092" s="21" t="s">
        <v>3004</v>
      </c>
    </row>
    <row r="13093" spans="1:7" x14ac:dyDescent="0.25">
      <c r="A13093" s="21" t="s">
        <v>2119</v>
      </c>
      <c r="B13093" s="25">
        <v>42849</v>
      </c>
      <c r="C13093" s="21" t="s">
        <v>6</v>
      </c>
      <c r="D13093" s="21" t="s">
        <v>216</v>
      </c>
      <c r="E13093" s="26">
        <v>437.29</v>
      </c>
      <c r="G13093" s="21" t="s">
        <v>1440</v>
      </c>
    </row>
    <row r="13094" spans="1:7" x14ac:dyDescent="0.25">
      <c r="A13094" s="21" t="s">
        <v>2119</v>
      </c>
      <c r="B13094" s="25">
        <v>42849</v>
      </c>
      <c r="C13094" s="21" t="s">
        <v>6</v>
      </c>
      <c r="D13094" s="21" t="s">
        <v>3294</v>
      </c>
      <c r="E13094" s="21"/>
      <c r="F13094" s="55">
        <v>148.37</v>
      </c>
      <c r="G13094" s="21" t="s">
        <v>3178</v>
      </c>
    </row>
    <row r="13095" spans="1:7" x14ac:dyDescent="0.25">
      <c r="A13095" s="21" t="s">
        <v>2119</v>
      </c>
      <c r="B13095" s="25">
        <v>42849</v>
      </c>
      <c r="C13095" s="21" t="s">
        <v>6</v>
      </c>
      <c r="D13095" s="21" t="s">
        <v>3295</v>
      </c>
      <c r="E13095" s="21"/>
      <c r="F13095" s="55">
        <v>182.97</v>
      </c>
      <c r="G13095" s="21" t="s">
        <v>3004</v>
      </c>
    </row>
    <row r="13096" spans="1:7" x14ac:dyDescent="0.25">
      <c r="A13096" s="21" t="s">
        <v>2119</v>
      </c>
      <c r="B13096" s="25">
        <v>42849</v>
      </c>
      <c r="C13096" s="21" t="s">
        <v>6</v>
      </c>
      <c r="D13096" s="21" t="s">
        <v>3296</v>
      </c>
      <c r="E13096" s="21"/>
      <c r="F13096" s="55">
        <v>125.46</v>
      </c>
      <c r="G13096" s="21" t="s">
        <v>1440</v>
      </c>
    </row>
    <row r="13097" spans="1:7" x14ac:dyDescent="0.25">
      <c r="A13097" s="21" t="s">
        <v>2119</v>
      </c>
      <c r="B13097" s="25">
        <v>42849</v>
      </c>
      <c r="C13097" s="21" t="s">
        <v>6</v>
      </c>
      <c r="D13097" s="21" t="s">
        <v>3297</v>
      </c>
      <c r="E13097" s="21"/>
      <c r="F13097" s="55">
        <v>1699.7</v>
      </c>
      <c r="G13097" s="21" t="s">
        <v>3004</v>
      </c>
    </row>
    <row r="13098" spans="1:7" x14ac:dyDescent="0.25">
      <c r="A13098" s="21" t="s">
        <v>2119</v>
      </c>
      <c r="B13098" s="25">
        <v>42849</v>
      </c>
      <c r="C13098" s="21" t="s">
        <v>21</v>
      </c>
      <c r="D13098" s="21" t="s">
        <v>2549</v>
      </c>
      <c r="E13098" s="26">
        <v>1300</v>
      </c>
      <c r="G13098" s="21" t="s">
        <v>3178</v>
      </c>
    </row>
    <row r="13099" spans="1:7" x14ac:dyDescent="0.25">
      <c r="A13099" s="21" t="s">
        <v>2119</v>
      </c>
      <c r="B13099" s="25">
        <v>42849</v>
      </c>
      <c r="C13099" s="21" t="s">
        <v>21</v>
      </c>
      <c r="D13099" s="21" t="s">
        <v>40</v>
      </c>
      <c r="E13099" s="26">
        <v>2260</v>
      </c>
      <c r="G13099" s="21" t="s">
        <v>3293</v>
      </c>
    </row>
    <row r="13100" spans="1:7" x14ac:dyDescent="0.25">
      <c r="A13100" s="21" t="s">
        <v>2119</v>
      </c>
      <c r="B13100" s="25">
        <v>42849</v>
      </c>
      <c r="C13100" s="21" t="s">
        <v>21</v>
      </c>
      <c r="D13100" s="21" t="s">
        <v>40</v>
      </c>
      <c r="E13100" s="26">
        <v>1400</v>
      </c>
      <c r="G13100" s="21" t="s">
        <v>3300</v>
      </c>
    </row>
    <row r="13101" spans="1:7" x14ac:dyDescent="0.25">
      <c r="A13101" s="21" t="s">
        <v>2119</v>
      </c>
      <c r="B13101" s="25">
        <v>42849</v>
      </c>
      <c r="C13101" s="21" t="s">
        <v>21</v>
      </c>
      <c r="D13101" s="21" t="s">
        <v>40</v>
      </c>
      <c r="E13101" s="26">
        <v>4545</v>
      </c>
      <c r="G13101" s="21" t="s">
        <v>3004</v>
      </c>
    </row>
    <row r="13102" spans="1:7" x14ac:dyDescent="0.25">
      <c r="A13102" s="21" t="s">
        <v>2119</v>
      </c>
      <c r="B13102" s="25">
        <v>42849</v>
      </c>
      <c r="C13102" s="21" t="s">
        <v>21</v>
      </c>
      <c r="D13102" s="21" t="s">
        <v>40</v>
      </c>
      <c r="E13102" s="26">
        <v>320</v>
      </c>
      <c r="G13102" s="21" t="s">
        <v>278</v>
      </c>
    </row>
    <row r="13103" spans="1:7" x14ac:dyDescent="0.25">
      <c r="A13103" s="21" t="s">
        <v>2119</v>
      </c>
      <c r="B13103" s="25">
        <v>42849</v>
      </c>
      <c r="C13103" s="21" t="s">
        <v>21</v>
      </c>
      <c r="D13103" s="21" t="s">
        <v>40</v>
      </c>
      <c r="E13103" s="26">
        <v>320</v>
      </c>
      <c r="G13103" s="21" t="s">
        <v>376</v>
      </c>
    </row>
    <row r="13104" spans="1:7" x14ac:dyDescent="0.25">
      <c r="A13104" s="21" t="s">
        <v>2119</v>
      </c>
      <c r="B13104" s="25">
        <v>42849</v>
      </c>
      <c r="C13104" s="21" t="s">
        <v>21</v>
      </c>
      <c r="D13104" s="21" t="s">
        <v>40</v>
      </c>
      <c r="E13104" s="26">
        <v>250</v>
      </c>
      <c r="G13104" s="21" t="s">
        <v>2770</v>
      </c>
    </row>
    <row r="13105" spans="1:7" x14ac:dyDescent="0.25">
      <c r="A13105" s="21" t="s">
        <v>2119</v>
      </c>
      <c r="B13105" s="25">
        <v>42849</v>
      </c>
      <c r="C13105" s="21" t="s">
        <v>21</v>
      </c>
      <c r="D13105" s="21" t="s">
        <v>40</v>
      </c>
      <c r="E13105" s="26">
        <v>280</v>
      </c>
      <c r="G13105" s="21" t="s">
        <v>1631</v>
      </c>
    </row>
    <row r="13106" spans="1:7" x14ac:dyDescent="0.25">
      <c r="A13106" s="21" t="s">
        <v>2119</v>
      </c>
      <c r="B13106" s="25">
        <v>42849</v>
      </c>
      <c r="C13106" s="21" t="s">
        <v>21</v>
      </c>
      <c r="D13106" s="21" t="s">
        <v>1419</v>
      </c>
      <c r="E13106" s="26">
        <v>2200</v>
      </c>
      <c r="G13106" s="21" t="s">
        <v>1440</v>
      </c>
    </row>
    <row r="13107" spans="1:7" x14ac:dyDescent="0.25">
      <c r="A13107" s="21" t="s">
        <v>2119</v>
      </c>
      <c r="B13107" s="25">
        <v>42849</v>
      </c>
      <c r="C13107" s="21" t="s">
        <v>21</v>
      </c>
      <c r="D13107" s="21" t="s">
        <v>1419</v>
      </c>
      <c r="E13107" s="26">
        <v>3956</v>
      </c>
      <c r="G13107" s="21" t="s">
        <v>2840</v>
      </c>
    </row>
    <row r="13108" spans="1:7" x14ac:dyDescent="0.25">
      <c r="A13108" s="21" t="s">
        <v>2119</v>
      </c>
      <c r="B13108" s="25">
        <v>42849</v>
      </c>
      <c r="C13108" s="21" t="s">
        <v>21</v>
      </c>
      <c r="D13108" s="21" t="s">
        <v>2039</v>
      </c>
      <c r="E13108" s="26">
        <v>4000</v>
      </c>
      <c r="G13108" s="21" t="s">
        <v>1440</v>
      </c>
    </row>
    <row r="13109" spans="1:7" x14ac:dyDescent="0.25">
      <c r="A13109" s="21" t="s">
        <v>2119</v>
      </c>
      <c r="B13109" s="25">
        <v>42849</v>
      </c>
      <c r="C13109" s="21" t="s">
        <v>21</v>
      </c>
      <c r="D13109" s="21" t="s">
        <v>2549</v>
      </c>
      <c r="E13109" s="26">
        <v>1300</v>
      </c>
      <c r="G13109" s="21" t="s">
        <v>3163</v>
      </c>
    </row>
    <row r="13110" spans="1:7" x14ac:dyDescent="0.25">
      <c r="A13110" s="21" t="s">
        <v>2119</v>
      </c>
      <c r="B13110" s="25">
        <v>42849</v>
      </c>
      <c r="C13110" s="21" t="s">
        <v>21</v>
      </c>
      <c r="D13110" s="21" t="s">
        <v>2549</v>
      </c>
      <c r="E13110" s="26">
        <v>1300</v>
      </c>
      <c r="G13110" s="21" t="s">
        <v>1440</v>
      </c>
    </row>
    <row r="13111" spans="1:7" x14ac:dyDescent="0.25">
      <c r="A13111" s="21" t="s">
        <v>2119</v>
      </c>
      <c r="B13111" s="25">
        <v>42849</v>
      </c>
      <c r="C13111" s="21" t="s">
        <v>6</v>
      </c>
      <c r="D13111" s="21" t="s">
        <v>3709</v>
      </c>
      <c r="F13111" s="26">
        <v>627.92999999999995</v>
      </c>
      <c r="G13111" s="21" t="s">
        <v>363</v>
      </c>
    </row>
    <row r="13112" spans="1:7" x14ac:dyDescent="0.25">
      <c r="A13112" s="21" t="s">
        <v>2119</v>
      </c>
      <c r="B13112" s="25">
        <v>42850</v>
      </c>
      <c r="C13112" s="21" t="s">
        <v>6</v>
      </c>
      <c r="D13112" s="21" t="s">
        <v>3298</v>
      </c>
      <c r="E13112" s="21"/>
      <c r="F13112" s="55">
        <v>798.6</v>
      </c>
      <c r="G13112" s="21" t="s">
        <v>3178</v>
      </c>
    </row>
    <row r="13113" spans="1:7" x14ac:dyDescent="0.25">
      <c r="A13113" s="21" t="s">
        <v>2119</v>
      </c>
      <c r="B13113" s="25">
        <v>42850</v>
      </c>
      <c r="C13113" s="21" t="s">
        <v>6</v>
      </c>
      <c r="D13113" s="21" t="s">
        <v>216</v>
      </c>
      <c r="F13113" s="26">
        <v>34.049999999999997</v>
      </c>
      <c r="G13113" s="21" t="s">
        <v>3163</v>
      </c>
    </row>
    <row r="13114" spans="1:7" x14ac:dyDescent="0.25">
      <c r="A13114" s="21" t="s">
        <v>2119</v>
      </c>
      <c r="B13114" s="25">
        <v>42850</v>
      </c>
      <c r="C13114" s="21" t="s">
        <v>6</v>
      </c>
      <c r="D13114" s="21" t="s">
        <v>3709</v>
      </c>
      <c r="F13114" s="26">
        <v>197.49</v>
      </c>
      <c r="G13114" s="21" t="s">
        <v>3178</v>
      </c>
    </row>
    <row r="13115" spans="1:7" x14ac:dyDescent="0.25">
      <c r="A13115" s="21" t="s">
        <v>2119</v>
      </c>
      <c r="B13115" s="25">
        <v>42851</v>
      </c>
      <c r="C13115" s="21" t="s">
        <v>1230</v>
      </c>
      <c r="E13115" s="21"/>
      <c r="F13115" s="55">
        <v>105.85</v>
      </c>
      <c r="G13115" s="21" t="s">
        <v>2121</v>
      </c>
    </row>
    <row r="13116" spans="1:7" x14ac:dyDescent="0.25">
      <c r="A13116" s="21" t="s">
        <v>2119</v>
      </c>
      <c r="B13116" s="25">
        <v>42851</v>
      </c>
      <c r="C13116" s="21" t="s">
        <v>6</v>
      </c>
      <c r="D13116" s="21" t="s">
        <v>3299</v>
      </c>
      <c r="E13116" s="21"/>
      <c r="F13116" s="55">
        <v>858.5</v>
      </c>
      <c r="G13116" s="21" t="s">
        <v>3300</v>
      </c>
    </row>
    <row r="13117" spans="1:7" x14ac:dyDescent="0.25">
      <c r="A13117" s="21" t="s">
        <v>2119</v>
      </c>
      <c r="B13117" s="25">
        <v>42851</v>
      </c>
      <c r="C13117" s="21" t="s">
        <v>6</v>
      </c>
      <c r="D13117" s="21" t="s">
        <v>3301</v>
      </c>
      <c r="E13117" s="21"/>
      <c r="F13117" s="55">
        <v>136.74</v>
      </c>
      <c r="G13117" s="21" t="s">
        <v>1440</v>
      </c>
    </row>
    <row r="13118" spans="1:7" x14ac:dyDescent="0.25">
      <c r="A13118" s="21" t="s">
        <v>2119</v>
      </c>
      <c r="B13118" s="25">
        <v>42851</v>
      </c>
      <c r="C13118" s="21" t="s">
        <v>1230</v>
      </c>
      <c r="D13118" s="21" t="s">
        <v>3302</v>
      </c>
      <c r="E13118" s="21"/>
      <c r="F13118" s="55">
        <v>1854.51</v>
      </c>
      <c r="G13118" s="21" t="s">
        <v>3303</v>
      </c>
    </row>
    <row r="13119" spans="1:7" x14ac:dyDescent="0.25">
      <c r="A13119" s="21" t="s">
        <v>2119</v>
      </c>
      <c r="B13119" s="25">
        <v>42851</v>
      </c>
      <c r="C13119" s="21" t="s">
        <v>1015</v>
      </c>
      <c r="D13119" s="21" t="s">
        <v>1382</v>
      </c>
      <c r="E13119" s="26">
        <v>2500</v>
      </c>
      <c r="G13119" s="21" t="s">
        <v>3178</v>
      </c>
    </row>
    <row r="13120" spans="1:7" x14ac:dyDescent="0.25">
      <c r="A13120" s="21" t="s">
        <v>2119</v>
      </c>
      <c r="B13120" s="25">
        <v>42851</v>
      </c>
      <c r="C13120" s="21" t="s">
        <v>21</v>
      </c>
      <c r="D13120" s="21" t="s">
        <v>359</v>
      </c>
      <c r="E13120" s="26">
        <v>82.5</v>
      </c>
      <c r="G13120" s="21" t="s">
        <v>3178</v>
      </c>
    </row>
    <row r="13121" spans="1:7" x14ac:dyDescent="0.25">
      <c r="A13121" s="21" t="s">
        <v>2119</v>
      </c>
      <c r="B13121" s="25">
        <v>42851</v>
      </c>
      <c r="C13121" s="21" t="s">
        <v>21</v>
      </c>
      <c r="D13121" s="21" t="s">
        <v>924</v>
      </c>
      <c r="E13121" s="26">
        <v>150</v>
      </c>
      <c r="G13121" s="21" t="s">
        <v>3054</v>
      </c>
    </row>
    <row r="13122" spans="1:7" x14ac:dyDescent="0.25">
      <c r="A13122" s="21" t="s">
        <v>2119</v>
      </c>
      <c r="B13122" s="25">
        <v>42851</v>
      </c>
      <c r="C13122" s="21" t="s">
        <v>21</v>
      </c>
      <c r="D13122" s="21" t="s">
        <v>257</v>
      </c>
      <c r="E13122" s="26">
        <v>880.37</v>
      </c>
      <c r="G13122" s="21" t="s">
        <v>1440</v>
      </c>
    </row>
    <row r="13123" spans="1:7" x14ac:dyDescent="0.25">
      <c r="A13123" s="21" t="s">
        <v>2119</v>
      </c>
      <c r="B13123" s="25">
        <v>42851</v>
      </c>
      <c r="C13123" s="21" t="s">
        <v>21</v>
      </c>
      <c r="D13123" s="21" t="s">
        <v>257</v>
      </c>
      <c r="E13123" s="26">
        <v>880.37</v>
      </c>
      <c r="G13123" s="21" t="s">
        <v>3178</v>
      </c>
    </row>
    <row r="13124" spans="1:7" x14ac:dyDescent="0.25">
      <c r="A13124" s="21" t="s">
        <v>2119</v>
      </c>
      <c r="B13124" s="25">
        <v>42851</v>
      </c>
      <c r="C13124" s="21" t="s">
        <v>21</v>
      </c>
      <c r="D13124" s="21" t="s">
        <v>257</v>
      </c>
      <c r="E13124" s="26">
        <v>880.37</v>
      </c>
      <c r="G13124" s="21" t="s">
        <v>3163</v>
      </c>
    </row>
    <row r="13125" spans="1:7" x14ac:dyDescent="0.25">
      <c r="A13125" s="21" t="s">
        <v>2119</v>
      </c>
      <c r="B13125" s="25">
        <v>42852</v>
      </c>
      <c r="C13125" s="21" t="s">
        <v>6</v>
      </c>
      <c r="D13125" s="21" t="s">
        <v>3304</v>
      </c>
      <c r="E13125" s="21"/>
      <c r="F13125" s="55">
        <v>785.71</v>
      </c>
      <c r="G13125" s="21" t="s">
        <v>1440</v>
      </c>
    </row>
    <row r="13126" spans="1:7" x14ac:dyDescent="0.25">
      <c r="A13126" s="21" t="s">
        <v>2119</v>
      </c>
      <c r="B13126" s="25">
        <v>42852</v>
      </c>
      <c r="C13126" s="21" t="s">
        <v>6</v>
      </c>
      <c r="D13126" s="21" t="s">
        <v>3305</v>
      </c>
      <c r="E13126" s="21"/>
      <c r="F13126" s="55">
        <v>196.95</v>
      </c>
      <c r="G13126" s="21" t="s">
        <v>3178</v>
      </c>
    </row>
    <row r="13127" spans="1:7" x14ac:dyDescent="0.25">
      <c r="A13127" s="21" t="s">
        <v>2119</v>
      </c>
      <c r="B13127" s="25">
        <v>42852</v>
      </c>
      <c r="C13127" s="21" t="s">
        <v>6</v>
      </c>
      <c r="D13127" s="21" t="s">
        <v>3306</v>
      </c>
      <c r="E13127" s="21"/>
      <c r="F13127" s="55">
        <v>207.5</v>
      </c>
      <c r="G13127" s="21" t="s">
        <v>3293</v>
      </c>
    </row>
    <row r="13128" spans="1:7" x14ac:dyDescent="0.25">
      <c r="A13128" s="21" t="s">
        <v>2119</v>
      </c>
      <c r="B13128" s="25">
        <v>42852</v>
      </c>
      <c r="C13128" s="21" t="s">
        <v>6</v>
      </c>
      <c r="D13128" s="21" t="s">
        <v>3307</v>
      </c>
      <c r="E13128" s="21"/>
      <c r="F13128" s="55">
        <v>636.24</v>
      </c>
      <c r="G13128" s="21" t="s">
        <v>1440</v>
      </c>
    </row>
    <row r="13129" spans="1:7" x14ac:dyDescent="0.25">
      <c r="A13129" s="21" t="s">
        <v>2119</v>
      </c>
      <c r="B13129" s="25">
        <v>42852</v>
      </c>
      <c r="C13129" s="21" t="s">
        <v>1015</v>
      </c>
      <c r="D13129" s="21" t="s">
        <v>1382</v>
      </c>
      <c r="E13129" s="26">
        <v>2500</v>
      </c>
      <c r="G13129" s="21" t="s">
        <v>3178</v>
      </c>
    </row>
    <row r="13130" spans="1:7" x14ac:dyDescent="0.25">
      <c r="A13130" s="21" t="s">
        <v>2119</v>
      </c>
      <c r="B13130" s="25">
        <v>42852</v>
      </c>
      <c r="C13130" s="21" t="s">
        <v>21</v>
      </c>
      <c r="D13130" s="21" t="s">
        <v>1382</v>
      </c>
      <c r="E13130" s="26">
        <v>5000</v>
      </c>
      <c r="G13130" s="21" t="s">
        <v>3178</v>
      </c>
    </row>
    <row r="13131" spans="1:7" x14ac:dyDescent="0.25">
      <c r="A13131" s="21" t="s">
        <v>2119</v>
      </c>
      <c r="B13131" s="25">
        <v>42853</v>
      </c>
      <c r="C13131" s="21" t="s">
        <v>6</v>
      </c>
      <c r="D13131" s="21" t="s">
        <v>3308</v>
      </c>
      <c r="E13131" s="21"/>
      <c r="F13131" s="55">
        <v>310.67</v>
      </c>
      <c r="G13131" s="21" t="s">
        <v>97</v>
      </c>
    </row>
    <row r="13132" spans="1:7" x14ac:dyDescent="0.25">
      <c r="A13132" s="21" t="s">
        <v>2119</v>
      </c>
      <c r="B13132" s="25">
        <v>42853</v>
      </c>
      <c r="C13132" s="21" t="s">
        <v>6</v>
      </c>
      <c r="D13132" s="21" t="s">
        <v>3309</v>
      </c>
      <c r="E13132" s="21"/>
      <c r="F13132" s="55">
        <v>112.17</v>
      </c>
      <c r="G13132" s="21" t="s">
        <v>3178</v>
      </c>
    </row>
    <row r="13133" spans="1:7" x14ac:dyDescent="0.25">
      <c r="A13133" s="21" t="s">
        <v>2119</v>
      </c>
      <c r="B13133" s="25">
        <v>42853</v>
      </c>
      <c r="C13133" s="21" t="s">
        <v>6</v>
      </c>
      <c r="D13133" s="21" t="s">
        <v>3310</v>
      </c>
      <c r="E13133" s="21"/>
      <c r="F13133" s="55">
        <v>43.32</v>
      </c>
      <c r="G13133" s="21" t="s">
        <v>3311</v>
      </c>
    </row>
    <row r="13134" spans="1:7" x14ac:dyDescent="0.25">
      <c r="A13134" s="21" t="s">
        <v>2119</v>
      </c>
      <c r="B13134" s="25">
        <v>42853</v>
      </c>
      <c r="C13134" s="21" t="s">
        <v>6</v>
      </c>
      <c r="D13134" s="21" t="s">
        <v>3312</v>
      </c>
      <c r="E13134" s="21"/>
      <c r="F13134" s="55">
        <v>71.069999999999993</v>
      </c>
      <c r="G13134" s="21" t="s">
        <v>1440</v>
      </c>
    </row>
    <row r="13135" spans="1:7" x14ac:dyDescent="0.25">
      <c r="A13135" s="21" t="s">
        <v>2119</v>
      </c>
      <c r="B13135" s="25">
        <v>42854</v>
      </c>
      <c r="C13135" s="21" t="s">
        <v>6</v>
      </c>
      <c r="D13135" s="21" t="s">
        <v>3313</v>
      </c>
      <c r="E13135" s="21"/>
      <c r="F13135" s="55">
        <v>90.76</v>
      </c>
      <c r="G13135" s="21" t="s">
        <v>1440</v>
      </c>
    </row>
    <row r="13136" spans="1:7" x14ac:dyDescent="0.25">
      <c r="A13136" s="21" t="s">
        <v>2119</v>
      </c>
      <c r="B13136" s="25">
        <v>42854</v>
      </c>
      <c r="C13136" s="21" t="s">
        <v>1230</v>
      </c>
      <c r="D13136" s="21" t="s">
        <v>3314</v>
      </c>
      <c r="E13136" s="21"/>
      <c r="F13136" s="55">
        <v>173.2</v>
      </c>
      <c r="G13136" s="21" t="s">
        <v>3303</v>
      </c>
    </row>
    <row r="13137" spans="1:7" x14ac:dyDescent="0.25">
      <c r="A13137" s="21" t="s">
        <v>2119</v>
      </c>
      <c r="B13137" s="25">
        <v>42854</v>
      </c>
      <c r="C13137" s="21" t="s">
        <v>1230</v>
      </c>
      <c r="D13137" s="21" t="s">
        <v>3315</v>
      </c>
      <c r="E13137" s="21"/>
      <c r="F13137" s="55">
        <v>124.32</v>
      </c>
      <c r="G13137" s="21" t="s">
        <v>3303</v>
      </c>
    </row>
    <row r="13138" spans="1:7" x14ac:dyDescent="0.25">
      <c r="A13138" s="21" t="s">
        <v>2119</v>
      </c>
      <c r="B13138" s="25">
        <v>42855</v>
      </c>
      <c r="C13138" s="21" t="s">
        <v>6</v>
      </c>
      <c r="D13138" s="21" t="s">
        <v>216</v>
      </c>
      <c r="F13138" s="26">
        <v>155.25</v>
      </c>
      <c r="G13138" s="21" t="s">
        <v>1440</v>
      </c>
    </row>
    <row r="13139" spans="1:7" x14ac:dyDescent="0.25">
      <c r="A13139" s="21" t="s">
        <v>2119</v>
      </c>
      <c r="B13139" s="25">
        <v>42855</v>
      </c>
      <c r="C13139" s="21" t="s">
        <v>6</v>
      </c>
      <c r="D13139" s="21" t="s">
        <v>216</v>
      </c>
      <c r="F13139" s="26">
        <v>9</v>
      </c>
      <c r="G13139" s="21" t="s">
        <v>3178</v>
      </c>
    </row>
    <row r="13140" spans="1:7" x14ac:dyDescent="0.25">
      <c r="A13140" s="21" t="s">
        <v>2119</v>
      </c>
      <c r="B13140" s="25">
        <v>42856</v>
      </c>
      <c r="C13140" s="21" t="s">
        <v>6</v>
      </c>
      <c r="D13140" s="21" t="s">
        <v>3316</v>
      </c>
      <c r="E13140" s="21"/>
      <c r="F13140" s="55">
        <v>562.79999999999995</v>
      </c>
      <c r="G13140" s="21" t="s">
        <v>3317</v>
      </c>
    </row>
    <row r="13141" spans="1:7" x14ac:dyDescent="0.25">
      <c r="A13141" s="21" t="s">
        <v>2119</v>
      </c>
      <c r="B13141" s="25">
        <v>42856</v>
      </c>
      <c r="C13141" s="21" t="s">
        <v>21</v>
      </c>
      <c r="D13141" s="21" t="s">
        <v>40</v>
      </c>
      <c r="E13141" s="26">
        <v>1600</v>
      </c>
      <c r="G13141" s="21" t="s">
        <v>3004</v>
      </c>
    </row>
    <row r="13142" spans="1:7" x14ac:dyDescent="0.25">
      <c r="A13142" s="21" t="s">
        <v>2119</v>
      </c>
      <c r="B13142" s="25">
        <v>42856</v>
      </c>
      <c r="C13142" s="21" t="s">
        <v>21</v>
      </c>
      <c r="D13142" s="21" t="s">
        <v>40</v>
      </c>
      <c r="E13142" s="26">
        <v>1220</v>
      </c>
      <c r="G13142" s="21" t="s">
        <v>3293</v>
      </c>
    </row>
    <row r="13143" spans="1:7" x14ac:dyDescent="0.25">
      <c r="A13143" s="21" t="s">
        <v>2119</v>
      </c>
      <c r="B13143" s="25">
        <v>42856</v>
      </c>
      <c r="C13143" s="21" t="s">
        <v>21</v>
      </c>
      <c r="D13143" s="21" t="s">
        <v>40</v>
      </c>
      <c r="E13143" s="26">
        <v>435</v>
      </c>
      <c r="G13143" s="21" t="s">
        <v>223</v>
      </c>
    </row>
    <row r="13144" spans="1:7" x14ac:dyDescent="0.25">
      <c r="A13144" s="21" t="s">
        <v>2119</v>
      </c>
      <c r="B13144" s="25">
        <v>42856</v>
      </c>
      <c r="C13144" s="21" t="s">
        <v>21</v>
      </c>
      <c r="D13144" s="21" t="s">
        <v>40</v>
      </c>
      <c r="E13144" s="26">
        <v>250</v>
      </c>
      <c r="G13144" s="21" t="s">
        <v>97</v>
      </c>
    </row>
    <row r="13145" spans="1:7" x14ac:dyDescent="0.25">
      <c r="A13145" s="21" t="s">
        <v>2119</v>
      </c>
      <c r="B13145" s="25">
        <v>42856</v>
      </c>
      <c r="C13145" s="21" t="s">
        <v>21</v>
      </c>
      <c r="D13145" s="21" t="s">
        <v>40</v>
      </c>
      <c r="E13145" s="26">
        <v>1330</v>
      </c>
      <c r="G13145" s="21" t="s">
        <v>3303</v>
      </c>
    </row>
    <row r="13146" spans="1:7" x14ac:dyDescent="0.25">
      <c r="A13146" s="21" t="s">
        <v>2119</v>
      </c>
      <c r="B13146" s="25">
        <v>42856</v>
      </c>
      <c r="C13146" s="21" t="s">
        <v>21</v>
      </c>
      <c r="D13146" s="21" t="s">
        <v>40</v>
      </c>
      <c r="E13146" s="26">
        <v>1780</v>
      </c>
      <c r="G13146" s="21" t="s">
        <v>3163</v>
      </c>
    </row>
    <row r="13147" spans="1:7" x14ac:dyDescent="0.25">
      <c r="A13147" s="21" t="s">
        <v>2119</v>
      </c>
      <c r="B13147" s="25">
        <v>42857</v>
      </c>
      <c r="C13147" s="21" t="s">
        <v>6</v>
      </c>
      <c r="D13147" s="21" t="s">
        <v>3318</v>
      </c>
      <c r="E13147" s="21"/>
      <c r="F13147" s="55">
        <v>348.5</v>
      </c>
      <c r="G13147" s="21" t="s">
        <v>3178</v>
      </c>
    </row>
    <row r="13148" spans="1:7" x14ac:dyDescent="0.25">
      <c r="A13148" s="21" t="s">
        <v>2119</v>
      </c>
      <c r="B13148" s="25">
        <v>42857</v>
      </c>
      <c r="C13148" s="21" t="s">
        <v>6</v>
      </c>
      <c r="D13148" s="21" t="s">
        <v>3319</v>
      </c>
      <c r="E13148" s="21"/>
      <c r="F13148" s="55">
        <v>25.72</v>
      </c>
      <c r="G13148" s="21" t="s">
        <v>326</v>
      </c>
    </row>
    <row r="13149" spans="1:7" x14ac:dyDescent="0.25">
      <c r="A13149" s="21" t="s">
        <v>2119</v>
      </c>
      <c r="B13149" s="25">
        <v>42857</v>
      </c>
      <c r="C13149" s="21" t="s">
        <v>6</v>
      </c>
      <c r="D13149" s="21" t="s">
        <v>3320</v>
      </c>
      <c r="E13149" s="21"/>
      <c r="F13149" s="55">
        <v>203.79</v>
      </c>
      <c r="G13149" s="21" t="s">
        <v>1440</v>
      </c>
    </row>
    <row r="13150" spans="1:7" x14ac:dyDescent="0.25">
      <c r="A13150" s="21" t="s">
        <v>2119</v>
      </c>
      <c r="B13150" s="25">
        <v>42857</v>
      </c>
      <c r="C13150" s="21" t="s">
        <v>6</v>
      </c>
      <c r="D13150" s="21" t="s">
        <v>3321</v>
      </c>
      <c r="E13150" s="21"/>
      <c r="F13150" s="55">
        <v>1213.44</v>
      </c>
      <c r="G13150" s="21" t="s">
        <v>1440</v>
      </c>
    </row>
    <row r="13151" spans="1:7" x14ac:dyDescent="0.25">
      <c r="A13151" s="21" t="s">
        <v>2119</v>
      </c>
      <c r="B13151" s="25">
        <v>42857</v>
      </c>
      <c r="C13151" s="21" t="s">
        <v>6</v>
      </c>
      <c r="D13151" s="21" t="s">
        <v>3322</v>
      </c>
      <c r="E13151" s="21"/>
      <c r="F13151" s="55">
        <v>376.26</v>
      </c>
      <c r="G13151" s="21" t="s">
        <v>326</v>
      </c>
    </row>
    <row r="13152" spans="1:7" x14ac:dyDescent="0.25">
      <c r="A13152" s="21" t="s">
        <v>2119</v>
      </c>
      <c r="B13152" s="25">
        <v>42857</v>
      </c>
      <c r="C13152" s="21" t="s">
        <v>1230</v>
      </c>
      <c r="D13152" s="21" t="s">
        <v>3302</v>
      </c>
      <c r="E13152" s="21"/>
      <c r="F13152" s="55">
        <v>-191.61</v>
      </c>
      <c r="G13152" s="21" t="s">
        <v>3303</v>
      </c>
    </row>
    <row r="13153" spans="1:7" x14ac:dyDescent="0.25">
      <c r="A13153" s="21" t="s">
        <v>2119</v>
      </c>
      <c r="B13153" s="25">
        <v>42857</v>
      </c>
      <c r="C13153" s="21" t="s">
        <v>6</v>
      </c>
      <c r="D13153" s="21" t="s">
        <v>3323</v>
      </c>
      <c r="E13153" s="21"/>
      <c r="F13153" s="55">
        <v>1851.88</v>
      </c>
      <c r="G13153" s="21" t="s">
        <v>3300</v>
      </c>
    </row>
    <row r="13154" spans="1:7" x14ac:dyDescent="0.25">
      <c r="A13154" s="21" t="s">
        <v>2119</v>
      </c>
      <c r="B13154" s="25">
        <v>42857</v>
      </c>
      <c r="C13154" s="21" t="s">
        <v>1015</v>
      </c>
      <c r="D13154" s="21" t="s">
        <v>494</v>
      </c>
      <c r="E13154" s="26">
        <v>5000</v>
      </c>
      <c r="G13154" s="21" t="s">
        <v>3400</v>
      </c>
    </row>
    <row r="13155" spans="1:7" x14ac:dyDescent="0.25">
      <c r="A13155" s="21" t="s">
        <v>2119</v>
      </c>
      <c r="B13155" s="25">
        <v>42857</v>
      </c>
      <c r="C13155" s="21" t="s">
        <v>6</v>
      </c>
      <c r="D13155" s="21" t="s">
        <v>216</v>
      </c>
      <c r="F13155" s="26">
        <v>449.98</v>
      </c>
      <c r="G13155" s="21" t="s">
        <v>3163</v>
      </c>
    </row>
    <row r="13156" spans="1:7" x14ac:dyDescent="0.25">
      <c r="A13156" s="21" t="s">
        <v>2119</v>
      </c>
      <c r="B13156" s="25">
        <v>42858</v>
      </c>
      <c r="C13156" s="21" t="s">
        <v>1015</v>
      </c>
      <c r="D13156" s="21" t="s">
        <v>2834</v>
      </c>
      <c r="E13156" s="26">
        <v>111</v>
      </c>
      <c r="G13156" s="21" t="s">
        <v>2734</v>
      </c>
    </row>
    <row r="13157" spans="1:7" x14ac:dyDescent="0.25">
      <c r="A13157" s="21" t="s">
        <v>2119</v>
      </c>
      <c r="B13157" s="25">
        <v>42858</v>
      </c>
      <c r="C13157" s="21" t="s">
        <v>21</v>
      </c>
      <c r="D13157" s="21" t="s">
        <v>1216</v>
      </c>
      <c r="E13157" s="26">
        <v>100</v>
      </c>
      <c r="G13157" s="21" t="s">
        <v>1556</v>
      </c>
    </row>
    <row r="13158" spans="1:7" x14ac:dyDescent="0.25">
      <c r="A13158" s="21" t="s">
        <v>2119</v>
      </c>
      <c r="B13158" s="25">
        <v>42858</v>
      </c>
      <c r="C13158" s="21" t="s">
        <v>21</v>
      </c>
      <c r="D13158" s="21" t="s">
        <v>1216</v>
      </c>
      <c r="E13158" s="26">
        <v>400</v>
      </c>
      <c r="G13158" s="21" t="s">
        <v>3178</v>
      </c>
    </row>
    <row r="13159" spans="1:7" x14ac:dyDescent="0.25">
      <c r="A13159" s="21" t="s">
        <v>2119</v>
      </c>
      <c r="B13159" s="25">
        <v>42859</v>
      </c>
      <c r="C13159" s="21" t="s">
        <v>6</v>
      </c>
      <c r="D13159" s="21" t="s">
        <v>3324</v>
      </c>
      <c r="E13159" s="21"/>
      <c r="F13159" s="55">
        <v>21.22</v>
      </c>
      <c r="G13159" s="21" t="s">
        <v>62</v>
      </c>
    </row>
    <row r="13160" spans="1:7" x14ac:dyDescent="0.25">
      <c r="A13160" s="21" t="s">
        <v>2119</v>
      </c>
      <c r="B13160" s="25">
        <v>42859</v>
      </c>
      <c r="C13160" s="21" t="s">
        <v>6</v>
      </c>
      <c r="D13160" s="21" t="s">
        <v>3325</v>
      </c>
      <c r="E13160" s="21"/>
      <c r="F13160" s="55">
        <v>985.09</v>
      </c>
      <c r="G13160" s="21" t="s">
        <v>3326</v>
      </c>
    </row>
    <row r="13161" spans="1:7" x14ac:dyDescent="0.25">
      <c r="A13161" s="21" t="s">
        <v>2119</v>
      </c>
      <c r="B13161" s="25">
        <v>42859</v>
      </c>
      <c r="C13161" s="21" t="s">
        <v>6</v>
      </c>
      <c r="D13161" s="21" t="s">
        <v>3327</v>
      </c>
      <c r="E13161" s="21"/>
      <c r="F13161" s="55">
        <v>1071.04</v>
      </c>
      <c r="G13161" s="21" t="s">
        <v>3163</v>
      </c>
    </row>
    <row r="13162" spans="1:7" x14ac:dyDescent="0.25">
      <c r="A13162" s="21" t="s">
        <v>2119</v>
      </c>
      <c r="B13162" s="25">
        <v>42859</v>
      </c>
      <c r="C13162" s="21" t="s">
        <v>6</v>
      </c>
      <c r="D13162" s="21" t="s">
        <v>216</v>
      </c>
      <c r="F13162" s="26">
        <v>449.98</v>
      </c>
      <c r="G13162" s="21" t="s">
        <v>3163</v>
      </c>
    </row>
    <row r="13163" spans="1:7" x14ac:dyDescent="0.25">
      <c r="A13163" s="21" t="s">
        <v>2119</v>
      </c>
      <c r="B13163" s="25">
        <v>42859</v>
      </c>
      <c r="C13163" s="21" t="s">
        <v>6</v>
      </c>
      <c r="D13163" s="21" t="s">
        <v>3709</v>
      </c>
      <c r="F13163" s="26">
        <v>693.19</v>
      </c>
      <c r="G13163" s="21" t="s">
        <v>3163</v>
      </c>
    </row>
    <row r="13164" spans="1:7" x14ac:dyDescent="0.25">
      <c r="A13164" s="21" t="s">
        <v>2119</v>
      </c>
      <c r="B13164" s="25">
        <v>42860</v>
      </c>
      <c r="C13164" s="21" t="s">
        <v>6</v>
      </c>
      <c r="D13164" s="21" t="s">
        <v>3328</v>
      </c>
      <c r="E13164" s="21"/>
      <c r="F13164" s="55">
        <v>181.17</v>
      </c>
      <c r="G13164" s="21" t="s">
        <v>3178</v>
      </c>
    </row>
    <row r="13165" spans="1:7" x14ac:dyDescent="0.25">
      <c r="A13165" s="21" t="s">
        <v>2119</v>
      </c>
      <c r="B13165" s="25">
        <v>42860</v>
      </c>
      <c r="C13165" s="21" t="s">
        <v>6</v>
      </c>
      <c r="D13165" s="21" t="s">
        <v>3329</v>
      </c>
      <c r="E13165" s="21"/>
      <c r="F13165" s="55">
        <v>31.26</v>
      </c>
      <c r="G13165" s="21" t="s">
        <v>1556</v>
      </c>
    </row>
    <row r="13166" spans="1:7" x14ac:dyDescent="0.25">
      <c r="A13166" s="21" t="s">
        <v>2119</v>
      </c>
      <c r="B13166" s="25">
        <v>42860</v>
      </c>
      <c r="C13166" s="21" t="s">
        <v>6</v>
      </c>
      <c r="D13166" s="21" t="s">
        <v>3330</v>
      </c>
      <c r="E13166" s="21"/>
      <c r="F13166" s="55">
        <v>876.7</v>
      </c>
      <c r="G13166" s="21" t="s">
        <v>1440</v>
      </c>
    </row>
    <row r="13167" spans="1:7" x14ac:dyDescent="0.25">
      <c r="A13167" s="21" t="s">
        <v>2119</v>
      </c>
      <c r="B13167" s="25">
        <v>42860</v>
      </c>
      <c r="C13167" s="21" t="s">
        <v>6</v>
      </c>
      <c r="E13167" s="21"/>
      <c r="F13167" s="55">
        <v>-31.26</v>
      </c>
      <c r="G13167" s="21" t="s">
        <v>1556</v>
      </c>
    </row>
    <row r="13168" spans="1:7" x14ac:dyDescent="0.25">
      <c r="A13168" s="21" t="s">
        <v>2119</v>
      </c>
      <c r="B13168" s="25">
        <v>42860</v>
      </c>
      <c r="C13168" s="21" t="s">
        <v>6</v>
      </c>
      <c r="D13168" s="21" t="s">
        <v>3331</v>
      </c>
      <c r="E13168" s="21"/>
      <c r="F13168" s="55">
        <v>31.77</v>
      </c>
      <c r="G13168" s="21" t="s">
        <v>1556</v>
      </c>
    </row>
    <row r="13169" spans="1:7" x14ac:dyDescent="0.25">
      <c r="A13169" s="21" t="s">
        <v>2119</v>
      </c>
      <c r="B13169" s="25">
        <v>42860</v>
      </c>
      <c r="C13169" s="21" t="s">
        <v>6</v>
      </c>
      <c r="D13169" s="21" t="s">
        <v>3332</v>
      </c>
      <c r="E13169" s="21"/>
      <c r="F13169" s="55">
        <v>271.89</v>
      </c>
      <c r="G13169" s="21" t="s">
        <v>3326</v>
      </c>
    </row>
    <row r="13170" spans="1:7" x14ac:dyDescent="0.25">
      <c r="A13170" s="21" t="s">
        <v>2119</v>
      </c>
      <c r="B13170" s="25">
        <v>42860</v>
      </c>
      <c r="C13170" s="21" t="s">
        <v>6</v>
      </c>
      <c r="D13170" s="21" t="s">
        <v>3333</v>
      </c>
      <c r="E13170" s="21"/>
      <c r="F13170" s="55">
        <v>2848.57</v>
      </c>
      <c r="G13170" s="21" t="s">
        <v>3163</v>
      </c>
    </row>
    <row r="13171" spans="1:7" x14ac:dyDescent="0.25">
      <c r="A13171" s="21" t="s">
        <v>2119</v>
      </c>
      <c r="B13171" s="25">
        <v>42860</v>
      </c>
      <c r="C13171" s="21" t="s">
        <v>6</v>
      </c>
      <c r="D13171" s="21" t="s">
        <v>3334</v>
      </c>
      <c r="E13171" s="21"/>
      <c r="F13171" s="55">
        <v>95.66</v>
      </c>
      <c r="G13171" s="21" t="s">
        <v>2762</v>
      </c>
    </row>
    <row r="13172" spans="1:7" x14ac:dyDescent="0.25">
      <c r="A13172" s="21" t="s">
        <v>2119</v>
      </c>
      <c r="B13172" s="25">
        <v>42861</v>
      </c>
      <c r="C13172" s="21" t="s">
        <v>6</v>
      </c>
      <c r="D13172" s="21" t="s">
        <v>3335</v>
      </c>
      <c r="E13172" s="21"/>
      <c r="F13172" s="55">
        <v>302.89</v>
      </c>
      <c r="G13172" s="21" t="s">
        <v>3163</v>
      </c>
    </row>
    <row r="13173" spans="1:7" x14ac:dyDescent="0.25">
      <c r="A13173" s="21" t="s">
        <v>2119</v>
      </c>
      <c r="B13173" s="25">
        <v>42861</v>
      </c>
      <c r="C13173" s="21" t="s">
        <v>6</v>
      </c>
      <c r="D13173" s="21" t="s">
        <v>3336</v>
      </c>
      <c r="E13173" s="21"/>
      <c r="F13173" s="55">
        <v>402.92</v>
      </c>
      <c r="G13173" s="21" t="s">
        <v>1440</v>
      </c>
    </row>
    <row r="13174" spans="1:7" x14ac:dyDescent="0.25">
      <c r="A13174" s="21" t="s">
        <v>2119</v>
      </c>
      <c r="B13174" s="25">
        <v>42863</v>
      </c>
      <c r="C13174" s="21" t="s">
        <v>6</v>
      </c>
      <c r="D13174" s="21" t="s">
        <v>3337</v>
      </c>
      <c r="E13174" s="21"/>
      <c r="F13174" s="55">
        <v>391.16</v>
      </c>
      <c r="G13174" s="21" t="s">
        <v>3178</v>
      </c>
    </row>
    <row r="13175" spans="1:7" x14ac:dyDescent="0.25">
      <c r="A13175" s="21" t="s">
        <v>2119</v>
      </c>
      <c r="B13175" s="25">
        <v>42863</v>
      </c>
      <c r="C13175" s="21" t="s">
        <v>6</v>
      </c>
      <c r="D13175" s="21" t="s">
        <v>3338</v>
      </c>
      <c r="E13175" s="21"/>
      <c r="F13175" s="55">
        <v>327.33</v>
      </c>
      <c r="G13175" s="21" t="s">
        <v>3163</v>
      </c>
    </row>
    <row r="13176" spans="1:7" x14ac:dyDescent="0.25">
      <c r="A13176" s="21" t="s">
        <v>2119</v>
      </c>
      <c r="B13176" s="25">
        <v>42863</v>
      </c>
      <c r="C13176" s="21" t="s">
        <v>6</v>
      </c>
      <c r="D13176" s="21" t="s">
        <v>3339</v>
      </c>
      <c r="E13176" s="21"/>
      <c r="F13176" s="55">
        <v>277.01</v>
      </c>
      <c r="G13176" s="21" t="s">
        <v>3326</v>
      </c>
    </row>
    <row r="13177" spans="1:7" x14ac:dyDescent="0.25">
      <c r="A13177" s="21" t="s">
        <v>2119</v>
      </c>
      <c r="B13177" s="25">
        <v>42863</v>
      </c>
      <c r="C13177" s="21" t="s">
        <v>1230</v>
      </c>
      <c r="D13177" s="21" t="s">
        <v>3340</v>
      </c>
      <c r="E13177" s="21"/>
      <c r="F13177" s="55">
        <v>114.52</v>
      </c>
      <c r="G13177" s="21" t="s">
        <v>3341</v>
      </c>
    </row>
    <row r="13178" spans="1:7" x14ac:dyDescent="0.25">
      <c r="A13178" s="21" t="s">
        <v>2119</v>
      </c>
      <c r="B13178" s="25">
        <v>42863</v>
      </c>
      <c r="C13178" s="21" t="s">
        <v>6</v>
      </c>
      <c r="D13178" s="21" t="s">
        <v>3342</v>
      </c>
      <c r="E13178" s="21"/>
      <c r="F13178" s="55">
        <v>1491.46</v>
      </c>
      <c r="G13178" s="21" t="s">
        <v>2121</v>
      </c>
    </row>
    <row r="13179" spans="1:7" x14ac:dyDescent="0.25">
      <c r="A13179" s="21" t="s">
        <v>2119</v>
      </c>
      <c r="B13179" s="25">
        <v>42863</v>
      </c>
      <c r="C13179" s="21" t="s">
        <v>6</v>
      </c>
      <c r="D13179" s="21" t="s">
        <v>3343</v>
      </c>
      <c r="E13179" s="21"/>
      <c r="F13179" s="55">
        <v>56.06</v>
      </c>
      <c r="G13179" s="21" t="s">
        <v>1440</v>
      </c>
    </row>
    <row r="13180" spans="1:7" x14ac:dyDescent="0.25">
      <c r="A13180" s="21" t="s">
        <v>2119</v>
      </c>
      <c r="B13180" s="25">
        <v>42863</v>
      </c>
      <c r="C13180" s="21" t="s">
        <v>1015</v>
      </c>
      <c r="D13180" s="21" t="s">
        <v>1216</v>
      </c>
      <c r="E13180" s="26">
        <v>390</v>
      </c>
      <c r="G13180" s="21" t="s">
        <v>3300</v>
      </c>
    </row>
    <row r="13181" spans="1:7" x14ac:dyDescent="0.25">
      <c r="A13181" s="21" t="s">
        <v>2119</v>
      </c>
      <c r="B13181" s="25">
        <v>42863</v>
      </c>
      <c r="C13181" s="21" t="s">
        <v>21</v>
      </c>
      <c r="D13181" s="21" t="s">
        <v>1419</v>
      </c>
      <c r="E13181" s="26">
        <v>9268</v>
      </c>
      <c r="G13181" s="21" t="s">
        <v>1440</v>
      </c>
    </row>
    <row r="13182" spans="1:7" x14ac:dyDescent="0.25">
      <c r="A13182" s="21" t="s">
        <v>2119</v>
      </c>
      <c r="B13182" s="25">
        <v>42863</v>
      </c>
      <c r="C13182" s="21" t="s">
        <v>21</v>
      </c>
      <c r="D13182" s="21" t="s">
        <v>40</v>
      </c>
      <c r="E13182" s="26">
        <v>4960</v>
      </c>
      <c r="G13182" s="21" t="s">
        <v>3163</v>
      </c>
    </row>
    <row r="13183" spans="1:7" x14ac:dyDescent="0.25">
      <c r="A13183" s="21" t="s">
        <v>2119</v>
      </c>
      <c r="B13183" s="25">
        <v>42863</v>
      </c>
      <c r="C13183" s="21" t="s">
        <v>21</v>
      </c>
      <c r="D13183" s="21" t="s">
        <v>40</v>
      </c>
      <c r="E13183" s="26">
        <v>1260</v>
      </c>
      <c r="G13183" s="21" t="s">
        <v>3341</v>
      </c>
    </row>
    <row r="13184" spans="1:7" x14ac:dyDescent="0.25">
      <c r="A13184" s="21" t="s">
        <v>2119</v>
      </c>
      <c r="B13184" s="25">
        <v>42863</v>
      </c>
      <c r="C13184" s="21" t="s">
        <v>21</v>
      </c>
      <c r="D13184" s="21" t="s">
        <v>40</v>
      </c>
      <c r="E13184" s="26">
        <v>300</v>
      </c>
      <c r="G13184" s="21" t="s">
        <v>3293</v>
      </c>
    </row>
    <row r="13185" spans="1:7" x14ac:dyDescent="0.25">
      <c r="A13185" s="21" t="s">
        <v>2119</v>
      </c>
      <c r="B13185" s="25">
        <v>42863</v>
      </c>
      <c r="C13185" s="21" t="s">
        <v>21</v>
      </c>
      <c r="D13185" s="21" t="s">
        <v>40</v>
      </c>
      <c r="E13185" s="26">
        <v>315</v>
      </c>
      <c r="G13185" s="21" t="s">
        <v>1440</v>
      </c>
    </row>
    <row r="13186" spans="1:7" x14ac:dyDescent="0.25">
      <c r="A13186" s="21" t="s">
        <v>2119</v>
      </c>
      <c r="B13186" s="25">
        <v>42863</v>
      </c>
      <c r="C13186" s="21" t="s">
        <v>21</v>
      </c>
      <c r="D13186" s="21" t="s">
        <v>40</v>
      </c>
      <c r="E13186" s="26">
        <v>225</v>
      </c>
      <c r="G13186" s="21" t="s">
        <v>326</v>
      </c>
    </row>
    <row r="13187" spans="1:7" x14ac:dyDescent="0.25">
      <c r="A13187" s="21" t="s">
        <v>2119</v>
      </c>
      <c r="B13187" s="25">
        <v>42863</v>
      </c>
      <c r="C13187" s="21" t="s">
        <v>21</v>
      </c>
      <c r="D13187" s="21" t="s">
        <v>40</v>
      </c>
      <c r="E13187" s="26">
        <v>420</v>
      </c>
      <c r="G13187" s="21" t="s">
        <v>2762</v>
      </c>
    </row>
    <row r="13188" spans="1:7" x14ac:dyDescent="0.25">
      <c r="A13188" s="21" t="s">
        <v>2119</v>
      </c>
      <c r="B13188" s="25">
        <v>42863</v>
      </c>
      <c r="C13188" s="21" t="s">
        <v>21</v>
      </c>
      <c r="D13188" s="21" t="s">
        <v>452</v>
      </c>
      <c r="E13188" s="26">
        <v>1920</v>
      </c>
      <c r="G13188" s="21" t="s">
        <v>3293</v>
      </c>
    </row>
    <row r="13189" spans="1:7" x14ac:dyDescent="0.25">
      <c r="A13189" s="21" t="s">
        <v>2119</v>
      </c>
      <c r="B13189" s="25">
        <v>42863</v>
      </c>
      <c r="C13189" s="21" t="s">
        <v>21</v>
      </c>
      <c r="D13189" s="21" t="s">
        <v>3289</v>
      </c>
      <c r="E13189" s="26">
        <v>624</v>
      </c>
      <c r="G13189" s="21" t="s">
        <v>2481</v>
      </c>
    </row>
    <row r="13190" spans="1:7" x14ac:dyDescent="0.25">
      <c r="A13190" s="21" t="s">
        <v>2119</v>
      </c>
      <c r="B13190" s="25">
        <v>42863</v>
      </c>
      <c r="C13190" s="21" t="s">
        <v>6</v>
      </c>
      <c r="D13190" s="21" t="s">
        <v>216</v>
      </c>
      <c r="F13190" s="26">
        <v>46.15</v>
      </c>
      <c r="G13190" s="21" t="s">
        <v>3163</v>
      </c>
    </row>
    <row r="13191" spans="1:7" x14ac:dyDescent="0.25">
      <c r="A13191" s="21" t="s">
        <v>2119</v>
      </c>
      <c r="B13191" s="25">
        <v>42864</v>
      </c>
      <c r="C13191" s="21" t="s">
        <v>6</v>
      </c>
      <c r="D13191" s="21" t="s">
        <v>3344</v>
      </c>
      <c r="E13191" s="21"/>
      <c r="F13191" s="55">
        <v>179.43</v>
      </c>
      <c r="G13191" s="21" t="s">
        <v>3300</v>
      </c>
    </row>
    <row r="13192" spans="1:7" x14ac:dyDescent="0.25">
      <c r="A13192" s="21" t="s">
        <v>2119</v>
      </c>
      <c r="B13192" s="25">
        <v>42864</v>
      </c>
      <c r="C13192" s="21" t="s">
        <v>6</v>
      </c>
      <c r="D13192" s="21" t="s">
        <v>3345</v>
      </c>
      <c r="E13192" s="21"/>
      <c r="F13192" s="55">
        <v>394.94</v>
      </c>
      <c r="G13192" s="21" t="s">
        <v>3326</v>
      </c>
    </row>
    <row r="13193" spans="1:7" x14ac:dyDescent="0.25">
      <c r="A13193" s="21" t="s">
        <v>2119</v>
      </c>
      <c r="B13193" s="25">
        <v>42864</v>
      </c>
      <c r="C13193" s="21" t="s">
        <v>6</v>
      </c>
      <c r="D13193" s="21" t="s">
        <v>3346</v>
      </c>
      <c r="E13193" s="21"/>
      <c r="F13193" s="55">
        <v>937.18</v>
      </c>
      <c r="G13193" s="21" t="s">
        <v>3300</v>
      </c>
    </row>
    <row r="13194" spans="1:7" x14ac:dyDescent="0.25">
      <c r="A13194" s="21" t="s">
        <v>2119</v>
      </c>
      <c r="B13194" s="25">
        <v>42864</v>
      </c>
      <c r="C13194" s="21" t="s">
        <v>6</v>
      </c>
      <c r="E13194" s="21"/>
      <c r="F13194" s="55">
        <v>-342.49</v>
      </c>
      <c r="G13194" s="21" t="s">
        <v>2734</v>
      </c>
    </row>
    <row r="13195" spans="1:7" x14ac:dyDescent="0.25">
      <c r="A13195" s="21" t="s">
        <v>2119</v>
      </c>
      <c r="B13195" s="25">
        <v>42864</v>
      </c>
      <c r="C13195" s="21" t="s">
        <v>6</v>
      </c>
      <c r="D13195" s="21" t="s">
        <v>3347</v>
      </c>
      <c r="E13195" s="21"/>
      <c r="F13195" s="55">
        <v>1163.43</v>
      </c>
      <c r="G13195" s="21" t="s">
        <v>1440</v>
      </c>
    </row>
    <row r="13196" spans="1:7" x14ac:dyDescent="0.25">
      <c r="A13196" s="21" t="s">
        <v>2119</v>
      </c>
      <c r="B13196" s="25">
        <v>42864</v>
      </c>
      <c r="C13196" s="21" t="s">
        <v>6</v>
      </c>
      <c r="D13196" s="21" t="s">
        <v>3348</v>
      </c>
      <c r="E13196" s="21"/>
      <c r="F13196" s="55">
        <v>388.17</v>
      </c>
      <c r="G13196" s="21" t="s">
        <v>3349</v>
      </c>
    </row>
    <row r="13197" spans="1:7" x14ac:dyDescent="0.25">
      <c r="A13197" s="21" t="s">
        <v>2119</v>
      </c>
      <c r="B13197" s="25">
        <v>42864</v>
      </c>
      <c r="C13197" s="21" t="s">
        <v>21</v>
      </c>
      <c r="D13197" s="21" t="s">
        <v>494</v>
      </c>
      <c r="E13197" s="26">
        <v>1500</v>
      </c>
      <c r="G13197" s="21" t="s">
        <v>3178</v>
      </c>
    </row>
    <row r="13198" spans="1:7" x14ac:dyDescent="0.25">
      <c r="A13198" s="21" t="s">
        <v>2119</v>
      </c>
      <c r="B13198" s="25">
        <v>42865</v>
      </c>
      <c r="C13198" s="21" t="s">
        <v>1230</v>
      </c>
      <c r="D13198" s="21" t="s">
        <v>3350</v>
      </c>
      <c r="E13198" s="21"/>
      <c r="F13198" s="55">
        <v>683.56</v>
      </c>
      <c r="G13198" s="21" t="s">
        <v>3341</v>
      </c>
    </row>
    <row r="13199" spans="1:7" x14ac:dyDescent="0.25">
      <c r="A13199" s="21" t="s">
        <v>2119</v>
      </c>
      <c r="B13199" s="25">
        <v>42865</v>
      </c>
      <c r="C13199" s="21" t="s">
        <v>6</v>
      </c>
      <c r="D13199" s="21" t="s">
        <v>3351</v>
      </c>
      <c r="E13199" s="21"/>
      <c r="F13199" s="55">
        <v>283.72000000000003</v>
      </c>
      <c r="G13199" s="21" t="s">
        <v>2985</v>
      </c>
    </row>
    <row r="13200" spans="1:7" x14ac:dyDescent="0.25">
      <c r="A13200" s="21" t="s">
        <v>2119</v>
      </c>
      <c r="B13200" s="25">
        <v>42865</v>
      </c>
      <c r="C13200" s="21" t="s">
        <v>6</v>
      </c>
      <c r="D13200" s="21" t="s">
        <v>3352</v>
      </c>
      <c r="E13200" s="21"/>
      <c r="F13200" s="55">
        <v>91.75</v>
      </c>
      <c r="G13200" s="21" t="s">
        <v>2985</v>
      </c>
    </row>
    <row r="13201" spans="1:7" x14ac:dyDescent="0.25">
      <c r="A13201" s="21" t="s">
        <v>2119</v>
      </c>
      <c r="B13201" s="25">
        <v>42865</v>
      </c>
      <c r="C13201" s="21" t="s">
        <v>6</v>
      </c>
      <c r="D13201" s="21" t="s">
        <v>3353</v>
      </c>
      <c r="E13201" s="21"/>
      <c r="F13201" s="55">
        <v>657.5</v>
      </c>
      <c r="G13201" s="21" t="s">
        <v>3004</v>
      </c>
    </row>
    <row r="13202" spans="1:7" x14ac:dyDescent="0.25">
      <c r="A13202" s="21" t="s">
        <v>2119</v>
      </c>
      <c r="B13202" s="25">
        <v>42865</v>
      </c>
      <c r="C13202" s="21" t="s">
        <v>6</v>
      </c>
      <c r="D13202" s="21" t="s">
        <v>3354</v>
      </c>
      <c r="E13202" s="21"/>
      <c r="F13202" s="55">
        <v>197.91</v>
      </c>
      <c r="G13202" s="21" t="s">
        <v>1440</v>
      </c>
    </row>
    <row r="13203" spans="1:7" x14ac:dyDescent="0.25">
      <c r="A13203" s="21" t="s">
        <v>2119</v>
      </c>
      <c r="B13203" s="25">
        <v>42865</v>
      </c>
      <c r="C13203" s="21" t="s">
        <v>21</v>
      </c>
      <c r="D13203" s="21" t="s">
        <v>3401</v>
      </c>
      <c r="E13203" s="26">
        <v>-67527</v>
      </c>
      <c r="G13203" s="21" t="s">
        <v>1006</v>
      </c>
    </row>
    <row r="13204" spans="1:7" x14ac:dyDescent="0.25">
      <c r="A13204" s="21" t="s">
        <v>2119</v>
      </c>
      <c r="B13204" s="25">
        <v>42865</v>
      </c>
      <c r="C13204" s="21" t="s">
        <v>21</v>
      </c>
      <c r="D13204" s="21" t="s">
        <v>255</v>
      </c>
      <c r="E13204" s="26">
        <v>2000</v>
      </c>
      <c r="G13204" s="21" t="s">
        <v>1440</v>
      </c>
    </row>
    <row r="13205" spans="1:7" x14ac:dyDescent="0.25">
      <c r="A13205" s="21" t="s">
        <v>2119</v>
      </c>
      <c r="B13205" s="25">
        <v>42865</v>
      </c>
      <c r="C13205" s="21" t="s">
        <v>21</v>
      </c>
      <c r="D13205" s="21" t="s">
        <v>255</v>
      </c>
      <c r="E13205" s="26">
        <v>2500</v>
      </c>
      <c r="G13205" s="21" t="s">
        <v>3300</v>
      </c>
    </row>
    <row r="13206" spans="1:7" x14ac:dyDescent="0.25">
      <c r="A13206" s="21" t="s">
        <v>2119</v>
      </c>
      <c r="B13206" s="25">
        <v>42865</v>
      </c>
      <c r="C13206" s="21" t="s">
        <v>21</v>
      </c>
      <c r="D13206" s="21" t="s">
        <v>255</v>
      </c>
      <c r="E13206" s="26">
        <v>150</v>
      </c>
      <c r="G13206" s="21" t="s">
        <v>3054</v>
      </c>
    </row>
    <row r="13207" spans="1:7" x14ac:dyDescent="0.25">
      <c r="A13207" s="21" t="s">
        <v>2119</v>
      </c>
      <c r="B13207" s="25">
        <v>42865</v>
      </c>
      <c r="C13207" s="21" t="s">
        <v>21</v>
      </c>
      <c r="D13207" s="21" t="s">
        <v>255</v>
      </c>
      <c r="E13207" s="26">
        <v>500</v>
      </c>
      <c r="G13207" s="21" t="s">
        <v>3326</v>
      </c>
    </row>
    <row r="13208" spans="1:7" x14ac:dyDescent="0.25">
      <c r="A13208" s="21" t="s">
        <v>2119</v>
      </c>
      <c r="B13208" s="25">
        <v>42865</v>
      </c>
      <c r="C13208" s="21" t="s">
        <v>6</v>
      </c>
      <c r="D13208" s="21" t="s">
        <v>3709</v>
      </c>
      <c r="F13208" s="26">
        <v>247.11</v>
      </c>
      <c r="G13208" s="21" t="s">
        <v>3004</v>
      </c>
    </row>
    <row r="13209" spans="1:7" x14ac:dyDescent="0.25">
      <c r="A13209" s="21" t="s">
        <v>2119</v>
      </c>
      <c r="B13209" s="25">
        <v>42866</v>
      </c>
      <c r="C13209" s="21" t="s">
        <v>6</v>
      </c>
      <c r="D13209" s="21" t="s">
        <v>3355</v>
      </c>
      <c r="E13209" s="21"/>
      <c r="F13209" s="55">
        <v>1943.32</v>
      </c>
      <c r="G13209" s="21" t="s">
        <v>3178</v>
      </c>
    </row>
    <row r="13210" spans="1:7" x14ac:dyDescent="0.25">
      <c r="A13210" s="21" t="s">
        <v>2119</v>
      </c>
      <c r="B13210" s="25">
        <v>42866</v>
      </c>
      <c r="C13210" s="21" t="s">
        <v>1230</v>
      </c>
      <c r="D13210" s="21" t="s">
        <v>3356</v>
      </c>
      <c r="E13210" s="21"/>
      <c r="F13210" s="55">
        <v>1722.65</v>
      </c>
      <c r="G13210" s="21" t="s">
        <v>3341</v>
      </c>
    </row>
    <row r="13211" spans="1:7" x14ac:dyDescent="0.25">
      <c r="A13211" s="21" t="s">
        <v>2119</v>
      </c>
      <c r="B13211" s="25">
        <v>42866</v>
      </c>
      <c r="C13211" s="21" t="s">
        <v>6</v>
      </c>
      <c r="D13211" s="21" t="s">
        <v>3357</v>
      </c>
      <c r="E13211" s="21"/>
      <c r="F13211" s="55">
        <v>85.63</v>
      </c>
      <c r="G13211" s="21" t="s">
        <v>1440</v>
      </c>
    </row>
    <row r="13212" spans="1:7" x14ac:dyDescent="0.25">
      <c r="A13212" s="21" t="s">
        <v>2119</v>
      </c>
      <c r="B13212" s="25">
        <v>42866</v>
      </c>
      <c r="C13212" s="21" t="s">
        <v>1015</v>
      </c>
      <c r="D13212" s="21" t="s">
        <v>2835</v>
      </c>
      <c r="E13212" s="26">
        <v>140</v>
      </c>
      <c r="G13212" s="21" t="s">
        <v>9</v>
      </c>
    </row>
    <row r="13213" spans="1:7" x14ac:dyDescent="0.25">
      <c r="A13213" s="21" t="s">
        <v>2119</v>
      </c>
      <c r="B13213" s="25">
        <v>42867</v>
      </c>
      <c r="C13213" s="21" t="s">
        <v>6</v>
      </c>
      <c r="D13213" s="21" t="s">
        <v>3358</v>
      </c>
      <c r="E13213" s="21"/>
      <c r="F13213" s="55">
        <v>270.69</v>
      </c>
      <c r="G13213" s="21" t="s">
        <v>3178</v>
      </c>
    </row>
    <row r="13214" spans="1:7" x14ac:dyDescent="0.25">
      <c r="A13214" s="21" t="s">
        <v>2119</v>
      </c>
      <c r="B13214" s="25">
        <v>42867</v>
      </c>
      <c r="C13214" s="21" t="s">
        <v>6</v>
      </c>
      <c r="D13214" s="21" t="s">
        <v>3359</v>
      </c>
      <c r="E13214" s="21"/>
      <c r="F13214" s="55">
        <v>983.9</v>
      </c>
      <c r="G13214" s="21" t="s">
        <v>3326</v>
      </c>
    </row>
    <row r="13215" spans="1:7" x14ac:dyDescent="0.25">
      <c r="A13215" s="21" t="s">
        <v>2119</v>
      </c>
      <c r="B13215" s="25">
        <v>42867</v>
      </c>
      <c r="C13215" s="21" t="s">
        <v>21</v>
      </c>
      <c r="D13215" s="21" t="s">
        <v>493</v>
      </c>
      <c r="E13215" s="26">
        <v>2470.73</v>
      </c>
      <c r="G13215" s="21" t="s">
        <v>2481</v>
      </c>
    </row>
    <row r="13216" spans="1:7" x14ac:dyDescent="0.25">
      <c r="A13216" s="21" t="s">
        <v>2119</v>
      </c>
      <c r="B13216" s="25">
        <v>42868</v>
      </c>
      <c r="C13216" s="21" t="s">
        <v>6</v>
      </c>
      <c r="D13216" s="21" t="s">
        <v>3360</v>
      </c>
      <c r="E13216" s="21"/>
      <c r="F13216" s="55">
        <v>105.74</v>
      </c>
      <c r="G13216" s="21" t="s">
        <v>1440</v>
      </c>
    </row>
    <row r="13217" spans="1:7" x14ac:dyDescent="0.25">
      <c r="A13217" s="21" t="s">
        <v>2119</v>
      </c>
      <c r="B13217" s="25">
        <v>42868</v>
      </c>
      <c r="C13217" s="21" t="s">
        <v>6</v>
      </c>
      <c r="D13217" s="21" t="s">
        <v>3709</v>
      </c>
      <c r="F13217" s="26">
        <v>176.96</v>
      </c>
      <c r="G13217" s="21" t="s">
        <v>3163</v>
      </c>
    </row>
    <row r="13218" spans="1:7" x14ac:dyDescent="0.25">
      <c r="A13218" s="21" t="s">
        <v>2119</v>
      </c>
      <c r="B13218" s="25">
        <v>42870</v>
      </c>
      <c r="C13218" s="21" t="s">
        <v>6</v>
      </c>
      <c r="D13218" s="21" t="s">
        <v>3361</v>
      </c>
      <c r="E13218" s="21"/>
      <c r="F13218" s="55">
        <v>222.9</v>
      </c>
      <c r="G13218" s="21" t="s">
        <v>1440</v>
      </c>
    </row>
    <row r="13219" spans="1:7" x14ac:dyDescent="0.25">
      <c r="A13219" s="21" t="s">
        <v>2119</v>
      </c>
      <c r="B13219" s="25">
        <v>42870</v>
      </c>
      <c r="C13219" s="21" t="s">
        <v>6</v>
      </c>
      <c r="D13219" s="21" t="s">
        <v>3362</v>
      </c>
      <c r="E13219" s="21"/>
      <c r="F13219" s="55">
        <v>798.6</v>
      </c>
      <c r="G13219" s="21" t="s">
        <v>1440</v>
      </c>
    </row>
    <row r="13220" spans="1:7" x14ac:dyDescent="0.25">
      <c r="A13220" s="21" t="s">
        <v>2119</v>
      </c>
      <c r="B13220" s="25">
        <v>42870</v>
      </c>
      <c r="C13220" s="21" t="s">
        <v>6</v>
      </c>
      <c r="D13220" s="21" t="s">
        <v>3363</v>
      </c>
      <c r="E13220" s="21"/>
      <c r="F13220" s="55">
        <v>217.42</v>
      </c>
      <c r="G13220" s="21" t="s">
        <v>3300</v>
      </c>
    </row>
    <row r="13221" spans="1:7" x14ac:dyDescent="0.25">
      <c r="A13221" s="21" t="s">
        <v>2119</v>
      </c>
      <c r="B13221" s="25">
        <v>42870</v>
      </c>
      <c r="C13221" s="21" t="s">
        <v>6</v>
      </c>
      <c r="D13221" s="21" t="s">
        <v>3364</v>
      </c>
      <c r="E13221" s="21"/>
      <c r="F13221" s="55">
        <v>507.64</v>
      </c>
      <c r="G13221" s="21" t="s">
        <v>3341</v>
      </c>
    </row>
    <row r="13222" spans="1:7" x14ac:dyDescent="0.25">
      <c r="A13222" s="21" t="s">
        <v>2119</v>
      </c>
      <c r="B13222" s="25">
        <v>42870</v>
      </c>
      <c r="C13222" s="21" t="s">
        <v>6</v>
      </c>
      <c r="D13222" s="21" t="s">
        <v>3365</v>
      </c>
      <c r="E13222" s="21"/>
      <c r="F13222" s="55">
        <v>81.97</v>
      </c>
      <c r="G13222" s="21" t="s">
        <v>3004</v>
      </c>
    </row>
    <row r="13223" spans="1:7" x14ac:dyDescent="0.25">
      <c r="A13223" s="21" t="s">
        <v>2119</v>
      </c>
      <c r="B13223" s="25">
        <v>42870</v>
      </c>
      <c r="C13223" s="21" t="s">
        <v>21</v>
      </c>
      <c r="D13223" s="21" t="s">
        <v>40</v>
      </c>
      <c r="E13223" s="26">
        <v>2485</v>
      </c>
      <c r="G13223" s="21" t="s">
        <v>3300</v>
      </c>
    </row>
    <row r="13224" spans="1:7" x14ac:dyDescent="0.25">
      <c r="A13224" s="21" t="s">
        <v>2119</v>
      </c>
      <c r="B13224" s="25">
        <v>42870</v>
      </c>
      <c r="C13224" s="21" t="s">
        <v>21</v>
      </c>
      <c r="D13224" s="21" t="s">
        <v>40</v>
      </c>
      <c r="E13224" s="26">
        <v>2425</v>
      </c>
      <c r="G13224" s="21" t="s">
        <v>3341</v>
      </c>
    </row>
    <row r="13225" spans="1:7" x14ac:dyDescent="0.25">
      <c r="A13225" s="21" t="s">
        <v>2119</v>
      </c>
      <c r="B13225" s="25">
        <v>42870</v>
      </c>
      <c r="C13225" s="21" t="s">
        <v>21</v>
      </c>
      <c r="D13225" s="21" t="s">
        <v>40</v>
      </c>
      <c r="E13225" s="26">
        <v>2650</v>
      </c>
      <c r="G13225" s="21" t="s">
        <v>3326</v>
      </c>
    </row>
    <row r="13226" spans="1:7" x14ac:dyDescent="0.25">
      <c r="A13226" s="21" t="s">
        <v>2119</v>
      </c>
      <c r="B13226" s="25">
        <v>42870</v>
      </c>
      <c r="C13226" s="21" t="s">
        <v>21</v>
      </c>
      <c r="D13226" s="21" t="s">
        <v>40</v>
      </c>
      <c r="E13226" s="26">
        <v>1935</v>
      </c>
      <c r="G13226" s="21" t="s">
        <v>3004</v>
      </c>
    </row>
    <row r="13227" spans="1:7" x14ac:dyDescent="0.25">
      <c r="A13227" s="21" t="s">
        <v>2119</v>
      </c>
      <c r="B13227" s="25">
        <v>42870</v>
      </c>
      <c r="C13227" s="21" t="s">
        <v>21</v>
      </c>
      <c r="D13227" s="21" t="s">
        <v>1382</v>
      </c>
      <c r="E13227" s="26">
        <v>6000</v>
      </c>
      <c r="G13227" s="21" t="s">
        <v>3178</v>
      </c>
    </row>
    <row r="13228" spans="1:7" x14ac:dyDescent="0.25">
      <c r="A13228" s="21" t="s">
        <v>2119</v>
      </c>
      <c r="B13228" s="25">
        <v>42870</v>
      </c>
      <c r="C13228" s="21" t="s">
        <v>21</v>
      </c>
      <c r="D13228" s="21" t="s">
        <v>1201</v>
      </c>
      <c r="E13228" s="26">
        <v>1500</v>
      </c>
      <c r="G13228" s="21" t="s">
        <v>3004</v>
      </c>
    </row>
    <row r="13229" spans="1:7" x14ac:dyDescent="0.25">
      <c r="A13229" s="21" t="s">
        <v>2119</v>
      </c>
      <c r="B13229" s="25">
        <v>42870</v>
      </c>
      <c r="C13229" s="21" t="s">
        <v>6</v>
      </c>
      <c r="D13229" s="21" t="s">
        <v>216</v>
      </c>
      <c r="F13229" s="26">
        <v>575.51</v>
      </c>
      <c r="G13229" s="21" t="s">
        <v>3178</v>
      </c>
    </row>
    <row r="13230" spans="1:7" x14ac:dyDescent="0.25">
      <c r="A13230" s="21" t="s">
        <v>2119</v>
      </c>
      <c r="B13230" s="25">
        <v>42871</v>
      </c>
      <c r="C13230" s="21" t="s">
        <v>1230</v>
      </c>
      <c r="D13230" s="21" t="s">
        <v>3366</v>
      </c>
      <c r="E13230" s="21"/>
      <c r="F13230" s="55">
        <v>1160.0899999999999</v>
      </c>
      <c r="G13230" s="21" t="s">
        <v>3341</v>
      </c>
    </row>
    <row r="13231" spans="1:7" x14ac:dyDescent="0.25">
      <c r="A13231" s="21" t="s">
        <v>2119</v>
      </c>
      <c r="B13231" s="25">
        <v>42871</v>
      </c>
      <c r="C13231" s="21" t="s">
        <v>6</v>
      </c>
      <c r="D13231" s="21" t="s">
        <v>3367</v>
      </c>
      <c r="E13231" s="21"/>
      <c r="F13231" s="55">
        <v>83.75</v>
      </c>
      <c r="G13231" s="21" t="s">
        <v>1440</v>
      </c>
    </row>
    <row r="13232" spans="1:7" x14ac:dyDescent="0.25">
      <c r="A13232" s="21" t="s">
        <v>2119</v>
      </c>
      <c r="B13232" s="25">
        <v>42871</v>
      </c>
      <c r="C13232" s="21" t="s">
        <v>6</v>
      </c>
      <c r="D13232" s="21" t="s">
        <v>3368</v>
      </c>
      <c r="E13232" s="21"/>
      <c r="F13232" s="55">
        <v>128.35</v>
      </c>
      <c r="G13232" s="21" t="s">
        <v>1440</v>
      </c>
    </row>
    <row r="13233" spans="1:7" x14ac:dyDescent="0.25">
      <c r="A13233" s="21" t="s">
        <v>2119</v>
      </c>
      <c r="B13233" s="25">
        <v>42871</v>
      </c>
      <c r="C13233" s="21" t="s">
        <v>6</v>
      </c>
      <c r="D13233" s="21" t="s">
        <v>3368</v>
      </c>
      <c r="E13233" s="21"/>
      <c r="F13233" s="55">
        <v>-3.91</v>
      </c>
      <c r="G13233" s="21" t="s">
        <v>1440</v>
      </c>
    </row>
    <row r="13234" spans="1:7" x14ac:dyDescent="0.25">
      <c r="A13234" s="21" t="s">
        <v>2119</v>
      </c>
      <c r="B13234" s="25">
        <v>42871</v>
      </c>
      <c r="C13234" s="21" t="s">
        <v>21</v>
      </c>
      <c r="D13234" s="21" t="s">
        <v>3402</v>
      </c>
      <c r="E13234" s="26">
        <v>1393.09</v>
      </c>
      <c r="G13234" s="21" t="s">
        <v>62</v>
      </c>
    </row>
    <row r="13235" spans="1:7" x14ac:dyDescent="0.25">
      <c r="A13235" s="21" t="s">
        <v>2119</v>
      </c>
      <c r="B13235" s="25">
        <v>42871</v>
      </c>
      <c r="C13235" t="s">
        <v>6</v>
      </c>
      <c r="D13235" t="s">
        <v>1112</v>
      </c>
      <c r="F13235" s="26">
        <v>255.49</v>
      </c>
      <c r="G13235" t="s">
        <v>3163</v>
      </c>
    </row>
    <row r="13236" spans="1:7" x14ac:dyDescent="0.25">
      <c r="A13236" s="21" t="s">
        <v>2119</v>
      </c>
      <c r="B13236" s="25">
        <v>42872</v>
      </c>
      <c r="C13236" s="21" t="s">
        <v>6</v>
      </c>
      <c r="D13236" s="21" t="s">
        <v>3369</v>
      </c>
      <c r="E13236" s="21"/>
      <c r="F13236" s="55">
        <v>122.78</v>
      </c>
      <c r="G13236" s="21" t="s">
        <v>3341</v>
      </c>
    </row>
    <row r="13237" spans="1:7" x14ac:dyDescent="0.25">
      <c r="A13237" s="21" t="s">
        <v>2119</v>
      </c>
      <c r="B13237" s="25">
        <v>42872</v>
      </c>
      <c r="C13237" s="21" t="s">
        <v>6</v>
      </c>
      <c r="D13237" s="21" t="s">
        <v>3370</v>
      </c>
      <c r="E13237" s="21"/>
      <c r="F13237" s="55">
        <v>598.83000000000004</v>
      </c>
      <c r="G13237" s="21" t="s">
        <v>3341</v>
      </c>
    </row>
    <row r="13238" spans="1:7" x14ac:dyDescent="0.25">
      <c r="A13238" s="21" t="s">
        <v>2119</v>
      </c>
      <c r="B13238" s="25">
        <v>42872</v>
      </c>
      <c r="C13238" s="21" t="s">
        <v>6</v>
      </c>
      <c r="D13238" s="21" t="s">
        <v>3371</v>
      </c>
      <c r="E13238" s="21"/>
      <c r="F13238" s="55">
        <v>274.08</v>
      </c>
      <c r="G13238" s="21" t="s">
        <v>3163</v>
      </c>
    </row>
    <row r="13239" spans="1:7" x14ac:dyDescent="0.25">
      <c r="A13239" s="21" t="s">
        <v>2119</v>
      </c>
      <c r="B13239" s="25">
        <v>42872</v>
      </c>
      <c r="C13239" s="21" t="s">
        <v>6</v>
      </c>
      <c r="D13239" s="21" t="s">
        <v>3372</v>
      </c>
      <c r="E13239" s="21"/>
      <c r="F13239" s="55">
        <v>500.83</v>
      </c>
      <c r="G13239" s="21" t="s">
        <v>1440</v>
      </c>
    </row>
    <row r="13240" spans="1:7" x14ac:dyDescent="0.25">
      <c r="A13240" s="21" t="s">
        <v>2119</v>
      </c>
      <c r="B13240" s="25">
        <v>42872</v>
      </c>
      <c r="C13240" s="21" t="s">
        <v>21</v>
      </c>
      <c r="D13240" s="21" t="s">
        <v>553</v>
      </c>
      <c r="E13240" s="26">
        <v>650</v>
      </c>
      <c r="G13240" s="21" t="s">
        <v>3004</v>
      </c>
    </row>
    <row r="13241" spans="1:7" x14ac:dyDescent="0.25">
      <c r="A13241" s="21" t="s">
        <v>2119</v>
      </c>
      <c r="B13241" s="25">
        <v>42872</v>
      </c>
      <c r="C13241" s="21" t="s">
        <v>21</v>
      </c>
      <c r="D13241" s="21" t="s">
        <v>553</v>
      </c>
      <c r="E13241" s="26">
        <v>600</v>
      </c>
      <c r="G13241" s="21" t="s">
        <v>3163</v>
      </c>
    </row>
    <row r="13242" spans="1:7" x14ac:dyDescent="0.25">
      <c r="A13242" s="21" t="s">
        <v>2119</v>
      </c>
      <c r="B13242" s="25">
        <v>42873</v>
      </c>
      <c r="C13242" s="21" t="s">
        <v>6</v>
      </c>
      <c r="D13242" s="21" t="s">
        <v>3373</v>
      </c>
      <c r="E13242" s="21"/>
      <c r="F13242" s="55">
        <v>1004.99</v>
      </c>
      <c r="G13242" s="21" t="s">
        <v>3178</v>
      </c>
    </row>
    <row r="13243" spans="1:7" x14ac:dyDescent="0.25">
      <c r="A13243" s="21" t="s">
        <v>2119</v>
      </c>
      <c r="B13243" s="25">
        <v>42873</v>
      </c>
      <c r="C13243" s="21" t="s">
        <v>6</v>
      </c>
      <c r="D13243" s="21" t="s">
        <v>3374</v>
      </c>
      <c r="E13243" s="21"/>
      <c r="F13243" s="55">
        <v>1083.53</v>
      </c>
      <c r="G13243" s="21" t="s">
        <v>3341</v>
      </c>
    </row>
    <row r="13244" spans="1:7" x14ac:dyDescent="0.25">
      <c r="A13244" s="21" t="s">
        <v>2119</v>
      </c>
      <c r="B13244" s="25">
        <v>42873</v>
      </c>
      <c r="C13244" s="21" t="s">
        <v>6</v>
      </c>
      <c r="D13244" s="21" t="s">
        <v>3375</v>
      </c>
      <c r="E13244" s="21"/>
      <c r="F13244" s="55">
        <v>180.24</v>
      </c>
      <c r="G13244" s="21" t="s">
        <v>2878</v>
      </c>
    </row>
    <row r="13245" spans="1:7" x14ac:dyDescent="0.25">
      <c r="A13245" s="21" t="s">
        <v>2119</v>
      </c>
      <c r="B13245" s="25">
        <v>42873</v>
      </c>
      <c r="C13245" s="21" t="s">
        <v>6</v>
      </c>
      <c r="E13245" s="21"/>
      <c r="F13245" s="55">
        <v>-144.08000000000001</v>
      </c>
      <c r="G13245" s="21" t="s">
        <v>2840</v>
      </c>
    </row>
    <row r="13246" spans="1:7" x14ac:dyDescent="0.25">
      <c r="A13246" s="21" t="s">
        <v>2119</v>
      </c>
      <c r="B13246" s="25">
        <v>42873</v>
      </c>
      <c r="C13246" s="21" t="s">
        <v>6</v>
      </c>
      <c r="D13246" s="21" t="s">
        <v>3376</v>
      </c>
      <c r="E13246" s="21"/>
      <c r="F13246" s="55">
        <v>367.34</v>
      </c>
      <c r="G13246" s="21" t="s">
        <v>2840</v>
      </c>
    </row>
    <row r="13247" spans="1:7" x14ac:dyDescent="0.25">
      <c r="A13247" s="21" t="s">
        <v>2119</v>
      </c>
      <c r="B13247" s="25">
        <v>42873</v>
      </c>
      <c r="C13247" s="21" t="s">
        <v>6</v>
      </c>
      <c r="D13247" s="21" t="s">
        <v>3377</v>
      </c>
      <c r="E13247" s="21"/>
      <c r="F13247" s="55">
        <v>397.3</v>
      </c>
      <c r="G13247" s="21" t="s">
        <v>1440</v>
      </c>
    </row>
    <row r="13248" spans="1:7" x14ac:dyDescent="0.25">
      <c r="A13248" s="21" t="s">
        <v>2119</v>
      </c>
      <c r="B13248" s="25">
        <v>42873</v>
      </c>
      <c r="C13248" s="21" t="s">
        <v>6</v>
      </c>
      <c r="D13248" s="21" t="s">
        <v>3378</v>
      </c>
      <c r="E13248" s="21"/>
      <c r="F13248" s="55">
        <v>75.58</v>
      </c>
      <c r="G13248" s="21" t="s">
        <v>2840</v>
      </c>
    </row>
    <row r="13249" spans="1:7" x14ac:dyDescent="0.25">
      <c r="A13249" s="21" t="s">
        <v>2119</v>
      </c>
      <c r="B13249" s="25">
        <v>42873</v>
      </c>
      <c r="C13249" s="21" t="s">
        <v>21</v>
      </c>
      <c r="D13249" s="21" t="s">
        <v>257</v>
      </c>
      <c r="E13249" s="26">
        <v>669.9</v>
      </c>
      <c r="G13249" s="21" t="s">
        <v>3300</v>
      </c>
    </row>
    <row r="13250" spans="1:7" x14ac:dyDescent="0.25">
      <c r="A13250" s="21" t="s">
        <v>2119</v>
      </c>
      <c r="B13250" s="25">
        <v>42873</v>
      </c>
      <c r="C13250" s="21" t="s">
        <v>21</v>
      </c>
      <c r="D13250" s="21" t="s">
        <v>3403</v>
      </c>
      <c r="E13250" s="26">
        <v>1000</v>
      </c>
      <c r="G13250" s="21" t="s">
        <v>3004</v>
      </c>
    </row>
    <row r="13251" spans="1:7" x14ac:dyDescent="0.25">
      <c r="A13251" s="21" t="s">
        <v>2119</v>
      </c>
      <c r="B13251" s="25">
        <v>42873</v>
      </c>
      <c r="C13251" s="21" t="s">
        <v>21</v>
      </c>
      <c r="D13251" s="21" t="s">
        <v>3403</v>
      </c>
      <c r="E13251" s="26">
        <v>1250</v>
      </c>
      <c r="G13251" s="21" t="s">
        <v>2840</v>
      </c>
    </row>
    <row r="13252" spans="1:7" x14ac:dyDescent="0.25">
      <c r="A13252" s="21" t="s">
        <v>2119</v>
      </c>
      <c r="B13252" s="25">
        <v>42873</v>
      </c>
      <c r="C13252" s="21" t="s">
        <v>21</v>
      </c>
      <c r="D13252" s="21" t="s">
        <v>3403</v>
      </c>
      <c r="E13252" s="26">
        <v>750</v>
      </c>
      <c r="G13252" s="21" t="s">
        <v>2878</v>
      </c>
    </row>
    <row r="13253" spans="1:7" x14ac:dyDescent="0.25">
      <c r="A13253" s="21" t="s">
        <v>2119</v>
      </c>
      <c r="B13253" s="25">
        <v>42873</v>
      </c>
      <c r="C13253" s="21" t="s">
        <v>21</v>
      </c>
      <c r="D13253" s="21" t="s">
        <v>3403</v>
      </c>
      <c r="E13253" s="26">
        <v>250</v>
      </c>
      <c r="G13253" s="21" t="s">
        <v>2481</v>
      </c>
    </row>
    <row r="13254" spans="1:7" x14ac:dyDescent="0.25">
      <c r="A13254" s="21" t="s">
        <v>2119</v>
      </c>
      <c r="B13254" s="25">
        <v>42873</v>
      </c>
      <c r="C13254" s="21" t="s">
        <v>21</v>
      </c>
      <c r="D13254" s="21" t="s">
        <v>3403</v>
      </c>
      <c r="E13254" s="26">
        <v>1250</v>
      </c>
      <c r="G13254" s="21" t="s">
        <v>1440</v>
      </c>
    </row>
    <row r="13255" spans="1:7" x14ac:dyDescent="0.25">
      <c r="A13255" s="21" t="s">
        <v>2119</v>
      </c>
      <c r="B13255" s="25">
        <v>42873</v>
      </c>
      <c r="C13255" s="21" t="s">
        <v>21</v>
      </c>
      <c r="D13255" s="21" t="s">
        <v>3403</v>
      </c>
      <c r="E13255" s="26">
        <v>250</v>
      </c>
      <c r="G13255" s="21" t="s">
        <v>3178</v>
      </c>
    </row>
    <row r="13256" spans="1:7" x14ac:dyDescent="0.25">
      <c r="A13256" s="21" t="s">
        <v>2119</v>
      </c>
      <c r="B13256" s="25">
        <v>42873</v>
      </c>
      <c r="C13256" s="21" t="s">
        <v>6</v>
      </c>
      <c r="D13256" s="21" t="s">
        <v>3709</v>
      </c>
      <c r="F13256" s="26">
        <v>459.45</v>
      </c>
      <c r="G13256" s="21" t="s">
        <v>2762</v>
      </c>
    </row>
    <row r="13257" spans="1:7" x14ac:dyDescent="0.25">
      <c r="A13257" s="21" t="s">
        <v>2119</v>
      </c>
      <c r="B13257" s="25">
        <v>42873</v>
      </c>
      <c r="C13257" s="21" t="s">
        <v>6</v>
      </c>
      <c r="D13257" s="21" t="s">
        <v>3709</v>
      </c>
      <c r="F13257" s="26">
        <v>60.08</v>
      </c>
      <c r="G13257" s="21" t="s">
        <v>2762</v>
      </c>
    </row>
    <row r="13258" spans="1:7" x14ac:dyDescent="0.25">
      <c r="A13258" s="21" t="s">
        <v>2119</v>
      </c>
      <c r="B13258" s="25">
        <v>42874</v>
      </c>
      <c r="C13258" s="21" t="s">
        <v>6</v>
      </c>
      <c r="D13258" s="21" t="s">
        <v>3379</v>
      </c>
      <c r="E13258" s="21"/>
      <c r="F13258" s="55">
        <v>144.22</v>
      </c>
      <c r="G13258" s="21" t="s">
        <v>3341</v>
      </c>
    </row>
    <row r="13259" spans="1:7" x14ac:dyDescent="0.25">
      <c r="A13259" s="21" t="s">
        <v>2119</v>
      </c>
      <c r="B13259" s="25">
        <v>42874</v>
      </c>
      <c r="C13259" s="21" t="s">
        <v>6</v>
      </c>
      <c r="D13259" s="21" t="s">
        <v>3380</v>
      </c>
      <c r="E13259" s="21"/>
      <c r="F13259" s="55">
        <v>1044.21</v>
      </c>
      <c r="G13259" s="21" t="s">
        <v>3004</v>
      </c>
    </row>
    <row r="13260" spans="1:7" x14ac:dyDescent="0.25">
      <c r="A13260" s="21" t="s">
        <v>2119</v>
      </c>
      <c r="B13260" s="25">
        <v>42874</v>
      </c>
      <c r="C13260" s="21" t="s">
        <v>6</v>
      </c>
      <c r="D13260" s="21" t="s">
        <v>3381</v>
      </c>
      <c r="E13260" s="21"/>
      <c r="F13260" s="55">
        <v>443.7</v>
      </c>
      <c r="G13260" s="21" t="s">
        <v>1440</v>
      </c>
    </row>
    <row r="13261" spans="1:7" x14ac:dyDescent="0.25">
      <c r="A13261" s="21" t="s">
        <v>2119</v>
      </c>
      <c r="B13261" s="25">
        <v>42874</v>
      </c>
      <c r="C13261" s="21" t="s">
        <v>6</v>
      </c>
      <c r="D13261" s="21" t="s">
        <v>3382</v>
      </c>
      <c r="E13261" s="21"/>
      <c r="F13261" s="55">
        <v>943</v>
      </c>
      <c r="G13261" s="21" t="s">
        <v>3004</v>
      </c>
    </row>
    <row r="13262" spans="1:7" x14ac:dyDescent="0.25">
      <c r="A13262" s="21" t="s">
        <v>2119</v>
      </c>
      <c r="B13262" s="25">
        <v>42874</v>
      </c>
      <c r="C13262" s="21" t="s">
        <v>6</v>
      </c>
      <c r="D13262" s="21" t="s">
        <v>3709</v>
      </c>
      <c r="F13262" s="26">
        <v>378.23</v>
      </c>
      <c r="G13262" s="21" t="s">
        <v>3341</v>
      </c>
    </row>
    <row r="13263" spans="1:7" x14ac:dyDescent="0.25">
      <c r="A13263" s="21" t="s">
        <v>2119</v>
      </c>
      <c r="B13263" s="25">
        <v>42875</v>
      </c>
      <c r="C13263" s="21" t="s">
        <v>6</v>
      </c>
      <c r="D13263" s="21" t="s">
        <v>3383</v>
      </c>
      <c r="E13263" s="21"/>
      <c r="F13263" s="55">
        <v>91.76</v>
      </c>
      <c r="G13263" s="21" t="s">
        <v>3004</v>
      </c>
    </row>
    <row r="13264" spans="1:7" x14ac:dyDescent="0.25">
      <c r="A13264" s="21" t="s">
        <v>2119</v>
      </c>
      <c r="B13264" s="25">
        <v>42875</v>
      </c>
      <c r="C13264" s="21" t="s">
        <v>6</v>
      </c>
      <c r="D13264" s="21" t="s">
        <v>3384</v>
      </c>
      <c r="E13264" s="21"/>
      <c r="F13264" s="55">
        <v>1073</v>
      </c>
      <c r="G13264" s="21" t="s">
        <v>1556</v>
      </c>
    </row>
    <row r="13265" spans="1:7" x14ac:dyDescent="0.25">
      <c r="A13265" s="21" t="s">
        <v>2119</v>
      </c>
      <c r="B13265" s="25">
        <v>42877</v>
      </c>
      <c r="C13265" s="21" t="s">
        <v>6</v>
      </c>
      <c r="D13265" s="21" t="s">
        <v>3385</v>
      </c>
      <c r="E13265" s="21"/>
      <c r="F13265" s="55">
        <v>636.91999999999996</v>
      </c>
      <c r="G13265" s="21" t="s">
        <v>3178</v>
      </c>
    </row>
    <row r="13266" spans="1:7" x14ac:dyDescent="0.25">
      <c r="A13266" s="21" t="s">
        <v>2119</v>
      </c>
      <c r="B13266" s="25">
        <v>42877</v>
      </c>
      <c r="C13266" s="21" t="s">
        <v>6</v>
      </c>
      <c r="E13266" s="21"/>
      <c r="F13266" s="55">
        <v>209.22</v>
      </c>
      <c r="G13266" s="21" t="s">
        <v>3004</v>
      </c>
    </row>
    <row r="13267" spans="1:7" x14ac:dyDescent="0.25">
      <c r="A13267" s="21" t="s">
        <v>2119</v>
      </c>
      <c r="B13267" s="25">
        <v>42877</v>
      </c>
      <c r="C13267" s="21" t="s">
        <v>6</v>
      </c>
      <c r="D13267" s="21" t="s">
        <v>3386</v>
      </c>
      <c r="E13267" s="21"/>
      <c r="F13267" s="55">
        <v>1313.45</v>
      </c>
      <c r="G13267" s="21" t="s">
        <v>3341</v>
      </c>
    </row>
    <row r="13268" spans="1:7" x14ac:dyDescent="0.25">
      <c r="A13268" s="21" t="s">
        <v>2119</v>
      </c>
      <c r="B13268" s="25">
        <v>42877</v>
      </c>
      <c r="C13268" s="21" t="s">
        <v>21</v>
      </c>
      <c r="D13268" s="21" t="s">
        <v>40</v>
      </c>
      <c r="E13268" s="26">
        <v>550</v>
      </c>
      <c r="G13268" s="21" t="s">
        <v>1556</v>
      </c>
    </row>
    <row r="13269" spans="1:7" x14ac:dyDescent="0.25">
      <c r="A13269" s="21" t="s">
        <v>2119</v>
      </c>
      <c r="B13269" s="25">
        <v>42877</v>
      </c>
      <c r="C13269" s="21" t="s">
        <v>21</v>
      </c>
      <c r="D13269" s="21" t="s">
        <v>40</v>
      </c>
      <c r="E13269" s="26">
        <v>2050</v>
      </c>
      <c r="G13269" s="21" t="s">
        <v>3163</v>
      </c>
    </row>
    <row r="13270" spans="1:7" x14ac:dyDescent="0.25">
      <c r="A13270" s="21" t="s">
        <v>2119</v>
      </c>
      <c r="B13270" s="25">
        <v>42877</v>
      </c>
      <c r="C13270" s="21" t="s">
        <v>21</v>
      </c>
      <c r="D13270" s="21" t="s">
        <v>40</v>
      </c>
      <c r="E13270" s="26">
        <v>1830</v>
      </c>
      <c r="G13270" s="21" t="s">
        <v>3004</v>
      </c>
    </row>
    <row r="13271" spans="1:7" x14ac:dyDescent="0.25">
      <c r="A13271" s="21" t="s">
        <v>2119</v>
      </c>
      <c r="B13271" s="25">
        <v>42877</v>
      </c>
      <c r="C13271" s="21" t="s">
        <v>21</v>
      </c>
      <c r="D13271" s="21" t="s">
        <v>40</v>
      </c>
      <c r="E13271" s="26">
        <v>150</v>
      </c>
      <c r="G13271" s="21" t="s">
        <v>3326</v>
      </c>
    </row>
    <row r="13272" spans="1:7" x14ac:dyDescent="0.25">
      <c r="A13272" s="21" t="s">
        <v>2119</v>
      </c>
      <c r="B13272" s="25">
        <v>42877</v>
      </c>
      <c r="C13272" s="21" t="s">
        <v>21</v>
      </c>
      <c r="D13272" s="21" t="s">
        <v>40</v>
      </c>
      <c r="E13272" s="26">
        <v>275</v>
      </c>
      <c r="G13272" s="21" t="s">
        <v>2878</v>
      </c>
    </row>
    <row r="13273" spans="1:7" x14ac:dyDescent="0.25">
      <c r="A13273" s="21" t="s">
        <v>2119</v>
      </c>
      <c r="B13273" s="25">
        <v>42877</v>
      </c>
      <c r="C13273" s="21" t="s">
        <v>21</v>
      </c>
      <c r="D13273" s="21" t="s">
        <v>40</v>
      </c>
      <c r="E13273" s="26">
        <v>740</v>
      </c>
      <c r="G13273" s="21" t="s">
        <v>2762</v>
      </c>
    </row>
    <row r="13274" spans="1:7" x14ac:dyDescent="0.25">
      <c r="A13274" s="21" t="s">
        <v>2119</v>
      </c>
      <c r="B13274" s="25">
        <v>42877</v>
      </c>
      <c r="C13274" s="21" t="s">
        <v>21</v>
      </c>
      <c r="D13274" s="21" t="s">
        <v>40</v>
      </c>
      <c r="E13274" s="26">
        <v>3865</v>
      </c>
      <c r="G13274" s="21" t="s">
        <v>3341</v>
      </c>
    </row>
    <row r="13275" spans="1:7" x14ac:dyDescent="0.25">
      <c r="A13275" s="21" t="s">
        <v>2119</v>
      </c>
      <c r="B13275" s="25">
        <v>42877</v>
      </c>
      <c r="C13275" s="21" t="s">
        <v>21</v>
      </c>
      <c r="D13275" s="21" t="s">
        <v>1419</v>
      </c>
      <c r="E13275" s="26">
        <v>8550</v>
      </c>
      <c r="G13275" s="21" t="s">
        <v>1440</v>
      </c>
    </row>
    <row r="13276" spans="1:7" x14ac:dyDescent="0.25">
      <c r="A13276" s="21" t="s">
        <v>2119</v>
      </c>
      <c r="B13276" s="25">
        <v>42877</v>
      </c>
      <c r="C13276" s="21" t="s">
        <v>21</v>
      </c>
      <c r="D13276" s="21" t="s">
        <v>2039</v>
      </c>
      <c r="E13276" s="26">
        <v>4000</v>
      </c>
      <c r="G13276" s="21" t="s">
        <v>3178</v>
      </c>
    </row>
    <row r="13277" spans="1:7" x14ac:dyDescent="0.25">
      <c r="A13277" s="21" t="s">
        <v>2119</v>
      </c>
      <c r="B13277" s="25">
        <v>42877</v>
      </c>
      <c r="C13277" s="21" t="s">
        <v>21</v>
      </c>
      <c r="D13277" s="21" t="s">
        <v>2039</v>
      </c>
      <c r="E13277" s="26">
        <v>4000</v>
      </c>
      <c r="G13277" s="21" t="s">
        <v>3163</v>
      </c>
    </row>
    <row r="13278" spans="1:7" x14ac:dyDescent="0.25">
      <c r="A13278" s="21" t="s">
        <v>2119</v>
      </c>
      <c r="B13278" s="25">
        <v>42878</v>
      </c>
      <c r="C13278" s="21" t="s">
        <v>6</v>
      </c>
      <c r="D13278" s="21" t="s">
        <v>3387</v>
      </c>
      <c r="E13278" s="21"/>
      <c r="F13278" s="55">
        <v>575.14</v>
      </c>
      <c r="G13278" s="21" t="s">
        <v>3178</v>
      </c>
    </row>
    <row r="13279" spans="1:7" x14ac:dyDescent="0.25">
      <c r="A13279" s="21" t="s">
        <v>2119</v>
      </c>
      <c r="B13279" s="25">
        <v>42878</v>
      </c>
      <c r="C13279" s="21" t="s">
        <v>6</v>
      </c>
      <c r="D13279" s="21" t="s">
        <v>3388</v>
      </c>
      <c r="E13279" s="21"/>
      <c r="F13279" s="55">
        <v>471.77</v>
      </c>
      <c r="G13279" s="21" t="s">
        <v>2878</v>
      </c>
    </row>
    <row r="13280" spans="1:7" x14ac:dyDescent="0.25">
      <c r="A13280" s="21" t="s">
        <v>2119</v>
      </c>
      <c r="B13280" s="25">
        <v>42878</v>
      </c>
      <c r="C13280" s="21" t="s">
        <v>6</v>
      </c>
      <c r="D13280" s="21" t="s">
        <v>3389</v>
      </c>
      <c r="E13280" s="21"/>
      <c r="F13280" s="55">
        <v>512.51</v>
      </c>
      <c r="G13280" s="21" t="s">
        <v>3004</v>
      </c>
    </row>
    <row r="13281" spans="1:7" x14ac:dyDescent="0.25">
      <c r="A13281" s="21" t="s">
        <v>2119</v>
      </c>
      <c r="B13281" s="25">
        <v>42878</v>
      </c>
      <c r="C13281" s="21" t="s">
        <v>1015</v>
      </c>
      <c r="D13281" s="21" t="s">
        <v>1066</v>
      </c>
      <c r="E13281" s="26">
        <v>350</v>
      </c>
      <c r="G13281" s="21" t="s">
        <v>2878</v>
      </c>
    </row>
    <row r="13282" spans="1:7" x14ac:dyDescent="0.25">
      <c r="A13282" s="21" t="s">
        <v>2119</v>
      </c>
      <c r="B13282" s="25">
        <v>42878</v>
      </c>
      <c r="C13282" s="21" t="s">
        <v>21</v>
      </c>
      <c r="D13282" s="21" t="s">
        <v>3404</v>
      </c>
      <c r="E13282" s="26">
        <v>100</v>
      </c>
      <c r="G13282" s="21" t="s">
        <v>1440</v>
      </c>
    </row>
    <row r="13283" spans="1:7" x14ac:dyDescent="0.25">
      <c r="A13283" s="21" t="s">
        <v>2119</v>
      </c>
      <c r="B13283" s="25">
        <v>42878</v>
      </c>
      <c r="C13283" s="21" t="s">
        <v>21</v>
      </c>
      <c r="D13283" s="21" t="s">
        <v>3404</v>
      </c>
      <c r="E13283" s="26">
        <v>400</v>
      </c>
      <c r="G13283" s="21" t="s">
        <v>3004</v>
      </c>
    </row>
    <row r="13284" spans="1:7" x14ac:dyDescent="0.25">
      <c r="A13284" s="21" t="s">
        <v>2119</v>
      </c>
      <c r="B13284" s="25">
        <v>42878</v>
      </c>
      <c r="C13284" s="21" t="s">
        <v>21</v>
      </c>
      <c r="D13284" s="21" t="s">
        <v>3404</v>
      </c>
      <c r="E13284" s="26">
        <v>720</v>
      </c>
      <c r="G13284" s="21" t="s">
        <v>2762</v>
      </c>
    </row>
    <row r="13285" spans="1:7" x14ac:dyDescent="0.25">
      <c r="A13285" s="21" t="s">
        <v>2119</v>
      </c>
      <c r="B13285" s="25">
        <v>42878</v>
      </c>
      <c r="C13285" s="21" t="s">
        <v>21</v>
      </c>
      <c r="D13285" s="21" t="s">
        <v>3404</v>
      </c>
      <c r="E13285" s="26">
        <v>320</v>
      </c>
      <c r="G13285" s="21" t="s">
        <v>3341</v>
      </c>
    </row>
    <row r="13286" spans="1:7" x14ac:dyDescent="0.25">
      <c r="A13286" s="21" t="s">
        <v>2119</v>
      </c>
      <c r="B13286" s="25">
        <v>42879</v>
      </c>
      <c r="C13286" s="21" t="s">
        <v>6</v>
      </c>
      <c r="D13286" s="21" t="s">
        <v>3390</v>
      </c>
      <c r="E13286" s="21"/>
      <c r="F13286" s="55">
        <v>145.04</v>
      </c>
      <c r="G13286" s="21" t="s">
        <v>3178</v>
      </c>
    </row>
    <row r="13287" spans="1:7" x14ac:dyDescent="0.25">
      <c r="A13287" s="21" t="s">
        <v>2119</v>
      </c>
      <c r="B13287" s="25">
        <v>42879</v>
      </c>
      <c r="C13287" s="21">
        <v>3014551503</v>
      </c>
      <c r="D13287" s="21" t="s">
        <v>3391</v>
      </c>
      <c r="E13287" s="21"/>
      <c r="F13287" s="55">
        <v>171.18</v>
      </c>
      <c r="G13287" s="21" t="s">
        <v>2012</v>
      </c>
    </row>
    <row r="13288" spans="1:7" x14ac:dyDescent="0.25">
      <c r="A13288" s="21" t="s">
        <v>2119</v>
      </c>
      <c r="B13288" s="25">
        <v>42879</v>
      </c>
      <c r="C13288" s="21" t="s">
        <v>6</v>
      </c>
      <c r="D13288" s="21" t="s">
        <v>3392</v>
      </c>
      <c r="E13288" s="21"/>
      <c r="F13288" s="55">
        <v>177.31</v>
      </c>
      <c r="G13288" s="21" t="s">
        <v>1440</v>
      </c>
    </row>
    <row r="13289" spans="1:7" x14ac:dyDescent="0.25">
      <c r="A13289" s="21" t="s">
        <v>2119</v>
      </c>
      <c r="B13289" s="25">
        <v>42879</v>
      </c>
      <c r="C13289" s="21" t="s">
        <v>6</v>
      </c>
      <c r="E13289" s="21"/>
      <c r="F13289" s="55">
        <v>-402.25</v>
      </c>
      <c r="G13289" s="21" t="s">
        <v>3341</v>
      </c>
    </row>
    <row r="13290" spans="1:7" x14ac:dyDescent="0.25">
      <c r="A13290" s="21" t="s">
        <v>2119</v>
      </c>
      <c r="B13290" s="25">
        <v>42879</v>
      </c>
      <c r="C13290" s="21" t="s">
        <v>6</v>
      </c>
      <c r="D13290" s="21" t="s">
        <v>3393</v>
      </c>
      <c r="E13290" s="21"/>
      <c r="F13290" s="55">
        <v>715.67</v>
      </c>
      <c r="G13290" s="21" t="s">
        <v>3004</v>
      </c>
    </row>
    <row r="13291" spans="1:7" x14ac:dyDescent="0.25">
      <c r="A13291" s="21" t="s">
        <v>2119</v>
      </c>
      <c r="B13291" s="25">
        <v>42879</v>
      </c>
      <c r="C13291" s="21" t="s">
        <v>6</v>
      </c>
      <c r="D13291" s="21" t="s">
        <v>3394</v>
      </c>
      <c r="E13291" s="21"/>
      <c r="F13291" s="55">
        <v>1618.9</v>
      </c>
      <c r="G13291" s="21" t="s">
        <v>3341</v>
      </c>
    </row>
    <row r="13292" spans="1:7" x14ac:dyDescent="0.25">
      <c r="A13292" s="21" t="s">
        <v>2119</v>
      </c>
      <c r="B13292" s="25">
        <v>42879</v>
      </c>
      <c r="C13292" s="21" t="s">
        <v>6</v>
      </c>
      <c r="D13292" s="21" t="s">
        <v>3395</v>
      </c>
      <c r="E13292" s="21"/>
      <c r="F13292" s="55">
        <v>3394.25</v>
      </c>
      <c r="G13292" s="21" t="s">
        <v>3163</v>
      </c>
    </row>
    <row r="13293" spans="1:7" x14ac:dyDescent="0.25">
      <c r="A13293" s="21" t="s">
        <v>2119</v>
      </c>
      <c r="B13293" s="25">
        <v>42879</v>
      </c>
      <c r="C13293" s="21" t="s">
        <v>6</v>
      </c>
      <c r="D13293" s="21" t="s">
        <v>3396</v>
      </c>
      <c r="E13293" s="21"/>
      <c r="F13293" s="55">
        <v>86.64</v>
      </c>
      <c r="G13293" s="21" t="s">
        <v>3004</v>
      </c>
    </row>
    <row r="13294" spans="1:7" x14ac:dyDescent="0.25">
      <c r="A13294" s="21" t="s">
        <v>2119</v>
      </c>
      <c r="B13294" s="25">
        <v>42879</v>
      </c>
      <c r="C13294" s="21" t="s">
        <v>6</v>
      </c>
      <c r="D13294" s="21" t="s">
        <v>3397</v>
      </c>
      <c r="E13294" s="21"/>
      <c r="F13294" s="55">
        <v>176.58</v>
      </c>
      <c r="G13294" s="21" t="s">
        <v>3163</v>
      </c>
    </row>
    <row r="13295" spans="1:7" x14ac:dyDescent="0.25">
      <c r="A13295" s="21" t="s">
        <v>2119</v>
      </c>
      <c r="B13295" s="25">
        <v>42880</v>
      </c>
      <c r="C13295" s="21" t="s">
        <v>6</v>
      </c>
      <c r="D13295" s="21" t="s">
        <v>3398</v>
      </c>
      <c r="E13295" s="21"/>
      <c r="F13295" s="55">
        <v>86.22</v>
      </c>
      <c r="G13295" s="21" t="s">
        <v>360</v>
      </c>
    </row>
    <row r="13296" spans="1:7" x14ac:dyDescent="0.25">
      <c r="A13296" s="21" t="s">
        <v>2119</v>
      </c>
      <c r="B13296" s="25">
        <v>42880</v>
      </c>
      <c r="C13296" s="21" t="s">
        <v>6</v>
      </c>
      <c r="D13296" s="21" t="s">
        <v>3399</v>
      </c>
      <c r="E13296" s="21"/>
      <c r="F13296" s="55">
        <v>3597.59</v>
      </c>
      <c r="G13296" s="21" t="s">
        <v>3178</v>
      </c>
    </row>
    <row r="13297" spans="1:7" x14ac:dyDescent="0.25">
      <c r="A13297" s="21" t="s">
        <v>2119</v>
      </c>
      <c r="B13297" s="25">
        <v>42880</v>
      </c>
      <c r="C13297" s="21" t="s">
        <v>6</v>
      </c>
      <c r="D13297" s="21" t="s">
        <v>3405</v>
      </c>
      <c r="E13297" s="21"/>
      <c r="F13297" s="55">
        <v>183.95</v>
      </c>
      <c r="G13297" s="21" t="s">
        <v>3004</v>
      </c>
    </row>
    <row r="13298" spans="1:7" x14ac:dyDescent="0.25">
      <c r="A13298" s="21" t="s">
        <v>2119</v>
      </c>
      <c r="B13298" s="25">
        <v>42880</v>
      </c>
      <c r="C13298" s="21" t="s">
        <v>6</v>
      </c>
      <c r="D13298" s="21" t="s">
        <v>3398</v>
      </c>
      <c r="E13298" s="21"/>
      <c r="F13298" s="55">
        <v>86.22</v>
      </c>
      <c r="G13298" s="21" t="s">
        <v>360</v>
      </c>
    </row>
    <row r="13299" spans="1:7" x14ac:dyDescent="0.25">
      <c r="A13299" s="21" t="s">
        <v>2119</v>
      </c>
      <c r="B13299" s="25">
        <v>42880</v>
      </c>
      <c r="C13299" s="21" t="s">
        <v>6</v>
      </c>
      <c r="D13299" s="21" t="s">
        <v>3399</v>
      </c>
      <c r="E13299" s="21"/>
      <c r="F13299" s="55">
        <v>3597.59</v>
      </c>
      <c r="G13299" s="21" t="s">
        <v>2969</v>
      </c>
    </row>
    <row r="13300" spans="1:7" x14ac:dyDescent="0.25">
      <c r="A13300" s="21" t="s">
        <v>2119</v>
      </c>
      <c r="B13300" s="25">
        <v>42880</v>
      </c>
      <c r="C13300" s="21" t="s">
        <v>6</v>
      </c>
      <c r="D13300" s="21" t="s">
        <v>3406</v>
      </c>
      <c r="E13300" s="21"/>
      <c r="F13300" s="55">
        <v>225.16</v>
      </c>
      <c r="G13300" s="21" t="s">
        <v>2969</v>
      </c>
    </row>
    <row r="13301" spans="1:7" x14ac:dyDescent="0.25">
      <c r="A13301" s="21" t="s">
        <v>2119</v>
      </c>
      <c r="B13301" s="25">
        <v>42880</v>
      </c>
      <c r="C13301" s="21" t="s">
        <v>6</v>
      </c>
      <c r="D13301" s="21" t="s">
        <v>3709</v>
      </c>
      <c r="F13301" s="26">
        <v>73.62</v>
      </c>
      <c r="G13301" s="21" t="s">
        <v>360</v>
      </c>
    </row>
    <row r="13302" spans="1:7" x14ac:dyDescent="0.25">
      <c r="A13302" s="21" t="s">
        <v>2119</v>
      </c>
      <c r="B13302" s="25">
        <v>42881</v>
      </c>
      <c r="C13302" s="21" t="s">
        <v>6</v>
      </c>
      <c r="D13302" s="21" t="s">
        <v>3407</v>
      </c>
      <c r="E13302" s="21"/>
      <c r="F13302" s="55">
        <v>848.1</v>
      </c>
      <c r="G13302" s="21" t="s">
        <v>3004</v>
      </c>
    </row>
    <row r="13303" spans="1:7" x14ac:dyDescent="0.25">
      <c r="A13303" s="21" t="s">
        <v>2119</v>
      </c>
      <c r="B13303" s="25">
        <v>42881</v>
      </c>
      <c r="C13303" s="21" t="s">
        <v>6</v>
      </c>
      <c r="D13303" s="21" t="s">
        <v>3408</v>
      </c>
      <c r="E13303" s="21"/>
      <c r="F13303" s="55">
        <v>202.33</v>
      </c>
      <c r="G13303" s="21" t="s">
        <v>3409</v>
      </c>
    </row>
    <row r="13304" spans="1:7" x14ac:dyDescent="0.25">
      <c r="A13304" s="21" t="s">
        <v>2119</v>
      </c>
      <c r="B13304" s="25">
        <v>42881</v>
      </c>
      <c r="C13304" s="21" t="s">
        <v>6</v>
      </c>
      <c r="D13304" s="21" t="s">
        <v>3410</v>
      </c>
      <c r="E13304" s="21"/>
      <c r="F13304" s="55">
        <v>203.02</v>
      </c>
      <c r="G13304" s="21" t="s">
        <v>1556</v>
      </c>
    </row>
    <row r="13305" spans="1:7" x14ac:dyDescent="0.25">
      <c r="A13305" s="21" t="s">
        <v>2119</v>
      </c>
      <c r="B13305" s="25">
        <v>42881</v>
      </c>
      <c r="C13305" s="21" t="s">
        <v>6</v>
      </c>
      <c r="D13305" s="21" t="s">
        <v>3411</v>
      </c>
      <c r="E13305" s="21"/>
      <c r="F13305" s="55">
        <v>64.83</v>
      </c>
      <c r="G13305" s="21" t="s">
        <v>3326</v>
      </c>
    </row>
    <row r="13306" spans="1:7" x14ac:dyDescent="0.25">
      <c r="A13306" s="21" t="s">
        <v>2119</v>
      </c>
      <c r="B13306" s="25">
        <v>42881</v>
      </c>
      <c r="C13306" s="21" t="s">
        <v>6</v>
      </c>
      <c r="D13306" s="21" t="s">
        <v>3412</v>
      </c>
      <c r="E13306" s="21"/>
      <c r="F13306" s="55">
        <v>454.18</v>
      </c>
      <c r="G13306" s="21" t="s">
        <v>1440</v>
      </c>
    </row>
    <row r="13307" spans="1:7" x14ac:dyDescent="0.25">
      <c r="A13307" s="21" t="s">
        <v>2119</v>
      </c>
      <c r="B13307" s="25">
        <v>42881</v>
      </c>
      <c r="C13307" s="21" t="s">
        <v>6</v>
      </c>
      <c r="D13307" s="21" t="s">
        <v>3413</v>
      </c>
      <c r="E13307" s="21"/>
      <c r="F13307" s="55">
        <v>161.08000000000001</v>
      </c>
      <c r="G13307" s="21" t="s">
        <v>360</v>
      </c>
    </row>
    <row r="13308" spans="1:7" x14ac:dyDescent="0.25">
      <c r="A13308" s="21" t="s">
        <v>2119</v>
      </c>
      <c r="B13308" s="25">
        <v>42881</v>
      </c>
      <c r="C13308" s="21" t="s">
        <v>1015</v>
      </c>
      <c r="D13308" s="21" t="s">
        <v>255</v>
      </c>
      <c r="E13308" s="26">
        <v>2000</v>
      </c>
      <c r="G13308" s="21" t="s">
        <v>3341</v>
      </c>
    </row>
    <row r="13309" spans="1:7" x14ac:dyDescent="0.25">
      <c r="A13309" s="21" t="s">
        <v>2119</v>
      </c>
      <c r="B13309" s="25">
        <v>42881</v>
      </c>
      <c r="C13309" s="21" t="s">
        <v>21</v>
      </c>
      <c r="D13309" s="21" t="s">
        <v>255</v>
      </c>
      <c r="E13309" s="26">
        <v>1500</v>
      </c>
      <c r="G13309" s="21" t="s">
        <v>3004</v>
      </c>
    </row>
    <row r="13310" spans="1:7" x14ac:dyDescent="0.25">
      <c r="A13310" s="21" t="s">
        <v>2119</v>
      </c>
      <c r="B13310" s="25">
        <v>42882</v>
      </c>
      <c r="C13310" s="21" t="s">
        <v>6</v>
      </c>
      <c r="D13310" s="21" t="s">
        <v>3414</v>
      </c>
      <c r="E13310" s="21"/>
      <c r="F13310" s="55">
        <v>22</v>
      </c>
      <c r="G13310" s="21" t="s">
        <v>62</v>
      </c>
    </row>
    <row r="13311" spans="1:7" x14ac:dyDescent="0.25">
      <c r="A13311" s="21" t="s">
        <v>2119</v>
      </c>
      <c r="B13311" s="25">
        <v>42883</v>
      </c>
      <c r="C13311" s="21" t="s">
        <v>6</v>
      </c>
      <c r="D13311" s="21" t="s">
        <v>3244</v>
      </c>
      <c r="E13311" s="21"/>
      <c r="F13311" s="55">
        <v>-346.84</v>
      </c>
      <c r="G13311" s="21" t="s">
        <v>3293</v>
      </c>
    </row>
    <row r="13312" spans="1:7" x14ac:dyDescent="0.25">
      <c r="A13312" s="21" t="s">
        <v>2119</v>
      </c>
      <c r="B13312" s="25">
        <v>42883</v>
      </c>
      <c r="C13312" s="21">
        <v>3014551503</v>
      </c>
      <c r="D13312" s="21" t="s">
        <v>3244</v>
      </c>
      <c r="E13312" s="21"/>
      <c r="F13312" s="55">
        <v>346.84</v>
      </c>
      <c r="G13312" s="21" t="s">
        <v>3293</v>
      </c>
    </row>
    <row r="13313" spans="1:7" x14ac:dyDescent="0.25">
      <c r="A13313" s="21" t="s">
        <v>2119</v>
      </c>
      <c r="B13313" s="25">
        <v>42884</v>
      </c>
      <c r="C13313" s="21" t="s">
        <v>6</v>
      </c>
      <c r="D13313" s="21" t="s">
        <v>3415</v>
      </c>
      <c r="E13313" s="21"/>
      <c r="F13313" s="55">
        <v>54.28</v>
      </c>
      <c r="G13313" s="21" t="s">
        <v>1440</v>
      </c>
    </row>
    <row r="13314" spans="1:7" x14ac:dyDescent="0.25">
      <c r="A13314" s="21" t="s">
        <v>2119</v>
      </c>
      <c r="B13314" s="25">
        <v>42885</v>
      </c>
      <c r="C13314" s="21" t="s">
        <v>6</v>
      </c>
      <c r="D13314" s="21" t="s">
        <v>3416</v>
      </c>
      <c r="E13314" s="21"/>
      <c r="F13314" s="55">
        <v>345.77</v>
      </c>
      <c r="G13314" s="21" t="s">
        <v>3004</v>
      </c>
    </row>
    <row r="13315" spans="1:7" x14ac:dyDescent="0.25">
      <c r="A13315" s="21" t="s">
        <v>2119</v>
      </c>
      <c r="B13315" s="25">
        <v>42885</v>
      </c>
      <c r="C13315" s="21" t="s">
        <v>6</v>
      </c>
      <c r="D13315" s="21" t="s">
        <v>3417</v>
      </c>
      <c r="E13315" s="21"/>
      <c r="F13315" s="55">
        <v>308.23</v>
      </c>
      <c r="G13315" s="21" t="s">
        <v>3004</v>
      </c>
    </row>
    <row r="13316" spans="1:7" x14ac:dyDescent="0.25">
      <c r="A13316" s="21" t="s">
        <v>2119</v>
      </c>
      <c r="B13316" s="25">
        <v>42885</v>
      </c>
      <c r="C13316" s="21" t="s">
        <v>6</v>
      </c>
      <c r="D13316" s="21" t="s">
        <v>3418</v>
      </c>
      <c r="E13316" s="21"/>
      <c r="F13316" s="55">
        <v>1108.99</v>
      </c>
      <c r="G13316" s="21" t="s">
        <v>504</v>
      </c>
    </row>
    <row r="13317" spans="1:7" x14ac:dyDescent="0.25">
      <c r="A13317" s="21" t="s">
        <v>2119</v>
      </c>
      <c r="B13317" s="25">
        <v>42885</v>
      </c>
      <c r="C13317" s="21" t="s">
        <v>1230</v>
      </c>
      <c r="D13317" s="21" t="s">
        <v>3419</v>
      </c>
      <c r="E13317" s="21"/>
      <c r="F13317" s="55">
        <v>349.57</v>
      </c>
      <c r="G13317" s="21" t="s">
        <v>3341</v>
      </c>
    </row>
    <row r="13318" spans="1:7" x14ac:dyDescent="0.25">
      <c r="A13318" s="21" t="s">
        <v>2119</v>
      </c>
      <c r="B13318" s="25">
        <v>42885</v>
      </c>
      <c r="C13318" s="21" t="s">
        <v>6</v>
      </c>
      <c r="D13318" s="21" t="s">
        <v>3420</v>
      </c>
      <c r="E13318" s="21"/>
      <c r="F13318" s="55">
        <v>460</v>
      </c>
      <c r="G13318" s="21" t="s">
        <v>3341</v>
      </c>
    </row>
    <row r="13319" spans="1:7" x14ac:dyDescent="0.25">
      <c r="A13319" s="21" t="s">
        <v>2119</v>
      </c>
      <c r="B13319" s="25">
        <v>42885</v>
      </c>
      <c r="C13319" s="21" t="s">
        <v>6</v>
      </c>
      <c r="D13319" s="21" t="s">
        <v>3421</v>
      </c>
      <c r="E13319" s="21"/>
      <c r="F13319" s="55">
        <v>351.39</v>
      </c>
      <c r="G13319" s="21" t="s">
        <v>1440</v>
      </c>
    </row>
    <row r="13320" spans="1:7" x14ac:dyDescent="0.25">
      <c r="A13320" s="21" t="s">
        <v>2119</v>
      </c>
      <c r="B13320" s="25">
        <v>42885</v>
      </c>
      <c r="C13320" s="21" t="s">
        <v>6</v>
      </c>
      <c r="D13320" s="21" t="s">
        <v>3422</v>
      </c>
      <c r="E13320" s="21"/>
      <c r="F13320" s="55">
        <v>104.62</v>
      </c>
      <c r="G13320" s="21" t="s">
        <v>3423</v>
      </c>
    </row>
    <row r="13321" spans="1:7" x14ac:dyDescent="0.25">
      <c r="A13321" s="21" t="s">
        <v>2119</v>
      </c>
      <c r="B13321" s="25">
        <v>42885</v>
      </c>
      <c r="C13321" s="21" t="s">
        <v>6</v>
      </c>
      <c r="D13321" s="21" t="s">
        <v>3424</v>
      </c>
      <c r="E13321" s="21"/>
      <c r="F13321" s="55">
        <v>126.36</v>
      </c>
      <c r="G13321" s="21" t="s">
        <v>3163</v>
      </c>
    </row>
    <row r="13322" spans="1:7" x14ac:dyDescent="0.25">
      <c r="A13322" s="21" t="s">
        <v>2119</v>
      </c>
      <c r="B13322" s="25">
        <v>42885</v>
      </c>
      <c r="C13322" s="21" t="s">
        <v>1015</v>
      </c>
      <c r="D13322" s="21" t="s">
        <v>2834</v>
      </c>
      <c r="E13322" s="26">
        <v>97</v>
      </c>
      <c r="G13322" s="21" t="s">
        <v>2121</v>
      </c>
    </row>
    <row r="13323" spans="1:7" x14ac:dyDescent="0.25">
      <c r="A13323" s="21" t="s">
        <v>2119</v>
      </c>
      <c r="B13323" s="25">
        <v>42885</v>
      </c>
      <c r="C13323" s="21" t="s">
        <v>1015</v>
      </c>
      <c r="D13323" s="21" t="s">
        <v>1216</v>
      </c>
      <c r="E13323" s="26">
        <v>400</v>
      </c>
      <c r="G13323" s="21" t="s">
        <v>3341</v>
      </c>
    </row>
    <row r="13324" spans="1:7" x14ac:dyDescent="0.25">
      <c r="A13324" s="21" t="s">
        <v>2119</v>
      </c>
      <c r="B13324" s="25">
        <v>42885</v>
      </c>
      <c r="C13324" s="21" t="s">
        <v>1015</v>
      </c>
      <c r="D13324" s="21" t="s">
        <v>1382</v>
      </c>
      <c r="E13324" s="26">
        <v>7000</v>
      </c>
      <c r="G13324" s="21" t="s">
        <v>3178</v>
      </c>
    </row>
    <row r="13325" spans="1:7" x14ac:dyDescent="0.25">
      <c r="A13325" s="21" t="s">
        <v>2119</v>
      </c>
      <c r="B13325" s="25">
        <v>42885</v>
      </c>
      <c r="C13325" s="21" t="s">
        <v>1015</v>
      </c>
      <c r="D13325" s="21" t="s">
        <v>1419</v>
      </c>
      <c r="E13325" s="26">
        <v>3200</v>
      </c>
      <c r="G13325" s="21" t="s">
        <v>1440</v>
      </c>
    </row>
    <row r="13326" spans="1:7" x14ac:dyDescent="0.25">
      <c r="A13326" s="21" t="s">
        <v>2119</v>
      </c>
      <c r="B13326" s="25">
        <v>42885</v>
      </c>
      <c r="C13326" s="21" t="s">
        <v>1015</v>
      </c>
      <c r="D13326" s="21" t="s">
        <v>40</v>
      </c>
      <c r="E13326" s="26">
        <v>1000</v>
      </c>
      <c r="G13326" s="21" t="s">
        <v>3435</v>
      </c>
    </row>
    <row r="13327" spans="1:7" x14ac:dyDescent="0.25">
      <c r="A13327" s="21" t="s">
        <v>2119</v>
      </c>
      <c r="B13327" s="25">
        <v>42885</v>
      </c>
      <c r="C13327" s="21" t="s">
        <v>1015</v>
      </c>
      <c r="D13327" s="21" t="s">
        <v>40</v>
      </c>
      <c r="E13327" s="26">
        <v>1311</v>
      </c>
      <c r="G13327" s="21" t="s">
        <v>1556</v>
      </c>
    </row>
    <row r="13328" spans="1:7" x14ac:dyDescent="0.25">
      <c r="A13328" s="21" t="s">
        <v>2119</v>
      </c>
      <c r="B13328" s="25">
        <v>42885</v>
      </c>
      <c r="C13328" s="21" t="s">
        <v>1015</v>
      </c>
      <c r="D13328" s="21" t="s">
        <v>40</v>
      </c>
      <c r="E13328" s="26">
        <v>1480</v>
      </c>
      <c r="G13328" s="21" t="s">
        <v>3163</v>
      </c>
    </row>
    <row r="13329" spans="1:7" x14ac:dyDescent="0.25">
      <c r="A13329" s="21" t="s">
        <v>2119</v>
      </c>
      <c r="B13329" s="25">
        <v>42885</v>
      </c>
      <c r="C13329" s="21" t="s">
        <v>1015</v>
      </c>
      <c r="D13329" s="21" t="s">
        <v>40</v>
      </c>
      <c r="E13329" s="26">
        <v>2000</v>
      </c>
      <c r="G13329" s="21" t="s">
        <v>3004</v>
      </c>
    </row>
    <row r="13330" spans="1:7" x14ac:dyDescent="0.25">
      <c r="A13330" s="21" t="s">
        <v>2119</v>
      </c>
      <c r="B13330" s="25">
        <v>42885</v>
      </c>
      <c r="C13330" s="21" t="s">
        <v>1015</v>
      </c>
      <c r="D13330" s="21" t="s">
        <v>40</v>
      </c>
      <c r="E13330" s="26">
        <v>270</v>
      </c>
      <c r="G13330" s="21" t="s">
        <v>2878</v>
      </c>
    </row>
    <row r="13331" spans="1:7" x14ac:dyDescent="0.25">
      <c r="A13331" s="21" t="s">
        <v>2119</v>
      </c>
      <c r="B13331" s="25">
        <v>42885</v>
      </c>
      <c r="C13331" s="21" t="s">
        <v>1015</v>
      </c>
      <c r="D13331" s="21" t="s">
        <v>40</v>
      </c>
      <c r="E13331" s="26">
        <v>400</v>
      </c>
      <c r="G13331" s="21" t="s">
        <v>3341</v>
      </c>
    </row>
    <row r="13332" spans="1:7" x14ac:dyDescent="0.25">
      <c r="A13332" s="21" t="s">
        <v>2119</v>
      </c>
      <c r="B13332" s="25">
        <v>42885</v>
      </c>
      <c r="C13332" s="21" t="s">
        <v>1015</v>
      </c>
      <c r="D13332" s="21" t="s">
        <v>40</v>
      </c>
      <c r="E13332" s="26">
        <v>750</v>
      </c>
      <c r="G13332" s="21" t="s">
        <v>3326</v>
      </c>
    </row>
    <row r="13333" spans="1:7" x14ac:dyDescent="0.25">
      <c r="A13333" s="21" t="s">
        <v>2119</v>
      </c>
      <c r="B13333" s="25">
        <v>42885</v>
      </c>
      <c r="C13333" s="21" t="s">
        <v>1015</v>
      </c>
      <c r="D13333" s="21" t="s">
        <v>40</v>
      </c>
      <c r="E13333" s="26">
        <v>1260</v>
      </c>
      <c r="G13333" s="21" t="s">
        <v>360</v>
      </c>
    </row>
    <row r="13334" spans="1:7" x14ac:dyDescent="0.25">
      <c r="A13334" s="21" t="s">
        <v>2119</v>
      </c>
      <c r="B13334" s="25">
        <v>42885</v>
      </c>
      <c r="C13334" s="21" t="s">
        <v>1015</v>
      </c>
      <c r="D13334" s="21" t="s">
        <v>40</v>
      </c>
      <c r="E13334" s="26">
        <v>100</v>
      </c>
      <c r="G13334" s="21" t="s">
        <v>343</v>
      </c>
    </row>
    <row r="13335" spans="1:7" x14ac:dyDescent="0.25">
      <c r="A13335" s="21" t="s">
        <v>2119</v>
      </c>
      <c r="B13335" s="25">
        <v>42885</v>
      </c>
      <c r="C13335" s="21" t="s">
        <v>1015</v>
      </c>
      <c r="D13335" s="21" t="s">
        <v>40</v>
      </c>
      <c r="E13335" s="26">
        <v>150</v>
      </c>
      <c r="G13335" s="21" t="s">
        <v>62</v>
      </c>
    </row>
    <row r="13336" spans="1:7" x14ac:dyDescent="0.25">
      <c r="A13336" s="21" t="s">
        <v>2119</v>
      </c>
      <c r="B13336" s="25">
        <v>42885</v>
      </c>
      <c r="C13336" s="21" t="s">
        <v>1015</v>
      </c>
      <c r="D13336" s="21" t="s">
        <v>40</v>
      </c>
      <c r="E13336" s="26">
        <v>450</v>
      </c>
      <c r="G13336" s="21" t="s">
        <v>1029</v>
      </c>
    </row>
    <row r="13337" spans="1:7" x14ac:dyDescent="0.25">
      <c r="A13337" s="21" t="s">
        <v>2119</v>
      </c>
      <c r="B13337" s="25">
        <v>42885</v>
      </c>
      <c r="C13337" s="21" t="s">
        <v>1015</v>
      </c>
      <c r="D13337" s="21" t="s">
        <v>40</v>
      </c>
      <c r="E13337" s="26">
        <v>875</v>
      </c>
      <c r="G13337" s="21" t="s">
        <v>3710</v>
      </c>
    </row>
    <row r="13338" spans="1:7" x14ac:dyDescent="0.25">
      <c r="A13338" s="21" t="s">
        <v>2119</v>
      </c>
      <c r="B13338" s="25">
        <v>42885</v>
      </c>
      <c r="C13338" s="21" t="s">
        <v>1015</v>
      </c>
      <c r="D13338" s="21" t="s">
        <v>40</v>
      </c>
      <c r="E13338" s="26">
        <v>300</v>
      </c>
      <c r="G13338" s="21" t="s">
        <v>2012</v>
      </c>
    </row>
    <row r="13339" spans="1:7" x14ac:dyDescent="0.25">
      <c r="A13339" s="21" t="s">
        <v>2119</v>
      </c>
      <c r="B13339" s="25">
        <v>42886</v>
      </c>
      <c r="C13339" s="21" t="s">
        <v>6</v>
      </c>
      <c r="D13339" s="21" t="s">
        <v>3425</v>
      </c>
      <c r="E13339" s="21"/>
      <c r="F13339" s="55">
        <v>113.58</v>
      </c>
      <c r="G13339" s="21" t="s">
        <v>2540</v>
      </c>
    </row>
    <row r="13340" spans="1:7" x14ac:dyDescent="0.25">
      <c r="A13340" s="21" t="s">
        <v>2119</v>
      </c>
      <c r="B13340" s="25">
        <v>42886</v>
      </c>
      <c r="C13340" s="21" t="s">
        <v>6</v>
      </c>
      <c r="D13340" s="21" t="s">
        <v>3426</v>
      </c>
      <c r="E13340" s="21"/>
      <c r="F13340" s="55">
        <v>230.87</v>
      </c>
      <c r="G13340" s="21" t="s">
        <v>3004</v>
      </c>
    </row>
    <row r="13341" spans="1:7" x14ac:dyDescent="0.25">
      <c r="A13341" s="21" t="s">
        <v>2119</v>
      </c>
      <c r="B13341" s="25">
        <v>42886</v>
      </c>
      <c r="C13341" s="21" t="s">
        <v>6</v>
      </c>
      <c r="D13341" s="21" t="s">
        <v>3427</v>
      </c>
      <c r="E13341" s="21"/>
      <c r="F13341" s="55">
        <v>76.31</v>
      </c>
      <c r="G13341" s="21" t="s">
        <v>3710</v>
      </c>
    </row>
    <row r="13342" spans="1:7" x14ac:dyDescent="0.25">
      <c r="A13342" s="21" t="s">
        <v>2119</v>
      </c>
      <c r="B13342" s="25">
        <v>42886</v>
      </c>
      <c r="C13342" s="21" t="s">
        <v>6</v>
      </c>
      <c r="D13342" s="21" t="s">
        <v>3428</v>
      </c>
      <c r="E13342" s="21"/>
      <c r="F13342" s="55">
        <v>74.17</v>
      </c>
      <c r="G13342" s="21" t="s">
        <v>2840</v>
      </c>
    </row>
    <row r="13343" spans="1:7" x14ac:dyDescent="0.25">
      <c r="A13343" s="21" t="s">
        <v>2119</v>
      </c>
      <c r="B13343" s="25">
        <v>42886</v>
      </c>
      <c r="C13343" s="21" t="s">
        <v>6</v>
      </c>
      <c r="D13343" s="21" t="s">
        <v>3429</v>
      </c>
      <c r="E13343" s="21"/>
      <c r="F13343" s="55">
        <v>241.73</v>
      </c>
      <c r="G13343" s="21" t="s">
        <v>3326</v>
      </c>
    </row>
    <row r="13344" spans="1:7" x14ac:dyDescent="0.25">
      <c r="A13344" s="21" t="s">
        <v>2119</v>
      </c>
      <c r="B13344" s="25">
        <v>42886</v>
      </c>
      <c r="C13344" s="21" t="s">
        <v>1230</v>
      </c>
      <c r="D13344" s="21" t="s">
        <v>3430</v>
      </c>
      <c r="E13344" s="21"/>
      <c r="F13344" s="55">
        <v>776.07</v>
      </c>
      <c r="G13344" s="21" t="s">
        <v>3341</v>
      </c>
    </row>
    <row r="13345" spans="1:7" x14ac:dyDescent="0.25">
      <c r="A13345" s="21" t="s">
        <v>2119</v>
      </c>
      <c r="B13345" s="25">
        <v>42886</v>
      </c>
      <c r="C13345" s="21" t="s">
        <v>6</v>
      </c>
      <c r="D13345" s="21" t="s">
        <v>3431</v>
      </c>
      <c r="E13345" s="21"/>
      <c r="F13345" s="55">
        <v>13.28</v>
      </c>
      <c r="G13345" s="21" t="s">
        <v>3341</v>
      </c>
    </row>
    <row r="13346" spans="1:7" x14ac:dyDescent="0.25">
      <c r="A13346" s="21" t="s">
        <v>2119</v>
      </c>
      <c r="B13346" s="25">
        <v>42886</v>
      </c>
      <c r="C13346" s="21" t="s">
        <v>6</v>
      </c>
      <c r="D13346" s="21" t="s">
        <v>3432</v>
      </c>
      <c r="E13346" s="21"/>
      <c r="F13346" s="55">
        <v>144.76</v>
      </c>
      <c r="G13346" s="21" t="s">
        <v>360</v>
      </c>
    </row>
    <row r="13347" spans="1:7" x14ac:dyDescent="0.25">
      <c r="A13347" s="21" t="s">
        <v>2119</v>
      </c>
      <c r="B13347" s="25">
        <v>42886</v>
      </c>
      <c r="C13347" s="21" t="s">
        <v>6</v>
      </c>
      <c r="D13347" s="21" t="s">
        <v>3433</v>
      </c>
      <c r="E13347" s="21"/>
      <c r="F13347" s="55">
        <v>32.82</v>
      </c>
      <c r="G13347" s="21" t="s">
        <v>3163</v>
      </c>
    </row>
    <row r="13348" spans="1:7" x14ac:dyDescent="0.25">
      <c r="A13348" s="21" t="s">
        <v>2119</v>
      </c>
      <c r="B13348" s="25">
        <v>42886</v>
      </c>
      <c r="C13348" s="21" t="s">
        <v>21</v>
      </c>
      <c r="D13348" s="21" t="s">
        <v>3436</v>
      </c>
      <c r="E13348" s="26">
        <v>-43118.33</v>
      </c>
      <c r="G13348" s="21" t="s">
        <v>1006</v>
      </c>
    </row>
    <row r="13349" spans="1:7" x14ac:dyDescent="0.25">
      <c r="A13349" s="21" t="s">
        <v>2119</v>
      </c>
      <c r="B13349" s="25">
        <v>42886</v>
      </c>
      <c r="C13349" s="21" t="s">
        <v>6</v>
      </c>
      <c r="D13349" s="21" t="s">
        <v>216</v>
      </c>
      <c r="F13349" s="26">
        <v>92.3</v>
      </c>
      <c r="G13349" s="21" t="s">
        <v>3163</v>
      </c>
    </row>
    <row r="13350" spans="1:7" x14ac:dyDescent="0.25">
      <c r="A13350" s="21" t="s">
        <v>2119</v>
      </c>
      <c r="B13350" s="25">
        <v>42886</v>
      </c>
      <c r="C13350" s="21" t="s">
        <v>6</v>
      </c>
      <c r="D13350" s="21" t="s">
        <v>216</v>
      </c>
      <c r="F13350" s="26">
        <v>186.73</v>
      </c>
      <c r="G13350" s="21" t="s">
        <v>1440</v>
      </c>
    </row>
    <row r="13351" spans="1:7" x14ac:dyDescent="0.25">
      <c r="A13351" s="21" t="s">
        <v>2119</v>
      </c>
      <c r="B13351" s="25">
        <v>42886</v>
      </c>
      <c r="C13351" s="21" t="s">
        <v>6</v>
      </c>
      <c r="D13351" s="21" t="s">
        <v>3709</v>
      </c>
      <c r="F13351" s="26">
        <v>7.19</v>
      </c>
      <c r="G13351" s="21" t="s">
        <v>3004</v>
      </c>
    </row>
    <row r="13352" spans="1:7" x14ac:dyDescent="0.25">
      <c r="A13352" s="21" t="s">
        <v>2119</v>
      </c>
      <c r="B13352" s="25">
        <v>42887</v>
      </c>
      <c r="C13352" s="21" t="s">
        <v>6</v>
      </c>
      <c r="D13352" s="21" t="s">
        <v>3434</v>
      </c>
      <c r="E13352" s="21"/>
      <c r="F13352" s="55">
        <v>746.71</v>
      </c>
      <c r="G13352" s="21" t="s">
        <v>3326</v>
      </c>
    </row>
    <row r="13353" spans="1:7" x14ac:dyDescent="0.25">
      <c r="A13353" s="21" t="s">
        <v>2119</v>
      </c>
      <c r="B13353" s="25">
        <v>42887</v>
      </c>
      <c r="C13353" s="21" t="s">
        <v>6</v>
      </c>
      <c r="D13353" s="21" t="s">
        <v>3501</v>
      </c>
      <c r="E13353" s="21"/>
      <c r="F13353" s="55">
        <v>831.33</v>
      </c>
      <c r="G13353" s="21" t="s">
        <v>3004</v>
      </c>
    </row>
    <row r="13354" spans="1:7" x14ac:dyDescent="0.25">
      <c r="A13354" s="21" t="s">
        <v>2119</v>
      </c>
      <c r="B13354" s="25">
        <v>42887</v>
      </c>
      <c r="C13354" s="21" t="s">
        <v>6</v>
      </c>
      <c r="D13354" s="21" t="s">
        <v>3434</v>
      </c>
      <c r="E13354" s="21"/>
      <c r="F13354" s="55">
        <v>746.71</v>
      </c>
      <c r="G13354" s="21" t="s">
        <v>3326</v>
      </c>
    </row>
    <row r="13355" spans="1:7" x14ac:dyDescent="0.25">
      <c r="A13355" s="21" t="s">
        <v>2119</v>
      </c>
      <c r="B13355" s="25">
        <v>42887</v>
      </c>
      <c r="C13355" s="21" t="s">
        <v>6</v>
      </c>
      <c r="D13355" s="21" t="s">
        <v>3502</v>
      </c>
      <c r="E13355" s="21"/>
      <c r="F13355" s="55">
        <v>353.36</v>
      </c>
      <c r="G13355" s="21" t="s">
        <v>3004</v>
      </c>
    </row>
    <row r="13356" spans="1:7" x14ac:dyDescent="0.25">
      <c r="A13356" s="21" t="s">
        <v>2119</v>
      </c>
      <c r="B13356" s="25">
        <v>42887</v>
      </c>
      <c r="C13356" s="21" t="s">
        <v>6</v>
      </c>
      <c r="D13356" s="21" t="s">
        <v>3503</v>
      </c>
      <c r="E13356" s="21"/>
      <c r="F13356" s="55">
        <v>142.88999999999999</v>
      </c>
      <c r="G13356" s="21" t="s">
        <v>2969</v>
      </c>
    </row>
    <row r="13357" spans="1:7" x14ac:dyDescent="0.25">
      <c r="A13357" s="21" t="s">
        <v>2119</v>
      </c>
      <c r="B13357" s="25">
        <v>42887</v>
      </c>
      <c r="C13357" s="21" t="s">
        <v>1015</v>
      </c>
      <c r="D13357" s="21" t="s">
        <v>1018</v>
      </c>
      <c r="E13357" s="26">
        <v>245.66</v>
      </c>
      <c r="G13357" s="21" t="s">
        <v>3178</v>
      </c>
    </row>
    <row r="13358" spans="1:7" x14ac:dyDescent="0.25">
      <c r="A13358" s="21" t="s">
        <v>2119</v>
      </c>
      <c r="B13358" s="25">
        <v>42888</v>
      </c>
      <c r="C13358" s="21" t="s">
        <v>6</v>
      </c>
      <c r="E13358" s="21"/>
      <c r="F13358" s="55">
        <v>-798.61</v>
      </c>
      <c r="G13358" s="21" t="s">
        <v>3178</v>
      </c>
    </row>
    <row r="13359" spans="1:7" x14ac:dyDescent="0.25">
      <c r="A13359" s="21" t="s">
        <v>2119</v>
      </c>
      <c r="B13359" s="25">
        <v>42888</v>
      </c>
      <c r="C13359" s="21" t="s">
        <v>6</v>
      </c>
      <c r="D13359" s="21" t="s">
        <v>3496</v>
      </c>
      <c r="E13359" s="21"/>
      <c r="F13359" s="55">
        <v>1337.75</v>
      </c>
      <c r="G13359" s="21" t="s">
        <v>1440</v>
      </c>
    </row>
    <row r="13360" spans="1:7" x14ac:dyDescent="0.25">
      <c r="A13360" s="21" t="s">
        <v>2119</v>
      </c>
      <c r="B13360" s="25">
        <v>42888</v>
      </c>
      <c r="C13360" s="21" t="s">
        <v>6</v>
      </c>
      <c r="D13360" s="21" t="s">
        <v>3497</v>
      </c>
      <c r="E13360" s="21"/>
      <c r="F13360" s="55">
        <v>83.94</v>
      </c>
      <c r="G13360" s="21" t="s">
        <v>1440</v>
      </c>
    </row>
    <row r="13361" spans="1:7" x14ac:dyDescent="0.25">
      <c r="A13361" s="21" t="s">
        <v>2119</v>
      </c>
      <c r="B13361" s="25">
        <v>42888</v>
      </c>
      <c r="C13361" s="21" t="s">
        <v>6</v>
      </c>
      <c r="D13361" s="21" t="s">
        <v>3498</v>
      </c>
      <c r="E13361" s="21"/>
      <c r="F13361" s="55">
        <v>132.38</v>
      </c>
      <c r="G13361" s="21" t="s">
        <v>3326</v>
      </c>
    </row>
    <row r="13362" spans="1:7" x14ac:dyDescent="0.25">
      <c r="A13362" s="21" t="s">
        <v>2119</v>
      </c>
      <c r="B13362" s="25">
        <v>42888</v>
      </c>
      <c r="C13362" s="21" t="s">
        <v>6</v>
      </c>
      <c r="D13362" s="21" t="s">
        <v>3499</v>
      </c>
      <c r="E13362" s="21"/>
      <c r="F13362" s="55">
        <v>594.70000000000005</v>
      </c>
      <c r="G13362" s="21" t="s">
        <v>3004</v>
      </c>
    </row>
    <row r="13363" spans="1:7" x14ac:dyDescent="0.25">
      <c r="A13363" s="21" t="s">
        <v>2119</v>
      </c>
      <c r="B13363" s="25">
        <v>42888</v>
      </c>
      <c r="C13363" s="21" t="s">
        <v>6</v>
      </c>
      <c r="D13363" s="21" t="s">
        <v>3500</v>
      </c>
      <c r="E13363" s="21"/>
      <c r="F13363" s="55">
        <v>95.28</v>
      </c>
      <c r="G13363" s="21" t="s">
        <v>3341</v>
      </c>
    </row>
    <row r="13364" spans="1:7" x14ac:dyDescent="0.25">
      <c r="A13364" s="21" t="s">
        <v>2119</v>
      </c>
      <c r="B13364" s="25">
        <v>42888</v>
      </c>
      <c r="C13364" s="21" t="s">
        <v>21</v>
      </c>
      <c r="D13364" s="21" t="s">
        <v>1487</v>
      </c>
      <c r="E13364" s="26">
        <v>400</v>
      </c>
      <c r="G13364" s="21" t="s">
        <v>2840</v>
      </c>
    </row>
    <row r="13365" spans="1:7" x14ac:dyDescent="0.25">
      <c r="A13365" s="21" t="s">
        <v>2119</v>
      </c>
      <c r="B13365" s="25">
        <v>42888</v>
      </c>
      <c r="C13365" s="21" t="s">
        <v>21</v>
      </c>
      <c r="D13365" s="21" t="s">
        <v>1487</v>
      </c>
      <c r="E13365" s="26">
        <v>50</v>
      </c>
      <c r="G13365" s="21" t="s">
        <v>2840</v>
      </c>
    </row>
    <row r="13366" spans="1:7" x14ac:dyDescent="0.25">
      <c r="A13366" s="21" t="s">
        <v>2119</v>
      </c>
      <c r="B13366" s="25">
        <v>42888</v>
      </c>
      <c r="C13366" s="21" t="s">
        <v>21</v>
      </c>
      <c r="D13366" s="21" t="s">
        <v>1201</v>
      </c>
      <c r="E13366" s="26">
        <v>1500</v>
      </c>
      <c r="G13366" s="21" t="s">
        <v>3004</v>
      </c>
    </row>
    <row r="13367" spans="1:7" x14ac:dyDescent="0.25">
      <c r="A13367" s="21" t="s">
        <v>2119</v>
      </c>
      <c r="B13367" s="25">
        <v>42889</v>
      </c>
      <c r="C13367" s="21" t="s">
        <v>6</v>
      </c>
      <c r="D13367" s="21" t="s">
        <v>3492</v>
      </c>
      <c r="E13367" s="21"/>
      <c r="F13367" s="55">
        <v>12.65</v>
      </c>
      <c r="G13367" s="21" t="s">
        <v>3326</v>
      </c>
    </row>
    <row r="13368" spans="1:7" x14ac:dyDescent="0.25">
      <c r="A13368" s="21" t="s">
        <v>2119</v>
      </c>
      <c r="B13368" s="25">
        <v>42889</v>
      </c>
      <c r="C13368" s="21" t="s">
        <v>6</v>
      </c>
      <c r="D13368" s="21" t="s">
        <v>3493</v>
      </c>
      <c r="E13368" s="21"/>
      <c r="F13368" s="55">
        <v>48.03</v>
      </c>
      <c r="G13368" s="21" t="s">
        <v>3004</v>
      </c>
    </row>
    <row r="13369" spans="1:7" x14ac:dyDescent="0.25">
      <c r="A13369" s="21" t="s">
        <v>2119</v>
      </c>
      <c r="B13369" s="25">
        <v>42889</v>
      </c>
      <c r="C13369" s="21" t="s">
        <v>6</v>
      </c>
      <c r="D13369" s="21" t="s">
        <v>3494</v>
      </c>
      <c r="E13369" s="21"/>
      <c r="F13369" s="55">
        <v>349.73</v>
      </c>
      <c r="G13369" s="21" t="s">
        <v>3004</v>
      </c>
    </row>
    <row r="13370" spans="1:7" x14ac:dyDescent="0.25">
      <c r="A13370" s="21" t="s">
        <v>2119</v>
      </c>
      <c r="B13370" s="25">
        <v>42889</v>
      </c>
      <c r="C13370" s="21" t="s">
        <v>6</v>
      </c>
      <c r="D13370" s="21" t="s">
        <v>3495</v>
      </c>
      <c r="E13370" s="21"/>
      <c r="F13370" s="55">
        <v>634.32000000000005</v>
      </c>
      <c r="G13370" s="21" t="s">
        <v>2540</v>
      </c>
    </row>
    <row r="13371" spans="1:7" x14ac:dyDescent="0.25">
      <c r="A13371" s="21" t="s">
        <v>2119</v>
      </c>
      <c r="B13371" s="25">
        <v>42891</v>
      </c>
      <c r="C13371" s="21" t="s">
        <v>21</v>
      </c>
      <c r="D13371" s="21" t="s">
        <v>3508</v>
      </c>
      <c r="E13371" s="26">
        <v>2525</v>
      </c>
      <c r="G13371" s="21" t="s">
        <v>3004</v>
      </c>
    </row>
    <row r="13372" spans="1:7" x14ac:dyDescent="0.25">
      <c r="A13372" s="21" t="s">
        <v>2119</v>
      </c>
      <c r="B13372" s="25">
        <v>42891</v>
      </c>
      <c r="C13372" s="21" t="s">
        <v>21</v>
      </c>
      <c r="D13372" s="21" t="s">
        <v>40</v>
      </c>
      <c r="E13372" s="26">
        <v>400</v>
      </c>
      <c r="G13372" s="21" t="s">
        <v>3509</v>
      </c>
    </row>
    <row r="13373" spans="1:7" x14ac:dyDescent="0.25">
      <c r="A13373" s="21" t="s">
        <v>2119</v>
      </c>
      <c r="B13373" s="25">
        <v>42891</v>
      </c>
      <c r="C13373" s="21" t="s">
        <v>6</v>
      </c>
      <c r="E13373" s="21"/>
      <c r="F13373" s="55">
        <v>-222.86</v>
      </c>
      <c r="G13373" s="21" t="s">
        <v>3326</v>
      </c>
    </row>
    <row r="13374" spans="1:7" x14ac:dyDescent="0.25">
      <c r="A13374" s="21" t="s">
        <v>2119</v>
      </c>
      <c r="B13374" s="25">
        <v>42891</v>
      </c>
      <c r="C13374" s="21" t="s">
        <v>6</v>
      </c>
      <c r="D13374" s="21" t="s">
        <v>3484</v>
      </c>
      <c r="E13374" s="21"/>
      <c r="F13374" s="55">
        <v>1514.51</v>
      </c>
      <c r="G13374" s="21" t="s">
        <v>3178</v>
      </c>
    </row>
    <row r="13375" spans="1:7" x14ac:dyDescent="0.25">
      <c r="A13375" s="21" t="s">
        <v>2119</v>
      </c>
      <c r="B13375" s="25">
        <v>42891</v>
      </c>
      <c r="C13375" s="21" t="s">
        <v>6</v>
      </c>
      <c r="D13375" s="21" t="s">
        <v>3485</v>
      </c>
      <c r="E13375" s="21"/>
      <c r="F13375" s="55">
        <v>129.6</v>
      </c>
      <c r="G13375" s="21" t="s">
        <v>3178</v>
      </c>
    </row>
    <row r="13376" spans="1:7" x14ac:dyDescent="0.25">
      <c r="A13376" s="21" t="s">
        <v>2119</v>
      </c>
      <c r="B13376" s="25">
        <v>42891</v>
      </c>
      <c r="C13376" s="21" t="s">
        <v>6</v>
      </c>
      <c r="D13376" s="21" t="s">
        <v>3486</v>
      </c>
      <c r="E13376" s="21"/>
      <c r="F13376" s="55">
        <v>295.27</v>
      </c>
      <c r="G13376" s="21" t="s">
        <v>363</v>
      </c>
    </row>
    <row r="13377" spans="1:7" x14ac:dyDescent="0.25">
      <c r="A13377" s="21" t="s">
        <v>2119</v>
      </c>
      <c r="B13377" s="25">
        <v>42891</v>
      </c>
      <c r="C13377" s="21" t="s">
        <v>6</v>
      </c>
      <c r="D13377" s="21" t="s">
        <v>3487</v>
      </c>
      <c r="E13377" s="21"/>
      <c r="F13377" s="55">
        <v>79.400000000000006</v>
      </c>
      <c r="G13377" s="21" t="s">
        <v>3341</v>
      </c>
    </row>
    <row r="13378" spans="1:7" x14ac:dyDescent="0.25">
      <c r="A13378" s="21" t="s">
        <v>2119</v>
      </c>
      <c r="B13378" s="25">
        <v>42891</v>
      </c>
      <c r="C13378" s="21" t="s">
        <v>6</v>
      </c>
      <c r="D13378" s="21" t="s">
        <v>3488</v>
      </c>
      <c r="E13378" s="21"/>
      <c r="F13378" s="55">
        <v>93.2</v>
      </c>
      <c r="G13378" s="21" t="s">
        <v>3341</v>
      </c>
    </row>
    <row r="13379" spans="1:7" x14ac:dyDescent="0.25">
      <c r="A13379" s="21" t="s">
        <v>2119</v>
      </c>
      <c r="B13379" s="25">
        <v>42891</v>
      </c>
      <c r="C13379" s="21" t="s">
        <v>6</v>
      </c>
      <c r="D13379" s="21" t="s">
        <v>3489</v>
      </c>
      <c r="E13379" s="21"/>
      <c r="F13379" s="55">
        <v>242</v>
      </c>
      <c r="G13379" s="21" t="s">
        <v>3513</v>
      </c>
    </row>
    <row r="13380" spans="1:7" x14ac:dyDescent="0.25">
      <c r="A13380" s="21" t="s">
        <v>2119</v>
      </c>
      <c r="B13380" s="25">
        <v>42891</v>
      </c>
      <c r="C13380" s="21" t="s">
        <v>6</v>
      </c>
      <c r="D13380" s="21" t="s">
        <v>3490</v>
      </c>
      <c r="E13380" s="21"/>
      <c r="F13380" s="55">
        <v>41.8</v>
      </c>
      <c r="G13380" s="21" t="s">
        <v>2540</v>
      </c>
    </row>
    <row r="13381" spans="1:7" x14ac:dyDescent="0.25">
      <c r="A13381" s="21" t="s">
        <v>2119</v>
      </c>
      <c r="B13381" s="25">
        <v>42891</v>
      </c>
      <c r="C13381" s="21" t="s">
        <v>6</v>
      </c>
      <c r="E13381" s="21"/>
      <c r="F13381" s="55">
        <v>-77.680000000000007</v>
      </c>
      <c r="G13381" s="21" t="s">
        <v>3004</v>
      </c>
    </row>
    <row r="13382" spans="1:7" x14ac:dyDescent="0.25">
      <c r="A13382" s="21" t="s">
        <v>2119</v>
      </c>
      <c r="B13382" s="25">
        <v>42891</v>
      </c>
      <c r="C13382" s="21" t="s">
        <v>6</v>
      </c>
      <c r="D13382" s="21" t="s">
        <v>3491</v>
      </c>
      <c r="E13382" s="21"/>
      <c r="F13382" s="55">
        <v>209.37</v>
      </c>
      <c r="G13382" s="21" t="s">
        <v>1440</v>
      </c>
    </row>
    <row r="13383" spans="1:7" x14ac:dyDescent="0.25">
      <c r="A13383" s="21" t="s">
        <v>2119</v>
      </c>
      <c r="B13383" s="25">
        <v>42891</v>
      </c>
      <c r="C13383" s="21" t="s">
        <v>6</v>
      </c>
      <c r="D13383" s="21" t="s">
        <v>3709</v>
      </c>
      <c r="F13383" s="26">
        <v>265.66000000000003</v>
      </c>
      <c r="G13383" s="21" t="s">
        <v>363</v>
      </c>
    </row>
    <row r="13384" spans="1:7" x14ac:dyDescent="0.25">
      <c r="A13384" s="21" t="s">
        <v>2119</v>
      </c>
      <c r="B13384" s="25">
        <v>42891</v>
      </c>
      <c r="C13384" s="21" t="s">
        <v>21</v>
      </c>
      <c r="D13384" s="21" t="s">
        <v>40</v>
      </c>
      <c r="E13384" s="26">
        <v>865</v>
      </c>
      <c r="G13384" s="21" t="s">
        <v>3326</v>
      </c>
    </row>
    <row r="13385" spans="1:7" x14ac:dyDescent="0.25">
      <c r="A13385" s="21" t="s">
        <v>2119</v>
      </c>
      <c r="B13385" s="25">
        <v>42891</v>
      </c>
      <c r="C13385" s="21" t="s">
        <v>21</v>
      </c>
      <c r="D13385" s="21" t="s">
        <v>40</v>
      </c>
      <c r="E13385" s="26">
        <v>180</v>
      </c>
      <c r="G13385" s="21" t="s">
        <v>2878</v>
      </c>
    </row>
    <row r="13386" spans="1:7" x14ac:dyDescent="0.25">
      <c r="A13386" s="21" t="s">
        <v>2119</v>
      </c>
      <c r="B13386" s="25">
        <v>42891</v>
      </c>
      <c r="C13386" s="21" t="s">
        <v>21</v>
      </c>
      <c r="D13386" s="21" t="s">
        <v>40</v>
      </c>
      <c r="E13386" s="26">
        <v>1150</v>
      </c>
      <c r="G13386" s="21" t="s">
        <v>3710</v>
      </c>
    </row>
    <row r="13387" spans="1:7" x14ac:dyDescent="0.25">
      <c r="A13387" s="21" t="s">
        <v>2119</v>
      </c>
      <c r="B13387" s="25">
        <v>42891</v>
      </c>
      <c r="C13387" s="21" t="s">
        <v>21</v>
      </c>
      <c r="D13387" s="21" t="s">
        <v>40</v>
      </c>
      <c r="E13387" s="26">
        <v>450</v>
      </c>
      <c r="G13387" s="21" t="s">
        <v>2762</v>
      </c>
    </row>
    <row r="13388" spans="1:7" x14ac:dyDescent="0.25">
      <c r="A13388" s="21" t="s">
        <v>2119</v>
      </c>
      <c r="B13388" s="25">
        <v>42891</v>
      </c>
      <c r="C13388" s="21" t="s">
        <v>21</v>
      </c>
      <c r="D13388" s="21" t="s">
        <v>40</v>
      </c>
      <c r="E13388" s="26">
        <v>200</v>
      </c>
      <c r="G13388" s="21" t="s">
        <v>1029</v>
      </c>
    </row>
    <row r="13389" spans="1:7" x14ac:dyDescent="0.25">
      <c r="A13389" s="21" t="s">
        <v>2119</v>
      </c>
      <c r="B13389" s="25">
        <v>42891</v>
      </c>
      <c r="C13389" s="21" t="s">
        <v>21</v>
      </c>
      <c r="D13389" s="21" t="s">
        <v>40</v>
      </c>
      <c r="E13389" s="26">
        <v>360</v>
      </c>
      <c r="G13389" s="21" t="s">
        <v>3341</v>
      </c>
    </row>
    <row r="13390" spans="1:7" x14ac:dyDescent="0.25">
      <c r="A13390" s="21" t="s">
        <v>2119</v>
      </c>
      <c r="B13390" s="25">
        <v>42891</v>
      </c>
      <c r="C13390" s="21" t="s">
        <v>21</v>
      </c>
      <c r="D13390" s="21" t="s">
        <v>40</v>
      </c>
      <c r="E13390" s="26">
        <v>365</v>
      </c>
      <c r="G13390" s="21" t="s">
        <v>3163</v>
      </c>
    </row>
    <row r="13391" spans="1:7" x14ac:dyDescent="0.25">
      <c r="A13391" s="21" t="s">
        <v>2119</v>
      </c>
      <c r="B13391" s="25">
        <v>42891</v>
      </c>
      <c r="C13391" s="21" t="s">
        <v>21</v>
      </c>
      <c r="D13391" s="21" t="s">
        <v>40</v>
      </c>
      <c r="E13391" s="26">
        <v>4240</v>
      </c>
      <c r="G13391" s="21" t="s">
        <v>3004</v>
      </c>
    </row>
    <row r="13392" spans="1:7" x14ac:dyDescent="0.25">
      <c r="A13392" s="21" t="s">
        <v>2119</v>
      </c>
      <c r="B13392" s="25">
        <v>42891</v>
      </c>
      <c r="C13392" s="21" t="s">
        <v>21</v>
      </c>
      <c r="D13392" s="21" t="s">
        <v>40</v>
      </c>
      <c r="E13392" s="26">
        <v>300</v>
      </c>
      <c r="G13392" s="21" t="s">
        <v>2878</v>
      </c>
    </row>
    <row r="13393" spans="1:7" x14ac:dyDescent="0.25">
      <c r="A13393" s="21" t="s">
        <v>2119</v>
      </c>
      <c r="B13393" s="25">
        <v>42891</v>
      </c>
      <c r="C13393" s="21" t="s">
        <v>21</v>
      </c>
      <c r="D13393" s="21" t="s">
        <v>40</v>
      </c>
      <c r="E13393" s="26">
        <v>250</v>
      </c>
      <c r="G13393" s="21" t="s">
        <v>360</v>
      </c>
    </row>
    <row r="13394" spans="1:7" x14ac:dyDescent="0.25">
      <c r="A13394" s="21" t="s">
        <v>2119</v>
      </c>
      <c r="B13394" s="25">
        <v>42891</v>
      </c>
      <c r="C13394" s="21" t="s">
        <v>21</v>
      </c>
      <c r="D13394" s="21" t="s">
        <v>40</v>
      </c>
      <c r="E13394" s="26">
        <v>350</v>
      </c>
      <c r="G13394" s="21" t="s">
        <v>3510</v>
      </c>
    </row>
    <row r="13395" spans="1:7" x14ac:dyDescent="0.25">
      <c r="A13395" s="21" t="s">
        <v>2119</v>
      </c>
      <c r="B13395" s="25">
        <v>42891</v>
      </c>
      <c r="C13395" s="21" t="s">
        <v>21</v>
      </c>
      <c r="D13395" s="21" t="s">
        <v>1419</v>
      </c>
      <c r="E13395" s="26">
        <v>6950</v>
      </c>
      <c r="G13395" s="21" t="s">
        <v>1440</v>
      </c>
    </row>
    <row r="13396" spans="1:7" x14ac:dyDescent="0.25">
      <c r="A13396" s="21" t="s">
        <v>2119</v>
      </c>
      <c r="B13396" s="25">
        <v>42892</v>
      </c>
      <c r="C13396" s="21" t="s">
        <v>6</v>
      </c>
      <c r="D13396" s="21" t="s">
        <v>3480</v>
      </c>
      <c r="E13396" s="21"/>
      <c r="F13396" s="55">
        <v>594.58000000000004</v>
      </c>
      <c r="G13396" s="21" t="s">
        <v>3341</v>
      </c>
    </row>
    <row r="13397" spans="1:7" x14ac:dyDescent="0.25">
      <c r="A13397" s="21" t="s">
        <v>2119</v>
      </c>
      <c r="B13397" s="25">
        <v>42892</v>
      </c>
      <c r="C13397" s="21" t="s">
        <v>6</v>
      </c>
      <c r="D13397" s="21" t="s">
        <v>3481</v>
      </c>
      <c r="E13397" s="21"/>
      <c r="F13397" s="55">
        <v>233.69</v>
      </c>
      <c r="G13397" s="21" t="s">
        <v>504</v>
      </c>
    </row>
    <row r="13398" spans="1:7" x14ac:dyDescent="0.25">
      <c r="A13398" s="21" t="s">
        <v>2119</v>
      </c>
      <c r="B13398" s="25">
        <v>42892</v>
      </c>
      <c r="C13398" s="21" t="s">
        <v>1230</v>
      </c>
      <c r="D13398" s="21" t="s">
        <v>3482</v>
      </c>
      <c r="E13398" s="21"/>
      <c r="F13398" s="55">
        <v>351.62</v>
      </c>
      <c r="G13398" s="21" t="s">
        <v>363</v>
      </c>
    </row>
    <row r="13399" spans="1:7" x14ac:dyDescent="0.25">
      <c r="A13399" s="21" t="s">
        <v>2119</v>
      </c>
      <c r="B13399" s="25">
        <v>42892</v>
      </c>
      <c r="C13399" s="21" t="s">
        <v>1230</v>
      </c>
      <c r="D13399" s="21" t="s">
        <v>3482</v>
      </c>
      <c r="E13399" s="21"/>
      <c r="F13399" s="55">
        <v>-282.93</v>
      </c>
      <c r="G13399" s="21" t="s">
        <v>363</v>
      </c>
    </row>
    <row r="13400" spans="1:7" x14ac:dyDescent="0.25">
      <c r="A13400" s="21" t="s">
        <v>2119</v>
      </c>
      <c r="B13400" s="25">
        <v>42892</v>
      </c>
      <c r="C13400" s="21">
        <v>3014551503</v>
      </c>
      <c r="D13400" s="21" t="s">
        <v>3482</v>
      </c>
      <c r="E13400" s="21"/>
      <c r="F13400" s="55">
        <v>31.61</v>
      </c>
      <c r="G13400" s="21" t="s">
        <v>363</v>
      </c>
    </row>
    <row r="13401" spans="1:7" x14ac:dyDescent="0.25">
      <c r="A13401" s="21" t="s">
        <v>2119</v>
      </c>
      <c r="B13401" s="25">
        <v>42892</v>
      </c>
      <c r="C13401" s="21" t="s">
        <v>6</v>
      </c>
      <c r="D13401" s="21" t="s">
        <v>3483</v>
      </c>
      <c r="E13401" s="21"/>
      <c r="F13401" s="55">
        <v>547.41</v>
      </c>
      <c r="G13401" s="21" t="s">
        <v>1440</v>
      </c>
    </row>
    <row r="13402" spans="1:7" x14ac:dyDescent="0.25">
      <c r="A13402" s="21" t="s">
        <v>2119</v>
      </c>
      <c r="B13402" s="25">
        <v>42893</v>
      </c>
      <c r="C13402" s="21" t="s">
        <v>1230</v>
      </c>
      <c r="D13402" s="21" t="s">
        <v>3473</v>
      </c>
      <c r="E13402" s="21"/>
      <c r="F13402" s="55">
        <v>422.52</v>
      </c>
      <c r="G13402" s="21" t="s">
        <v>3341</v>
      </c>
    </row>
    <row r="13403" spans="1:7" x14ac:dyDescent="0.25">
      <c r="A13403" s="21" t="s">
        <v>2119</v>
      </c>
      <c r="B13403" s="25">
        <v>42893</v>
      </c>
      <c r="C13403" s="21" t="s">
        <v>6</v>
      </c>
      <c r="D13403" s="21" t="s">
        <v>3474</v>
      </c>
      <c r="E13403" s="21"/>
      <c r="F13403" s="55">
        <v>2511.0500000000002</v>
      </c>
      <c r="G13403" s="21" t="s">
        <v>3178</v>
      </c>
    </row>
    <row r="13404" spans="1:7" x14ac:dyDescent="0.25">
      <c r="A13404" s="21" t="s">
        <v>2119</v>
      </c>
      <c r="B13404" s="25">
        <v>42893</v>
      </c>
      <c r="C13404" s="21" t="s">
        <v>6</v>
      </c>
      <c r="D13404" s="21" t="s">
        <v>3475</v>
      </c>
      <c r="E13404" s="21"/>
      <c r="F13404" s="55">
        <v>407.37</v>
      </c>
      <c r="G13404" s="21" t="s">
        <v>62</v>
      </c>
    </row>
    <row r="13405" spans="1:7" x14ac:dyDescent="0.25">
      <c r="A13405" s="21" t="s">
        <v>2119</v>
      </c>
      <c r="B13405" s="25">
        <v>42893</v>
      </c>
      <c r="C13405" s="21" t="s">
        <v>6</v>
      </c>
      <c r="D13405" s="21" t="s">
        <v>3476</v>
      </c>
      <c r="E13405" s="21"/>
      <c r="F13405" s="55">
        <v>168.06</v>
      </c>
      <c r="G13405" s="21" t="s">
        <v>1440</v>
      </c>
    </row>
    <row r="13406" spans="1:7" x14ac:dyDescent="0.25">
      <c r="A13406" s="21" t="s">
        <v>2119</v>
      </c>
      <c r="B13406" s="25">
        <v>42893</v>
      </c>
      <c r="C13406" s="21" t="s">
        <v>6</v>
      </c>
      <c r="D13406" s="21" t="s">
        <v>3477</v>
      </c>
      <c r="E13406" s="21"/>
      <c r="F13406" s="55">
        <v>128.68</v>
      </c>
      <c r="G13406" s="21" t="s">
        <v>2540</v>
      </c>
    </row>
    <row r="13407" spans="1:7" x14ac:dyDescent="0.25">
      <c r="A13407" s="21" t="s">
        <v>2119</v>
      </c>
      <c r="B13407" s="25">
        <v>42893</v>
      </c>
      <c r="C13407" s="21" t="s">
        <v>6</v>
      </c>
      <c r="D13407" s="21" t="s">
        <v>3478</v>
      </c>
      <c r="E13407" s="21"/>
      <c r="F13407" s="55">
        <v>428.62</v>
      </c>
      <c r="G13407" s="21" t="s">
        <v>1440</v>
      </c>
    </row>
    <row r="13408" spans="1:7" x14ac:dyDescent="0.25">
      <c r="A13408" s="21" t="s">
        <v>2119</v>
      </c>
      <c r="B13408" s="25">
        <v>42893</v>
      </c>
      <c r="C13408" s="21" t="s">
        <v>1230</v>
      </c>
      <c r="D13408" s="21" t="s">
        <v>3479</v>
      </c>
      <c r="E13408" s="21"/>
      <c r="F13408" s="55">
        <v>1012.96</v>
      </c>
      <c r="G13408" s="21" t="s">
        <v>363</v>
      </c>
    </row>
    <row r="13409" spans="1:7" x14ac:dyDescent="0.25">
      <c r="A13409" s="21" t="s">
        <v>2119</v>
      </c>
      <c r="B13409" s="25">
        <v>42893</v>
      </c>
      <c r="C13409" s="21" t="s">
        <v>1015</v>
      </c>
      <c r="D13409" s="21" t="s">
        <v>3504</v>
      </c>
      <c r="E13409" s="26">
        <v>800</v>
      </c>
      <c r="G13409" s="21" t="s">
        <v>363</v>
      </c>
    </row>
    <row r="13410" spans="1:7" x14ac:dyDescent="0.25">
      <c r="A13410" s="21" t="s">
        <v>2119</v>
      </c>
      <c r="B13410" s="25">
        <v>42894</v>
      </c>
      <c r="C13410" s="21" t="s">
        <v>6</v>
      </c>
      <c r="D13410" s="21" t="s">
        <v>3464</v>
      </c>
      <c r="E13410" s="21"/>
      <c r="F13410" s="55">
        <v>236.99</v>
      </c>
      <c r="G13410" s="21" t="s">
        <v>3465</v>
      </c>
    </row>
    <row r="13411" spans="1:7" x14ac:dyDescent="0.25">
      <c r="A13411" s="21" t="s">
        <v>2119</v>
      </c>
      <c r="B13411" s="25">
        <v>42894</v>
      </c>
      <c r="C13411" s="21" t="s">
        <v>6</v>
      </c>
      <c r="D13411" s="21" t="s">
        <v>3466</v>
      </c>
      <c r="E13411" s="21"/>
      <c r="F13411" s="55">
        <v>65.47</v>
      </c>
      <c r="G13411" s="21" t="s">
        <v>3514</v>
      </c>
    </row>
    <row r="13412" spans="1:7" x14ac:dyDescent="0.25">
      <c r="A13412" s="21" t="s">
        <v>2119</v>
      </c>
      <c r="B13412" s="25">
        <v>42894</v>
      </c>
      <c r="C13412" s="21" t="s">
        <v>1230</v>
      </c>
      <c r="D13412" s="21" t="s">
        <v>3468</v>
      </c>
      <c r="E13412" s="21"/>
      <c r="F13412" s="55">
        <v>608.9</v>
      </c>
      <c r="G13412" s="21" t="s">
        <v>572</v>
      </c>
    </row>
    <row r="13413" spans="1:7" x14ac:dyDescent="0.25">
      <c r="A13413" s="21" t="s">
        <v>2119</v>
      </c>
      <c r="B13413" s="25">
        <v>42894</v>
      </c>
      <c r="C13413" s="21" t="s">
        <v>6</v>
      </c>
      <c r="D13413" s="21" t="s">
        <v>3469</v>
      </c>
      <c r="E13413" s="21"/>
      <c r="F13413" s="55">
        <v>367.5</v>
      </c>
      <c r="G13413" s="21" t="s">
        <v>3004</v>
      </c>
    </row>
    <row r="13414" spans="1:7" x14ac:dyDescent="0.25">
      <c r="A13414" s="21" t="s">
        <v>2119</v>
      </c>
      <c r="B13414" s="25">
        <v>42894</v>
      </c>
      <c r="C13414" s="21" t="s">
        <v>6</v>
      </c>
      <c r="D13414" s="21" t="s">
        <v>3470</v>
      </c>
      <c r="E13414" s="21"/>
      <c r="F13414" s="55">
        <v>216.31</v>
      </c>
      <c r="G13414" s="21" t="s">
        <v>1440</v>
      </c>
    </row>
    <row r="13415" spans="1:7" x14ac:dyDescent="0.25">
      <c r="A13415" s="21" t="s">
        <v>2119</v>
      </c>
      <c r="B13415" s="25">
        <v>42894</v>
      </c>
      <c r="C13415" s="21" t="s">
        <v>6</v>
      </c>
      <c r="D13415" s="21" t="s">
        <v>3471</v>
      </c>
      <c r="E13415" s="21"/>
      <c r="F13415" s="55">
        <v>991.04</v>
      </c>
      <c r="G13415" s="21" t="s">
        <v>363</v>
      </c>
    </row>
    <row r="13416" spans="1:7" x14ac:dyDescent="0.25">
      <c r="A13416" s="21" t="s">
        <v>2119</v>
      </c>
      <c r="B13416" s="25">
        <v>42894</v>
      </c>
      <c r="C13416" s="21" t="s">
        <v>6</v>
      </c>
      <c r="D13416" s="21" t="s">
        <v>3472</v>
      </c>
      <c r="E13416" s="21"/>
      <c r="F13416" s="55">
        <v>167.56</v>
      </c>
      <c r="G13416" s="21" t="s">
        <v>3341</v>
      </c>
    </row>
    <row r="13417" spans="1:7" x14ac:dyDescent="0.25">
      <c r="A13417" s="21" t="s">
        <v>2119</v>
      </c>
      <c r="B13417" s="25">
        <v>42895</v>
      </c>
      <c r="C13417" s="21" t="s">
        <v>6</v>
      </c>
      <c r="D13417" s="21" t="s">
        <v>3457</v>
      </c>
      <c r="E13417" s="21"/>
      <c r="F13417" s="55">
        <v>1465.74</v>
      </c>
      <c r="G13417" s="21" t="s">
        <v>3178</v>
      </c>
    </row>
    <row r="13418" spans="1:7" x14ac:dyDescent="0.25">
      <c r="A13418" s="21" t="s">
        <v>2119</v>
      </c>
      <c r="B13418" s="25">
        <v>42895</v>
      </c>
      <c r="C13418" s="21" t="s">
        <v>6</v>
      </c>
      <c r="D13418" s="21" t="s">
        <v>3458</v>
      </c>
      <c r="E13418" s="21"/>
      <c r="F13418" s="55">
        <v>196.12</v>
      </c>
      <c r="G13418" s="21" t="s">
        <v>3341</v>
      </c>
    </row>
    <row r="13419" spans="1:7" x14ac:dyDescent="0.25">
      <c r="A13419" s="21" t="s">
        <v>2119</v>
      </c>
      <c r="B13419" s="25">
        <v>42895</v>
      </c>
      <c r="C13419" s="21" t="s">
        <v>6</v>
      </c>
      <c r="D13419" s="21" t="s">
        <v>3459</v>
      </c>
      <c r="E13419" s="21"/>
      <c r="F13419" s="55">
        <v>1270.1400000000001</v>
      </c>
      <c r="G13419" s="21" t="s">
        <v>1440</v>
      </c>
    </row>
    <row r="13420" spans="1:7" x14ac:dyDescent="0.25">
      <c r="A13420" s="21" t="s">
        <v>2119</v>
      </c>
      <c r="B13420" s="25">
        <v>42895</v>
      </c>
      <c r="C13420" s="21" t="s">
        <v>6</v>
      </c>
      <c r="D13420" s="21" t="s">
        <v>3460</v>
      </c>
      <c r="E13420" s="21"/>
      <c r="F13420" s="55">
        <v>158.18</v>
      </c>
      <c r="G13420" s="21" t="s">
        <v>1440</v>
      </c>
    </row>
    <row r="13421" spans="1:7" x14ac:dyDescent="0.25">
      <c r="A13421" s="21" t="s">
        <v>2119</v>
      </c>
      <c r="B13421" s="25">
        <v>42895</v>
      </c>
      <c r="C13421" s="21" t="s">
        <v>6</v>
      </c>
      <c r="D13421" s="21" t="s">
        <v>3461</v>
      </c>
      <c r="E13421" s="21"/>
      <c r="F13421" s="55">
        <v>625.1</v>
      </c>
      <c r="G13421" s="21" t="s">
        <v>2762</v>
      </c>
    </row>
    <row r="13422" spans="1:7" x14ac:dyDescent="0.25">
      <c r="A13422" s="21" t="s">
        <v>2119</v>
      </c>
      <c r="B13422" s="25">
        <v>42895</v>
      </c>
      <c r="C13422" s="21" t="s">
        <v>6</v>
      </c>
      <c r="D13422" s="21" t="s">
        <v>3462</v>
      </c>
      <c r="E13422" s="21"/>
      <c r="F13422" s="55">
        <v>229.82</v>
      </c>
      <c r="G13422" s="21" t="s">
        <v>1440</v>
      </c>
    </row>
    <row r="13423" spans="1:7" x14ac:dyDescent="0.25">
      <c r="A13423" s="21" t="s">
        <v>2119</v>
      </c>
      <c r="B13423" s="25">
        <v>42895</v>
      </c>
      <c r="C13423" s="21" t="s">
        <v>6</v>
      </c>
      <c r="D13423" s="21" t="s">
        <v>3463</v>
      </c>
      <c r="E13423" s="21"/>
      <c r="F13423" s="55">
        <v>149.56</v>
      </c>
      <c r="G13423" s="21" t="s">
        <v>3004</v>
      </c>
    </row>
    <row r="13424" spans="1:7" x14ac:dyDescent="0.25">
      <c r="A13424" s="21" t="s">
        <v>2119</v>
      </c>
      <c r="B13424" s="25">
        <v>42895</v>
      </c>
      <c r="C13424" s="21" t="s">
        <v>1015</v>
      </c>
      <c r="D13424" s="21" t="s">
        <v>3505</v>
      </c>
      <c r="E13424" s="26">
        <v>1100</v>
      </c>
      <c r="G13424" s="21" t="s">
        <v>363</v>
      </c>
    </row>
    <row r="13425" spans="1:7" x14ac:dyDescent="0.25">
      <c r="A13425" s="21" t="s">
        <v>2119</v>
      </c>
      <c r="B13425" s="25">
        <v>42895</v>
      </c>
      <c r="C13425" s="21" t="s">
        <v>21</v>
      </c>
      <c r="D13425" s="21" t="s">
        <v>924</v>
      </c>
      <c r="E13425" s="26">
        <v>100</v>
      </c>
      <c r="G13425" s="21" t="s">
        <v>326</v>
      </c>
    </row>
    <row r="13426" spans="1:7" x14ac:dyDescent="0.25">
      <c r="A13426" s="21" t="s">
        <v>2119</v>
      </c>
      <c r="B13426" s="25">
        <v>42895</v>
      </c>
      <c r="C13426" s="21" t="s">
        <v>21</v>
      </c>
      <c r="D13426" s="21" t="s">
        <v>924</v>
      </c>
      <c r="E13426" s="26">
        <v>290</v>
      </c>
      <c r="G13426" s="21" t="s">
        <v>343</v>
      </c>
    </row>
    <row r="13427" spans="1:7" x14ac:dyDescent="0.25">
      <c r="A13427" s="21" t="s">
        <v>2119</v>
      </c>
      <c r="B13427" s="25">
        <v>42895</v>
      </c>
      <c r="C13427" s="21" t="s">
        <v>21</v>
      </c>
      <c r="D13427" s="21" t="s">
        <v>924</v>
      </c>
      <c r="E13427" s="26">
        <v>175</v>
      </c>
      <c r="G13427" s="21" t="s">
        <v>3057</v>
      </c>
    </row>
    <row r="13428" spans="1:7" x14ac:dyDescent="0.25">
      <c r="A13428" s="21" t="s">
        <v>2119</v>
      </c>
      <c r="B13428" s="25">
        <v>42895</v>
      </c>
      <c r="C13428" s="21" t="s">
        <v>21</v>
      </c>
      <c r="D13428" s="21" t="s">
        <v>924</v>
      </c>
      <c r="E13428" s="26">
        <v>250</v>
      </c>
      <c r="G13428" s="21" t="s">
        <v>3054</v>
      </c>
    </row>
    <row r="13429" spans="1:7" x14ac:dyDescent="0.25">
      <c r="A13429" s="21" t="s">
        <v>2119</v>
      </c>
      <c r="B13429" s="25">
        <v>42896</v>
      </c>
      <c r="C13429" s="21" t="s">
        <v>6</v>
      </c>
      <c r="D13429" s="21" t="s">
        <v>3454</v>
      </c>
      <c r="E13429" s="21"/>
      <c r="F13429" s="55">
        <v>618.94000000000005</v>
      </c>
      <c r="G13429" s="21" t="s">
        <v>363</v>
      </c>
    </row>
    <row r="13430" spans="1:7" x14ac:dyDescent="0.25">
      <c r="A13430" s="21" t="s">
        <v>2119</v>
      </c>
      <c r="B13430" s="25">
        <v>42896</v>
      </c>
      <c r="C13430" s="21" t="s">
        <v>6</v>
      </c>
      <c r="D13430" s="21" t="s">
        <v>3455</v>
      </c>
      <c r="E13430" s="21"/>
      <c r="F13430" s="55">
        <v>113.54</v>
      </c>
      <c r="G13430" s="21" t="s">
        <v>363</v>
      </c>
    </row>
    <row r="13431" spans="1:7" x14ac:dyDescent="0.25">
      <c r="A13431" s="21" t="s">
        <v>2119</v>
      </c>
      <c r="B13431" s="25">
        <v>42896</v>
      </c>
      <c r="C13431" s="21" t="s">
        <v>6</v>
      </c>
      <c r="D13431" s="21" t="s">
        <v>3456</v>
      </c>
      <c r="E13431" s="21"/>
      <c r="F13431" s="55">
        <v>87.02</v>
      </c>
      <c r="G13431" s="21" t="s">
        <v>1440</v>
      </c>
    </row>
    <row r="13432" spans="1:7" x14ac:dyDescent="0.25">
      <c r="A13432" s="21" t="s">
        <v>2119</v>
      </c>
      <c r="B13432" s="25">
        <v>42898</v>
      </c>
      <c r="C13432" s="21" t="s">
        <v>1015</v>
      </c>
      <c r="D13432" s="21" t="s">
        <v>40</v>
      </c>
      <c r="E13432" s="26">
        <v>9680</v>
      </c>
      <c r="G13432" s="21" t="s">
        <v>3506</v>
      </c>
    </row>
    <row r="13433" spans="1:7" x14ac:dyDescent="0.25">
      <c r="A13433" s="21" t="s">
        <v>2119</v>
      </c>
      <c r="B13433" s="25">
        <v>42898</v>
      </c>
      <c r="C13433" s="21" t="s">
        <v>1015</v>
      </c>
      <c r="D13433" s="21" t="s">
        <v>3507</v>
      </c>
      <c r="E13433" s="26">
        <v>3750</v>
      </c>
      <c r="G13433" s="21" t="s">
        <v>3163</v>
      </c>
    </row>
    <row r="13434" spans="1:7" x14ac:dyDescent="0.25">
      <c r="A13434" s="21" t="s">
        <v>2119</v>
      </c>
      <c r="B13434" s="25">
        <v>42898</v>
      </c>
      <c r="C13434" s="21" t="s">
        <v>1015</v>
      </c>
      <c r="D13434" s="21" t="s">
        <v>3507</v>
      </c>
      <c r="E13434" s="26">
        <v>2400</v>
      </c>
      <c r="G13434" s="21" t="s">
        <v>3341</v>
      </c>
    </row>
    <row r="13435" spans="1:7" x14ac:dyDescent="0.25">
      <c r="A13435" s="21" t="s">
        <v>2119</v>
      </c>
      <c r="B13435" s="25">
        <v>42898</v>
      </c>
      <c r="C13435" s="21" t="s">
        <v>6</v>
      </c>
      <c r="D13435" s="21" t="s">
        <v>3448</v>
      </c>
      <c r="E13435" s="21"/>
      <c r="F13435" s="55">
        <v>882.91</v>
      </c>
      <c r="G13435" s="21" t="s">
        <v>1440</v>
      </c>
    </row>
    <row r="13436" spans="1:7" x14ac:dyDescent="0.25">
      <c r="A13436" s="21" t="s">
        <v>2119</v>
      </c>
      <c r="B13436" s="25">
        <v>42898</v>
      </c>
      <c r="C13436" s="21" t="s">
        <v>6</v>
      </c>
      <c r="D13436" s="21" t="s">
        <v>3449</v>
      </c>
      <c r="E13436" s="21"/>
      <c r="F13436" s="55">
        <v>243.03</v>
      </c>
      <c r="G13436" s="21" t="s">
        <v>3450</v>
      </c>
    </row>
    <row r="13437" spans="1:7" x14ac:dyDescent="0.25">
      <c r="A13437" s="21" t="s">
        <v>2119</v>
      </c>
      <c r="B13437" s="25">
        <v>42898</v>
      </c>
      <c r="C13437" s="21" t="s">
        <v>1230</v>
      </c>
      <c r="E13437" s="21"/>
      <c r="F13437" s="55">
        <v>32.83</v>
      </c>
      <c r="G13437" s="21" t="s">
        <v>363</v>
      </c>
    </row>
    <row r="13438" spans="1:7" x14ac:dyDescent="0.25">
      <c r="A13438" s="21" t="s">
        <v>2119</v>
      </c>
      <c r="B13438" s="25">
        <v>42898</v>
      </c>
      <c r="C13438" s="21" t="s">
        <v>6</v>
      </c>
      <c r="D13438" s="21" t="s">
        <v>3451</v>
      </c>
      <c r="E13438" s="21"/>
      <c r="F13438" s="55">
        <v>2957.4</v>
      </c>
      <c r="G13438" s="21" t="s">
        <v>3163</v>
      </c>
    </row>
    <row r="13439" spans="1:7" x14ac:dyDescent="0.25">
      <c r="A13439" s="21" t="s">
        <v>2119</v>
      </c>
      <c r="B13439" s="25">
        <v>42898</v>
      </c>
      <c r="C13439" s="21" t="s">
        <v>6</v>
      </c>
      <c r="D13439" s="21" t="s">
        <v>3452</v>
      </c>
      <c r="E13439" s="21"/>
      <c r="F13439" s="55">
        <v>191.76</v>
      </c>
      <c r="G13439" s="21" t="s">
        <v>3341</v>
      </c>
    </row>
    <row r="13440" spans="1:7" x14ac:dyDescent="0.25">
      <c r="A13440" s="21" t="s">
        <v>2119</v>
      </c>
      <c r="B13440" s="25">
        <v>42898</v>
      </c>
      <c r="C13440" s="21" t="s">
        <v>6</v>
      </c>
      <c r="D13440" s="21" t="s">
        <v>3453</v>
      </c>
      <c r="E13440" s="21"/>
      <c r="F13440" s="55">
        <v>248.47</v>
      </c>
      <c r="G13440" s="21" t="s">
        <v>3163</v>
      </c>
    </row>
    <row r="13441" spans="1:7" x14ac:dyDescent="0.25">
      <c r="A13441" s="21" t="s">
        <v>2119</v>
      </c>
      <c r="B13441" s="25">
        <v>42898</v>
      </c>
      <c r="C13441" s="21" t="s">
        <v>21</v>
      </c>
      <c r="D13441" s="21" t="s">
        <v>1382</v>
      </c>
      <c r="E13441" s="26">
        <v>6000</v>
      </c>
      <c r="G13441" s="21" t="s">
        <v>2969</v>
      </c>
    </row>
    <row r="13442" spans="1:7" x14ac:dyDescent="0.25">
      <c r="A13442" s="21" t="s">
        <v>2119</v>
      </c>
      <c r="B13442" s="25">
        <v>42898</v>
      </c>
      <c r="C13442" s="21" t="s">
        <v>21</v>
      </c>
      <c r="D13442" s="21" t="s">
        <v>947</v>
      </c>
      <c r="E13442" s="26">
        <v>1375</v>
      </c>
      <c r="G13442" s="21" t="s">
        <v>2540</v>
      </c>
    </row>
    <row r="13443" spans="1:7" x14ac:dyDescent="0.25">
      <c r="A13443" s="21" t="s">
        <v>2119</v>
      </c>
      <c r="B13443" s="25">
        <v>42898</v>
      </c>
      <c r="C13443" s="21" t="s">
        <v>21</v>
      </c>
      <c r="D13443" s="21" t="s">
        <v>947</v>
      </c>
      <c r="E13443" s="26">
        <v>2200</v>
      </c>
      <c r="G13443" s="21" t="s">
        <v>3511</v>
      </c>
    </row>
    <row r="13444" spans="1:7" x14ac:dyDescent="0.25">
      <c r="A13444" s="21" t="s">
        <v>2119</v>
      </c>
      <c r="B13444" s="25">
        <v>42898</v>
      </c>
      <c r="C13444" s="21" t="s">
        <v>21</v>
      </c>
      <c r="D13444" s="21" t="s">
        <v>947</v>
      </c>
      <c r="E13444" s="26">
        <v>3760</v>
      </c>
      <c r="G13444" s="21" t="s">
        <v>2840</v>
      </c>
    </row>
    <row r="13445" spans="1:7" x14ac:dyDescent="0.25">
      <c r="A13445" s="21" t="s">
        <v>2119</v>
      </c>
      <c r="B13445" s="25">
        <v>42898</v>
      </c>
      <c r="C13445" s="21" t="s">
        <v>21</v>
      </c>
      <c r="D13445" s="21" t="s">
        <v>947</v>
      </c>
      <c r="E13445" s="26">
        <v>5380</v>
      </c>
      <c r="G13445" s="21" t="s">
        <v>3450</v>
      </c>
    </row>
    <row r="13446" spans="1:7" x14ac:dyDescent="0.25">
      <c r="A13446" s="21" t="s">
        <v>2119</v>
      </c>
      <c r="B13446" s="25">
        <v>42898</v>
      </c>
      <c r="C13446" s="21" t="s">
        <v>21</v>
      </c>
      <c r="D13446" s="21" t="s">
        <v>947</v>
      </c>
      <c r="E13446" s="26">
        <v>895</v>
      </c>
      <c r="G13446" s="21" t="s">
        <v>2878</v>
      </c>
    </row>
    <row r="13447" spans="1:7" x14ac:dyDescent="0.25">
      <c r="A13447" s="21" t="s">
        <v>2119</v>
      </c>
      <c r="B13447" s="25">
        <v>42898</v>
      </c>
      <c r="C13447" s="21" t="s">
        <v>21</v>
      </c>
      <c r="D13447" s="21" t="s">
        <v>947</v>
      </c>
      <c r="E13447" s="26">
        <v>2115</v>
      </c>
      <c r="G13447" s="21" t="s">
        <v>2552</v>
      </c>
    </row>
    <row r="13448" spans="1:7" x14ac:dyDescent="0.25">
      <c r="A13448" s="21" t="s">
        <v>2119</v>
      </c>
      <c r="B13448" s="25">
        <v>42898</v>
      </c>
      <c r="C13448" s="21" t="s">
        <v>21</v>
      </c>
      <c r="D13448" s="21" t="s">
        <v>947</v>
      </c>
      <c r="E13448" s="26">
        <v>765</v>
      </c>
      <c r="G13448" s="21" t="s">
        <v>3293</v>
      </c>
    </row>
    <row r="13449" spans="1:7" x14ac:dyDescent="0.25">
      <c r="A13449" s="21" t="s">
        <v>2119</v>
      </c>
      <c r="B13449" s="25">
        <v>42898</v>
      </c>
      <c r="C13449" s="21" t="s">
        <v>21</v>
      </c>
      <c r="D13449" s="21" t="s">
        <v>947</v>
      </c>
      <c r="E13449" s="26">
        <v>4490</v>
      </c>
      <c r="G13449" s="21" t="s">
        <v>3004</v>
      </c>
    </row>
    <row r="13450" spans="1:7" x14ac:dyDescent="0.25">
      <c r="A13450" s="21" t="s">
        <v>2119</v>
      </c>
      <c r="B13450" s="25">
        <v>42898</v>
      </c>
      <c r="C13450" s="21" t="s">
        <v>21</v>
      </c>
      <c r="D13450" s="21" t="s">
        <v>947</v>
      </c>
      <c r="E13450" s="26">
        <v>3095</v>
      </c>
      <c r="G13450" s="21" t="s">
        <v>1440</v>
      </c>
    </row>
    <row r="13451" spans="1:7" x14ac:dyDescent="0.25">
      <c r="A13451" s="21" t="s">
        <v>2119</v>
      </c>
      <c r="B13451" s="25">
        <v>42898</v>
      </c>
      <c r="C13451" s="21" t="s">
        <v>21</v>
      </c>
      <c r="D13451" s="21" t="s">
        <v>947</v>
      </c>
      <c r="E13451" s="26">
        <v>820</v>
      </c>
      <c r="G13451" s="21" t="s">
        <v>3326</v>
      </c>
    </row>
    <row r="13452" spans="1:7" x14ac:dyDescent="0.25">
      <c r="A13452" s="21" t="s">
        <v>2119</v>
      </c>
      <c r="B13452" s="25">
        <v>42898</v>
      </c>
      <c r="C13452" s="21" t="s">
        <v>21</v>
      </c>
      <c r="D13452" s="21" t="s">
        <v>216</v>
      </c>
      <c r="E13452" s="26">
        <v>117.15</v>
      </c>
      <c r="G13452" s="21" t="s">
        <v>3163</v>
      </c>
    </row>
    <row r="13453" spans="1:7" x14ac:dyDescent="0.25">
      <c r="A13453" s="21" t="s">
        <v>2119</v>
      </c>
      <c r="B13453" s="25">
        <v>42899</v>
      </c>
      <c r="C13453" s="21" t="s">
        <v>6</v>
      </c>
      <c r="D13453" s="21" t="s">
        <v>3442</v>
      </c>
      <c r="E13453" s="21"/>
      <c r="F13453" s="55">
        <v>906.82</v>
      </c>
      <c r="G13453" s="21" t="s">
        <v>3178</v>
      </c>
    </row>
    <row r="13454" spans="1:7" x14ac:dyDescent="0.25">
      <c r="A13454" s="21" t="s">
        <v>2119</v>
      </c>
      <c r="B13454" s="25">
        <v>42899</v>
      </c>
      <c r="C13454" s="21" t="s">
        <v>6</v>
      </c>
      <c r="D13454" s="21" t="s">
        <v>3443</v>
      </c>
      <c r="E13454" s="21"/>
      <c r="F13454" s="55">
        <v>333.92</v>
      </c>
      <c r="G13454" s="21" t="s">
        <v>3444</v>
      </c>
    </row>
    <row r="13455" spans="1:7" x14ac:dyDescent="0.25">
      <c r="A13455" s="21" t="s">
        <v>2119</v>
      </c>
      <c r="B13455" s="25">
        <v>42899</v>
      </c>
      <c r="C13455" s="21" t="s">
        <v>6</v>
      </c>
      <c r="D13455" s="21" t="s">
        <v>3445</v>
      </c>
      <c r="E13455" s="21"/>
      <c r="F13455" s="55">
        <v>730.29</v>
      </c>
      <c r="G13455" s="21" t="s">
        <v>3341</v>
      </c>
    </row>
    <row r="13456" spans="1:7" x14ac:dyDescent="0.25">
      <c r="A13456" s="21" t="s">
        <v>2119</v>
      </c>
      <c r="B13456" s="25">
        <v>42899</v>
      </c>
      <c r="C13456" s="21" t="s">
        <v>6</v>
      </c>
      <c r="D13456" s="21" t="s">
        <v>3446</v>
      </c>
      <c r="E13456" s="21"/>
      <c r="F13456" s="55">
        <v>365.9</v>
      </c>
      <c r="G13456" s="21" t="s">
        <v>3163</v>
      </c>
    </row>
    <row r="13457" spans="1:7" x14ac:dyDescent="0.25">
      <c r="A13457" s="21" t="s">
        <v>2119</v>
      </c>
      <c r="B13457" s="25">
        <v>42899</v>
      </c>
      <c r="C13457" s="21" t="s">
        <v>6</v>
      </c>
      <c r="D13457" s="21" t="s">
        <v>3447</v>
      </c>
      <c r="E13457" s="21"/>
      <c r="F13457" s="55">
        <v>125.58</v>
      </c>
      <c r="G13457" s="21" t="s">
        <v>1440</v>
      </c>
    </row>
    <row r="13458" spans="1:7" x14ac:dyDescent="0.25">
      <c r="A13458" s="21" t="s">
        <v>2119</v>
      </c>
      <c r="B13458" s="25">
        <v>42900</v>
      </c>
      <c r="C13458" s="21" t="s">
        <v>6</v>
      </c>
      <c r="D13458" s="21" t="s">
        <v>3439</v>
      </c>
      <c r="E13458" s="21"/>
      <c r="F13458" s="55">
        <v>371.76</v>
      </c>
      <c r="G13458" s="21" t="s">
        <v>3178</v>
      </c>
    </row>
    <row r="13459" spans="1:7" x14ac:dyDescent="0.25">
      <c r="A13459" s="21" t="s">
        <v>2119</v>
      </c>
      <c r="B13459" s="25">
        <v>42900</v>
      </c>
      <c r="C13459" s="21" t="s">
        <v>1230</v>
      </c>
      <c r="E13459" s="21"/>
      <c r="F13459" s="55">
        <v>64.989999999999995</v>
      </c>
      <c r="G13459" s="21" t="s">
        <v>363</v>
      </c>
    </row>
    <row r="13460" spans="1:7" x14ac:dyDescent="0.25">
      <c r="A13460" s="21" t="s">
        <v>2119</v>
      </c>
      <c r="B13460" s="25">
        <v>42900</v>
      </c>
      <c r="C13460" s="21" t="s">
        <v>6</v>
      </c>
      <c r="D13460" s="21" t="s">
        <v>3440</v>
      </c>
      <c r="E13460" s="21"/>
      <c r="F13460" s="55">
        <v>463</v>
      </c>
      <c r="G13460" s="21" t="s">
        <v>3341</v>
      </c>
    </row>
    <row r="13461" spans="1:7" x14ac:dyDescent="0.25">
      <c r="A13461" s="21" t="s">
        <v>2119</v>
      </c>
      <c r="B13461" s="25">
        <v>42900</v>
      </c>
      <c r="C13461" s="21" t="s">
        <v>6</v>
      </c>
      <c r="D13461" s="21" t="s">
        <v>3441</v>
      </c>
      <c r="E13461" s="21"/>
      <c r="F13461" s="55">
        <v>209.87</v>
      </c>
      <c r="G13461" s="21" t="s">
        <v>3163</v>
      </c>
    </row>
    <row r="13462" spans="1:7" x14ac:dyDescent="0.25">
      <c r="A13462" s="21" t="s">
        <v>2119</v>
      </c>
      <c r="B13462" s="25">
        <v>42900</v>
      </c>
      <c r="C13462" s="21" t="s">
        <v>1015</v>
      </c>
      <c r="D13462" s="21" t="s">
        <v>452</v>
      </c>
      <c r="E13462" s="26">
        <v>1340</v>
      </c>
      <c r="G13462" s="21" t="s">
        <v>930</v>
      </c>
    </row>
    <row r="13463" spans="1:7" x14ac:dyDescent="0.25">
      <c r="A13463" s="21" t="s">
        <v>2119</v>
      </c>
      <c r="B13463" s="25">
        <v>42900</v>
      </c>
      <c r="C13463" s="21" t="s">
        <v>1015</v>
      </c>
      <c r="D13463" s="21" t="s">
        <v>452</v>
      </c>
      <c r="E13463" s="26">
        <v>1670</v>
      </c>
      <c r="G13463" s="21" t="s">
        <v>223</v>
      </c>
    </row>
    <row r="13464" spans="1:7" x14ac:dyDescent="0.25">
      <c r="A13464" s="21" t="s">
        <v>2119</v>
      </c>
      <c r="B13464" s="25">
        <v>42901</v>
      </c>
      <c r="C13464" s="21" t="s">
        <v>6</v>
      </c>
      <c r="D13464" s="21" t="s">
        <v>3437</v>
      </c>
      <c r="E13464" s="21"/>
      <c r="F13464" s="55">
        <v>482.93</v>
      </c>
      <c r="G13464" s="21" t="s">
        <v>3178</v>
      </c>
    </row>
    <row r="13465" spans="1:7" x14ac:dyDescent="0.25">
      <c r="A13465" s="21" t="s">
        <v>2119</v>
      </c>
      <c r="B13465" s="25">
        <v>42901</v>
      </c>
      <c r="C13465" s="21" t="s">
        <v>6</v>
      </c>
      <c r="D13465" s="21" t="s">
        <v>3438</v>
      </c>
      <c r="E13465" s="21"/>
      <c r="F13465" s="55">
        <v>508.31</v>
      </c>
      <c r="G13465" s="21" t="s">
        <v>3163</v>
      </c>
    </row>
    <row r="13466" spans="1:7" x14ac:dyDescent="0.25">
      <c r="A13466" s="21" t="s">
        <v>2119</v>
      </c>
      <c r="B13466" s="25">
        <v>42901</v>
      </c>
      <c r="C13466" s="21" t="s">
        <v>21</v>
      </c>
      <c r="D13466" s="21" t="s">
        <v>3512</v>
      </c>
      <c r="E13466" s="26">
        <v>-93600.06</v>
      </c>
      <c r="G13466" s="21" t="s">
        <v>1006</v>
      </c>
    </row>
    <row r="13467" spans="1:7" x14ac:dyDescent="0.25">
      <c r="A13467" s="21" t="s">
        <v>2119</v>
      </c>
      <c r="B13467" s="25">
        <v>42901</v>
      </c>
      <c r="C13467" s="21" t="s">
        <v>21</v>
      </c>
      <c r="D13467" s="21" t="s">
        <v>3404</v>
      </c>
      <c r="E13467" s="26">
        <v>1200</v>
      </c>
      <c r="G13467" s="21" t="s">
        <v>2762</v>
      </c>
    </row>
    <row r="13468" spans="1:7" x14ac:dyDescent="0.25">
      <c r="A13468" s="21" t="s">
        <v>2119</v>
      </c>
      <c r="B13468" s="25">
        <v>42901</v>
      </c>
      <c r="C13468" s="21" t="s">
        <v>21</v>
      </c>
      <c r="D13468" s="21" t="s">
        <v>3404</v>
      </c>
      <c r="E13468" s="26">
        <v>320</v>
      </c>
      <c r="G13468" s="21" t="s">
        <v>3326</v>
      </c>
    </row>
    <row r="13469" spans="1:7" x14ac:dyDescent="0.25">
      <c r="A13469" s="21" t="s">
        <v>2119</v>
      </c>
      <c r="B13469" s="25">
        <v>42901</v>
      </c>
      <c r="C13469" s="21" t="s">
        <v>21</v>
      </c>
      <c r="D13469" s="21" t="s">
        <v>3404</v>
      </c>
      <c r="E13469" s="26">
        <v>400</v>
      </c>
      <c r="G13469" s="21" t="s">
        <v>1440</v>
      </c>
    </row>
    <row r="13470" spans="1:7" x14ac:dyDescent="0.25">
      <c r="A13470" s="21" t="s">
        <v>2119</v>
      </c>
      <c r="B13470" s="25">
        <v>42901</v>
      </c>
      <c r="C13470" s="21" t="s">
        <v>21</v>
      </c>
      <c r="D13470" s="21" t="s">
        <v>3404</v>
      </c>
      <c r="E13470" s="26">
        <v>900</v>
      </c>
      <c r="G13470" s="21" t="s">
        <v>3467</v>
      </c>
    </row>
    <row r="13471" spans="1:7" x14ac:dyDescent="0.25">
      <c r="A13471" s="21" t="s">
        <v>2119</v>
      </c>
      <c r="B13471" s="25">
        <v>42902</v>
      </c>
      <c r="C13471" s="21" t="s">
        <v>1230</v>
      </c>
      <c r="D13471" s="21" t="s">
        <v>3515</v>
      </c>
      <c r="E13471" s="21"/>
      <c r="F13471" s="55">
        <v>774.24</v>
      </c>
      <c r="G13471" s="21" t="s">
        <v>363</v>
      </c>
    </row>
    <row r="13472" spans="1:7" x14ac:dyDescent="0.25">
      <c r="A13472" s="21" t="s">
        <v>2119</v>
      </c>
      <c r="B13472" s="25">
        <v>42902</v>
      </c>
      <c r="C13472" s="21" t="s">
        <v>6</v>
      </c>
      <c r="D13472" s="21" t="s">
        <v>3516</v>
      </c>
      <c r="E13472" s="21"/>
      <c r="F13472" s="55">
        <v>423.43</v>
      </c>
      <c r="G13472" s="21" t="s">
        <v>3450</v>
      </c>
    </row>
    <row r="13473" spans="1:7" x14ac:dyDescent="0.25">
      <c r="A13473" s="21" t="s">
        <v>2119</v>
      </c>
      <c r="B13473" s="25">
        <v>42902</v>
      </c>
      <c r="C13473" s="21" t="s">
        <v>6</v>
      </c>
      <c r="D13473" s="21" t="s">
        <v>3517</v>
      </c>
      <c r="E13473" s="21"/>
      <c r="F13473" s="55">
        <v>56.14</v>
      </c>
      <c r="G13473" s="21" t="s">
        <v>1440</v>
      </c>
    </row>
    <row r="13474" spans="1:7" x14ac:dyDescent="0.25">
      <c r="A13474" s="21" t="s">
        <v>2119</v>
      </c>
      <c r="B13474" s="25">
        <v>42902</v>
      </c>
      <c r="C13474" s="21" t="s">
        <v>1230</v>
      </c>
      <c r="D13474" s="21" t="s">
        <v>3518</v>
      </c>
      <c r="E13474" s="21"/>
      <c r="F13474" s="55">
        <v>357.92</v>
      </c>
      <c r="G13474" s="21" t="s">
        <v>363</v>
      </c>
    </row>
    <row r="13475" spans="1:7" x14ac:dyDescent="0.25">
      <c r="A13475" s="21" t="s">
        <v>2119</v>
      </c>
      <c r="B13475" s="25">
        <v>42902</v>
      </c>
      <c r="C13475" s="21" t="s">
        <v>1015</v>
      </c>
      <c r="D13475" s="21" t="s">
        <v>1216</v>
      </c>
      <c r="E13475" s="26">
        <v>500</v>
      </c>
      <c r="G13475" s="21" t="s">
        <v>2969</v>
      </c>
    </row>
    <row r="13476" spans="1:7" x14ac:dyDescent="0.25">
      <c r="A13476" s="21" t="s">
        <v>2119</v>
      </c>
      <c r="B13476" s="25">
        <v>42902</v>
      </c>
      <c r="C13476" s="21" t="s">
        <v>1015</v>
      </c>
      <c r="D13476" s="21" t="s">
        <v>1382</v>
      </c>
      <c r="E13476" s="26">
        <v>1250</v>
      </c>
      <c r="G13476" s="21" t="s">
        <v>3467</v>
      </c>
    </row>
    <row r="13477" spans="1:7" x14ac:dyDescent="0.25">
      <c r="A13477" s="21" t="s">
        <v>2119</v>
      </c>
      <c r="B13477" s="25">
        <v>42902</v>
      </c>
      <c r="C13477" s="21" t="s">
        <v>21</v>
      </c>
      <c r="D13477" s="21" t="s">
        <v>3633</v>
      </c>
      <c r="E13477" s="26">
        <v>1200</v>
      </c>
      <c r="G13477" s="21" t="s">
        <v>1440</v>
      </c>
    </row>
    <row r="13478" spans="1:7" x14ac:dyDescent="0.25">
      <c r="A13478" s="21" t="s">
        <v>2119</v>
      </c>
      <c r="B13478" s="25">
        <v>42902</v>
      </c>
      <c r="C13478" s="21" t="s">
        <v>21</v>
      </c>
      <c r="D13478" s="21" t="s">
        <v>255</v>
      </c>
      <c r="E13478" s="26">
        <v>200</v>
      </c>
      <c r="G13478" s="21" t="s">
        <v>3054</v>
      </c>
    </row>
    <row r="13479" spans="1:7" x14ac:dyDescent="0.25">
      <c r="A13479" s="21" t="s">
        <v>2119</v>
      </c>
      <c r="B13479" s="25">
        <v>42902</v>
      </c>
      <c r="C13479" s="21" t="s">
        <v>21</v>
      </c>
      <c r="D13479" s="21" t="s">
        <v>255</v>
      </c>
      <c r="E13479" s="26">
        <v>2000</v>
      </c>
      <c r="G13479" s="21" t="s">
        <v>1440</v>
      </c>
    </row>
    <row r="13480" spans="1:7" x14ac:dyDescent="0.25">
      <c r="A13480" s="21" t="s">
        <v>2119</v>
      </c>
      <c r="B13480" s="25">
        <v>42902</v>
      </c>
      <c r="C13480" s="21" t="s">
        <v>21</v>
      </c>
      <c r="D13480" s="21" t="s">
        <v>255</v>
      </c>
      <c r="E13480" s="26">
        <v>300</v>
      </c>
      <c r="G13480" s="21" t="s">
        <v>3326</v>
      </c>
    </row>
    <row r="13481" spans="1:7" x14ac:dyDescent="0.25">
      <c r="A13481" s="21" t="s">
        <v>2119</v>
      </c>
      <c r="B13481" s="25">
        <v>42902</v>
      </c>
      <c r="C13481" s="21" t="s">
        <v>21</v>
      </c>
      <c r="D13481" s="21" t="s">
        <v>255</v>
      </c>
      <c r="E13481" s="26">
        <v>2000</v>
      </c>
      <c r="G13481" s="21" t="s">
        <v>2762</v>
      </c>
    </row>
    <row r="13482" spans="1:7" x14ac:dyDescent="0.25">
      <c r="A13482" s="21" t="s">
        <v>2119</v>
      </c>
      <c r="B13482" s="25">
        <v>42903</v>
      </c>
      <c r="C13482" s="21" t="s">
        <v>6</v>
      </c>
      <c r="D13482" s="21" t="s">
        <v>3519</v>
      </c>
      <c r="E13482" s="21"/>
      <c r="F13482" s="55">
        <v>254.91</v>
      </c>
      <c r="G13482" s="21" t="s">
        <v>363</v>
      </c>
    </row>
    <row r="13483" spans="1:7" x14ac:dyDescent="0.25">
      <c r="A13483" s="21" t="s">
        <v>2119</v>
      </c>
      <c r="B13483" s="25">
        <v>42903</v>
      </c>
      <c r="C13483" s="21" t="s">
        <v>1230</v>
      </c>
      <c r="D13483" s="21" t="s">
        <v>3520</v>
      </c>
      <c r="E13483" s="21"/>
      <c r="F13483" s="55">
        <v>150.79</v>
      </c>
      <c r="G13483" s="21" t="s">
        <v>363</v>
      </c>
    </row>
    <row r="13484" spans="1:7" x14ac:dyDescent="0.25">
      <c r="A13484" s="21" t="s">
        <v>2119</v>
      </c>
      <c r="B13484" s="25">
        <v>42904</v>
      </c>
      <c r="C13484" s="21" t="s">
        <v>1230</v>
      </c>
      <c r="E13484" s="21"/>
      <c r="F13484" s="55">
        <v>166.59</v>
      </c>
      <c r="G13484" s="21" t="s">
        <v>363</v>
      </c>
    </row>
    <row r="13485" spans="1:7" x14ac:dyDescent="0.25">
      <c r="A13485" s="21" t="s">
        <v>2119</v>
      </c>
      <c r="B13485" s="25">
        <v>42905</v>
      </c>
      <c r="C13485" s="21" t="s">
        <v>6</v>
      </c>
      <c r="D13485" s="21" t="s">
        <v>3521</v>
      </c>
      <c r="E13485" s="21"/>
      <c r="F13485" s="55">
        <v>373.46</v>
      </c>
      <c r="G13485" s="21" t="s">
        <v>363</v>
      </c>
    </row>
    <row r="13486" spans="1:7" x14ac:dyDescent="0.25">
      <c r="A13486" s="21" t="s">
        <v>2119</v>
      </c>
      <c r="B13486" s="25">
        <v>42905</v>
      </c>
      <c r="C13486" s="21" t="s">
        <v>6</v>
      </c>
      <c r="E13486" s="21"/>
      <c r="F13486" s="55">
        <v>-760.53</v>
      </c>
      <c r="G13486" s="21" t="s">
        <v>1440</v>
      </c>
    </row>
    <row r="13487" spans="1:7" x14ac:dyDescent="0.25">
      <c r="A13487" s="21" t="s">
        <v>2119</v>
      </c>
      <c r="B13487" s="25">
        <v>42905</v>
      </c>
      <c r="C13487" s="21" t="s">
        <v>6</v>
      </c>
      <c r="D13487" s="21" t="s">
        <v>3522</v>
      </c>
      <c r="E13487" s="21"/>
      <c r="F13487" s="55">
        <v>408.05</v>
      </c>
      <c r="G13487" s="21" t="s">
        <v>2762</v>
      </c>
    </row>
    <row r="13488" spans="1:7" x14ac:dyDescent="0.25">
      <c r="A13488" s="21" t="s">
        <v>2119</v>
      </c>
      <c r="B13488" s="25">
        <v>42905</v>
      </c>
      <c r="C13488" s="21" t="s">
        <v>21</v>
      </c>
      <c r="D13488" s="21" t="s">
        <v>40</v>
      </c>
      <c r="E13488" s="26">
        <v>2835</v>
      </c>
      <c r="G13488" s="21" t="s">
        <v>3341</v>
      </c>
    </row>
    <row r="13489" spans="1:7" x14ac:dyDescent="0.25">
      <c r="A13489" s="21" t="s">
        <v>2119</v>
      </c>
      <c r="B13489" s="25">
        <v>42905</v>
      </c>
      <c r="C13489" s="21" t="s">
        <v>21</v>
      </c>
      <c r="D13489" s="21" t="s">
        <v>40</v>
      </c>
      <c r="E13489" s="26">
        <v>2840</v>
      </c>
      <c r="G13489" s="21" t="s">
        <v>3163</v>
      </c>
    </row>
    <row r="13490" spans="1:7" x14ac:dyDescent="0.25">
      <c r="A13490" s="21" t="s">
        <v>2119</v>
      </c>
      <c r="B13490" s="25">
        <v>42905</v>
      </c>
      <c r="C13490" s="21" t="s">
        <v>21</v>
      </c>
      <c r="D13490" s="21" t="s">
        <v>40</v>
      </c>
      <c r="E13490" s="26">
        <v>2270</v>
      </c>
      <c r="G13490" s="21" t="s">
        <v>363</v>
      </c>
    </row>
    <row r="13491" spans="1:7" x14ac:dyDescent="0.25">
      <c r="A13491" s="21" t="s">
        <v>2119</v>
      </c>
      <c r="B13491" s="25">
        <v>42905</v>
      </c>
      <c r="C13491" s="21" t="s">
        <v>21</v>
      </c>
      <c r="D13491" s="21" t="s">
        <v>40</v>
      </c>
      <c r="E13491" s="26">
        <v>965</v>
      </c>
      <c r="G13491" s="21" t="s">
        <v>2762</v>
      </c>
    </row>
    <row r="13492" spans="1:7" x14ac:dyDescent="0.25">
      <c r="A13492" s="21" t="s">
        <v>2119</v>
      </c>
      <c r="B13492" s="25">
        <v>42905</v>
      </c>
      <c r="C13492" s="21" t="s">
        <v>21</v>
      </c>
      <c r="D13492" s="21" t="s">
        <v>40</v>
      </c>
      <c r="E13492" s="26">
        <v>375</v>
      </c>
      <c r="G13492" s="21" t="s">
        <v>1133</v>
      </c>
    </row>
    <row r="13493" spans="1:7" x14ac:dyDescent="0.25">
      <c r="A13493" s="21" t="s">
        <v>2119</v>
      </c>
      <c r="B13493" s="25">
        <v>42905</v>
      </c>
      <c r="C13493" s="21" t="s">
        <v>21</v>
      </c>
      <c r="D13493" s="21" t="s">
        <v>40</v>
      </c>
      <c r="E13493" s="26">
        <v>600</v>
      </c>
      <c r="G13493" s="21" t="s">
        <v>3326</v>
      </c>
    </row>
    <row r="13494" spans="1:7" x14ac:dyDescent="0.25">
      <c r="A13494" s="21" t="s">
        <v>2119</v>
      </c>
      <c r="B13494" s="25">
        <v>42905</v>
      </c>
      <c r="C13494" s="21" t="s">
        <v>21</v>
      </c>
      <c r="D13494" s="21" t="s">
        <v>40</v>
      </c>
      <c r="E13494" s="26">
        <v>235</v>
      </c>
      <c r="G13494" s="21" t="s">
        <v>3004</v>
      </c>
    </row>
    <row r="13495" spans="1:7" x14ac:dyDescent="0.25">
      <c r="A13495" s="21" t="s">
        <v>2119</v>
      </c>
      <c r="B13495" s="25">
        <v>42905</v>
      </c>
      <c r="C13495" s="21" t="s">
        <v>21</v>
      </c>
      <c r="D13495" s="21" t="s">
        <v>1419</v>
      </c>
      <c r="E13495" s="26">
        <v>1800</v>
      </c>
      <c r="G13495" s="21" t="s">
        <v>2540</v>
      </c>
    </row>
    <row r="13496" spans="1:7" x14ac:dyDescent="0.25">
      <c r="A13496" s="21" t="s">
        <v>2119</v>
      </c>
      <c r="B13496" s="25">
        <v>42905</v>
      </c>
      <c r="C13496" s="21" t="s">
        <v>21</v>
      </c>
      <c r="D13496" s="21" t="s">
        <v>1419</v>
      </c>
      <c r="E13496" s="26">
        <v>4120</v>
      </c>
      <c r="G13496" s="21" t="s">
        <v>1440</v>
      </c>
    </row>
    <row r="13497" spans="1:7" x14ac:dyDescent="0.25">
      <c r="A13497" s="21" t="s">
        <v>2119</v>
      </c>
      <c r="B13497" s="25">
        <v>42905</v>
      </c>
      <c r="C13497" s="21" t="s">
        <v>21</v>
      </c>
      <c r="D13497" s="21" t="s">
        <v>2039</v>
      </c>
      <c r="E13497" s="26">
        <v>2400</v>
      </c>
      <c r="G13497" s="21" t="s">
        <v>3004</v>
      </c>
    </row>
    <row r="13498" spans="1:7" x14ac:dyDescent="0.25">
      <c r="A13498" s="21" t="s">
        <v>2119</v>
      </c>
      <c r="B13498" s="25">
        <v>42905</v>
      </c>
      <c r="C13498" s="21" t="s">
        <v>21</v>
      </c>
      <c r="D13498" s="21" t="s">
        <v>2039</v>
      </c>
      <c r="E13498" s="26">
        <v>1800</v>
      </c>
      <c r="G13498" s="21" t="s">
        <v>1440</v>
      </c>
    </row>
    <row r="13499" spans="1:7" x14ac:dyDescent="0.25">
      <c r="A13499" s="21" t="s">
        <v>2119</v>
      </c>
      <c r="B13499" s="25">
        <v>42905</v>
      </c>
      <c r="C13499" s="21" t="s">
        <v>21</v>
      </c>
      <c r="D13499" s="21" t="s">
        <v>2039</v>
      </c>
      <c r="E13499" s="26">
        <v>2675</v>
      </c>
      <c r="G13499" s="21" t="s">
        <v>3178</v>
      </c>
    </row>
    <row r="13500" spans="1:7" x14ac:dyDescent="0.25">
      <c r="A13500" s="21" t="s">
        <v>2119</v>
      </c>
      <c r="B13500" s="25">
        <v>42905</v>
      </c>
      <c r="C13500" s="21" t="s">
        <v>21</v>
      </c>
      <c r="D13500" s="21" t="s">
        <v>452</v>
      </c>
      <c r="E13500" s="26">
        <v>1300</v>
      </c>
      <c r="G13500" s="21" t="s">
        <v>363</v>
      </c>
    </row>
    <row r="13501" spans="1:7" x14ac:dyDescent="0.25">
      <c r="A13501" s="21" t="s">
        <v>2119</v>
      </c>
      <c r="B13501" s="25">
        <v>42906</v>
      </c>
      <c r="C13501" s="21" t="s">
        <v>6</v>
      </c>
      <c r="D13501" s="21" t="s">
        <v>3523</v>
      </c>
      <c r="E13501" s="21"/>
      <c r="F13501" s="55">
        <v>184.52</v>
      </c>
      <c r="G13501" s="21" t="s">
        <v>3178</v>
      </c>
    </row>
    <row r="13502" spans="1:7" x14ac:dyDescent="0.25">
      <c r="A13502" s="21" t="s">
        <v>2119</v>
      </c>
      <c r="B13502" s="25">
        <v>42906</v>
      </c>
      <c r="C13502" s="21" t="s">
        <v>6</v>
      </c>
      <c r="D13502" s="21" t="s">
        <v>3524</v>
      </c>
      <c r="E13502" s="21"/>
      <c r="F13502" s="55">
        <v>88.09</v>
      </c>
      <c r="G13502" s="21" t="s">
        <v>363</v>
      </c>
    </row>
    <row r="13503" spans="1:7" x14ac:dyDescent="0.25">
      <c r="A13503" s="21" t="s">
        <v>2119</v>
      </c>
      <c r="B13503" s="25">
        <v>42906</v>
      </c>
      <c r="C13503" s="21" t="s">
        <v>6</v>
      </c>
      <c r="D13503" s="21" t="s">
        <v>3525</v>
      </c>
      <c r="E13503" s="21"/>
      <c r="F13503" s="55">
        <v>113.01</v>
      </c>
      <c r="G13503" s="21" t="s">
        <v>568</v>
      </c>
    </row>
    <row r="13504" spans="1:7" x14ac:dyDescent="0.25">
      <c r="A13504" s="21" t="s">
        <v>2119</v>
      </c>
      <c r="B13504" s="25">
        <v>42906</v>
      </c>
      <c r="C13504" s="21" t="s">
        <v>6</v>
      </c>
      <c r="D13504" s="21" t="s">
        <v>3526</v>
      </c>
      <c r="E13504" s="21"/>
      <c r="F13504" s="55">
        <v>9.44</v>
      </c>
      <c r="G13504" s="21" t="s">
        <v>259</v>
      </c>
    </row>
    <row r="13505" spans="1:7" x14ac:dyDescent="0.25">
      <c r="A13505" s="21" t="s">
        <v>2119</v>
      </c>
      <c r="B13505" s="25">
        <v>42907</v>
      </c>
      <c r="C13505" s="21" t="s">
        <v>6</v>
      </c>
      <c r="D13505" s="21" t="s">
        <v>3527</v>
      </c>
      <c r="E13505" s="21"/>
      <c r="F13505" s="55">
        <v>1951.15</v>
      </c>
      <c r="G13505" s="21" t="s">
        <v>3163</v>
      </c>
    </row>
    <row r="13506" spans="1:7" x14ac:dyDescent="0.25">
      <c r="A13506" s="21" t="s">
        <v>2119</v>
      </c>
      <c r="B13506" s="25">
        <v>42907</v>
      </c>
      <c r="C13506" s="21" t="s">
        <v>6</v>
      </c>
      <c r="D13506" s="21" t="s">
        <v>3528</v>
      </c>
      <c r="E13506" s="21"/>
      <c r="F13506" s="55">
        <v>128.32</v>
      </c>
      <c r="G13506" s="21" t="s">
        <v>3341</v>
      </c>
    </row>
    <row r="13507" spans="1:7" x14ac:dyDescent="0.25">
      <c r="A13507" s="21" t="s">
        <v>2119</v>
      </c>
      <c r="B13507" s="25">
        <v>42907</v>
      </c>
      <c r="C13507" s="21" t="s">
        <v>6</v>
      </c>
      <c r="D13507" s="21" t="s">
        <v>3529</v>
      </c>
      <c r="E13507" s="21"/>
      <c r="F13507" s="55">
        <v>2668.27</v>
      </c>
      <c r="G13507" s="21" t="s">
        <v>3178</v>
      </c>
    </row>
    <row r="13508" spans="1:7" x14ac:dyDescent="0.25">
      <c r="A13508" s="21" t="s">
        <v>2119</v>
      </c>
      <c r="B13508" s="25">
        <v>42907</v>
      </c>
      <c r="C13508" s="21" t="s">
        <v>6</v>
      </c>
      <c r="E13508" s="21"/>
      <c r="F13508" s="55">
        <v>-808.49</v>
      </c>
      <c r="G13508" s="21" t="s">
        <v>3163</v>
      </c>
    </row>
    <row r="13509" spans="1:7" x14ac:dyDescent="0.25">
      <c r="A13509" s="21" t="s">
        <v>2119</v>
      </c>
      <c r="B13509" s="25">
        <v>42907</v>
      </c>
      <c r="C13509" s="21" t="s">
        <v>6</v>
      </c>
      <c r="D13509" s="21" t="s">
        <v>3530</v>
      </c>
      <c r="E13509" s="21"/>
      <c r="F13509" s="55">
        <v>1160.6099999999999</v>
      </c>
      <c r="G13509" s="21" t="s">
        <v>3163</v>
      </c>
    </row>
    <row r="13510" spans="1:7" x14ac:dyDescent="0.25">
      <c r="A13510" s="21" t="s">
        <v>2119</v>
      </c>
      <c r="B13510" s="25">
        <v>42907</v>
      </c>
      <c r="C13510" s="21" t="s">
        <v>1015</v>
      </c>
      <c r="D13510" s="21" t="s">
        <v>2835</v>
      </c>
      <c r="E13510" s="26">
        <v>40</v>
      </c>
      <c r="G13510" s="21" t="s">
        <v>62</v>
      </c>
    </row>
    <row r="13511" spans="1:7" x14ac:dyDescent="0.25">
      <c r="A13511" s="21" t="s">
        <v>2119</v>
      </c>
      <c r="B13511" s="25">
        <v>42907</v>
      </c>
      <c r="C13511" s="21" t="s">
        <v>21</v>
      </c>
      <c r="D13511" s="21" t="s">
        <v>553</v>
      </c>
      <c r="E13511" s="26">
        <v>2771</v>
      </c>
      <c r="G13511" s="21" t="s">
        <v>3710</v>
      </c>
    </row>
    <row r="13512" spans="1:7" x14ac:dyDescent="0.25">
      <c r="A13512" s="21" t="s">
        <v>2119</v>
      </c>
      <c r="B13512" s="25">
        <v>42908</v>
      </c>
      <c r="C13512" s="21" t="s">
        <v>6</v>
      </c>
      <c r="D13512" s="21" t="s">
        <v>3531</v>
      </c>
      <c r="E13512" s="21"/>
      <c r="F13512" s="55">
        <v>1129.1199999999999</v>
      </c>
      <c r="G13512" s="21" t="s">
        <v>3178</v>
      </c>
    </row>
    <row r="13513" spans="1:7" x14ac:dyDescent="0.25">
      <c r="A13513" s="21" t="s">
        <v>2119</v>
      </c>
      <c r="B13513" s="25">
        <v>42908</v>
      </c>
      <c r="C13513" s="21" t="s">
        <v>6</v>
      </c>
      <c r="D13513" s="21" t="s">
        <v>3532</v>
      </c>
      <c r="E13513" s="21"/>
      <c r="F13513" s="55">
        <v>63.92</v>
      </c>
      <c r="G13513" s="21" t="s">
        <v>3514</v>
      </c>
    </row>
    <row r="13514" spans="1:7" x14ac:dyDescent="0.25">
      <c r="A13514" s="21" t="s">
        <v>2119</v>
      </c>
      <c r="B13514" s="25">
        <v>42908</v>
      </c>
      <c r="C13514" s="21" t="s">
        <v>1230</v>
      </c>
      <c r="D13514" s="21" t="s">
        <v>3533</v>
      </c>
      <c r="E13514" s="21"/>
      <c r="F13514" s="55">
        <v>212.84</v>
      </c>
      <c r="G13514" s="21" t="s">
        <v>3341</v>
      </c>
    </row>
    <row r="13515" spans="1:7" x14ac:dyDescent="0.25">
      <c r="A13515" s="21" t="s">
        <v>2119</v>
      </c>
      <c r="B13515" s="25">
        <v>42908</v>
      </c>
      <c r="C13515" s="21" t="s">
        <v>1230</v>
      </c>
      <c r="D13515" s="21" t="s">
        <v>3534</v>
      </c>
      <c r="E13515" s="21"/>
      <c r="F13515" s="55">
        <v>412.33</v>
      </c>
      <c r="G13515" s="21" t="s">
        <v>572</v>
      </c>
    </row>
    <row r="13516" spans="1:7" x14ac:dyDescent="0.25">
      <c r="A13516" s="21" t="s">
        <v>2119</v>
      </c>
      <c r="B13516" s="25">
        <v>42908</v>
      </c>
      <c r="C13516" s="21" t="s">
        <v>6</v>
      </c>
      <c r="D13516" s="21" t="s">
        <v>3535</v>
      </c>
      <c r="E13516" s="21"/>
      <c r="F13516" s="55">
        <v>105.57</v>
      </c>
      <c r="G13516" s="21" t="s">
        <v>363</v>
      </c>
    </row>
    <row r="13517" spans="1:7" x14ac:dyDescent="0.25">
      <c r="A13517" s="21" t="s">
        <v>2119</v>
      </c>
      <c r="B13517" s="25">
        <v>42908</v>
      </c>
      <c r="C13517" s="21" t="s">
        <v>6</v>
      </c>
      <c r="D13517" s="21" t="s">
        <v>3536</v>
      </c>
      <c r="E13517" s="21"/>
      <c r="F13517" s="55">
        <v>324.35000000000002</v>
      </c>
      <c r="G13517" s="21" t="s">
        <v>3514</v>
      </c>
    </row>
    <row r="13518" spans="1:7" x14ac:dyDescent="0.25">
      <c r="A13518" s="21" t="s">
        <v>2119</v>
      </c>
      <c r="B13518" s="25">
        <v>42908</v>
      </c>
      <c r="C13518" s="21" t="s">
        <v>1230</v>
      </c>
      <c r="D13518" s="21" t="s">
        <v>3537</v>
      </c>
      <c r="E13518" s="21"/>
      <c r="F13518" s="55">
        <v>657.75</v>
      </c>
      <c r="G13518" s="21" t="s">
        <v>572</v>
      </c>
    </row>
    <row r="13519" spans="1:7" x14ac:dyDescent="0.25">
      <c r="A13519" s="21" t="s">
        <v>2119</v>
      </c>
      <c r="B13519" s="25">
        <v>42909</v>
      </c>
      <c r="C13519" s="21" t="s">
        <v>6</v>
      </c>
      <c r="D13519" s="21" t="s">
        <v>3538</v>
      </c>
      <c r="E13519" s="21"/>
      <c r="F13519" s="55">
        <v>814.28</v>
      </c>
      <c r="G13519" s="21" t="s">
        <v>3178</v>
      </c>
    </row>
    <row r="13520" spans="1:7" x14ac:dyDescent="0.25">
      <c r="A13520" s="21" t="s">
        <v>2119</v>
      </c>
      <c r="B13520" s="25">
        <v>42909</v>
      </c>
      <c r="C13520" s="21" t="s">
        <v>6</v>
      </c>
      <c r="D13520" s="21" t="s">
        <v>3539</v>
      </c>
      <c r="E13520" s="21"/>
      <c r="F13520" s="55">
        <v>513.32000000000005</v>
      </c>
      <c r="G13520" s="21" t="s">
        <v>2762</v>
      </c>
    </row>
    <row r="13521" spans="1:7" x14ac:dyDescent="0.25">
      <c r="A13521" s="21" t="s">
        <v>2119</v>
      </c>
      <c r="B13521" s="25">
        <v>42909</v>
      </c>
      <c r="C13521" s="21" t="s">
        <v>6</v>
      </c>
      <c r="E13521" s="21"/>
      <c r="F13521" s="55">
        <v>-219.68</v>
      </c>
      <c r="G13521" s="21" t="s">
        <v>3163</v>
      </c>
    </row>
    <row r="13522" spans="1:7" x14ac:dyDescent="0.25">
      <c r="A13522" s="21" t="s">
        <v>2119</v>
      </c>
      <c r="B13522" s="25">
        <v>42909</v>
      </c>
      <c r="C13522" s="21" t="s">
        <v>6</v>
      </c>
      <c r="D13522" s="21" t="s">
        <v>3540</v>
      </c>
      <c r="E13522" s="21"/>
      <c r="F13522" s="55">
        <v>107.2</v>
      </c>
      <c r="G13522" s="21" t="s">
        <v>3514</v>
      </c>
    </row>
    <row r="13523" spans="1:7" x14ac:dyDescent="0.25">
      <c r="A13523" s="21" t="s">
        <v>2119</v>
      </c>
      <c r="B13523" s="25">
        <v>42909</v>
      </c>
      <c r="C13523" s="21" t="s">
        <v>6</v>
      </c>
      <c r="D13523" s="21" t="s">
        <v>3541</v>
      </c>
      <c r="E13523" s="21"/>
      <c r="F13523" s="55">
        <v>253.97</v>
      </c>
      <c r="G13523" s="21" t="s">
        <v>3710</v>
      </c>
    </row>
    <row r="13524" spans="1:7" x14ac:dyDescent="0.25">
      <c r="A13524" s="21" t="s">
        <v>2119</v>
      </c>
      <c r="B13524" s="25">
        <v>42909</v>
      </c>
      <c r="C13524" s="21" t="s">
        <v>6</v>
      </c>
      <c r="D13524" s="21" t="s">
        <v>3542</v>
      </c>
      <c r="E13524" s="21"/>
      <c r="F13524" s="55">
        <v>44.32</v>
      </c>
      <c r="G13524" s="21" t="s">
        <v>3710</v>
      </c>
    </row>
    <row r="13525" spans="1:7" x14ac:dyDescent="0.25">
      <c r="A13525" s="21" t="s">
        <v>2119</v>
      </c>
      <c r="B13525" s="25">
        <v>42909</v>
      </c>
      <c r="C13525" s="21" t="s">
        <v>1230</v>
      </c>
      <c r="D13525" s="21" t="s">
        <v>3543</v>
      </c>
      <c r="E13525" s="21"/>
      <c r="F13525" s="55">
        <v>3777.68</v>
      </c>
      <c r="G13525" s="21" t="s">
        <v>3341</v>
      </c>
    </row>
    <row r="13526" spans="1:7" x14ac:dyDescent="0.25">
      <c r="A13526" s="21" t="s">
        <v>2119</v>
      </c>
      <c r="B13526" s="25">
        <v>42909</v>
      </c>
      <c r="C13526" s="21" t="s">
        <v>1015</v>
      </c>
      <c r="D13526" s="21" t="s">
        <v>1066</v>
      </c>
      <c r="E13526" s="26">
        <v>350</v>
      </c>
      <c r="G13526" s="21" t="s">
        <v>3450</v>
      </c>
    </row>
    <row r="13527" spans="1:7" x14ac:dyDescent="0.25">
      <c r="A13527" s="21" t="s">
        <v>2119</v>
      </c>
      <c r="B13527" s="25">
        <v>42909</v>
      </c>
      <c r="C13527" s="21" t="s">
        <v>1015</v>
      </c>
      <c r="D13527" s="21" t="s">
        <v>1216</v>
      </c>
      <c r="E13527" s="26">
        <v>150</v>
      </c>
      <c r="G13527" s="21" t="s">
        <v>3341</v>
      </c>
    </row>
    <row r="13528" spans="1:7" x14ac:dyDescent="0.25">
      <c r="A13528" s="21" t="s">
        <v>2119</v>
      </c>
      <c r="B13528" s="25">
        <v>42909</v>
      </c>
      <c r="C13528" s="21" t="s">
        <v>1015</v>
      </c>
      <c r="D13528" s="21" t="s">
        <v>1216</v>
      </c>
      <c r="E13528" s="26">
        <v>150</v>
      </c>
      <c r="G13528" s="21" t="s">
        <v>3710</v>
      </c>
    </row>
    <row r="13529" spans="1:7" x14ac:dyDescent="0.25">
      <c r="A13529" s="21" t="s">
        <v>2119</v>
      </c>
      <c r="B13529" s="25">
        <v>42909</v>
      </c>
      <c r="C13529" s="21" t="s">
        <v>1015</v>
      </c>
      <c r="D13529" s="21" t="s">
        <v>1216</v>
      </c>
      <c r="E13529" s="26">
        <v>150</v>
      </c>
      <c r="G13529" s="21" t="s">
        <v>2840</v>
      </c>
    </row>
    <row r="13530" spans="1:7" x14ac:dyDescent="0.25">
      <c r="A13530" s="21" t="s">
        <v>2119</v>
      </c>
      <c r="B13530" s="25">
        <v>42909</v>
      </c>
      <c r="C13530" s="21" t="s">
        <v>1015</v>
      </c>
      <c r="D13530" s="21" t="s">
        <v>3628</v>
      </c>
      <c r="E13530" s="26">
        <v>19275.5</v>
      </c>
      <c r="G13530" s="21" t="s">
        <v>3627</v>
      </c>
    </row>
    <row r="13531" spans="1:7" x14ac:dyDescent="0.25">
      <c r="A13531" s="21" t="s">
        <v>2119</v>
      </c>
      <c r="B13531" s="25">
        <v>42909</v>
      </c>
      <c r="C13531" s="21" t="s">
        <v>21</v>
      </c>
      <c r="D13531" s="21" t="s">
        <v>359</v>
      </c>
      <c r="E13531" s="26">
        <v>82.5</v>
      </c>
      <c r="G13531" s="21" t="s">
        <v>3710</v>
      </c>
    </row>
    <row r="13532" spans="1:7" x14ac:dyDescent="0.25">
      <c r="A13532" s="21" t="s">
        <v>2119</v>
      </c>
      <c r="B13532" s="25">
        <v>42909</v>
      </c>
      <c r="C13532" s="21" t="s">
        <v>21</v>
      </c>
      <c r="D13532" s="21" t="s">
        <v>1026</v>
      </c>
      <c r="E13532" s="26">
        <v>600</v>
      </c>
      <c r="G13532" s="21" t="s">
        <v>2840</v>
      </c>
    </row>
    <row r="13533" spans="1:7" x14ac:dyDescent="0.25">
      <c r="A13533" s="21" t="s">
        <v>2119</v>
      </c>
      <c r="B13533" s="25">
        <v>42909</v>
      </c>
      <c r="C13533" s="21" t="s">
        <v>21</v>
      </c>
      <c r="D13533" s="21" t="s">
        <v>260</v>
      </c>
      <c r="E13533" s="26">
        <v>400</v>
      </c>
      <c r="G13533" s="21" t="s">
        <v>17</v>
      </c>
    </row>
    <row r="13534" spans="1:7" x14ac:dyDescent="0.25">
      <c r="A13534" s="21" t="s">
        <v>2119</v>
      </c>
      <c r="B13534" s="25">
        <v>42909</v>
      </c>
      <c r="C13534" s="21" t="s">
        <v>21</v>
      </c>
      <c r="D13534" s="21" t="s">
        <v>260</v>
      </c>
      <c r="E13534" s="26">
        <v>175</v>
      </c>
      <c r="G13534" s="21" t="s">
        <v>1421</v>
      </c>
    </row>
    <row r="13535" spans="1:7" x14ac:dyDescent="0.25">
      <c r="A13535" s="21" t="s">
        <v>2119</v>
      </c>
      <c r="B13535" s="25">
        <v>42910</v>
      </c>
      <c r="C13535" s="21" t="s">
        <v>1230</v>
      </c>
      <c r="D13535" s="21" t="s">
        <v>3544</v>
      </c>
      <c r="E13535" s="21"/>
      <c r="F13535" s="55">
        <v>1555.45</v>
      </c>
      <c r="G13535" s="21" t="s">
        <v>3341</v>
      </c>
    </row>
    <row r="13536" spans="1:7" x14ac:dyDescent="0.25">
      <c r="A13536" s="21" t="s">
        <v>2119</v>
      </c>
      <c r="B13536" s="25">
        <v>42910</v>
      </c>
      <c r="C13536" s="21" t="s">
        <v>1230</v>
      </c>
      <c r="D13536" s="21" t="s">
        <v>3545</v>
      </c>
      <c r="E13536" s="21"/>
      <c r="F13536" s="55">
        <v>278.63</v>
      </c>
      <c r="G13536" s="21" t="s">
        <v>363</v>
      </c>
    </row>
    <row r="13537" spans="1:7" x14ac:dyDescent="0.25">
      <c r="A13537" s="21" t="s">
        <v>2119</v>
      </c>
      <c r="B13537" s="25">
        <v>42912</v>
      </c>
      <c r="C13537" s="21" t="s">
        <v>1230</v>
      </c>
      <c r="D13537" s="21" t="s">
        <v>3546</v>
      </c>
      <c r="E13537" s="21"/>
      <c r="F13537" s="55">
        <v>730.97</v>
      </c>
      <c r="G13537" s="21" t="s">
        <v>3514</v>
      </c>
    </row>
    <row r="13538" spans="1:7" x14ac:dyDescent="0.25">
      <c r="A13538" s="21" t="s">
        <v>2119</v>
      </c>
      <c r="B13538" s="25">
        <v>42912</v>
      </c>
      <c r="C13538" s="21" t="s">
        <v>1230</v>
      </c>
      <c r="D13538" s="21" t="s">
        <v>3547</v>
      </c>
      <c r="E13538" s="21"/>
      <c r="F13538" s="55">
        <v>250.53</v>
      </c>
      <c r="G13538" s="21" t="s">
        <v>2332</v>
      </c>
    </row>
    <row r="13539" spans="1:7" x14ac:dyDescent="0.25">
      <c r="A13539" s="21" t="s">
        <v>2119</v>
      </c>
      <c r="B13539" s="25">
        <v>42912</v>
      </c>
      <c r="C13539" s="21" t="s">
        <v>1230</v>
      </c>
      <c r="D13539" s="21" t="s">
        <v>3548</v>
      </c>
      <c r="E13539" s="21"/>
      <c r="F13539" s="55">
        <v>927.05</v>
      </c>
      <c r="G13539" s="21" t="s">
        <v>3549</v>
      </c>
    </row>
    <row r="13540" spans="1:7" x14ac:dyDescent="0.25">
      <c r="A13540" s="21" t="s">
        <v>2119</v>
      </c>
      <c r="B13540" s="25">
        <v>42912</v>
      </c>
      <c r="C13540" s="21" t="s">
        <v>1230</v>
      </c>
      <c r="D13540" s="21" t="s">
        <v>3550</v>
      </c>
      <c r="E13540" s="21"/>
      <c r="F13540" s="55">
        <v>872.59</v>
      </c>
      <c r="G13540" s="21" t="s">
        <v>3163</v>
      </c>
    </row>
    <row r="13541" spans="1:7" x14ac:dyDescent="0.25">
      <c r="A13541" s="21" t="s">
        <v>2119</v>
      </c>
      <c r="B13541" s="25">
        <v>42912</v>
      </c>
      <c r="C13541" s="21" t="s">
        <v>1230</v>
      </c>
      <c r="D13541" s="21" t="s">
        <v>3551</v>
      </c>
      <c r="E13541" s="21"/>
      <c r="F13541" s="55">
        <v>591.89</v>
      </c>
      <c r="G13541" s="21" t="s">
        <v>3341</v>
      </c>
    </row>
    <row r="13542" spans="1:7" x14ac:dyDescent="0.25">
      <c r="A13542" s="21" t="s">
        <v>2119</v>
      </c>
      <c r="B13542" s="25">
        <v>42912</v>
      </c>
      <c r="C13542" s="21" t="s">
        <v>1230</v>
      </c>
      <c r="D13542" s="21" t="s">
        <v>3552</v>
      </c>
      <c r="E13542" s="21"/>
      <c r="F13542" s="55">
        <v>450.75</v>
      </c>
      <c r="G13542" s="21" t="s">
        <v>3341</v>
      </c>
    </row>
    <row r="13543" spans="1:7" x14ac:dyDescent="0.25">
      <c r="A13543" s="21" t="s">
        <v>2119</v>
      </c>
      <c r="B13543" s="25">
        <v>42912</v>
      </c>
      <c r="C13543" s="21" t="s">
        <v>1015</v>
      </c>
      <c r="D13543" s="21" t="s">
        <v>40</v>
      </c>
      <c r="E13543" s="26">
        <v>2675</v>
      </c>
      <c r="G13543" s="21" t="s">
        <v>3341</v>
      </c>
    </row>
    <row r="13544" spans="1:7" x14ac:dyDescent="0.25">
      <c r="A13544" s="21" t="s">
        <v>2119</v>
      </c>
      <c r="B13544" s="25">
        <v>42912</v>
      </c>
      <c r="C13544" s="21" t="s">
        <v>1015</v>
      </c>
      <c r="D13544" s="21" t="s">
        <v>40</v>
      </c>
      <c r="E13544" s="26">
        <v>550</v>
      </c>
      <c r="G13544" s="21" t="s">
        <v>3627</v>
      </c>
    </row>
    <row r="13545" spans="1:7" x14ac:dyDescent="0.25">
      <c r="A13545" s="21" t="s">
        <v>2119</v>
      </c>
      <c r="B13545" s="25">
        <v>42912</v>
      </c>
      <c r="C13545" s="21" t="s">
        <v>1015</v>
      </c>
      <c r="D13545" s="21" t="s">
        <v>40</v>
      </c>
      <c r="E13545" s="26">
        <v>1100</v>
      </c>
      <c r="G13545" s="21" t="s">
        <v>363</v>
      </c>
    </row>
    <row r="13546" spans="1:7" x14ac:dyDescent="0.25">
      <c r="A13546" s="21" t="s">
        <v>2119</v>
      </c>
      <c r="B13546" s="25">
        <v>42912</v>
      </c>
      <c r="C13546" s="21" t="s">
        <v>1015</v>
      </c>
      <c r="D13546" s="21" t="s">
        <v>40</v>
      </c>
      <c r="E13546" s="26">
        <v>150</v>
      </c>
      <c r="G13546" s="21" t="s">
        <v>3560</v>
      </c>
    </row>
    <row r="13547" spans="1:7" x14ac:dyDescent="0.25">
      <c r="A13547" s="21" t="s">
        <v>2119</v>
      </c>
      <c r="B13547" s="25">
        <v>42912</v>
      </c>
      <c r="C13547" s="21" t="s">
        <v>1015</v>
      </c>
      <c r="D13547" s="21" t="s">
        <v>40</v>
      </c>
      <c r="E13547" s="26">
        <v>150</v>
      </c>
      <c r="G13547" s="21" t="s">
        <v>1362</v>
      </c>
    </row>
    <row r="13548" spans="1:7" x14ac:dyDescent="0.25">
      <c r="A13548" s="21" t="s">
        <v>2119</v>
      </c>
      <c r="B13548" s="25">
        <v>42912</v>
      </c>
      <c r="C13548" s="21" t="s">
        <v>1015</v>
      </c>
      <c r="D13548" s="21" t="s">
        <v>40</v>
      </c>
      <c r="E13548" s="26">
        <v>235</v>
      </c>
      <c r="G13548" s="21" t="s">
        <v>1133</v>
      </c>
    </row>
    <row r="13549" spans="1:7" x14ac:dyDescent="0.25">
      <c r="A13549" s="21" t="s">
        <v>2119</v>
      </c>
      <c r="B13549" s="25">
        <v>42912</v>
      </c>
      <c r="C13549" s="21" t="s">
        <v>1015</v>
      </c>
      <c r="D13549" s="21" t="s">
        <v>144</v>
      </c>
      <c r="E13549" s="26">
        <v>150</v>
      </c>
      <c r="G13549" s="21" t="s">
        <v>2552</v>
      </c>
    </row>
    <row r="13550" spans="1:7" x14ac:dyDescent="0.25">
      <c r="A13550" s="21" t="s">
        <v>2119</v>
      </c>
      <c r="B13550" s="25">
        <v>42912</v>
      </c>
      <c r="C13550" s="21" t="s">
        <v>1015</v>
      </c>
      <c r="D13550" s="21" t="s">
        <v>40</v>
      </c>
      <c r="E13550" s="26">
        <v>2000</v>
      </c>
      <c r="G13550" s="21" t="s">
        <v>572</v>
      </c>
    </row>
    <row r="13551" spans="1:7" x14ac:dyDescent="0.25">
      <c r="A13551" s="21" t="s">
        <v>2119</v>
      </c>
      <c r="B13551" s="25">
        <v>42912</v>
      </c>
      <c r="C13551" s="21" t="s">
        <v>1015</v>
      </c>
      <c r="D13551" s="21" t="s">
        <v>3504</v>
      </c>
      <c r="E13551" s="26">
        <v>1000</v>
      </c>
      <c r="G13551" s="21" t="s">
        <v>3560</v>
      </c>
    </row>
    <row r="13552" spans="1:7" x14ac:dyDescent="0.25">
      <c r="A13552" s="21" t="s">
        <v>2119</v>
      </c>
      <c r="B13552" s="25">
        <v>42912</v>
      </c>
      <c r="C13552" s="21" t="s">
        <v>1015</v>
      </c>
      <c r="D13552" s="21" t="s">
        <v>452</v>
      </c>
      <c r="E13552" s="26">
        <v>1350</v>
      </c>
      <c r="G13552" s="21" t="s">
        <v>572</v>
      </c>
    </row>
    <row r="13553" spans="1:7" x14ac:dyDescent="0.25">
      <c r="A13553" s="21" t="s">
        <v>2119</v>
      </c>
      <c r="B13553" s="25">
        <v>42912</v>
      </c>
      <c r="C13553" s="21" t="s">
        <v>21</v>
      </c>
      <c r="D13553" s="21" t="s">
        <v>1382</v>
      </c>
      <c r="E13553" s="26">
        <v>6000</v>
      </c>
      <c r="G13553" s="21" t="s">
        <v>3178</v>
      </c>
    </row>
    <row r="13554" spans="1:7" x14ac:dyDescent="0.25">
      <c r="A13554" s="21" t="s">
        <v>2119</v>
      </c>
      <c r="B13554" s="25">
        <v>42912</v>
      </c>
      <c r="C13554" s="21" t="s">
        <v>21</v>
      </c>
      <c r="D13554" s="21" t="s">
        <v>40</v>
      </c>
      <c r="E13554" s="26">
        <v>1270</v>
      </c>
      <c r="G13554" s="21" t="s">
        <v>2762</v>
      </c>
    </row>
    <row r="13555" spans="1:7" x14ac:dyDescent="0.25">
      <c r="A13555" s="21" t="s">
        <v>2119</v>
      </c>
      <c r="B13555" s="25">
        <v>42912</v>
      </c>
      <c r="C13555" s="21" t="s">
        <v>21</v>
      </c>
      <c r="D13555" s="21" t="s">
        <v>40</v>
      </c>
      <c r="E13555" s="26">
        <v>100</v>
      </c>
      <c r="G13555" s="21" t="s">
        <v>568</v>
      </c>
    </row>
    <row r="13556" spans="1:7" x14ac:dyDescent="0.25">
      <c r="A13556" s="21" t="s">
        <v>2119</v>
      </c>
      <c r="B13556" s="25">
        <v>42912</v>
      </c>
      <c r="C13556" s="21" t="s">
        <v>21</v>
      </c>
      <c r="D13556" s="21" t="s">
        <v>40</v>
      </c>
      <c r="E13556" s="26">
        <v>100</v>
      </c>
      <c r="G13556" s="21" t="s">
        <v>504</v>
      </c>
    </row>
    <row r="13557" spans="1:7" x14ac:dyDescent="0.25">
      <c r="A13557" s="21" t="s">
        <v>2119</v>
      </c>
      <c r="B13557" s="25">
        <v>42912</v>
      </c>
      <c r="C13557" s="21" t="s">
        <v>21</v>
      </c>
      <c r="D13557" s="21" t="s">
        <v>40</v>
      </c>
      <c r="E13557" s="26">
        <v>100</v>
      </c>
      <c r="G13557" s="21" t="s">
        <v>259</v>
      </c>
    </row>
    <row r="13558" spans="1:7" x14ac:dyDescent="0.25">
      <c r="A13558" s="21" t="s">
        <v>2119</v>
      </c>
      <c r="B13558" s="25">
        <v>42912</v>
      </c>
      <c r="C13558" s="21" t="s">
        <v>21</v>
      </c>
      <c r="D13558" s="21" t="s">
        <v>40</v>
      </c>
      <c r="E13558" s="26">
        <v>2580</v>
      </c>
      <c r="G13558" s="21" t="s">
        <v>3163</v>
      </c>
    </row>
    <row r="13559" spans="1:7" x14ac:dyDescent="0.25">
      <c r="A13559" s="21" t="s">
        <v>2119</v>
      </c>
      <c r="B13559" s="25">
        <v>42912</v>
      </c>
      <c r="C13559" s="21" t="s">
        <v>21</v>
      </c>
      <c r="D13559" s="21" t="s">
        <v>40</v>
      </c>
      <c r="E13559" s="26">
        <v>50</v>
      </c>
      <c r="G13559" s="21" t="s">
        <v>3634</v>
      </c>
    </row>
    <row r="13560" spans="1:7" x14ac:dyDescent="0.25">
      <c r="A13560" s="21" t="s">
        <v>2119</v>
      </c>
      <c r="B13560" s="25">
        <v>42913</v>
      </c>
      <c r="C13560" s="21" t="s">
        <v>1230</v>
      </c>
      <c r="E13560" s="21"/>
      <c r="F13560" s="55">
        <v>42.95</v>
      </c>
      <c r="G13560" s="21" t="s">
        <v>3341</v>
      </c>
    </row>
    <row r="13561" spans="1:7" x14ac:dyDescent="0.25">
      <c r="A13561" s="21" t="s">
        <v>2119</v>
      </c>
      <c r="B13561" s="25">
        <v>42913</v>
      </c>
      <c r="C13561" s="21" t="s">
        <v>1230</v>
      </c>
      <c r="D13561" s="21" t="s">
        <v>3553</v>
      </c>
      <c r="E13561" s="21"/>
      <c r="F13561" s="55">
        <v>12.66</v>
      </c>
      <c r="G13561" s="21" t="s">
        <v>2332</v>
      </c>
    </row>
    <row r="13562" spans="1:7" x14ac:dyDescent="0.25">
      <c r="A13562" s="21" t="s">
        <v>2119</v>
      </c>
      <c r="B13562" s="25">
        <v>42913</v>
      </c>
      <c r="C13562" s="21" t="s">
        <v>6</v>
      </c>
      <c r="D13562" s="21" t="s">
        <v>3554</v>
      </c>
      <c r="E13562" s="21"/>
      <c r="F13562" s="55">
        <v>874.01</v>
      </c>
      <c r="G13562" s="21" t="s">
        <v>3341</v>
      </c>
    </row>
    <row r="13563" spans="1:7" x14ac:dyDescent="0.25">
      <c r="A13563" s="21" t="s">
        <v>2119</v>
      </c>
      <c r="B13563" s="25">
        <v>42913</v>
      </c>
      <c r="C13563" s="21" t="s">
        <v>1230</v>
      </c>
      <c r="D13563" s="21" t="s">
        <v>3555</v>
      </c>
      <c r="E13563" s="21"/>
      <c r="F13563" s="55">
        <v>868.53</v>
      </c>
      <c r="G13563" s="21" t="s">
        <v>3514</v>
      </c>
    </row>
    <row r="13564" spans="1:7" x14ac:dyDescent="0.25">
      <c r="A13564" s="21" t="s">
        <v>2119</v>
      </c>
      <c r="B13564" s="25">
        <v>42913</v>
      </c>
      <c r="C13564" s="21" t="s">
        <v>6</v>
      </c>
      <c r="D13564" s="21" t="s">
        <v>3556</v>
      </c>
      <c r="E13564" s="21"/>
      <c r="F13564" s="55">
        <v>117.59</v>
      </c>
      <c r="G13564" s="21" t="s">
        <v>3710</v>
      </c>
    </row>
    <row r="13565" spans="1:7" x14ac:dyDescent="0.25">
      <c r="A13565" s="21" t="s">
        <v>2119</v>
      </c>
      <c r="B13565" s="25">
        <v>42913</v>
      </c>
      <c r="C13565" s="21" t="s">
        <v>1230</v>
      </c>
      <c r="D13565" s="21" t="s">
        <v>3557</v>
      </c>
      <c r="E13565" s="21"/>
      <c r="F13565" s="55">
        <v>754</v>
      </c>
      <c r="G13565" s="21" t="s">
        <v>3509</v>
      </c>
    </row>
    <row r="13566" spans="1:7" x14ac:dyDescent="0.25">
      <c r="A13566" s="21" t="s">
        <v>2119</v>
      </c>
      <c r="B13566" s="25">
        <v>42913</v>
      </c>
      <c r="C13566" s="21" t="s">
        <v>6</v>
      </c>
      <c r="D13566" s="21" t="s">
        <v>216</v>
      </c>
      <c r="F13566" s="26">
        <v>449.98</v>
      </c>
      <c r="G13566" s="21" t="s">
        <v>3710</v>
      </c>
    </row>
    <row r="13567" spans="1:7" x14ac:dyDescent="0.25">
      <c r="A13567" s="21" t="s">
        <v>2119</v>
      </c>
      <c r="B13567" s="25">
        <v>42913</v>
      </c>
      <c r="C13567" s="21" t="s">
        <v>21</v>
      </c>
      <c r="D13567" s="21" t="s">
        <v>3635</v>
      </c>
      <c r="E13567" s="26">
        <v>150</v>
      </c>
      <c r="G13567" s="21" t="s">
        <v>3444</v>
      </c>
    </row>
    <row r="13568" spans="1:7" x14ac:dyDescent="0.25">
      <c r="A13568" s="21" t="s">
        <v>2119</v>
      </c>
      <c r="B13568" s="25">
        <v>42914</v>
      </c>
      <c r="C13568" s="21" t="s">
        <v>1230</v>
      </c>
      <c r="D13568" s="21" t="s">
        <v>3558</v>
      </c>
      <c r="E13568" s="21"/>
      <c r="F13568" s="55">
        <v>525.38</v>
      </c>
      <c r="G13568" s="21" t="s">
        <v>3341</v>
      </c>
    </row>
    <row r="13569" spans="1:7" x14ac:dyDescent="0.25">
      <c r="A13569" s="21" t="s">
        <v>2119</v>
      </c>
      <c r="B13569" s="25">
        <v>42914</v>
      </c>
      <c r="C13569" s="21" t="s">
        <v>1230</v>
      </c>
      <c r="D13569" s="21" t="s">
        <v>3559</v>
      </c>
      <c r="E13569" s="21"/>
      <c r="F13569" s="55">
        <v>108.52</v>
      </c>
      <c r="G13569" s="21" t="s">
        <v>3560</v>
      </c>
    </row>
    <row r="13570" spans="1:7" x14ac:dyDescent="0.25">
      <c r="A13570" s="21" t="s">
        <v>2119</v>
      </c>
      <c r="B13570" s="25">
        <v>42914</v>
      </c>
      <c r="C13570" s="21" t="s">
        <v>1230</v>
      </c>
      <c r="D13570" s="21" t="s">
        <v>3561</v>
      </c>
      <c r="E13570" s="21"/>
      <c r="F13570" s="55">
        <v>168.3</v>
      </c>
      <c r="G13570" s="21" t="s">
        <v>3560</v>
      </c>
    </row>
    <row r="13571" spans="1:7" x14ac:dyDescent="0.25">
      <c r="A13571" s="21" t="s">
        <v>2119</v>
      </c>
      <c r="B13571" s="25">
        <v>42914</v>
      </c>
      <c r="C13571" s="21" t="s">
        <v>1230</v>
      </c>
      <c r="D13571" s="21" t="s">
        <v>3562</v>
      </c>
      <c r="E13571" s="21"/>
      <c r="F13571" s="55">
        <v>98.7</v>
      </c>
      <c r="G13571" s="21" t="s">
        <v>3514</v>
      </c>
    </row>
    <row r="13572" spans="1:7" x14ac:dyDescent="0.25">
      <c r="A13572" s="21" t="s">
        <v>2119</v>
      </c>
      <c r="B13572" s="25">
        <v>42914</v>
      </c>
      <c r="C13572" s="21" t="s">
        <v>1230</v>
      </c>
      <c r="D13572" s="21" t="s">
        <v>3563</v>
      </c>
      <c r="E13572" s="21"/>
      <c r="F13572" s="55">
        <v>244.18</v>
      </c>
      <c r="G13572" s="21" t="s">
        <v>3514</v>
      </c>
    </row>
    <row r="13573" spans="1:7" x14ac:dyDescent="0.25">
      <c r="A13573" s="21" t="s">
        <v>2119</v>
      </c>
      <c r="B13573" s="25">
        <v>42914</v>
      </c>
      <c r="C13573" s="21" t="s">
        <v>1230</v>
      </c>
      <c r="D13573" s="21" t="s">
        <v>3564</v>
      </c>
      <c r="E13573" s="21"/>
      <c r="F13573" s="55">
        <v>1455.41</v>
      </c>
      <c r="G13573" s="21" t="s">
        <v>3341</v>
      </c>
    </row>
    <row r="13574" spans="1:7" x14ac:dyDescent="0.25">
      <c r="A13574" s="21" t="s">
        <v>2119</v>
      </c>
      <c r="B13574" s="25">
        <v>42914</v>
      </c>
      <c r="C13574" s="21" t="s">
        <v>6</v>
      </c>
      <c r="D13574" s="21" t="s">
        <v>3565</v>
      </c>
      <c r="E13574" s="21"/>
      <c r="F13574" s="55">
        <v>76.790000000000006</v>
      </c>
      <c r="G13574" s="21" t="s">
        <v>2540</v>
      </c>
    </row>
    <row r="13575" spans="1:7" x14ac:dyDescent="0.25">
      <c r="A13575" s="21" t="s">
        <v>2119</v>
      </c>
      <c r="B13575" s="25">
        <v>42914</v>
      </c>
      <c r="C13575" s="21" t="s">
        <v>6</v>
      </c>
      <c r="D13575" s="21" t="s">
        <v>3566</v>
      </c>
      <c r="E13575" s="21"/>
      <c r="F13575" s="55">
        <v>61.59</v>
      </c>
      <c r="G13575" s="21" t="s">
        <v>3710</v>
      </c>
    </row>
    <row r="13576" spans="1:7" x14ac:dyDescent="0.25">
      <c r="A13576" s="21" t="s">
        <v>2119</v>
      </c>
      <c r="B13576" s="25">
        <v>42914</v>
      </c>
      <c r="C13576" s="21" t="s">
        <v>1230</v>
      </c>
      <c r="D13576" s="21" t="s">
        <v>3567</v>
      </c>
      <c r="E13576" s="21"/>
      <c r="F13576" s="55">
        <v>1904.78</v>
      </c>
      <c r="G13576" s="21" t="s">
        <v>3560</v>
      </c>
    </row>
    <row r="13577" spans="1:7" x14ac:dyDescent="0.25">
      <c r="A13577" s="21" t="s">
        <v>2119</v>
      </c>
      <c r="B13577" s="25">
        <v>42914</v>
      </c>
      <c r="C13577" s="21" t="s">
        <v>1230</v>
      </c>
      <c r="D13577" s="21" t="s">
        <v>3568</v>
      </c>
      <c r="E13577" s="21"/>
      <c r="F13577" s="55">
        <v>77.09</v>
      </c>
      <c r="G13577" s="21" t="s">
        <v>1362</v>
      </c>
    </row>
    <row r="13578" spans="1:7" x14ac:dyDescent="0.25">
      <c r="A13578" s="21" t="s">
        <v>2119</v>
      </c>
      <c r="B13578" s="25">
        <v>42914</v>
      </c>
      <c r="C13578" s="21" t="s">
        <v>6</v>
      </c>
      <c r="D13578" s="21" t="s">
        <v>216</v>
      </c>
      <c r="F13578" s="26">
        <v>60.48</v>
      </c>
      <c r="G13578" s="21" t="s">
        <v>3627</v>
      </c>
    </row>
    <row r="13579" spans="1:7" x14ac:dyDescent="0.25">
      <c r="A13579" s="21" t="s">
        <v>2119</v>
      </c>
      <c r="B13579" s="25">
        <v>42915</v>
      </c>
      <c r="C13579" s="21" t="s">
        <v>1230</v>
      </c>
      <c r="E13579" s="21"/>
      <c r="F13579" s="55">
        <v>814.89</v>
      </c>
      <c r="G13579" s="21" t="s">
        <v>3341</v>
      </c>
    </row>
    <row r="13580" spans="1:7" x14ac:dyDescent="0.25">
      <c r="A13580" s="21" t="s">
        <v>2119</v>
      </c>
      <c r="B13580" s="25">
        <v>42915</v>
      </c>
      <c r="C13580" s="21" t="s">
        <v>6</v>
      </c>
      <c r="E13580" s="21"/>
      <c r="F13580" s="55">
        <v>174.27</v>
      </c>
      <c r="G13580" s="21" t="s">
        <v>2762</v>
      </c>
    </row>
    <row r="13581" spans="1:7" x14ac:dyDescent="0.25">
      <c r="A13581" s="21" t="s">
        <v>2119</v>
      </c>
      <c r="B13581" s="25">
        <v>42915</v>
      </c>
      <c r="C13581" s="21" t="s">
        <v>1230</v>
      </c>
      <c r="D13581" s="21" t="s">
        <v>3569</v>
      </c>
      <c r="E13581" s="21"/>
      <c r="F13581" s="55">
        <v>64.47</v>
      </c>
      <c r="G13581" s="21" t="s">
        <v>3711</v>
      </c>
    </row>
    <row r="13582" spans="1:7" x14ac:dyDescent="0.25">
      <c r="A13582" s="21" t="s">
        <v>2119</v>
      </c>
      <c r="B13582" s="25">
        <v>42915</v>
      </c>
      <c r="C13582" s="21" t="s">
        <v>1230</v>
      </c>
      <c r="D13582" s="21" t="s">
        <v>3570</v>
      </c>
      <c r="E13582" s="21"/>
      <c r="F13582" s="55">
        <v>150.71</v>
      </c>
      <c r="G13582" s="21" t="s">
        <v>3560</v>
      </c>
    </row>
    <row r="13583" spans="1:7" x14ac:dyDescent="0.25">
      <c r="A13583" s="21" t="s">
        <v>2119</v>
      </c>
      <c r="B13583" s="25">
        <v>42915</v>
      </c>
      <c r="C13583" s="21" t="s">
        <v>1230</v>
      </c>
      <c r="D13583" s="21" t="s">
        <v>3571</v>
      </c>
      <c r="E13583" s="21"/>
      <c r="F13583" s="55">
        <v>50.54</v>
      </c>
      <c r="G13583" s="21" t="s">
        <v>3572</v>
      </c>
    </row>
    <row r="13584" spans="1:7" x14ac:dyDescent="0.25">
      <c r="A13584" s="21" t="s">
        <v>2119</v>
      </c>
      <c r="B13584" s="25">
        <v>42915</v>
      </c>
      <c r="C13584" s="21" t="s">
        <v>6</v>
      </c>
      <c r="E13584" s="21"/>
      <c r="F13584" s="55">
        <v>-200.11</v>
      </c>
      <c r="G13584" s="21" t="s">
        <v>3178</v>
      </c>
    </row>
    <row r="13585" spans="1:7" x14ac:dyDescent="0.25">
      <c r="A13585" s="21" t="s">
        <v>2119</v>
      </c>
      <c r="B13585" s="25">
        <v>42915</v>
      </c>
      <c r="C13585" s="21" t="s">
        <v>6</v>
      </c>
      <c r="D13585" s="21" t="s">
        <v>3573</v>
      </c>
      <c r="E13585" s="21"/>
      <c r="F13585" s="55">
        <v>207.74</v>
      </c>
      <c r="G13585" s="21" t="s">
        <v>2540</v>
      </c>
    </row>
    <row r="13586" spans="1:7" x14ac:dyDescent="0.25">
      <c r="A13586" s="21" t="s">
        <v>2119</v>
      </c>
      <c r="B13586" s="25">
        <v>42915</v>
      </c>
      <c r="C13586" s="21" t="s">
        <v>6</v>
      </c>
      <c r="D13586" s="21" t="s">
        <v>3574</v>
      </c>
      <c r="E13586" s="21"/>
      <c r="F13586" s="55">
        <v>243.75</v>
      </c>
      <c r="G13586" s="21" t="s">
        <v>2540</v>
      </c>
    </row>
    <row r="13587" spans="1:7" x14ac:dyDescent="0.25">
      <c r="A13587" s="21" t="s">
        <v>2119</v>
      </c>
      <c r="B13587" s="25">
        <v>42915</v>
      </c>
      <c r="C13587" s="21" t="s">
        <v>6</v>
      </c>
      <c r="D13587" s="21" t="s">
        <v>3575</v>
      </c>
      <c r="E13587" s="21"/>
      <c r="F13587" s="55">
        <v>94.12</v>
      </c>
      <c r="G13587" s="21" t="s">
        <v>2540</v>
      </c>
    </row>
    <row r="13588" spans="1:7" x14ac:dyDescent="0.25">
      <c r="A13588" s="21" t="s">
        <v>2119</v>
      </c>
      <c r="B13588" s="25">
        <v>42915</v>
      </c>
      <c r="C13588" s="21" t="s">
        <v>6</v>
      </c>
      <c r="D13588" s="21" t="s">
        <v>3576</v>
      </c>
      <c r="E13588" s="21"/>
      <c r="F13588" s="55">
        <v>38.14</v>
      </c>
      <c r="G13588" s="21" t="s">
        <v>3710</v>
      </c>
    </row>
    <row r="13589" spans="1:7" x14ac:dyDescent="0.25">
      <c r="A13589" s="21" t="s">
        <v>2119</v>
      </c>
      <c r="B13589" s="25">
        <v>42915</v>
      </c>
      <c r="C13589" s="21" t="s">
        <v>1230</v>
      </c>
      <c r="D13589" s="21" t="s">
        <v>3577</v>
      </c>
      <c r="E13589" s="21"/>
      <c r="F13589" s="55">
        <v>1108.6600000000001</v>
      </c>
      <c r="G13589" s="21" t="s">
        <v>3341</v>
      </c>
    </row>
    <row r="13590" spans="1:7" x14ac:dyDescent="0.25">
      <c r="A13590" s="21" t="s">
        <v>2119</v>
      </c>
      <c r="B13590" s="25">
        <v>42915</v>
      </c>
      <c r="C13590" s="21" t="s">
        <v>21</v>
      </c>
      <c r="D13590" s="21" t="s">
        <v>260</v>
      </c>
      <c r="E13590" s="26">
        <v>175</v>
      </c>
      <c r="G13590" s="21" t="s">
        <v>326</v>
      </c>
    </row>
    <row r="13591" spans="1:7" x14ac:dyDescent="0.25">
      <c r="A13591" s="21" t="s">
        <v>2119</v>
      </c>
      <c r="B13591" s="25">
        <v>42915</v>
      </c>
      <c r="C13591" s="21" t="s">
        <v>21</v>
      </c>
      <c r="D13591" s="21" t="s">
        <v>260</v>
      </c>
      <c r="E13591" s="26">
        <v>3600</v>
      </c>
      <c r="G13591" s="21" t="s">
        <v>306</v>
      </c>
    </row>
    <row r="13592" spans="1:7" x14ac:dyDescent="0.25">
      <c r="A13592" s="21" t="s">
        <v>2119</v>
      </c>
      <c r="B13592" s="25">
        <v>42916</v>
      </c>
      <c r="C13592" s="21" t="s">
        <v>1230</v>
      </c>
      <c r="D13592" s="21" t="s">
        <v>3578</v>
      </c>
      <c r="E13592" s="21"/>
      <c r="F13592" s="55">
        <v>920.93</v>
      </c>
      <c r="G13592" s="21" t="s">
        <v>3711</v>
      </c>
    </row>
    <row r="13593" spans="1:7" x14ac:dyDescent="0.25">
      <c r="A13593" s="21" t="s">
        <v>2119</v>
      </c>
      <c r="B13593" s="25">
        <v>42916</v>
      </c>
      <c r="C13593" s="21" t="s">
        <v>1230</v>
      </c>
      <c r="D13593" s="21" t="s">
        <v>3579</v>
      </c>
      <c r="E13593" s="21"/>
      <c r="F13593" s="55">
        <v>80.52</v>
      </c>
      <c r="G13593" s="21" t="s">
        <v>3711</v>
      </c>
    </row>
    <row r="13594" spans="1:7" x14ac:dyDescent="0.25">
      <c r="A13594" s="21" t="s">
        <v>2119</v>
      </c>
      <c r="B13594" s="25">
        <v>42916</v>
      </c>
      <c r="C13594" s="21" t="s">
        <v>1230</v>
      </c>
      <c r="D13594" s="21" t="s">
        <v>3580</v>
      </c>
      <c r="E13594" s="21"/>
      <c r="F13594" s="55">
        <v>81.78</v>
      </c>
      <c r="G13594" s="21" t="s">
        <v>3341</v>
      </c>
    </row>
    <row r="13595" spans="1:7" x14ac:dyDescent="0.25">
      <c r="A13595" s="21" t="s">
        <v>2119</v>
      </c>
      <c r="B13595" s="25">
        <v>42916</v>
      </c>
      <c r="C13595" s="21" t="s">
        <v>6</v>
      </c>
      <c r="D13595" s="21" t="s">
        <v>3581</v>
      </c>
      <c r="E13595" s="21"/>
      <c r="F13595" s="55">
        <v>160.29</v>
      </c>
      <c r="G13595" s="21" t="s">
        <v>3710</v>
      </c>
    </row>
    <row r="13596" spans="1:7" x14ac:dyDescent="0.25">
      <c r="A13596" s="21" t="s">
        <v>2119</v>
      </c>
      <c r="B13596" s="25">
        <v>42916</v>
      </c>
      <c r="C13596" s="21" t="s">
        <v>1015</v>
      </c>
      <c r="D13596" s="21" t="s">
        <v>1018</v>
      </c>
      <c r="E13596" s="26">
        <v>110</v>
      </c>
      <c r="G13596" s="21" t="s">
        <v>3341</v>
      </c>
    </row>
    <row r="13597" spans="1:7" x14ac:dyDescent="0.25">
      <c r="A13597" s="21" t="s">
        <v>2119</v>
      </c>
      <c r="B13597" s="25">
        <v>42916</v>
      </c>
      <c r="C13597" s="21" t="s">
        <v>1015</v>
      </c>
      <c r="D13597" s="21" t="s">
        <v>1216</v>
      </c>
      <c r="E13597" s="26">
        <v>680</v>
      </c>
      <c r="G13597" s="21" t="s">
        <v>3341</v>
      </c>
    </row>
    <row r="13598" spans="1:7" x14ac:dyDescent="0.25">
      <c r="A13598" s="21" t="s">
        <v>2119</v>
      </c>
      <c r="B13598" s="25">
        <v>42916</v>
      </c>
      <c r="C13598" s="21" t="s">
        <v>21</v>
      </c>
      <c r="D13598" s="21" t="s">
        <v>2039</v>
      </c>
      <c r="E13598" s="26">
        <v>4000</v>
      </c>
      <c r="G13598" s="21" t="s">
        <v>2762</v>
      </c>
    </row>
    <row r="13599" spans="1:7" x14ac:dyDescent="0.25">
      <c r="A13599" s="21" t="s">
        <v>2119</v>
      </c>
      <c r="B13599" s="25">
        <v>42916</v>
      </c>
      <c r="C13599" s="21" t="s">
        <v>21</v>
      </c>
      <c r="D13599" s="21" t="s">
        <v>2039</v>
      </c>
      <c r="E13599" s="26">
        <v>485</v>
      </c>
      <c r="G13599" s="21" t="s">
        <v>343</v>
      </c>
    </row>
    <row r="13600" spans="1:7" x14ac:dyDescent="0.25">
      <c r="A13600" s="21" t="s">
        <v>2119</v>
      </c>
      <c r="B13600" s="25">
        <v>42917</v>
      </c>
      <c r="C13600" s="21" t="s">
        <v>6</v>
      </c>
      <c r="D13600" s="21" t="s">
        <v>3582</v>
      </c>
      <c r="E13600" s="21"/>
      <c r="F13600" s="55">
        <v>303.05</v>
      </c>
      <c r="G13600" s="21" t="s">
        <v>3178</v>
      </c>
    </row>
    <row r="13601" spans="1:7" x14ac:dyDescent="0.25">
      <c r="A13601" s="21" t="s">
        <v>2119</v>
      </c>
      <c r="B13601" s="25">
        <v>42917</v>
      </c>
      <c r="C13601" s="21" t="s">
        <v>1230</v>
      </c>
      <c r="D13601" s="21" t="s">
        <v>3583</v>
      </c>
      <c r="E13601" s="21"/>
      <c r="F13601" s="55">
        <v>518.74</v>
      </c>
      <c r="G13601" s="21" t="s">
        <v>3341</v>
      </c>
    </row>
    <row r="13602" spans="1:7" x14ac:dyDescent="0.25">
      <c r="A13602" s="21" t="s">
        <v>2119</v>
      </c>
      <c r="B13602" s="25">
        <v>42917</v>
      </c>
      <c r="C13602" s="21" t="s">
        <v>1230</v>
      </c>
      <c r="D13602" s="21" t="s">
        <v>3584</v>
      </c>
      <c r="E13602" s="21"/>
      <c r="F13602" s="55">
        <v>1001.48</v>
      </c>
      <c r="G13602" s="21" t="s">
        <v>3711</v>
      </c>
    </row>
    <row r="13603" spans="1:7" x14ac:dyDescent="0.25">
      <c r="A13603" s="21" t="s">
        <v>2119</v>
      </c>
      <c r="B13603" s="25">
        <v>42917</v>
      </c>
      <c r="C13603" s="21" t="s">
        <v>1230</v>
      </c>
      <c r="D13603" s="21" t="s">
        <v>3585</v>
      </c>
      <c r="E13603" s="21"/>
      <c r="F13603" s="55">
        <v>934.13</v>
      </c>
      <c r="G13603" s="21" t="s">
        <v>3341</v>
      </c>
    </row>
    <row r="13604" spans="1:7" x14ac:dyDescent="0.25">
      <c r="A13604" s="21" t="s">
        <v>2119</v>
      </c>
      <c r="B13604" s="25">
        <v>42918</v>
      </c>
      <c r="C13604" s="21" t="s">
        <v>1230</v>
      </c>
      <c r="D13604" s="21" t="s">
        <v>3586</v>
      </c>
      <c r="E13604" s="21"/>
      <c r="F13604" s="55">
        <v>290.89</v>
      </c>
      <c r="G13604" s="21" t="s">
        <v>3711</v>
      </c>
    </row>
    <row r="13605" spans="1:7" x14ac:dyDescent="0.25">
      <c r="A13605" s="21" t="s">
        <v>2119</v>
      </c>
      <c r="B13605" s="25">
        <v>42919</v>
      </c>
      <c r="C13605" s="21" t="s">
        <v>1230</v>
      </c>
      <c r="D13605" s="21" t="s">
        <v>3587</v>
      </c>
      <c r="E13605" s="21"/>
      <c r="F13605" s="55">
        <v>275.57</v>
      </c>
      <c r="G13605" s="21" t="s">
        <v>3341</v>
      </c>
    </row>
    <row r="13606" spans="1:7" x14ac:dyDescent="0.25">
      <c r="A13606" s="21" t="s">
        <v>2119</v>
      </c>
      <c r="B13606" s="25">
        <v>42919</v>
      </c>
      <c r="C13606" s="21" t="s">
        <v>1230</v>
      </c>
      <c r="D13606" s="21" t="s">
        <v>3588</v>
      </c>
      <c r="E13606" s="21"/>
      <c r="F13606" s="55">
        <v>185.69</v>
      </c>
      <c r="G13606" s="21" t="s">
        <v>3711</v>
      </c>
    </row>
    <row r="13607" spans="1:7" x14ac:dyDescent="0.25">
      <c r="A13607" s="21" t="s">
        <v>2119</v>
      </c>
      <c r="B13607" s="25">
        <v>42919</v>
      </c>
      <c r="C13607" s="21" t="s">
        <v>1230</v>
      </c>
      <c r="D13607" s="21" t="s">
        <v>3589</v>
      </c>
      <c r="E13607" s="21"/>
      <c r="F13607" s="55">
        <v>132.91</v>
      </c>
      <c r="G13607" s="21" t="s">
        <v>3711</v>
      </c>
    </row>
    <row r="13608" spans="1:7" x14ac:dyDescent="0.25">
      <c r="A13608" s="21" t="s">
        <v>2119</v>
      </c>
      <c r="B13608" s="25">
        <v>42919</v>
      </c>
      <c r="C13608" s="21" t="s">
        <v>1230</v>
      </c>
      <c r="D13608" s="21" t="s">
        <v>3590</v>
      </c>
      <c r="E13608" s="21"/>
      <c r="F13608" s="55">
        <v>1571.74</v>
      </c>
      <c r="G13608" s="21" t="s">
        <v>3514</v>
      </c>
    </row>
    <row r="13609" spans="1:7" x14ac:dyDescent="0.25">
      <c r="A13609" s="21" t="s">
        <v>2119</v>
      </c>
      <c r="B13609" s="25">
        <v>42919</v>
      </c>
      <c r="C13609" s="21" t="s">
        <v>1230</v>
      </c>
      <c r="D13609" s="21" t="s">
        <v>3591</v>
      </c>
      <c r="E13609" s="21"/>
      <c r="F13609" s="55">
        <v>117.6</v>
      </c>
      <c r="G13609" s="21" t="s">
        <v>3514</v>
      </c>
    </row>
    <row r="13610" spans="1:7" x14ac:dyDescent="0.25">
      <c r="A13610" s="21" t="s">
        <v>2119</v>
      </c>
      <c r="B13610" s="25">
        <v>42919</v>
      </c>
      <c r="C13610" s="21" t="s">
        <v>1230</v>
      </c>
      <c r="D13610" s="21" t="s">
        <v>3592</v>
      </c>
      <c r="E13610" s="21"/>
      <c r="F13610" s="55">
        <v>880.1</v>
      </c>
      <c r="G13610" s="21" t="s">
        <v>3163</v>
      </c>
    </row>
    <row r="13611" spans="1:7" x14ac:dyDescent="0.25">
      <c r="A13611" s="21" t="s">
        <v>2119</v>
      </c>
      <c r="B13611" s="25">
        <v>42919</v>
      </c>
      <c r="C13611" s="21" t="s">
        <v>1230</v>
      </c>
      <c r="D13611" s="21" t="s">
        <v>3592</v>
      </c>
      <c r="E13611" s="21"/>
      <c r="F13611" s="55">
        <v>-58.94</v>
      </c>
      <c r="G13611" s="21" t="s">
        <v>3163</v>
      </c>
    </row>
    <row r="13612" spans="1:7" x14ac:dyDescent="0.25">
      <c r="A13612" s="21" t="s">
        <v>2119</v>
      </c>
      <c r="B13612" s="25">
        <v>42919</v>
      </c>
      <c r="C13612" s="21" t="s">
        <v>1015</v>
      </c>
      <c r="D13612" s="21" t="s">
        <v>1018</v>
      </c>
      <c r="E13612" s="26">
        <v>110</v>
      </c>
      <c r="G13612" s="21" t="s">
        <v>3341</v>
      </c>
    </row>
    <row r="13613" spans="1:7" x14ac:dyDescent="0.25">
      <c r="A13613" s="21" t="s">
        <v>2119</v>
      </c>
      <c r="B13613" s="25">
        <v>42919</v>
      </c>
      <c r="C13613" s="21" t="s">
        <v>1015</v>
      </c>
      <c r="D13613" s="21" t="s">
        <v>40</v>
      </c>
      <c r="E13613" s="26">
        <v>5500</v>
      </c>
      <c r="G13613" s="21" t="s">
        <v>3341</v>
      </c>
    </row>
    <row r="13614" spans="1:7" x14ac:dyDescent="0.25">
      <c r="A13614" s="21" t="s">
        <v>2119</v>
      </c>
      <c r="B13614" s="25">
        <v>42919</v>
      </c>
      <c r="C13614" s="21" t="s">
        <v>1015</v>
      </c>
      <c r="D13614" s="21" t="s">
        <v>40</v>
      </c>
      <c r="E13614" s="26">
        <v>1470</v>
      </c>
      <c r="G13614" s="21" t="s">
        <v>3163</v>
      </c>
    </row>
    <row r="13615" spans="1:7" x14ac:dyDescent="0.25">
      <c r="A13615" s="21" t="s">
        <v>2119</v>
      </c>
      <c r="B13615" s="25">
        <v>42919</v>
      </c>
      <c r="C13615" s="21" t="s">
        <v>1015</v>
      </c>
      <c r="D13615" s="21" t="s">
        <v>40</v>
      </c>
      <c r="E13615" s="26">
        <v>570</v>
      </c>
      <c r="G13615" s="21" t="s">
        <v>2332</v>
      </c>
    </row>
    <row r="13616" spans="1:7" x14ac:dyDescent="0.25">
      <c r="A13616" s="21" t="s">
        <v>2119</v>
      </c>
      <c r="B13616" s="25">
        <v>42919</v>
      </c>
      <c r="C13616" s="21" t="s">
        <v>1015</v>
      </c>
      <c r="D13616" s="21" t="s">
        <v>40</v>
      </c>
      <c r="E13616" s="26">
        <v>1200</v>
      </c>
      <c r="G13616" s="21" t="s">
        <v>3560</v>
      </c>
    </row>
    <row r="13617" spans="1:7" x14ac:dyDescent="0.25">
      <c r="A13617" s="21" t="s">
        <v>2119</v>
      </c>
      <c r="B13617" s="25">
        <v>42919</v>
      </c>
      <c r="C13617" s="21" t="s">
        <v>1015</v>
      </c>
      <c r="D13617" s="21" t="s">
        <v>3629</v>
      </c>
      <c r="E13617" s="26">
        <v>12</v>
      </c>
      <c r="G13617" s="21" t="s">
        <v>3560</v>
      </c>
    </row>
    <row r="13618" spans="1:7" x14ac:dyDescent="0.25">
      <c r="A13618" s="21" t="s">
        <v>2119</v>
      </c>
      <c r="B13618" s="25">
        <v>42919</v>
      </c>
      <c r="C13618" s="21" t="s">
        <v>21</v>
      </c>
      <c r="D13618" s="21" t="s">
        <v>1419</v>
      </c>
      <c r="E13618" s="26">
        <v>3500</v>
      </c>
      <c r="G13618" s="21" t="s">
        <v>3710</v>
      </c>
    </row>
    <row r="13619" spans="1:7" x14ac:dyDescent="0.25">
      <c r="A13619" s="21" t="s">
        <v>2119</v>
      </c>
      <c r="B13619" s="25">
        <v>42919</v>
      </c>
      <c r="C13619" s="21" t="s">
        <v>21</v>
      </c>
      <c r="D13619" s="21" t="s">
        <v>40</v>
      </c>
      <c r="E13619" s="26">
        <v>650</v>
      </c>
      <c r="G13619" s="21" t="s">
        <v>2762</v>
      </c>
    </row>
    <row r="13620" spans="1:7" x14ac:dyDescent="0.25">
      <c r="A13620" s="21" t="s">
        <v>2119</v>
      </c>
      <c r="B13620" s="25">
        <v>42921</v>
      </c>
      <c r="C13620" s="21" t="s">
        <v>1230</v>
      </c>
      <c r="D13620" s="21" t="s">
        <v>3593</v>
      </c>
      <c r="E13620" s="21"/>
      <c r="F13620" s="55">
        <v>2958.18</v>
      </c>
      <c r="G13620" s="21" t="s">
        <v>3514</v>
      </c>
    </row>
    <row r="13621" spans="1:7" x14ac:dyDescent="0.25">
      <c r="A13621" s="21" t="s">
        <v>2119</v>
      </c>
      <c r="B13621" s="25">
        <v>42921</v>
      </c>
      <c r="C13621" s="21" t="s">
        <v>1230</v>
      </c>
      <c r="D13621" s="21" t="s">
        <v>3594</v>
      </c>
      <c r="E13621" s="21"/>
      <c r="F13621" s="55">
        <v>28.56</v>
      </c>
      <c r="G13621" s="21" t="s">
        <v>3711</v>
      </c>
    </row>
    <row r="13622" spans="1:7" x14ac:dyDescent="0.25">
      <c r="A13622" s="21" t="s">
        <v>2119</v>
      </c>
      <c r="B13622" s="25">
        <v>42921</v>
      </c>
      <c r="C13622" s="21" t="s">
        <v>1230</v>
      </c>
      <c r="D13622" s="21" t="s">
        <v>3595</v>
      </c>
      <c r="E13622" s="21"/>
      <c r="F13622" s="55">
        <v>126.79</v>
      </c>
      <c r="G13622" s="21" t="s">
        <v>3711</v>
      </c>
    </row>
    <row r="13623" spans="1:7" x14ac:dyDescent="0.25">
      <c r="A13623" s="21" t="s">
        <v>2119</v>
      </c>
      <c r="B13623" s="25">
        <v>42921</v>
      </c>
      <c r="C13623" s="21" t="s">
        <v>1230</v>
      </c>
      <c r="D13623" s="21" t="s">
        <v>3596</v>
      </c>
      <c r="E13623" s="21"/>
      <c r="F13623" s="55">
        <v>199.12</v>
      </c>
      <c r="G13623" s="21" t="s">
        <v>3711</v>
      </c>
    </row>
    <row r="13624" spans="1:7" x14ac:dyDescent="0.25">
      <c r="A13624" s="21" t="s">
        <v>2119</v>
      </c>
      <c r="B13624" s="25">
        <v>42921</v>
      </c>
      <c r="C13624" s="21">
        <v>3014551503</v>
      </c>
      <c r="D13624" s="21" t="s">
        <v>3597</v>
      </c>
      <c r="E13624" s="21"/>
      <c r="F13624" s="55">
        <v>418.42</v>
      </c>
      <c r="G13624" s="21" t="s">
        <v>363</v>
      </c>
    </row>
    <row r="13625" spans="1:7" x14ac:dyDescent="0.25">
      <c r="A13625" s="21" t="s">
        <v>2119</v>
      </c>
      <c r="B13625" s="25">
        <v>42921</v>
      </c>
      <c r="C13625" s="21" t="s">
        <v>6</v>
      </c>
      <c r="D13625" s="21" t="s">
        <v>3598</v>
      </c>
      <c r="E13625" s="21"/>
      <c r="F13625" s="55">
        <v>832.87</v>
      </c>
      <c r="G13625" s="21" t="s">
        <v>3710</v>
      </c>
    </row>
    <row r="13626" spans="1:7" x14ac:dyDescent="0.25">
      <c r="A13626" s="21" t="s">
        <v>2119</v>
      </c>
      <c r="B13626" s="25">
        <v>42921</v>
      </c>
      <c r="C13626" s="21" t="s">
        <v>6</v>
      </c>
      <c r="D13626" s="21" t="s">
        <v>3599</v>
      </c>
      <c r="E13626" s="21"/>
      <c r="F13626" s="55">
        <v>78.400000000000006</v>
      </c>
      <c r="G13626" s="21" t="s">
        <v>3710</v>
      </c>
    </row>
    <row r="13627" spans="1:7" x14ac:dyDescent="0.25">
      <c r="A13627" s="21" t="s">
        <v>2119</v>
      </c>
      <c r="B13627" s="25">
        <v>42921</v>
      </c>
      <c r="C13627" s="21" t="s">
        <v>6</v>
      </c>
      <c r="D13627" s="21" t="s">
        <v>216</v>
      </c>
      <c r="F13627" s="26">
        <v>449.98</v>
      </c>
      <c r="G13627" s="21" t="s">
        <v>3710</v>
      </c>
    </row>
    <row r="13628" spans="1:7" x14ac:dyDescent="0.25">
      <c r="A13628" s="21" t="s">
        <v>2119</v>
      </c>
      <c r="B13628" s="25">
        <v>42921</v>
      </c>
      <c r="C13628" s="21" t="s">
        <v>1015</v>
      </c>
      <c r="D13628" s="21" t="s">
        <v>2835</v>
      </c>
      <c r="E13628" s="26">
        <v>269</v>
      </c>
      <c r="G13628" s="21" t="s">
        <v>62</v>
      </c>
    </row>
    <row r="13629" spans="1:7" x14ac:dyDescent="0.25">
      <c r="A13629" s="21" t="s">
        <v>2119</v>
      </c>
      <c r="B13629" s="25">
        <v>42921</v>
      </c>
      <c r="C13629" s="21" t="s">
        <v>1015</v>
      </c>
      <c r="D13629" s="21" t="s">
        <v>3630</v>
      </c>
      <c r="E13629" s="26">
        <v>2800</v>
      </c>
      <c r="G13629" s="21" t="s">
        <v>3711</v>
      </c>
    </row>
    <row r="13630" spans="1:7" x14ac:dyDescent="0.25">
      <c r="A13630" s="21" t="s">
        <v>2119</v>
      </c>
      <c r="B13630" s="25">
        <v>42922</v>
      </c>
      <c r="C13630" s="21" t="s">
        <v>1230</v>
      </c>
      <c r="D13630" s="21" t="s">
        <v>3600</v>
      </c>
      <c r="E13630" s="21"/>
      <c r="F13630" s="55">
        <v>122.58</v>
      </c>
      <c r="G13630" s="21" t="s">
        <v>3711</v>
      </c>
    </row>
    <row r="13631" spans="1:7" x14ac:dyDescent="0.25">
      <c r="A13631" s="21" t="s">
        <v>2119</v>
      </c>
      <c r="B13631" s="25">
        <v>42922</v>
      </c>
      <c r="C13631" s="21" t="s">
        <v>1230</v>
      </c>
      <c r="D13631" s="21" t="s">
        <v>3601</v>
      </c>
      <c r="E13631" s="21"/>
      <c r="F13631" s="55">
        <v>636.38</v>
      </c>
      <c r="G13631" s="21" t="s">
        <v>3711</v>
      </c>
    </row>
    <row r="13632" spans="1:7" x14ac:dyDescent="0.25">
      <c r="A13632" s="21" t="s">
        <v>2119</v>
      </c>
      <c r="B13632" s="25">
        <v>42922</v>
      </c>
      <c r="C13632" s="21" t="s">
        <v>1230</v>
      </c>
      <c r="D13632" s="21" t="s">
        <v>3602</v>
      </c>
      <c r="E13632" s="21"/>
      <c r="F13632" s="55">
        <v>105.95</v>
      </c>
      <c r="G13632" s="21" t="s">
        <v>3341</v>
      </c>
    </row>
    <row r="13633" spans="1:7" x14ac:dyDescent="0.25">
      <c r="A13633" s="21" t="s">
        <v>2119</v>
      </c>
      <c r="B13633" s="25">
        <v>42922</v>
      </c>
      <c r="C13633" s="21" t="s">
        <v>6</v>
      </c>
      <c r="D13633" s="21" t="s">
        <v>3603</v>
      </c>
      <c r="E13633" s="21"/>
      <c r="F13633" s="55">
        <v>2109.52</v>
      </c>
      <c r="G13633" s="21" t="s">
        <v>3163</v>
      </c>
    </row>
    <row r="13634" spans="1:7" x14ac:dyDescent="0.25">
      <c r="A13634" s="21" t="s">
        <v>2119</v>
      </c>
      <c r="B13634" s="25">
        <v>42922</v>
      </c>
      <c r="C13634" s="21" t="s">
        <v>6</v>
      </c>
      <c r="D13634" s="21" t="s">
        <v>3604</v>
      </c>
      <c r="E13634" s="21"/>
      <c r="F13634" s="55">
        <v>147.19</v>
      </c>
      <c r="G13634" s="21" t="s">
        <v>331</v>
      </c>
    </row>
    <row r="13635" spans="1:7" x14ac:dyDescent="0.25">
      <c r="A13635" s="21" t="s">
        <v>2119</v>
      </c>
      <c r="B13635" s="25">
        <v>42922</v>
      </c>
      <c r="C13635" s="21" t="s">
        <v>6</v>
      </c>
      <c r="D13635" s="21" t="s">
        <v>3605</v>
      </c>
      <c r="E13635" s="21"/>
      <c r="F13635" s="55">
        <v>84.61</v>
      </c>
      <c r="G13635" s="21" t="s">
        <v>3710</v>
      </c>
    </row>
    <row r="13636" spans="1:7" x14ac:dyDescent="0.25">
      <c r="A13636" s="21" t="s">
        <v>2119</v>
      </c>
      <c r="B13636" s="25">
        <v>42922</v>
      </c>
      <c r="C13636" s="21" t="s">
        <v>1015</v>
      </c>
      <c r="D13636" s="21" t="s">
        <v>3504</v>
      </c>
      <c r="E13636" s="26">
        <v>1600</v>
      </c>
      <c r="G13636" s="21" t="s">
        <v>3560</v>
      </c>
    </row>
    <row r="13637" spans="1:7" x14ac:dyDescent="0.25">
      <c r="A13637" s="21" t="s">
        <v>2119</v>
      </c>
      <c r="B13637" s="25">
        <v>42922</v>
      </c>
      <c r="C13637" s="21" t="s">
        <v>1015</v>
      </c>
      <c r="D13637" s="21" t="s">
        <v>255</v>
      </c>
      <c r="E13637" s="26">
        <v>1500</v>
      </c>
      <c r="G13637" s="21" t="s">
        <v>3341</v>
      </c>
    </row>
    <row r="13638" spans="1:7" x14ac:dyDescent="0.25">
      <c r="A13638" s="21" t="s">
        <v>2119</v>
      </c>
      <c r="B13638" s="25">
        <v>42922</v>
      </c>
      <c r="C13638" s="21" t="s">
        <v>21</v>
      </c>
      <c r="D13638" s="21" t="s">
        <v>961</v>
      </c>
      <c r="E13638" s="26">
        <v>275</v>
      </c>
      <c r="G13638" s="21" t="s">
        <v>582</v>
      </c>
    </row>
    <row r="13639" spans="1:7" x14ac:dyDescent="0.25">
      <c r="A13639" s="21" t="s">
        <v>2119</v>
      </c>
      <c r="B13639" s="25">
        <v>42922</v>
      </c>
      <c r="C13639" s="21" t="s">
        <v>21</v>
      </c>
      <c r="D13639" s="21" t="s">
        <v>255</v>
      </c>
      <c r="E13639" s="26">
        <v>2000</v>
      </c>
      <c r="G13639" s="21" t="s">
        <v>3710</v>
      </c>
    </row>
    <row r="13640" spans="1:7" x14ac:dyDescent="0.25">
      <c r="A13640" s="21" t="s">
        <v>2119</v>
      </c>
      <c r="B13640" s="25">
        <v>42923</v>
      </c>
      <c r="C13640" s="21" t="s">
        <v>1230</v>
      </c>
      <c r="D13640" s="21" t="s">
        <v>3606</v>
      </c>
      <c r="E13640" s="21"/>
      <c r="F13640" s="55">
        <v>66.760000000000005</v>
      </c>
      <c r="G13640" s="21" t="s">
        <v>3711</v>
      </c>
    </row>
    <row r="13641" spans="1:7" x14ac:dyDescent="0.25">
      <c r="A13641" s="21" t="s">
        <v>2119</v>
      </c>
      <c r="B13641" s="25">
        <v>42923</v>
      </c>
      <c r="C13641" s="21" t="s">
        <v>1230</v>
      </c>
      <c r="D13641" s="21" t="s">
        <v>3607</v>
      </c>
      <c r="E13641" s="21"/>
      <c r="F13641" s="55">
        <v>198.88</v>
      </c>
      <c r="G13641" s="21" t="s">
        <v>3163</v>
      </c>
    </row>
    <row r="13642" spans="1:7" x14ac:dyDescent="0.25">
      <c r="A13642" s="21" t="s">
        <v>2119</v>
      </c>
      <c r="B13642" s="25">
        <v>42923</v>
      </c>
      <c r="C13642" s="21" t="s">
        <v>1230</v>
      </c>
      <c r="D13642" s="21" t="s">
        <v>3608</v>
      </c>
      <c r="E13642" s="21"/>
      <c r="F13642" s="55">
        <v>547.62</v>
      </c>
      <c r="G13642" s="21" t="s">
        <v>3711</v>
      </c>
    </row>
    <row r="13643" spans="1:7" x14ac:dyDescent="0.25">
      <c r="A13643" s="21" t="s">
        <v>2119</v>
      </c>
      <c r="B13643" s="25">
        <v>42923</v>
      </c>
      <c r="C13643" s="21" t="s">
        <v>1230</v>
      </c>
      <c r="D13643" s="21" t="s">
        <v>3609</v>
      </c>
      <c r="E13643" s="21"/>
      <c r="F13643" s="55">
        <v>102.74</v>
      </c>
      <c r="G13643" s="21" t="s">
        <v>3711</v>
      </c>
    </row>
    <row r="13644" spans="1:7" x14ac:dyDescent="0.25">
      <c r="A13644" s="21" t="s">
        <v>2119</v>
      </c>
      <c r="B13644" s="25">
        <v>42923</v>
      </c>
      <c r="C13644" s="21" t="s">
        <v>6</v>
      </c>
      <c r="D13644" s="21" t="s">
        <v>3610</v>
      </c>
      <c r="E13644" s="21"/>
      <c r="F13644" s="55">
        <v>147.61000000000001</v>
      </c>
      <c r="G13644" s="21" t="s">
        <v>568</v>
      </c>
    </row>
    <row r="13645" spans="1:7" x14ac:dyDescent="0.25">
      <c r="A13645" s="21" t="s">
        <v>2119</v>
      </c>
      <c r="B13645" s="25">
        <v>42923</v>
      </c>
      <c r="C13645" s="21" t="s">
        <v>1230</v>
      </c>
      <c r="E13645" s="21"/>
      <c r="F13645" s="55">
        <v>-936.98</v>
      </c>
      <c r="G13645" s="21" t="s">
        <v>3514</v>
      </c>
    </row>
    <row r="13646" spans="1:7" x14ac:dyDescent="0.25">
      <c r="A13646" s="21" t="s">
        <v>2119</v>
      </c>
      <c r="B13646" s="25">
        <v>42923</v>
      </c>
      <c r="C13646" s="21" t="s">
        <v>1230</v>
      </c>
      <c r="D13646" s="21" t="s">
        <v>3611</v>
      </c>
      <c r="E13646" s="21"/>
      <c r="F13646" s="55">
        <v>189.91</v>
      </c>
      <c r="G13646" s="21" t="s">
        <v>3514</v>
      </c>
    </row>
    <row r="13647" spans="1:7" x14ac:dyDescent="0.25">
      <c r="A13647" s="21" t="s">
        <v>2119</v>
      </c>
      <c r="B13647" s="25">
        <v>42923</v>
      </c>
      <c r="C13647" s="21" t="s">
        <v>6</v>
      </c>
      <c r="D13647" s="21" t="s">
        <v>3612</v>
      </c>
      <c r="E13647" s="21"/>
      <c r="F13647" s="55">
        <v>41.25</v>
      </c>
      <c r="G13647" s="21" t="s">
        <v>62</v>
      </c>
    </row>
    <row r="13648" spans="1:7" x14ac:dyDescent="0.25">
      <c r="A13648" s="21" t="s">
        <v>2119</v>
      </c>
      <c r="B13648" s="25">
        <v>42923</v>
      </c>
      <c r="C13648" s="21" t="s">
        <v>6</v>
      </c>
      <c r="D13648" s="21" t="s">
        <v>3613</v>
      </c>
      <c r="E13648" s="21"/>
      <c r="F13648" s="55">
        <v>164.88</v>
      </c>
      <c r="G13648" s="21" t="s">
        <v>2037</v>
      </c>
    </row>
    <row r="13649" spans="1:7" x14ac:dyDescent="0.25">
      <c r="A13649" s="21" t="s">
        <v>2119</v>
      </c>
      <c r="B13649" s="25">
        <v>42923</v>
      </c>
      <c r="C13649" s="21" t="s">
        <v>1230</v>
      </c>
      <c r="D13649" s="21" t="s">
        <v>3614</v>
      </c>
      <c r="E13649" s="21"/>
      <c r="F13649" s="55">
        <v>557.96</v>
      </c>
      <c r="G13649" s="21" t="s">
        <v>3560</v>
      </c>
    </row>
    <row r="13650" spans="1:7" x14ac:dyDescent="0.25">
      <c r="A13650" s="21" t="s">
        <v>2119</v>
      </c>
      <c r="B13650" s="25">
        <v>42923</v>
      </c>
      <c r="C13650" s="21" t="s">
        <v>21</v>
      </c>
      <c r="D13650" s="21" t="s">
        <v>553</v>
      </c>
      <c r="E13650" s="26">
        <v>2771</v>
      </c>
      <c r="G13650" s="21" t="s">
        <v>2762</v>
      </c>
    </row>
    <row r="13651" spans="1:7" x14ac:dyDescent="0.25">
      <c r="A13651" s="21" t="s">
        <v>2119</v>
      </c>
      <c r="B13651" s="25">
        <v>42924</v>
      </c>
      <c r="C13651" s="21" t="s">
        <v>1230</v>
      </c>
      <c r="D13651" s="21" t="s">
        <v>3615</v>
      </c>
      <c r="E13651" s="21"/>
      <c r="F13651" s="55">
        <v>871.77</v>
      </c>
      <c r="G13651" s="21" t="s">
        <v>3711</v>
      </c>
    </row>
    <row r="13652" spans="1:7" x14ac:dyDescent="0.25">
      <c r="A13652" s="21" t="s">
        <v>2119</v>
      </c>
      <c r="B13652" s="25">
        <v>42924</v>
      </c>
      <c r="C13652" s="21" t="s">
        <v>1230</v>
      </c>
      <c r="D13652" s="21" t="s">
        <v>3616</v>
      </c>
      <c r="E13652" s="21"/>
      <c r="F13652" s="55">
        <v>154.04</v>
      </c>
      <c r="G13652" s="21" t="s">
        <v>3341</v>
      </c>
    </row>
    <row r="13653" spans="1:7" x14ac:dyDescent="0.25">
      <c r="A13653" s="21" t="s">
        <v>2119</v>
      </c>
      <c r="B13653" s="25">
        <v>42924</v>
      </c>
      <c r="C13653" s="21" t="s">
        <v>1230</v>
      </c>
      <c r="D13653" s="21" t="s">
        <v>3617</v>
      </c>
      <c r="E13653" s="21"/>
      <c r="F13653" s="55">
        <v>294.62</v>
      </c>
      <c r="G13653" s="21" t="s">
        <v>3560</v>
      </c>
    </row>
    <row r="13654" spans="1:7" x14ac:dyDescent="0.25">
      <c r="A13654" s="21" t="s">
        <v>2119</v>
      </c>
      <c r="B13654" s="25">
        <v>42924</v>
      </c>
      <c r="C13654" s="21" t="s">
        <v>1230</v>
      </c>
      <c r="D13654" s="21" t="s">
        <v>3618</v>
      </c>
      <c r="E13654" s="21"/>
      <c r="F13654" s="55">
        <v>354.77</v>
      </c>
      <c r="G13654" s="21" t="s">
        <v>3514</v>
      </c>
    </row>
    <row r="13655" spans="1:7" x14ac:dyDescent="0.25">
      <c r="A13655" s="21" t="s">
        <v>2119</v>
      </c>
      <c r="B13655" s="25">
        <v>42924</v>
      </c>
      <c r="C13655" s="21" t="s">
        <v>6</v>
      </c>
      <c r="D13655" s="21" t="s">
        <v>3619</v>
      </c>
      <c r="E13655" s="21"/>
      <c r="F13655" s="55">
        <v>229.54</v>
      </c>
      <c r="G13655" s="21" t="s">
        <v>3710</v>
      </c>
    </row>
    <row r="13656" spans="1:7" x14ac:dyDescent="0.25">
      <c r="A13656" s="21" t="s">
        <v>2119</v>
      </c>
      <c r="B13656" s="25">
        <v>42926</v>
      </c>
      <c r="C13656" s="21" t="s">
        <v>1230</v>
      </c>
      <c r="D13656" s="21" t="s">
        <v>3620</v>
      </c>
      <c r="E13656" s="21"/>
      <c r="F13656" s="55">
        <v>751.44</v>
      </c>
      <c r="G13656" s="21" t="s">
        <v>3711</v>
      </c>
    </row>
    <row r="13657" spans="1:7" x14ac:dyDescent="0.25">
      <c r="A13657" s="21" t="s">
        <v>2119</v>
      </c>
      <c r="B13657" s="25">
        <v>42926</v>
      </c>
      <c r="C13657" s="21" t="s">
        <v>6</v>
      </c>
      <c r="D13657" s="21" t="s">
        <v>3621</v>
      </c>
      <c r="E13657" s="21"/>
      <c r="F13657" s="55">
        <v>236.04</v>
      </c>
      <c r="G13657" s="21" t="s">
        <v>3341</v>
      </c>
    </row>
    <row r="13658" spans="1:7" x14ac:dyDescent="0.25">
      <c r="A13658" s="21" t="s">
        <v>2119</v>
      </c>
      <c r="B13658" s="25">
        <v>42926</v>
      </c>
      <c r="C13658" s="21" t="s">
        <v>6</v>
      </c>
      <c r="D13658" s="21" t="s">
        <v>3622</v>
      </c>
      <c r="E13658" s="21"/>
      <c r="F13658" s="55">
        <v>61.77</v>
      </c>
      <c r="G13658" s="21" t="s">
        <v>3514</v>
      </c>
    </row>
    <row r="13659" spans="1:7" x14ac:dyDescent="0.25">
      <c r="A13659" s="21" t="s">
        <v>2119</v>
      </c>
      <c r="B13659" s="25">
        <v>42926</v>
      </c>
      <c r="C13659" s="21" t="s">
        <v>6</v>
      </c>
      <c r="D13659" s="21" t="s">
        <v>3623</v>
      </c>
      <c r="E13659" s="21"/>
      <c r="F13659" s="55">
        <v>1840.37</v>
      </c>
      <c r="G13659" s="21" t="s">
        <v>3163</v>
      </c>
    </row>
    <row r="13660" spans="1:7" x14ac:dyDescent="0.25">
      <c r="A13660" s="21" t="s">
        <v>2119</v>
      </c>
      <c r="B13660" s="25">
        <v>42926</v>
      </c>
      <c r="C13660" s="21" t="s">
        <v>6</v>
      </c>
      <c r="D13660" s="21" t="s">
        <v>3624</v>
      </c>
      <c r="E13660" s="21"/>
      <c r="F13660" s="55">
        <v>38.5</v>
      </c>
      <c r="G13660" s="21" t="s">
        <v>3163</v>
      </c>
    </row>
    <row r="13661" spans="1:7" x14ac:dyDescent="0.25">
      <c r="A13661" s="21" t="s">
        <v>2119</v>
      </c>
      <c r="B13661" s="25">
        <v>42926</v>
      </c>
      <c r="C13661" s="21" t="s">
        <v>6</v>
      </c>
      <c r="D13661" s="21" t="s">
        <v>3625</v>
      </c>
      <c r="E13661" s="21"/>
      <c r="F13661" s="55">
        <v>43.79</v>
      </c>
      <c r="G13661" s="21" t="s">
        <v>3710</v>
      </c>
    </row>
    <row r="13662" spans="1:7" x14ac:dyDescent="0.25">
      <c r="A13662" s="21" t="s">
        <v>2119</v>
      </c>
      <c r="B13662" s="25">
        <v>42926</v>
      </c>
      <c r="C13662" s="21" t="s">
        <v>6</v>
      </c>
      <c r="D13662" s="21" t="s">
        <v>3626</v>
      </c>
      <c r="E13662" s="21"/>
      <c r="F13662" s="55">
        <v>58</v>
      </c>
      <c r="G13662" s="21" t="s">
        <v>3710</v>
      </c>
    </row>
    <row r="13663" spans="1:7" x14ac:dyDescent="0.25">
      <c r="A13663" s="21" t="s">
        <v>2119</v>
      </c>
      <c r="B13663" s="25">
        <v>42926</v>
      </c>
      <c r="C13663" s="21" t="s">
        <v>1015</v>
      </c>
      <c r="D13663" s="21" t="s">
        <v>1018</v>
      </c>
      <c r="E13663" s="26">
        <v>110</v>
      </c>
      <c r="G13663" s="21" t="s">
        <v>3710</v>
      </c>
    </row>
    <row r="13664" spans="1:7" x14ac:dyDescent="0.25">
      <c r="A13664" s="21" t="s">
        <v>2119</v>
      </c>
      <c r="B13664" s="25">
        <v>42926</v>
      </c>
      <c r="C13664" s="21" t="s">
        <v>1015</v>
      </c>
      <c r="D13664" s="21" t="s">
        <v>1018</v>
      </c>
      <c r="E13664" s="26">
        <v>130</v>
      </c>
      <c r="G13664" s="21" t="s">
        <v>3710</v>
      </c>
    </row>
    <row r="13665" spans="1:7" x14ac:dyDescent="0.25">
      <c r="A13665" s="21" t="s">
        <v>2119</v>
      </c>
      <c r="B13665" s="25">
        <v>42926</v>
      </c>
      <c r="C13665" s="21" t="s">
        <v>1015</v>
      </c>
      <c r="D13665" s="21" t="s">
        <v>3631</v>
      </c>
      <c r="E13665" s="26">
        <v>5202.95</v>
      </c>
      <c r="G13665" s="21" t="s">
        <v>3560</v>
      </c>
    </row>
    <row r="13666" spans="1:7" x14ac:dyDescent="0.25">
      <c r="A13666" s="21" t="s">
        <v>2119</v>
      </c>
      <c r="B13666" s="25">
        <v>42926</v>
      </c>
      <c r="C13666" s="21" t="s">
        <v>1015</v>
      </c>
      <c r="D13666" s="21" t="s">
        <v>40</v>
      </c>
      <c r="E13666" s="26">
        <v>275</v>
      </c>
      <c r="G13666" s="21" t="s">
        <v>3560</v>
      </c>
    </row>
    <row r="13667" spans="1:7" x14ac:dyDescent="0.25">
      <c r="A13667" s="21" t="s">
        <v>2119</v>
      </c>
      <c r="B13667" s="25">
        <v>42926</v>
      </c>
      <c r="C13667" s="21" t="s">
        <v>1015</v>
      </c>
      <c r="D13667" s="21" t="s">
        <v>40</v>
      </c>
      <c r="E13667" s="26">
        <v>3460</v>
      </c>
      <c r="G13667" s="21" t="s">
        <v>3163</v>
      </c>
    </row>
    <row r="13668" spans="1:7" x14ac:dyDescent="0.25">
      <c r="A13668" s="21" t="s">
        <v>2119</v>
      </c>
      <c r="B13668" s="25">
        <v>42926</v>
      </c>
      <c r="C13668" s="21" t="s">
        <v>1015</v>
      </c>
      <c r="D13668" s="21" t="s">
        <v>40</v>
      </c>
      <c r="E13668" s="26">
        <v>2560</v>
      </c>
      <c r="G13668" s="21" t="s">
        <v>3341</v>
      </c>
    </row>
    <row r="13669" spans="1:7" x14ac:dyDescent="0.25">
      <c r="A13669" s="21" t="s">
        <v>2119</v>
      </c>
      <c r="B13669" s="25">
        <v>42926</v>
      </c>
      <c r="C13669" s="21" t="s">
        <v>1015</v>
      </c>
      <c r="D13669" s="21" t="s">
        <v>1382</v>
      </c>
      <c r="E13669" s="26">
        <v>6250</v>
      </c>
      <c r="G13669" s="21" t="s">
        <v>3514</v>
      </c>
    </row>
    <row r="13670" spans="1:7" x14ac:dyDescent="0.25">
      <c r="A13670" s="21" t="s">
        <v>2119</v>
      </c>
      <c r="B13670" s="25">
        <v>42926</v>
      </c>
      <c r="C13670" s="21" t="s">
        <v>1015</v>
      </c>
      <c r="D13670" s="21" t="s">
        <v>3632</v>
      </c>
      <c r="E13670" s="26">
        <v>3500</v>
      </c>
      <c r="G13670" s="21" t="s">
        <v>3711</v>
      </c>
    </row>
    <row r="13671" spans="1:7" x14ac:dyDescent="0.25">
      <c r="A13671" s="21" t="s">
        <v>2119</v>
      </c>
      <c r="B13671" s="25">
        <v>42926</v>
      </c>
      <c r="C13671" s="21" t="s">
        <v>1015</v>
      </c>
      <c r="D13671" s="21" t="s">
        <v>452</v>
      </c>
      <c r="E13671" s="26">
        <v>1450</v>
      </c>
      <c r="G13671" s="21" t="s">
        <v>3514</v>
      </c>
    </row>
    <row r="13672" spans="1:7" x14ac:dyDescent="0.25">
      <c r="A13672" s="21" t="s">
        <v>2119</v>
      </c>
      <c r="B13672" s="25">
        <v>42926</v>
      </c>
      <c r="C13672" s="21" t="s">
        <v>21</v>
      </c>
      <c r="D13672" s="21" t="s">
        <v>1419</v>
      </c>
      <c r="E13672" s="26">
        <v>3300</v>
      </c>
      <c r="G13672" s="21" t="s">
        <v>3710</v>
      </c>
    </row>
    <row r="13673" spans="1:7" x14ac:dyDescent="0.25">
      <c r="A13673" s="21" t="s">
        <v>2119</v>
      </c>
      <c r="B13673" s="25">
        <v>42926</v>
      </c>
      <c r="C13673" s="21" t="s">
        <v>21</v>
      </c>
      <c r="D13673" s="21" t="s">
        <v>1382</v>
      </c>
      <c r="E13673" s="26">
        <v>2000</v>
      </c>
      <c r="G13673" s="21" t="s">
        <v>3178</v>
      </c>
    </row>
    <row r="13674" spans="1:7" x14ac:dyDescent="0.25">
      <c r="A13674" s="21" t="s">
        <v>2119</v>
      </c>
      <c r="B13674" s="25">
        <v>42926</v>
      </c>
      <c r="C13674" s="21" t="s">
        <v>21</v>
      </c>
      <c r="D13674" s="21" t="s">
        <v>40</v>
      </c>
      <c r="E13674" s="26">
        <v>90</v>
      </c>
      <c r="G13674" s="21" t="s">
        <v>1556</v>
      </c>
    </row>
    <row r="13675" spans="1:7" x14ac:dyDescent="0.25">
      <c r="A13675" s="21" t="s">
        <v>2119</v>
      </c>
      <c r="B13675" s="25">
        <v>42926</v>
      </c>
      <c r="C13675" s="21" t="s">
        <v>21</v>
      </c>
      <c r="D13675" s="21" t="s">
        <v>40</v>
      </c>
      <c r="E13675" s="26">
        <v>90</v>
      </c>
      <c r="G13675" s="21" t="s">
        <v>1631</v>
      </c>
    </row>
    <row r="13676" spans="1:7" x14ac:dyDescent="0.25">
      <c r="A13676" s="21" t="s">
        <v>2119</v>
      </c>
      <c r="B13676" s="25">
        <v>42926</v>
      </c>
      <c r="C13676" s="21" t="s">
        <v>21</v>
      </c>
      <c r="D13676" s="21" t="s">
        <v>40</v>
      </c>
      <c r="E13676" s="26">
        <v>390</v>
      </c>
      <c r="G13676" s="21" t="s">
        <v>331</v>
      </c>
    </row>
    <row r="13677" spans="1:7" x14ac:dyDescent="0.25">
      <c r="A13677" s="21" t="s">
        <v>2119</v>
      </c>
      <c r="B13677" s="25">
        <v>42926</v>
      </c>
      <c r="C13677" s="21" t="s">
        <v>21</v>
      </c>
      <c r="D13677" s="21" t="s">
        <v>40</v>
      </c>
      <c r="E13677" s="26">
        <v>90</v>
      </c>
      <c r="G13677" s="21" t="s">
        <v>62</v>
      </c>
    </row>
    <row r="13678" spans="1:7" x14ac:dyDescent="0.25">
      <c r="A13678" s="21" t="s">
        <v>2119</v>
      </c>
      <c r="B13678" s="25">
        <v>42926</v>
      </c>
      <c r="C13678" s="21" t="s">
        <v>21</v>
      </c>
      <c r="D13678" s="21" t="s">
        <v>40</v>
      </c>
      <c r="E13678" s="26">
        <v>380</v>
      </c>
      <c r="G13678" s="21" t="s">
        <v>2762</v>
      </c>
    </row>
    <row r="13679" spans="1:7" x14ac:dyDescent="0.25">
      <c r="A13679" s="21" t="s">
        <v>2119</v>
      </c>
      <c r="B13679" s="25">
        <v>42926</v>
      </c>
      <c r="C13679" s="21" t="s">
        <v>21</v>
      </c>
      <c r="D13679" s="21" t="s">
        <v>452</v>
      </c>
      <c r="E13679" s="26">
        <v>450</v>
      </c>
      <c r="G13679" s="21" t="s">
        <v>1029</v>
      </c>
    </row>
    <row r="13680" spans="1:7" x14ac:dyDescent="0.25">
      <c r="A13680" s="21" t="s">
        <v>2119</v>
      </c>
      <c r="B13680" s="25">
        <v>42926</v>
      </c>
      <c r="C13680" s="21" t="s">
        <v>21</v>
      </c>
      <c r="D13680" s="21" t="s">
        <v>260</v>
      </c>
      <c r="E13680" s="26">
        <v>400</v>
      </c>
      <c r="G13680" s="21" t="s">
        <v>286</v>
      </c>
    </row>
    <row r="13681" spans="1:7" x14ac:dyDescent="0.25">
      <c r="A13681" s="21" t="s">
        <v>2119</v>
      </c>
      <c r="B13681" s="25">
        <v>42927</v>
      </c>
      <c r="C13681" s="21" t="s">
        <v>1230</v>
      </c>
      <c r="D13681" s="21" t="s">
        <v>3697</v>
      </c>
      <c r="E13681" s="21"/>
      <c r="F13681" s="55">
        <v>123.29</v>
      </c>
      <c r="G13681" s="21" t="s">
        <v>3341</v>
      </c>
    </row>
    <row r="13682" spans="1:7" x14ac:dyDescent="0.25">
      <c r="A13682" s="21" t="s">
        <v>2119</v>
      </c>
      <c r="B13682" s="25">
        <v>42927</v>
      </c>
      <c r="C13682" s="21" t="s">
        <v>1230</v>
      </c>
      <c r="D13682" s="21" t="s">
        <v>3698</v>
      </c>
      <c r="E13682" s="21"/>
      <c r="F13682" s="55">
        <v>141.63999999999999</v>
      </c>
      <c r="G13682" s="21" t="s">
        <v>3711</v>
      </c>
    </row>
    <row r="13683" spans="1:7" x14ac:dyDescent="0.25">
      <c r="A13683" s="21" t="s">
        <v>2119</v>
      </c>
      <c r="B13683" s="25">
        <v>42927</v>
      </c>
      <c r="C13683" s="21" t="s">
        <v>1230</v>
      </c>
      <c r="D13683" s="21" t="s">
        <v>3699</v>
      </c>
      <c r="E13683" s="21"/>
      <c r="F13683" s="55">
        <v>405.35</v>
      </c>
      <c r="G13683" s="21" t="s">
        <v>3163</v>
      </c>
    </row>
    <row r="13684" spans="1:7" x14ac:dyDescent="0.25">
      <c r="A13684" s="21" t="s">
        <v>2119</v>
      </c>
      <c r="B13684" s="25">
        <v>42927</v>
      </c>
      <c r="C13684" s="21" t="s">
        <v>6</v>
      </c>
      <c r="D13684" s="21" t="s">
        <v>3700</v>
      </c>
      <c r="E13684" s="21"/>
      <c r="F13684" s="55">
        <v>356.06</v>
      </c>
      <c r="G13684" s="21" t="s">
        <v>3450</v>
      </c>
    </row>
    <row r="13685" spans="1:7" x14ac:dyDescent="0.25">
      <c r="A13685" s="21" t="s">
        <v>2119</v>
      </c>
      <c r="B13685" s="25">
        <v>42927</v>
      </c>
      <c r="C13685" s="21" t="s">
        <v>6</v>
      </c>
      <c r="D13685" s="21" t="s">
        <v>3701</v>
      </c>
      <c r="E13685" s="21"/>
      <c r="F13685" s="55">
        <v>300.83999999999997</v>
      </c>
      <c r="G13685" s="21" t="s">
        <v>2762</v>
      </c>
    </row>
    <row r="13686" spans="1:7" x14ac:dyDescent="0.25">
      <c r="A13686" s="21" t="s">
        <v>2119</v>
      </c>
      <c r="B13686" s="25">
        <v>42927</v>
      </c>
      <c r="C13686" s="21" t="s">
        <v>1230</v>
      </c>
      <c r="D13686" s="21" t="s">
        <v>3702</v>
      </c>
      <c r="E13686" s="21"/>
      <c r="F13686" s="55">
        <v>1582.37</v>
      </c>
      <c r="G13686" s="21" t="s">
        <v>3163</v>
      </c>
    </row>
    <row r="13687" spans="1:7" x14ac:dyDescent="0.25">
      <c r="A13687" s="21" t="s">
        <v>2119</v>
      </c>
      <c r="B13687" s="25">
        <v>42927</v>
      </c>
      <c r="C13687" s="21" t="s">
        <v>6</v>
      </c>
      <c r="D13687" s="21" t="s">
        <v>3703</v>
      </c>
      <c r="E13687" s="21"/>
      <c r="F13687" s="55">
        <v>467.66</v>
      </c>
      <c r="G13687" s="21" t="s">
        <v>3710</v>
      </c>
    </row>
    <row r="13688" spans="1:7" x14ac:dyDescent="0.25">
      <c r="A13688" s="21" t="s">
        <v>2119</v>
      </c>
      <c r="B13688" s="25">
        <v>42927</v>
      </c>
      <c r="C13688" s="21" t="s">
        <v>1230</v>
      </c>
      <c r="D13688" s="21" t="s">
        <v>3704</v>
      </c>
      <c r="E13688" s="21"/>
      <c r="F13688" s="55">
        <v>165.87</v>
      </c>
      <c r="G13688" s="21" t="s">
        <v>3711</v>
      </c>
    </row>
    <row r="13689" spans="1:7" x14ac:dyDescent="0.25">
      <c r="A13689" s="21" t="s">
        <v>2119</v>
      </c>
      <c r="B13689" s="25">
        <v>42927</v>
      </c>
      <c r="C13689" s="21" t="s">
        <v>1015</v>
      </c>
      <c r="D13689" s="21" t="s">
        <v>1018</v>
      </c>
      <c r="E13689" s="26">
        <v>110</v>
      </c>
      <c r="G13689" s="21" t="s">
        <v>3711</v>
      </c>
    </row>
    <row r="13690" spans="1:7" x14ac:dyDescent="0.25">
      <c r="A13690" s="21" t="s">
        <v>2119</v>
      </c>
      <c r="B13690" s="25">
        <v>42928</v>
      </c>
      <c r="C13690" s="21" t="s">
        <v>1230</v>
      </c>
      <c r="E13690" s="21"/>
      <c r="F13690" s="55">
        <v>-101.59</v>
      </c>
      <c r="G13690" s="21" t="s">
        <v>3711</v>
      </c>
    </row>
    <row r="13691" spans="1:7" x14ac:dyDescent="0.25">
      <c r="A13691" s="21" t="s">
        <v>2119</v>
      </c>
      <c r="B13691" s="25">
        <v>42928</v>
      </c>
      <c r="C13691" s="21" t="s">
        <v>1230</v>
      </c>
      <c r="D13691" s="21" t="s">
        <v>3687</v>
      </c>
      <c r="E13691" s="21"/>
      <c r="F13691" s="55">
        <v>1273.33</v>
      </c>
      <c r="G13691" s="21" t="s">
        <v>3627</v>
      </c>
    </row>
    <row r="13692" spans="1:7" x14ac:dyDescent="0.25">
      <c r="A13692" s="21" t="s">
        <v>2119</v>
      </c>
      <c r="B13692" s="25">
        <v>42928</v>
      </c>
      <c r="C13692" s="21" t="s">
        <v>1230</v>
      </c>
      <c r="D13692" s="21" t="s">
        <v>3688</v>
      </c>
      <c r="E13692" s="21"/>
      <c r="F13692" s="55">
        <v>528.96</v>
      </c>
      <c r="G13692" s="21" t="s">
        <v>3711</v>
      </c>
    </row>
    <row r="13693" spans="1:7" x14ac:dyDescent="0.25">
      <c r="A13693" s="21" t="s">
        <v>2119</v>
      </c>
      <c r="B13693" s="25">
        <v>42928</v>
      </c>
      <c r="C13693" s="21" t="s">
        <v>1230</v>
      </c>
      <c r="D13693" s="21" t="s">
        <v>3689</v>
      </c>
      <c r="E13693" s="21"/>
      <c r="F13693" s="55">
        <v>185.13</v>
      </c>
      <c r="G13693" s="21" t="s">
        <v>3341</v>
      </c>
    </row>
    <row r="13694" spans="1:7" x14ac:dyDescent="0.25">
      <c r="A13694" s="21" t="s">
        <v>2119</v>
      </c>
      <c r="B13694" s="25">
        <v>42928</v>
      </c>
      <c r="C13694" s="21" t="s">
        <v>1230</v>
      </c>
      <c r="D13694" s="21" t="s">
        <v>3690</v>
      </c>
      <c r="E13694" s="21"/>
      <c r="F13694" s="55">
        <v>259.56</v>
      </c>
      <c r="G13694" s="21" t="s">
        <v>3711</v>
      </c>
    </row>
    <row r="13695" spans="1:7" x14ac:dyDescent="0.25">
      <c r="A13695" s="21" t="s">
        <v>2119</v>
      </c>
      <c r="B13695" s="25">
        <v>42928</v>
      </c>
      <c r="C13695" s="21" t="s">
        <v>1230</v>
      </c>
      <c r="D13695" s="21" t="s">
        <v>3691</v>
      </c>
      <c r="E13695" s="21"/>
      <c r="F13695" s="55">
        <v>163.32</v>
      </c>
      <c r="G13695" s="21" t="s">
        <v>3572</v>
      </c>
    </row>
    <row r="13696" spans="1:7" x14ac:dyDescent="0.25">
      <c r="A13696" s="21" t="s">
        <v>2119</v>
      </c>
      <c r="B13696" s="25">
        <v>42928</v>
      </c>
      <c r="C13696" s="21" t="s">
        <v>1230</v>
      </c>
      <c r="D13696" s="21" t="s">
        <v>3692</v>
      </c>
      <c r="E13696" s="21"/>
      <c r="F13696" s="55">
        <v>91.39</v>
      </c>
      <c r="G13696" s="21" t="s">
        <v>3572</v>
      </c>
    </row>
    <row r="13697" spans="1:7" x14ac:dyDescent="0.25">
      <c r="A13697" s="21" t="s">
        <v>2119</v>
      </c>
      <c r="B13697" s="25">
        <v>42928</v>
      </c>
      <c r="C13697" s="21" t="s">
        <v>6</v>
      </c>
      <c r="D13697" s="21" t="s">
        <v>3693</v>
      </c>
      <c r="E13697" s="21"/>
      <c r="F13697" s="55">
        <v>49.98</v>
      </c>
      <c r="G13697" s="21" t="s">
        <v>3450</v>
      </c>
    </row>
    <row r="13698" spans="1:7" x14ac:dyDescent="0.25">
      <c r="A13698" s="21" t="s">
        <v>2119</v>
      </c>
      <c r="B13698" s="25">
        <v>42928</v>
      </c>
      <c r="C13698" s="21" t="s">
        <v>6</v>
      </c>
      <c r="D13698" s="21" t="s">
        <v>3694</v>
      </c>
      <c r="E13698" s="21"/>
      <c r="F13698" s="55">
        <v>92.68</v>
      </c>
      <c r="G13698" s="21" t="s">
        <v>3450</v>
      </c>
    </row>
    <row r="13699" spans="1:7" x14ac:dyDescent="0.25">
      <c r="A13699" s="21" t="s">
        <v>2119</v>
      </c>
      <c r="B13699" s="25">
        <v>42928</v>
      </c>
      <c r="C13699" s="21" t="s">
        <v>6</v>
      </c>
      <c r="D13699" s="21" t="s">
        <v>3695</v>
      </c>
      <c r="E13699" s="21"/>
      <c r="F13699" s="55">
        <v>239.89</v>
      </c>
      <c r="G13699" s="21" t="s">
        <v>3710</v>
      </c>
    </row>
    <row r="13700" spans="1:7" x14ac:dyDescent="0.25">
      <c r="A13700" s="21" t="s">
        <v>2119</v>
      </c>
      <c r="B13700" s="25">
        <v>42928</v>
      </c>
      <c r="C13700" s="21" t="s">
        <v>1230</v>
      </c>
      <c r="D13700" s="21" t="s">
        <v>3696</v>
      </c>
      <c r="E13700" s="21"/>
      <c r="F13700" s="55">
        <v>247.39</v>
      </c>
      <c r="G13700" s="21" t="s">
        <v>3572</v>
      </c>
    </row>
    <row r="13701" spans="1:7" x14ac:dyDescent="0.25">
      <c r="A13701" s="21" t="s">
        <v>2119</v>
      </c>
      <c r="B13701" s="25">
        <v>42928</v>
      </c>
      <c r="C13701" s="21" t="s">
        <v>21</v>
      </c>
      <c r="D13701" s="21" t="s">
        <v>726</v>
      </c>
      <c r="E13701" s="26">
        <v>1300</v>
      </c>
      <c r="G13701" s="21" t="s">
        <v>2762</v>
      </c>
    </row>
    <row r="13702" spans="1:7" x14ac:dyDescent="0.25">
      <c r="A13702" s="21" t="s">
        <v>2119</v>
      </c>
      <c r="B13702" s="25">
        <v>42929</v>
      </c>
      <c r="C13702" s="21" t="s">
        <v>6</v>
      </c>
      <c r="D13702" s="21" t="s">
        <v>3678</v>
      </c>
      <c r="E13702" s="21"/>
      <c r="F13702" s="55">
        <v>645.54</v>
      </c>
      <c r="G13702" s="21" t="s">
        <v>2762</v>
      </c>
    </row>
    <row r="13703" spans="1:7" x14ac:dyDescent="0.25">
      <c r="A13703" s="21" t="s">
        <v>2119</v>
      </c>
      <c r="B13703" s="25">
        <v>42929</v>
      </c>
      <c r="C13703" s="21" t="s">
        <v>1230</v>
      </c>
      <c r="D13703" s="21" t="s">
        <v>3679</v>
      </c>
      <c r="E13703" s="21"/>
      <c r="F13703" s="55">
        <v>630.73</v>
      </c>
      <c r="G13703" s="21" t="s">
        <v>3627</v>
      </c>
    </row>
    <row r="13704" spans="1:7" x14ac:dyDescent="0.25">
      <c r="A13704" s="21" t="s">
        <v>2119</v>
      </c>
      <c r="B13704" s="25">
        <v>42929</v>
      </c>
      <c r="C13704" s="21" t="s">
        <v>1230</v>
      </c>
      <c r="D13704" s="21" t="s">
        <v>3680</v>
      </c>
      <c r="E13704" s="21"/>
      <c r="F13704" s="55">
        <v>101.79</v>
      </c>
      <c r="G13704" s="21" t="s">
        <v>3711</v>
      </c>
    </row>
    <row r="13705" spans="1:7" x14ac:dyDescent="0.25">
      <c r="A13705" s="21" t="s">
        <v>2119</v>
      </c>
      <c r="B13705" s="25">
        <v>42929</v>
      </c>
      <c r="C13705" s="21" t="s">
        <v>1230</v>
      </c>
      <c r="D13705" s="21" t="s">
        <v>3681</v>
      </c>
      <c r="E13705" s="21"/>
      <c r="F13705" s="55">
        <v>373.94</v>
      </c>
      <c r="G13705" s="21" t="s">
        <v>3572</v>
      </c>
    </row>
    <row r="13706" spans="1:7" x14ac:dyDescent="0.25">
      <c r="A13706" s="21" t="s">
        <v>2119</v>
      </c>
      <c r="B13706" s="25">
        <v>42929</v>
      </c>
      <c r="C13706" s="21" t="s">
        <v>6</v>
      </c>
      <c r="D13706" s="21" t="s">
        <v>3682</v>
      </c>
      <c r="E13706" s="21"/>
      <c r="F13706" s="55">
        <v>121.74</v>
      </c>
      <c r="G13706" s="21" t="s">
        <v>3450</v>
      </c>
    </row>
    <row r="13707" spans="1:7" x14ac:dyDescent="0.25">
      <c r="A13707" s="21" t="s">
        <v>2119</v>
      </c>
      <c r="B13707" s="25">
        <v>42929</v>
      </c>
      <c r="C13707" s="21" t="s">
        <v>6</v>
      </c>
      <c r="D13707" s="21" t="s">
        <v>3683</v>
      </c>
      <c r="E13707" s="21"/>
      <c r="F13707" s="55">
        <v>96.88</v>
      </c>
      <c r="G13707" s="21" t="s">
        <v>3684</v>
      </c>
    </row>
    <row r="13708" spans="1:7" x14ac:dyDescent="0.25">
      <c r="A13708" s="21" t="s">
        <v>2119</v>
      </c>
      <c r="B13708" s="25">
        <v>42929</v>
      </c>
      <c r="C13708" s="21" t="s">
        <v>6</v>
      </c>
      <c r="D13708" s="21" t="s">
        <v>3685</v>
      </c>
      <c r="E13708" s="21"/>
      <c r="F13708" s="55">
        <v>379.02</v>
      </c>
      <c r="G13708" s="21" t="s">
        <v>3710</v>
      </c>
    </row>
    <row r="13709" spans="1:7" x14ac:dyDescent="0.25">
      <c r="A13709" s="21" t="s">
        <v>2119</v>
      </c>
      <c r="B13709" s="25">
        <v>42929</v>
      </c>
      <c r="C13709" s="21" t="s">
        <v>1230</v>
      </c>
      <c r="D13709" s="21" t="s">
        <v>3686</v>
      </c>
      <c r="E13709" s="21"/>
      <c r="F13709" s="55">
        <v>904.13</v>
      </c>
      <c r="G13709" s="21" t="s">
        <v>3163</v>
      </c>
    </row>
    <row r="13710" spans="1:7" x14ac:dyDescent="0.25">
      <c r="A13710" s="21" t="s">
        <v>2119</v>
      </c>
      <c r="B13710" s="25">
        <v>42930</v>
      </c>
      <c r="C13710" s="21" t="s">
        <v>1230</v>
      </c>
      <c r="E13710" s="21"/>
      <c r="F13710" s="55">
        <v>-86.16</v>
      </c>
      <c r="G13710" s="21" t="s">
        <v>3711</v>
      </c>
    </row>
    <row r="13711" spans="1:7" x14ac:dyDescent="0.25">
      <c r="A13711" s="21" t="s">
        <v>2119</v>
      </c>
      <c r="B13711" s="25">
        <v>42930</v>
      </c>
      <c r="C13711" s="21" t="s">
        <v>1230</v>
      </c>
      <c r="D13711" s="21" t="s">
        <v>3670</v>
      </c>
      <c r="E13711" s="21"/>
      <c r="F13711" s="55">
        <v>97.56</v>
      </c>
      <c r="G13711" s="21" t="s">
        <v>3711</v>
      </c>
    </row>
    <row r="13712" spans="1:7" x14ac:dyDescent="0.25">
      <c r="A13712" s="21" t="s">
        <v>2119</v>
      </c>
      <c r="B13712" s="25">
        <v>42930</v>
      </c>
      <c r="C13712" s="21" t="s">
        <v>1230</v>
      </c>
      <c r="D13712" s="21" t="s">
        <v>3671</v>
      </c>
      <c r="E13712" s="21"/>
      <c r="F13712" s="55">
        <v>236.62</v>
      </c>
      <c r="G13712" s="21" t="s">
        <v>3341</v>
      </c>
    </row>
    <row r="13713" spans="1:7" x14ac:dyDescent="0.25">
      <c r="A13713" s="21" t="s">
        <v>2119</v>
      </c>
      <c r="B13713" s="25">
        <v>42930</v>
      </c>
      <c r="C13713" s="21" t="s">
        <v>6</v>
      </c>
      <c r="D13713" s="21" t="s">
        <v>3672</v>
      </c>
      <c r="E13713" s="21"/>
      <c r="F13713" s="55">
        <v>220.54</v>
      </c>
      <c r="G13713" s="21" t="s">
        <v>3673</v>
      </c>
    </row>
    <row r="13714" spans="1:7" x14ac:dyDescent="0.25">
      <c r="A13714" s="21" t="s">
        <v>2119</v>
      </c>
      <c r="B13714" s="25">
        <v>42930</v>
      </c>
      <c r="C13714" s="21" t="s">
        <v>6</v>
      </c>
      <c r="D13714" s="21" t="s">
        <v>3674</v>
      </c>
      <c r="E13714" s="21"/>
      <c r="F13714" s="55">
        <v>134.04</v>
      </c>
      <c r="G13714" s="21" t="s">
        <v>3710</v>
      </c>
    </row>
    <row r="13715" spans="1:7" x14ac:dyDescent="0.25">
      <c r="A13715" s="21" t="s">
        <v>2119</v>
      </c>
      <c r="B13715" s="25">
        <v>42930</v>
      </c>
      <c r="C13715" s="21" t="s">
        <v>6</v>
      </c>
      <c r="D13715" s="21" t="s">
        <v>3675</v>
      </c>
      <c r="E13715" s="21"/>
      <c r="F13715" s="55">
        <v>64.75</v>
      </c>
      <c r="G13715" s="21" t="s">
        <v>3450</v>
      </c>
    </row>
    <row r="13716" spans="1:7" x14ac:dyDescent="0.25">
      <c r="A13716" s="21" t="s">
        <v>2119</v>
      </c>
      <c r="B13716" s="25">
        <v>42930</v>
      </c>
      <c r="C13716" s="21" t="s">
        <v>6</v>
      </c>
      <c r="D13716" s="21" t="s">
        <v>3676</v>
      </c>
      <c r="E13716" s="21"/>
      <c r="F13716" s="55">
        <v>571.72</v>
      </c>
      <c r="G13716" s="21" t="s">
        <v>3710</v>
      </c>
    </row>
    <row r="13717" spans="1:7" x14ac:dyDescent="0.25">
      <c r="A13717" s="21" t="s">
        <v>2119</v>
      </c>
      <c r="B13717" s="25">
        <v>42930</v>
      </c>
      <c r="C13717" s="21" t="s">
        <v>1230</v>
      </c>
      <c r="D13717" s="21" t="s">
        <v>3677</v>
      </c>
      <c r="E13717" s="21"/>
      <c r="F13717" s="55">
        <v>31.76</v>
      </c>
      <c r="G13717" s="21" t="s">
        <v>3711</v>
      </c>
    </row>
    <row r="13718" spans="1:7" x14ac:dyDescent="0.25">
      <c r="A13718" s="21" t="s">
        <v>2119</v>
      </c>
      <c r="B13718" s="25">
        <v>42930</v>
      </c>
      <c r="C13718" s="21" t="s">
        <v>1015</v>
      </c>
      <c r="D13718" s="21" t="s">
        <v>1018</v>
      </c>
      <c r="E13718" s="26">
        <v>110</v>
      </c>
      <c r="G13718" s="21" t="s">
        <v>3711</v>
      </c>
    </row>
    <row r="13719" spans="1:7" x14ac:dyDescent="0.25">
      <c r="A13719" s="21" t="s">
        <v>2119</v>
      </c>
      <c r="B13719" s="25">
        <v>42930</v>
      </c>
      <c r="C13719" s="21" t="s">
        <v>1015</v>
      </c>
      <c r="D13719" s="21" t="s">
        <v>1216</v>
      </c>
      <c r="E13719" s="26">
        <v>600</v>
      </c>
      <c r="G13719" s="21" t="s">
        <v>3711</v>
      </c>
    </row>
    <row r="13720" spans="1:7" x14ac:dyDescent="0.25">
      <c r="A13720" s="21" t="s">
        <v>2119</v>
      </c>
      <c r="B13720" s="25">
        <v>42930</v>
      </c>
      <c r="C13720" s="21" t="s">
        <v>1015</v>
      </c>
      <c r="D13720" s="21" t="s">
        <v>260</v>
      </c>
      <c r="E13720" s="26">
        <v>1950</v>
      </c>
      <c r="G13720" s="21" t="s">
        <v>3572</v>
      </c>
    </row>
    <row r="13721" spans="1:7" x14ac:dyDescent="0.25">
      <c r="A13721" s="21" t="s">
        <v>2119</v>
      </c>
      <c r="B13721" s="25">
        <v>42930</v>
      </c>
      <c r="C13721" s="21" t="s">
        <v>1015</v>
      </c>
      <c r="D13721" s="21" t="s">
        <v>261</v>
      </c>
      <c r="E13721" s="26">
        <v>285</v>
      </c>
      <c r="G13721" s="21" t="s">
        <v>3450</v>
      </c>
    </row>
    <row r="13722" spans="1:7" x14ac:dyDescent="0.25">
      <c r="A13722" s="21" t="s">
        <v>2119</v>
      </c>
      <c r="B13722" s="25">
        <v>42930</v>
      </c>
      <c r="C13722" s="21" t="s">
        <v>21</v>
      </c>
      <c r="D13722" s="21" t="s">
        <v>261</v>
      </c>
      <c r="E13722" s="26">
        <v>400</v>
      </c>
      <c r="G13722" s="21" t="s">
        <v>3450</v>
      </c>
    </row>
    <row r="13723" spans="1:7" x14ac:dyDescent="0.25">
      <c r="A13723" s="21" t="s">
        <v>2119</v>
      </c>
      <c r="B13723" s="25">
        <v>42931</v>
      </c>
      <c r="C13723" s="21" t="s">
        <v>1230</v>
      </c>
      <c r="D13723" s="21" t="s">
        <v>3666</v>
      </c>
      <c r="E13723" s="21"/>
      <c r="F13723" s="55">
        <v>398.38</v>
      </c>
      <c r="G13723" s="21" t="s">
        <v>3163</v>
      </c>
    </row>
    <row r="13724" spans="1:7" x14ac:dyDescent="0.25">
      <c r="A13724" s="21" t="s">
        <v>2119</v>
      </c>
      <c r="B13724" s="25">
        <v>42931</v>
      </c>
      <c r="C13724" s="21" t="s">
        <v>1230</v>
      </c>
      <c r="D13724" s="21" t="s">
        <v>3667</v>
      </c>
      <c r="E13724" s="21"/>
      <c r="F13724" s="55">
        <v>627.77</v>
      </c>
      <c r="G13724" s="21" t="s">
        <v>3627</v>
      </c>
    </row>
    <row r="13725" spans="1:7" x14ac:dyDescent="0.25">
      <c r="A13725" s="21" t="s">
        <v>2119</v>
      </c>
      <c r="B13725" s="25">
        <v>42931</v>
      </c>
      <c r="C13725" s="21" t="s">
        <v>6</v>
      </c>
      <c r="D13725" s="21" t="s">
        <v>3668</v>
      </c>
      <c r="E13725" s="21"/>
      <c r="F13725" s="55">
        <v>539.91999999999996</v>
      </c>
      <c r="G13725" s="21" t="s">
        <v>3710</v>
      </c>
    </row>
    <row r="13726" spans="1:7" x14ac:dyDescent="0.25">
      <c r="A13726" s="21" t="s">
        <v>2119</v>
      </c>
      <c r="B13726" s="25">
        <v>42931</v>
      </c>
      <c r="C13726" s="21" t="s">
        <v>1230</v>
      </c>
      <c r="E13726" s="21"/>
      <c r="F13726" s="55">
        <v>-21.46</v>
      </c>
      <c r="G13726" s="21" t="s">
        <v>3514</v>
      </c>
    </row>
    <row r="13727" spans="1:7" x14ac:dyDescent="0.25">
      <c r="A13727" s="21" t="s">
        <v>2119</v>
      </c>
      <c r="B13727" s="25">
        <v>42931</v>
      </c>
      <c r="C13727" s="21" t="s">
        <v>1230</v>
      </c>
      <c r="D13727" s="21" t="s">
        <v>3669</v>
      </c>
      <c r="E13727" s="21"/>
      <c r="F13727" s="55">
        <v>13.98</v>
      </c>
      <c r="G13727" s="21" t="s">
        <v>3711</v>
      </c>
    </row>
    <row r="13728" spans="1:7" x14ac:dyDescent="0.25">
      <c r="A13728" s="21" t="s">
        <v>2119</v>
      </c>
      <c r="B13728" s="25">
        <v>42933</v>
      </c>
      <c r="C13728" s="21" t="s">
        <v>6</v>
      </c>
      <c r="D13728" s="21" t="s">
        <v>3662</v>
      </c>
      <c r="E13728" s="21"/>
      <c r="F13728" s="55">
        <v>162.43</v>
      </c>
      <c r="G13728" s="21" t="s">
        <v>3450</v>
      </c>
    </row>
    <row r="13729" spans="1:7" x14ac:dyDescent="0.25">
      <c r="A13729" s="21" t="s">
        <v>2119</v>
      </c>
      <c r="B13729" s="25">
        <v>42933</v>
      </c>
      <c r="C13729" s="21" t="s">
        <v>6</v>
      </c>
      <c r="D13729" s="21" t="s">
        <v>3663</v>
      </c>
      <c r="E13729" s="21"/>
      <c r="F13729" s="55">
        <v>68.5</v>
      </c>
      <c r="G13729" s="21" t="s">
        <v>62</v>
      </c>
    </row>
    <row r="13730" spans="1:7" x14ac:dyDescent="0.25">
      <c r="A13730" s="21" t="s">
        <v>2119</v>
      </c>
      <c r="B13730" s="25">
        <v>42933</v>
      </c>
      <c r="C13730" s="21" t="s">
        <v>6</v>
      </c>
      <c r="D13730" s="21" t="s">
        <v>3664</v>
      </c>
      <c r="E13730" s="21"/>
      <c r="F13730" s="55">
        <v>1785.79</v>
      </c>
      <c r="G13730" s="21" t="s">
        <v>3163</v>
      </c>
    </row>
    <row r="13731" spans="1:7" x14ac:dyDescent="0.25">
      <c r="A13731" s="21" t="s">
        <v>2119</v>
      </c>
      <c r="B13731" s="25">
        <v>42933</v>
      </c>
      <c r="C13731" s="21" t="s">
        <v>1230</v>
      </c>
      <c r="D13731" s="21" t="s">
        <v>3665</v>
      </c>
      <c r="E13731" s="21"/>
      <c r="F13731" s="55">
        <v>326.36</v>
      </c>
      <c r="G13731" s="21" t="s">
        <v>3163</v>
      </c>
    </row>
    <row r="13732" spans="1:7" x14ac:dyDescent="0.25">
      <c r="A13732" s="21" t="s">
        <v>2119</v>
      </c>
      <c r="B13732" s="25">
        <v>42933</v>
      </c>
      <c r="C13732" s="21" t="s">
        <v>1015</v>
      </c>
      <c r="D13732" s="21" t="s">
        <v>1066</v>
      </c>
      <c r="E13732" s="26">
        <v>350</v>
      </c>
      <c r="G13732" s="21" t="s">
        <v>2737</v>
      </c>
    </row>
    <row r="13733" spans="1:7" x14ac:dyDescent="0.25">
      <c r="A13733" s="21" t="s">
        <v>2119</v>
      </c>
      <c r="B13733" s="25">
        <v>42933</v>
      </c>
      <c r="C13733" s="21" t="s">
        <v>1015</v>
      </c>
      <c r="D13733" s="21" t="s">
        <v>40</v>
      </c>
      <c r="E13733" s="26">
        <v>2560</v>
      </c>
      <c r="G13733" s="21" t="s">
        <v>3341</v>
      </c>
    </row>
    <row r="13734" spans="1:7" x14ac:dyDescent="0.25">
      <c r="A13734" s="21" t="s">
        <v>2119</v>
      </c>
      <c r="B13734" s="25">
        <v>42933</v>
      </c>
      <c r="C13734" s="21" t="s">
        <v>1015</v>
      </c>
      <c r="D13734" s="21" t="s">
        <v>40</v>
      </c>
      <c r="E13734" s="26">
        <v>930</v>
      </c>
      <c r="G13734" s="21" t="s">
        <v>3572</v>
      </c>
    </row>
    <row r="13735" spans="1:7" x14ac:dyDescent="0.25">
      <c r="A13735" s="21" t="s">
        <v>2119</v>
      </c>
      <c r="B13735" s="25">
        <v>42933</v>
      </c>
      <c r="C13735" s="21" t="s">
        <v>1015</v>
      </c>
      <c r="D13735" s="21" t="s">
        <v>40</v>
      </c>
      <c r="E13735" s="26">
        <v>1550</v>
      </c>
      <c r="G13735" s="21" t="s">
        <v>3627</v>
      </c>
    </row>
    <row r="13736" spans="1:7" x14ac:dyDescent="0.25">
      <c r="A13736" s="21" t="s">
        <v>2119</v>
      </c>
      <c r="B13736" s="25">
        <v>42933</v>
      </c>
      <c r="C13736" s="21" t="s">
        <v>1015</v>
      </c>
      <c r="D13736" s="21" t="s">
        <v>40</v>
      </c>
      <c r="E13736" s="26">
        <v>3800</v>
      </c>
      <c r="G13736" s="21" t="s">
        <v>3163</v>
      </c>
    </row>
    <row r="13737" spans="1:7" x14ac:dyDescent="0.25">
      <c r="A13737" s="21" t="s">
        <v>2119</v>
      </c>
      <c r="B13737" s="25">
        <v>42933</v>
      </c>
      <c r="C13737" s="21" t="s">
        <v>1015</v>
      </c>
      <c r="D13737" s="21" t="s">
        <v>3705</v>
      </c>
      <c r="E13737" s="26">
        <v>2000</v>
      </c>
      <c r="G13737" s="21" t="s">
        <v>3711</v>
      </c>
    </row>
    <row r="13738" spans="1:7" x14ac:dyDescent="0.25">
      <c r="A13738" s="21" t="s">
        <v>2119</v>
      </c>
      <c r="B13738" s="25">
        <v>42933</v>
      </c>
      <c r="C13738" s="21" t="s">
        <v>1015</v>
      </c>
      <c r="D13738" s="21" t="s">
        <v>3706</v>
      </c>
      <c r="E13738" s="26">
        <v>3800</v>
      </c>
      <c r="G13738" s="21" t="s">
        <v>3514</v>
      </c>
    </row>
    <row r="13739" spans="1:7" x14ac:dyDescent="0.25">
      <c r="A13739" s="21" t="s">
        <v>2119</v>
      </c>
      <c r="B13739" s="25">
        <v>42933</v>
      </c>
      <c r="C13739" s="21" t="s">
        <v>1015</v>
      </c>
      <c r="D13739" s="21" t="s">
        <v>1376</v>
      </c>
      <c r="E13739" s="26">
        <v>400</v>
      </c>
      <c r="G13739" s="21" t="s">
        <v>3514</v>
      </c>
    </row>
    <row r="13740" spans="1:7" x14ac:dyDescent="0.25">
      <c r="A13740" s="21" t="s">
        <v>2119</v>
      </c>
      <c r="B13740" s="25">
        <v>42933</v>
      </c>
      <c r="C13740" s="21" t="s">
        <v>1015</v>
      </c>
      <c r="D13740" s="21" t="s">
        <v>1376</v>
      </c>
      <c r="E13740" s="26">
        <v>400</v>
      </c>
      <c r="G13740" s="21" t="s">
        <v>3712</v>
      </c>
    </row>
    <row r="13741" spans="1:7" x14ac:dyDescent="0.25">
      <c r="A13741" s="21" t="s">
        <v>2119</v>
      </c>
      <c r="B13741" s="25">
        <v>42933</v>
      </c>
      <c r="C13741" s="21" t="s">
        <v>21</v>
      </c>
      <c r="D13741" s="21" t="s">
        <v>1419</v>
      </c>
      <c r="E13741" s="26">
        <v>3600</v>
      </c>
      <c r="G13741" s="21" t="s">
        <v>3710</v>
      </c>
    </row>
    <row r="13742" spans="1:7" x14ac:dyDescent="0.25">
      <c r="A13742" s="21" t="s">
        <v>2119</v>
      </c>
      <c r="B13742" s="25">
        <v>42933</v>
      </c>
      <c r="C13742" s="21" t="s">
        <v>21</v>
      </c>
      <c r="D13742" s="21" t="s">
        <v>40</v>
      </c>
      <c r="E13742" s="26">
        <v>860</v>
      </c>
      <c r="G13742" s="21" t="s">
        <v>2762</v>
      </c>
    </row>
    <row r="13743" spans="1:7" x14ac:dyDescent="0.25">
      <c r="A13743" s="21" t="s">
        <v>2119</v>
      </c>
      <c r="B13743" s="25">
        <v>42933</v>
      </c>
      <c r="C13743" s="21" t="s">
        <v>21</v>
      </c>
      <c r="D13743" s="21" t="s">
        <v>40</v>
      </c>
      <c r="E13743" s="26">
        <v>2250</v>
      </c>
      <c r="G13743" s="21" t="s">
        <v>3673</v>
      </c>
    </row>
    <row r="13744" spans="1:7" x14ac:dyDescent="0.25">
      <c r="A13744" s="21" t="s">
        <v>2119</v>
      </c>
      <c r="B13744" s="25">
        <v>42933</v>
      </c>
      <c r="C13744" s="21" t="s">
        <v>21</v>
      </c>
      <c r="D13744" s="21" t="s">
        <v>937</v>
      </c>
      <c r="E13744" s="26">
        <v>400</v>
      </c>
      <c r="G13744" s="21" t="s">
        <v>3450</v>
      </c>
    </row>
    <row r="13745" spans="1:7" x14ac:dyDescent="0.25">
      <c r="A13745" s="21" t="s">
        <v>2119</v>
      </c>
      <c r="B13745" s="25">
        <v>42933</v>
      </c>
      <c r="C13745" s="21" t="s">
        <v>21</v>
      </c>
      <c r="D13745" s="21" t="s">
        <v>1376</v>
      </c>
      <c r="E13745" s="26">
        <v>320</v>
      </c>
      <c r="G13745" s="21" t="s">
        <v>2762</v>
      </c>
    </row>
    <row r="13746" spans="1:7" x14ac:dyDescent="0.25">
      <c r="A13746" s="21" t="s">
        <v>2119</v>
      </c>
      <c r="B13746" s="25">
        <v>42934</v>
      </c>
      <c r="C13746" s="21" t="s">
        <v>1230</v>
      </c>
      <c r="D13746" s="21" t="s">
        <v>3655</v>
      </c>
      <c r="E13746" s="21"/>
      <c r="F13746" s="55">
        <v>241.19</v>
      </c>
      <c r="G13746" s="21" t="s">
        <v>3163</v>
      </c>
    </row>
    <row r="13747" spans="1:7" x14ac:dyDescent="0.25">
      <c r="A13747" s="21" t="s">
        <v>2119</v>
      </c>
      <c r="B13747" s="25">
        <v>42934</v>
      </c>
      <c r="C13747" s="21" t="s">
        <v>1230</v>
      </c>
      <c r="D13747" s="21" t="s">
        <v>3656</v>
      </c>
      <c r="E13747" s="21"/>
      <c r="F13747" s="55">
        <v>347.98</v>
      </c>
      <c r="G13747" s="21" t="s">
        <v>3627</v>
      </c>
    </row>
    <row r="13748" spans="1:7" x14ac:dyDescent="0.25">
      <c r="A13748" s="21" t="s">
        <v>2119</v>
      </c>
      <c r="B13748" s="25">
        <v>42934</v>
      </c>
      <c r="C13748" s="21" t="s">
        <v>1230</v>
      </c>
      <c r="D13748" s="21" t="s">
        <v>3657</v>
      </c>
      <c r="E13748" s="21"/>
      <c r="F13748" s="55">
        <v>340.6</v>
      </c>
      <c r="G13748" s="21" t="s">
        <v>3178</v>
      </c>
    </row>
    <row r="13749" spans="1:7" x14ac:dyDescent="0.25">
      <c r="A13749" s="21" t="s">
        <v>2119</v>
      </c>
      <c r="B13749" s="25">
        <v>42934</v>
      </c>
      <c r="C13749" s="21" t="s">
        <v>1230</v>
      </c>
      <c r="D13749" s="21" t="s">
        <v>3658</v>
      </c>
      <c r="E13749" s="21"/>
      <c r="F13749" s="55">
        <v>1880.3</v>
      </c>
      <c r="G13749" s="21" t="s">
        <v>3163</v>
      </c>
    </row>
    <row r="13750" spans="1:7" x14ac:dyDescent="0.25">
      <c r="A13750" s="21" t="s">
        <v>2119</v>
      </c>
      <c r="B13750" s="25">
        <v>42934</v>
      </c>
      <c r="C13750" s="21" t="s">
        <v>6</v>
      </c>
      <c r="D13750" s="21" t="s">
        <v>3659</v>
      </c>
      <c r="E13750" s="21"/>
      <c r="F13750" s="55">
        <v>63.52</v>
      </c>
      <c r="G13750" s="21" t="s">
        <v>2737</v>
      </c>
    </row>
    <row r="13751" spans="1:7" x14ac:dyDescent="0.25">
      <c r="A13751" s="21" t="s">
        <v>2119</v>
      </c>
      <c r="B13751" s="25">
        <v>42934</v>
      </c>
      <c r="C13751" s="21" t="s">
        <v>6</v>
      </c>
      <c r="D13751" s="21" t="s">
        <v>3660</v>
      </c>
      <c r="E13751" s="21"/>
      <c r="F13751" s="55">
        <v>67.48</v>
      </c>
      <c r="G13751" s="21" t="s">
        <v>2737</v>
      </c>
    </row>
    <row r="13752" spans="1:7" x14ac:dyDescent="0.25">
      <c r="A13752" s="21" t="s">
        <v>2119</v>
      </c>
      <c r="B13752" s="25">
        <v>42934</v>
      </c>
      <c r="C13752" s="21" t="s">
        <v>6</v>
      </c>
      <c r="D13752" s="21" t="s">
        <v>3661</v>
      </c>
      <c r="E13752" s="21"/>
      <c r="F13752" s="55">
        <v>1107.6600000000001</v>
      </c>
      <c r="G13752" s="21" t="s">
        <v>3710</v>
      </c>
    </row>
    <row r="13753" spans="1:7" x14ac:dyDescent="0.25">
      <c r="A13753" s="21" t="s">
        <v>2119</v>
      </c>
      <c r="B13753" s="25">
        <v>42934</v>
      </c>
      <c r="C13753" s="21" t="s">
        <v>6</v>
      </c>
      <c r="D13753" s="21" t="s">
        <v>3709</v>
      </c>
      <c r="F13753" s="26">
        <v>387.01</v>
      </c>
      <c r="G13753" s="21" t="s">
        <v>3163</v>
      </c>
    </row>
    <row r="13754" spans="1:7" x14ac:dyDescent="0.25">
      <c r="A13754" s="21" t="s">
        <v>2119</v>
      </c>
      <c r="B13754" s="25">
        <v>42934</v>
      </c>
      <c r="C13754" s="21" t="s">
        <v>6</v>
      </c>
      <c r="D13754" s="21" t="s">
        <v>216</v>
      </c>
      <c r="F13754" s="26">
        <v>21.62</v>
      </c>
      <c r="G13754" s="21" t="s">
        <v>3710</v>
      </c>
    </row>
    <row r="13755" spans="1:7" x14ac:dyDescent="0.25">
      <c r="A13755" s="21" t="s">
        <v>2119</v>
      </c>
      <c r="B13755" s="25">
        <v>42934</v>
      </c>
      <c r="C13755" s="21" t="s">
        <v>21</v>
      </c>
      <c r="D13755" s="21" t="s">
        <v>3708</v>
      </c>
      <c r="E13755" s="26">
        <v>3000</v>
      </c>
      <c r="G13755" s="21" t="s">
        <v>3450</v>
      </c>
    </row>
    <row r="13756" spans="1:7" x14ac:dyDescent="0.25">
      <c r="A13756" s="21" t="s">
        <v>2119</v>
      </c>
      <c r="B13756" s="25">
        <v>42935</v>
      </c>
      <c r="C13756" s="21" t="s">
        <v>1230</v>
      </c>
      <c r="D13756" s="21" t="s">
        <v>3650</v>
      </c>
      <c r="E13756" s="21"/>
      <c r="F13756" s="55">
        <v>138.75</v>
      </c>
      <c r="G13756" s="21" t="s">
        <v>3163</v>
      </c>
    </row>
    <row r="13757" spans="1:7" x14ac:dyDescent="0.25">
      <c r="A13757" s="21" t="s">
        <v>2119</v>
      </c>
      <c r="B13757" s="25">
        <v>42935</v>
      </c>
      <c r="C13757" s="21" t="s">
        <v>1230</v>
      </c>
      <c r="D13757" s="21" t="s">
        <v>3651</v>
      </c>
      <c r="E13757" s="21"/>
      <c r="F13757" s="55">
        <v>956.55</v>
      </c>
      <c r="G13757" s="21" t="s">
        <v>3514</v>
      </c>
    </row>
    <row r="13758" spans="1:7" x14ac:dyDescent="0.25">
      <c r="A13758" s="21" t="s">
        <v>2119</v>
      </c>
      <c r="B13758" s="25">
        <v>42935</v>
      </c>
      <c r="C13758" s="21" t="s">
        <v>1230</v>
      </c>
      <c r="D13758" s="21" t="s">
        <v>3652</v>
      </c>
      <c r="E13758" s="21"/>
      <c r="F13758" s="55">
        <v>1122.8399999999999</v>
      </c>
      <c r="G13758" s="21" t="s">
        <v>3627</v>
      </c>
    </row>
    <row r="13759" spans="1:7" x14ac:dyDescent="0.25">
      <c r="A13759" s="21" t="s">
        <v>2119</v>
      </c>
      <c r="B13759" s="25">
        <v>42935</v>
      </c>
      <c r="C13759" s="21" t="s">
        <v>1230</v>
      </c>
      <c r="D13759" s="21" t="s">
        <v>3653</v>
      </c>
      <c r="E13759" s="21"/>
      <c r="F13759" s="55">
        <v>408.55</v>
      </c>
      <c r="G13759" s="21" t="s">
        <v>3163</v>
      </c>
    </row>
    <row r="13760" spans="1:7" x14ac:dyDescent="0.25">
      <c r="A13760" s="21" t="s">
        <v>2119</v>
      </c>
      <c r="B13760" s="25">
        <v>42935</v>
      </c>
      <c r="C13760" s="21" t="s">
        <v>6</v>
      </c>
      <c r="D13760" s="21" t="s">
        <v>3654</v>
      </c>
      <c r="E13760" s="21"/>
      <c r="F13760" s="55">
        <v>491.79</v>
      </c>
      <c r="G13760" s="21" t="s">
        <v>3710</v>
      </c>
    </row>
    <row r="13761" spans="1:7" x14ac:dyDescent="0.25">
      <c r="A13761" s="21" t="s">
        <v>2119</v>
      </c>
      <c r="B13761" s="25">
        <v>42935</v>
      </c>
      <c r="C13761" s="21" t="s">
        <v>1015</v>
      </c>
      <c r="D13761" s="21" t="s">
        <v>389</v>
      </c>
      <c r="E13761" s="26">
        <v>350</v>
      </c>
      <c r="G13761" s="21" t="s">
        <v>2762</v>
      </c>
    </row>
    <row r="13762" spans="1:7" x14ac:dyDescent="0.25">
      <c r="A13762" s="21" t="s">
        <v>2119</v>
      </c>
      <c r="B13762" s="25">
        <v>42936</v>
      </c>
      <c r="C13762" s="21" t="s">
        <v>1230</v>
      </c>
      <c r="D13762" s="21" t="s">
        <v>3647</v>
      </c>
      <c r="E13762" s="21"/>
      <c r="F13762" s="55">
        <v>269.8</v>
      </c>
      <c r="G13762" s="21" t="s">
        <v>3514</v>
      </c>
    </row>
    <row r="13763" spans="1:7" x14ac:dyDescent="0.25">
      <c r="A13763" s="21" t="s">
        <v>2119</v>
      </c>
      <c r="B13763" s="25">
        <v>42936</v>
      </c>
      <c r="C13763" s="21" t="s">
        <v>1230</v>
      </c>
      <c r="D13763" s="21">
        <v>234898</v>
      </c>
      <c r="E13763" s="21"/>
      <c r="F13763" s="55">
        <v>51.57</v>
      </c>
      <c r="G13763" s="21" t="s">
        <v>3514</v>
      </c>
    </row>
    <row r="13764" spans="1:7" x14ac:dyDescent="0.25">
      <c r="A13764" s="21" t="s">
        <v>2119</v>
      </c>
      <c r="B13764" s="25">
        <v>42936</v>
      </c>
      <c r="C13764" s="21" t="s">
        <v>1230</v>
      </c>
      <c r="D13764" s="21" t="s">
        <v>3648</v>
      </c>
      <c r="E13764" s="21"/>
      <c r="F13764" s="55">
        <v>399.13</v>
      </c>
      <c r="G13764" s="21" t="s">
        <v>3627</v>
      </c>
    </row>
    <row r="13765" spans="1:7" x14ac:dyDescent="0.25">
      <c r="A13765" s="21" t="s">
        <v>2119</v>
      </c>
      <c r="B13765" s="25">
        <v>42936</v>
      </c>
      <c r="C13765" s="21" t="s">
        <v>1230</v>
      </c>
      <c r="D13765" s="21" t="s">
        <v>3649</v>
      </c>
      <c r="E13765" s="21"/>
      <c r="F13765" s="55">
        <v>236.49</v>
      </c>
      <c r="G13765" s="21" t="s">
        <v>3163</v>
      </c>
    </row>
    <row r="13766" spans="1:7" x14ac:dyDescent="0.25">
      <c r="A13766" s="21" t="s">
        <v>2119</v>
      </c>
      <c r="B13766" s="25">
        <v>42936</v>
      </c>
      <c r="C13766" s="21" t="s">
        <v>1015</v>
      </c>
      <c r="D13766" s="21" t="s">
        <v>40</v>
      </c>
      <c r="E13766" s="26">
        <v>1800</v>
      </c>
      <c r="G13766" s="21" t="s">
        <v>3163</v>
      </c>
    </row>
    <row r="13767" spans="1:7" x14ac:dyDescent="0.25">
      <c r="A13767" s="21" t="s">
        <v>2119</v>
      </c>
      <c r="B13767" s="25">
        <v>42936</v>
      </c>
      <c r="C13767" s="21" t="s">
        <v>1015</v>
      </c>
      <c r="D13767" s="21" t="s">
        <v>937</v>
      </c>
      <c r="E13767" s="26">
        <v>300</v>
      </c>
      <c r="G13767" s="21" t="s">
        <v>3341</v>
      </c>
    </row>
    <row r="13768" spans="1:7" x14ac:dyDescent="0.25">
      <c r="A13768" s="21" t="s">
        <v>2119</v>
      </c>
      <c r="B13768" s="25">
        <v>42936</v>
      </c>
      <c r="C13768" s="21" t="s">
        <v>21</v>
      </c>
      <c r="D13768" s="21" t="s">
        <v>359</v>
      </c>
      <c r="E13768" s="26">
        <v>82.5</v>
      </c>
      <c r="G13768" s="21" t="s">
        <v>3673</v>
      </c>
    </row>
    <row r="13769" spans="1:7" x14ac:dyDescent="0.25">
      <c r="A13769" s="21" t="s">
        <v>2119</v>
      </c>
      <c r="B13769" s="25">
        <v>42936</v>
      </c>
      <c r="C13769" s="21" t="s">
        <v>21</v>
      </c>
      <c r="D13769" s="21" t="s">
        <v>553</v>
      </c>
      <c r="E13769" s="26">
        <v>2654</v>
      </c>
      <c r="G13769" s="21" t="s">
        <v>3673</v>
      </c>
    </row>
    <row r="13770" spans="1:7" x14ac:dyDescent="0.25">
      <c r="A13770" s="21" t="s">
        <v>2119</v>
      </c>
      <c r="B13770" s="25">
        <v>42937</v>
      </c>
      <c r="C13770" s="21" t="s">
        <v>6</v>
      </c>
      <c r="D13770" s="21" t="s">
        <v>3644</v>
      </c>
      <c r="E13770" s="21"/>
      <c r="F13770" s="55">
        <v>480.21</v>
      </c>
      <c r="G13770" s="21" t="s">
        <v>3710</v>
      </c>
    </row>
    <row r="13771" spans="1:7" x14ac:dyDescent="0.25">
      <c r="A13771" s="21" t="s">
        <v>2119</v>
      </c>
      <c r="B13771" s="25">
        <v>42937</v>
      </c>
      <c r="C13771" s="21" t="s">
        <v>6</v>
      </c>
      <c r="D13771" s="21" t="s">
        <v>3645</v>
      </c>
      <c r="E13771" s="21"/>
      <c r="F13771" s="55">
        <v>279.20999999999998</v>
      </c>
      <c r="G13771" s="21" t="s">
        <v>3627</v>
      </c>
    </row>
    <row r="13772" spans="1:7" x14ac:dyDescent="0.25">
      <c r="A13772" s="21" t="s">
        <v>2119</v>
      </c>
      <c r="B13772" s="25">
        <v>42937</v>
      </c>
      <c r="C13772" s="21" t="s">
        <v>1230</v>
      </c>
      <c r="D13772" s="21" t="s">
        <v>3646</v>
      </c>
      <c r="E13772" s="21"/>
      <c r="F13772" s="55">
        <v>169.89</v>
      </c>
      <c r="G13772" s="21" t="s">
        <v>360</v>
      </c>
    </row>
    <row r="13773" spans="1:7" x14ac:dyDescent="0.25">
      <c r="A13773" s="21" t="s">
        <v>2119</v>
      </c>
      <c r="B13773" s="25">
        <v>42937</v>
      </c>
      <c r="C13773" s="21" t="s">
        <v>1015</v>
      </c>
      <c r="D13773" s="21" t="s">
        <v>1382</v>
      </c>
      <c r="E13773" s="26">
        <v>2000</v>
      </c>
      <c r="G13773" s="21" t="s">
        <v>3514</v>
      </c>
    </row>
    <row r="13774" spans="1:7" x14ac:dyDescent="0.25">
      <c r="A13774" s="21" t="s">
        <v>2119</v>
      </c>
      <c r="B13774" s="25">
        <v>42937</v>
      </c>
      <c r="C13774" s="21" t="s">
        <v>21</v>
      </c>
      <c r="D13774" s="21" t="s">
        <v>257</v>
      </c>
      <c r="E13774" s="26">
        <v>205.7</v>
      </c>
      <c r="G13774" s="21" t="s">
        <v>3710</v>
      </c>
    </row>
    <row r="13775" spans="1:7" x14ac:dyDescent="0.25">
      <c r="A13775" s="21" t="s">
        <v>2119</v>
      </c>
      <c r="B13775" s="25">
        <v>42937</v>
      </c>
      <c r="C13775" s="21" t="s">
        <v>21</v>
      </c>
      <c r="D13775" s="21" t="s">
        <v>257</v>
      </c>
      <c r="E13775" s="26">
        <v>205.7</v>
      </c>
      <c r="G13775" s="21" t="s">
        <v>2762</v>
      </c>
    </row>
    <row r="13776" spans="1:7" x14ac:dyDescent="0.25">
      <c r="A13776" s="21" t="s">
        <v>2119</v>
      </c>
      <c r="B13776" s="25">
        <v>42937</v>
      </c>
      <c r="C13776" s="21" t="s">
        <v>21</v>
      </c>
      <c r="D13776" s="21" t="s">
        <v>257</v>
      </c>
      <c r="E13776" s="26">
        <v>205.7</v>
      </c>
      <c r="G13776" s="21" t="s">
        <v>3673</v>
      </c>
    </row>
    <row r="13777" spans="1:7" x14ac:dyDescent="0.25">
      <c r="A13777" s="21" t="s">
        <v>2119</v>
      </c>
      <c r="B13777" s="25">
        <v>42937</v>
      </c>
      <c r="C13777" s="21" t="s">
        <v>21</v>
      </c>
      <c r="D13777" s="21" t="s">
        <v>937</v>
      </c>
      <c r="E13777" s="26">
        <v>400</v>
      </c>
      <c r="G13777" s="21" t="s">
        <v>286</v>
      </c>
    </row>
    <row r="13778" spans="1:7" x14ac:dyDescent="0.25">
      <c r="A13778" s="21" t="s">
        <v>2119</v>
      </c>
      <c r="B13778" s="25">
        <v>42938</v>
      </c>
      <c r="C13778" s="21" t="s">
        <v>1230</v>
      </c>
      <c r="D13778" s="21" t="s">
        <v>3640</v>
      </c>
      <c r="E13778" s="21"/>
      <c r="F13778" s="55">
        <v>682.45</v>
      </c>
      <c r="G13778" s="21" t="s">
        <v>3711</v>
      </c>
    </row>
    <row r="13779" spans="1:7" x14ac:dyDescent="0.25">
      <c r="A13779" s="21" t="s">
        <v>2119</v>
      </c>
      <c r="B13779" s="25">
        <v>42938</v>
      </c>
      <c r="C13779" s="21" t="s">
        <v>1230</v>
      </c>
      <c r="D13779" s="21" t="s">
        <v>3641</v>
      </c>
      <c r="E13779" s="21"/>
      <c r="F13779" s="55">
        <v>133.5</v>
      </c>
      <c r="G13779" s="21" t="s">
        <v>3803</v>
      </c>
    </row>
    <row r="13780" spans="1:7" x14ac:dyDescent="0.25">
      <c r="A13780" s="21" t="s">
        <v>2119</v>
      </c>
      <c r="B13780" s="25">
        <v>42938</v>
      </c>
      <c r="C13780" s="21" t="s">
        <v>1230</v>
      </c>
      <c r="D13780" s="21" t="s">
        <v>3642</v>
      </c>
      <c r="E13780" s="21"/>
      <c r="F13780" s="55">
        <v>192.6</v>
      </c>
      <c r="G13780" s="21" t="s">
        <v>3711</v>
      </c>
    </row>
    <row r="13781" spans="1:7" x14ac:dyDescent="0.25">
      <c r="A13781" s="21" t="s">
        <v>2119</v>
      </c>
      <c r="B13781" s="25">
        <v>42938</v>
      </c>
      <c r="C13781" s="21" t="s">
        <v>6</v>
      </c>
      <c r="D13781" s="21" t="s">
        <v>3643</v>
      </c>
      <c r="E13781" s="21"/>
      <c r="F13781" s="55">
        <v>175.83</v>
      </c>
      <c r="G13781" s="21" t="s">
        <v>3710</v>
      </c>
    </row>
    <row r="13782" spans="1:7" x14ac:dyDescent="0.25">
      <c r="A13782" s="21" t="s">
        <v>2119</v>
      </c>
      <c r="B13782" s="25">
        <v>42939</v>
      </c>
      <c r="C13782" s="21" t="s">
        <v>1230</v>
      </c>
      <c r="E13782" s="21"/>
      <c r="F13782" s="55">
        <v>267.08999999999997</v>
      </c>
      <c r="G13782" s="21" t="s">
        <v>3627</v>
      </c>
    </row>
    <row r="13783" spans="1:7" x14ac:dyDescent="0.25">
      <c r="A13783" s="21" t="s">
        <v>2119</v>
      </c>
      <c r="B13783" s="25">
        <v>42939</v>
      </c>
      <c r="C13783" s="21" t="s">
        <v>1230</v>
      </c>
      <c r="E13783" s="21"/>
      <c r="F13783" s="55">
        <v>31.83</v>
      </c>
      <c r="G13783" s="21" t="s">
        <v>3627</v>
      </c>
    </row>
    <row r="13784" spans="1:7" x14ac:dyDescent="0.25">
      <c r="A13784" s="21" t="s">
        <v>2119</v>
      </c>
      <c r="B13784" s="25">
        <v>42940</v>
      </c>
      <c r="C13784" s="21" t="s">
        <v>1230</v>
      </c>
      <c r="D13784" s="21" t="s">
        <v>3636</v>
      </c>
      <c r="E13784" s="21"/>
      <c r="F13784" s="55">
        <v>184.95</v>
      </c>
      <c r="G13784" s="21" t="s">
        <v>3711</v>
      </c>
    </row>
    <row r="13785" spans="1:7" x14ac:dyDescent="0.25">
      <c r="A13785" s="21" t="s">
        <v>2119</v>
      </c>
      <c r="B13785" s="25">
        <v>42940</v>
      </c>
      <c r="C13785" s="21" t="s">
        <v>1230</v>
      </c>
      <c r="D13785" s="21" t="s">
        <v>3637</v>
      </c>
      <c r="E13785" s="21"/>
      <c r="F13785" s="55">
        <v>126.9</v>
      </c>
      <c r="G13785" s="21" t="s">
        <v>1611</v>
      </c>
    </row>
    <row r="13786" spans="1:7" x14ac:dyDescent="0.25">
      <c r="A13786" s="21" t="s">
        <v>2119</v>
      </c>
      <c r="B13786" s="25">
        <v>42940</v>
      </c>
      <c r="C13786" s="21" t="s">
        <v>6</v>
      </c>
      <c r="D13786" s="21" t="s">
        <v>3638</v>
      </c>
      <c r="E13786" s="21"/>
      <c r="F13786" s="55">
        <v>282.31</v>
      </c>
      <c r="G13786" s="21" t="s">
        <v>3710</v>
      </c>
    </row>
    <row r="13787" spans="1:7" x14ac:dyDescent="0.25">
      <c r="A13787" s="21" t="s">
        <v>2119</v>
      </c>
      <c r="B13787" s="25">
        <v>42940</v>
      </c>
      <c r="C13787" s="21" t="s">
        <v>1230</v>
      </c>
      <c r="D13787" s="21" t="s">
        <v>3639</v>
      </c>
      <c r="E13787" s="21"/>
      <c r="F13787" s="55">
        <v>353.06</v>
      </c>
      <c r="G13787" s="21" t="s">
        <v>3627</v>
      </c>
    </row>
    <row r="13788" spans="1:7" x14ac:dyDescent="0.25">
      <c r="A13788" s="21" t="s">
        <v>2119</v>
      </c>
      <c r="B13788" s="25">
        <v>42940</v>
      </c>
      <c r="C13788" s="21" t="s">
        <v>6</v>
      </c>
      <c r="D13788" s="21" t="s">
        <v>3709</v>
      </c>
      <c r="F13788" s="26">
        <v>1795.76</v>
      </c>
      <c r="G13788" s="21" t="s">
        <v>3673</v>
      </c>
    </row>
    <row r="13789" spans="1:7" x14ac:dyDescent="0.25">
      <c r="A13789" s="21" t="s">
        <v>2119</v>
      </c>
      <c r="B13789" s="25">
        <v>42940</v>
      </c>
      <c r="C13789" s="21" t="s">
        <v>6</v>
      </c>
      <c r="D13789" s="21" t="s">
        <v>3709</v>
      </c>
      <c r="F13789" s="26">
        <v>77.45</v>
      </c>
      <c r="G13789" s="21" t="s">
        <v>3673</v>
      </c>
    </row>
    <row r="13790" spans="1:7" x14ac:dyDescent="0.25">
      <c r="A13790" s="21" t="s">
        <v>2119</v>
      </c>
      <c r="B13790" s="25">
        <v>42940</v>
      </c>
      <c r="C13790" s="21" t="s">
        <v>6</v>
      </c>
      <c r="D13790" s="21" t="s">
        <v>3709</v>
      </c>
      <c r="F13790" s="26">
        <v>1264.48</v>
      </c>
      <c r="G13790" s="21" t="s">
        <v>3673</v>
      </c>
    </row>
    <row r="13791" spans="1:7" x14ac:dyDescent="0.25">
      <c r="A13791" s="21" t="s">
        <v>2119</v>
      </c>
      <c r="B13791" s="25">
        <v>42940</v>
      </c>
      <c r="C13791" s="21" t="s">
        <v>1015</v>
      </c>
      <c r="D13791" s="21" t="s">
        <v>389</v>
      </c>
      <c r="E13791" s="26">
        <v>600</v>
      </c>
      <c r="G13791" s="21" t="s">
        <v>2762</v>
      </c>
    </row>
    <row r="13792" spans="1:7" x14ac:dyDescent="0.25">
      <c r="A13792" s="21" t="s">
        <v>2119</v>
      </c>
      <c r="B13792" s="25">
        <v>42940</v>
      </c>
      <c r="C13792" s="21" t="s">
        <v>1015</v>
      </c>
      <c r="D13792" s="21" t="s">
        <v>3707</v>
      </c>
      <c r="E13792" s="26">
        <v>1400</v>
      </c>
      <c r="G13792" s="21" t="s">
        <v>3514</v>
      </c>
    </row>
    <row r="13793" spans="1:7" x14ac:dyDescent="0.25">
      <c r="A13793" s="21" t="s">
        <v>2119</v>
      </c>
      <c r="B13793" s="25">
        <v>42940</v>
      </c>
      <c r="C13793" s="21" t="s">
        <v>21</v>
      </c>
      <c r="D13793" s="21" t="s">
        <v>257</v>
      </c>
      <c r="E13793" s="26">
        <v>1981</v>
      </c>
      <c r="G13793" s="21" t="s">
        <v>2762</v>
      </c>
    </row>
    <row r="13794" spans="1:7" x14ac:dyDescent="0.25">
      <c r="A13794" s="21" t="s">
        <v>2119</v>
      </c>
      <c r="B13794" s="25">
        <v>42940</v>
      </c>
      <c r="C13794" s="21" t="s">
        <v>21</v>
      </c>
      <c r="D13794" s="21" t="s">
        <v>257</v>
      </c>
      <c r="E13794" s="26">
        <v>926.2</v>
      </c>
      <c r="G13794" s="21" t="s">
        <v>3673</v>
      </c>
    </row>
    <row r="13795" spans="1:7" x14ac:dyDescent="0.25">
      <c r="A13795" s="21" t="s">
        <v>2119</v>
      </c>
      <c r="B13795" s="25">
        <v>42940</v>
      </c>
      <c r="C13795" s="21" t="s">
        <v>1015</v>
      </c>
      <c r="D13795" s="21" t="s">
        <v>1216</v>
      </c>
      <c r="E13795" s="26">
        <v>100</v>
      </c>
      <c r="G13795" s="21" t="s">
        <v>3756</v>
      </c>
    </row>
    <row r="13796" spans="1:7" x14ac:dyDescent="0.25">
      <c r="A13796" s="21" t="s">
        <v>2119</v>
      </c>
      <c r="B13796" s="25">
        <v>42941</v>
      </c>
      <c r="C13796" s="21" t="s">
        <v>1230</v>
      </c>
      <c r="D13796" s="21" t="s">
        <v>3713</v>
      </c>
      <c r="E13796" s="21"/>
      <c r="F13796" s="55">
        <v>241.98</v>
      </c>
      <c r="G13796" s="21" t="s">
        <v>3711</v>
      </c>
    </row>
    <row r="13797" spans="1:7" x14ac:dyDescent="0.25">
      <c r="A13797" s="21" t="s">
        <v>2119</v>
      </c>
      <c r="B13797" s="25">
        <v>42941</v>
      </c>
      <c r="C13797" s="21" t="s">
        <v>1230</v>
      </c>
      <c r="D13797" s="21" t="s">
        <v>3714</v>
      </c>
      <c r="E13797" s="21"/>
      <c r="F13797" s="55">
        <v>119.99</v>
      </c>
      <c r="G13797" s="21" t="s">
        <v>360</v>
      </c>
    </row>
    <row r="13798" spans="1:7" x14ac:dyDescent="0.25">
      <c r="A13798" s="21" t="s">
        <v>2119</v>
      </c>
      <c r="B13798" s="25">
        <v>42941</v>
      </c>
      <c r="C13798" s="21" t="s">
        <v>6</v>
      </c>
      <c r="D13798" s="21" t="s">
        <v>3715</v>
      </c>
      <c r="E13798" s="21"/>
      <c r="F13798" s="55">
        <v>259.91000000000003</v>
      </c>
      <c r="G13798" s="21" t="s">
        <v>3716</v>
      </c>
    </row>
    <row r="13799" spans="1:7" x14ac:dyDescent="0.25">
      <c r="A13799" s="21" t="s">
        <v>2119</v>
      </c>
      <c r="B13799" s="25">
        <v>42941</v>
      </c>
      <c r="C13799" s="21" t="s">
        <v>6</v>
      </c>
      <c r="D13799" s="21" t="s">
        <v>3717</v>
      </c>
      <c r="E13799" s="21"/>
      <c r="F13799" s="55">
        <v>1188.75</v>
      </c>
      <c r="G13799" s="21" t="s">
        <v>3716</v>
      </c>
    </row>
    <row r="13800" spans="1:7" x14ac:dyDescent="0.25">
      <c r="A13800" s="21" t="s">
        <v>2119</v>
      </c>
      <c r="B13800" s="25">
        <v>42941</v>
      </c>
      <c r="C13800" s="21" t="s">
        <v>1230</v>
      </c>
      <c r="D13800" s="21" t="s">
        <v>3718</v>
      </c>
      <c r="E13800" s="21"/>
      <c r="F13800" s="55">
        <v>72.03</v>
      </c>
      <c r="G13800" s="21" t="s">
        <v>3163</v>
      </c>
    </row>
    <row r="13801" spans="1:7" x14ac:dyDescent="0.25">
      <c r="A13801" s="21" t="s">
        <v>2119</v>
      </c>
      <c r="B13801" s="25">
        <v>42941</v>
      </c>
      <c r="C13801" s="21" t="s">
        <v>1230</v>
      </c>
      <c r="D13801" s="21" t="s">
        <v>3719</v>
      </c>
      <c r="E13801" s="21"/>
      <c r="F13801" s="55">
        <v>467.91</v>
      </c>
      <c r="G13801" s="21" t="s">
        <v>3627</v>
      </c>
    </row>
    <row r="13802" spans="1:7" x14ac:dyDescent="0.25">
      <c r="A13802" s="21" t="s">
        <v>2119</v>
      </c>
      <c r="B13802" s="25">
        <v>42941</v>
      </c>
      <c r="C13802" s="21" t="s">
        <v>6</v>
      </c>
      <c r="D13802" s="21" t="s">
        <v>3720</v>
      </c>
      <c r="E13802" s="21"/>
      <c r="F13802" s="55">
        <v>1658.96</v>
      </c>
      <c r="G13802" s="21" t="s">
        <v>2762</v>
      </c>
    </row>
    <row r="13803" spans="1:7" x14ac:dyDescent="0.25">
      <c r="A13803" s="21" t="s">
        <v>2119</v>
      </c>
      <c r="B13803" s="25">
        <v>42941</v>
      </c>
      <c r="C13803" s="21" t="s">
        <v>1015</v>
      </c>
      <c r="D13803" s="21" t="s">
        <v>1216</v>
      </c>
      <c r="E13803" s="26">
        <v>100</v>
      </c>
      <c r="G13803" s="21" t="s">
        <v>3756</v>
      </c>
    </row>
    <row r="13804" spans="1:7" x14ac:dyDescent="0.25">
      <c r="A13804" s="21" t="s">
        <v>2119</v>
      </c>
      <c r="B13804" s="25">
        <v>42941</v>
      </c>
      <c r="C13804" s="21" t="s">
        <v>1015</v>
      </c>
      <c r="D13804" s="21" t="s">
        <v>1419</v>
      </c>
      <c r="E13804" s="26">
        <v>3200</v>
      </c>
      <c r="G13804" s="21" t="s">
        <v>3710</v>
      </c>
    </row>
    <row r="13805" spans="1:7" x14ac:dyDescent="0.25">
      <c r="A13805" s="21" t="s">
        <v>2119</v>
      </c>
      <c r="B13805" s="25">
        <v>42941</v>
      </c>
      <c r="C13805" s="21" t="s">
        <v>1015</v>
      </c>
      <c r="D13805" s="21" t="s">
        <v>40</v>
      </c>
      <c r="E13805" s="26">
        <v>800</v>
      </c>
      <c r="G13805" s="21" t="s">
        <v>3163</v>
      </c>
    </row>
    <row r="13806" spans="1:7" x14ac:dyDescent="0.25">
      <c r="A13806" s="21" t="s">
        <v>2119</v>
      </c>
      <c r="B13806" s="25">
        <v>42941</v>
      </c>
      <c r="C13806" s="21" t="s">
        <v>21</v>
      </c>
      <c r="D13806" s="21" t="s">
        <v>3799</v>
      </c>
      <c r="E13806" s="26">
        <v>350</v>
      </c>
      <c r="G13806" s="21" t="s">
        <v>3163</v>
      </c>
    </row>
    <row r="13807" spans="1:7" x14ac:dyDescent="0.25">
      <c r="A13807" s="21" t="s">
        <v>2119</v>
      </c>
      <c r="B13807" s="25">
        <v>42941</v>
      </c>
      <c r="C13807" s="21" t="s">
        <v>21</v>
      </c>
      <c r="D13807" s="21" t="s">
        <v>260</v>
      </c>
      <c r="E13807" s="26">
        <v>400</v>
      </c>
      <c r="G13807" s="21" t="s">
        <v>356</v>
      </c>
    </row>
    <row r="13808" spans="1:7" x14ac:dyDescent="0.25">
      <c r="A13808" s="21" t="s">
        <v>2119</v>
      </c>
      <c r="B13808" s="25">
        <v>42941</v>
      </c>
      <c r="C13808" s="21" t="s">
        <v>1015</v>
      </c>
      <c r="D13808" s="21" t="s">
        <v>40</v>
      </c>
      <c r="E13808" s="26">
        <v>470</v>
      </c>
      <c r="G13808" s="21" t="s">
        <v>3341</v>
      </c>
    </row>
    <row r="13809" spans="1:7" x14ac:dyDescent="0.25">
      <c r="A13809" s="21" t="s">
        <v>2119</v>
      </c>
      <c r="B13809" s="25">
        <v>42941</v>
      </c>
      <c r="C13809" s="21" t="s">
        <v>1015</v>
      </c>
      <c r="D13809" s="21" t="s">
        <v>40</v>
      </c>
      <c r="E13809" s="26">
        <v>275</v>
      </c>
      <c r="G13809" s="21" t="s">
        <v>62</v>
      </c>
    </row>
    <row r="13810" spans="1:7" x14ac:dyDescent="0.25">
      <c r="A13810" s="21" t="s">
        <v>2119</v>
      </c>
      <c r="B13810" s="25">
        <v>42941</v>
      </c>
      <c r="C13810" s="21" t="s">
        <v>1015</v>
      </c>
      <c r="D13810" s="21" t="s">
        <v>40</v>
      </c>
      <c r="E13810" s="26">
        <v>4805</v>
      </c>
      <c r="G13810" s="21" t="s">
        <v>3163</v>
      </c>
    </row>
    <row r="13811" spans="1:7" x14ac:dyDescent="0.25">
      <c r="A13811" s="21" t="s">
        <v>2119</v>
      </c>
      <c r="B13811" s="25">
        <v>42941</v>
      </c>
      <c r="C13811" s="21" t="s">
        <v>1015</v>
      </c>
      <c r="D13811" s="21" t="s">
        <v>40</v>
      </c>
      <c r="E13811" s="26">
        <v>2565</v>
      </c>
      <c r="G13811" s="21" t="s">
        <v>3627</v>
      </c>
    </row>
    <row r="13812" spans="1:7" x14ac:dyDescent="0.25">
      <c r="A13812" s="21" t="s">
        <v>2119</v>
      </c>
      <c r="B13812" s="25">
        <v>42941</v>
      </c>
      <c r="C13812" s="21" t="s">
        <v>1015</v>
      </c>
      <c r="D13812" s="21" t="s">
        <v>40</v>
      </c>
      <c r="E13812" s="26">
        <v>500</v>
      </c>
      <c r="G13812" s="21" t="s">
        <v>2762</v>
      </c>
    </row>
    <row r="13813" spans="1:7" x14ac:dyDescent="0.25">
      <c r="A13813" s="21" t="s">
        <v>2119</v>
      </c>
      <c r="B13813" s="25">
        <v>42941</v>
      </c>
      <c r="C13813" s="21" t="s">
        <v>1015</v>
      </c>
      <c r="D13813" s="21" t="s">
        <v>40</v>
      </c>
      <c r="E13813" s="26">
        <v>280</v>
      </c>
      <c r="G13813" s="21" t="s">
        <v>3572</v>
      </c>
    </row>
    <row r="13814" spans="1:7" x14ac:dyDescent="0.25">
      <c r="A13814" s="21" t="s">
        <v>2119</v>
      </c>
      <c r="B13814" s="25">
        <v>42941</v>
      </c>
      <c r="C13814" s="21" t="s">
        <v>1015</v>
      </c>
      <c r="D13814" s="21" t="s">
        <v>40</v>
      </c>
      <c r="E13814" s="26">
        <v>100</v>
      </c>
      <c r="G13814" s="21" t="s">
        <v>360</v>
      </c>
    </row>
    <row r="13815" spans="1:7" x14ac:dyDescent="0.25">
      <c r="A13815" s="21" t="s">
        <v>2119</v>
      </c>
      <c r="B13815" s="25">
        <v>42941</v>
      </c>
      <c r="C13815" s="21" t="s">
        <v>1015</v>
      </c>
      <c r="D13815" s="21" t="s">
        <v>40</v>
      </c>
      <c r="E13815" s="26">
        <v>150</v>
      </c>
      <c r="G13815" s="21" t="s">
        <v>1666</v>
      </c>
    </row>
    <row r="13816" spans="1:7" x14ac:dyDescent="0.25">
      <c r="A13816" s="21" t="s">
        <v>2119</v>
      </c>
      <c r="B13816" s="25">
        <v>42941</v>
      </c>
      <c r="C13816" s="21" t="s">
        <v>1015</v>
      </c>
      <c r="D13816" s="21" t="s">
        <v>40</v>
      </c>
      <c r="E13816" s="26">
        <v>1745</v>
      </c>
      <c r="G13816" s="21" t="s">
        <v>3673</v>
      </c>
    </row>
    <row r="13817" spans="1:7" x14ac:dyDescent="0.25">
      <c r="A13817" s="21" t="s">
        <v>2119</v>
      </c>
      <c r="B13817" s="25">
        <v>42941</v>
      </c>
      <c r="C13817" s="21" t="s">
        <v>1015</v>
      </c>
      <c r="D13817" s="21" t="s">
        <v>40</v>
      </c>
      <c r="E13817" s="26">
        <v>250</v>
      </c>
      <c r="G13817" s="21" t="s">
        <v>3803</v>
      </c>
    </row>
    <row r="13818" spans="1:7" x14ac:dyDescent="0.25">
      <c r="A13818" s="21" t="s">
        <v>2119</v>
      </c>
      <c r="B13818" s="25">
        <v>42941</v>
      </c>
      <c r="C13818" s="21" t="s">
        <v>1015</v>
      </c>
      <c r="D13818" s="21" t="s">
        <v>40</v>
      </c>
      <c r="E13818" s="26">
        <v>385</v>
      </c>
      <c r="G13818" s="21" t="s">
        <v>3711</v>
      </c>
    </row>
    <row r="13819" spans="1:7" x14ac:dyDescent="0.25">
      <c r="A13819" s="21" t="s">
        <v>2119</v>
      </c>
      <c r="B13819" s="25">
        <v>42942</v>
      </c>
      <c r="C13819" s="21" t="s">
        <v>6</v>
      </c>
      <c r="D13819" s="21" t="s">
        <v>3721</v>
      </c>
      <c r="E13819" s="21"/>
      <c r="F13819" s="55">
        <v>216.21</v>
      </c>
      <c r="G13819" s="21" t="s">
        <v>2762</v>
      </c>
    </row>
    <row r="13820" spans="1:7" x14ac:dyDescent="0.25">
      <c r="A13820" s="21" t="s">
        <v>2119</v>
      </c>
      <c r="B13820" s="25">
        <v>42942</v>
      </c>
      <c r="C13820" s="21" t="s">
        <v>1230</v>
      </c>
      <c r="D13820" s="21" t="s">
        <v>3722</v>
      </c>
      <c r="E13820" s="21"/>
      <c r="F13820" s="55">
        <v>763.14</v>
      </c>
      <c r="G13820" s="21" t="s">
        <v>3723</v>
      </c>
    </row>
    <row r="13821" spans="1:7" x14ac:dyDescent="0.25">
      <c r="A13821" s="21" t="s">
        <v>2119</v>
      </c>
      <c r="B13821" s="25">
        <v>42942</v>
      </c>
      <c r="C13821" s="21" t="s">
        <v>1230</v>
      </c>
      <c r="D13821" s="21" t="s">
        <v>3724</v>
      </c>
      <c r="E13821" s="21"/>
      <c r="F13821" s="55">
        <v>285.52</v>
      </c>
      <c r="G13821" s="21" t="s">
        <v>3341</v>
      </c>
    </row>
    <row r="13822" spans="1:7" x14ac:dyDescent="0.25">
      <c r="A13822" s="21" t="s">
        <v>2119</v>
      </c>
      <c r="B13822" s="25">
        <v>42942</v>
      </c>
      <c r="C13822" s="21" t="s">
        <v>6</v>
      </c>
      <c r="D13822" s="21" t="s">
        <v>3725</v>
      </c>
      <c r="E13822" s="21"/>
      <c r="F13822" s="55">
        <v>965.24</v>
      </c>
      <c r="G13822" s="21" t="s">
        <v>3716</v>
      </c>
    </row>
    <row r="13823" spans="1:7" x14ac:dyDescent="0.25">
      <c r="A13823" s="21" t="s">
        <v>2119</v>
      </c>
      <c r="B13823" s="25">
        <v>42942</v>
      </c>
      <c r="C13823" s="21" t="s">
        <v>1230</v>
      </c>
      <c r="E13823" s="21"/>
      <c r="F13823" s="55">
        <v>106.2</v>
      </c>
      <c r="G13823" s="21" t="s">
        <v>2734</v>
      </c>
    </row>
    <row r="13824" spans="1:7" x14ac:dyDescent="0.25">
      <c r="A13824" s="21" t="s">
        <v>2119</v>
      </c>
      <c r="B13824" s="25">
        <v>42942</v>
      </c>
      <c r="C13824" s="21" t="s">
        <v>6</v>
      </c>
      <c r="D13824" s="21" t="s">
        <v>3726</v>
      </c>
      <c r="E13824" s="21"/>
      <c r="F13824" s="55">
        <v>23.07</v>
      </c>
      <c r="G13824" s="21" t="s">
        <v>3716</v>
      </c>
    </row>
    <row r="13825" spans="1:7" x14ac:dyDescent="0.25">
      <c r="A13825" s="21" t="s">
        <v>2119</v>
      </c>
      <c r="B13825" s="25">
        <v>42942</v>
      </c>
      <c r="C13825" s="21" t="s">
        <v>21</v>
      </c>
      <c r="D13825" s="21" t="s">
        <v>553</v>
      </c>
      <c r="E13825" s="26">
        <v>737</v>
      </c>
      <c r="G13825" s="21" t="s">
        <v>2969</v>
      </c>
    </row>
    <row r="13826" spans="1:7" x14ac:dyDescent="0.25">
      <c r="A13826" s="21" t="s">
        <v>2119</v>
      </c>
      <c r="B13826" s="25">
        <v>42942</v>
      </c>
      <c r="C13826" s="21" t="s">
        <v>6</v>
      </c>
      <c r="D13826" s="21" t="s">
        <v>3709</v>
      </c>
      <c r="F13826" s="26">
        <v>767.39</v>
      </c>
      <c r="G13826" s="21" t="s">
        <v>3756</v>
      </c>
    </row>
    <row r="13827" spans="1:7" x14ac:dyDescent="0.25">
      <c r="A13827" s="21" t="s">
        <v>2119</v>
      </c>
      <c r="B13827" s="25">
        <v>42943</v>
      </c>
      <c r="C13827" s="21" t="s">
        <v>6</v>
      </c>
      <c r="D13827" s="21" t="s">
        <v>3727</v>
      </c>
      <c r="E13827" s="21"/>
      <c r="F13827" s="55">
        <v>110</v>
      </c>
      <c r="G13827" s="21" t="s">
        <v>2762</v>
      </c>
    </row>
    <row r="13828" spans="1:7" x14ac:dyDescent="0.25">
      <c r="A13828" s="21" t="s">
        <v>2119</v>
      </c>
      <c r="B13828" s="25">
        <v>42943</v>
      </c>
      <c r="C13828" s="21" t="s">
        <v>1230</v>
      </c>
      <c r="D13828" s="21" t="s">
        <v>3728</v>
      </c>
      <c r="E13828" s="21"/>
      <c r="F13828" s="55">
        <v>1416.12</v>
      </c>
      <c r="G13828" s="21" t="s">
        <v>3163</v>
      </c>
    </row>
    <row r="13829" spans="1:7" x14ac:dyDescent="0.25">
      <c r="A13829" s="21" t="s">
        <v>2119</v>
      </c>
      <c r="B13829" s="25">
        <v>42943</v>
      </c>
      <c r="C13829" s="21" t="s">
        <v>1015</v>
      </c>
      <c r="D13829" s="21" t="s">
        <v>1018</v>
      </c>
      <c r="E13829" s="26">
        <v>110</v>
      </c>
      <c r="G13829" s="21" t="s">
        <v>2734</v>
      </c>
    </row>
    <row r="13830" spans="1:7" x14ac:dyDescent="0.25">
      <c r="A13830" s="21" t="s">
        <v>2119</v>
      </c>
      <c r="B13830" s="25">
        <v>42943</v>
      </c>
      <c r="C13830" s="21" t="s">
        <v>1015</v>
      </c>
      <c r="D13830" s="21" t="s">
        <v>726</v>
      </c>
      <c r="E13830" s="26">
        <v>1000</v>
      </c>
      <c r="G13830" s="21" t="s">
        <v>2762</v>
      </c>
    </row>
    <row r="13831" spans="1:7" x14ac:dyDescent="0.25">
      <c r="A13831" s="21" t="s">
        <v>2119</v>
      </c>
      <c r="B13831" s="25">
        <v>42943</v>
      </c>
      <c r="C13831" s="21" t="s">
        <v>21</v>
      </c>
      <c r="D13831" s="21" t="s">
        <v>359</v>
      </c>
      <c r="E13831" s="26">
        <v>82.5</v>
      </c>
      <c r="G13831" s="21" t="s">
        <v>2969</v>
      </c>
    </row>
    <row r="13832" spans="1:7" x14ac:dyDescent="0.25">
      <c r="A13832" s="21" t="s">
        <v>2119</v>
      </c>
      <c r="B13832" s="25">
        <v>42944</v>
      </c>
      <c r="C13832" s="21" t="s">
        <v>1230</v>
      </c>
      <c r="D13832" s="21" t="s">
        <v>3729</v>
      </c>
      <c r="E13832" s="21"/>
      <c r="F13832" s="55">
        <v>178</v>
      </c>
      <c r="G13832" s="21" t="s">
        <v>3711</v>
      </c>
    </row>
    <row r="13833" spans="1:7" x14ac:dyDescent="0.25">
      <c r="A13833" s="21" t="s">
        <v>2119</v>
      </c>
      <c r="B13833" s="25">
        <v>42944</v>
      </c>
      <c r="C13833" s="21" t="s">
        <v>1015</v>
      </c>
      <c r="D13833" s="21" t="s">
        <v>389</v>
      </c>
      <c r="E13833" s="26">
        <v>500</v>
      </c>
      <c r="G13833" s="21" t="s">
        <v>2762</v>
      </c>
    </row>
    <row r="13834" spans="1:7" x14ac:dyDescent="0.25">
      <c r="A13834" s="21" t="s">
        <v>2119</v>
      </c>
      <c r="B13834" s="25">
        <v>42944</v>
      </c>
      <c r="C13834" s="21" t="s">
        <v>1015</v>
      </c>
      <c r="D13834" s="21" t="s">
        <v>3404</v>
      </c>
      <c r="E13834" s="26">
        <v>1400</v>
      </c>
      <c r="G13834" s="21" t="s">
        <v>3444</v>
      </c>
    </row>
    <row r="13835" spans="1:7" x14ac:dyDescent="0.25">
      <c r="A13835" s="21" t="s">
        <v>2119</v>
      </c>
      <c r="B13835" s="25">
        <v>42944</v>
      </c>
      <c r="C13835" s="21" t="s">
        <v>1015</v>
      </c>
      <c r="D13835" s="21" t="s">
        <v>3404</v>
      </c>
      <c r="E13835" s="26">
        <v>400</v>
      </c>
      <c r="G13835" s="21" t="s">
        <v>2969</v>
      </c>
    </row>
    <row r="13836" spans="1:7" x14ac:dyDescent="0.25">
      <c r="A13836" s="21" t="s">
        <v>2119</v>
      </c>
      <c r="B13836" s="25">
        <v>42944</v>
      </c>
      <c r="C13836" s="21" t="s">
        <v>21</v>
      </c>
      <c r="D13836" s="21" t="s">
        <v>1487</v>
      </c>
      <c r="E13836" s="26">
        <v>320</v>
      </c>
      <c r="G13836" s="21" t="s">
        <v>3802</v>
      </c>
    </row>
    <row r="13837" spans="1:7" x14ac:dyDescent="0.25">
      <c r="A13837" s="21" t="s">
        <v>2119</v>
      </c>
      <c r="B13837" s="25">
        <v>42944</v>
      </c>
      <c r="C13837" s="21" t="s">
        <v>21</v>
      </c>
      <c r="D13837" s="21" t="s">
        <v>257</v>
      </c>
      <c r="E13837" s="26">
        <v>4500</v>
      </c>
      <c r="G13837" s="21" t="s">
        <v>2969</v>
      </c>
    </row>
    <row r="13838" spans="1:7" x14ac:dyDescent="0.25">
      <c r="A13838" s="21" t="s">
        <v>2119</v>
      </c>
      <c r="B13838" s="25">
        <v>42944</v>
      </c>
      <c r="C13838" s="21" t="s">
        <v>1015</v>
      </c>
      <c r="D13838" s="21" t="s">
        <v>3804</v>
      </c>
      <c r="E13838" s="26">
        <v>1000</v>
      </c>
      <c r="G13838" s="21" t="s">
        <v>3163</v>
      </c>
    </row>
    <row r="13839" spans="1:7" x14ac:dyDescent="0.25">
      <c r="A13839" s="21" t="s">
        <v>2119</v>
      </c>
      <c r="B13839" s="25">
        <v>42944</v>
      </c>
      <c r="C13839" s="21" t="s">
        <v>1015</v>
      </c>
      <c r="D13839" s="21" t="s">
        <v>3804</v>
      </c>
      <c r="E13839" s="26">
        <v>1250</v>
      </c>
      <c r="G13839" s="21" t="s">
        <v>2969</v>
      </c>
    </row>
    <row r="13840" spans="1:7" x14ac:dyDescent="0.25">
      <c r="A13840" s="21" t="s">
        <v>2119</v>
      </c>
      <c r="B13840" s="25">
        <v>42944</v>
      </c>
      <c r="C13840" s="21" t="s">
        <v>1015</v>
      </c>
      <c r="D13840" s="21" t="s">
        <v>3804</v>
      </c>
      <c r="E13840" s="26">
        <v>250</v>
      </c>
      <c r="G13840" s="21" t="s">
        <v>3163</v>
      </c>
    </row>
    <row r="13841" spans="1:7" x14ac:dyDescent="0.25">
      <c r="A13841" s="21" t="s">
        <v>2119</v>
      </c>
      <c r="B13841" s="25">
        <v>42944</v>
      </c>
      <c r="C13841" s="21" t="s">
        <v>1015</v>
      </c>
      <c r="D13841" s="21" t="s">
        <v>3804</v>
      </c>
      <c r="E13841" s="26">
        <v>250</v>
      </c>
      <c r="G13841" s="21" t="s">
        <v>2969</v>
      </c>
    </row>
    <row r="13842" spans="1:7" x14ac:dyDescent="0.25">
      <c r="A13842" s="21" t="s">
        <v>2119</v>
      </c>
      <c r="B13842" s="25">
        <v>42944</v>
      </c>
      <c r="C13842" s="21" t="s">
        <v>1015</v>
      </c>
      <c r="D13842" s="21" t="s">
        <v>3804</v>
      </c>
      <c r="E13842" s="26">
        <v>1000</v>
      </c>
      <c r="G13842" s="21" t="s">
        <v>1440</v>
      </c>
    </row>
    <row r="13843" spans="1:7" x14ac:dyDescent="0.25">
      <c r="A13843" s="21" t="s">
        <v>2119</v>
      </c>
      <c r="B13843" s="25">
        <v>42944</v>
      </c>
      <c r="C13843" s="21" t="s">
        <v>1015</v>
      </c>
      <c r="D13843" s="21" t="s">
        <v>3804</v>
      </c>
      <c r="E13843" s="26">
        <v>1000</v>
      </c>
      <c r="G13843" s="21" t="s">
        <v>3004</v>
      </c>
    </row>
    <row r="13844" spans="1:7" x14ac:dyDescent="0.25">
      <c r="A13844" s="21" t="s">
        <v>2119</v>
      </c>
      <c r="B13844" s="25">
        <v>42944</v>
      </c>
      <c r="C13844" s="21" t="s">
        <v>1015</v>
      </c>
      <c r="D13844" s="21" t="s">
        <v>3804</v>
      </c>
      <c r="E13844" s="26">
        <v>1250</v>
      </c>
      <c r="G13844" s="21" t="s">
        <v>2762</v>
      </c>
    </row>
    <row r="13845" spans="1:7" x14ac:dyDescent="0.25">
      <c r="A13845" s="21" t="s">
        <v>2119</v>
      </c>
      <c r="B13845" s="25">
        <v>42944</v>
      </c>
      <c r="C13845" t="s">
        <v>6</v>
      </c>
      <c r="D13845" t="s">
        <v>1112</v>
      </c>
      <c r="F13845" s="26">
        <v>1766.61</v>
      </c>
      <c r="G13845" t="s">
        <v>3756</v>
      </c>
    </row>
    <row r="13846" spans="1:7" x14ac:dyDescent="0.25">
      <c r="A13846" s="21" t="s">
        <v>2119</v>
      </c>
      <c r="B13846" s="25">
        <v>42945</v>
      </c>
      <c r="C13846" s="21" t="s">
        <v>1230</v>
      </c>
      <c r="D13846" s="21" t="s">
        <v>3730</v>
      </c>
      <c r="E13846" s="21"/>
      <c r="F13846" s="55">
        <v>100.06</v>
      </c>
      <c r="G13846" s="21" t="s">
        <v>3163</v>
      </c>
    </row>
    <row r="13847" spans="1:7" x14ac:dyDescent="0.25">
      <c r="A13847" s="21" t="s">
        <v>2119</v>
      </c>
      <c r="B13847" s="25">
        <v>42945</v>
      </c>
      <c r="C13847" s="21" t="s">
        <v>1230</v>
      </c>
      <c r="D13847" s="21" t="s">
        <v>3731</v>
      </c>
      <c r="E13847" s="21"/>
      <c r="F13847" s="55">
        <v>81.900000000000006</v>
      </c>
      <c r="G13847" s="21" t="s">
        <v>3711</v>
      </c>
    </row>
    <row r="13848" spans="1:7" x14ac:dyDescent="0.25">
      <c r="A13848" s="21" t="s">
        <v>2119</v>
      </c>
      <c r="B13848" s="25">
        <v>42945</v>
      </c>
      <c r="C13848" s="21" t="s">
        <v>6</v>
      </c>
      <c r="D13848" s="21" t="s">
        <v>3732</v>
      </c>
      <c r="E13848" s="21"/>
      <c r="F13848" s="55">
        <v>439.22</v>
      </c>
      <c r="G13848" s="21" t="s">
        <v>3716</v>
      </c>
    </row>
    <row r="13849" spans="1:7" x14ac:dyDescent="0.25">
      <c r="A13849" s="21" t="s">
        <v>2119</v>
      </c>
      <c r="B13849" s="25">
        <v>42947</v>
      </c>
      <c r="C13849" s="21" t="s">
        <v>6</v>
      </c>
      <c r="D13849" s="21" t="s">
        <v>3733</v>
      </c>
      <c r="E13849" s="21"/>
      <c r="F13849" s="55">
        <v>396.97</v>
      </c>
      <c r="G13849" s="21" t="s">
        <v>2969</v>
      </c>
    </row>
    <row r="13850" spans="1:7" x14ac:dyDescent="0.25">
      <c r="A13850" s="21" t="s">
        <v>2119</v>
      </c>
      <c r="B13850" s="25">
        <v>42947</v>
      </c>
      <c r="C13850" s="21" t="s">
        <v>6</v>
      </c>
      <c r="D13850" s="21" t="s">
        <v>3734</v>
      </c>
      <c r="E13850" s="21"/>
      <c r="F13850" s="55">
        <v>123.27</v>
      </c>
      <c r="G13850" s="21" t="s">
        <v>3673</v>
      </c>
    </row>
    <row r="13851" spans="1:7" x14ac:dyDescent="0.25">
      <c r="A13851" s="21" t="s">
        <v>2119</v>
      </c>
      <c r="B13851" s="25">
        <v>42947</v>
      </c>
      <c r="C13851" s="21" t="s">
        <v>6</v>
      </c>
      <c r="D13851" s="21" t="s">
        <v>3735</v>
      </c>
      <c r="E13851" s="21"/>
      <c r="F13851" s="55">
        <v>654.59</v>
      </c>
      <c r="G13851" s="21" t="s">
        <v>2969</v>
      </c>
    </row>
    <row r="13852" spans="1:7" x14ac:dyDescent="0.25">
      <c r="A13852" s="21" t="s">
        <v>2119</v>
      </c>
      <c r="B13852" s="25">
        <v>42947</v>
      </c>
      <c r="C13852" s="21" t="s">
        <v>6</v>
      </c>
      <c r="D13852" s="21" t="s">
        <v>3736</v>
      </c>
      <c r="E13852" s="21"/>
      <c r="F13852" s="55">
        <v>421.98</v>
      </c>
      <c r="G13852" s="21" t="s">
        <v>3737</v>
      </c>
    </row>
    <row r="13853" spans="1:7" x14ac:dyDescent="0.25">
      <c r="A13853" s="21" t="s">
        <v>2119</v>
      </c>
      <c r="B13853" s="25">
        <v>42947</v>
      </c>
      <c r="C13853" s="21" t="s">
        <v>1015</v>
      </c>
      <c r="D13853" s="21" t="s">
        <v>1382</v>
      </c>
      <c r="E13853" s="26">
        <v>1000</v>
      </c>
      <c r="G13853" s="21" t="s">
        <v>2969</v>
      </c>
    </row>
    <row r="13854" spans="1:7" x14ac:dyDescent="0.25">
      <c r="A13854" s="21" t="s">
        <v>2119</v>
      </c>
      <c r="B13854" s="25">
        <v>42947</v>
      </c>
      <c r="C13854" s="21" t="s">
        <v>1015</v>
      </c>
      <c r="D13854" s="21" t="s">
        <v>1216</v>
      </c>
      <c r="E13854" s="26">
        <v>200</v>
      </c>
      <c r="G13854" s="21" t="s">
        <v>2969</v>
      </c>
    </row>
    <row r="13855" spans="1:7" x14ac:dyDescent="0.25">
      <c r="A13855" s="21" t="s">
        <v>2119</v>
      </c>
      <c r="B13855" s="25">
        <v>42947</v>
      </c>
      <c r="C13855" s="21" t="s">
        <v>1015</v>
      </c>
      <c r="D13855" s="21" t="s">
        <v>2835</v>
      </c>
      <c r="E13855" s="26">
        <v>142</v>
      </c>
      <c r="G13855" s="21" t="s">
        <v>62</v>
      </c>
    </row>
    <row r="13856" spans="1:7" x14ac:dyDescent="0.25">
      <c r="A13856" s="21" t="s">
        <v>2119</v>
      </c>
      <c r="B13856" s="25">
        <v>42947</v>
      </c>
      <c r="C13856" s="21" t="s">
        <v>1015</v>
      </c>
      <c r="D13856" s="21" t="s">
        <v>1419</v>
      </c>
      <c r="E13856" s="26">
        <v>9200</v>
      </c>
      <c r="G13856" s="21" t="s">
        <v>3716</v>
      </c>
    </row>
    <row r="13857" spans="1:7" x14ac:dyDescent="0.25">
      <c r="A13857" s="21" t="s">
        <v>2119</v>
      </c>
      <c r="B13857" s="25">
        <v>42947</v>
      </c>
      <c r="C13857" s="21" t="s">
        <v>6</v>
      </c>
      <c r="D13857" s="21" t="s">
        <v>216</v>
      </c>
      <c r="F13857" s="26">
        <v>107.92</v>
      </c>
      <c r="G13857" s="21" t="s">
        <v>3163</v>
      </c>
    </row>
    <row r="13858" spans="1:7" x14ac:dyDescent="0.25">
      <c r="A13858" s="21" t="s">
        <v>2119</v>
      </c>
      <c r="B13858" s="25">
        <v>42947</v>
      </c>
      <c r="C13858" s="21" t="s">
        <v>6</v>
      </c>
      <c r="D13858" s="21" t="s">
        <v>216</v>
      </c>
      <c r="F13858" s="26">
        <v>20.16</v>
      </c>
      <c r="G13858" s="21" t="s">
        <v>3756</v>
      </c>
    </row>
    <row r="13859" spans="1:7" x14ac:dyDescent="0.25">
      <c r="A13859" s="21" t="s">
        <v>2119</v>
      </c>
      <c r="B13859" s="25">
        <v>42947</v>
      </c>
      <c r="C13859" s="21" t="s">
        <v>6</v>
      </c>
      <c r="D13859" s="21" t="s">
        <v>216</v>
      </c>
      <c r="F13859" s="26">
        <v>323.27999999999997</v>
      </c>
      <c r="G13859" s="21" t="s">
        <v>3756</v>
      </c>
    </row>
    <row r="13860" spans="1:7" x14ac:dyDescent="0.25">
      <c r="A13860" s="21" t="s">
        <v>2119</v>
      </c>
      <c r="B13860" s="25">
        <v>42947</v>
      </c>
      <c r="C13860" s="21" t="s">
        <v>6</v>
      </c>
      <c r="D13860" s="21" t="s">
        <v>3709</v>
      </c>
      <c r="F13860" s="26">
        <v>459.99</v>
      </c>
      <c r="G13860" s="21" t="s">
        <v>3766</v>
      </c>
    </row>
    <row r="13861" spans="1:7" x14ac:dyDescent="0.25">
      <c r="A13861" s="21" t="s">
        <v>2119</v>
      </c>
      <c r="B13861" s="25">
        <v>42947</v>
      </c>
      <c r="C13861" s="21" t="s">
        <v>1015</v>
      </c>
      <c r="D13861" s="21" t="s">
        <v>40</v>
      </c>
      <c r="E13861" s="26">
        <v>2050</v>
      </c>
      <c r="G13861" s="21" t="s">
        <v>3627</v>
      </c>
    </row>
    <row r="13862" spans="1:7" x14ac:dyDescent="0.25">
      <c r="A13862" s="21" t="s">
        <v>2119</v>
      </c>
      <c r="B13862" s="25">
        <v>42947</v>
      </c>
      <c r="C13862" s="21" t="s">
        <v>1015</v>
      </c>
      <c r="D13862" s="21" t="s">
        <v>40</v>
      </c>
      <c r="E13862" s="26">
        <v>1780</v>
      </c>
      <c r="G13862" s="21" t="s">
        <v>3163</v>
      </c>
    </row>
    <row r="13863" spans="1:7" x14ac:dyDescent="0.25">
      <c r="A13863" s="21" t="s">
        <v>2119</v>
      </c>
      <c r="B13863" s="25">
        <v>42947</v>
      </c>
      <c r="C13863" s="21" t="s">
        <v>1015</v>
      </c>
      <c r="D13863" s="21" t="s">
        <v>40</v>
      </c>
      <c r="E13863" s="26">
        <v>4120</v>
      </c>
      <c r="G13863" s="21" t="s">
        <v>3673</v>
      </c>
    </row>
    <row r="13864" spans="1:7" x14ac:dyDescent="0.25">
      <c r="A13864" s="21" t="s">
        <v>2119</v>
      </c>
      <c r="B13864" s="25">
        <v>42947</v>
      </c>
      <c r="C13864" s="21" t="s">
        <v>1015</v>
      </c>
      <c r="D13864" s="21" t="s">
        <v>40</v>
      </c>
      <c r="E13864" s="26">
        <v>1700</v>
      </c>
      <c r="G13864" s="21" t="s">
        <v>3711</v>
      </c>
    </row>
    <row r="13865" spans="1:7" x14ac:dyDescent="0.25">
      <c r="A13865" s="21" t="s">
        <v>2119</v>
      </c>
      <c r="B13865" s="25">
        <v>42947</v>
      </c>
      <c r="C13865" s="21" t="s">
        <v>1015</v>
      </c>
      <c r="D13865" s="21" t="s">
        <v>40</v>
      </c>
      <c r="E13865" s="26">
        <v>405</v>
      </c>
      <c r="G13865" s="21" t="s">
        <v>3341</v>
      </c>
    </row>
    <row r="13866" spans="1:7" x14ac:dyDescent="0.25">
      <c r="A13866" s="21" t="s">
        <v>2119</v>
      </c>
      <c r="B13866" s="25">
        <v>42947</v>
      </c>
      <c r="C13866" s="21" t="s">
        <v>1015</v>
      </c>
      <c r="D13866" s="21" t="s">
        <v>40</v>
      </c>
      <c r="E13866" s="26">
        <v>830</v>
      </c>
      <c r="G13866" s="21" t="s">
        <v>2762</v>
      </c>
    </row>
    <row r="13867" spans="1:7" x14ac:dyDescent="0.25">
      <c r="A13867" s="21" t="s">
        <v>2119</v>
      </c>
      <c r="B13867" s="25">
        <v>42947</v>
      </c>
      <c r="C13867" s="21" t="s">
        <v>1015</v>
      </c>
      <c r="D13867" s="21" t="s">
        <v>40</v>
      </c>
      <c r="E13867" s="26">
        <v>150</v>
      </c>
      <c r="G13867" s="21" t="s">
        <v>360</v>
      </c>
    </row>
    <row r="13868" spans="1:7" x14ac:dyDescent="0.25">
      <c r="A13868" s="21" t="s">
        <v>2119</v>
      </c>
      <c r="B13868" s="25">
        <v>42948</v>
      </c>
      <c r="C13868" s="21" t="s">
        <v>6</v>
      </c>
      <c r="D13868" s="21" t="s">
        <v>3738</v>
      </c>
      <c r="E13868" s="21"/>
      <c r="F13868" s="55">
        <v>97.43</v>
      </c>
      <c r="G13868" s="21" t="s">
        <v>2969</v>
      </c>
    </row>
    <row r="13869" spans="1:7" x14ac:dyDescent="0.25">
      <c r="A13869" s="21" t="s">
        <v>2119</v>
      </c>
      <c r="B13869" s="25">
        <v>42948</v>
      </c>
      <c r="C13869" s="21" t="s">
        <v>1230</v>
      </c>
      <c r="D13869" s="21" t="s">
        <v>3739</v>
      </c>
      <c r="E13869" s="21"/>
      <c r="F13869" s="55">
        <v>466.13</v>
      </c>
      <c r="G13869" s="21" t="s">
        <v>3627</v>
      </c>
    </row>
    <row r="13870" spans="1:7" x14ac:dyDescent="0.25">
      <c r="A13870" s="21" t="s">
        <v>2119</v>
      </c>
      <c r="B13870" s="25">
        <v>42948</v>
      </c>
      <c r="C13870" s="21" t="s">
        <v>1230</v>
      </c>
      <c r="D13870" s="21" t="s">
        <v>3740</v>
      </c>
      <c r="E13870" s="21"/>
      <c r="F13870" s="55">
        <v>175.69</v>
      </c>
      <c r="G13870" s="21" t="s">
        <v>1666</v>
      </c>
    </row>
    <row r="13871" spans="1:7" x14ac:dyDescent="0.25">
      <c r="A13871" s="21" t="s">
        <v>2119</v>
      </c>
      <c r="B13871" s="25">
        <v>42948</v>
      </c>
      <c r="C13871" s="21" t="s">
        <v>1230</v>
      </c>
      <c r="D13871" s="21" t="s">
        <v>3741</v>
      </c>
      <c r="E13871" s="21"/>
      <c r="F13871" s="55">
        <v>584.82000000000005</v>
      </c>
      <c r="G13871" s="21" t="s">
        <v>3163</v>
      </c>
    </row>
    <row r="13872" spans="1:7" x14ac:dyDescent="0.25">
      <c r="A13872" s="21" t="s">
        <v>2119</v>
      </c>
      <c r="B13872" s="25">
        <v>42948</v>
      </c>
      <c r="C13872" s="21" t="s">
        <v>6</v>
      </c>
      <c r="D13872" s="21" t="s">
        <v>3742</v>
      </c>
      <c r="E13872" s="21"/>
      <c r="F13872" s="55">
        <v>248.27</v>
      </c>
      <c r="G13872" s="21" t="s">
        <v>3673</v>
      </c>
    </row>
    <row r="13873" spans="1:7" x14ac:dyDescent="0.25">
      <c r="A13873" s="21" t="s">
        <v>2119</v>
      </c>
      <c r="B13873" s="25">
        <v>42948</v>
      </c>
      <c r="C13873" s="21" t="s">
        <v>1230</v>
      </c>
      <c r="E13873" s="21"/>
      <c r="F13873" s="55">
        <v>-478.58</v>
      </c>
      <c r="G13873" s="21" t="s">
        <v>3560</v>
      </c>
    </row>
    <row r="13874" spans="1:7" x14ac:dyDescent="0.25">
      <c r="A13874" s="21" t="s">
        <v>2119</v>
      </c>
      <c r="B13874" s="25">
        <v>42948</v>
      </c>
      <c r="C13874" s="21" t="s">
        <v>1230</v>
      </c>
      <c r="D13874" s="21" t="s">
        <v>3743</v>
      </c>
      <c r="E13874" s="21"/>
      <c r="F13874" s="55">
        <v>501.04</v>
      </c>
      <c r="G13874" s="21" t="s">
        <v>3560</v>
      </c>
    </row>
    <row r="13875" spans="1:7" x14ac:dyDescent="0.25">
      <c r="A13875" s="21" t="s">
        <v>2119</v>
      </c>
      <c r="B13875" s="25">
        <v>42948</v>
      </c>
      <c r="C13875" s="21" t="s">
        <v>6</v>
      </c>
      <c r="D13875" s="21" t="s">
        <v>3744</v>
      </c>
      <c r="E13875" s="21"/>
      <c r="F13875" s="55">
        <v>855.63</v>
      </c>
      <c r="G13875" s="21" t="s">
        <v>2762</v>
      </c>
    </row>
    <row r="13876" spans="1:7" x14ac:dyDescent="0.25">
      <c r="A13876" s="21" t="s">
        <v>2119</v>
      </c>
      <c r="B13876" s="25">
        <v>42948</v>
      </c>
      <c r="C13876" s="21" t="s">
        <v>1015</v>
      </c>
      <c r="D13876" s="21" t="s">
        <v>1382</v>
      </c>
      <c r="E13876" s="26">
        <v>2000</v>
      </c>
      <c r="G13876" s="21" t="s">
        <v>2969</v>
      </c>
    </row>
    <row r="13877" spans="1:7" x14ac:dyDescent="0.25">
      <c r="A13877" s="21" t="s">
        <v>2119</v>
      </c>
      <c r="B13877" s="25">
        <v>42948</v>
      </c>
      <c r="C13877" s="21" t="s">
        <v>21</v>
      </c>
      <c r="D13877" s="21" t="s">
        <v>3800</v>
      </c>
      <c r="E13877" s="26">
        <v>-115116.76</v>
      </c>
      <c r="G13877" s="21" t="s">
        <v>1006</v>
      </c>
    </row>
    <row r="13878" spans="1:7" x14ac:dyDescent="0.25">
      <c r="A13878" s="21" t="s">
        <v>2119</v>
      </c>
      <c r="B13878" s="25">
        <v>42948</v>
      </c>
      <c r="C13878" t="s">
        <v>6</v>
      </c>
      <c r="D13878" t="s">
        <v>1112</v>
      </c>
      <c r="F13878" s="26">
        <v>24.72</v>
      </c>
      <c r="G13878" t="s">
        <v>3756</v>
      </c>
    </row>
    <row r="13879" spans="1:7" x14ac:dyDescent="0.25">
      <c r="A13879" s="21" t="s">
        <v>2119</v>
      </c>
      <c r="B13879" s="25">
        <v>42948</v>
      </c>
      <c r="C13879" t="s">
        <v>6</v>
      </c>
      <c r="D13879" t="s">
        <v>1112</v>
      </c>
      <c r="F13879" s="26">
        <v>438.18</v>
      </c>
      <c r="G13879" t="s">
        <v>3756</v>
      </c>
    </row>
    <row r="13880" spans="1:7" x14ac:dyDescent="0.25">
      <c r="A13880" s="21" t="s">
        <v>2119</v>
      </c>
      <c r="B13880" s="25">
        <v>42948</v>
      </c>
      <c r="C13880" t="s">
        <v>6</v>
      </c>
      <c r="D13880" t="s">
        <v>1112</v>
      </c>
      <c r="F13880" s="26">
        <v>175.4</v>
      </c>
      <c r="G13880" t="s">
        <v>2762</v>
      </c>
    </row>
    <row r="13881" spans="1:7" x14ac:dyDescent="0.25">
      <c r="A13881" s="21" t="s">
        <v>2119</v>
      </c>
      <c r="B13881" s="25">
        <v>42949</v>
      </c>
      <c r="C13881" s="21" t="s">
        <v>6</v>
      </c>
      <c r="D13881" s="21" t="s">
        <v>3745</v>
      </c>
      <c r="E13881" s="21"/>
      <c r="F13881" s="55">
        <v>496.77</v>
      </c>
      <c r="G13881" s="21" t="s">
        <v>2969</v>
      </c>
    </row>
    <row r="13882" spans="1:7" x14ac:dyDescent="0.25">
      <c r="A13882" s="21" t="s">
        <v>2119</v>
      </c>
      <c r="B13882" s="25">
        <v>42949</v>
      </c>
      <c r="C13882" s="21" t="s">
        <v>1230</v>
      </c>
      <c r="D13882" s="21" t="s">
        <v>3746</v>
      </c>
      <c r="E13882" s="21"/>
      <c r="F13882" s="55">
        <v>80.53</v>
      </c>
      <c r="G13882" s="21" t="s">
        <v>1666</v>
      </c>
    </row>
    <row r="13883" spans="1:7" x14ac:dyDescent="0.25">
      <c r="A13883" s="21" t="s">
        <v>2119</v>
      </c>
      <c r="B13883" s="25">
        <v>42949</v>
      </c>
      <c r="C13883" s="21" t="s">
        <v>1230</v>
      </c>
      <c r="D13883" s="21" t="s">
        <v>3747</v>
      </c>
      <c r="E13883" s="21"/>
      <c r="F13883" s="55">
        <v>236.07</v>
      </c>
      <c r="G13883" s="21" t="s">
        <v>2762</v>
      </c>
    </row>
    <row r="13884" spans="1:7" x14ac:dyDescent="0.25">
      <c r="A13884" s="21" t="s">
        <v>2119</v>
      </c>
      <c r="B13884" s="25">
        <v>42949</v>
      </c>
      <c r="C13884" s="21" t="s">
        <v>1230</v>
      </c>
      <c r="D13884" s="21" t="s">
        <v>3748</v>
      </c>
      <c r="E13884" s="21"/>
      <c r="F13884" s="55">
        <v>310.95999999999998</v>
      </c>
      <c r="G13884" s="21" t="s">
        <v>2969</v>
      </c>
    </row>
    <row r="13885" spans="1:7" x14ac:dyDescent="0.25">
      <c r="A13885" s="21" t="s">
        <v>2119</v>
      </c>
      <c r="B13885" s="25">
        <v>42949</v>
      </c>
      <c r="C13885" s="21">
        <v>3014551503</v>
      </c>
      <c r="E13885" s="21"/>
      <c r="F13885" s="55">
        <v>-44.3</v>
      </c>
      <c r="G13885" s="21" t="s">
        <v>17</v>
      </c>
    </row>
    <row r="13886" spans="1:7" x14ac:dyDescent="0.25">
      <c r="A13886" s="21" t="s">
        <v>2119</v>
      </c>
      <c r="B13886" s="25">
        <v>42949</v>
      </c>
      <c r="C13886" s="21" t="s">
        <v>6</v>
      </c>
      <c r="D13886" s="21" t="s">
        <v>3749</v>
      </c>
      <c r="E13886" s="21"/>
      <c r="F13886" s="55">
        <v>274.64999999999998</v>
      </c>
      <c r="G13886" s="21" t="s">
        <v>3716</v>
      </c>
    </row>
    <row r="13887" spans="1:7" x14ac:dyDescent="0.25">
      <c r="A13887" s="21" t="s">
        <v>2119</v>
      </c>
      <c r="B13887" s="25">
        <v>42949</v>
      </c>
      <c r="C13887" s="21" t="s">
        <v>1015</v>
      </c>
      <c r="D13887" s="21" t="s">
        <v>1018</v>
      </c>
      <c r="E13887" s="26">
        <v>110</v>
      </c>
      <c r="G13887" s="21" t="s">
        <v>2121</v>
      </c>
    </row>
    <row r="13888" spans="1:7" x14ac:dyDescent="0.25">
      <c r="A13888" s="21" t="s">
        <v>2119</v>
      </c>
      <c r="B13888" s="25">
        <v>42949</v>
      </c>
      <c r="C13888" s="21" t="s">
        <v>1015</v>
      </c>
      <c r="D13888" s="21" t="s">
        <v>3797</v>
      </c>
      <c r="E13888" s="26">
        <v>99.18</v>
      </c>
      <c r="G13888" s="21" t="s">
        <v>3877</v>
      </c>
    </row>
    <row r="13889" spans="1:7" x14ac:dyDescent="0.25">
      <c r="A13889" s="21" t="s">
        <v>2119</v>
      </c>
      <c r="B13889" s="25">
        <v>42949</v>
      </c>
      <c r="C13889" s="21" t="s">
        <v>1015</v>
      </c>
      <c r="D13889" s="21" t="s">
        <v>452</v>
      </c>
      <c r="E13889" s="26">
        <v>1050</v>
      </c>
      <c r="G13889" s="21" t="s">
        <v>3711</v>
      </c>
    </row>
    <row r="13890" spans="1:7" x14ac:dyDescent="0.25">
      <c r="A13890" s="21" t="s">
        <v>2119</v>
      </c>
      <c r="B13890" s="25">
        <v>42950</v>
      </c>
      <c r="C13890" s="21" t="s">
        <v>6</v>
      </c>
      <c r="D13890" s="21" t="s">
        <v>3750</v>
      </c>
      <c r="E13890" s="21"/>
      <c r="F13890" s="55">
        <v>203.84</v>
      </c>
      <c r="G13890" s="21" t="s">
        <v>3716</v>
      </c>
    </row>
    <row r="13891" spans="1:7" x14ac:dyDescent="0.25">
      <c r="A13891" s="21" t="s">
        <v>2119</v>
      </c>
      <c r="B13891" s="25">
        <v>42950</v>
      </c>
      <c r="C13891" s="21" t="s">
        <v>1230</v>
      </c>
      <c r="D13891" s="21" t="s">
        <v>3751</v>
      </c>
      <c r="E13891" s="21"/>
      <c r="F13891" s="55">
        <v>1233.3399999999999</v>
      </c>
      <c r="G13891" s="21" t="s">
        <v>3627</v>
      </c>
    </row>
    <row r="13892" spans="1:7" x14ac:dyDescent="0.25">
      <c r="A13892" s="21" t="s">
        <v>2119</v>
      </c>
      <c r="B13892" s="25">
        <v>42950</v>
      </c>
      <c r="C13892" s="21" t="s">
        <v>1230</v>
      </c>
      <c r="D13892" s="21" t="s">
        <v>3752</v>
      </c>
      <c r="E13892" s="21"/>
      <c r="F13892" s="55">
        <v>69.33</v>
      </c>
      <c r="G13892" s="21" t="s">
        <v>3627</v>
      </c>
    </row>
    <row r="13893" spans="1:7" x14ac:dyDescent="0.25">
      <c r="A13893" s="21" t="s">
        <v>2119</v>
      </c>
      <c r="B13893" s="25">
        <v>42950</v>
      </c>
      <c r="C13893" s="21" t="s">
        <v>1015</v>
      </c>
      <c r="D13893" s="21" t="s">
        <v>1018</v>
      </c>
      <c r="E13893" s="26">
        <v>130</v>
      </c>
      <c r="G13893" s="21" t="s">
        <v>2734</v>
      </c>
    </row>
    <row r="13894" spans="1:7" x14ac:dyDescent="0.25">
      <c r="A13894" s="21" t="s">
        <v>2119</v>
      </c>
      <c r="B13894" s="25">
        <v>42950</v>
      </c>
      <c r="C13894" s="21" t="s">
        <v>6</v>
      </c>
      <c r="D13894" s="21" t="s">
        <v>3709</v>
      </c>
      <c r="F13894" s="26">
        <v>729</v>
      </c>
      <c r="G13894" s="21" t="s">
        <v>3766</v>
      </c>
    </row>
    <row r="13895" spans="1:7" x14ac:dyDescent="0.25">
      <c r="A13895" s="21" t="s">
        <v>2119</v>
      </c>
      <c r="B13895" s="25">
        <v>42950</v>
      </c>
      <c r="C13895" s="21" t="s">
        <v>6</v>
      </c>
      <c r="D13895" s="21" t="s">
        <v>3709</v>
      </c>
      <c r="F13895" s="26">
        <v>899.92</v>
      </c>
      <c r="G13895" s="21" t="s">
        <v>3766</v>
      </c>
    </row>
    <row r="13896" spans="1:7" x14ac:dyDescent="0.25">
      <c r="A13896" s="21" t="s">
        <v>2119</v>
      </c>
      <c r="B13896" s="25">
        <v>42951</v>
      </c>
      <c r="C13896" t="s">
        <v>6</v>
      </c>
      <c r="D13896" s="21" t="s">
        <v>3753</v>
      </c>
      <c r="E13896" s="21"/>
      <c r="F13896" s="55">
        <v>281.14</v>
      </c>
      <c r="G13896" s="21" t="s">
        <v>3178</v>
      </c>
    </row>
    <row r="13897" spans="1:7" x14ac:dyDescent="0.25">
      <c r="A13897" s="21" t="s">
        <v>2119</v>
      </c>
      <c r="B13897" s="25">
        <v>42951</v>
      </c>
      <c r="C13897" t="s">
        <v>6</v>
      </c>
      <c r="D13897" s="21" t="s">
        <v>3754</v>
      </c>
      <c r="E13897" s="21"/>
      <c r="F13897" s="55">
        <v>127.11</v>
      </c>
      <c r="G13897" s="21" t="s">
        <v>2969</v>
      </c>
    </row>
    <row r="13898" spans="1:7" x14ac:dyDescent="0.25">
      <c r="A13898" s="21" t="s">
        <v>2119</v>
      </c>
      <c r="B13898" s="25">
        <v>42951</v>
      </c>
      <c r="C13898" s="21" t="s">
        <v>6</v>
      </c>
      <c r="D13898" s="21" t="s">
        <v>3755</v>
      </c>
      <c r="E13898" s="21"/>
      <c r="F13898" s="55">
        <v>1301.01</v>
      </c>
      <c r="G13898" s="21" t="s">
        <v>3756</v>
      </c>
    </row>
    <row r="13899" spans="1:7" x14ac:dyDescent="0.25">
      <c r="A13899" s="21" t="s">
        <v>2119</v>
      </c>
      <c r="B13899" s="25">
        <v>42951</v>
      </c>
      <c r="C13899" s="21" t="s">
        <v>1230</v>
      </c>
      <c r="D13899" s="21" t="s">
        <v>3757</v>
      </c>
      <c r="E13899" s="21"/>
      <c r="F13899" s="55">
        <v>234.39</v>
      </c>
      <c r="G13899" s="21" t="s">
        <v>3627</v>
      </c>
    </row>
    <row r="13900" spans="1:7" x14ac:dyDescent="0.25">
      <c r="A13900" s="21" t="s">
        <v>2119</v>
      </c>
      <c r="B13900" s="25">
        <v>42951</v>
      </c>
      <c r="C13900" s="21" t="s">
        <v>6</v>
      </c>
      <c r="D13900" s="21" t="s">
        <v>3758</v>
      </c>
      <c r="E13900" s="21"/>
      <c r="F13900" s="55">
        <v>275.87</v>
      </c>
      <c r="G13900" s="21" t="s">
        <v>3716</v>
      </c>
    </row>
    <row r="13901" spans="1:7" x14ac:dyDescent="0.25">
      <c r="A13901" s="21" t="s">
        <v>2119</v>
      </c>
      <c r="B13901" s="25">
        <v>42951</v>
      </c>
      <c r="C13901" s="21" t="s">
        <v>1015</v>
      </c>
      <c r="D13901" s="21" t="s">
        <v>1216</v>
      </c>
      <c r="E13901" s="26">
        <v>500</v>
      </c>
      <c r="G13901" s="21" t="s">
        <v>3711</v>
      </c>
    </row>
    <row r="13902" spans="1:7" x14ac:dyDescent="0.25">
      <c r="A13902" s="21" t="s">
        <v>2119</v>
      </c>
      <c r="B13902" s="25">
        <v>42951</v>
      </c>
      <c r="C13902" s="21" t="s">
        <v>1015</v>
      </c>
      <c r="D13902" s="21" t="s">
        <v>260</v>
      </c>
      <c r="E13902" s="26">
        <v>225</v>
      </c>
      <c r="G13902" s="21" t="s">
        <v>3711</v>
      </c>
    </row>
    <row r="13903" spans="1:7" x14ac:dyDescent="0.25">
      <c r="A13903" s="21" t="s">
        <v>2119</v>
      </c>
      <c r="B13903" s="25">
        <v>42951</v>
      </c>
      <c r="C13903" s="21" t="s">
        <v>21</v>
      </c>
      <c r="D13903" s="21" t="s">
        <v>1382</v>
      </c>
      <c r="E13903" s="26">
        <v>5000</v>
      </c>
      <c r="G13903" s="21" t="s">
        <v>2969</v>
      </c>
    </row>
    <row r="13904" spans="1:7" x14ac:dyDescent="0.25">
      <c r="A13904" s="21" t="s">
        <v>2119</v>
      </c>
      <c r="B13904" s="25">
        <v>42951</v>
      </c>
      <c r="C13904" s="21" t="s">
        <v>21</v>
      </c>
      <c r="D13904" s="21" t="s">
        <v>1382</v>
      </c>
      <c r="E13904" s="26">
        <v>3500</v>
      </c>
      <c r="G13904" s="21" t="s">
        <v>2969</v>
      </c>
    </row>
    <row r="13905" spans="1:7" x14ac:dyDescent="0.25">
      <c r="A13905" s="21" t="s">
        <v>2119</v>
      </c>
      <c r="B13905" s="25">
        <v>42951</v>
      </c>
      <c r="C13905" s="21" t="s">
        <v>21</v>
      </c>
      <c r="D13905" s="21" t="s">
        <v>937</v>
      </c>
      <c r="E13905" s="26">
        <v>300</v>
      </c>
      <c r="G13905" s="21" t="s">
        <v>3716</v>
      </c>
    </row>
    <row r="13906" spans="1:7" x14ac:dyDescent="0.25">
      <c r="A13906" s="21" t="s">
        <v>2119</v>
      </c>
      <c r="B13906" s="25">
        <v>42951</v>
      </c>
      <c r="C13906" s="21" t="s">
        <v>21</v>
      </c>
      <c r="D13906" s="21" t="s">
        <v>937</v>
      </c>
      <c r="E13906" s="26">
        <v>300</v>
      </c>
      <c r="G13906" s="21" t="s">
        <v>3163</v>
      </c>
    </row>
    <row r="13907" spans="1:7" x14ac:dyDescent="0.25">
      <c r="A13907" s="21" t="s">
        <v>2119</v>
      </c>
      <c r="B13907" s="25">
        <v>42951</v>
      </c>
      <c r="C13907" s="21" t="s">
        <v>21</v>
      </c>
      <c r="D13907" s="21" t="s">
        <v>937</v>
      </c>
      <c r="E13907" s="26">
        <v>300</v>
      </c>
      <c r="G13907" s="21" t="s">
        <v>3004</v>
      </c>
    </row>
    <row r="13908" spans="1:7" x14ac:dyDescent="0.25">
      <c r="A13908" s="21" t="s">
        <v>2119</v>
      </c>
      <c r="B13908" s="25">
        <v>42951</v>
      </c>
      <c r="C13908" s="21" t="s">
        <v>6</v>
      </c>
      <c r="D13908" s="21" t="s">
        <v>3709</v>
      </c>
      <c r="F13908" s="26">
        <v>425.68</v>
      </c>
      <c r="G13908" s="21" t="s">
        <v>3766</v>
      </c>
    </row>
    <row r="13909" spans="1:7" x14ac:dyDescent="0.25">
      <c r="A13909" s="21" t="s">
        <v>2119</v>
      </c>
      <c r="B13909" s="25">
        <v>42951</v>
      </c>
      <c r="C13909" s="21" t="s">
        <v>6</v>
      </c>
      <c r="D13909" s="21" t="s">
        <v>3709</v>
      </c>
      <c r="F13909" s="26">
        <v>16.28</v>
      </c>
      <c r="G13909" s="21" t="s">
        <v>3766</v>
      </c>
    </row>
    <row r="13910" spans="1:7" x14ac:dyDescent="0.25">
      <c r="A13910" s="21" t="s">
        <v>2119</v>
      </c>
      <c r="B13910" s="25">
        <v>42952</v>
      </c>
      <c r="C13910" s="21" t="s">
        <v>1230</v>
      </c>
      <c r="D13910" s="21" t="s">
        <v>3759</v>
      </c>
      <c r="E13910" s="21"/>
      <c r="F13910" s="55">
        <v>30.09</v>
      </c>
      <c r="G13910" s="21" t="s">
        <v>1440</v>
      </c>
    </row>
    <row r="13911" spans="1:7" x14ac:dyDescent="0.25">
      <c r="A13911" s="21" t="s">
        <v>2119</v>
      </c>
      <c r="B13911" s="25">
        <v>42952</v>
      </c>
      <c r="C13911" s="21" t="s">
        <v>6</v>
      </c>
      <c r="D13911" s="21" t="s">
        <v>3760</v>
      </c>
      <c r="E13911" s="21"/>
      <c r="F13911" s="55">
        <v>66.23</v>
      </c>
      <c r="G13911" s="21" t="s">
        <v>3716</v>
      </c>
    </row>
    <row r="13912" spans="1:7" x14ac:dyDescent="0.25">
      <c r="A13912" s="21" t="s">
        <v>2119</v>
      </c>
      <c r="B13912" s="25">
        <v>42954</v>
      </c>
      <c r="C13912" s="21" t="s">
        <v>6</v>
      </c>
      <c r="D13912" s="21" t="s">
        <v>3761</v>
      </c>
      <c r="E13912" s="21"/>
      <c r="F13912" s="55">
        <v>160.63999999999999</v>
      </c>
      <c r="G13912" s="21" t="s">
        <v>326</v>
      </c>
    </row>
    <row r="13913" spans="1:7" x14ac:dyDescent="0.25">
      <c r="A13913" s="21" t="s">
        <v>2119</v>
      </c>
      <c r="B13913" s="25">
        <v>42954</v>
      </c>
      <c r="C13913" s="21" t="s">
        <v>6</v>
      </c>
      <c r="D13913" s="21" t="s">
        <v>3762</v>
      </c>
      <c r="E13913" s="21"/>
      <c r="F13913" s="55">
        <v>316.13</v>
      </c>
      <c r="G13913" s="21" t="s">
        <v>3716</v>
      </c>
    </row>
    <row r="13914" spans="1:7" x14ac:dyDescent="0.25">
      <c r="A13914" s="21" t="s">
        <v>2119</v>
      </c>
      <c r="B13914" s="25">
        <v>42954</v>
      </c>
      <c r="C13914" s="21" t="s">
        <v>6</v>
      </c>
      <c r="D13914" s="21" t="s">
        <v>3763</v>
      </c>
      <c r="E13914" s="21"/>
      <c r="F13914" s="55">
        <v>962.89</v>
      </c>
      <c r="G13914" s="21" t="s">
        <v>3716</v>
      </c>
    </row>
    <row r="13915" spans="1:7" x14ac:dyDescent="0.25">
      <c r="A13915" s="21" t="s">
        <v>2119</v>
      </c>
      <c r="B13915" s="25">
        <v>42954</v>
      </c>
      <c r="C13915" s="21" t="s">
        <v>6</v>
      </c>
      <c r="D13915" s="21" t="s">
        <v>3764</v>
      </c>
      <c r="E13915" s="21"/>
      <c r="F13915" s="55">
        <v>94.53</v>
      </c>
      <c r="G13915" s="21" t="s">
        <v>3673</v>
      </c>
    </row>
    <row r="13916" spans="1:7" x14ac:dyDescent="0.25">
      <c r="A13916" s="21" t="s">
        <v>2119</v>
      </c>
      <c r="B13916" s="25">
        <v>42954</v>
      </c>
      <c r="C13916" s="21" t="s">
        <v>6</v>
      </c>
      <c r="D13916" s="21" t="s">
        <v>3765</v>
      </c>
      <c r="E13916" s="21"/>
      <c r="F13916" s="55">
        <v>259.95999999999998</v>
      </c>
      <c r="G13916" s="21" t="s">
        <v>3766</v>
      </c>
    </row>
    <row r="13917" spans="1:7" x14ac:dyDescent="0.25">
      <c r="A13917" s="21" t="s">
        <v>2119</v>
      </c>
      <c r="B13917" s="25">
        <v>42954</v>
      </c>
      <c r="C13917" s="21" t="s">
        <v>1230</v>
      </c>
      <c r="D13917" s="21" t="s">
        <v>3767</v>
      </c>
      <c r="E13917" s="21"/>
      <c r="F13917" s="55">
        <v>78.94</v>
      </c>
      <c r="G13917" s="21" t="s">
        <v>3627</v>
      </c>
    </row>
    <row r="13918" spans="1:7" x14ac:dyDescent="0.25">
      <c r="A13918" s="21" t="s">
        <v>2119</v>
      </c>
      <c r="B13918" s="25">
        <v>42954</v>
      </c>
      <c r="C13918" s="21" t="s">
        <v>1015</v>
      </c>
      <c r="D13918" s="21" t="s">
        <v>1018</v>
      </c>
      <c r="E13918" s="26">
        <v>130</v>
      </c>
      <c r="G13918" s="21" t="s">
        <v>2734</v>
      </c>
    </row>
    <row r="13919" spans="1:7" x14ac:dyDescent="0.25">
      <c r="A13919" s="21" t="s">
        <v>2119</v>
      </c>
      <c r="B13919" s="25">
        <v>42954</v>
      </c>
      <c r="C13919" s="21" t="s">
        <v>1015</v>
      </c>
      <c r="D13919" s="21" t="s">
        <v>3798</v>
      </c>
      <c r="E13919" s="26">
        <v>1700</v>
      </c>
      <c r="G13919" s="21" t="s">
        <v>2762</v>
      </c>
    </row>
    <row r="13920" spans="1:7" x14ac:dyDescent="0.25">
      <c r="A13920" s="21" t="s">
        <v>2119</v>
      </c>
      <c r="B13920" s="25">
        <v>42954</v>
      </c>
      <c r="C13920" s="21" t="s">
        <v>21</v>
      </c>
      <c r="D13920" s="21" t="s">
        <v>40</v>
      </c>
      <c r="E13920" s="26">
        <v>5230</v>
      </c>
      <c r="G13920" s="21" t="s">
        <v>3673</v>
      </c>
    </row>
    <row r="13921" spans="1:7" x14ac:dyDescent="0.25">
      <c r="A13921" s="21" t="s">
        <v>2119</v>
      </c>
      <c r="B13921" s="25">
        <v>42954</v>
      </c>
      <c r="C13921" s="21" t="s">
        <v>21</v>
      </c>
      <c r="D13921" s="21" t="s">
        <v>40</v>
      </c>
      <c r="E13921" s="26">
        <v>1350</v>
      </c>
      <c r="G13921" s="21" t="s">
        <v>3163</v>
      </c>
    </row>
    <row r="13922" spans="1:7" x14ac:dyDescent="0.25">
      <c r="A13922" s="21" t="s">
        <v>2119</v>
      </c>
      <c r="B13922" s="25">
        <v>42954</v>
      </c>
      <c r="C13922" s="21" t="s">
        <v>21</v>
      </c>
      <c r="D13922" s="21" t="s">
        <v>40</v>
      </c>
      <c r="E13922" s="26">
        <v>1540</v>
      </c>
      <c r="G13922" s="21" t="s">
        <v>2762</v>
      </c>
    </row>
    <row r="13923" spans="1:7" x14ac:dyDescent="0.25">
      <c r="A13923" s="21" t="s">
        <v>2119</v>
      </c>
      <c r="B13923" s="25">
        <v>42954</v>
      </c>
      <c r="C13923" s="21" t="s">
        <v>21</v>
      </c>
      <c r="D13923" s="21" t="s">
        <v>40</v>
      </c>
      <c r="E13923" s="26">
        <v>150</v>
      </c>
      <c r="G13923" s="21" t="s">
        <v>3572</v>
      </c>
    </row>
    <row r="13924" spans="1:7" x14ac:dyDescent="0.25">
      <c r="A13924" s="21" t="s">
        <v>2119</v>
      </c>
      <c r="B13924" s="25">
        <v>42954</v>
      </c>
      <c r="C13924" s="21" t="s">
        <v>21</v>
      </c>
      <c r="D13924" s="21" t="s">
        <v>40</v>
      </c>
      <c r="E13924" s="26">
        <v>150</v>
      </c>
      <c r="G13924" s="21" t="s">
        <v>1666</v>
      </c>
    </row>
    <row r="13925" spans="1:7" x14ac:dyDescent="0.25">
      <c r="A13925" s="21" t="s">
        <v>2119</v>
      </c>
      <c r="B13925" s="25">
        <v>42954</v>
      </c>
      <c r="C13925" s="21" t="s">
        <v>21</v>
      </c>
      <c r="D13925" s="21" t="s">
        <v>40</v>
      </c>
      <c r="E13925" s="26">
        <v>260</v>
      </c>
      <c r="G13925" s="21" t="s">
        <v>376</v>
      </c>
    </row>
    <row r="13926" spans="1:7" x14ac:dyDescent="0.25">
      <c r="A13926" s="21" t="s">
        <v>2119</v>
      </c>
      <c r="B13926" s="25">
        <v>42954</v>
      </c>
      <c r="C13926" s="21" t="s">
        <v>21</v>
      </c>
      <c r="D13926" s="21" t="s">
        <v>40</v>
      </c>
      <c r="E13926" s="26">
        <v>820</v>
      </c>
      <c r="G13926" s="21" t="s">
        <v>3627</v>
      </c>
    </row>
    <row r="13927" spans="1:7" x14ac:dyDescent="0.25">
      <c r="A13927" s="21" t="s">
        <v>2119</v>
      </c>
      <c r="B13927" s="25">
        <v>42954</v>
      </c>
      <c r="C13927" s="21" t="s">
        <v>21</v>
      </c>
      <c r="D13927" s="21" t="s">
        <v>40</v>
      </c>
      <c r="E13927" s="26">
        <v>250</v>
      </c>
      <c r="G13927" s="21" t="s">
        <v>2734</v>
      </c>
    </row>
    <row r="13928" spans="1:7" x14ac:dyDescent="0.25">
      <c r="A13928" s="21" t="s">
        <v>2119</v>
      </c>
      <c r="B13928" s="25">
        <v>42954</v>
      </c>
      <c r="C13928" s="21" t="s">
        <v>21</v>
      </c>
      <c r="D13928" s="21" t="s">
        <v>40</v>
      </c>
      <c r="E13928" s="26">
        <v>150</v>
      </c>
      <c r="G13928" s="21" t="s">
        <v>62</v>
      </c>
    </row>
    <row r="13929" spans="1:7" x14ac:dyDescent="0.25">
      <c r="A13929" s="21" t="s">
        <v>2119</v>
      </c>
      <c r="B13929" s="25">
        <v>42954</v>
      </c>
      <c r="C13929" s="21" t="s">
        <v>21</v>
      </c>
      <c r="D13929" s="21" t="s">
        <v>40</v>
      </c>
      <c r="E13929" s="26">
        <v>150</v>
      </c>
      <c r="G13929" s="21" t="s">
        <v>1440</v>
      </c>
    </row>
    <row r="13930" spans="1:7" x14ac:dyDescent="0.25">
      <c r="A13930" s="21" t="s">
        <v>2119</v>
      </c>
      <c r="B13930" s="25">
        <v>42954</v>
      </c>
      <c r="C13930" s="21" t="s">
        <v>21</v>
      </c>
      <c r="D13930" s="21" t="s">
        <v>3507</v>
      </c>
      <c r="E13930" s="26">
        <v>1450</v>
      </c>
      <c r="G13930" s="21" t="s">
        <v>2762</v>
      </c>
    </row>
    <row r="13931" spans="1:7" x14ac:dyDescent="0.25">
      <c r="A13931" s="21" t="s">
        <v>2119</v>
      </c>
      <c r="B13931" s="25">
        <v>42954</v>
      </c>
      <c r="C13931" s="21" t="s">
        <v>21</v>
      </c>
      <c r="D13931" s="21" t="s">
        <v>947</v>
      </c>
      <c r="E13931" s="26">
        <v>2980</v>
      </c>
      <c r="G13931" s="21" t="s">
        <v>3004</v>
      </c>
    </row>
    <row r="13932" spans="1:7" x14ac:dyDescent="0.25">
      <c r="A13932" s="21" t="s">
        <v>2119</v>
      </c>
      <c r="B13932" s="25">
        <v>42954</v>
      </c>
      <c r="C13932" s="21" t="s">
        <v>21</v>
      </c>
      <c r="D13932" s="21" t="s">
        <v>947</v>
      </c>
      <c r="E13932" s="26">
        <v>3095</v>
      </c>
      <c r="G13932" s="21" t="s">
        <v>1440</v>
      </c>
    </row>
    <row r="13933" spans="1:7" x14ac:dyDescent="0.25">
      <c r="A13933" s="21" t="s">
        <v>2119</v>
      </c>
      <c r="B13933" s="25">
        <v>42954</v>
      </c>
      <c r="C13933" s="21" t="s">
        <v>21</v>
      </c>
      <c r="D13933" s="21" t="s">
        <v>947</v>
      </c>
      <c r="E13933" s="26">
        <v>870</v>
      </c>
      <c r="G13933" s="21" t="s">
        <v>3326</v>
      </c>
    </row>
    <row r="13934" spans="1:7" x14ac:dyDescent="0.25">
      <c r="A13934" s="21" t="s">
        <v>2119</v>
      </c>
      <c r="B13934" s="25">
        <v>42954</v>
      </c>
      <c r="C13934" s="21" t="s">
        <v>21</v>
      </c>
      <c r="D13934" s="21" t="s">
        <v>947</v>
      </c>
      <c r="E13934" s="26">
        <v>2430</v>
      </c>
      <c r="G13934" s="21" t="s">
        <v>3341</v>
      </c>
    </row>
    <row r="13935" spans="1:7" x14ac:dyDescent="0.25">
      <c r="A13935" s="21" t="s">
        <v>2119</v>
      </c>
      <c r="B13935" s="25">
        <v>42954</v>
      </c>
      <c r="C13935" s="21" t="s">
        <v>21</v>
      </c>
      <c r="D13935" s="21" t="s">
        <v>947</v>
      </c>
      <c r="E13935" s="26">
        <v>1800</v>
      </c>
      <c r="G13935" s="21" t="s">
        <v>3572</v>
      </c>
    </row>
    <row r="13936" spans="1:7" x14ac:dyDescent="0.25">
      <c r="A13936" s="21" t="s">
        <v>2119</v>
      </c>
      <c r="B13936" s="25">
        <v>42954</v>
      </c>
      <c r="C13936" s="21" t="s">
        <v>21</v>
      </c>
      <c r="D13936" s="21" t="s">
        <v>947</v>
      </c>
      <c r="E13936" s="26">
        <v>1035</v>
      </c>
      <c r="G13936" s="21" t="s">
        <v>3514</v>
      </c>
    </row>
    <row r="13937" spans="1:7" x14ac:dyDescent="0.25">
      <c r="A13937" s="21" t="s">
        <v>2119</v>
      </c>
      <c r="B13937" s="25">
        <v>42954</v>
      </c>
      <c r="C13937" s="21" t="s">
        <v>21</v>
      </c>
      <c r="D13937" s="21" t="s">
        <v>947</v>
      </c>
      <c r="E13937" s="26">
        <v>5940</v>
      </c>
      <c r="G13937" s="21" t="s">
        <v>2969</v>
      </c>
    </row>
    <row r="13938" spans="1:7" x14ac:dyDescent="0.25">
      <c r="A13938" s="21" t="s">
        <v>2119</v>
      </c>
      <c r="B13938" s="25">
        <v>42954</v>
      </c>
      <c r="C13938" s="21" t="s">
        <v>21</v>
      </c>
      <c r="D13938" s="21" t="s">
        <v>947</v>
      </c>
      <c r="E13938" s="26">
        <v>1170</v>
      </c>
      <c r="G13938" s="21" t="s">
        <v>3711</v>
      </c>
    </row>
    <row r="13939" spans="1:7" x14ac:dyDescent="0.25">
      <c r="A13939" s="21" t="s">
        <v>2119</v>
      </c>
      <c r="B13939" s="25">
        <v>42954</v>
      </c>
      <c r="C13939" s="21" t="s">
        <v>21</v>
      </c>
      <c r="D13939" s="21" t="s">
        <v>947</v>
      </c>
      <c r="E13939" s="26">
        <v>3465</v>
      </c>
      <c r="G13939" s="21" t="s">
        <v>3163</v>
      </c>
    </row>
    <row r="13940" spans="1:7" x14ac:dyDescent="0.25">
      <c r="A13940" t="s">
        <v>2119</v>
      </c>
      <c r="B13940" s="25">
        <v>42955</v>
      </c>
      <c r="C13940" s="21" t="s">
        <v>1230</v>
      </c>
      <c r="D13940" s="21" t="s">
        <v>3768</v>
      </c>
      <c r="E13940" s="21"/>
      <c r="F13940" s="55">
        <v>284.8</v>
      </c>
      <c r="G13940" s="21" t="s">
        <v>1666</v>
      </c>
    </row>
    <row r="13941" spans="1:7" x14ac:dyDescent="0.25">
      <c r="A13941" s="21" t="s">
        <v>2119</v>
      </c>
      <c r="B13941" s="25">
        <v>42955</v>
      </c>
      <c r="C13941" s="21" t="s">
        <v>1230</v>
      </c>
      <c r="D13941" s="21" t="s">
        <v>3769</v>
      </c>
      <c r="E13941" s="21"/>
      <c r="F13941" s="55">
        <v>191.95</v>
      </c>
      <c r="G13941" s="21" t="s">
        <v>3627</v>
      </c>
    </row>
    <row r="13942" spans="1:7" x14ac:dyDescent="0.25">
      <c r="A13942" s="21" t="s">
        <v>2119</v>
      </c>
      <c r="B13942" s="25">
        <v>42955</v>
      </c>
      <c r="C13942" s="21" t="s">
        <v>6</v>
      </c>
      <c r="D13942" s="21" t="s">
        <v>3770</v>
      </c>
      <c r="E13942" s="21"/>
      <c r="F13942" s="55">
        <v>149.94999999999999</v>
      </c>
      <c r="G13942" s="21" t="s">
        <v>3716</v>
      </c>
    </row>
    <row r="13943" spans="1:7" x14ac:dyDescent="0.25">
      <c r="A13943" s="21" t="s">
        <v>2119</v>
      </c>
      <c r="B13943" s="25">
        <v>42955</v>
      </c>
      <c r="C13943" s="21" t="s">
        <v>6</v>
      </c>
      <c r="D13943" s="21" t="s">
        <v>3771</v>
      </c>
      <c r="E13943" s="21"/>
      <c r="F13943" s="55">
        <v>2433.8000000000002</v>
      </c>
      <c r="G13943" s="21" t="s">
        <v>2762</v>
      </c>
    </row>
    <row r="13944" spans="1:7" x14ac:dyDescent="0.25">
      <c r="A13944" s="21" t="s">
        <v>2119</v>
      </c>
      <c r="B13944" s="25">
        <v>42955</v>
      </c>
      <c r="C13944" s="21" t="s">
        <v>1015</v>
      </c>
      <c r="D13944" s="21" t="s">
        <v>1055</v>
      </c>
      <c r="E13944" s="26">
        <v>16997.52</v>
      </c>
      <c r="G13944" s="21" t="s">
        <v>3870</v>
      </c>
    </row>
    <row r="13945" spans="1:7" x14ac:dyDescent="0.25">
      <c r="A13945" s="21" t="s">
        <v>2119</v>
      </c>
      <c r="B13945" s="25">
        <v>42955</v>
      </c>
      <c r="C13945" s="21" t="s">
        <v>21</v>
      </c>
      <c r="D13945" s="21" t="s">
        <v>3801</v>
      </c>
      <c r="E13945" s="26">
        <v>3000</v>
      </c>
      <c r="G13945" s="21" t="s">
        <v>2121</v>
      </c>
    </row>
    <row r="13946" spans="1:7" x14ac:dyDescent="0.25">
      <c r="A13946" s="21" t="s">
        <v>2119</v>
      </c>
      <c r="B13946" s="25">
        <v>42955</v>
      </c>
      <c r="C13946" s="21" t="s">
        <v>21</v>
      </c>
      <c r="D13946" s="21" t="s">
        <v>452</v>
      </c>
      <c r="E13946" s="26">
        <v>700</v>
      </c>
      <c r="G13946" s="21" t="s">
        <v>2969</v>
      </c>
    </row>
    <row r="13947" spans="1:7" x14ac:dyDescent="0.25">
      <c r="A13947" s="21" t="s">
        <v>2119</v>
      </c>
      <c r="B13947" s="25">
        <v>42955</v>
      </c>
      <c r="C13947" s="21" t="s">
        <v>21</v>
      </c>
      <c r="D13947" s="21" t="s">
        <v>452</v>
      </c>
      <c r="E13947" s="26">
        <v>700</v>
      </c>
      <c r="G13947" s="21" t="s">
        <v>356</v>
      </c>
    </row>
    <row r="13948" spans="1:7" x14ac:dyDescent="0.25">
      <c r="A13948" s="21" t="s">
        <v>2119</v>
      </c>
      <c r="B13948" s="25">
        <v>42956</v>
      </c>
      <c r="C13948" s="21" t="s">
        <v>6</v>
      </c>
      <c r="D13948" s="21" t="s">
        <v>3772</v>
      </c>
      <c r="E13948" s="21"/>
      <c r="F13948" s="55">
        <v>112.23</v>
      </c>
      <c r="G13948" s="21" t="s">
        <v>3716</v>
      </c>
    </row>
    <row r="13949" spans="1:7" x14ac:dyDescent="0.25">
      <c r="A13949" s="21" t="s">
        <v>2119</v>
      </c>
      <c r="B13949" s="25">
        <v>42956</v>
      </c>
      <c r="C13949" s="21" t="s">
        <v>6</v>
      </c>
      <c r="D13949" s="21" t="s">
        <v>3773</v>
      </c>
      <c r="E13949" s="21"/>
      <c r="F13949" s="55">
        <v>179.2</v>
      </c>
      <c r="G13949" s="21" t="s">
        <v>3716</v>
      </c>
    </row>
    <row r="13950" spans="1:7" x14ac:dyDescent="0.25">
      <c r="A13950" s="21" t="s">
        <v>2119</v>
      </c>
      <c r="B13950" s="25">
        <v>42956</v>
      </c>
      <c r="C13950" s="21" t="s">
        <v>21</v>
      </c>
      <c r="D13950" s="21" t="s">
        <v>1487</v>
      </c>
      <c r="E13950" s="26">
        <v>50</v>
      </c>
      <c r="G13950" s="21" t="s">
        <v>3004</v>
      </c>
    </row>
    <row r="13951" spans="1:7" x14ac:dyDescent="0.25">
      <c r="A13951" s="21" t="s">
        <v>2119</v>
      </c>
      <c r="B13951" s="25">
        <v>42957</v>
      </c>
      <c r="C13951" s="21" t="s">
        <v>1230</v>
      </c>
      <c r="D13951" s="21" t="s">
        <v>3774</v>
      </c>
      <c r="E13951" s="21"/>
      <c r="F13951" s="55">
        <v>69.25</v>
      </c>
      <c r="G13951" s="21" t="s">
        <v>3870</v>
      </c>
    </row>
    <row r="13952" spans="1:7" x14ac:dyDescent="0.25">
      <c r="A13952" s="21" t="s">
        <v>2119</v>
      </c>
      <c r="B13952" s="25">
        <v>42957</v>
      </c>
      <c r="C13952" s="21" t="s">
        <v>1230</v>
      </c>
      <c r="D13952" s="21" t="s">
        <v>3775</v>
      </c>
      <c r="E13952" s="21"/>
      <c r="F13952" s="55">
        <v>55.06</v>
      </c>
      <c r="G13952" s="21" t="s">
        <v>3870</v>
      </c>
    </row>
    <row r="13953" spans="1:7" x14ac:dyDescent="0.25">
      <c r="A13953" s="21" t="s">
        <v>2119</v>
      </c>
      <c r="B13953" s="25">
        <v>42957</v>
      </c>
      <c r="C13953" s="21" t="s">
        <v>1230</v>
      </c>
      <c r="D13953" s="21" t="s">
        <v>3776</v>
      </c>
      <c r="E13953" s="21"/>
      <c r="F13953" s="55">
        <v>259.5</v>
      </c>
      <c r="G13953" s="21" t="s">
        <v>3572</v>
      </c>
    </row>
    <row r="13954" spans="1:7" x14ac:dyDescent="0.25">
      <c r="A13954" s="21" t="s">
        <v>2119</v>
      </c>
      <c r="B13954" s="25">
        <v>42957</v>
      </c>
      <c r="C13954" s="21" t="s">
        <v>6</v>
      </c>
      <c r="D13954" s="21" t="s">
        <v>3777</v>
      </c>
      <c r="E13954" s="21"/>
      <c r="F13954" s="55">
        <v>505.05</v>
      </c>
      <c r="G13954" s="21" t="s">
        <v>3716</v>
      </c>
    </row>
    <row r="13955" spans="1:7" x14ac:dyDescent="0.25">
      <c r="A13955" s="21" t="s">
        <v>2119</v>
      </c>
      <c r="B13955" s="25">
        <v>42957</v>
      </c>
      <c r="C13955" s="21" t="s">
        <v>1230</v>
      </c>
      <c r="D13955" s="21" t="s">
        <v>3778</v>
      </c>
      <c r="E13955" s="21"/>
      <c r="F13955" s="55">
        <v>441.91</v>
      </c>
      <c r="G13955" s="21" t="s">
        <v>3163</v>
      </c>
    </row>
    <row r="13956" spans="1:7" x14ac:dyDescent="0.25">
      <c r="A13956" s="21" t="s">
        <v>2119</v>
      </c>
      <c r="B13956" s="25">
        <v>42957</v>
      </c>
      <c r="C13956" s="21" t="s">
        <v>6</v>
      </c>
      <c r="D13956" s="21" t="s">
        <v>3779</v>
      </c>
      <c r="E13956" s="21"/>
      <c r="F13956" s="55">
        <v>85.86</v>
      </c>
      <c r="G13956" s="21" t="s">
        <v>3716</v>
      </c>
    </row>
    <row r="13957" spans="1:7" x14ac:dyDescent="0.25">
      <c r="A13957" s="21" t="s">
        <v>2119</v>
      </c>
      <c r="B13957" s="25">
        <v>42958</v>
      </c>
      <c r="C13957" s="21">
        <v>3014551503</v>
      </c>
      <c r="D13957" s="21" t="s">
        <v>3780</v>
      </c>
      <c r="E13957" s="21"/>
      <c r="F13957" s="55">
        <v>404.23</v>
      </c>
      <c r="G13957" t="s">
        <v>3874</v>
      </c>
    </row>
    <row r="13958" spans="1:7" x14ac:dyDescent="0.25">
      <c r="A13958" s="21" t="s">
        <v>2119</v>
      </c>
      <c r="B13958" s="25">
        <v>42958</v>
      </c>
      <c r="C13958" s="21" t="s">
        <v>1230</v>
      </c>
      <c r="D13958" s="21" t="s">
        <v>3781</v>
      </c>
      <c r="E13958" s="21"/>
      <c r="F13958" s="55">
        <v>701.46</v>
      </c>
      <c r="G13958" s="21" t="s">
        <v>3716</v>
      </c>
    </row>
    <row r="13959" spans="1:7" x14ac:dyDescent="0.25">
      <c r="A13959" s="21" t="s">
        <v>2119</v>
      </c>
      <c r="B13959" s="25">
        <v>42958</v>
      </c>
      <c r="C13959" s="21" t="s">
        <v>6</v>
      </c>
      <c r="D13959" s="21" t="s">
        <v>3782</v>
      </c>
      <c r="E13959" s="21"/>
      <c r="F13959" s="55">
        <v>364.28</v>
      </c>
      <c r="G13959" s="21" t="s">
        <v>3716</v>
      </c>
    </row>
    <row r="13960" spans="1:7" x14ac:dyDescent="0.25">
      <c r="A13960" s="21" t="s">
        <v>2119</v>
      </c>
      <c r="B13960" s="25">
        <v>42958</v>
      </c>
      <c r="C13960" s="21" t="s">
        <v>1230</v>
      </c>
      <c r="D13960" s="21" t="s">
        <v>3783</v>
      </c>
      <c r="E13960" s="21"/>
      <c r="F13960" s="55">
        <v>699.49</v>
      </c>
      <c r="G13960" s="21" t="s">
        <v>3627</v>
      </c>
    </row>
    <row r="13961" spans="1:7" x14ac:dyDescent="0.25">
      <c r="A13961" s="21" t="s">
        <v>2119</v>
      </c>
      <c r="B13961" s="25">
        <v>42958</v>
      </c>
      <c r="C13961" s="21" t="s">
        <v>1230</v>
      </c>
      <c r="D13961" s="21" t="s">
        <v>3784</v>
      </c>
      <c r="E13961" s="21"/>
      <c r="F13961" s="55">
        <v>601.85</v>
      </c>
      <c r="G13961" s="21" t="s">
        <v>3163</v>
      </c>
    </row>
    <row r="13962" spans="1:7" x14ac:dyDescent="0.25">
      <c r="A13962" s="21" t="s">
        <v>2119</v>
      </c>
      <c r="B13962" s="25">
        <v>42958</v>
      </c>
      <c r="C13962" s="21" t="s">
        <v>6</v>
      </c>
      <c r="D13962" s="21" t="s">
        <v>3785</v>
      </c>
      <c r="E13962" s="21"/>
      <c r="F13962" s="55">
        <v>321.20999999999998</v>
      </c>
      <c r="G13962" s="21" t="s">
        <v>2762</v>
      </c>
    </row>
    <row r="13963" spans="1:7" x14ac:dyDescent="0.25">
      <c r="A13963" s="21" t="s">
        <v>2119</v>
      </c>
      <c r="B13963" s="25">
        <v>42958</v>
      </c>
      <c r="C13963" s="21" t="s">
        <v>6</v>
      </c>
      <c r="D13963" s="21" t="s">
        <v>3786</v>
      </c>
      <c r="E13963" s="21"/>
      <c r="F13963" s="55">
        <v>128.86000000000001</v>
      </c>
      <c r="G13963" s="21" t="s">
        <v>3673</v>
      </c>
    </row>
    <row r="13964" spans="1:7" x14ac:dyDescent="0.25">
      <c r="A13964" s="21" t="s">
        <v>2119</v>
      </c>
      <c r="B13964" s="25">
        <v>42958</v>
      </c>
      <c r="C13964" s="21" t="s">
        <v>6</v>
      </c>
      <c r="D13964" s="21" t="s">
        <v>3787</v>
      </c>
      <c r="E13964" s="21"/>
      <c r="F13964" s="55">
        <v>101.47</v>
      </c>
      <c r="G13964" s="21" t="s">
        <v>2969</v>
      </c>
    </row>
    <row r="13965" spans="1:7" x14ac:dyDescent="0.25">
      <c r="A13965" s="21" t="s">
        <v>2119</v>
      </c>
      <c r="B13965" s="25">
        <v>42958</v>
      </c>
      <c r="C13965" s="21">
        <v>146089034818</v>
      </c>
      <c r="D13965" s="21" t="s">
        <v>3788</v>
      </c>
      <c r="E13965" s="21"/>
      <c r="F13965" s="55">
        <v>715.58</v>
      </c>
      <c r="G13965" s="21" t="s">
        <v>3341</v>
      </c>
    </row>
    <row r="13966" spans="1:7" x14ac:dyDescent="0.25">
      <c r="A13966" s="21" t="s">
        <v>2119</v>
      </c>
      <c r="B13966" s="25">
        <v>42958</v>
      </c>
      <c r="C13966" s="21" t="s">
        <v>6</v>
      </c>
      <c r="D13966" s="21" t="s">
        <v>3771</v>
      </c>
      <c r="E13966" s="21"/>
      <c r="F13966" s="55">
        <v>-83.87</v>
      </c>
      <c r="G13966" s="21" t="s">
        <v>2762</v>
      </c>
    </row>
    <row r="13967" spans="1:7" x14ac:dyDescent="0.25">
      <c r="A13967" s="21" t="s">
        <v>2119</v>
      </c>
      <c r="B13967" s="25">
        <v>42958</v>
      </c>
      <c r="C13967" s="21">
        <v>3014551503</v>
      </c>
      <c r="D13967" s="21" t="s">
        <v>3771</v>
      </c>
      <c r="E13967" s="21"/>
      <c r="F13967" s="55">
        <v>83.05</v>
      </c>
      <c r="G13967" s="21" t="s">
        <v>2762</v>
      </c>
    </row>
    <row r="13968" spans="1:7" x14ac:dyDescent="0.25">
      <c r="A13968" s="21" t="s">
        <v>2119</v>
      </c>
      <c r="B13968" s="25">
        <v>42958</v>
      </c>
      <c r="C13968" s="21" t="s">
        <v>1015</v>
      </c>
      <c r="D13968" s="21" t="s">
        <v>1382</v>
      </c>
      <c r="E13968" s="26">
        <v>1000</v>
      </c>
      <c r="G13968" s="21" t="s">
        <v>2969</v>
      </c>
    </row>
    <row r="13969" spans="1:7" x14ac:dyDescent="0.25">
      <c r="A13969" s="21" t="s">
        <v>2119</v>
      </c>
      <c r="B13969" s="25">
        <v>42958</v>
      </c>
      <c r="C13969" s="21" t="s">
        <v>1015</v>
      </c>
      <c r="D13969" s="21" t="s">
        <v>1419</v>
      </c>
      <c r="E13969" s="26">
        <v>5500</v>
      </c>
      <c r="G13969" s="21" t="s">
        <v>3716</v>
      </c>
    </row>
    <row r="13970" spans="1:7" x14ac:dyDescent="0.25">
      <c r="A13970" s="21" t="s">
        <v>2119</v>
      </c>
      <c r="B13970" s="25">
        <v>42958</v>
      </c>
      <c r="C13970" s="21" t="s">
        <v>21</v>
      </c>
      <c r="D13970" s="21" t="s">
        <v>255</v>
      </c>
      <c r="E13970" s="26">
        <v>2000</v>
      </c>
      <c r="G13970" s="21" t="s">
        <v>3756</v>
      </c>
    </row>
    <row r="13971" spans="1:7" x14ac:dyDescent="0.25">
      <c r="A13971" s="21" t="s">
        <v>2119</v>
      </c>
      <c r="B13971" s="25">
        <v>42958</v>
      </c>
      <c r="C13971" s="21" t="s">
        <v>21</v>
      </c>
      <c r="D13971" s="21" t="s">
        <v>255</v>
      </c>
      <c r="E13971" s="26">
        <v>2000</v>
      </c>
      <c r="G13971" s="21" t="s">
        <v>3716</v>
      </c>
    </row>
    <row r="13972" spans="1:7" x14ac:dyDescent="0.25">
      <c r="A13972" s="21" t="s">
        <v>2119</v>
      </c>
      <c r="B13972" s="25">
        <v>42958</v>
      </c>
      <c r="C13972" s="21" t="s">
        <v>21</v>
      </c>
      <c r="D13972" s="21" t="s">
        <v>255</v>
      </c>
      <c r="E13972" s="26">
        <v>800</v>
      </c>
      <c r="G13972" s="21" t="s">
        <v>3627</v>
      </c>
    </row>
    <row r="13973" spans="1:7" x14ac:dyDescent="0.25">
      <c r="A13973" s="21" t="s">
        <v>2119</v>
      </c>
      <c r="B13973" s="25">
        <v>42958</v>
      </c>
      <c r="C13973" s="21" t="s">
        <v>6</v>
      </c>
      <c r="D13973" s="21" t="s">
        <v>216</v>
      </c>
      <c r="F13973" s="26">
        <v>98.64</v>
      </c>
      <c r="G13973" s="21" t="s">
        <v>3756</v>
      </c>
    </row>
    <row r="13974" spans="1:7" x14ac:dyDescent="0.25">
      <c r="A13974" s="21" t="s">
        <v>2119</v>
      </c>
      <c r="B13974" s="25">
        <v>42958</v>
      </c>
      <c r="C13974" s="21" t="s">
        <v>275</v>
      </c>
      <c r="D13974" s="21" t="s">
        <v>3780</v>
      </c>
      <c r="F13974" s="26">
        <v>404.23</v>
      </c>
      <c r="G13974" s="21" t="s">
        <v>3874</v>
      </c>
    </row>
    <row r="13975" spans="1:7" x14ac:dyDescent="0.25">
      <c r="A13975" s="21" t="s">
        <v>2119</v>
      </c>
      <c r="B13975" s="25">
        <v>42959</v>
      </c>
      <c r="C13975" s="21" t="s">
        <v>1230</v>
      </c>
      <c r="D13975" s="21" t="s">
        <v>3789</v>
      </c>
      <c r="E13975" s="21"/>
      <c r="F13975" s="55">
        <v>280.08</v>
      </c>
      <c r="G13975" s="21" t="s">
        <v>3627</v>
      </c>
    </row>
    <row r="13976" spans="1:7" x14ac:dyDescent="0.25">
      <c r="A13976" s="21" t="s">
        <v>2119</v>
      </c>
      <c r="B13976" s="25">
        <v>42959</v>
      </c>
      <c r="C13976" s="21" t="s">
        <v>1230</v>
      </c>
      <c r="D13976" s="21" t="s">
        <v>3790</v>
      </c>
      <c r="E13976" s="21"/>
      <c r="F13976" s="55">
        <v>459.04</v>
      </c>
      <c r="G13976" s="21" t="s">
        <v>3163</v>
      </c>
    </row>
    <row r="13977" spans="1:7" x14ac:dyDescent="0.25">
      <c r="A13977" s="21" t="s">
        <v>2119</v>
      </c>
      <c r="B13977" s="25">
        <v>42959</v>
      </c>
      <c r="C13977" s="21">
        <v>3014551503</v>
      </c>
      <c r="E13977" s="21"/>
      <c r="F13977" s="55">
        <v>27.91</v>
      </c>
      <c r="G13977" s="21" t="s">
        <v>17</v>
      </c>
    </row>
    <row r="13978" spans="1:7" x14ac:dyDescent="0.25">
      <c r="A13978" s="21" t="s">
        <v>2119</v>
      </c>
      <c r="B13978" s="25">
        <v>42961</v>
      </c>
      <c r="C13978" s="21" t="s">
        <v>6</v>
      </c>
      <c r="D13978" s="21" t="s">
        <v>3791</v>
      </c>
      <c r="E13978" s="21"/>
      <c r="F13978" s="55">
        <v>115.22</v>
      </c>
      <c r="G13978" s="21" t="s">
        <v>2969</v>
      </c>
    </row>
    <row r="13979" spans="1:7" x14ac:dyDescent="0.25">
      <c r="A13979" s="21" t="s">
        <v>2119</v>
      </c>
      <c r="B13979" s="25">
        <v>42961</v>
      </c>
      <c r="C13979" s="21" t="s">
        <v>6</v>
      </c>
      <c r="D13979" s="21" t="s">
        <v>3792</v>
      </c>
      <c r="E13979" s="21"/>
      <c r="F13979" s="55">
        <v>6.1</v>
      </c>
      <c r="G13979" s="21" t="s">
        <v>3178</v>
      </c>
    </row>
    <row r="13980" spans="1:7" x14ac:dyDescent="0.25">
      <c r="A13980" s="21" t="s">
        <v>2119</v>
      </c>
      <c r="B13980" s="25">
        <v>42961</v>
      </c>
      <c r="C13980" s="21" t="s">
        <v>6</v>
      </c>
      <c r="D13980" s="21" t="s">
        <v>3793</v>
      </c>
      <c r="E13980" s="21"/>
      <c r="F13980" s="55">
        <v>144.77000000000001</v>
      </c>
      <c r="G13980" s="21" t="s">
        <v>3673</v>
      </c>
    </row>
    <row r="13981" spans="1:7" x14ac:dyDescent="0.25">
      <c r="A13981" s="21" t="s">
        <v>2119</v>
      </c>
      <c r="B13981" s="25">
        <v>42961</v>
      </c>
      <c r="C13981" s="21" t="s">
        <v>1230</v>
      </c>
      <c r="D13981" s="21" t="s">
        <v>3794</v>
      </c>
      <c r="E13981" s="21"/>
      <c r="F13981" s="55">
        <v>339.61</v>
      </c>
      <c r="G13981" s="21" t="s">
        <v>3627</v>
      </c>
    </row>
    <row r="13982" spans="1:7" x14ac:dyDescent="0.25">
      <c r="A13982" s="21" t="s">
        <v>2119</v>
      </c>
      <c r="B13982" s="25">
        <v>42961</v>
      </c>
      <c r="C13982" s="21" t="s">
        <v>1230</v>
      </c>
      <c r="D13982" s="21" t="s">
        <v>3795</v>
      </c>
      <c r="E13982" s="21"/>
      <c r="F13982" s="55">
        <v>566.71</v>
      </c>
      <c r="G13982" s="21" t="s">
        <v>3627</v>
      </c>
    </row>
    <row r="13983" spans="1:7" x14ac:dyDescent="0.25">
      <c r="A13983" s="21" t="s">
        <v>2119</v>
      </c>
      <c r="B13983" s="25">
        <v>42961</v>
      </c>
      <c r="C13983" s="21" t="s">
        <v>1230</v>
      </c>
      <c r="D13983" s="21" t="s">
        <v>3796</v>
      </c>
      <c r="E13983" s="21"/>
      <c r="F13983" s="55">
        <v>532.91</v>
      </c>
      <c r="G13983" s="21" t="s">
        <v>3163</v>
      </c>
    </row>
    <row r="13984" spans="1:7" x14ac:dyDescent="0.25">
      <c r="A13984" s="21" t="s">
        <v>2119</v>
      </c>
      <c r="B13984" s="25">
        <v>42961</v>
      </c>
      <c r="C13984" s="21" t="s">
        <v>6</v>
      </c>
      <c r="D13984" s="21" t="s">
        <v>3709</v>
      </c>
      <c r="F13984" s="26">
        <v>105.39</v>
      </c>
      <c r="G13984" s="21" t="s">
        <v>3766</v>
      </c>
    </row>
    <row r="13985" spans="1:7" x14ac:dyDescent="0.25">
      <c r="A13985" s="21" t="s">
        <v>2119</v>
      </c>
      <c r="B13985" s="25">
        <v>42961</v>
      </c>
      <c r="C13985" s="21" t="s">
        <v>6</v>
      </c>
      <c r="D13985" s="21" t="s">
        <v>3709</v>
      </c>
      <c r="F13985" s="26">
        <v>247.15</v>
      </c>
      <c r="G13985" s="21" t="s">
        <v>2762</v>
      </c>
    </row>
    <row r="13986" spans="1:7" x14ac:dyDescent="0.25">
      <c r="A13986" s="21" t="s">
        <v>2119</v>
      </c>
      <c r="B13986" s="25">
        <v>42961</v>
      </c>
      <c r="C13986" s="21" t="s">
        <v>6</v>
      </c>
      <c r="D13986" s="21" t="s">
        <v>3805</v>
      </c>
      <c r="E13986" s="21"/>
      <c r="F13986" s="55">
        <v>520.85</v>
      </c>
      <c r="G13986" s="21" t="s">
        <v>3716</v>
      </c>
    </row>
    <row r="13987" spans="1:7" x14ac:dyDescent="0.25">
      <c r="A13987" s="21" t="s">
        <v>2119</v>
      </c>
      <c r="B13987" s="25">
        <v>42961</v>
      </c>
      <c r="C13987" s="21" t="s">
        <v>6</v>
      </c>
      <c r="D13987" s="21" t="s">
        <v>3806</v>
      </c>
      <c r="E13987" s="21"/>
      <c r="F13987" s="55">
        <v>47.7</v>
      </c>
      <c r="G13987" s="21" t="s">
        <v>3716</v>
      </c>
    </row>
    <row r="13988" spans="1:7" x14ac:dyDescent="0.25">
      <c r="A13988" s="21" t="s">
        <v>2119</v>
      </c>
      <c r="B13988" s="25">
        <v>42961</v>
      </c>
      <c r="C13988" s="21" t="s">
        <v>1015</v>
      </c>
      <c r="D13988" s="21" t="s">
        <v>1018</v>
      </c>
      <c r="E13988" s="26">
        <v>110</v>
      </c>
      <c r="G13988" s="21" t="s">
        <v>2121</v>
      </c>
    </row>
    <row r="13989" spans="1:7" x14ac:dyDescent="0.25">
      <c r="A13989" s="21" t="s">
        <v>2119</v>
      </c>
      <c r="B13989" s="25">
        <v>42961</v>
      </c>
      <c r="C13989" s="21" t="s">
        <v>1015</v>
      </c>
      <c r="D13989" s="21" t="s">
        <v>1216</v>
      </c>
      <c r="E13989" s="26">
        <v>400</v>
      </c>
      <c r="G13989" s="21" t="s">
        <v>2762</v>
      </c>
    </row>
    <row r="13990" spans="1:7" x14ac:dyDescent="0.25">
      <c r="A13990" s="21" t="s">
        <v>2119</v>
      </c>
      <c r="B13990" s="25">
        <v>42961</v>
      </c>
      <c r="C13990" s="21" t="s">
        <v>21</v>
      </c>
      <c r="D13990" s="21" t="s">
        <v>40</v>
      </c>
      <c r="E13990" s="26">
        <v>600</v>
      </c>
      <c r="G13990" s="21" t="s">
        <v>376</v>
      </c>
    </row>
    <row r="13991" spans="1:7" x14ac:dyDescent="0.25">
      <c r="A13991" s="21" t="s">
        <v>2119</v>
      </c>
      <c r="B13991" s="25">
        <v>42961</v>
      </c>
      <c r="C13991" s="21" t="s">
        <v>1015</v>
      </c>
      <c r="D13991" s="21" t="s">
        <v>40</v>
      </c>
      <c r="E13991" s="26">
        <v>2350</v>
      </c>
      <c r="G13991" s="21" t="s">
        <v>3163</v>
      </c>
    </row>
    <row r="13992" spans="1:7" x14ac:dyDescent="0.25">
      <c r="A13992" s="21" t="s">
        <v>2119</v>
      </c>
      <c r="B13992" s="25">
        <v>42961</v>
      </c>
      <c r="C13992" s="21" t="s">
        <v>1015</v>
      </c>
      <c r="D13992" s="21" t="s">
        <v>40</v>
      </c>
      <c r="E13992" s="26">
        <v>450</v>
      </c>
      <c r="G13992" s="21" t="s">
        <v>3572</v>
      </c>
    </row>
    <row r="13993" spans="1:7" x14ac:dyDescent="0.25">
      <c r="A13993" s="21" t="s">
        <v>2119</v>
      </c>
      <c r="B13993" s="25">
        <v>42961</v>
      </c>
      <c r="C13993" s="21" t="s">
        <v>1015</v>
      </c>
      <c r="D13993" s="21" t="s">
        <v>40</v>
      </c>
      <c r="E13993" s="26">
        <v>450</v>
      </c>
      <c r="G13993" s="21" t="s">
        <v>1666</v>
      </c>
    </row>
    <row r="13994" spans="1:7" x14ac:dyDescent="0.25">
      <c r="A13994" s="21" t="s">
        <v>2119</v>
      </c>
      <c r="B13994" s="25">
        <v>42961</v>
      </c>
      <c r="C13994" s="21" t="s">
        <v>1015</v>
      </c>
      <c r="D13994" s="21" t="s">
        <v>40</v>
      </c>
      <c r="E13994" s="26">
        <v>130</v>
      </c>
      <c r="G13994" s="21" t="s">
        <v>3870</v>
      </c>
    </row>
    <row r="13995" spans="1:7" x14ac:dyDescent="0.25">
      <c r="A13995" s="21" t="s">
        <v>2119</v>
      </c>
      <c r="B13995" s="25">
        <v>42961</v>
      </c>
      <c r="C13995" s="21" t="s">
        <v>21</v>
      </c>
      <c r="D13995" s="21" t="s">
        <v>40</v>
      </c>
      <c r="E13995" s="26">
        <v>1200</v>
      </c>
      <c r="G13995" s="21" t="s">
        <v>2969</v>
      </c>
    </row>
    <row r="13996" spans="1:7" x14ac:dyDescent="0.25">
      <c r="A13996" s="21" t="s">
        <v>2119</v>
      </c>
      <c r="B13996" s="25">
        <v>42961</v>
      </c>
      <c r="C13996" s="21" t="s">
        <v>1015</v>
      </c>
      <c r="D13996" s="21" t="s">
        <v>40</v>
      </c>
      <c r="E13996" s="26">
        <v>2465</v>
      </c>
      <c r="G13996" s="21" t="s">
        <v>3627</v>
      </c>
    </row>
    <row r="13997" spans="1:7" x14ac:dyDescent="0.25">
      <c r="A13997" s="21" t="s">
        <v>2119</v>
      </c>
      <c r="B13997" s="25">
        <v>42961</v>
      </c>
      <c r="C13997" s="21" t="s">
        <v>21</v>
      </c>
      <c r="D13997" s="21" t="s">
        <v>40</v>
      </c>
      <c r="E13997" s="26">
        <v>1940</v>
      </c>
      <c r="G13997" s="21" t="s">
        <v>3673</v>
      </c>
    </row>
    <row r="13998" spans="1:7" x14ac:dyDescent="0.25">
      <c r="A13998" s="21" t="s">
        <v>2119</v>
      </c>
      <c r="B13998" s="25">
        <v>42961</v>
      </c>
      <c r="C13998" s="21" t="s">
        <v>21</v>
      </c>
      <c r="D13998" s="21" t="s">
        <v>40</v>
      </c>
      <c r="E13998" s="26">
        <v>2365</v>
      </c>
      <c r="G13998" s="21" t="s">
        <v>2762</v>
      </c>
    </row>
    <row r="13999" spans="1:7" x14ac:dyDescent="0.25">
      <c r="A13999" s="21" t="s">
        <v>2119</v>
      </c>
      <c r="B13999" s="25">
        <v>42961</v>
      </c>
      <c r="C13999" s="21" t="s">
        <v>1015</v>
      </c>
      <c r="D13999" s="21" t="s">
        <v>1419</v>
      </c>
      <c r="E13999" s="26">
        <v>3950</v>
      </c>
      <c r="G13999" s="21" t="s">
        <v>3716</v>
      </c>
    </row>
    <row r="14000" spans="1:7" x14ac:dyDescent="0.25">
      <c r="A14000" s="21" t="s">
        <v>2119</v>
      </c>
      <c r="B14000" s="25">
        <v>42961</v>
      </c>
      <c r="C14000" s="21" t="s">
        <v>1015</v>
      </c>
      <c r="D14000" s="21" t="s">
        <v>3871</v>
      </c>
      <c r="E14000" s="26">
        <v>2150</v>
      </c>
      <c r="G14000" s="21" t="s">
        <v>3163</v>
      </c>
    </row>
    <row r="14001" spans="1:7" x14ac:dyDescent="0.25">
      <c r="A14001" s="21" t="s">
        <v>2119</v>
      </c>
      <c r="B14001" s="25">
        <v>42961</v>
      </c>
      <c r="C14001" s="21" t="s">
        <v>21</v>
      </c>
      <c r="D14001" s="21" t="s">
        <v>2675</v>
      </c>
      <c r="E14001" s="26">
        <v>3000</v>
      </c>
      <c r="G14001" s="21" t="s">
        <v>3673</v>
      </c>
    </row>
    <row r="14002" spans="1:7" x14ac:dyDescent="0.25">
      <c r="A14002" s="21" t="s">
        <v>2119</v>
      </c>
      <c r="B14002" s="25">
        <v>42962</v>
      </c>
      <c r="C14002" s="21" t="s">
        <v>6</v>
      </c>
      <c r="D14002" s="21" t="s">
        <v>3807</v>
      </c>
      <c r="E14002" s="21"/>
      <c r="F14002" s="55">
        <v>149.65</v>
      </c>
      <c r="G14002" s="21" t="s">
        <v>3178</v>
      </c>
    </row>
    <row r="14003" spans="1:7" x14ac:dyDescent="0.25">
      <c r="A14003" s="21" t="s">
        <v>2119</v>
      </c>
      <c r="B14003" s="25">
        <v>42962</v>
      </c>
      <c r="C14003" s="21" t="s">
        <v>1230</v>
      </c>
      <c r="D14003" s="21" t="s">
        <v>3808</v>
      </c>
      <c r="E14003" s="21"/>
      <c r="F14003" s="55">
        <v>1591.55</v>
      </c>
      <c r="G14003" s="21" t="s">
        <v>3627</v>
      </c>
    </row>
    <row r="14004" spans="1:7" x14ac:dyDescent="0.25">
      <c r="A14004" s="21" t="s">
        <v>2119</v>
      </c>
      <c r="B14004" s="25">
        <v>42962</v>
      </c>
      <c r="C14004" s="21" t="s">
        <v>6</v>
      </c>
      <c r="D14004" s="21" t="s">
        <v>3809</v>
      </c>
      <c r="E14004" s="21"/>
      <c r="F14004" s="55">
        <v>341.08</v>
      </c>
      <c r="G14004" s="21" t="s">
        <v>2762</v>
      </c>
    </row>
    <row r="14005" spans="1:7" x14ac:dyDescent="0.25">
      <c r="A14005" s="21" t="s">
        <v>2119</v>
      </c>
      <c r="B14005" s="25">
        <v>42962</v>
      </c>
      <c r="C14005" s="21" t="s">
        <v>6</v>
      </c>
      <c r="D14005" s="21" t="s">
        <v>3810</v>
      </c>
      <c r="E14005" s="21"/>
      <c r="F14005" s="55">
        <v>780.07</v>
      </c>
      <c r="G14005" s="21" t="s">
        <v>2762</v>
      </c>
    </row>
    <row r="14006" spans="1:7" x14ac:dyDescent="0.25">
      <c r="A14006" s="21" t="s">
        <v>2119</v>
      </c>
      <c r="B14006" s="25">
        <v>42962</v>
      </c>
      <c r="C14006" s="21" t="s">
        <v>1230</v>
      </c>
      <c r="D14006" s="21" t="s">
        <v>3811</v>
      </c>
      <c r="E14006" s="21"/>
      <c r="F14006" s="55">
        <v>353.37</v>
      </c>
      <c r="G14006" s="21" t="s">
        <v>3627</v>
      </c>
    </row>
    <row r="14007" spans="1:7" x14ac:dyDescent="0.25">
      <c r="A14007" s="21" t="s">
        <v>2119</v>
      </c>
      <c r="B14007" s="25">
        <v>42962</v>
      </c>
      <c r="C14007" s="21" t="s">
        <v>1015</v>
      </c>
      <c r="D14007" s="21" t="s">
        <v>1018</v>
      </c>
      <c r="E14007" s="26">
        <v>130</v>
      </c>
      <c r="G14007" s="21" t="s">
        <v>2734</v>
      </c>
    </row>
    <row r="14008" spans="1:7" x14ac:dyDescent="0.25">
      <c r="A14008" s="21" t="s">
        <v>2119</v>
      </c>
      <c r="B14008" s="25">
        <v>42962</v>
      </c>
      <c r="C14008" s="21" t="s">
        <v>21</v>
      </c>
      <c r="D14008" s="21" t="s">
        <v>3508</v>
      </c>
      <c r="E14008" s="26">
        <v>2525</v>
      </c>
      <c r="G14008" s="21" t="s">
        <v>3004</v>
      </c>
    </row>
    <row r="14009" spans="1:7" x14ac:dyDescent="0.25">
      <c r="A14009" s="21" t="s">
        <v>2119</v>
      </c>
      <c r="B14009" s="25">
        <v>42963</v>
      </c>
      <c r="C14009" s="21" t="s">
        <v>6</v>
      </c>
      <c r="D14009" s="21" t="s">
        <v>3812</v>
      </c>
      <c r="E14009" s="21"/>
      <c r="F14009" s="55">
        <v>1128.25</v>
      </c>
      <c r="G14009" s="21" t="s">
        <v>3178</v>
      </c>
    </row>
    <row r="14010" spans="1:7" x14ac:dyDescent="0.25">
      <c r="A14010" s="21" t="s">
        <v>2119</v>
      </c>
      <c r="B14010" s="25">
        <v>42963</v>
      </c>
      <c r="C14010" s="21" t="s">
        <v>6</v>
      </c>
      <c r="D14010" s="21" t="s">
        <v>3813</v>
      </c>
      <c r="E14010" s="21"/>
      <c r="F14010" s="55">
        <v>238.01</v>
      </c>
      <c r="G14010" s="21" t="s">
        <v>2762</v>
      </c>
    </row>
    <row r="14011" spans="1:7" x14ac:dyDescent="0.25">
      <c r="A14011" s="21" t="s">
        <v>2119</v>
      </c>
      <c r="B14011" s="25">
        <v>42963</v>
      </c>
      <c r="C14011" s="21" t="s">
        <v>1230</v>
      </c>
      <c r="D14011" s="21" t="s">
        <v>3814</v>
      </c>
      <c r="E14011" s="21"/>
      <c r="F14011" s="55">
        <v>428.51</v>
      </c>
      <c r="G14011" s="21" t="s">
        <v>3163</v>
      </c>
    </row>
    <row r="14012" spans="1:7" x14ac:dyDescent="0.25">
      <c r="A14012" s="21" t="s">
        <v>2119</v>
      </c>
      <c r="B14012" s="25">
        <v>42964</v>
      </c>
      <c r="C14012" s="21" t="s">
        <v>6</v>
      </c>
      <c r="D14012" s="21" t="s">
        <v>3815</v>
      </c>
      <c r="E14012" s="21"/>
      <c r="F14012" s="55">
        <v>167.21</v>
      </c>
      <c r="G14012" s="21" t="s">
        <v>3178</v>
      </c>
    </row>
    <row r="14013" spans="1:7" x14ac:dyDescent="0.25">
      <c r="A14013" s="21" t="s">
        <v>2119</v>
      </c>
      <c r="B14013" s="25">
        <v>42964</v>
      </c>
      <c r="C14013" s="21" t="s">
        <v>6</v>
      </c>
      <c r="D14013" s="21" t="s">
        <v>3816</v>
      </c>
      <c r="E14013" s="21"/>
      <c r="F14013" s="55">
        <v>216.23</v>
      </c>
      <c r="G14013" s="21" t="s">
        <v>3178</v>
      </c>
    </row>
    <row r="14014" spans="1:7" x14ac:dyDescent="0.25">
      <c r="A14014" s="21" t="s">
        <v>2119</v>
      </c>
      <c r="B14014" s="25">
        <v>42964</v>
      </c>
      <c r="C14014" s="21" t="s">
        <v>6</v>
      </c>
      <c r="D14014" s="21" t="s">
        <v>3817</v>
      </c>
      <c r="E14014" s="21"/>
      <c r="F14014" s="55">
        <v>557.95000000000005</v>
      </c>
      <c r="G14014" s="21" t="s">
        <v>2762</v>
      </c>
    </row>
    <row r="14015" spans="1:7" x14ac:dyDescent="0.25">
      <c r="A14015" s="21" t="s">
        <v>2119</v>
      </c>
      <c r="B14015" s="25">
        <v>42964</v>
      </c>
      <c r="C14015" s="21" t="s">
        <v>6</v>
      </c>
      <c r="D14015" s="21" t="s">
        <v>3818</v>
      </c>
      <c r="E14015" s="21"/>
      <c r="F14015" s="55">
        <v>655.6</v>
      </c>
      <c r="G14015" s="21" t="s">
        <v>2762</v>
      </c>
    </row>
    <row r="14016" spans="1:7" x14ac:dyDescent="0.25">
      <c r="A14016" s="21" t="s">
        <v>2119</v>
      </c>
      <c r="B14016" s="25">
        <v>42964</v>
      </c>
      <c r="C14016" s="21" t="s">
        <v>1230</v>
      </c>
      <c r="D14016" s="21" t="s">
        <v>3819</v>
      </c>
      <c r="E14016" s="21"/>
      <c r="F14016" s="55">
        <v>472.19</v>
      </c>
      <c r="G14016" s="21" t="s">
        <v>3163</v>
      </c>
    </row>
    <row r="14017" spans="1:7" x14ac:dyDescent="0.25">
      <c r="A14017" s="21" t="s">
        <v>2119</v>
      </c>
      <c r="B14017" s="25">
        <v>42964</v>
      </c>
      <c r="C14017" s="21" t="s">
        <v>6</v>
      </c>
      <c r="D14017" s="21" t="s">
        <v>3820</v>
      </c>
      <c r="E14017" s="21"/>
      <c r="F14017" s="55">
        <v>98.26</v>
      </c>
      <c r="G14017" s="21" t="s">
        <v>3004</v>
      </c>
    </row>
    <row r="14018" spans="1:7" x14ac:dyDescent="0.25">
      <c r="A14018" s="21" t="s">
        <v>2119</v>
      </c>
      <c r="B14018" s="25">
        <v>42964</v>
      </c>
      <c r="C14018" s="21" t="s">
        <v>6</v>
      </c>
      <c r="D14018" s="21" t="s">
        <v>216</v>
      </c>
      <c r="F14018" s="26">
        <v>19.27</v>
      </c>
      <c r="G14018" s="21" t="s">
        <v>3716</v>
      </c>
    </row>
    <row r="14019" spans="1:7" x14ac:dyDescent="0.25">
      <c r="A14019" s="21" t="s">
        <v>2119</v>
      </c>
      <c r="B14019" s="25">
        <v>42964</v>
      </c>
      <c r="C14019" s="21" t="s">
        <v>1015</v>
      </c>
      <c r="D14019" s="21" t="s">
        <v>1018</v>
      </c>
      <c r="E14019" s="26">
        <v>130</v>
      </c>
      <c r="G14019" s="21" t="s">
        <v>2734</v>
      </c>
    </row>
    <row r="14020" spans="1:7" x14ac:dyDescent="0.25">
      <c r="A14020" s="21" t="s">
        <v>2119</v>
      </c>
      <c r="B14020" s="25">
        <v>42964</v>
      </c>
      <c r="C14020" s="21" t="s">
        <v>1015</v>
      </c>
      <c r="D14020" s="21" t="s">
        <v>1018</v>
      </c>
      <c r="E14020" s="26">
        <v>110</v>
      </c>
      <c r="G14020" s="21" t="s">
        <v>2734</v>
      </c>
    </row>
    <row r="14021" spans="1:7" x14ac:dyDescent="0.25">
      <c r="A14021" s="21" t="s">
        <v>2119</v>
      </c>
      <c r="B14021" s="25">
        <v>42965</v>
      </c>
      <c r="C14021" s="21" t="s">
        <v>6</v>
      </c>
      <c r="D14021" s="21" t="s">
        <v>3821</v>
      </c>
      <c r="E14021" s="21"/>
      <c r="F14021" s="55">
        <v>56.8</v>
      </c>
      <c r="G14021" s="21" t="s">
        <v>3178</v>
      </c>
    </row>
    <row r="14022" spans="1:7" x14ac:dyDescent="0.25">
      <c r="A14022" s="21" t="s">
        <v>2119</v>
      </c>
      <c r="B14022" s="25">
        <v>42965</v>
      </c>
      <c r="C14022" s="21" t="s">
        <v>1230</v>
      </c>
      <c r="E14022" s="21"/>
      <c r="F14022" s="55">
        <v>-373.76</v>
      </c>
      <c r="G14022" s="21" t="s">
        <v>3627</v>
      </c>
    </row>
    <row r="14023" spans="1:7" x14ac:dyDescent="0.25">
      <c r="A14023" s="21" t="s">
        <v>2119</v>
      </c>
      <c r="B14023" s="25">
        <v>42965</v>
      </c>
      <c r="C14023" s="21" t="s">
        <v>1230</v>
      </c>
      <c r="D14023" s="21" t="s">
        <v>3822</v>
      </c>
      <c r="E14023" s="21"/>
      <c r="F14023" s="55">
        <v>599.53</v>
      </c>
      <c r="G14023" s="21" t="s">
        <v>3163</v>
      </c>
    </row>
    <row r="14024" spans="1:7" x14ac:dyDescent="0.25">
      <c r="A14024" s="21" t="s">
        <v>2119</v>
      </c>
      <c r="B14024" s="25">
        <v>42965</v>
      </c>
      <c r="C14024" s="21" t="s">
        <v>6</v>
      </c>
      <c r="D14024" s="21" t="s">
        <v>3823</v>
      </c>
      <c r="E14024" s="21"/>
      <c r="F14024" s="55">
        <v>208.79</v>
      </c>
      <c r="G14024" s="21" t="s">
        <v>3178</v>
      </c>
    </row>
    <row r="14025" spans="1:7" x14ac:dyDescent="0.25">
      <c r="A14025" s="21" t="s">
        <v>2119</v>
      </c>
      <c r="B14025" s="25">
        <v>42965</v>
      </c>
      <c r="C14025" s="21" t="s">
        <v>6</v>
      </c>
      <c r="D14025" s="21" t="s">
        <v>3709</v>
      </c>
      <c r="F14025" s="26">
        <v>20.11</v>
      </c>
      <c r="G14025" s="21" t="s">
        <v>2762</v>
      </c>
    </row>
    <row r="14026" spans="1:7" x14ac:dyDescent="0.25">
      <c r="A14026" s="21" t="s">
        <v>2119</v>
      </c>
      <c r="B14026" s="25">
        <v>42966</v>
      </c>
      <c r="C14026" s="21" t="s">
        <v>6</v>
      </c>
      <c r="D14026" s="21" t="s">
        <v>3824</v>
      </c>
      <c r="E14026" s="21"/>
      <c r="F14026" s="55">
        <v>111.15</v>
      </c>
      <c r="G14026" s="21" t="s">
        <v>286</v>
      </c>
    </row>
    <row r="14027" spans="1:7" x14ac:dyDescent="0.25">
      <c r="A14027" s="21" t="s">
        <v>2119</v>
      </c>
      <c r="B14027" s="25">
        <v>42966</v>
      </c>
      <c r="C14027" s="21" t="s">
        <v>1230</v>
      </c>
      <c r="D14027" s="21" t="s">
        <v>3825</v>
      </c>
      <c r="E14027" s="21"/>
      <c r="F14027" s="55">
        <v>266.49</v>
      </c>
      <c r="G14027" s="21" t="s">
        <v>360</v>
      </c>
    </row>
    <row r="14028" spans="1:7" x14ac:dyDescent="0.25">
      <c r="A14028" s="21" t="s">
        <v>2119</v>
      </c>
      <c r="B14028" s="25">
        <v>42966</v>
      </c>
      <c r="C14028" s="21" t="s">
        <v>6</v>
      </c>
      <c r="D14028" s="21" t="s">
        <v>3826</v>
      </c>
      <c r="E14028" s="21"/>
      <c r="F14028" s="55">
        <v>689.23</v>
      </c>
      <c r="G14028" s="21" t="s">
        <v>355</v>
      </c>
    </row>
    <row r="14029" spans="1:7" x14ac:dyDescent="0.25">
      <c r="A14029" s="21" t="s">
        <v>2119</v>
      </c>
      <c r="B14029" s="25">
        <v>42966</v>
      </c>
      <c r="C14029" s="21" t="s">
        <v>1230</v>
      </c>
      <c r="D14029" s="21" t="s">
        <v>3827</v>
      </c>
      <c r="E14029" s="21"/>
      <c r="F14029" s="55">
        <v>156.22999999999999</v>
      </c>
      <c r="G14029" s="21" t="s">
        <v>3627</v>
      </c>
    </row>
    <row r="14030" spans="1:7" x14ac:dyDescent="0.25">
      <c r="A14030" s="21" t="s">
        <v>2119</v>
      </c>
      <c r="B14030" s="25">
        <v>42968</v>
      </c>
      <c r="C14030" s="21" t="s">
        <v>6</v>
      </c>
      <c r="D14030" s="21" t="s">
        <v>3828</v>
      </c>
      <c r="E14030" s="21"/>
      <c r="F14030" s="55">
        <v>238.6</v>
      </c>
      <c r="G14030" s="21" t="s">
        <v>3178</v>
      </c>
    </row>
    <row r="14031" spans="1:7" x14ac:dyDescent="0.25">
      <c r="A14031" s="21" t="s">
        <v>2119</v>
      </c>
      <c r="B14031" s="25">
        <v>42968</v>
      </c>
      <c r="C14031" s="21" t="s">
        <v>1230</v>
      </c>
      <c r="E14031" s="21"/>
      <c r="F14031" s="55">
        <v>52.85</v>
      </c>
      <c r="G14031" s="21" t="s">
        <v>3627</v>
      </c>
    </row>
    <row r="14032" spans="1:7" x14ac:dyDescent="0.25">
      <c r="A14032" s="21" t="s">
        <v>2119</v>
      </c>
      <c r="B14032" s="25">
        <v>42968</v>
      </c>
      <c r="C14032" s="21" t="s">
        <v>6</v>
      </c>
      <c r="D14032" s="21" t="s">
        <v>3829</v>
      </c>
      <c r="E14032" s="21"/>
      <c r="F14032" s="55">
        <v>212.13</v>
      </c>
      <c r="G14032" s="21" t="s">
        <v>2426</v>
      </c>
    </row>
    <row r="14033" spans="1:7" x14ac:dyDescent="0.25">
      <c r="A14033" s="21" t="s">
        <v>2119</v>
      </c>
      <c r="B14033" s="25">
        <v>42968</v>
      </c>
      <c r="C14033" s="21" t="s">
        <v>6</v>
      </c>
      <c r="D14033" s="21" t="s">
        <v>3830</v>
      </c>
      <c r="E14033" s="21"/>
      <c r="F14033" s="55">
        <v>433.78</v>
      </c>
      <c r="G14033" s="21" t="s">
        <v>3004</v>
      </c>
    </row>
    <row r="14034" spans="1:7" x14ac:dyDescent="0.25">
      <c r="A14034" s="21" t="s">
        <v>2119</v>
      </c>
      <c r="B14034" s="25">
        <v>42968</v>
      </c>
      <c r="C14034" s="21" t="s">
        <v>6</v>
      </c>
      <c r="D14034" s="21" t="s">
        <v>3831</v>
      </c>
      <c r="E14034" s="21"/>
      <c r="F14034" s="55">
        <v>1118.56</v>
      </c>
      <c r="G14034" s="21" t="s">
        <v>355</v>
      </c>
    </row>
    <row r="14035" spans="1:7" x14ac:dyDescent="0.25">
      <c r="A14035" s="21" t="s">
        <v>2119</v>
      </c>
      <c r="B14035" s="25">
        <v>42968</v>
      </c>
      <c r="C14035" s="21" t="s">
        <v>6</v>
      </c>
      <c r="D14035" s="21" t="s">
        <v>3832</v>
      </c>
      <c r="E14035" s="21"/>
      <c r="F14035" s="55">
        <v>907.68</v>
      </c>
      <c r="G14035" s="21" t="s">
        <v>3004</v>
      </c>
    </row>
    <row r="14036" spans="1:7" x14ac:dyDescent="0.25">
      <c r="A14036" s="21" t="s">
        <v>2119</v>
      </c>
      <c r="B14036" s="25">
        <v>42968</v>
      </c>
      <c r="C14036" s="21" t="s">
        <v>1015</v>
      </c>
      <c r="D14036" s="21" t="s">
        <v>1018</v>
      </c>
      <c r="E14036" s="26">
        <v>110</v>
      </c>
      <c r="G14036" s="21" t="s">
        <v>2734</v>
      </c>
    </row>
    <row r="14037" spans="1:7" x14ac:dyDescent="0.25">
      <c r="A14037" s="21" t="s">
        <v>2119</v>
      </c>
      <c r="B14037" s="25">
        <v>42968</v>
      </c>
      <c r="C14037" s="21" t="s">
        <v>1015</v>
      </c>
      <c r="D14037" s="21" t="s">
        <v>1382</v>
      </c>
      <c r="E14037" s="26">
        <v>2000</v>
      </c>
      <c r="G14037" s="21" t="s">
        <v>2969</v>
      </c>
    </row>
    <row r="14038" spans="1:7" x14ac:dyDescent="0.25">
      <c r="A14038" s="21" t="s">
        <v>2119</v>
      </c>
      <c r="B14038" s="25">
        <v>42968</v>
      </c>
      <c r="C14038" s="21" t="s">
        <v>1015</v>
      </c>
      <c r="D14038" s="21" t="s">
        <v>40</v>
      </c>
      <c r="E14038" s="26">
        <v>3670</v>
      </c>
      <c r="G14038" s="21" t="s">
        <v>3627</v>
      </c>
    </row>
    <row r="14039" spans="1:7" x14ac:dyDescent="0.25">
      <c r="A14039" s="21" t="s">
        <v>2119</v>
      </c>
      <c r="B14039" s="25">
        <v>42968</v>
      </c>
      <c r="C14039" s="21" t="s">
        <v>1015</v>
      </c>
      <c r="D14039" s="21" t="s">
        <v>40</v>
      </c>
      <c r="E14039" s="26">
        <v>1725</v>
      </c>
      <c r="G14039" s="21" t="s">
        <v>3163</v>
      </c>
    </row>
    <row r="14040" spans="1:7" x14ac:dyDescent="0.25">
      <c r="A14040" s="21" t="s">
        <v>2119</v>
      </c>
      <c r="B14040" s="25">
        <v>42968</v>
      </c>
      <c r="C14040" s="21" t="s">
        <v>1015</v>
      </c>
      <c r="D14040" s="21" t="s">
        <v>1419</v>
      </c>
      <c r="E14040" s="26">
        <v>2800</v>
      </c>
      <c r="G14040" s="21" t="s">
        <v>3716</v>
      </c>
    </row>
    <row r="14041" spans="1:7" x14ac:dyDescent="0.25">
      <c r="A14041" s="21" t="s">
        <v>2119</v>
      </c>
      <c r="B14041" s="25">
        <v>42968</v>
      </c>
      <c r="C14041" s="21" t="s">
        <v>1015</v>
      </c>
      <c r="D14041" s="21" t="s">
        <v>3871</v>
      </c>
      <c r="E14041" s="26">
        <v>130</v>
      </c>
      <c r="G14041" s="21" t="s">
        <v>3341</v>
      </c>
    </row>
    <row r="14042" spans="1:7" x14ac:dyDescent="0.25">
      <c r="A14042" s="21" t="s">
        <v>2119</v>
      </c>
      <c r="B14042" s="25">
        <v>42968</v>
      </c>
      <c r="C14042" s="21" t="s">
        <v>1015</v>
      </c>
      <c r="D14042" s="21" t="s">
        <v>3871</v>
      </c>
      <c r="E14042" s="26">
        <v>200</v>
      </c>
      <c r="G14042" s="21" t="s">
        <v>1440</v>
      </c>
    </row>
    <row r="14043" spans="1:7" x14ac:dyDescent="0.25">
      <c r="A14043" s="21" t="s">
        <v>2119</v>
      </c>
      <c r="B14043" s="25">
        <v>42968</v>
      </c>
      <c r="C14043" s="21" t="s">
        <v>1015</v>
      </c>
      <c r="D14043" s="21" t="s">
        <v>3871</v>
      </c>
      <c r="E14043" s="26">
        <v>130</v>
      </c>
      <c r="G14043" s="21" t="s">
        <v>3163</v>
      </c>
    </row>
    <row r="14044" spans="1:7" x14ac:dyDescent="0.25">
      <c r="A14044" s="21" t="s">
        <v>2119</v>
      </c>
      <c r="B14044" s="25">
        <v>42968</v>
      </c>
      <c r="C14044" s="21" t="s">
        <v>21</v>
      </c>
      <c r="D14044" s="21" t="s">
        <v>1382</v>
      </c>
      <c r="E14044" s="26">
        <v>1000</v>
      </c>
      <c r="G14044" s="21" t="s">
        <v>3879</v>
      </c>
    </row>
    <row r="14045" spans="1:7" x14ac:dyDescent="0.25">
      <c r="A14045" s="21" t="s">
        <v>2119</v>
      </c>
      <c r="B14045" s="25">
        <v>42968</v>
      </c>
      <c r="C14045" s="21" t="s">
        <v>21</v>
      </c>
      <c r="D14045" s="21" t="s">
        <v>1382</v>
      </c>
      <c r="E14045" s="26">
        <v>5000</v>
      </c>
      <c r="G14045" s="21" t="s">
        <v>3178</v>
      </c>
    </row>
    <row r="14046" spans="1:7" x14ac:dyDescent="0.25">
      <c r="A14046" s="21" t="s">
        <v>2119</v>
      </c>
      <c r="B14046" s="25">
        <v>42968</v>
      </c>
      <c r="C14046" s="21" t="s">
        <v>21</v>
      </c>
      <c r="D14046" s="21" t="s">
        <v>40</v>
      </c>
      <c r="E14046" s="26">
        <v>630</v>
      </c>
      <c r="G14046" s="21" t="s">
        <v>355</v>
      </c>
    </row>
    <row r="14047" spans="1:7" x14ac:dyDescent="0.25">
      <c r="A14047" s="21" t="s">
        <v>2119</v>
      </c>
      <c r="B14047" s="25">
        <v>42968</v>
      </c>
      <c r="C14047" s="21" t="s">
        <v>21</v>
      </c>
      <c r="D14047" s="21" t="s">
        <v>40</v>
      </c>
      <c r="E14047" s="26">
        <v>205</v>
      </c>
      <c r="G14047" s="21" t="s">
        <v>1632</v>
      </c>
    </row>
    <row r="14048" spans="1:7" x14ac:dyDescent="0.25">
      <c r="A14048" s="21" t="s">
        <v>2119</v>
      </c>
      <c r="B14048" s="25">
        <v>42968</v>
      </c>
      <c r="C14048" s="21" t="s">
        <v>21</v>
      </c>
      <c r="D14048" s="21" t="s">
        <v>40</v>
      </c>
      <c r="E14048" s="26">
        <v>205</v>
      </c>
      <c r="G14048" s="21" t="s">
        <v>286</v>
      </c>
    </row>
    <row r="14049" spans="1:7" x14ac:dyDescent="0.25">
      <c r="A14049" s="21" t="s">
        <v>2119</v>
      </c>
      <c r="B14049" s="25">
        <v>42968</v>
      </c>
      <c r="C14049" s="21" t="s">
        <v>21</v>
      </c>
      <c r="D14049" s="21" t="s">
        <v>40</v>
      </c>
      <c r="E14049" s="26">
        <v>910</v>
      </c>
      <c r="G14049" s="21" t="s">
        <v>3673</v>
      </c>
    </row>
    <row r="14050" spans="1:7" x14ac:dyDescent="0.25">
      <c r="A14050" s="21" t="s">
        <v>2119</v>
      </c>
      <c r="B14050" s="25">
        <v>42968</v>
      </c>
      <c r="C14050" s="21" t="s">
        <v>21</v>
      </c>
      <c r="D14050" s="21" t="s">
        <v>40</v>
      </c>
      <c r="E14050" s="26">
        <v>260</v>
      </c>
      <c r="G14050" s="21" t="s">
        <v>3004</v>
      </c>
    </row>
    <row r="14051" spans="1:7" x14ac:dyDescent="0.25">
      <c r="A14051" s="21" t="s">
        <v>2119</v>
      </c>
      <c r="B14051" s="25">
        <v>42968</v>
      </c>
      <c r="C14051" s="21" t="s">
        <v>21</v>
      </c>
      <c r="D14051" s="21" t="s">
        <v>40</v>
      </c>
      <c r="E14051" s="26">
        <v>3200</v>
      </c>
      <c r="G14051" s="21" t="s">
        <v>2762</v>
      </c>
    </row>
    <row r="14052" spans="1:7" x14ac:dyDescent="0.25">
      <c r="A14052" s="21" t="s">
        <v>2119</v>
      </c>
      <c r="B14052" s="25">
        <v>42968</v>
      </c>
      <c r="C14052" s="21" t="s">
        <v>21</v>
      </c>
      <c r="D14052" s="21" t="s">
        <v>144</v>
      </c>
      <c r="E14052" s="26">
        <v>500</v>
      </c>
      <c r="G14052" s="21" t="s">
        <v>3004</v>
      </c>
    </row>
    <row r="14053" spans="1:7" x14ac:dyDescent="0.25">
      <c r="A14053" s="21" t="s">
        <v>2119</v>
      </c>
      <c r="B14053" s="25">
        <v>42969</v>
      </c>
      <c r="C14053" s="21" t="s">
        <v>6</v>
      </c>
      <c r="D14053" s="21" t="s">
        <v>3833</v>
      </c>
      <c r="E14053" s="21"/>
      <c r="F14053" s="55">
        <v>62.26</v>
      </c>
      <c r="G14053" s="21" t="s">
        <v>1632</v>
      </c>
    </row>
    <row r="14054" spans="1:7" x14ac:dyDescent="0.25">
      <c r="A14054" s="21" t="s">
        <v>2119</v>
      </c>
      <c r="B14054" s="25">
        <v>42969</v>
      </c>
      <c r="C14054" s="21" t="s">
        <v>6</v>
      </c>
      <c r="D14054" s="21" t="s">
        <v>3834</v>
      </c>
      <c r="E14054" s="21"/>
      <c r="F14054" s="55">
        <v>530.24</v>
      </c>
      <c r="G14054" s="21" t="s">
        <v>3716</v>
      </c>
    </row>
    <row r="14055" spans="1:7" x14ac:dyDescent="0.25">
      <c r="A14055" s="21" t="s">
        <v>2119</v>
      </c>
      <c r="B14055" s="25">
        <v>42969</v>
      </c>
      <c r="C14055" s="21" t="s">
        <v>6</v>
      </c>
      <c r="D14055" s="21" t="s">
        <v>3835</v>
      </c>
      <c r="E14055" s="21"/>
      <c r="F14055" s="55">
        <v>292.55</v>
      </c>
      <c r="G14055" s="21" t="s">
        <v>3004</v>
      </c>
    </row>
    <row r="14056" spans="1:7" x14ac:dyDescent="0.25">
      <c r="A14056" s="21" t="s">
        <v>2119</v>
      </c>
      <c r="B14056" s="25">
        <v>42969</v>
      </c>
      <c r="C14056" s="21" t="s">
        <v>6</v>
      </c>
      <c r="D14056" s="21" t="s">
        <v>3836</v>
      </c>
      <c r="E14056" s="21"/>
      <c r="F14056" s="55">
        <v>113.04</v>
      </c>
      <c r="G14056" s="21" t="s">
        <v>3004</v>
      </c>
    </row>
    <row r="14057" spans="1:7" x14ac:dyDescent="0.25">
      <c r="A14057" s="21" t="s">
        <v>2119</v>
      </c>
      <c r="B14057" s="25">
        <v>42969</v>
      </c>
      <c r="C14057" s="21" t="s">
        <v>1015</v>
      </c>
      <c r="D14057" s="21" t="s">
        <v>1018</v>
      </c>
      <c r="E14057" s="26">
        <v>130</v>
      </c>
      <c r="G14057" s="21" t="s">
        <v>2734</v>
      </c>
    </row>
    <row r="14058" spans="1:7" x14ac:dyDescent="0.25">
      <c r="A14058" s="21" t="s">
        <v>2119</v>
      </c>
      <c r="B14058" s="25">
        <v>42969</v>
      </c>
      <c r="C14058" s="21" t="s">
        <v>1015</v>
      </c>
      <c r="D14058" s="21" t="s">
        <v>3707</v>
      </c>
      <c r="E14058" s="26">
        <v>1700</v>
      </c>
      <c r="G14058" s="21" t="s">
        <v>2969</v>
      </c>
    </row>
    <row r="14059" spans="1:7" x14ac:dyDescent="0.25">
      <c r="A14059" s="21" t="s">
        <v>2119</v>
      </c>
      <c r="B14059" s="25">
        <v>42969</v>
      </c>
      <c r="C14059" s="21" t="s">
        <v>275</v>
      </c>
      <c r="D14059" s="21" t="s">
        <v>3876</v>
      </c>
      <c r="F14059" s="26">
        <v>294.67</v>
      </c>
      <c r="G14059" s="21" t="s">
        <v>3874</v>
      </c>
    </row>
    <row r="14060" spans="1:7" x14ac:dyDescent="0.25">
      <c r="A14060" s="21" t="s">
        <v>2119</v>
      </c>
      <c r="B14060" s="25">
        <v>42970</v>
      </c>
      <c r="C14060" s="21" t="s">
        <v>1230</v>
      </c>
      <c r="D14060" s="21" t="s">
        <v>3837</v>
      </c>
      <c r="E14060" s="21"/>
      <c r="F14060" s="55">
        <v>104.74</v>
      </c>
      <c r="G14060" s="21" t="s">
        <v>3870</v>
      </c>
    </row>
    <row r="14061" spans="1:7" x14ac:dyDescent="0.25">
      <c r="A14061" s="21" t="s">
        <v>2119</v>
      </c>
      <c r="B14061" s="25">
        <v>42970</v>
      </c>
      <c r="C14061" s="21" t="s">
        <v>6</v>
      </c>
      <c r="D14061" s="21" t="s">
        <v>3838</v>
      </c>
      <c r="E14061" s="21"/>
      <c r="F14061" s="55">
        <v>622.91</v>
      </c>
      <c r="G14061" s="21" t="s">
        <v>3716</v>
      </c>
    </row>
    <row r="14062" spans="1:7" x14ac:dyDescent="0.25">
      <c r="A14062" s="21" t="s">
        <v>2119</v>
      </c>
      <c r="B14062" s="25">
        <v>42970</v>
      </c>
      <c r="C14062" s="21" t="s">
        <v>6</v>
      </c>
      <c r="D14062" s="21" t="s">
        <v>3839</v>
      </c>
      <c r="E14062" s="21"/>
      <c r="F14062" s="55">
        <v>84.47</v>
      </c>
      <c r="G14062" s="21" t="s">
        <v>17</v>
      </c>
    </row>
    <row r="14063" spans="1:7" x14ac:dyDescent="0.25">
      <c r="A14063" s="21" t="s">
        <v>2119</v>
      </c>
      <c r="B14063" s="25">
        <v>42970</v>
      </c>
      <c r="C14063" s="21" t="s">
        <v>6</v>
      </c>
      <c r="D14063" s="21" t="s">
        <v>3840</v>
      </c>
      <c r="E14063" s="21"/>
      <c r="F14063" s="55">
        <v>660.02</v>
      </c>
      <c r="G14063" s="21" t="s">
        <v>355</v>
      </c>
    </row>
    <row r="14064" spans="1:7" x14ac:dyDescent="0.25">
      <c r="A14064" s="21" t="s">
        <v>2119</v>
      </c>
      <c r="B14064" s="25">
        <v>42970</v>
      </c>
      <c r="C14064" s="21" t="s">
        <v>6</v>
      </c>
      <c r="D14064" s="21" t="s">
        <v>3841</v>
      </c>
      <c r="E14064" s="21"/>
      <c r="F14064" s="55">
        <v>89.99</v>
      </c>
      <c r="G14064" s="21" t="s">
        <v>3004</v>
      </c>
    </row>
    <row r="14065" spans="1:7" x14ac:dyDescent="0.25">
      <c r="A14065" s="21" t="s">
        <v>2119</v>
      </c>
      <c r="B14065" s="25">
        <v>42970</v>
      </c>
      <c r="C14065" s="21" t="s">
        <v>6</v>
      </c>
      <c r="D14065" s="21" t="s">
        <v>3842</v>
      </c>
      <c r="E14065" s="21"/>
      <c r="F14065" s="55">
        <v>495.79</v>
      </c>
      <c r="G14065" s="21" t="s">
        <v>3716</v>
      </c>
    </row>
    <row r="14066" spans="1:7" x14ac:dyDescent="0.25">
      <c r="A14066" s="21" t="s">
        <v>2119</v>
      </c>
      <c r="B14066" s="25">
        <v>42970</v>
      </c>
      <c r="C14066" s="21" t="s">
        <v>6</v>
      </c>
      <c r="D14066" s="21" t="s">
        <v>3843</v>
      </c>
      <c r="E14066" s="21"/>
      <c r="F14066" s="55">
        <v>2950.55</v>
      </c>
      <c r="G14066" s="21" t="s">
        <v>3710</v>
      </c>
    </row>
    <row r="14067" spans="1:7" x14ac:dyDescent="0.25">
      <c r="A14067" s="21" t="s">
        <v>2119</v>
      </c>
      <c r="B14067" s="25">
        <v>42970</v>
      </c>
      <c r="C14067" s="21" t="s">
        <v>6</v>
      </c>
      <c r="D14067" s="21" t="s">
        <v>3844</v>
      </c>
      <c r="E14067" s="21"/>
      <c r="F14067" s="55">
        <v>186.6</v>
      </c>
      <c r="G14067" s="21" t="s">
        <v>3004</v>
      </c>
    </row>
    <row r="14068" spans="1:7" x14ac:dyDescent="0.25">
      <c r="A14068" s="21" t="s">
        <v>2119</v>
      </c>
      <c r="B14068" s="25">
        <v>42970</v>
      </c>
      <c r="C14068" s="21" t="s">
        <v>1015</v>
      </c>
      <c r="D14068" s="21" t="s">
        <v>3872</v>
      </c>
      <c r="E14068" s="26">
        <v>391.45</v>
      </c>
      <c r="G14068" s="21" t="s">
        <v>1899</v>
      </c>
    </row>
    <row r="14069" spans="1:7" x14ac:dyDescent="0.25">
      <c r="A14069" s="21" t="s">
        <v>2119</v>
      </c>
      <c r="B14069" s="25">
        <v>42970</v>
      </c>
      <c r="C14069" s="21" t="s">
        <v>1015</v>
      </c>
      <c r="D14069" s="21" t="s">
        <v>1018</v>
      </c>
      <c r="E14069" s="26">
        <v>110</v>
      </c>
      <c r="G14069" s="21" t="s">
        <v>2734</v>
      </c>
    </row>
    <row r="14070" spans="1:7" x14ac:dyDescent="0.25">
      <c r="A14070" s="21" t="s">
        <v>2119</v>
      </c>
      <c r="B14070" s="25">
        <v>42971</v>
      </c>
      <c r="C14070" s="21" t="s">
        <v>1230</v>
      </c>
      <c r="D14070" s="21" t="s">
        <v>3845</v>
      </c>
      <c r="E14070" s="21"/>
      <c r="F14070" s="55">
        <v>1431.23</v>
      </c>
      <c r="G14070" s="21" t="s">
        <v>3870</v>
      </c>
    </row>
    <row r="14071" spans="1:7" x14ac:dyDescent="0.25">
      <c r="A14071" s="21" t="s">
        <v>2119</v>
      </c>
      <c r="B14071" s="25">
        <v>42971</v>
      </c>
      <c r="C14071" s="21" t="s">
        <v>1230</v>
      </c>
      <c r="D14071" s="21" t="s">
        <v>3846</v>
      </c>
      <c r="E14071" s="21"/>
      <c r="F14071" s="55">
        <v>398.47</v>
      </c>
      <c r="G14071" s="21" t="s">
        <v>3870</v>
      </c>
    </row>
    <row r="14072" spans="1:7" x14ac:dyDescent="0.25">
      <c r="A14072" s="21" t="s">
        <v>2119</v>
      </c>
      <c r="B14072" s="25">
        <v>42971</v>
      </c>
      <c r="C14072" s="21" t="s">
        <v>6</v>
      </c>
      <c r="D14072" s="21" t="s">
        <v>3847</v>
      </c>
      <c r="E14072" s="21"/>
      <c r="F14072" s="55">
        <v>70.2</v>
      </c>
      <c r="G14072" s="21" t="s">
        <v>2762</v>
      </c>
    </row>
    <row r="14073" spans="1:7" x14ac:dyDescent="0.25">
      <c r="A14073" s="21" t="s">
        <v>2119</v>
      </c>
      <c r="B14073" s="25">
        <v>42971</v>
      </c>
      <c r="C14073" s="21" t="s">
        <v>6</v>
      </c>
      <c r="D14073" s="21" t="s">
        <v>3848</v>
      </c>
      <c r="E14073" s="21"/>
      <c r="F14073" s="55">
        <v>154.65</v>
      </c>
      <c r="G14073" s="21" t="s">
        <v>1556</v>
      </c>
    </row>
    <row r="14074" spans="1:7" x14ac:dyDescent="0.25">
      <c r="A14074" s="21" t="s">
        <v>2119</v>
      </c>
      <c r="B14074" s="25">
        <v>42971</v>
      </c>
      <c r="C14074" s="21" t="s">
        <v>6</v>
      </c>
      <c r="D14074" s="21" t="s">
        <v>3849</v>
      </c>
      <c r="E14074" s="21"/>
      <c r="F14074" s="55">
        <v>570.23</v>
      </c>
      <c r="G14074" s="21" t="s">
        <v>3004</v>
      </c>
    </row>
    <row r="14075" spans="1:7" x14ac:dyDescent="0.25">
      <c r="A14075" s="21" t="s">
        <v>2119</v>
      </c>
      <c r="B14075" s="25">
        <v>42971</v>
      </c>
      <c r="C14075" s="21" t="s">
        <v>6</v>
      </c>
      <c r="D14075" s="21" t="s">
        <v>3850</v>
      </c>
      <c r="E14075" s="21"/>
      <c r="F14075" s="55">
        <v>57.52</v>
      </c>
      <c r="G14075" s="21" t="s">
        <v>355</v>
      </c>
    </row>
    <row r="14076" spans="1:7" x14ac:dyDescent="0.25">
      <c r="A14076" s="21" t="s">
        <v>2119</v>
      </c>
      <c r="B14076" s="25">
        <v>42971</v>
      </c>
      <c r="C14076" s="21" t="s">
        <v>6</v>
      </c>
      <c r="D14076" s="21" t="s">
        <v>3851</v>
      </c>
      <c r="E14076" s="21"/>
      <c r="F14076" s="55">
        <v>528.96</v>
      </c>
      <c r="G14076" s="21" t="s">
        <v>3716</v>
      </c>
    </row>
    <row r="14077" spans="1:7" x14ac:dyDescent="0.25">
      <c r="A14077" s="21" t="s">
        <v>2119</v>
      </c>
      <c r="B14077" s="25">
        <v>42971</v>
      </c>
      <c r="C14077" s="21" t="s">
        <v>1015</v>
      </c>
      <c r="D14077" s="21" t="s">
        <v>1018</v>
      </c>
      <c r="E14077" s="26">
        <v>110</v>
      </c>
      <c r="G14077" s="21" t="s">
        <v>2734</v>
      </c>
    </row>
    <row r="14078" spans="1:7" x14ac:dyDescent="0.25">
      <c r="A14078" s="21" t="s">
        <v>2119</v>
      </c>
      <c r="B14078" s="25">
        <v>42971</v>
      </c>
      <c r="C14078" s="21" t="s">
        <v>1015</v>
      </c>
      <c r="D14078" s="21" t="s">
        <v>1419</v>
      </c>
      <c r="E14078" s="26">
        <v>1000</v>
      </c>
      <c r="G14078" s="21" t="s">
        <v>3627</v>
      </c>
    </row>
    <row r="14079" spans="1:7" x14ac:dyDescent="0.25">
      <c r="A14079" s="21" t="s">
        <v>2119</v>
      </c>
      <c r="B14079" s="25">
        <v>42971</v>
      </c>
      <c r="C14079" s="21" t="s">
        <v>1015</v>
      </c>
      <c r="D14079" s="21" t="s">
        <v>65</v>
      </c>
      <c r="E14079" s="26">
        <v>20000</v>
      </c>
      <c r="G14079" s="21" t="s">
        <v>3878</v>
      </c>
    </row>
    <row r="14080" spans="1:7" x14ac:dyDescent="0.25">
      <c r="A14080" s="21" t="s">
        <v>2119</v>
      </c>
      <c r="B14080" s="25">
        <v>42971</v>
      </c>
      <c r="C14080" s="21" t="s">
        <v>275</v>
      </c>
      <c r="D14080" s="21" t="s">
        <v>3875</v>
      </c>
      <c r="F14080" s="26">
        <v>177.77</v>
      </c>
      <c r="G14080" s="21" t="s">
        <v>3874</v>
      </c>
    </row>
    <row r="14081" spans="1:7" x14ac:dyDescent="0.25">
      <c r="A14081" s="21" t="s">
        <v>2119</v>
      </c>
      <c r="B14081" s="25">
        <v>42971</v>
      </c>
      <c r="C14081" t="s">
        <v>6</v>
      </c>
      <c r="D14081" t="s">
        <v>1112</v>
      </c>
      <c r="F14081" s="26">
        <v>561.46</v>
      </c>
      <c r="G14081" t="s">
        <v>3716</v>
      </c>
    </row>
    <row r="14082" spans="1:7" x14ac:dyDescent="0.25">
      <c r="A14082" s="21" t="s">
        <v>2119</v>
      </c>
      <c r="B14082" s="25">
        <v>42972</v>
      </c>
      <c r="C14082" s="21" t="s">
        <v>6</v>
      </c>
      <c r="D14082" s="21" t="s">
        <v>3852</v>
      </c>
      <c r="E14082" s="21"/>
      <c r="F14082" s="55">
        <v>979.94</v>
      </c>
      <c r="G14082" s="21" t="s">
        <v>3673</v>
      </c>
    </row>
    <row r="14083" spans="1:7" x14ac:dyDescent="0.25">
      <c r="A14083" s="21" t="s">
        <v>2119</v>
      </c>
      <c r="B14083" s="25">
        <v>42972</v>
      </c>
      <c r="C14083" s="21" t="s">
        <v>6</v>
      </c>
      <c r="D14083" s="21" t="s">
        <v>3853</v>
      </c>
      <c r="E14083" s="21"/>
      <c r="F14083" s="55">
        <v>173.99</v>
      </c>
      <c r="G14083" s="21" t="s">
        <v>3716</v>
      </c>
    </row>
    <row r="14084" spans="1:7" x14ac:dyDescent="0.25">
      <c r="A14084" s="21" t="s">
        <v>2119</v>
      </c>
      <c r="B14084" s="25">
        <v>42972</v>
      </c>
      <c r="C14084" s="21" t="s">
        <v>6</v>
      </c>
      <c r="D14084" s="21" t="s">
        <v>3854</v>
      </c>
      <c r="E14084" s="21"/>
      <c r="F14084" s="55">
        <v>51.12</v>
      </c>
      <c r="G14084" s="21" t="s">
        <v>3716</v>
      </c>
    </row>
    <row r="14085" spans="1:7" x14ac:dyDescent="0.25">
      <c r="A14085" s="21" t="s">
        <v>2119</v>
      </c>
      <c r="B14085" s="25">
        <v>42972</v>
      </c>
      <c r="C14085" s="21" t="s">
        <v>6</v>
      </c>
      <c r="D14085" s="21" t="s">
        <v>3855</v>
      </c>
      <c r="E14085" s="21"/>
      <c r="F14085" s="55">
        <v>371.65</v>
      </c>
      <c r="G14085" s="21" t="s">
        <v>355</v>
      </c>
    </row>
    <row r="14086" spans="1:7" x14ac:dyDescent="0.25">
      <c r="A14086" s="21" t="s">
        <v>2119</v>
      </c>
      <c r="B14086" s="25">
        <v>42972</v>
      </c>
      <c r="C14086" s="21" t="s">
        <v>1015</v>
      </c>
      <c r="D14086" s="21" t="s">
        <v>1018</v>
      </c>
      <c r="E14086" s="26">
        <v>110</v>
      </c>
      <c r="G14086" s="21" t="s">
        <v>2734</v>
      </c>
    </row>
    <row r="14087" spans="1:7" x14ac:dyDescent="0.25">
      <c r="A14087" s="21" t="s">
        <v>2119</v>
      </c>
      <c r="B14087" s="25">
        <v>42972</v>
      </c>
      <c r="C14087" s="21" t="s">
        <v>1015</v>
      </c>
      <c r="D14087" s="21" t="s">
        <v>1216</v>
      </c>
      <c r="E14087" s="26">
        <v>400</v>
      </c>
      <c r="G14087" s="21" t="s">
        <v>3716</v>
      </c>
    </row>
    <row r="14088" spans="1:7" x14ac:dyDescent="0.25">
      <c r="A14088" s="21" t="s">
        <v>2119</v>
      </c>
      <c r="B14088" s="25">
        <v>42972</v>
      </c>
      <c r="C14088" s="21" t="s">
        <v>1015</v>
      </c>
      <c r="D14088" s="21" t="s">
        <v>1625</v>
      </c>
      <c r="E14088" s="26">
        <v>1000</v>
      </c>
      <c r="G14088" s="21" t="s">
        <v>3627</v>
      </c>
    </row>
    <row r="14089" spans="1:7" x14ac:dyDescent="0.25">
      <c r="A14089" s="21" t="s">
        <v>2119</v>
      </c>
      <c r="B14089" s="25">
        <v>42973</v>
      </c>
      <c r="C14089" s="21" t="s">
        <v>1230</v>
      </c>
      <c r="E14089" s="21"/>
      <c r="F14089" s="55">
        <v>213.96</v>
      </c>
      <c r="G14089" s="21" t="s">
        <v>3627</v>
      </c>
    </row>
    <row r="14090" spans="1:7" x14ac:dyDescent="0.25">
      <c r="A14090" s="21" t="s">
        <v>2119</v>
      </c>
      <c r="B14090" s="25">
        <v>42973</v>
      </c>
      <c r="C14090" s="21" t="s">
        <v>6</v>
      </c>
      <c r="D14090" s="21" t="s">
        <v>3856</v>
      </c>
      <c r="E14090" s="21"/>
      <c r="F14090" s="55">
        <v>356.83</v>
      </c>
      <c r="G14090" s="21" t="s">
        <v>3716</v>
      </c>
    </row>
    <row r="14091" spans="1:7" x14ac:dyDescent="0.25">
      <c r="A14091" s="21" t="s">
        <v>2119</v>
      </c>
      <c r="B14091" s="25">
        <v>42973</v>
      </c>
      <c r="C14091" s="21" t="s">
        <v>6</v>
      </c>
      <c r="D14091" s="21" t="s">
        <v>3857</v>
      </c>
      <c r="E14091" s="21"/>
      <c r="F14091" s="55">
        <v>1609.06</v>
      </c>
      <c r="G14091" s="21" t="s">
        <v>3716</v>
      </c>
    </row>
    <row r="14092" spans="1:7" x14ac:dyDescent="0.25">
      <c r="A14092" s="21" t="s">
        <v>2119</v>
      </c>
      <c r="B14092" s="25">
        <v>42973</v>
      </c>
      <c r="C14092" s="21" t="s">
        <v>6</v>
      </c>
      <c r="D14092" s="21" t="s">
        <v>3858</v>
      </c>
      <c r="E14092" s="21"/>
      <c r="F14092" s="55">
        <v>19.95</v>
      </c>
      <c r="G14092" s="21" t="s">
        <v>3716</v>
      </c>
    </row>
    <row r="14093" spans="1:7" x14ac:dyDescent="0.25">
      <c r="A14093" s="21" t="s">
        <v>2119</v>
      </c>
      <c r="B14093" s="25">
        <v>42975</v>
      </c>
      <c r="C14093" s="21" t="s">
        <v>6</v>
      </c>
      <c r="D14093" s="21" t="s">
        <v>3859</v>
      </c>
      <c r="E14093" s="21"/>
      <c r="F14093" s="55">
        <v>658.33</v>
      </c>
      <c r="G14093" s="21" t="s">
        <v>2762</v>
      </c>
    </row>
    <row r="14094" spans="1:7" x14ac:dyDescent="0.25">
      <c r="A14094" s="21" t="s">
        <v>2119</v>
      </c>
      <c r="B14094" s="25">
        <v>42975</v>
      </c>
      <c r="C14094" s="21" t="s">
        <v>6</v>
      </c>
      <c r="D14094" s="21" t="s">
        <v>3860</v>
      </c>
      <c r="E14094" s="21"/>
      <c r="F14094" s="55">
        <v>52.91</v>
      </c>
      <c r="G14094" s="21" t="s">
        <v>3716</v>
      </c>
    </row>
    <row r="14095" spans="1:7" x14ac:dyDescent="0.25">
      <c r="A14095" s="21" t="s">
        <v>2119</v>
      </c>
      <c r="B14095" s="25">
        <v>42975</v>
      </c>
      <c r="C14095" s="21" t="s">
        <v>6</v>
      </c>
      <c r="D14095" s="21" t="s">
        <v>3861</v>
      </c>
      <c r="E14095" s="21"/>
      <c r="F14095" s="55">
        <v>352.85</v>
      </c>
      <c r="G14095" s="21" t="s">
        <v>355</v>
      </c>
    </row>
    <row r="14096" spans="1:7" x14ac:dyDescent="0.25">
      <c r="A14096" s="21" t="s">
        <v>2119</v>
      </c>
      <c r="B14096" s="25">
        <v>42975</v>
      </c>
      <c r="C14096" s="21" t="s">
        <v>6</v>
      </c>
      <c r="D14096" s="21" t="s">
        <v>3862</v>
      </c>
      <c r="E14096" s="21"/>
      <c r="F14096" s="55">
        <v>277.81</v>
      </c>
      <c r="G14096" s="21" t="s">
        <v>3673</v>
      </c>
    </row>
    <row r="14097" spans="1:7" x14ac:dyDescent="0.25">
      <c r="A14097" s="21" t="s">
        <v>2119</v>
      </c>
      <c r="B14097" s="25">
        <v>42975</v>
      </c>
      <c r="C14097" s="21" t="s">
        <v>1230</v>
      </c>
      <c r="D14097" s="21" t="s">
        <v>3863</v>
      </c>
      <c r="E14097" s="21"/>
      <c r="F14097" s="55">
        <v>1648.05</v>
      </c>
      <c r="G14097" s="21" t="s">
        <v>3627</v>
      </c>
    </row>
    <row r="14098" spans="1:7" x14ac:dyDescent="0.25">
      <c r="A14098" s="21" t="s">
        <v>2119</v>
      </c>
      <c r="B14098" s="25">
        <v>42975</v>
      </c>
      <c r="C14098" s="21" t="s">
        <v>1015</v>
      </c>
      <c r="D14098" s="21" t="s">
        <v>3871</v>
      </c>
      <c r="E14098" s="26">
        <v>140</v>
      </c>
      <c r="G14098" s="21" t="s">
        <v>1666</v>
      </c>
    </row>
    <row r="14099" spans="1:7" x14ac:dyDescent="0.25">
      <c r="A14099" s="21" t="s">
        <v>2119</v>
      </c>
      <c r="B14099" s="25">
        <v>42975</v>
      </c>
      <c r="C14099" s="21" t="s">
        <v>21</v>
      </c>
      <c r="D14099" s="21" t="s">
        <v>1419</v>
      </c>
      <c r="E14099" s="26">
        <v>4800</v>
      </c>
      <c r="G14099" s="21" t="s">
        <v>3716</v>
      </c>
    </row>
    <row r="14100" spans="1:7" x14ac:dyDescent="0.25">
      <c r="A14100" s="21" t="s">
        <v>2119</v>
      </c>
      <c r="B14100" s="25">
        <v>42975</v>
      </c>
      <c r="C14100" s="21" t="s">
        <v>21</v>
      </c>
      <c r="D14100" s="21" t="s">
        <v>255</v>
      </c>
      <c r="E14100" s="26">
        <v>3500</v>
      </c>
      <c r="G14100" s="21" t="s">
        <v>3716</v>
      </c>
    </row>
    <row r="14101" spans="1:7" x14ac:dyDescent="0.25">
      <c r="A14101" s="21" t="s">
        <v>2119</v>
      </c>
      <c r="B14101" s="25">
        <v>42975</v>
      </c>
      <c r="C14101" s="21" t="s">
        <v>21</v>
      </c>
      <c r="D14101" s="21" t="s">
        <v>40</v>
      </c>
      <c r="E14101" s="26">
        <v>3780</v>
      </c>
      <c r="G14101" s="21" t="s">
        <v>355</v>
      </c>
    </row>
    <row r="14102" spans="1:7" x14ac:dyDescent="0.25">
      <c r="A14102" s="21" t="s">
        <v>2119</v>
      </c>
      <c r="B14102" s="25">
        <v>42975</v>
      </c>
      <c r="C14102" s="21" t="s">
        <v>21</v>
      </c>
      <c r="D14102" s="21" t="s">
        <v>40</v>
      </c>
      <c r="E14102" s="26">
        <v>3390</v>
      </c>
      <c r="G14102" s="21" t="s">
        <v>3004</v>
      </c>
    </row>
    <row r="14103" spans="1:7" x14ac:dyDescent="0.25">
      <c r="A14103" s="21" t="s">
        <v>2119</v>
      </c>
      <c r="B14103" s="25">
        <v>42975</v>
      </c>
      <c r="C14103" s="21" t="s">
        <v>21</v>
      </c>
      <c r="D14103" s="21" t="s">
        <v>40</v>
      </c>
      <c r="E14103" s="26">
        <v>380</v>
      </c>
      <c r="G14103" s="21" t="s">
        <v>2426</v>
      </c>
    </row>
    <row r="14104" spans="1:7" x14ac:dyDescent="0.25">
      <c r="A14104" s="21" t="s">
        <v>2119</v>
      </c>
      <c r="B14104" s="25">
        <v>42975</v>
      </c>
      <c r="C14104" s="21" t="s">
        <v>21</v>
      </c>
      <c r="D14104" s="21" t="s">
        <v>40</v>
      </c>
      <c r="E14104" s="26">
        <v>475</v>
      </c>
      <c r="G14104" s="21" t="s">
        <v>3673</v>
      </c>
    </row>
    <row r="14105" spans="1:7" x14ac:dyDescent="0.25">
      <c r="A14105" s="21" t="s">
        <v>2119</v>
      </c>
      <c r="B14105" s="25">
        <v>42975</v>
      </c>
      <c r="C14105" s="21" t="s">
        <v>21</v>
      </c>
      <c r="D14105" s="21" t="s">
        <v>40</v>
      </c>
      <c r="E14105" s="26">
        <v>300</v>
      </c>
      <c r="G14105" s="21" t="s">
        <v>1630</v>
      </c>
    </row>
    <row r="14106" spans="1:7" x14ac:dyDescent="0.25">
      <c r="A14106" s="21" t="s">
        <v>2119</v>
      </c>
      <c r="B14106" s="25">
        <v>42975</v>
      </c>
      <c r="C14106" s="21" t="s">
        <v>21</v>
      </c>
      <c r="D14106" s="21" t="s">
        <v>40</v>
      </c>
      <c r="E14106" s="26">
        <v>300</v>
      </c>
      <c r="G14106" s="21" t="s">
        <v>17</v>
      </c>
    </row>
    <row r="14107" spans="1:7" x14ac:dyDescent="0.25">
      <c r="A14107" s="21" t="s">
        <v>2119</v>
      </c>
      <c r="B14107" s="25">
        <v>42975</v>
      </c>
      <c r="C14107" s="21" t="s">
        <v>21</v>
      </c>
      <c r="D14107" s="21" t="s">
        <v>40</v>
      </c>
      <c r="E14107" s="26">
        <v>550</v>
      </c>
      <c r="G14107" s="21" t="s">
        <v>1556</v>
      </c>
    </row>
    <row r="14108" spans="1:7" x14ac:dyDescent="0.25">
      <c r="A14108" s="21" t="s">
        <v>2119</v>
      </c>
      <c r="B14108" s="25">
        <v>42976</v>
      </c>
      <c r="C14108" s="21" t="s">
        <v>1230</v>
      </c>
      <c r="D14108" s="21" t="s">
        <v>3864</v>
      </c>
      <c r="E14108" s="21"/>
      <c r="F14108" s="55">
        <v>129.47999999999999</v>
      </c>
      <c r="G14108" s="21" t="s">
        <v>3870</v>
      </c>
    </row>
    <row r="14109" spans="1:7" x14ac:dyDescent="0.25">
      <c r="A14109" s="21" t="s">
        <v>2119</v>
      </c>
      <c r="B14109" s="25">
        <v>42976</v>
      </c>
      <c r="C14109" s="21" t="s">
        <v>6</v>
      </c>
      <c r="D14109" s="21" t="s">
        <v>3865</v>
      </c>
      <c r="E14109" s="21"/>
      <c r="F14109" s="55">
        <v>529.24</v>
      </c>
      <c r="G14109" s="21" t="s">
        <v>2762</v>
      </c>
    </row>
    <row r="14110" spans="1:7" x14ac:dyDescent="0.25">
      <c r="A14110" s="21" t="s">
        <v>2119</v>
      </c>
      <c r="B14110" s="25">
        <v>42976</v>
      </c>
      <c r="C14110" s="21" t="s">
        <v>6</v>
      </c>
      <c r="D14110" s="21" t="s">
        <v>3866</v>
      </c>
      <c r="E14110" s="21"/>
      <c r="F14110" s="55">
        <v>322.94</v>
      </c>
      <c r="G14110" s="21" t="s">
        <v>355</v>
      </c>
    </row>
    <row r="14111" spans="1:7" x14ac:dyDescent="0.25">
      <c r="A14111" s="21" t="s">
        <v>2119</v>
      </c>
      <c r="B14111" s="25">
        <v>42976</v>
      </c>
      <c r="C14111" s="21" t="s">
        <v>1230</v>
      </c>
      <c r="D14111" s="21" t="s">
        <v>3867</v>
      </c>
      <c r="E14111" s="21"/>
      <c r="F14111" s="55">
        <v>233.71</v>
      </c>
      <c r="G14111" s="21" t="s">
        <v>3627</v>
      </c>
    </row>
    <row r="14112" spans="1:7" x14ac:dyDescent="0.25">
      <c r="A14112" s="21" t="s">
        <v>2119</v>
      </c>
      <c r="B14112" s="25">
        <v>42976</v>
      </c>
      <c r="C14112" s="21" t="s">
        <v>6</v>
      </c>
      <c r="D14112" s="21" t="s">
        <v>3868</v>
      </c>
      <c r="E14112" s="21"/>
      <c r="F14112" s="55">
        <v>35.9</v>
      </c>
      <c r="G14112" s="21" t="s">
        <v>3716</v>
      </c>
    </row>
    <row r="14113" spans="1:7" x14ac:dyDescent="0.25">
      <c r="A14113" s="21" t="s">
        <v>2119</v>
      </c>
      <c r="B14113" s="25">
        <v>42976</v>
      </c>
      <c r="C14113" s="21" t="s">
        <v>6</v>
      </c>
      <c r="E14113" s="21"/>
      <c r="F14113" s="55">
        <v>-144.96</v>
      </c>
      <c r="G14113" s="21" t="s">
        <v>3716</v>
      </c>
    </row>
    <row r="14114" spans="1:7" x14ac:dyDescent="0.25">
      <c r="A14114" s="21" t="s">
        <v>2119</v>
      </c>
      <c r="B14114" s="25">
        <v>42976</v>
      </c>
      <c r="C14114" s="21" t="s">
        <v>6</v>
      </c>
      <c r="D14114" s="21" t="s">
        <v>3869</v>
      </c>
      <c r="E14114" s="21"/>
      <c r="F14114" s="55">
        <v>42.72</v>
      </c>
      <c r="G14114" s="21" t="s">
        <v>3716</v>
      </c>
    </row>
    <row r="14115" spans="1:7" x14ac:dyDescent="0.25">
      <c r="A14115" s="21" t="s">
        <v>2119</v>
      </c>
      <c r="B14115" s="25">
        <v>42976</v>
      </c>
      <c r="C14115" s="21" t="s">
        <v>1015</v>
      </c>
      <c r="D14115" s="21" t="s">
        <v>1018</v>
      </c>
      <c r="E14115" s="26">
        <v>110</v>
      </c>
      <c r="G14115" s="21" t="s">
        <v>2734</v>
      </c>
    </row>
    <row r="14116" spans="1:7" x14ac:dyDescent="0.25">
      <c r="A14116" s="21" t="s">
        <v>2119</v>
      </c>
      <c r="B14116" s="25">
        <v>42976</v>
      </c>
      <c r="C14116" s="21" t="s">
        <v>1015</v>
      </c>
      <c r="D14116" s="21" t="s">
        <v>3873</v>
      </c>
      <c r="E14116" s="26">
        <v>3000</v>
      </c>
      <c r="G14116" s="21" t="s">
        <v>3874</v>
      </c>
    </row>
    <row r="14117" spans="1:7" x14ac:dyDescent="0.25">
      <c r="A14117" s="21" t="s">
        <v>2119</v>
      </c>
      <c r="B14117" s="25">
        <v>42976</v>
      </c>
      <c r="C14117" s="21" t="s">
        <v>21</v>
      </c>
      <c r="D14117" s="21" t="s">
        <v>3404</v>
      </c>
      <c r="E14117" s="26">
        <v>800</v>
      </c>
      <c r="G14117" s="21" t="s">
        <v>2969</v>
      </c>
    </row>
    <row r="14118" spans="1:7" x14ac:dyDescent="0.25">
      <c r="A14118" s="21" t="s">
        <v>2119</v>
      </c>
      <c r="B14118" s="25">
        <v>42976</v>
      </c>
      <c r="C14118" s="21" t="s">
        <v>21</v>
      </c>
      <c r="D14118" s="21" t="s">
        <v>3404</v>
      </c>
      <c r="E14118" s="26">
        <v>980</v>
      </c>
      <c r="G14118" s="21" t="s">
        <v>3879</v>
      </c>
    </row>
    <row r="14119" spans="1:7" x14ac:dyDescent="0.25">
      <c r="A14119" s="21" t="s">
        <v>2119</v>
      </c>
      <c r="B14119" s="25">
        <v>42977</v>
      </c>
      <c r="C14119" s="21" t="s">
        <v>1230</v>
      </c>
      <c r="D14119" s="21" t="s">
        <v>3880</v>
      </c>
      <c r="E14119" s="21"/>
      <c r="F14119" s="55">
        <v>815.81</v>
      </c>
      <c r="G14119" s="21" t="s">
        <v>3870</v>
      </c>
    </row>
    <row r="14120" spans="1:7" x14ac:dyDescent="0.25">
      <c r="A14120" s="21" t="s">
        <v>2119</v>
      </c>
      <c r="B14120" s="25">
        <v>42977</v>
      </c>
      <c r="C14120" s="21" t="s">
        <v>1230</v>
      </c>
      <c r="D14120" s="21" t="s">
        <v>3881</v>
      </c>
      <c r="E14120" s="21"/>
      <c r="F14120" s="55">
        <v>267.33</v>
      </c>
      <c r="G14120" s="21" t="s">
        <v>3627</v>
      </c>
    </row>
    <row r="14121" spans="1:7" x14ac:dyDescent="0.25">
      <c r="A14121" s="21" t="s">
        <v>2119</v>
      </c>
      <c r="B14121" s="25">
        <v>42977</v>
      </c>
      <c r="C14121" s="21" t="s">
        <v>1230</v>
      </c>
      <c r="D14121" s="21" t="s">
        <v>3882</v>
      </c>
      <c r="E14121" s="21"/>
      <c r="F14121" s="55">
        <v>215.44</v>
      </c>
      <c r="G14121" s="21" t="s">
        <v>3883</v>
      </c>
    </row>
    <row r="14122" spans="1:7" x14ac:dyDescent="0.25">
      <c r="A14122" s="21" t="s">
        <v>2119</v>
      </c>
      <c r="B14122" s="25">
        <v>42977</v>
      </c>
      <c r="C14122" s="21" t="s">
        <v>1230</v>
      </c>
      <c r="D14122" s="21" t="s">
        <v>3884</v>
      </c>
      <c r="E14122" s="21"/>
      <c r="F14122" s="55">
        <v>101.68</v>
      </c>
      <c r="G14122" s="21" t="s">
        <v>3879</v>
      </c>
    </row>
    <row r="14123" spans="1:7" x14ac:dyDescent="0.25">
      <c r="A14123" s="21" t="s">
        <v>2119</v>
      </c>
      <c r="B14123" s="25">
        <v>42977</v>
      </c>
      <c r="C14123" s="21" t="s">
        <v>6</v>
      </c>
      <c r="D14123" s="21" t="s">
        <v>3885</v>
      </c>
      <c r="E14123" s="21"/>
      <c r="F14123" s="55">
        <v>570.65</v>
      </c>
      <c r="G14123" s="21" t="s">
        <v>355</v>
      </c>
    </row>
    <row r="14124" spans="1:7" x14ac:dyDescent="0.25">
      <c r="A14124" s="21" t="s">
        <v>2119</v>
      </c>
      <c r="B14124" s="25">
        <v>42977</v>
      </c>
      <c r="C14124" s="21" t="s">
        <v>6</v>
      </c>
      <c r="D14124" s="21" t="s">
        <v>3886</v>
      </c>
      <c r="E14124" s="21"/>
      <c r="F14124" s="55">
        <v>156.80000000000001</v>
      </c>
      <c r="G14124" s="21" t="s">
        <v>331</v>
      </c>
    </row>
    <row r="14125" spans="1:7" x14ac:dyDescent="0.25">
      <c r="A14125" s="21" t="s">
        <v>2119</v>
      </c>
      <c r="B14125" s="25">
        <v>42977</v>
      </c>
      <c r="C14125" s="21" t="s">
        <v>6</v>
      </c>
      <c r="D14125" s="21" t="s">
        <v>3887</v>
      </c>
      <c r="E14125" s="21"/>
      <c r="F14125" s="55">
        <v>199.68</v>
      </c>
      <c r="G14125" s="21" t="s">
        <v>3756</v>
      </c>
    </row>
    <row r="14126" spans="1:7" x14ac:dyDescent="0.25">
      <c r="A14126" s="21" t="s">
        <v>2119</v>
      </c>
      <c r="B14126" s="25">
        <v>42977</v>
      </c>
      <c r="C14126" s="21" t="s">
        <v>21</v>
      </c>
      <c r="D14126" s="21" t="s">
        <v>1549</v>
      </c>
      <c r="E14126" s="26">
        <v>240</v>
      </c>
      <c r="G14126" s="21" t="s">
        <v>4035</v>
      </c>
    </row>
    <row r="14127" spans="1:7" x14ac:dyDescent="0.25">
      <c r="A14127" s="21" t="s">
        <v>2119</v>
      </c>
      <c r="B14127" s="25">
        <v>42977</v>
      </c>
      <c r="C14127" s="21" t="s">
        <v>21</v>
      </c>
      <c r="D14127" s="21" t="s">
        <v>1549</v>
      </c>
      <c r="E14127" s="26">
        <v>60</v>
      </c>
      <c r="G14127" s="21" t="s">
        <v>4035</v>
      </c>
    </row>
    <row r="14128" spans="1:7" x14ac:dyDescent="0.25">
      <c r="A14128" s="21" t="s">
        <v>2119</v>
      </c>
      <c r="B14128" s="25">
        <v>42977</v>
      </c>
      <c r="C14128" s="21" t="s">
        <v>21</v>
      </c>
      <c r="D14128" s="21" t="s">
        <v>1549</v>
      </c>
      <c r="E14128" s="26">
        <v>30</v>
      </c>
      <c r="G14128" s="21" t="s">
        <v>4035</v>
      </c>
    </row>
    <row r="14129" spans="1:7" x14ac:dyDescent="0.25">
      <c r="A14129" s="21" t="s">
        <v>2119</v>
      </c>
      <c r="B14129" s="25">
        <v>42977</v>
      </c>
      <c r="C14129" s="21" t="s">
        <v>21</v>
      </c>
      <c r="D14129" s="21" t="s">
        <v>1549</v>
      </c>
      <c r="E14129" s="26">
        <v>30</v>
      </c>
      <c r="G14129" s="21" t="s">
        <v>4035</v>
      </c>
    </row>
    <row r="14130" spans="1:7" x14ac:dyDescent="0.25">
      <c r="A14130" s="21" t="s">
        <v>2119</v>
      </c>
      <c r="B14130" s="25">
        <v>42978</v>
      </c>
      <c r="C14130" s="21" t="s">
        <v>1230</v>
      </c>
      <c r="D14130" s="21" t="s">
        <v>3888</v>
      </c>
      <c r="E14130" s="21"/>
      <c r="F14130" s="55">
        <v>153.6</v>
      </c>
      <c r="G14130" s="21" t="s">
        <v>3870</v>
      </c>
    </row>
    <row r="14131" spans="1:7" x14ac:dyDescent="0.25">
      <c r="A14131" s="21" t="s">
        <v>2119</v>
      </c>
      <c r="B14131" s="25">
        <v>42978</v>
      </c>
      <c r="C14131" s="21" t="s">
        <v>1230</v>
      </c>
      <c r="D14131" s="21" t="s">
        <v>3889</v>
      </c>
      <c r="E14131" s="21"/>
      <c r="F14131" s="55">
        <v>1309.92</v>
      </c>
      <c r="G14131" s="21" t="s">
        <v>3400</v>
      </c>
    </row>
    <row r="14132" spans="1:7" x14ac:dyDescent="0.25">
      <c r="A14132" s="21" t="s">
        <v>2119</v>
      </c>
      <c r="B14132" s="25">
        <v>42978</v>
      </c>
      <c r="C14132" s="21" t="s">
        <v>6</v>
      </c>
      <c r="D14132" s="21" t="s">
        <v>3890</v>
      </c>
      <c r="E14132" s="21"/>
      <c r="F14132" s="55">
        <v>1536.29</v>
      </c>
      <c r="G14132" s="21" t="s">
        <v>2762</v>
      </c>
    </row>
    <row r="14133" spans="1:7" x14ac:dyDescent="0.25">
      <c r="A14133" s="21" t="s">
        <v>2119</v>
      </c>
      <c r="B14133" s="25">
        <v>42978</v>
      </c>
      <c r="C14133" s="21" t="s">
        <v>6</v>
      </c>
      <c r="D14133" s="21" t="s">
        <v>3843</v>
      </c>
      <c r="E14133" s="21"/>
      <c r="F14133" s="55">
        <v>-275.12</v>
      </c>
      <c r="G14133" s="21" t="s">
        <v>3716</v>
      </c>
    </row>
    <row r="14134" spans="1:7" x14ac:dyDescent="0.25">
      <c r="A14134" s="21" t="s">
        <v>2119</v>
      </c>
      <c r="B14134" s="25">
        <v>42978</v>
      </c>
      <c r="C14134" s="21" t="s">
        <v>6</v>
      </c>
      <c r="D14134" s="21" t="s">
        <v>3891</v>
      </c>
      <c r="E14134" s="21"/>
      <c r="F14134" s="55">
        <v>163.53</v>
      </c>
      <c r="G14134" s="21" t="s">
        <v>3716</v>
      </c>
    </row>
    <row r="14135" spans="1:7" x14ac:dyDescent="0.25">
      <c r="A14135" s="21" t="s">
        <v>2119</v>
      </c>
      <c r="B14135" s="25">
        <v>42978</v>
      </c>
      <c r="C14135" s="21" t="s">
        <v>1015</v>
      </c>
      <c r="D14135" s="21" t="s">
        <v>1018</v>
      </c>
      <c r="E14135" s="26">
        <v>110</v>
      </c>
      <c r="G14135" s="21" t="s">
        <v>355</v>
      </c>
    </row>
    <row r="14136" spans="1:7" x14ac:dyDescent="0.25">
      <c r="A14136" s="21" t="s">
        <v>2119</v>
      </c>
      <c r="B14136" s="25">
        <v>42978</v>
      </c>
      <c r="C14136" s="21" t="s">
        <v>1015</v>
      </c>
      <c r="D14136" s="21" t="s">
        <v>1066</v>
      </c>
      <c r="E14136" s="26">
        <v>350</v>
      </c>
      <c r="G14136" s="21" t="s">
        <v>2969</v>
      </c>
    </row>
    <row r="14137" spans="1:7" x14ac:dyDescent="0.25">
      <c r="A14137" s="21" t="s">
        <v>2119</v>
      </c>
      <c r="B14137" s="25">
        <v>42978</v>
      </c>
      <c r="C14137" t="s">
        <v>6</v>
      </c>
      <c r="D14137" t="s">
        <v>3709</v>
      </c>
      <c r="F14137" s="26">
        <v>127.29</v>
      </c>
      <c r="G14137" t="s">
        <v>3756</v>
      </c>
    </row>
    <row r="14138" spans="1:7" x14ac:dyDescent="0.25">
      <c r="A14138" s="21" t="s">
        <v>2119</v>
      </c>
      <c r="B14138" s="25">
        <v>42978</v>
      </c>
      <c r="C14138" t="s">
        <v>6</v>
      </c>
      <c r="D14138" t="s">
        <v>1112</v>
      </c>
      <c r="F14138" s="26">
        <v>1666.97</v>
      </c>
      <c r="G14138" t="s">
        <v>3178</v>
      </c>
    </row>
    <row r="14139" spans="1:7" x14ac:dyDescent="0.25">
      <c r="A14139" s="21" t="s">
        <v>2119</v>
      </c>
      <c r="B14139" s="25">
        <v>42979</v>
      </c>
      <c r="C14139" s="21" t="s">
        <v>1230</v>
      </c>
      <c r="D14139" s="21" t="s">
        <v>3892</v>
      </c>
      <c r="E14139" s="21"/>
      <c r="F14139" s="55">
        <v>107.59</v>
      </c>
      <c r="G14139" s="21" t="s">
        <v>3893</v>
      </c>
    </row>
    <row r="14140" spans="1:7" x14ac:dyDescent="0.25">
      <c r="A14140" s="21" t="s">
        <v>2119</v>
      </c>
      <c r="B14140" s="25">
        <v>42979</v>
      </c>
      <c r="C14140" s="21" t="s">
        <v>6</v>
      </c>
      <c r="D14140" s="21" t="s">
        <v>3894</v>
      </c>
      <c r="E14140" s="21"/>
      <c r="F14140" s="55">
        <v>466.62</v>
      </c>
      <c r="G14140" s="21" t="s">
        <v>2762</v>
      </c>
    </row>
    <row r="14141" spans="1:7" x14ac:dyDescent="0.25">
      <c r="A14141" s="21" t="s">
        <v>2119</v>
      </c>
      <c r="B14141" s="25">
        <v>42979</v>
      </c>
      <c r="C14141" s="21" t="s">
        <v>6</v>
      </c>
      <c r="D14141" s="21" t="s">
        <v>3895</v>
      </c>
      <c r="E14141" s="21"/>
      <c r="F14141" s="55">
        <v>151.16999999999999</v>
      </c>
      <c r="G14141" s="21" t="s">
        <v>3716</v>
      </c>
    </row>
    <row r="14142" spans="1:7" x14ac:dyDescent="0.25">
      <c r="A14142" s="21" t="s">
        <v>2119</v>
      </c>
      <c r="B14142" s="25">
        <v>42979</v>
      </c>
      <c r="C14142" s="21" t="s">
        <v>1015</v>
      </c>
      <c r="D14142" s="21" t="s">
        <v>1216</v>
      </c>
      <c r="E14142" s="26">
        <v>400</v>
      </c>
      <c r="G14142" s="21" t="s">
        <v>355</v>
      </c>
    </row>
    <row r="14143" spans="1:7" x14ac:dyDescent="0.25">
      <c r="A14143" s="21" t="s">
        <v>2119</v>
      </c>
      <c r="B14143" s="25">
        <v>42979</v>
      </c>
      <c r="C14143" s="21" t="s">
        <v>1015</v>
      </c>
      <c r="D14143" s="21" t="s">
        <v>40</v>
      </c>
      <c r="E14143" s="26">
        <v>1830</v>
      </c>
      <c r="G14143" s="21" t="s">
        <v>3627</v>
      </c>
    </row>
    <row r="14144" spans="1:7" x14ac:dyDescent="0.25">
      <c r="A14144" s="21" t="s">
        <v>2119</v>
      </c>
      <c r="B14144" s="25">
        <v>42979</v>
      </c>
      <c r="C14144" s="21" t="s">
        <v>1015</v>
      </c>
      <c r="D14144" s="21" t="s">
        <v>40</v>
      </c>
      <c r="E14144" s="26">
        <v>1575</v>
      </c>
      <c r="G14144" s="21" t="s">
        <v>3400</v>
      </c>
    </row>
    <row r="14145" spans="1:7" x14ac:dyDescent="0.25">
      <c r="A14145" s="21" t="s">
        <v>2119</v>
      </c>
      <c r="B14145" s="25">
        <v>42979</v>
      </c>
      <c r="C14145" s="21" t="s">
        <v>1015</v>
      </c>
      <c r="D14145" s="21" t="s">
        <v>40</v>
      </c>
      <c r="E14145" s="26">
        <v>975</v>
      </c>
      <c r="G14145" s="21" t="s">
        <v>1133</v>
      </c>
    </row>
    <row r="14146" spans="1:7" x14ac:dyDescent="0.25">
      <c r="A14146" s="21" t="s">
        <v>2119</v>
      </c>
      <c r="B14146" s="25">
        <v>42979</v>
      </c>
      <c r="C14146" s="21" t="s">
        <v>1015</v>
      </c>
      <c r="D14146" s="21" t="s">
        <v>40</v>
      </c>
      <c r="E14146" s="26">
        <v>140</v>
      </c>
      <c r="G14146" s="21" t="s">
        <v>4027</v>
      </c>
    </row>
    <row r="14147" spans="1:7" x14ac:dyDescent="0.25">
      <c r="A14147" s="21" t="s">
        <v>2119</v>
      </c>
      <c r="B14147" s="25">
        <v>42979</v>
      </c>
      <c r="C14147" s="21" t="s">
        <v>1015</v>
      </c>
      <c r="D14147" s="21" t="s">
        <v>1625</v>
      </c>
      <c r="E14147" s="26">
        <v>1000</v>
      </c>
      <c r="G14147" s="21" t="s">
        <v>3627</v>
      </c>
    </row>
    <row r="14148" spans="1:7" x14ac:dyDescent="0.25">
      <c r="A14148" s="21" t="s">
        <v>2119</v>
      </c>
      <c r="B14148" s="25">
        <v>42979</v>
      </c>
      <c r="C14148" s="21" t="s">
        <v>1015</v>
      </c>
      <c r="D14148" s="21" t="s">
        <v>553</v>
      </c>
      <c r="E14148" s="26">
        <v>2771</v>
      </c>
      <c r="G14148" s="21" t="s">
        <v>3879</v>
      </c>
    </row>
    <row r="14149" spans="1:7" x14ac:dyDescent="0.25">
      <c r="A14149" s="21" t="s">
        <v>2119</v>
      </c>
      <c r="B14149" s="25">
        <v>42979</v>
      </c>
      <c r="C14149" s="21" t="s">
        <v>21</v>
      </c>
      <c r="D14149" s="21" t="s">
        <v>40</v>
      </c>
      <c r="E14149" s="26">
        <v>1355</v>
      </c>
      <c r="G14149" s="21" t="s">
        <v>3756</v>
      </c>
    </row>
    <row r="14150" spans="1:7" x14ac:dyDescent="0.25">
      <c r="A14150" s="21" t="s">
        <v>2119</v>
      </c>
      <c r="B14150" s="25">
        <v>42979</v>
      </c>
      <c r="C14150" s="21" t="s">
        <v>21</v>
      </c>
      <c r="D14150" s="21" t="s">
        <v>40</v>
      </c>
      <c r="E14150" s="26">
        <v>1740</v>
      </c>
      <c r="G14150" s="21" t="s">
        <v>355</v>
      </c>
    </row>
    <row r="14151" spans="1:7" x14ac:dyDescent="0.25">
      <c r="A14151" s="21" t="s">
        <v>2119</v>
      </c>
      <c r="B14151" s="25">
        <v>42979</v>
      </c>
      <c r="C14151" s="21" t="s">
        <v>21</v>
      </c>
      <c r="D14151" s="21" t="s">
        <v>40</v>
      </c>
      <c r="E14151" s="26">
        <v>2190</v>
      </c>
      <c r="G14151" s="21" t="s">
        <v>2969</v>
      </c>
    </row>
    <row r="14152" spans="1:7" x14ac:dyDescent="0.25">
      <c r="A14152" s="21" t="s">
        <v>2119</v>
      </c>
      <c r="B14152" s="25">
        <v>42979</v>
      </c>
      <c r="C14152" s="21" t="s">
        <v>21</v>
      </c>
      <c r="D14152" s="21" t="s">
        <v>40</v>
      </c>
      <c r="E14152" s="26">
        <v>250</v>
      </c>
      <c r="G14152" s="21" t="s">
        <v>331</v>
      </c>
    </row>
    <row r="14153" spans="1:7" x14ac:dyDescent="0.25">
      <c r="A14153" s="21" t="s">
        <v>2119</v>
      </c>
      <c r="B14153" s="25">
        <v>42979</v>
      </c>
      <c r="C14153" s="21" t="s">
        <v>21</v>
      </c>
      <c r="D14153" s="21" t="s">
        <v>937</v>
      </c>
      <c r="E14153" s="26">
        <v>300</v>
      </c>
      <c r="G14153" s="21" t="s">
        <v>3756</v>
      </c>
    </row>
    <row r="14154" spans="1:7" x14ac:dyDescent="0.25">
      <c r="A14154" s="21" t="s">
        <v>2119</v>
      </c>
      <c r="B14154" s="25">
        <v>42979</v>
      </c>
      <c r="C14154" s="21" t="s">
        <v>21</v>
      </c>
      <c r="D14154" s="21" t="s">
        <v>937</v>
      </c>
      <c r="E14154" s="26">
        <v>300</v>
      </c>
      <c r="G14154" s="21" t="s">
        <v>2969</v>
      </c>
    </row>
    <row r="14155" spans="1:7" x14ac:dyDescent="0.25">
      <c r="A14155" s="21" t="s">
        <v>2119</v>
      </c>
      <c r="B14155" s="25">
        <v>42979</v>
      </c>
      <c r="C14155" s="21" t="s">
        <v>21</v>
      </c>
      <c r="D14155" s="21" t="s">
        <v>937</v>
      </c>
      <c r="E14155" s="26">
        <v>300</v>
      </c>
      <c r="G14155" s="21" t="s">
        <v>582</v>
      </c>
    </row>
    <row r="14156" spans="1:7" x14ac:dyDescent="0.25">
      <c r="A14156" s="21" t="s">
        <v>2119</v>
      </c>
      <c r="B14156" s="25">
        <v>42979</v>
      </c>
      <c r="C14156" t="s">
        <v>6</v>
      </c>
      <c r="D14156" t="s">
        <v>1112</v>
      </c>
      <c r="F14156" s="26">
        <v>95.93</v>
      </c>
      <c r="G14156" t="s">
        <v>3178</v>
      </c>
    </row>
    <row r="14157" spans="1:7" x14ac:dyDescent="0.25">
      <c r="A14157" s="21" t="s">
        <v>2119</v>
      </c>
      <c r="B14157" s="25">
        <v>42980</v>
      </c>
      <c r="C14157" s="21" t="s">
        <v>6</v>
      </c>
      <c r="D14157" s="21" t="s">
        <v>3896</v>
      </c>
      <c r="E14157" s="21"/>
      <c r="F14157" s="55">
        <v>117.69</v>
      </c>
      <c r="G14157" s="21" t="s">
        <v>2762</v>
      </c>
    </row>
    <row r="14158" spans="1:7" x14ac:dyDescent="0.25">
      <c r="A14158" s="21" t="s">
        <v>2119</v>
      </c>
      <c r="B14158" s="25">
        <v>42980</v>
      </c>
      <c r="C14158" s="21" t="s">
        <v>1230</v>
      </c>
      <c r="D14158" s="21" t="s">
        <v>3897</v>
      </c>
      <c r="E14158" s="21"/>
      <c r="F14158" s="55">
        <v>1490.14</v>
      </c>
      <c r="G14158" s="21" t="s">
        <v>3879</v>
      </c>
    </row>
    <row r="14159" spans="1:7" x14ac:dyDescent="0.25">
      <c r="A14159" s="21" t="s">
        <v>2119</v>
      </c>
      <c r="B14159" s="25">
        <v>42982</v>
      </c>
      <c r="C14159" s="21" t="s">
        <v>1230</v>
      </c>
      <c r="D14159" s="21" t="s">
        <v>3898</v>
      </c>
      <c r="E14159" s="21"/>
      <c r="F14159" s="55">
        <v>1058.5999999999999</v>
      </c>
      <c r="G14159" s="21" t="s">
        <v>3870</v>
      </c>
    </row>
    <row r="14160" spans="1:7" x14ac:dyDescent="0.25">
      <c r="A14160" s="21" t="s">
        <v>2119</v>
      </c>
      <c r="B14160" s="25">
        <v>42982</v>
      </c>
      <c r="C14160" s="21" t="s">
        <v>1230</v>
      </c>
      <c r="D14160" s="21" t="s">
        <v>3899</v>
      </c>
      <c r="E14160" s="21"/>
      <c r="F14160" s="55">
        <v>306.47000000000003</v>
      </c>
      <c r="G14160" s="21" t="s">
        <v>1557</v>
      </c>
    </row>
    <row r="14161" spans="1:7" x14ac:dyDescent="0.25">
      <c r="A14161" s="21" t="s">
        <v>2119</v>
      </c>
      <c r="B14161" s="25">
        <v>42983</v>
      </c>
      <c r="C14161" s="21" t="s">
        <v>1230</v>
      </c>
      <c r="D14161" s="21" t="s">
        <v>3900</v>
      </c>
      <c r="E14161" s="21"/>
      <c r="F14161" s="55">
        <v>198.41</v>
      </c>
      <c r="G14161" s="21" t="s">
        <v>3901</v>
      </c>
    </row>
    <row r="14162" spans="1:7" x14ac:dyDescent="0.25">
      <c r="A14162" s="21" t="s">
        <v>2119</v>
      </c>
      <c r="B14162" s="25">
        <v>42983</v>
      </c>
      <c r="C14162" s="21" t="s">
        <v>1230</v>
      </c>
      <c r="D14162" s="21" t="s">
        <v>3902</v>
      </c>
      <c r="E14162" s="21"/>
      <c r="F14162" s="55">
        <v>310.39999999999998</v>
      </c>
      <c r="G14162" s="21" t="s">
        <v>1440</v>
      </c>
    </row>
    <row r="14163" spans="1:7" x14ac:dyDescent="0.25">
      <c r="A14163" s="21" t="s">
        <v>2119</v>
      </c>
      <c r="B14163" s="25">
        <v>42983</v>
      </c>
      <c r="C14163" s="21" t="s">
        <v>6</v>
      </c>
      <c r="D14163" s="21" t="s">
        <v>3903</v>
      </c>
      <c r="E14163" s="21"/>
      <c r="F14163" s="55">
        <v>499.94</v>
      </c>
      <c r="G14163" s="21" t="s">
        <v>3716</v>
      </c>
    </row>
    <row r="14164" spans="1:7" x14ac:dyDescent="0.25">
      <c r="A14164" s="21" t="s">
        <v>2119</v>
      </c>
      <c r="B14164" s="25">
        <v>42983</v>
      </c>
      <c r="C14164" s="21" t="s">
        <v>1230</v>
      </c>
      <c r="D14164" s="21" t="s">
        <v>3904</v>
      </c>
      <c r="E14164" s="21"/>
      <c r="F14164" s="55">
        <v>197.22</v>
      </c>
      <c r="G14164" s="21" t="s">
        <v>3905</v>
      </c>
    </row>
    <row r="14165" spans="1:7" x14ac:dyDescent="0.25">
      <c r="A14165" s="21" t="s">
        <v>2119</v>
      </c>
      <c r="B14165" s="25">
        <v>42983</v>
      </c>
      <c r="C14165" s="21" t="s">
        <v>6</v>
      </c>
      <c r="E14165" s="21"/>
      <c r="F14165" s="55">
        <v>-15.7</v>
      </c>
      <c r="G14165" s="21" t="s">
        <v>3716</v>
      </c>
    </row>
    <row r="14166" spans="1:7" x14ac:dyDescent="0.25">
      <c r="A14166" s="21" t="s">
        <v>2119</v>
      </c>
      <c r="B14166" s="25">
        <v>42983</v>
      </c>
      <c r="C14166" s="21" t="s">
        <v>1230</v>
      </c>
      <c r="D14166" s="21" t="s">
        <v>3906</v>
      </c>
      <c r="E14166" s="21"/>
      <c r="F14166" s="55">
        <v>94.01</v>
      </c>
      <c r="G14166" s="21" t="s">
        <v>3907</v>
      </c>
    </row>
    <row r="14167" spans="1:7" x14ac:dyDescent="0.25">
      <c r="A14167" s="21" t="s">
        <v>2119</v>
      </c>
      <c r="B14167" s="25">
        <v>42983</v>
      </c>
      <c r="C14167" s="21" t="s">
        <v>6</v>
      </c>
      <c r="D14167" s="21" t="s">
        <v>3908</v>
      </c>
      <c r="E14167" s="21"/>
      <c r="F14167" s="55">
        <v>5018.95</v>
      </c>
      <c r="G14167" s="21" t="s">
        <v>3766</v>
      </c>
    </row>
    <row r="14168" spans="1:7" x14ac:dyDescent="0.25">
      <c r="A14168" s="21" t="s">
        <v>2119</v>
      </c>
      <c r="B14168" s="25">
        <v>42983</v>
      </c>
      <c r="C14168" s="21" t="s">
        <v>6</v>
      </c>
      <c r="D14168" s="21" t="s">
        <v>3909</v>
      </c>
      <c r="E14168" s="21"/>
      <c r="F14168" s="55">
        <v>2116.19</v>
      </c>
      <c r="G14168" s="21" t="s">
        <v>3716</v>
      </c>
    </row>
    <row r="14169" spans="1:7" x14ac:dyDescent="0.25">
      <c r="A14169" s="21" t="s">
        <v>2119</v>
      </c>
      <c r="B14169" s="25">
        <v>42983</v>
      </c>
      <c r="C14169" s="21" t="s">
        <v>6</v>
      </c>
      <c r="D14169" s="21" t="s">
        <v>3909</v>
      </c>
      <c r="E14169" s="21"/>
      <c r="F14169" s="55">
        <v>-49.93</v>
      </c>
      <c r="G14169" s="21" t="s">
        <v>3716</v>
      </c>
    </row>
    <row r="14170" spans="1:7" x14ac:dyDescent="0.25">
      <c r="A14170" s="21" t="s">
        <v>2119</v>
      </c>
      <c r="B14170" s="25">
        <v>42983</v>
      </c>
      <c r="C14170" s="21" t="s">
        <v>6</v>
      </c>
      <c r="D14170" s="21" t="s">
        <v>3909</v>
      </c>
      <c r="E14170" s="21"/>
      <c r="F14170" s="55">
        <v>94.38</v>
      </c>
      <c r="G14170" s="21" t="s">
        <v>3716</v>
      </c>
    </row>
    <row r="14171" spans="1:7" x14ac:dyDescent="0.25">
      <c r="A14171" s="21" t="s">
        <v>2119</v>
      </c>
      <c r="B14171" s="25">
        <v>42983</v>
      </c>
      <c r="C14171" s="21" t="s">
        <v>6</v>
      </c>
      <c r="D14171" s="21" t="s">
        <v>3910</v>
      </c>
      <c r="E14171" s="21"/>
      <c r="F14171" s="55">
        <v>206.82</v>
      </c>
      <c r="G14171" s="21" t="s">
        <v>355</v>
      </c>
    </row>
    <row r="14172" spans="1:7" x14ac:dyDescent="0.25">
      <c r="A14172" s="21" t="s">
        <v>2119</v>
      </c>
      <c r="B14172" s="25">
        <v>42983</v>
      </c>
      <c r="C14172" s="21" t="s">
        <v>6</v>
      </c>
      <c r="D14172" s="21" t="s">
        <v>3911</v>
      </c>
      <c r="E14172" s="21"/>
      <c r="F14172" s="55">
        <v>200.26</v>
      </c>
      <c r="G14172" s="21" t="s">
        <v>3756</v>
      </c>
    </row>
    <row r="14173" spans="1:7" x14ac:dyDescent="0.25">
      <c r="A14173" s="21" t="s">
        <v>2119</v>
      </c>
      <c r="B14173" s="25">
        <v>42983</v>
      </c>
      <c r="C14173" s="21" t="s">
        <v>1230</v>
      </c>
      <c r="D14173" s="21" t="s">
        <v>3709</v>
      </c>
      <c r="F14173" s="26">
        <v>214.57</v>
      </c>
      <c r="G14173" s="21" t="s">
        <v>3879</v>
      </c>
    </row>
    <row r="14174" spans="1:7" x14ac:dyDescent="0.25">
      <c r="A14174" s="21" t="s">
        <v>2119</v>
      </c>
      <c r="B14174" s="25">
        <v>42983</v>
      </c>
      <c r="C14174" s="21" t="s">
        <v>1015</v>
      </c>
      <c r="D14174" s="21" t="s">
        <v>1018</v>
      </c>
      <c r="E14174" s="26">
        <v>110</v>
      </c>
      <c r="G14174" s="21" t="s">
        <v>2762</v>
      </c>
    </row>
    <row r="14175" spans="1:7" x14ac:dyDescent="0.25">
      <c r="A14175" s="21" t="s">
        <v>2119</v>
      </c>
      <c r="B14175" s="25">
        <v>42983</v>
      </c>
      <c r="C14175" s="21" t="s">
        <v>1015</v>
      </c>
      <c r="D14175" s="21" t="s">
        <v>1382</v>
      </c>
      <c r="E14175" s="26">
        <v>4000</v>
      </c>
      <c r="G14175" s="21" t="s">
        <v>3870</v>
      </c>
    </row>
    <row r="14176" spans="1:7" x14ac:dyDescent="0.25">
      <c r="A14176" s="21" t="s">
        <v>2119</v>
      </c>
      <c r="B14176" s="25">
        <v>42983</v>
      </c>
      <c r="C14176" s="21" t="s">
        <v>1015</v>
      </c>
      <c r="D14176" s="21" t="s">
        <v>1382</v>
      </c>
      <c r="E14176" s="26">
        <v>5000</v>
      </c>
      <c r="G14176" s="21" t="s">
        <v>3879</v>
      </c>
    </row>
    <row r="14177" spans="1:7" x14ac:dyDescent="0.25">
      <c r="A14177" s="21" t="s">
        <v>2119</v>
      </c>
      <c r="B14177" s="25">
        <v>42983</v>
      </c>
      <c r="C14177" s="21" t="s">
        <v>1015</v>
      </c>
      <c r="D14177" s="21" t="s">
        <v>1419</v>
      </c>
      <c r="E14177" s="26">
        <v>6600</v>
      </c>
      <c r="G14177" s="21" t="s">
        <v>3716</v>
      </c>
    </row>
    <row r="14178" spans="1:7" x14ac:dyDescent="0.25">
      <c r="A14178" s="21" t="s">
        <v>2119</v>
      </c>
      <c r="B14178" s="25">
        <v>42983</v>
      </c>
      <c r="C14178" s="21" t="s">
        <v>1015</v>
      </c>
      <c r="D14178" s="21" t="s">
        <v>3504</v>
      </c>
      <c r="E14178" s="26">
        <v>1000</v>
      </c>
      <c r="G14178" s="21" t="s">
        <v>3627</v>
      </c>
    </row>
    <row r="14179" spans="1:7" x14ac:dyDescent="0.25">
      <c r="A14179" s="21" t="s">
        <v>2119</v>
      </c>
      <c r="B14179" s="25">
        <v>42983</v>
      </c>
      <c r="C14179" s="21" t="s">
        <v>21</v>
      </c>
      <c r="D14179" s="21" t="s">
        <v>4028</v>
      </c>
      <c r="E14179" s="26">
        <v>3500</v>
      </c>
      <c r="G14179" s="21" t="s">
        <v>2762</v>
      </c>
    </row>
    <row r="14180" spans="1:7" x14ac:dyDescent="0.25">
      <c r="A14180" s="21" t="s">
        <v>2119</v>
      </c>
      <c r="B14180" s="25">
        <v>42984</v>
      </c>
      <c r="C14180" s="21" t="s">
        <v>6</v>
      </c>
      <c r="D14180" s="21" t="s">
        <v>3912</v>
      </c>
      <c r="E14180" s="21"/>
      <c r="F14180" s="55">
        <v>793.15</v>
      </c>
      <c r="G14180" s="21" t="s">
        <v>2762</v>
      </c>
    </row>
    <row r="14181" spans="1:7" x14ac:dyDescent="0.25">
      <c r="A14181" s="21" t="s">
        <v>2119</v>
      </c>
      <c r="B14181" s="25">
        <v>42984</v>
      </c>
      <c r="C14181" t="s">
        <v>6</v>
      </c>
      <c r="E14181" s="21"/>
      <c r="F14181" s="55">
        <v>489.48</v>
      </c>
      <c r="G14181" s="21" t="s">
        <v>2762</v>
      </c>
    </row>
    <row r="14182" spans="1:7" x14ac:dyDescent="0.25">
      <c r="A14182" s="21" t="s">
        <v>2119</v>
      </c>
      <c r="B14182" s="25">
        <v>42984</v>
      </c>
      <c r="C14182" s="21" t="s">
        <v>1230</v>
      </c>
      <c r="D14182" s="21" t="s">
        <v>3913</v>
      </c>
      <c r="E14182" s="21"/>
      <c r="F14182" s="55">
        <v>224.33</v>
      </c>
      <c r="G14182" s="21" t="s">
        <v>3514</v>
      </c>
    </row>
    <row r="14183" spans="1:7" x14ac:dyDescent="0.25">
      <c r="A14183" s="21" t="s">
        <v>2119</v>
      </c>
      <c r="B14183" s="25">
        <v>42984</v>
      </c>
      <c r="C14183" s="21" t="s">
        <v>1230</v>
      </c>
      <c r="D14183" s="21" t="s">
        <v>3914</v>
      </c>
      <c r="E14183" s="21"/>
      <c r="F14183" s="55">
        <v>112.66</v>
      </c>
      <c r="G14183" s="21" t="s">
        <v>3915</v>
      </c>
    </row>
    <row r="14184" spans="1:7" x14ac:dyDescent="0.25">
      <c r="A14184" s="21" t="s">
        <v>2119</v>
      </c>
      <c r="B14184" s="25">
        <v>42984</v>
      </c>
      <c r="C14184" s="21" t="s">
        <v>1230</v>
      </c>
      <c r="D14184" s="21" t="s">
        <v>3916</v>
      </c>
      <c r="E14184" s="21"/>
      <c r="F14184" s="55">
        <v>33.83</v>
      </c>
      <c r="G14184" s="21" t="s">
        <v>3915</v>
      </c>
    </row>
    <row r="14185" spans="1:7" x14ac:dyDescent="0.25">
      <c r="A14185" s="21" t="s">
        <v>2119</v>
      </c>
      <c r="B14185" s="25">
        <v>42984</v>
      </c>
      <c r="C14185" s="21" t="s">
        <v>1230</v>
      </c>
      <c r="D14185" s="21" t="s">
        <v>3917</v>
      </c>
      <c r="E14185" s="21"/>
      <c r="F14185" s="55">
        <v>80.91</v>
      </c>
      <c r="G14185" s="21" t="s">
        <v>3514</v>
      </c>
    </row>
    <row r="14186" spans="1:7" x14ac:dyDescent="0.25">
      <c r="A14186" s="21" t="s">
        <v>2119</v>
      </c>
      <c r="B14186" s="25">
        <v>42984</v>
      </c>
      <c r="C14186" s="21" t="s">
        <v>1230</v>
      </c>
      <c r="D14186" s="21" t="s">
        <v>3918</v>
      </c>
      <c r="E14186" s="21"/>
      <c r="F14186" s="55">
        <v>144.38999999999999</v>
      </c>
      <c r="G14186" s="21" t="s">
        <v>3907</v>
      </c>
    </row>
    <row r="14187" spans="1:7" x14ac:dyDescent="0.25">
      <c r="A14187" s="21" t="s">
        <v>2119</v>
      </c>
      <c r="B14187" s="25">
        <v>42984</v>
      </c>
      <c r="C14187" s="21" t="s">
        <v>6</v>
      </c>
      <c r="D14187" s="21" t="s">
        <v>3919</v>
      </c>
      <c r="E14187" s="21"/>
      <c r="F14187" s="55">
        <v>229.38</v>
      </c>
      <c r="G14187" s="21" t="s">
        <v>331</v>
      </c>
    </row>
    <row r="14188" spans="1:7" x14ac:dyDescent="0.25">
      <c r="A14188" s="21" t="s">
        <v>2119</v>
      </c>
      <c r="B14188" s="25">
        <v>42984</v>
      </c>
      <c r="C14188" s="21" t="s">
        <v>6</v>
      </c>
      <c r="D14188" s="21" t="s">
        <v>3920</v>
      </c>
      <c r="E14188" s="21"/>
      <c r="F14188" s="55">
        <v>52.98</v>
      </c>
      <c r="G14188" s="21" t="s">
        <v>3756</v>
      </c>
    </row>
    <row r="14189" spans="1:7" x14ac:dyDescent="0.25">
      <c r="A14189" s="21" t="s">
        <v>2119</v>
      </c>
      <c r="B14189" s="25">
        <v>42984</v>
      </c>
      <c r="C14189" s="21" t="s">
        <v>6</v>
      </c>
      <c r="D14189" s="21" t="s">
        <v>3709</v>
      </c>
      <c r="F14189" s="26">
        <v>191.94</v>
      </c>
      <c r="G14189" s="21" t="s">
        <v>3756</v>
      </c>
    </row>
    <row r="14190" spans="1:7" x14ac:dyDescent="0.25">
      <c r="A14190" s="21" t="s">
        <v>2119</v>
      </c>
      <c r="B14190" s="25">
        <v>42985</v>
      </c>
      <c r="C14190" s="21" t="s">
        <v>6</v>
      </c>
      <c r="D14190" s="21" t="s">
        <v>3921</v>
      </c>
      <c r="E14190" s="21"/>
      <c r="F14190" s="55">
        <v>36.51</v>
      </c>
      <c r="G14190" s="21" t="s">
        <v>2762</v>
      </c>
    </row>
    <row r="14191" spans="1:7" x14ac:dyDescent="0.25">
      <c r="A14191" s="21" t="s">
        <v>2119</v>
      </c>
      <c r="B14191" s="25">
        <v>42985</v>
      </c>
      <c r="C14191" s="21" t="s">
        <v>1230</v>
      </c>
      <c r="D14191" s="21" t="s">
        <v>3922</v>
      </c>
      <c r="E14191" s="21"/>
      <c r="F14191" s="55">
        <v>390.57</v>
      </c>
      <c r="G14191" s="21" t="s">
        <v>3901</v>
      </c>
    </row>
    <row r="14192" spans="1:7" x14ac:dyDescent="0.25">
      <c r="A14192" s="21" t="s">
        <v>2119</v>
      </c>
      <c r="B14192" s="25">
        <v>42985</v>
      </c>
      <c r="C14192" s="21" t="s">
        <v>6</v>
      </c>
      <c r="D14192" s="21" t="s">
        <v>3923</v>
      </c>
      <c r="E14192" s="21"/>
      <c r="F14192" s="55">
        <v>613.61</v>
      </c>
      <c r="G14192" s="21" t="s">
        <v>355</v>
      </c>
    </row>
    <row r="14193" spans="1:7" x14ac:dyDescent="0.25">
      <c r="A14193" s="21" t="s">
        <v>2119</v>
      </c>
      <c r="B14193" s="25">
        <v>42985</v>
      </c>
      <c r="C14193" s="21" t="s">
        <v>6</v>
      </c>
      <c r="D14193" s="21" t="s">
        <v>3924</v>
      </c>
      <c r="E14193" s="21"/>
      <c r="F14193" s="55">
        <v>76.77</v>
      </c>
      <c r="G14193" s="21" t="s">
        <v>3756</v>
      </c>
    </row>
    <row r="14194" spans="1:7" x14ac:dyDescent="0.25">
      <c r="A14194" s="21" t="s">
        <v>2119</v>
      </c>
      <c r="B14194" s="25">
        <v>42985</v>
      </c>
      <c r="C14194" s="21" t="s">
        <v>6</v>
      </c>
      <c r="D14194" s="21" t="s">
        <v>3925</v>
      </c>
      <c r="E14194" s="21"/>
      <c r="F14194" s="55">
        <v>23.85</v>
      </c>
      <c r="G14194" s="21" t="s">
        <v>3756</v>
      </c>
    </row>
    <row r="14195" spans="1:7" x14ac:dyDescent="0.25">
      <c r="A14195" s="21" t="s">
        <v>2119</v>
      </c>
      <c r="B14195" s="25">
        <v>42985</v>
      </c>
      <c r="C14195" s="21" t="s">
        <v>6</v>
      </c>
      <c r="D14195" s="21" t="s">
        <v>3926</v>
      </c>
      <c r="E14195" s="21"/>
      <c r="F14195" s="55">
        <v>180.77</v>
      </c>
      <c r="G14195" s="21" t="s">
        <v>1440</v>
      </c>
    </row>
    <row r="14196" spans="1:7" x14ac:dyDescent="0.25">
      <c r="A14196" s="21" t="s">
        <v>2119</v>
      </c>
      <c r="B14196" s="25">
        <v>42985</v>
      </c>
      <c r="C14196" s="21" t="s">
        <v>6</v>
      </c>
      <c r="D14196" s="21" t="s">
        <v>3927</v>
      </c>
      <c r="E14196" s="21"/>
      <c r="F14196" s="55">
        <v>123.1</v>
      </c>
      <c r="G14196" s="21" t="s">
        <v>1440</v>
      </c>
    </row>
    <row r="14197" spans="1:7" x14ac:dyDescent="0.25">
      <c r="A14197" s="21" t="s">
        <v>2119</v>
      </c>
      <c r="B14197" s="25">
        <v>42985</v>
      </c>
      <c r="C14197" s="21" t="s">
        <v>6</v>
      </c>
      <c r="D14197" s="21" t="s">
        <v>3928</v>
      </c>
      <c r="E14197" s="21"/>
      <c r="F14197" s="55">
        <v>203.51</v>
      </c>
      <c r="G14197" s="21" t="s">
        <v>3716</v>
      </c>
    </row>
    <row r="14198" spans="1:7" x14ac:dyDescent="0.25">
      <c r="A14198" s="21" t="s">
        <v>2119</v>
      </c>
      <c r="B14198" s="25">
        <v>42985</v>
      </c>
      <c r="C14198" s="21" t="s">
        <v>1230</v>
      </c>
      <c r="D14198" s="21" t="s">
        <v>3929</v>
      </c>
      <c r="E14198" s="21"/>
      <c r="F14198" s="55">
        <v>441.39</v>
      </c>
      <c r="G14198" s="21" t="s">
        <v>3627</v>
      </c>
    </row>
    <row r="14199" spans="1:7" x14ac:dyDescent="0.25">
      <c r="A14199" s="21" t="s">
        <v>2119</v>
      </c>
      <c r="B14199" s="25">
        <v>42985</v>
      </c>
      <c r="C14199" s="21" t="s">
        <v>6</v>
      </c>
      <c r="D14199" s="21" t="s">
        <v>3908</v>
      </c>
      <c r="E14199" s="21"/>
      <c r="F14199" s="55">
        <v>-449.44</v>
      </c>
      <c r="G14199" s="21" t="s">
        <v>3766</v>
      </c>
    </row>
    <row r="14200" spans="1:7" x14ac:dyDescent="0.25">
      <c r="A14200" s="21" t="s">
        <v>2119</v>
      </c>
      <c r="B14200" s="25">
        <v>42985</v>
      </c>
      <c r="C14200" s="21" t="s">
        <v>1015</v>
      </c>
      <c r="D14200" s="21" t="s">
        <v>1018</v>
      </c>
      <c r="E14200" s="26">
        <v>110</v>
      </c>
      <c r="G14200" s="21" t="s">
        <v>2762</v>
      </c>
    </row>
    <row r="14201" spans="1:7" x14ac:dyDescent="0.25">
      <c r="A14201" s="21" t="s">
        <v>2119</v>
      </c>
      <c r="B14201" s="25">
        <v>42985</v>
      </c>
      <c r="C14201" s="21" t="s">
        <v>1015</v>
      </c>
      <c r="D14201" s="21" t="s">
        <v>3404</v>
      </c>
      <c r="E14201" s="26">
        <v>1040</v>
      </c>
      <c r="G14201" s="21" t="s">
        <v>3879</v>
      </c>
    </row>
    <row r="14202" spans="1:7" x14ac:dyDescent="0.25">
      <c r="A14202" s="21" t="s">
        <v>2119</v>
      </c>
      <c r="B14202" s="25">
        <v>42985</v>
      </c>
      <c r="C14202" s="21" t="s">
        <v>1015</v>
      </c>
      <c r="D14202" s="21" t="s">
        <v>3404</v>
      </c>
      <c r="E14202" s="26">
        <v>400</v>
      </c>
      <c r="G14202" s="21" t="s">
        <v>3870</v>
      </c>
    </row>
    <row r="14203" spans="1:7" x14ac:dyDescent="0.25">
      <c r="A14203" s="21" t="s">
        <v>2119</v>
      </c>
      <c r="B14203" s="25">
        <v>42985</v>
      </c>
      <c r="C14203" s="21" t="s">
        <v>1015</v>
      </c>
      <c r="D14203" s="21" t="s">
        <v>3404</v>
      </c>
      <c r="E14203" s="26">
        <v>320</v>
      </c>
      <c r="G14203" s="21" t="s">
        <v>3710</v>
      </c>
    </row>
    <row r="14204" spans="1:7" x14ac:dyDescent="0.25">
      <c r="A14204" s="21" t="s">
        <v>2119</v>
      </c>
      <c r="B14204" s="25">
        <v>42985</v>
      </c>
      <c r="C14204" s="21" t="s">
        <v>21</v>
      </c>
      <c r="D14204" s="21" t="s">
        <v>3404</v>
      </c>
      <c r="E14204" s="26">
        <v>400</v>
      </c>
      <c r="G14204" s="21" t="s">
        <v>2969</v>
      </c>
    </row>
    <row r="14205" spans="1:7" x14ac:dyDescent="0.25">
      <c r="A14205" s="21" t="s">
        <v>2119</v>
      </c>
      <c r="B14205" s="25">
        <v>42986</v>
      </c>
      <c r="C14205" s="21" t="s">
        <v>6</v>
      </c>
      <c r="D14205" s="21" t="s">
        <v>3930</v>
      </c>
      <c r="E14205" s="21"/>
      <c r="F14205" s="55">
        <v>114.15</v>
      </c>
      <c r="G14205" s="21" t="s">
        <v>2762</v>
      </c>
    </row>
    <row r="14206" spans="1:7" x14ac:dyDescent="0.25">
      <c r="A14206" s="21" t="s">
        <v>2119</v>
      </c>
      <c r="B14206" s="25">
        <v>42986</v>
      </c>
      <c r="C14206" s="21" t="s">
        <v>1230</v>
      </c>
      <c r="D14206" s="21" t="s">
        <v>3931</v>
      </c>
      <c r="E14206" s="21"/>
      <c r="F14206" s="55">
        <v>158.77000000000001</v>
      </c>
      <c r="G14206" s="21" t="s">
        <v>3711</v>
      </c>
    </row>
    <row r="14207" spans="1:7" x14ac:dyDescent="0.25">
      <c r="A14207" s="21" t="s">
        <v>2119</v>
      </c>
      <c r="B14207" s="25">
        <v>42986</v>
      </c>
      <c r="C14207" s="21" t="s">
        <v>6</v>
      </c>
      <c r="D14207" s="21" t="s">
        <v>3932</v>
      </c>
      <c r="E14207" s="21"/>
      <c r="F14207" s="55">
        <v>266.82</v>
      </c>
      <c r="G14207" s="21" t="s">
        <v>1029</v>
      </c>
    </row>
    <row r="14208" spans="1:7" x14ac:dyDescent="0.25">
      <c r="A14208" s="21" t="s">
        <v>2119</v>
      </c>
      <c r="B14208" s="25">
        <v>42986</v>
      </c>
      <c r="C14208" s="21" t="s">
        <v>1230</v>
      </c>
      <c r="D14208" s="21" t="s">
        <v>3933</v>
      </c>
      <c r="E14208" s="21"/>
      <c r="F14208" s="55">
        <v>241.44</v>
      </c>
      <c r="G14208" s="21" t="s">
        <v>3879</v>
      </c>
    </row>
    <row r="14209" spans="1:7" x14ac:dyDescent="0.25">
      <c r="A14209" s="21" t="s">
        <v>2119</v>
      </c>
      <c r="B14209" s="25">
        <v>42986</v>
      </c>
      <c r="C14209" s="21" t="s">
        <v>6</v>
      </c>
      <c r="D14209" s="21" t="s">
        <v>3934</v>
      </c>
      <c r="E14209" s="21"/>
      <c r="F14209" s="55">
        <v>646.63</v>
      </c>
      <c r="G14209" s="21" t="s">
        <v>355</v>
      </c>
    </row>
    <row r="14210" spans="1:7" x14ac:dyDescent="0.25">
      <c r="A14210" s="21" t="s">
        <v>2119</v>
      </c>
      <c r="B14210" s="25">
        <v>42986</v>
      </c>
      <c r="C14210" s="21" t="s">
        <v>1230</v>
      </c>
      <c r="D14210" s="21" t="s">
        <v>3935</v>
      </c>
      <c r="E14210" s="21"/>
      <c r="F14210" s="55">
        <v>174.03</v>
      </c>
      <c r="G14210" s="21" t="s">
        <v>3627</v>
      </c>
    </row>
    <row r="14211" spans="1:7" x14ac:dyDescent="0.25">
      <c r="A14211" s="21" t="s">
        <v>2119</v>
      </c>
      <c r="B14211" s="25">
        <v>42986</v>
      </c>
      <c r="C14211" s="21" t="s">
        <v>21</v>
      </c>
      <c r="D14211" s="21" t="s">
        <v>4029</v>
      </c>
      <c r="E14211" s="26">
        <v>-99022.13</v>
      </c>
      <c r="G14211" s="21" t="s">
        <v>1006</v>
      </c>
    </row>
    <row r="14212" spans="1:7" x14ac:dyDescent="0.25">
      <c r="A14212" s="21" t="s">
        <v>2119</v>
      </c>
      <c r="B14212" s="25">
        <v>42986</v>
      </c>
      <c r="C14212" s="21" t="s">
        <v>21</v>
      </c>
      <c r="D14212" s="21" t="s">
        <v>255</v>
      </c>
      <c r="E14212" s="26">
        <v>2000</v>
      </c>
      <c r="G14212" s="21" t="s">
        <v>3756</v>
      </c>
    </row>
    <row r="14213" spans="1:7" x14ac:dyDescent="0.25">
      <c r="A14213" s="21" t="s">
        <v>2119</v>
      </c>
      <c r="B14213" s="25">
        <v>42986</v>
      </c>
      <c r="C14213" s="21" t="s">
        <v>21</v>
      </c>
      <c r="D14213" s="21" t="s">
        <v>452</v>
      </c>
      <c r="E14213" s="26">
        <v>750</v>
      </c>
      <c r="G14213" s="21" t="s">
        <v>2969</v>
      </c>
    </row>
    <row r="14214" spans="1:7" x14ac:dyDescent="0.25">
      <c r="A14214" s="21" t="s">
        <v>2119</v>
      </c>
      <c r="B14214" s="25">
        <v>42986</v>
      </c>
      <c r="C14214" s="21" t="s">
        <v>21</v>
      </c>
      <c r="D14214" s="21" t="s">
        <v>452</v>
      </c>
      <c r="E14214" s="26">
        <v>1050</v>
      </c>
      <c r="G14214" s="21" t="s">
        <v>582</v>
      </c>
    </row>
    <row r="14215" spans="1:7" x14ac:dyDescent="0.25">
      <c r="A14215" s="21" t="s">
        <v>2119</v>
      </c>
      <c r="B14215" s="25">
        <v>42987</v>
      </c>
      <c r="C14215" s="21" t="s">
        <v>1230</v>
      </c>
      <c r="E14215" s="21"/>
      <c r="F14215" s="55">
        <v>-209.05</v>
      </c>
      <c r="G14215" s="21" t="s">
        <v>3870</v>
      </c>
    </row>
    <row r="14216" spans="1:7" x14ac:dyDescent="0.25">
      <c r="A14216" s="21" t="s">
        <v>2119</v>
      </c>
      <c r="B14216" s="25">
        <v>42987</v>
      </c>
      <c r="C14216" s="21" t="s">
        <v>1230</v>
      </c>
      <c r="D14216" s="21" t="s">
        <v>3936</v>
      </c>
      <c r="E14216" s="21"/>
      <c r="F14216" s="55">
        <v>821.23</v>
      </c>
      <c r="G14216" s="21" t="s">
        <v>3937</v>
      </c>
    </row>
    <row r="14217" spans="1:7" x14ac:dyDescent="0.25">
      <c r="A14217" s="21" t="s">
        <v>2119</v>
      </c>
      <c r="B14217" s="25">
        <v>42987</v>
      </c>
      <c r="C14217" s="21" t="s">
        <v>1230</v>
      </c>
      <c r="D14217" s="21" t="s">
        <v>3938</v>
      </c>
      <c r="E14217" s="21"/>
      <c r="F14217" s="55">
        <v>432.24</v>
      </c>
      <c r="G14217" s="21" t="s">
        <v>3870</v>
      </c>
    </row>
    <row r="14218" spans="1:7" x14ac:dyDescent="0.25">
      <c r="A14218" s="21" t="s">
        <v>2119</v>
      </c>
      <c r="B14218" s="25">
        <v>42987</v>
      </c>
      <c r="C14218" s="21" t="s">
        <v>6</v>
      </c>
      <c r="D14218" s="21" t="s">
        <v>3939</v>
      </c>
      <c r="E14218" s="21"/>
      <c r="F14218" s="55">
        <v>133.12</v>
      </c>
      <c r="G14218" s="21" t="s">
        <v>3710</v>
      </c>
    </row>
    <row r="14219" spans="1:7" x14ac:dyDescent="0.25">
      <c r="A14219" s="21" t="s">
        <v>2119</v>
      </c>
      <c r="B14219" s="25">
        <v>42987</v>
      </c>
      <c r="C14219" s="21" t="s">
        <v>6</v>
      </c>
      <c r="D14219" s="21" t="s">
        <v>3940</v>
      </c>
      <c r="E14219" s="21"/>
      <c r="F14219" s="55">
        <v>751.08</v>
      </c>
      <c r="G14219" s="21" t="s">
        <v>331</v>
      </c>
    </row>
    <row r="14220" spans="1:7" x14ac:dyDescent="0.25">
      <c r="A14220" s="21" t="s">
        <v>2119</v>
      </c>
      <c r="B14220" s="25">
        <v>42987</v>
      </c>
      <c r="C14220" s="21" t="s">
        <v>6</v>
      </c>
      <c r="D14220" s="21" t="s">
        <v>3941</v>
      </c>
      <c r="E14220" s="21"/>
      <c r="F14220" s="55">
        <v>56.49</v>
      </c>
      <c r="G14220" s="21" t="s">
        <v>331</v>
      </c>
    </row>
    <row r="14221" spans="1:7" x14ac:dyDescent="0.25">
      <c r="A14221" s="21" t="s">
        <v>2119</v>
      </c>
      <c r="B14221" s="25">
        <v>42987</v>
      </c>
      <c r="C14221" s="21" t="s">
        <v>1230</v>
      </c>
      <c r="D14221" s="21" t="s">
        <v>3942</v>
      </c>
      <c r="E14221" s="21"/>
      <c r="F14221" s="55">
        <v>165.45</v>
      </c>
      <c r="G14221" s="21" t="s">
        <v>3627</v>
      </c>
    </row>
    <row r="14222" spans="1:7" x14ac:dyDescent="0.25">
      <c r="A14222" s="21" t="s">
        <v>2119</v>
      </c>
      <c r="B14222" s="25">
        <v>42987</v>
      </c>
      <c r="C14222" s="21" t="s">
        <v>6</v>
      </c>
      <c r="D14222" s="21" t="s">
        <v>3943</v>
      </c>
      <c r="E14222" s="21"/>
      <c r="F14222" s="55">
        <v>68.84</v>
      </c>
      <c r="G14222" s="21" t="s">
        <v>355</v>
      </c>
    </row>
    <row r="14223" spans="1:7" x14ac:dyDescent="0.25">
      <c r="A14223" s="21" t="s">
        <v>2119</v>
      </c>
      <c r="B14223" s="25">
        <v>42989</v>
      </c>
      <c r="C14223" s="21" t="s">
        <v>1230</v>
      </c>
      <c r="E14223" s="21"/>
      <c r="F14223" s="55">
        <v>-101.73</v>
      </c>
      <c r="G14223" s="21" t="s">
        <v>3870</v>
      </c>
    </row>
    <row r="14224" spans="1:7" x14ac:dyDescent="0.25">
      <c r="A14224" s="21" t="s">
        <v>2119</v>
      </c>
      <c r="B14224" s="25">
        <v>42989</v>
      </c>
      <c r="C14224" s="21" t="s">
        <v>1230</v>
      </c>
      <c r="D14224" s="21" t="s">
        <v>3944</v>
      </c>
      <c r="E14224" s="21"/>
      <c r="F14224" s="55">
        <v>1594.51</v>
      </c>
      <c r="G14224" s="21" t="s">
        <v>3879</v>
      </c>
    </row>
    <row r="14225" spans="1:7" x14ac:dyDescent="0.25">
      <c r="A14225" s="21" t="s">
        <v>2119</v>
      </c>
      <c r="B14225" s="25">
        <v>42989</v>
      </c>
      <c r="C14225" s="21" t="s">
        <v>6</v>
      </c>
      <c r="D14225" s="21" t="s">
        <v>3945</v>
      </c>
      <c r="E14225" s="21"/>
      <c r="F14225" s="55">
        <v>2252.1799999999998</v>
      </c>
      <c r="G14225" s="21" t="s">
        <v>3710</v>
      </c>
    </row>
    <row r="14226" spans="1:7" x14ac:dyDescent="0.25">
      <c r="A14226" s="21" t="s">
        <v>2119</v>
      </c>
      <c r="B14226" s="25">
        <v>42989</v>
      </c>
      <c r="C14226" s="21" t="s">
        <v>6</v>
      </c>
      <c r="D14226" s="21" t="s">
        <v>3946</v>
      </c>
      <c r="E14226" s="21"/>
      <c r="F14226" s="55">
        <v>405.59</v>
      </c>
      <c r="G14226" s="21" t="s">
        <v>3710</v>
      </c>
    </row>
    <row r="14227" spans="1:7" x14ac:dyDescent="0.25">
      <c r="A14227" s="21" t="s">
        <v>2119</v>
      </c>
      <c r="B14227" s="25">
        <v>42989</v>
      </c>
      <c r="C14227" s="21" t="s">
        <v>1015</v>
      </c>
      <c r="D14227" s="21" t="s">
        <v>1216</v>
      </c>
      <c r="E14227" s="26">
        <v>550</v>
      </c>
      <c r="G14227" s="21" t="s">
        <v>3756</v>
      </c>
    </row>
    <row r="14228" spans="1:7" x14ac:dyDescent="0.25">
      <c r="A14228" s="21" t="s">
        <v>2119</v>
      </c>
      <c r="B14228" s="25">
        <v>42989</v>
      </c>
      <c r="C14228" s="21" t="s">
        <v>1015</v>
      </c>
      <c r="D14228" s="21" t="s">
        <v>1419</v>
      </c>
      <c r="E14228" s="26">
        <v>5500</v>
      </c>
      <c r="G14228" s="21" t="s">
        <v>3710</v>
      </c>
    </row>
    <row r="14229" spans="1:7" x14ac:dyDescent="0.25">
      <c r="A14229" s="21" t="s">
        <v>2119</v>
      </c>
      <c r="B14229" s="25">
        <v>42989</v>
      </c>
      <c r="C14229" s="21" t="s">
        <v>1015</v>
      </c>
      <c r="D14229" s="21" t="s">
        <v>40</v>
      </c>
      <c r="E14229" s="26">
        <v>550</v>
      </c>
      <c r="G14229" s="21" t="s">
        <v>1004</v>
      </c>
    </row>
    <row r="14230" spans="1:7" x14ac:dyDescent="0.25">
      <c r="A14230" s="21" t="s">
        <v>2119</v>
      </c>
      <c r="B14230" s="25">
        <v>42989</v>
      </c>
      <c r="C14230" s="21" t="s">
        <v>1015</v>
      </c>
      <c r="D14230" s="21" t="s">
        <v>40</v>
      </c>
      <c r="E14230" s="26">
        <v>550</v>
      </c>
      <c r="G14230" s="21" t="s">
        <v>3907</v>
      </c>
    </row>
    <row r="14231" spans="1:7" x14ac:dyDescent="0.25">
      <c r="A14231" s="21" t="s">
        <v>2119</v>
      </c>
      <c r="B14231" s="25">
        <v>42989</v>
      </c>
      <c r="C14231" s="21" t="s">
        <v>1015</v>
      </c>
      <c r="D14231" s="21" t="s">
        <v>40</v>
      </c>
      <c r="E14231" s="26">
        <v>1365</v>
      </c>
      <c r="G14231" s="21" t="s">
        <v>3400</v>
      </c>
    </row>
    <row r="14232" spans="1:7" x14ac:dyDescent="0.25">
      <c r="A14232" s="21" t="s">
        <v>2119</v>
      </c>
      <c r="B14232" s="25">
        <v>42989</v>
      </c>
      <c r="C14232" s="21" t="s">
        <v>1015</v>
      </c>
      <c r="D14232" s="21" t="s">
        <v>40</v>
      </c>
      <c r="E14232" s="26">
        <v>150</v>
      </c>
      <c r="G14232" s="21" t="s">
        <v>1899</v>
      </c>
    </row>
    <row r="14233" spans="1:7" x14ac:dyDescent="0.25">
      <c r="A14233" s="21" t="s">
        <v>2119</v>
      </c>
      <c r="B14233" s="25">
        <v>42989</v>
      </c>
      <c r="C14233" s="21" t="s">
        <v>1015</v>
      </c>
      <c r="D14233" s="21" t="s">
        <v>40</v>
      </c>
      <c r="E14233" s="26">
        <v>1685</v>
      </c>
      <c r="G14233" s="21" t="s">
        <v>3627</v>
      </c>
    </row>
    <row r="14234" spans="1:7" x14ac:dyDescent="0.25">
      <c r="A14234" s="21" t="s">
        <v>2119</v>
      </c>
      <c r="B14234" s="25">
        <v>42989</v>
      </c>
      <c r="C14234" s="21" t="s">
        <v>1015</v>
      </c>
      <c r="D14234" s="21" t="s">
        <v>255</v>
      </c>
      <c r="E14234" s="26">
        <v>1500</v>
      </c>
      <c r="G14234" s="21" t="s">
        <v>3627</v>
      </c>
    </row>
    <row r="14235" spans="1:7" x14ac:dyDescent="0.25">
      <c r="A14235" s="21" t="s">
        <v>2119</v>
      </c>
      <c r="B14235" s="25">
        <v>42989</v>
      </c>
      <c r="C14235" s="21" t="s">
        <v>21</v>
      </c>
      <c r="D14235" s="21" t="s">
        <v>40</v>
      </c>
      <c r="E14235" s="26">
        <v>325</v>
      </c>
      <c r="G14235" s="21" t="s">
        <v>1029</v>
      </c>
    </row>
    <row r="14236" spans="1:7" x14ac:dyDescent="0.25">
      <c r="A14236" s="21" t="s">
        <v>2119</v>
      </c>
      <c r="B14236" s="25">
        <v>42989</v>
      </c>
      <c r="C14236" s="21" t="s">
        <v>21</v>
      </c>
      <c r="D14236" s="21" t="s">
        <v>40</v>
      </c>
      <c r="E14236" s="26">
        <v>445</v>
      </c>
      <c r="G14236" s="21" t="s">
        <v>331</v>
      </c>
    </row>
    <row r="14237" spans="1:7" x14ac:dyDescent="0.25">
      <c r="A14237" s="21" t="s">
        <v>2119</v>
      </c>
      <c r="B14237" s="25">
        <v>42989</v>
      </c>
      <c r="C14237" s="21" t="s">
        <v>21</v>
      </c>
      <c r="D14237" s="21" t="s">
        <v>40</v>
      </c>
      <c r="E14237" s="26">
        <v>1915</v>
      </c>
      <c r="G14237" s="21" t="s">
        <v>355</v>
      </c>
    </row>
    <row r="14238" spans="1:7" x14ac:dyDescent="0.25">
      <c r="A14238" s="21" t="s">
        <v>2119</v>
      </c>
      <c r="B14238" s="25">
        <v>42989</v>
      </c>
      <c r="C14238" s="21" t="s">
        <v>21</v>
      </c>
      <c r="D14238" s="21" t="s">
        <v>40</v>
      </c>
      <c r="E14238" s="26">
        <v>2510</v>
      </c>
      <c r="G14238" s="21" t="s">
        <v>3756</v>
      </c>
    </row>
    <row r="14239" spans="1:7" x14ac:dyDescent="0.25">
      <c r="A14239" s="21" t="s">
        <v>2119</v>
      </c>
      <c r="B14239" s="25">
        <v>42989</v>
      </c>
      <c r="C14239" s="21" t="s">
        <v>21</v>
      </c>
      <c r="D14239" s="21" t="s">
        <v>4030</v>
      </c>
      <c r="E14239" s="26">
        <v>2000</v>
      </c>
      <c r="G14239" s="21" t="s">
        <v>331</v>
      </c>
    </row>
    <row r="14240" spans="1:7" x14ac:dyDescent="0.25">
      <c r="A14240" s="21" t="s">
        <v>2119</v>
      </c>
      <c r="B14240" s="25">
        <v>42989</v>
      </c>
      <c r="C14240" t="s">
        <v>6</v>
      </c>
      <c r="D14240" t="s">
        <v>1112</v>
      </c>
      <c r="F14240" s="26">
        <v>135.84</v>
      </c>
      <c r="G14240" t="s">
        <v>3716</v>
      </c>
    </row>
    <row r="14241" spans="1:7" x14ac:dyDescent="0.25">
      <c r="A14241" s="21" t="s">
        <v>2119</v>
      </c>
      <c r="B14241" s="25">
        <v>42990</v>
      </c>
      <c r="C14241" s="21" t="s">
        <v>6</v>
      </c>
      <c r="D14241" s="21" t="s">
        <v>3947</v>
      </c>
      <c r="E14241" s="21"/>
      <c r="F14241" s="55">
        <v>145.44</v>
      </c>
      <c r="G14241" s="21" t="s">
        <v>1029</v>
      </c>
    </row>
    <row r="14242" spans="1:7" x14ac:dyDescent="0.25">
      <c r="A14242" s="21" t="s">
        <v>2119</v>
      </c>
      <c r="B14242" s="25">
        <v>42990</v>
      </c>
      <c r="C14242" s="21" t="s">
        <v>6</v>
      </c>
      <c r="D14242" s="21" t="s">
        <v>3948</v>
      </c>
      <c r="E14242" s="21"/>
      <c r="F14242" s="55">
        <v>180.78</v>
      </c>
      <c r="G14242" s="21" t="s">
        <v>2969</v>
      </c>
    </row>
    <row r="14243" spans="1:7" x14ac:dyDescent="0.25">
      <c r="A14243" s="21" t="s">
        <v>2119</v>
      </c>
      <c r="B14243" s="25">
        <v>42990</v>
      </c>
      <c r="C14243" s="21" t="s">
        <v>6</v>
      </c>
      <c r="D14243" s="21" t="s">
        <v>3949</v>
      </c>
      <c r="E14243" s="21"/>
      <c r="F14243" s="55">
        <v>114.77</v>
      </c>
      <c r="G14243" s="21" t="s">
        <v>2969</v>
      </c>
    </row>
    <row r="14244" spans="1:7" x14ac:dyDescent="0.25">
      <c r="A14244" s="21" t="s">
        <v>2119</v>
      </c>
      <c r="B14244" s="25">
        <v>42990</v>
      </c>
      <c r="C14244" s="21" t="s">
        <v>1230</v>
      </c>
      <c r="D14244" s="21" t="s">
        <v>3950</v>
      </c>
      <c r="E14244" s="21"/>
      <c r="F14244" s="55">
        <v>925.89</v>
      </c>
      <c r="G14244" s="21" t="s">
        <v>3716</v>
      </c>
    </row>
    <row r="14245" spans="1:7" x14ac:dyDescent="0.25">
      <c r="A14245" s="21" t="s">
        <v>2119</v>
      </c>
      <c r="B14245" s="25">
        <v>42990</v>
      </c>
      <c r="C14245" s="21" t="s">
        <v>6</v>
      </c>
      <c r="D14245" s="21" t="s">
        <v>3951</v>
      </c>
      <c r="E14245" s="21"/>
      <c r="F14245" s="55">
        <v>214.77</v>
      </c>
      <c r="G14245" s="21" t="s">
        <v>3879</v>
      </c>
    </row>
    <row r="14246" spans="1:7" x14ac:dyDescent="0.25">
      <c r="A14246" s="21" t="s">
        <v>2119</v>
      </c>
      <c r="B14246" s="25">
        <v>42990</v>
      </c>
      <c r="C14246" s="21" t="s">
        <v>1230</v>
      </c>
      <c r="D14246" s="21" t="s">
        <v>3952</v>
      </c>
      <c r="E14246" s="21"/>
      <c r="F14246" s="55">
        <v>317.73</v>
      </c>
      <c r="G14246" s="21" t="s">
        <v>278</v>
      </c>
    </row>
    <row r="14247" spans="1:7" x14ac:dyDescent="0.25">
      <c r="A14247" s="21" t="s">
        <v>2119</v>
      </c>
      <c r="B14247" s="25">
        <v>42990</v>
      </c>
      <c r="C14247" s="21" t="s">
        <v>6</v>
      </c>
      <c r="D14247" s="21" t="s">
        <v>3953</v>
      </c>
      <c r="E14247" s="21"/>
      <c r="F14247" s="55">
        <v>198.83</v>
      </c>
      <c r="G14247" s="21" t="s">
        <v>355</v>
      </c>
    </row>
    <row r="14248" spans="1:7" x14ac:dyDescent="0.25">
      <c r="A14248" s="21" t="s">
        <v>2119</v>
      </c>
      <c r="B14248" s="25">
        <v>42990</v>
      </c>
      <c r="C14248" s="21" t="s">
        <v>1230</v>
      </c>
      <c r="D14248" s="21" t="s">
        <v>3954</v>
      </c>
      <c r="E14248" s="21"/>
      <c r="F14248" s="55">
        <v>733.69</v>
      </c>
      <c r="G14248" s="21" t="s">
        <v>3627</v>
      </c>
    </row>
    <row r="14249" spans="1:7" x14ac:dyDescent="0.25">
      <c r="A14249" s="21" t="s">
        <v>2119</v>
      </c>
      <c r="B14249" s="25">
        <v>42990</v>
      </c>
      <c r="C14249" s="21" t="s">
        <v>1015</v>
      </c>
      <c r="D14249" s="21" t="s">
        <v>3504</v>
      </c>
      <c r="E14249" s="26">
        <v>1625</v>
      </c>
      <c r="G14249" s="21" t="s">
        <v>3870</v>
      </c>
    </row>
    <row r="14250" spans="1:7" x14ac:dyDescent="0.25">
      <c r="A14250" s="21" t="s">
        <v>2119</v>
      </c>
      <c r="B14250" s="25">
        <v>42991</v>
      </c>
      <c r="C14250" s="21" t="s">
        <v>6</v>
      </c>
      <c r="D14250" s="21" t="s">
        <v>3955</v>
      </c>
      <c r="E14250" s="21"/>
      <c r="F14250" s="55">
        <v>607.52</v>
      </c>
      <c r="G14250" s="21" t="s">
        <v>3956</v>
      </c>
    </row>
    <row r="14251" spans="1:7" x14ac:dyDescent="0.25">
      <c r="A14251" s="21" t="s">
        <v>2119</v>
      </c>
      <c r="B14251" s="25">
        <v>42991</v>
      </c>
      <c r="C14251" s="21" t="s">
        <v>1230</v>
      </c>
      <c r="D14251" s="21" t="s">
        <v>3957</v>
      </c>
      <c r="E14251" s="21"/>
      <c r="F14251" s="55">
        <v>1994.62</v>
      </c>
      <c r="G14251" s="21" t="s">
        <v>3879</v>
      </c>
    </row>
    <row r="14252" spans="1:7" x14ac:dyDescent="0.25">
      <c r="A14252" s="21" t="s">
        <v>2119</v>
      </c>
      <c r="B14252" s="25">
        <v>42991</v>
      </c>
      <c r="C14252" s="21" t="s">
        <v>1230</v>
      </c>
      <c r="D14252" s="21" t="s">
        <v>3958</v>
      </c>
      <c r="E14252" s="21"/>
      <c r="F14252" s="55">
        <v>68.260000000000005</v>
      </c>
      <c r="G14252" s="21" t="s">
        <v>3879</v>
      </c>
    </row>
    <row r="14253" spans="1:7" x14ac:dyDescent="0.25">
      <c r="A14253" s="21" t="s">
        <v>2119</v>
      </c>
      <c r="B14253" s="25">
        <v>42991</v>
      </c>
      <c r="C14253" s="21" t="s">
        <v>6</v>
      </c>
      <c r="D14253" s="21" t="s">
        <v>3959</v>
      </c>
      <c r="E14253" s="21"/>
      <c r="F14253" s="55">
        <v>254.51</v>
      </c>
      <c r="G14253" s="21" t="s">
        <v>3710</v>
      </c>
    </row>
    <row r="14254" spans="1:7" x14ac:dyDescent="0.25">
      <c r="A14254" s="21" t="s">
        <v>2119</v>
      </c>
      <c r="B14254" s="25">
        <v>42991</v>
      </c>
      <c r="C14254" s="21" t="s">
        <v>6</v>
      </c>
      <c r="D14254" s="21" t="s">
        <v>3960</v>
      </c>
      <c r="E14254" s="21"/>
      <c r="F14254" s="55">
        <v>1320.85</v>
      </c>
      <c r="G14254" s="21" t="s">
        <v>2762</v>
      </c>
    </row>
    <row r="14255" spans="1:7" x14ac:dyDescent="0.25">
      <c r="A14255" s="21" t="s">
        <v>2119</v>
      </c>
      <c r="B14255" s="25">
        <v>42992</v>
      </c>
      <c r="C14255" s="21" t="s">
        <v>1230</v>
      </c>
      <c r="D14255" s="21" t="s">
        <v>3961</v>
      </c>
      <c r="E14255" s="21"/>
      <c r="F14255" s="55">
        <v>419.54</v>
      </c>
      <c r="G14255" s="21" t="s">
        <v>3879</v>
      </c>
    </row>
    <row r="14256" spans="1:7" x14ac:dyDescent="0.25">
      <c r="A14256" s="21" t="s">
        <v>2119</v>
      </c>
      <c r="B14256" s="25">
        <v>42992</v>
      </c>
      <c r="C14256" s="21" t="s">
        <v>1230</v>
      </c>
      <c r="D14256" s="21" t="s">
        <v>3962</v>
      </c>
      <c r="E14256" s="21"/>
      <c r="F14256" s="55">
        <v>101.43</v>
      </c>
      <c r="G14256" s="21" t="s">
        <v>3879</v>
      </c>
    </row>
    <row r="14257" spans="1:7" x14ac:dyDescent="0.25">
      <c r="A14257" s="21" t="s">
        <v>2119</v>
      </c>
      <c r="B14257" s="25">
        <v>42992</v>
      </c>
      <c r="C14257" s="21" t="s">
        <v>6</v>
      </c>
      <c r="D14257" s="21" t="s">
        <v>3963</v>
      </c>
      <c r="E14257" s="21"/>
      <c r="F14257" s="55">
        <v>398.78</v>
      </c>
      <c r="G14257" s="21" t="s">
        <v>1631</v>
      </c>
    </row>
    <row r="14258" spans="1:7" x14ac:dyDescent="0.25">
      <c r="A14258" s="21" t="s">
        <v>2119</v>
      </c>
      <c r="B14258" s="25">
        <v>42992</v>
      </c>
      <c r="C14258" s="21" t="s">
        <v>6</v>
      </c>
      <c r="D14258" s="21" t="s">
        <v>3964</v>
      </c>
      <c r="E14258" s="21"/>
      <c r="F14258" s="55">
        <v>43.61</v>
      </c>
      <c r="G14258" s="21" t="s">
        <v>62</v>
      </c>
    </row>
    <row r="14259" spans="1:7" x14ac:dyDescent="0.25">
      <c r="A14259" s="21" t="s">
        <v>2119</v>
      </c>
      <c r="B14259" s="25">
        <v>42992</v>
      </c>
      <c r="C14259" s="21" t="s">
        <v>6</v>
      </c>
      <c r="D14259" s="21" t="s">
        <v>3965</v>
      </c>
      <c r="E14259" s="21"/>
      <c r="F14259" s="55">
        <v>713.02</v>
      </c>
      <c r="G14259" s="21" t="s">
        <v>3710</v>
      </c>
    </row>
    <row r="14260" spans="1:7" x14ac:dyDescent="0.25">
      <c r="A14260" s="21" t="s">
        <v>2119</v>
      </c>
      <c r="B14260" s="25">
        <v>42992</v>
      </c>
      <c r="C14260" s="21" t="s">
        <v>1015</v>
      </c>
      <c r="D14260" s="21" t="s">
        <v>1018</v>
      </c>
      <c r="E14260" s="26">
        <v>110</v>
      </c>
      <c r="G14260" s="21" t="s">
        <v>3756</v>
      </c>
    </row>
    <row r="14261" spans="1:7" x14ac:dyDescent="0.25">
      <c r="A14261" s="21" t="s">
        <v>2119</v>
      </c>
      <c r="B14261" s="25">
        <v>42992</v>
      </c>
      <c r="C14261" s="21" t="s">
        <v>1015</v>
      </c>
      <c r="D14261" s="21" t="s">
        <v>1018</v>
      </c>
      <c r="E14261" s="26">
        <v>110</v>
      </c>
      <c r="G14261" s="21" t="s">
        <v>3756</v>
      </c>
    </row>
    <row r="14262" spans="1:7" x14ac:dyDescent="0.25">
      <c r="A14262" s="21" t="s">
        <v>2119</v>
      </c>
      <c r="B14262" s="25">
        <v>42992</v>
      </c>
      <c r="C14262" s="21" t="s">
        <v>1015</v>
      </c>
      <c r="D14262" s="21" t="s">
        <v>1066</v>
      </c>
      <c r="E14262" s="26">
        <v>350</v>
      </c>
      <c r="G14262" s="21" t="s">
        <v>2762</v>
      </c>
    </row>
    <row r="14263" spans="1:7" x14ac:dyDescent="0.25">
      <c r="A14263" s="21" t="s">
        <v>2119</v>
      </c>
      <c r="B14263" s="25">
        <v>42993</v>
      </c>
      <c r="C14263" s="21" t="s">
        <v>1230</v>
      </c>
      <c r="D14263" s="21" t="s">
        <v>3966</v>
      </c>
      <c r="E14263" s="21"/>
      <c r="F14263" s="55">
        <v>326.48</v>
      </c>
      <c r="G14263" s="21" t="s">
        <v>3870</v>
      </c>
    </row>
    <row r="14264" spans="1:7" x14ac:dyDescent="0.25">
      <c r="A14264" s="21" t="s">
        <v>2119</v>
      </c>
      <c r="B14264" s="25">
        <v>42993</v>
      </c>
      <c r="C14264" s="21" t="s">
        <v>6</v>
      </c>
      <c r="D14264" s="21" t="s">
        <v>3967</v>
      </c>
      <c r="E14264" s="21"/>
      <c r="F14264" s="55">
        <v>544.42999999999995</v>
      </c>
      <c r="G14264" s="21" t="s">
        <v>1631</v>
      </c>
    </row>
    <row r="14265" spans="1:7" x14ac:dyDescent="0.25">
      <c r="A14265" s="21" t="s">
        <v>2119</v>
      </c>
      <c r="B14265" s="25">
        <v>42993</v>
      </c>
      <c r="C14265" s="21" t="s">
        <v>6</v>
      </c>
      <c r="D14265" s="21" t="s">
        <v>3968</v>
      </c>
      <c r="E14265" s="21"/>
      <c r="F14265" s="55">
        <v>348.67</v>
      </c>
      <c r="G14265" s="21" t="s">
        <v>3716</v>
      </c>
    </row>
    <row r="14266" spans="1:7" x14ac:dyDescent="0.25">
      <c r="A14266" s="21" t="s">
        <v>2119</v>
      </c>
      <c r="B14266" s="25">
        <v>42993</v>
      </c>
      <c r="C14266" s="21" t="s">
        <v>6</v>
      </c>
      <c r="D14266" s="21" t="s">
        <v>3969</v>
      </c>
      <c r="E14266" s="21"/>
      <c r="F14266" s="55">
        <v>3494.78</v>
      </c>
      <c r="G14266" s="21" t="s">
        <v>3756</v>
      </c>
    </row>
    <row r="14267" spans="1:7" x14ac:dyDescent="0.25">
      <c r="A14267" s="21" t="s">
        <v>2119</v>
      </c>
      <c r="B14267" s="25">
        <v>42993</v>
      </c>
      <c r="C14267" s="21" t="s">
        <v>6</v>
      </c>
      <c r="D14267" s="21" t="s">
        <v>3908</v>
      </c>
      <c r="E14267" s="21"/>
      <c r="F14267" s="55">
        <v>-504.23</v>
      </c>
      <c r="G14267" s="21" t="s">
        <v>3756</v>
      </c>
    </row>
    <row r="14268" spans="1:7" x14ac:dyDescent="0.25">
      <c r="A14268" s="21" t="s">
        <v>2119</v>
      </c>
      <c r="B14268" s="25">
        <v>42993</v>
      </c>
      <c r="C14268" s="21" t="s">
        <v>6</v>
      </c>
      <c r="D14268" s="21" t="s">
        <v>3908</v>
      </c>
      <c r="E14268" s="21"/>
      <c r="F14268" s="55">
        <v>-71.28</v>
      </c>
      <c r="G14268" s="21" t="s">
        <v>3756</v>
      </c>
    </row>
    <row r="14269" spans="1:7" x14ac:dyDescent="0.25">
      <c r="A14269" s="21" t="s">
        <v>2119</v>
      </c>
      <c r="B14269" s="25">
        <v>42993</v>
      </c>
      <c r="C14269" s="21" t="s">
        <v>6</v>
      </c>
      <c r="D14269" s="21" t="s">
        <v>3908</v>
      </c>
      <c r="E14269" s="21"/>
      <c r="F14269" s="55">
        <v>549.07000000000005</v>
      </c>
      <c r="G14269" s="21" t="s">
        <v>3756</v>
      </c>
    </row>
    <row r="14270" spans="1:7" x14ac:dyDescent="0.25">
      <c r="A14270" s="21" t="s">
        <v>2119</v>
      </c>
      <c r="B14270" s="25">
        <v>42993</v>
      </c>
      <c r="C14270" s="21" t="s">
        <v>6</v>
      </c>
      <c r="D14270" s="21" t="s">
        <v>3970</v>
      </c>
      <c r="E14270" s="21"/>
      <c r="F14270" s="55">
        <v>105.9</v>
      </c>
      <c r="G14270" s="21" t="s">
        <v>1899</v>
      </c>
    </row>
    <row r="14271" spans="1:7" x14ac:dyDescent="0.25">
      <c r="A14271" s="21" t="s">
        <v>2119</v>
      </c>
      <c r="B14271" s="25">
        <v>42993</v>
      </c>
      <c r="C14271" s="21" t="s">
        <v>21</v>
      </c>
      <c r="D14271" s="21" t="s">
        <v>4028</v>
      </c>
      <c r="E14271" s="26">
        <v>2500</v>
      </c>
      <c r="G14271" s="21" t="s">
        <v>2762</v>
      </c>
    </row>
    <row r="14272" spans="1:7" x14ac:dyDescent="0.25">
      <c r="A14272" s="21" t="s">
        <v>2119</v>
      </c>
      <c r="B14272" s="25">
        <v>42993</v>
      </c>
      <c r="C14272" s="21" t="s">
        <v>21</v>
      </c>
      <c r="D14272" s="21" t="s">
        <v>3504</v>
      </c>
      <c r="E14272" s="26">
        <v>1600</v>
      </c>
      <c r="G14272" s="21" t="s">
        <v>355</v>
      </c>
    </row>
    <row r="14273" spans="1:7" x14ac:dyDescent="0.25">
      <c r="A14273" s="21" t="s">
        <v>2119</v>
      </c>
      <c r="B14273" s="25">
        <v>42994</v>
      </c>
      <c r="C14273" s="21" t="s">
        <v>1230</v>
      </c>
      <c r="D14273" s="21" t="s">
        <v>3971</v>
      </c>
      <c r="E14273" s="21"/>
      <c r="F14273" s="55">
        <v>124.36</v>
      </c>
      <c r="G14273" s="21" t="s">
        <v>3870</v>
      </c>
    </row>
    <row r="14274" spans="1:7" x14ac:dyDescent="0.25">
      <c r="A14274" s="21" t="s">
        <v>2119</v>
      </c>
      <c r="B14274" s="25">
        <v>42994</v>
      </c>
      <c r="C14274" s="21" t="s">
        <v>6</v>
      </c>
      <c r="D14274" s="21" t="s">
        <v>3972</v>
      </c>
      <c r="E14274" s="21"/>
      <c r="F14274" s="55">
        <v>337.42</v>
      </c>
      <c r="G14274" s="21" t="s">
        <v>3716</v>
      </c>
    </row>
    <row r="14275" spans="1:7" x14ac:dyDescent="0.25">
      <c r="A14275" s="21" t="s">
        <v>2119</v>
      </c>
      <c r="B14275" s="25">
        <v>42996</v>
      </c>
      <c r="C14275" s="21" t="s">
        <v>6</v>
      </c>
      <c r="E14275" s="21"/>
      <c r="F14275" s="55">
        <v>-90.4</v>
      </c>
      <c r="G14275" s="21" t="s">
        <v>2762</v>
      </c>
    </row>
    <row r="14276" spans="1:7" x14ac:dyDescent="0.25">
      <c r="A14276" s="21" t="s">
        <v>2119</v>
      </c>
      <c r="B14276" s="25">
        <v>42996</v>
      </c>
      <c r="C14276" s="21" t="s">
        <v>6</v>
      </c>
      <c r="E14276" s="21"/>
      <c r="F14276" s="55">
        <v>-195.38</v>
      </c>
      <c r="G14276" s="21" t="s">
        <v>2762</v>
      </c>
    </row>
    <row r="14277" spans="1:7" x14ac:dyDescent="0.25">
      <c r="A14277" s="21" t="s">
        <v>2119</v>
      </c>
      <c r="B14277" s="25">
        <v>42996</v>
      </c>
      <c r="C14277" s="21" t="s">
        <v>6</v>
      </c>
      <c r="D14277" s="21" t="s">
        <v>3973</v>
      </c>
      <c r="E14277" s="21"/>
      <c r="F14277" s="55">
        <v>748.21</v>
      </c>
      <c r="G14277" s="21" t="s">
        <v>355</v>
      </c>
    </row>
    <row r="14278" spans="1:7" x14ac:dyDescent="0.25">
      <c r="A14278" s="21" t="s">
        <v>2119</v>
      </c>
      <c r="B14278" s="25">
        <v>42996</v>
      </c>
      <c r="C14278" s="21" t="s">
        <v>6</v>
      </c>
      <c r="D14278" s="21" t="s">
        <v>3974</v>
      </c>
      <c r="E14278" s="21"/>
      <c r="F14278" s="55">
        <v>882.25</v>
      </c>
      <c r="G14278" s="21" t="s">
        <v>3756</v>
      </c>
    </row>
    <row r="14279" spans="1:7" x14ac:dyDescent="0.25">
      <c r="A14279" s="21" t="s">
        <v>2119</v>
      </c>
      <c r="B14279" s="25">
        <v>42996</v>
      </c>
      <c r="C14279" s="21" t="s">
        <v>6</v>
      </c>
      <c r="D14279" s="21" t="s">
        <v>3975</v>
      </c>
      <c r="E14279" s="21"/>
      <c r="F14279" s="55">
        <v>510.91</v>
      </c>
      <c r="G14279" s="21" t="s">
        <v>355</v>
      </c>
    </row>
    <row r="14280" spans="1:7" x14ac:dyDescent="0.25">
      <c r="A14280" s="21" t="s">
        <v>2119</v>
      </c>
      <c r="B14280" s="25">
        <v>42996</v>
      </c>
      <c r="C14280" s="21" t="s">
        <v>6</v>
      </c>
      <c r="D14280" s="21" t="s">
        <v>3976</v>
      </c>
      <c r="E14280" s="21"/>
      <c r="F14280" s="55">
        <v>221.33</v>
      </c>
      <c r="G14280" s="21" t="s">
        <v>3756</v>
      </c>
    </row>
    <row r="14281" spans="1:7" x14ac:dyDescent="0.25">
      <c r="A14281" s="21" t="s">
        <v>2119</v>
      </c>
      <c r="B14281" s="25">
        <v>42996</v>
      </c>
      <c r="C14281" s="21" t="s">
        <v>1015</v>
      </c>
      <c r="D14281" s="21" t="s">
        <v>1382</v>
      </c>
      <c r="E14281" s="26">
        <v>6000</v>
      </c>
      <c r="G14281" s="21" t="s">
        <v>3879</v>
      </c>
    </row>
    <row r="14282" spans="1:7" x14ac:dyDescent="0.25">
      <c r="A14282" s="21" t="s">
        <v>2119</v>
      </c>
      <c r="B14282" s="25">
        <v>42996</v>
      </c>
      <c r="C14282" s="21" t="s">
        <v>1015</v>
      </c>
      <c r="D14282" s="21" t="s">
        <v>1382</v>
      </c>
      <c r="E14282" s="26">
        <v>4000</v>
      </c>
      <c r="G14282" s="21" t="s">
        <v>3870</v>
      </c>
    </row>
    <row r="14283" spans="1:7" x14ac:dyDescent="0.25">
      <c r="A14283" s="21" t="s">
        <v>2119</v>
      </c>
      <c r="B14283" s="25">
        <v>42996</v>
      </c>
      <c r="C14283" s="21" t="s">
        <v>1015</v>
      </c>
      <c r="D14283" s="21" t="s">
        <v>1382</v>
      </c>
      <c r="E14283" s="26">
        <v>3300</v>
      </c>
      <c r="G14283" s="21" t="s">
        <v>3879</v>
      </c>
    </row>
    <row r="14284" spans="1:7" x14ac:dyDescent="0.25">
      <c r="A14284" s="21" t="s">
        <v>2119</v>
      </c>
      <c r="B14284" s="25">
        <v>42996</v>
      </c>
      <c r="C14284" s="21" t="s">
        <v>21</v>
      </c>
      <c r="D14284" s="21" t="s">
        <v>40</v>
      </c>
      <c r="E14284" s="26">
        <v>1010</v>
      </c>
      <c r="G14284" s="21" t="s">
        <v>3627</v>
      </c>
    </row>
    <row r="14285" spans="1:7" x14ac:dyDescent="0.25">
      <c r="A14285" s="21" t="s">
        <v>2119</v>
      </c>
      <c r="B14285" s="25">
        <v>42996</v>
      </c>
      <c r="C14285" s="21" t="s">
        <v>21</v>
      </c>
      <c r="D14285" s="21" t="s">
        <v>40</v>
      </c>
      <c r="E14285" s="26">
        <v>815</v>
      </c>
      <c r="G14285" s="21" t="s">
        <v>355</v>
      </c>
    </row>
    <row r="14286" spans="1:7" x14ac:dyDescent="0.25">
      <c r="A14286" s="21" t="s">
        <v>2119</v>
      </c>
      <c r="B14286" s="25">
        <v>42996</v>
      </c>
      <c r="C14286" s="21" t="s">
        <v>21</v>
      </c>
      <c r="D14286" s="21" t="s">
        <v>40</v>
      </c>
      <c r="E14286" s="26">
        <v>350</v>
      </c>
      <c r="G14286" s="21" t="s">
        <v>278</v>
      </c>
    </row>
    <row r="14287" spans="1:7" x14ac:dyDescent="0.25">
      <c r="A14287" s="21" t="s">
        <v>2119</v>
      </c>
      <c r="B14287" s="25">
        <v>42996</v>
      </c>
      <c r="C14287" s="21" t="s">
        <v>21</v>
      </c>
      <c r="D14287" s="21" t="s">
        <v>40</v>
      </c>
      <c r="E14287" s="26">
        <v>350</v>
      </c>
      <c r="G14287" s="21" t="s">
        <v>1029</v>
      </c>
    </row>
    <row r="14288" spans="1:7" x14ac:dyDescent="0.25">
      <c r="A14288" s="21" t="s">
        <v>2119</v>
      </c>
      <c r="B14288" s="25">
        <v>42996</v>
      </c>
      <c r="C14288" s="21" t="s">
        <v>21</v>
      </c>
      <c r="D14288" s="21" t="s">
        <v>40</v>
      </c>
      <c r="E14288" s="26">
        <v>1420</v>
      </c>
      <c r="G14288" s="21" t="s">
        <v>1631</v>
      </c>
    </row>
    <row r="14289" spans="1:7" x14ac:dyDescent="0.25">
      <c r="A14289" s="21" t="s">
        <v>2119</v>
      </c>
      <c r="B14289" s="25">
        <v>42996</v>
      </c>
      <c r="C14289" s="21" t="s">
        <v>21</v>
      </c>
      <c r="D14289" s="21" t="s">
        <v>40</v>
      </c>
      <c r="E14289" s="26">
        <v>2495</v>
      </c>
      <c r="G14289" s="21" t="s">
        <v>3756</v>
      </c>
    </row>
    <row r="14290" spans="1:7" x14ac:dyDescent="0.25">
      <c r="A14290" s="21" t="s">
        <v>2119</v>
      </c>
      <c r="B14290" s="25">
        <v>42996</v>
      </c>
      <c r="C14290" s="21" t="s">
        <v>21</v>
      </c>
      <c r="D14290" s="21" t="s">
        <v>3507</v>
      </c>
      <c r="E14290" s="26">
        <v>3300</v>
      </c>
      <c r="G14290" s="21" t="s">
        <v>3756</v>
      </c>
    </row>
    <row r="14291" spans="1:7" x14ac:dyDescent="0.25">
      <c r="A14291" s="21" t="s">
        <v>2119</v>
      </c>
      <c r="B14291" s="25">
        <v>42996</v>
      </c>
      <c r="C14291" s="21" t="s">
        <v>21</v>
      </c>
      <c r="D14291" s="21" t="s">
        <v>40</v>
      </c>
      <c r="E14291" s="26">
        <v>385</v>
      </c>
      <c r="G14291" s="21" t="s">
        <v>1899</v>
      </c>
    </row>
    <row r="14292" spans="1:7" x14ac:dyDescent="0.25">
      <c r="A14292" s="21" t="s">
        <v>2119</v>
      </c>
      <c r="B14292" s="25">
        <v>42996</v>
      </c>
      <c r="C14292" s="21" t="s">
        <v>21</v>
      </c>
      <c r="D14292" s="21" t="s">
        <v>40</v>
      </c>
      <c r="E14292" s="26">
        <v>100</v>
      </c>
      <c r="G14292" s="21" t="s">
        <v>3400</v>
      </c>
    </row>
    <row r="14293" spans="1:7" x14ac:dyDescent="0.25">
      <c r="A14293" s="21" t="s">
        <v>2119</v>
      </c>
      <c r="B14293" s="25">
        <v>42996</v>
      </c>
      <c r="C14293" s="21" t="s">
        <v>21</v>
      </c>
      <c r="D14293" s="21" t="s">
        <v>40</v>
      </c>
      <c r="E14293" s="26">
        <v>150</v>
      </c>
      <c r="G14293" s="21" t="s">
        <v>1133</v>
      </c>
    </row>
    <row r="14294" spans="1:7" x14ac:dyDescent="0.25">
      <c r="A14294" s="21" t="s">
        <v>2119</v>
      </c>
      <c r="B14294" s="25">
        <v>42996</v>
      </c>
      <c r="C14294" s="21" t="s">
        <v>21</v>
      </c>
      <c r="D14294" s="21" t="s">
        <v>1419</v>
      </c>
      <c r="E14294" s="26">
        <v>4500</v>
      </c>
      <c r="G14294" s="21" t="s">
        <v>3716</v>
      </c>
    </row>
    <row r="14295" spans="1:7" x14ac:dyDescent="0.25">
      <c r="A14295" s="21" t="s">
        <v>2119</v>
      </c>
      <c r="B14295" s="25">
        <v>42997</v>
      </c>
      <c r="C14295" s="21" t="s">
        <v>6</v>
      </c>
      <c r="E14295" s="21"/>
      <c r="F14295" s="55">
        <v>-92.57</v>
      </c>
      <c r="G14295" s="21" t="s">
        <v>2762</v>
      </c>
    </row>
    <row r="14296" spans="1:7" x14ac:dyDescent="0.25">
      <c r="A14296" s="21" t="s">
        <v>2119</v>
      </c>
      <c r="B14296" s="25">
        <v>42997</v>
      </c>
      <c r="C14296" s="21" t="s">
        <v>6</v>
      </c>
      <c r="D14296" s="21" t="s">
        <v>3977</v>
      </c>
      <c r="E14296" s="21"/>
      <c r="F14296" s="55">
        <v>1076.5</v>
      </c>
      <c r="G14296" s="21" t="s">
        <v>2762</v>
      </c>
    </row>
    <row r="14297" spans="1:7" x14ac:dyDescent="0.25">
      <c r="A14297" s="21" t="s">
        <v>2119</v>
      </c>
      <c r="B14297" s="25">
        <v>42997</v>
      </c>
      <c r="C14297" s="21" t="s">
        <v>6</v>
      </c>
      <c r="D14297" s="21" t="s">
        <v>3978</v>
      </c>
      <c r="E14297" s="21"/>
      <c r="F14297" s="55">
        <v>115.48</v>
      </c>
      <c r="G14297" s="21" t="s">
        <v>62</v>
      </c>
    </row>
    <row r="14298" spans="1:7" x14ac:dyDescent="0.25">
      <c r="A14298" s="21" t="s">
        <v>2119</v>
      </c>
      <c r="B14298" s="25">
        <v>42997</v>
      </c>
      <c r="C14298" s="21" t="s">
        <v>6</v>
      </c>
      <c r="D14298" s="21" t="s">
        <v>3979</v>
      </c>
      <c r="E14298" s="21"/>
      <c r="F14298" s="55">
        <v>178.85</v>
      </c>
      <c r="G14298" s="21" t="s">
        <v>3716</v>
      </c>
    </row>
    <row r="14299" spans="1:7" x14ac:dyDescent="0.25">
      <c r="A14299" s="21" t="s">
        <v>2119</v>
      </c>
      <c r="B14299" s="25">
        <v>42997</v>
      </c>
      <c r="C14299" s="21" t="s">
        <v>6</v>
      </c>
      <c r="D14299" s="21" t="s">
        <v>3980</v>
      </c>
      <c r="E14299" s="21"/>
      <c r="F14299" s="55">
        <v>733.95</v>
      </c>
      <c r="G14299" s="21" t="s">
        <v>3756</v>
      </c>
    </row>
    <row r="14300" spans="1:7" x14ac:dyDescent="0.25">
      <c r="A14300" s="21" t="s">
        <v>2119</v>
      </c>
      <c r="B14300" s="25">
        <v>42997</v>
      </c>
      <c r="C14300" s="21" t="s">
        <v>6</v>
      </c>
      <c r="D14300" s="21" t="s">
        <v>3981</v>
      </c>
      <c r="E14300" s="21"/>
      <c r="F14300" s="55">
        <v>347.64</v>
      </c>
      <c r="G14300" s="21" t="s">
        <v>355</v>
      </c>
    </row>
    <row r="14301" spans="1:7" x14ac:dyDescent="0.25">
      <c r="A14301" s="21" t="s">
        <v>2119</v>
      </c>
      <c r="B14301" s="25">
        <v>42997</v>
      </c>
      <c r="C14301" s="21" t="s">
        <v>21</v>
      </c>
      <c r="D14301" s="21" t="s">
        <v>260</v>
      </c>
      <c r="E14301" s="26">
        <v>120</v>
      </c>
      <c r="G14301" s="21" t="s">
        <v>1603</v>
      </c>
    </row>
    <row r="14302" spans="1:7" x14ac:dyDescent="0.25">
      <c r="A14302" s="21" t="s">
        <v>2119</v>
      </c>
      <c r="B14302" s="25">
        <v>42997</v>
      </c>
      <c r="C14302" s="21" t="s">
        <v>21</v>
      </c>
      <c r="D14302" s="21" t="s">
        <v>260</v>
      </c>
      <c r="E14302" s="26">
        <v>350</v>
      </c>
      <c r="G14302" s="21" t="s">
        <v>68</v>
      </c>
    </row>
    <row r="14303" spans="1:7" x14ac:dyDescent="0.25">
      <c r="A14303" s="21" t="s">
        <v>2119</v>
      </c>
      <c r="B14303" s="25">
        <v>42997</v>
      </c>
      <c r="C14303" s="21" t="s">
        <v>21</v>
      </c>
      <c r="D14303" s="21" t="s">
        <v>4031</v>
      </c>
      <c r="E14303" s="26">
        <v>115</v>
      </c>
      <c r="G14303" s="21" t="s">
        <v>326</v>
      </c>
    </row>
    <row r="14304" spans="1:7" x14ac:dyDescent="0.25">
      <c r="A14304" s="21" t="s">
        <v>2119</v>
      </c>
      <c r="B14304" s="25">
        <v>42997</v>
      </c>
      <c r="C14304" s="21" t="s">
        <v>21</v>
      </c>
      <c r="D14304" s="21" t="s">
        <v>4031</v>
      </c>
      <c r="E14304" s="26">
        <v>1.49</v>
      </c>
      <c r="G14304" s="21" t="s">
        <v>326</v>
      </c>
    </row>
    <row r="14305" spans="1:7" x14ac:dyDescent="0.25">
      <c r="A14305" s="21" t="s">
        <v>2119</v>
      </c>
      <c r="B14305" s="25">
        <v>42998</v>
      </c>
      <c r="C14305" s="21" t="s">
        <v>6</v>
      </c>
      <c r="D14305" s="21" t="s">
        <v>3982</v>
      </c>
      <c r="E14305" s="21"/>
      <c r="F14305" s="55">
        <v>205.46</v>
      </c>
      <c r="G14305" s="21" t="s">
        <v>2762</v>
      </c>
    </row>
    <row r="14306" spans="1:7" x14ac:dyDescent="0.25">
      <c r="A14306" s="21" t="s">
        <v>2119</v>
      </c>
      <c r="B14306" s="25">
        <v>42998</v>
      </c>
      <c r="C14306" s="21" t="s">
        <v>6</v>
      </c>
      <c r="D14306" s="21" t="s">
        <v>3983</v>
      </c>
      <c r="E14306" s="21"/>
      <c r="F14306" s="55">
        <v>247.85</v>
      </c>
      <c r="G14306" s="21" t="s">
        <v>2762</v>
      </c>
    </row>
    <row r="14307" spans="1:7" x14ac:dyDescent="0.25">
      <c r="A14307" s="21" t="s">
        <v>2119</v>
      </c>
      <c r="B14307" s="25">
        <v>42998</v>
      </c>
      <c r="C14307" s="21" t="s">
        <v>6</v>
      </c>
      <c r="D14307" s="21" t="s">
        <v>3984</v>
      </c>
      <c r="E14307" s="21"/>
      <c r="F14307" s="55">
        <v>177.04</v>
      </c>
      <c r="G14307" s="21" t="s">
        <v>356</v>
      </c>
    </row>
    <row r="14308" spans="1:7" x14ac:dyDescent="0.25">
      <c r="A14308" s="21" t="s">
        <v>2119</v>
      </c>
      <c r="B14308" s="25">
        <v>42998</v>
      </c>
      <c r="C14308" s="21" t="s">
        <v>1230</v>
      </c>
      <c r="D14308" s="21" t="s">
        <v>3985</v>
      </c>
      <c r="E14308" s="21"/>
      <c r="F14308" s="55">
        <v>283.63</v>
      </c>
      <c r="G14308" s="21" t="s">
        <v>3879</v>
      </c>
    </row>
    <row r="14309" spans="1:7" x14ac:dyDescent="0.25">
      <c r="A14309" s="21" t="s">
        <v>2119</v>
      </c>
      <c r="B14309" s="25">
        <v>42998</v>
      </c>
      <c r="C14309" s="21" t="s">
        <v>6</v>
      </c>
      <c r="D14309" s="21" t="s">
        <v>3986</v>
      </c>
      <c r="E14309" s="21"/>
      <c r="F14309" s="55">
        <v>1126.72</v>
      </c>
      <c r="G14309" s="21" t="s">
        <v>3756</v>
      </c>
    </row>
    <row r="14310" spans="1:7" x14ac:dyDescent="0.25">
      <c r="A14310" s="21" t="s">
        <v>2119</v>
      </c>
      <c r="B14310" s="25">
        <v>42998</v>
      </c>
      <c r="C14310" s="21" t="s">
        <v>6</v>
      </c>
      <c r="D14310" s="21" t="s">
        <v>3987</v>
      </c>
      <c r="E14310" s="21"/>
      <c r="F14310" s="55">
        <v>530.14</v>
      </c>
      <c r="G14310" s="21" t="s">
        <v>3716</v>
      </c>
    </row>
    <row r="14311" spans="1:7" x14ac:dyDescent="0.25">
      <c r="A14311" s="21" t="s">
        <v>2119</v>
      </c>
      <c r="B14311" s="25">
        <v>42998</v>
      </c>
      <c r="C14311" s="21" t="s">
        <v>6</v>
      </c>
      <c r="D14311" s="21" t="s">
        <v>3987</v>
      </c>
      <c r="E14311" s="21"/>
      <c r="F14311" s="55">
        <v>79.08</v>
      </c>
      <c r="G14311" s="21" t="s">
        <v>3716</v>
      </c>
    </row>
    <row r="14312" spans="1:7" x14ac:dyDescent="0.25">
      <c r="A14312" s="21" t="s">
        <v>2119</v>
      </c>
      <c r="B14312" s="25">
        <v>42998</v>
      </c>
      <c r="C14312" s="21" t="s">
        <v>6</v>
      </c>
      <c r="D14312" s="21" t="s">
        <v>3988</v>
      </c>
      <c r="E14312" s="21"/>
      <c r="F14312" s="55">
        <v>583.02</v>
      </c>
      <c r="G14312" s="21" t="s">
        <v>2762</v>
      </c>
    </row>
    <row r="14313" spans="1:7" x14ac:dyDescent="0.25">
      <c r="A14313" s="21" t="s">
        <v>2119</v>
      </c>
      <c r="B14313" s="25">
        <v>42998</v>
      </c>
      <c r="C14313" s="21" t="s">
        <v>6</v>
      </c>
      <c r="D14313" s="21" t="s">
        <v>3989</v>
      </c>
      <c r="E14313" s="21"/>
      <c r="F14313" s="55">
        <v>157.63</v>
      </c>
      <c r="G14313" s="21" t="s">
        <v>3627</v>
      </c>
    </row>
    <row r="14314" spans="1:7" x14ac:dyDescent="0.25">
      <c r="A14314" s="21" t="s">
        <v>2119</v>
      </c>
      <c r="B14314" s="25">
        <v>42999</v>
      </c>
      <c r="C14314" s="21" t="s">
        <v>6</v>
      </c>
      <c r="D14314" s="21" t="s">
        <v>4025</v>
      </c>
      <c r="E14314" s="21"/>
      <c r="F14314" s="55">
        <v>269.64</v>
      </c>
      <c r="G14314" s="21" t="s">
        <v>2762</v>
      </c>
    </row>
    <row r="14315" spans="1:7" x14ac:dyDescent="0.25">
      <c r="A14315" s="21" t="s">
        <v>2119</v>
      </c>
      <c r="B14315" s="25">
        <v>42999</v>
      </c>
      <c r="C14315" s="21" t="s">
        <v>6</v>
      </c>
      <c r="E14315" s="21"/>
      <c r="F14315" s="55">
        <v>-268.27999999999997</v>
      </c>
      <c r="G14315" s="21" t="s">
        <v>3716</v>
      </c>
    </row>
    <row r="14316" spans="1:7" x14ac:dyDescent="0.25">
      <c r="A14316" s="21" t="s">
        <v>2119</v>
      </c>
      <c r="B14316" s="25">
        <v>42999</v>
      </c>
      <c r="C14316" s="21" t="s">
        <v>6</v>
      </c>
      <c r="D14316" s="21" t="s">
        <v>4026</v>
      </c>
      <c r="E14316" s="21"/>
      <c r="F14316" s="55">
        <v>198.64</v>
      </c>
      <c r="G14316" s="21" t="s">
        <v>355</v>
      </c>
    </row>
    <row r="14317" spans="1:7" x14ac:dyDescent="0.25">
      <c r="A14317" s="21" t="s">
        <v>2119</v>
      </c>
      <c r="B14317" s="25">
        <v>42999</v>
      </c>
      <c r="C14317" s="21" t="s">
        <v>1015</v>
      </c>
      <c r="D14317" s="21" t="s">
        <v>1018</v>
      </c>
      <c r="E14317" s="26">
        <v>110</v>
      </c>
      <c r="G14317" s="21" t="s">
        <v>2762</v>
      </c>
    </row>
    <row r="14318" spans="1:7" x14ac:dyDescent="0.25">
      <c r="A14318" s="21" t="s">
        <v>2119</v>
      </c>
      <c r="B14318" s="25">
        <v>42999</v>
      </c>
      <c r="C14318" s="21" t="s">
        <v>21</v>
      </c>
      <c r="D14318" s="21" t="s">
        <v>3403</v>
      </c>
      <c r="E14318" s="26">
        <v>1750</v>
      </c>
      <c r="G14318" s="21" t="s">
        <v>3163</v>
      </c>
    </row>
    <row r="14319" spans="1:7" x14ac:dyDescent="0.25">
      <c r="A14319" s="21" t="s">
        <v>2119</v>
      </c>
      <c r="B14319" s="25">
        <v>42999</v>
      </c>
      <c r="C14319" s="21" t="s">
        <v>21</v>
      </c>
      <c r="D14319" s="21" t="s">
        <v>3403</v>
      </c>
      <c r="E14319" s="26">
        <v>1000</v>
      </c>
      <c r="G14319" s="21" t="s">
        <v>2969</v>
      </c>
    </row>
    <row r="14320" spans="1:7" x14ac:dyDescent="0.25">
      <c r="A14320" s="21" t="s">
        <v>2119</v>
      </c>
      <c r="B14320" s="25">
        <v>42999</v>
      </c>
      <c r="C14320" s="21" t="s">
        <v>21</v>
      </c>
      <c r="D14320" s="21" t="s">
        <v>3403</v>
      </c>
      <c r="E14320" s="26">
        <v>1000</v>
      </c>
      <c r="G14320" s="21" t="s">
        <v>1440</v>
      </c>
    </row>
    <row r="14321" spans="1:7" x14ac:dyDescent="0.25">
      <c r="A14321" s="21" t="s">
        <v>2119</v>
      </c>
      <c r="B14321" s="25">
        <v>42999</v>
      </c>
      <c r="C14321" s="21" t="s">
        <v>21</v>
      </c>
      <c r="D14321" s="21" t="s">
        <v>3403</v>
      </c>
      <c r="E14321" s="26">
        <v>500</v>
      </c>
      <c r="G14321" s="21" t="s">
        <v>3004</v>
      </c>
    </row>
    <row r="14322" spans="1:7" x14ac:dyDescent="0.25">
      <c r="A14322" s="21" t="s">
        <v>2119</v>
      </c>
      <c r="B14322" s="25">
        <v>42999</v>
      </c>
      <c r="C14322" s="21" t="s">
        <v>21</v>
      </c>
      <c r="D14322" s="21" t="s">
        <v>3403</v>
      </c>
      <c r="E14322" s="26">
        <v>1000</v>
      </c>
      <c r="G14322" s="21" t="s">
        <v>2762</v>
      </c>
    </row>
    <row r="14323" spans="1:7" x14ac:dyDescent="0.25">
      <c r="A14323" s="21" t="s">
        <v>2119</v>
      </c>
      <c r="B14323" s="25">
        <v>42999</v>
      </c>
      <c r="C14323" s="21" t="s">
        <v>21</v>
      </c>
      <c r="D14323" s="21" t="s">
        <v>3403</v>
      </c>
      <c r="E14323" s="26">
        <v>1500</v>
      </c>
      <c r="G14323" s="21" t="s">
        <v>3716</v>
      </c>
    </row>
    <row r="14324" spans="1:7" x14ac:dyDescent="0.25">
      <c r="A14324" s="21" t="s">
        <v>2119</v>
      </c>
      <c r="B14324" s="25">
        <v>42999</v>
      </c>
      <c r="C14324" s="21" t="s">
        <v>21</v>
      </c>
      <c r="D14324" s="21" t="s">
        <v>3403</v>
      </c>
      <c r="E14324" s="26">
        <v>1250</v>
      </c>
      <c r="G14324" s="21" t="s">
        <v>3756</v>
      </c>
    </row>
    <row r="14325" spans="1:7" x14ac:dyDescent="0.25">
      <c r="A14325" s="21" t="s">
        <v>2119</v>
      </c>
      <c r="B14325" s="25">
        <v>43000</v>
      </c>
      <c r="C14325" s="21" t="s">
        <v>6</v>
      </c>
      <c r="D14325" s="21" t="s">
        <v>4019</v>
      </c>
      <c r="E14325" s="21"/>
      <c r="F14325" s="55">
        <v>321.27999999999997</v>
      </c>
      <c r="G14325" s="21" t="s">
        <v>3879</v>
      </c>
    </row>
    <row r="14326" spans="1:7" x14ac:dyDescent="0.25">
      <c r="A14326" s="21" t="s">
        <v>2119</v>
      </c>
      <c r="B14326" s="25">
        <v>43000</v>
      </c>
      <c r="C14326" s="21" t="s">
        <v>6</v>
      </c>
      <c r="D14326" s="21" t="s">
        <v>4020</v>
      </c>
      <c r="E14326" s="21"/>
      <c r="F14326" s="55">
        <v>117.73</v>
      </c>
      <c r="G14326" s="21" t="s">
        <v>2762</v>
      </c>
    </row>
    <row r="14327" spans="1:7" x14ac:dyDescent="0.25">
      <c r="A14327" s="21" t="s">
        <v>2119</v>
      </c>
      <c r="B14327" s="25">
        <v>43000</v>
      </c>
      <c r="C14327" s="21" t="s">
        <v>1230</v>
      </c>
      <c r="D14327" s="21" t="s">
        <v>4021</v>
      </c>
      <c r="E14327" s="21"/>
      <c r="F14327" s="55">
        <v>382.9</v>
      </c>
      <c r="G14327" s="21" t="s">
        <v>3879</v>
      </c>
    </row>
    <row r="14328" spans="1:7" x14ac:dyDescent="0.25">
      <c r="A14328" s="21" t="s">
        <v>2119</v>
      </c>
      <c r="B14328" s="25">
        <v>43000</v>
      </c>
      <c r="C14328" s="21" t="s">
        <v>6</v>
      </c>
      <c r="D14328" s="21" t="s">
        <v>4022</v>
      </c>
      <c r="E14328" s="21"/>
      <c r="F14328" s="55">
        <v>493.54</v>
      </c>
      <c r="G14328" s="21" t="s">
        <v>2762</v>
      </c>
    </row>
    <row r="14329" spans="1:7" x14ac:dyDescent="0.25">
      <c r="A14329" s="21" t="s">
        <v>2119</v>
      </c>
      <c r="B14329" s="25">
        <v>43000</v>
      </c>
      <c r="C14329" s="21" t="s">
        <v>6</v>
      </c>
      <c r="D14329" s="21" t="s">
        <v>4023</v>
      </c>
      <c r="E14329" s="21"/>
      <c r="F14329" s="55">
        <v>308.88</v>
      </c>
      <c r="G14329" s="21" t="s">
        <v>355</v>
      </c>
    </row>
    <row r="14330" spans="1:7" x14ac:dyDescent="0.25">
      <c r="A14330" s="21" t="s">
        <v>2119</v>
      </c>
      <c r="B14330" s="25">
        <v>43000</v>
      </c>
      <c r="C14330" s="21" t="s">
        <v>6</v>
      </c>
      <c r="D14330" s="21" t="s">
        <v>4024</v>
      </c>
      <c r="E14330" s="21"/>
      <c r="F14330" s="55">
        <v>76.45</v>
      </c>
      <c r="G14330" s="21" t="s">
        <v>355</v>
      </c>
    </row>
    <row r="14331" spans="1:7" x14ac:dyDescent="0.25">
      <c r="A14331" s="21" t="s">
        <v>2119</v>
      </c>
      <c r="B14331" s="25">
        <v>43000</v>
      </c>
      <c r="C14331" s="21" t="s">
        <v>1015</v>
      </c>
      <c r="D14331" s="21" t="s">
        <v>726</v>
      </c>
      <c r="E14331" s="26">
        <v>1200</v>
      </c>
      <c r="G14331" s="21" t="s">
        <v>2762</v>
      </c>
    </row>
    <row r="14332" spans="1:7" x14ac:dyDescent="0.25">
      <c r="A14332" s="21" t="s">
        <v>2119</v>
      </c>
      <c r="B14332" s="25">
        <v>43001</v>
      </c>
      <c r="C14332" s="21">
        <v>3014551503</v>
      </c>
      <c r="D14332" s="21" t="s">
        <v>4017</v>
      </c>
      <c r="E14332" s="21"/>
      <c r="F14332" s="55">
        <v>60.71</v>
      </c>
      <c r="G14332" s="21" t="s">
        <v>1101</v>
      </c>
    </row>
    <row r="14333" spans="1:7" x14ac:dyDescent="0.25">
      <c r="A14333" s="21" t="s">
        <v>2119</v>
      </c>
      <c r="B14333" s="25">
        <v>43001</v>
      </c>
      <c r="C14333" s="21" t="s">
        <v>6</v>
      </c>
      <c r="D14333" s="21" t="s">
        <v>4018</v>
      </c>
      <c r="E14333" s="21"/>
      <c r="F14333" s="55">
        <v>152.30000000000001</v>
      </c>
      <c r="G14333" s="21" t="s">
        <v>4034</v>
      </c>
    </row>
    <row r="14334" spans="1:7" x14ac:dyDescent="0.25">
      <c r="A14334" s="21" t="s">
        <v>2119</v>
      </c>
      <c r="B14334" s="25">
        <v>43003</v>
      </c>
      <c r="C14334" s="21" t="s">
        <v>6</v>
      </c>
      <c r="D14334" s="21" t="s">
        <v>4009</v>
      </c>
      <c r="E14334" s="21"/>
      <c r="F14334" s="55">
        <v>493.83</v>
      </c>
      <c r="G14334" s="21" t="s">
        <v>3756</v>
      </c>
    </row>
    <row r="14335" spans="1:7" x14ac:dyDescent="0.25">
      <c r="A14335" s="21" t="s">
        <v>2119</v>
      </c>
      <c r="B14335" s="25">
        <v>43003</v>
      </c>
      <c r="C14335" s="21" t="s">
        <v>6</v>
      </c>
      <c r="D14335" s="21" t="s">
        <v>4010</v>
      </c>
      <c r="E14335" s="21"/>
      <c r="F14335" s="55">
        <v>100.44</v>
      </c>
      <c r="G14335" s="21" t="s">
        <v>1603</v>
      </c>
    </row>
    <row r="14336" spans="1:7" x14ac:dyDescent="0.25">
      <c r="A14336" s="21" t="s">
        <v>2119</v>
      </c>
      <c r="B14336" s="25">
        <v>43003</v>
      </c>
      <c r="C14336" s="21" t="s">
        <v>1230</v>
      </c>
      <c r="D14336" s="21" t="s">
        <v>4011</v>
      </c>
      <c r="E14336" s="21"/>
      <c r="F14336" s="55">
        <v>159.57</v>
      </c>
      <c r="G14336" s="21" t="s">
        <v>3879</v>
      </c>
    </row>
    <row r="14337" spans="1:7" x14ac:dyDescent="0.25">
      <c r="A14337" s="21" t="s">
        <v>2119</v>
      </c>
      <c r="B14337" s="25">
        <v>43003</v>
      </c>
      <c r="C14337" s="21" t="s">
        <v>1230</v>
      </c>
      <c r="D14337" s="21" t="s">
        <v>4012</v>
      </c>
      <c r="E14337" s="21"/>
      <c r="F14337" s="55">
        <v>119.31</v>
      </c>
      <c r="G14337" s="21" t="s">
        <v>3879</v>
      </c>
    </row>
    <row r="14338" spans="1:7" x14ac:dyDescent="0.25">
      <c r="A14338" s="21" t="s">
        <v>2119</v>
      </c>
      <c r="B14338" s="25">
        <v>43003</v>
      </c>
      <c r="C14338" s="21" t="s">
        <v>6</v>
      </c>
      <c r="D14338" s="21" t="s">
        <v>4013</v>
      </c>
      <c r="E14338" s="21"/>
      <c r="F14338" s="55">
        <v>42.02</v>
      </c>
      <c r="G14338" s="21" t="s">
        <v>2762</v>
      </c>
    </row>
    <row r="14339" spans="1:7" x14ac:dyDescent="0.25">
      <c r="A14339" s="21" t="s">
        <v>2119</v>
      </c>
      <c r="B14339" s="25">
        <v>43003</v>
      </c>
      <c r="C14339" s="21" t="s">
        <v>6</v>
      </c>
      <c r="D14339" s="21" t="s">
        <v>4014</v>
      </c>
      <c r="E14339" s="21"/>
      <c r="F14339" s="55">
        <v>119.97</v>
      </c>
      <c r="G14339" s="21" t="s">
        <v>4034</v>
      </c>
    </row>
    <row r="14340" spans="1:7" x14ac:dyDescent="0.25">
      <c r="A14340" s="21" t="s">
        <v>2119</v>
      </c>
      <c r="B14340" s="25">
        <v>43003</v>
      </c>
      <c r="C14340" s="21" t="s">
        <v>6</v>
      </c>
      <c r="D14340" s="21" t="s">
        <v>4015</v>
      </c>
      <c r="E14340" s="21"/>
      <c r="F14340" s="55">
        <v>1374.92</v>
      </c>
      <c r="G14340" s="21" t="s">
        <v>3716</v>
      </c>
    </row>
    <row r="14341" spans="1:7" x14ac:dyDescent="0.25">
      <c r="A14341" s="21" t="s">
        <v>2119</v>
      </c>
      <c r="B14341" s="25">
        <v>43003</v>
      </c>
      <c r="C14341" s="21" t="s">
        <v>6</v>
      </c>
      <c r="D14341" s="21" t="s">
        <v>4016</v>
      </c>
      <c r="E14341" s="21"/>
      <c r="F14341" s="55">
        <v>1423.21</v>
      </c>
      <c r="G14341" s="21" t="s">
        <v>3756</v>
      </c>
    </row>
    <row r="14342" spans="1:7" x14ac:dyDescent="0.25">
      <c r="A14342" s="21" t="s">
        <v>2119</v>
      </c>
      <c r="B14342" s="25">
        <v>43003</v>
      </c>
      <c r="C14342" s="21" t="s">
        <v>1015</v>
      </c>
      <c r="D14342" s="21" t="s">
        <v>1018</v>
      </c>
      <c r="E14342" s="26">
        <v>130</v>
      </c>
      <c r="G14342" s="21" t="s">
        <v>3756</v>
      </c>
    </row>
    <row r="14343" spans="1:7" x14ac:dyDescent="0.25">
      <c r="A14343" s="21" t="s">
        <v>2119</v>
      </c>
      <c r="B14343" s="25">
        <v>43003</v>
      </c>
      <c r="C14343" s="21" t="s">
        <v>1015</v>
      </c>
      <c r="D14343" s="21" t="s">
        <v>1018</v>
      </c>
      <c r="E14343" s="26">
        <v>110</v>
      </c>
      <c r="G14343" s="21" t="s">
        <v>3756</v>
      </c>
    </row>
    <row r="14344" spans="1:7" x14ac:dyDescent="0.25">
      <c r="A14344" s="21" t="s">
        <v>2119</v>
      </c>
      <c r="B14344" s="25">
        <v>43003</v>
      </c>
      <c r="C14344" s="21" t="s">
        <v>1015</v>
      </c>
      <c r="D14344" s="21" t="s">
        <v>1018</v>
      </c>
      <c r="E14344" s="26">
        <v>130</v>
      </c>
      <c r="G14344" s="21" t="s">
        <v>3756</v>
      </c>
    </row>
    <row r="14345" spans="1:7" x14ac:dyDescent="0.25">
      <c r="A14345" s="21" t="s">
        <v>2119</v>
      </c>
      <c r="B14345" s="25">
        <v>43003</v>
      </c>
      <c r="C14345" s="21" t="s">
        <v>1015</v>
      </c>
      <c r="D14345" s="21" t="s">
        <v>1216</v>
      </c>
      <c r="E14345" s="26">
        <v>400</v>
      </c>
      <c r="G14345" s="21" t="s">
        <v>2762</v>
      </c>
    </row>
    <row r="14346" spans="1:7" x14ac:dyDescent="0.25">
      <c r="A14346" s="21" t="s">
        <v>2119</v>
      </c>
      <c r="B14346" s="25">
        <v>43003</v>
      </c>
      <c r="C14346" s="21" t="s">
        <v>1015</v>
      </c>
      <c r="D14346" s="21" t="s">
        <v>1216</v>
      </c>
      <c r="E14346" s="26">
        <v>400</v>
      </c>
      <c r="G14346" s="21" t="s">
        <v>3756</v>
      </c>
    </row>
    <row r="14347" spans="1:7" x14ac:dyDescent="0.25">
      <c r="A14347" s="21" t="s">
        <v>2119</v>
      </c>
      <c r="B14347" s="25">
        <v>43003</v>
      </c>
      <c r="C14347" s="21" t="s">
        <v>1015</v>
      </c>
      <c r="D14347" s="21" t="s">
        <v>3707</v>
      </c>
      <c r="E14347" s="26">
        <v>1700</v>
      </c>
      <c r="G14347" s="21" t="s">
        <v>2762</v>
      </c>
    </row>
    <row r="14348" spans="1:7" x14ac:dyDescent="0.25">
      <c r="A14348" s="21" t="s">
        <v>2119</v>
      </c>
      <c r="B14348" s="25">
        <v>43003</v>
      </c>
      <c r="C14348" s="21" t="s">
        <v>1015</v>
      </c>
      <c r="D14348" s="21" t="s">
        <v>1216</v>
      </c>
      <c r="E14348" s="26">
        <v>800</v>
      </c>
      <c r="G14348" s="21" t="s">
        <v>4034</v>
      </c>
    </row>
    <row r="14349" spans="1:7" x14ac:dyDescent="0.25">
      <c r="A14349" s="21" t="s">
        <v>2119</v>
      </c>
      <c r="B14349" s="25">
        <v>43003</v>
      </c>
      <c r="C14349" s="21" t="s">
        <v>21</v>
      </c>
      <c r="D14349" s="21" t="s">
        <v>1300</v>
      </c>
      <c r="E14349" s="26">
        <v>257</v>
      </c>
      <c r="G14349" s="21" t="s">
        <v>17</v>
      </c>
    </row>
    <row r="14350" spans="1:7" x14ac:dyDescent="0.25">
      <c r="A14350" s="21" t="s">
        <v>2119</v>
      </c>
      <c r="B14350" s="25">
        <v>43003</v>
      </c>
      <c r="C14350" s="21" t="s">
        <v>21</v>
      </c>
      <c r="D14350" s="21" t="s">
        <v>40</v>
      </c>
      <c r="E14350" s="26">
        <v>2785</v>
      </c>
      <c r="G14350" s="21" t="s">
        <v>3756</v>
      </c>
    </row>
    <row r="14351" spans="1:7" x14ac:dyDescent="0.25">
      <c r="A14351" s="21" t="s">
        <v>2119</v>
      </c>
      <c r="B14351" s="25">
        <v>43003</v>
      </c>
      <c r="C14351" s="21" t="s">
        <v>21</v>
      </c>
      <c r="D14351" s="21" t="s">
        <v>40</v>
      </c>
      <c r="E14351" s="26">
        <v>3505</v>
      </c>
      <c r="G14351" s="21" t="s">
        <v>355</v>
      </c>
    </row>
    <row r="14352" spans="1:7" x14ac:dyDescent="0.25">
      <c r="A14352" s="21" t="s">
        <v>2119</v>
      </c>
      <c r="B14352" s="25">
        <v>43003</v>
      </c>
      <c r="C14352" s="21" t="s">
        <v>21</v>
      </c>
      <c r="D14352" s="21" t="s">
        <v>40</v>
      </c>
      <c r="E14352" s="26">
        <v>2175</v>
      </c>
      <c r="G14352" s="21" t="s">
        <v>2762</v>
      </c>
    </row>
    <row r="14353" spans="1:7" x14ac:dyDescent="0.25">
      <c r="A14353" s="21" t="s">
        <v>2119</v>
      </c>
      <c r="B14353" s="25">
        <v>43003</v>
      </c>
      <c r="C14353" s="21" t="s">
        <v>21</v>
      </c>
      <c r="D14353" s="21" t="s">
        <v>40</v>
      </c>
      <c r="E14353" s="26">
        <v>275</v>
      </c>
      <c r="G14353" s="21" t="s">
        <v>356</v>
      </c>
    </row>
    <row r="14354" spans="1:7" x14ac:dyDescent="0.25">
      <c r="A14354" s="21" t="s">
        <v>2119</v>
      </c>
      <c r="B14354" s="25">
        <v>43003</v>
      </c>
      <c r="C14354" s="21" t="s">
        <v>21</v>
      </c>
      <c r="D14354" s="21" t="s">
        <v>40</v>
      </c>
      <c r="E14354" s="26">
        <v>180</v>
      </c>
      <c r="G14354" s="21" t="s">
        <v>62</v>
      </c>
    </row>
    <row r="14355" spans="1:7" x14ac:dyDescent="0.25">
      <c r="A14355" s="21" t="s">
        <v>2119</v>
      </c>
      <c r="B14355" s="25">
        <v>43003</v>
      </c>
      <c r="C14355" s="21" t="s">
        <v>21</v>
      </c>
      <c r="D14355" s="21" t="s">
        <v>40</v>
      </c>
      <c r="E14355" s="26">
        <v>150</v>
      </c>
      <c r="G14355" s="21" t="s">
        <v>3627</v>
      </c>
    </row>
    <row r="14356" spans="1:7" x14ac:dyDescent="0.25">
      <c r="A14356" s="21" t="s">
        <v>2119</v>
      </c>
      <c r="B14356" s="25">
        <v>43003</v>
      </c>
      <c r="C14356" s="21" t="s">
        <v>21</v>
      </c>
      <c r="D14356" s="21" t="s">
        <v>1419</v>
      </c>
      <c r="E14356" s="26">
        <v>5100</v>
      </c>
      <c r="G14356" s="21" t="s">
        <v>3716</v>
      </c>
    </row>
    <row r="14357" spans="1:7" x14ac:dyDescent="0.25">
      <c r="A14357" s="21" t="s">
        <v>2119</v>
      </c>
      <c r="B14357" s="25">
        <v>43003</v>
      </c>
      <c r="C14357" s="21" t="s">
        <v>21</v>
      </c>
      <c r="D14357" s="21" t="s">
        <v>3404</v>
      </c>
      <c r="E14357" s="26">
        <v>400</v>
      </c>
      <c r="G14357" s="21" t="s">
        <v>3879</v>
      </c>
    </row>
    <row r="14358" spans="1:7" x14ac:dyDescent="0.25">
      <c r="A14358" s="21" t="s">
        <v>2119</v>
      </c>
      <c r="B14358" s="25">
        <v>43003</v>
      </c>
      <c r="C14358" s="21" t="s">
        <v>21</v>
      </c>
      <c r="D14358" s="21" t="s">
        <v>3404</v>
      </c>
      <c r="E14358" s="26">
        <v>320</v>
      </c>
      <c r="G14358" s="21" t="s">
        <v>3400</v>
      </c>
    </row>
    <row r="14359" spans="1:7" x14ac:dyDescent="0.25">
      <c r="A14359" s="21" t="s">
        <v>2119</v>
      </c>
      <c r="B14359" s="25">
        <v>43003</v>
      </c>
      <c r="C14359" s="21" t="s">
        <v>21</v>
      </c>
      <c r="D14359" s="21" t="s">
        <v>3404</v>
      </c>
      <c r="E14359" s="26">
        <v>800</v>
      </c>
      <c r="G14359" s="21" t="s">
        <v>3756</v>
      </c>
    </row>
    <row r="14360" spans="1:7" x14ac:dyDescent="0.25">
      <c r="A14360" s="21" t="s">
        <v>2119</v>
      </c>
      <c r="B14360" s="25">
        <v>43003</v>
      </c>
      <c r="C14360" s="21" t="s">
        <v>21</v>
      </c>
      <c r="D14360" s="21" t="s">
        <v>3404</v>
      </c>
      <c r="E14360" s="26">
        <v>640</v>
      </c>
      <c r="G14360" s="21" t="s">
        <v>3879</v>
      </c>
    </row>
    <row r="14361" spans="1:7" x14ac:dyDescent="0.25">
      <c r="A14361" s="21" t="s">
        <v>2119</v>
      </c>
      <c r="B14361" s="25">
        <v>43003</v>
      </c>
      <c r="C14361" s="21" t="s">
        <v>21</v>
      </c>
      <c r="D14361" s="21" t="s">
        <v>3404</v>
      </c>
      <c r="E14361" s="26">
        <v>320</v>
      </c>
      <c r="G14361" s="21" t="s">
        <v>355</v>
      </c>
    </row>
    <row r="14362" spans="1:7" x14ac:dyDescent="0.25">
      <c r="A14362" s="21" t="s">
        <v>2119</v>
      </c>
      <c r="B14362" s="25">
        <v>43003</v>
      </c>
      <c r="C14362" s="21" t="s">
        <v>21</v>
      </c>
      <c r="D14362" s="21" t="s">
        <v>3404</v>
      </c>
      <c r="E14362" s="26">
        <v>580</v>
      </c>
      <c r="G14362" s="21" t="s">
        <v>4032</v>
      </c>
    </row>
    <row r="14363" spans="1:7" x14ac:dyDescent="0.25">
      <c r="A14363" s="21" t="s">
        <v>2119</v>
      </c>
      <c r="B14363" s="25">
        <v>43004</v>
      </c>
      <c r="C14363" s="21" t="s">
        <v>1230</v>
      </c>
      <c r="D14363" s="21" t="s">
        <v>4004</v>
      </c>
      <c r="E14363" s="21"/>
      <c r="F14363" s="55">
        <v>721.32</v>
      </c>
      <c r="G14363" s="21" t="s">
        <v>3627</v>
      </c>
    </row>
    <row r="14364" spans="1:7" x14ac:dyDescent="0.25">
      <c r="A14364" s="21" t="s">
        <v>2119</v>
      </c>
      <c r="B14364" s="25">
        <v>43004</v>
      </c>
      <c r="C14364" s="21" t="s">
        <v>1230</v>
      </c>
      <c r="D14364" s="21" t="s">
        <v>4005</v>
      </c>
      <c r="E14364" s="21"/>
      <c r="F14364" s="55">
        <v>482</v>
      </c>
      <c r="G14364" s="21" t="s">
        <v>3879</v>
      </c>
    </row>
    <row r="14365" spans="1:7" x14ac:dyDescent="0.25">
      <c r="A14365" s="21" t="s">
        <v>2119</v>
      </c>
      <c r="B14365" s="25">
        <v>43004</v>
      </c>
      <c r="C14365" s="21" t="s">
        <v>6</v>
      </c>
      <c r="D14365" s="21" t="s">
        <v>4006</v>
      </c>
      <c r="E14365" s="21"/>
      <c r="F14365" s="55">
        <v>478.32</v>
      </c>
      <c r="G14365" s="21" t="s">
        <v>1631</v>
      </c>
    </row>
    <row r="14366" spans="1:7" x14ac:dyDescent="0.25">
      <c r="A14366" s="21" t="s">
        <v>2119</v>
      </c>
      <c r="B14366" s="25">
        <v>43004</v>
      </c>
      <c r="C14366" s="21" t="s">
        <v>1230</v>
      </c>
      <c r="D14366" s="21" t="s">
        <v>4007</v>
      </c>
      <c r="E14366" s="21"/>
      <c r="F14366" s="55">
        <v>886.09</v>
      </c>
      <c r="G14366" s="21" t="s">
        <v>3879</v>
      </c>
    </row>
    <row r="14367" spans="1:7" x14ac:dyDescent="0.25">
      <c r="A14367" s="21" t="s">
        <v>2119</v>
      </c>
      <c r="B14367" s="25">
        <v>43004</v>
      </c>
      <c r="C14367" s="21" t="s">
        <v>6</v>
      </c>
      <c r="D14367" s="21" t="s">
        <v>3986</v>
      </c>
      <c r="E14367" s="21"/>
      <c r="F14367" s="55">
        <v>-492.38</v>
      </c>
      <c r="G14367" s="21" t="s">
        <v>3756</v>
      </c>
    </row>
    <row r="14368" spans="1:7" x14ac:dyDescent="0.25">
      <c r="A14368" s="21" t="s">
        <v>2119</v>
      </c>
      <c r="B14368" s="25">
        <v>43004</v>
      </c>
      <c r="C14368" s="21" t="s">
        <v>6</v>
      </c>
      <c r="D14368" s="21" t="s">
        <v>3986</v>
      </c>
      <c r="E14368" s="21"/>
      <c r="F14368" s="55">
        <v>1179.93</v>
      </c>
      <c r="G14368" s="21" t="s">
        <v>3756</v>
      </c>
    </row>
    <row r="14369" spans="1:7" x14ac:dyDescent="0.25">
      <c r="A14369" s="21" t="s">
        <v>2119</v>
      </c>
      <c r="B14369" s="25">
        <v>43004</v>
      </c>
      <c r="C14369" s="21" t="s">
        <v>1230</v>
      </c>
      <c r="D14369" s="21" t="s">
        <v>4008</v>
      </c>
      <c r="E14369" s="21"/>
      <c r="F14369" s="55">
        <v>201.42</v>
      </c>
      <c r="G14369" s="21" t="s">
        <v>2121</v>
      </c>
    </row>
    <row r="14370" spans="1:7" x14ac:dyDescent="0.25">
      <c r="A14370" s="21" t="s">
        <v>2119</v>
      </c>
      <c r="B14370" s="25">
        <v>43004</v>
      </c>
      <c r="C14370" s="21" t="s">
        <v>6</v>
      </c>
      <c r="D14370" s="21" t="s">
        <v>3709</v>
      </c>
      <c r="F14370" s="26">
        <v>627.41</v>
      </c>
      <c r="G14370" s="21" t="s">
        <v>4034</v>
      </c>
    </row>
    <row r="14371" spans="1:7" x14ac:dyDescent="0.25">
      <c r="A14371" s="21" t="s">
        <v>2119</v>
      </c>
      <c r="B14371" s="25">
        <v>43004</v>
      </c>
      <c r="C14371" s="21" t="s">
        <v>21</v>
      </c>
      <c r="D14371" s="21" t="s">
        <v>937</v>
      </c>
      <c r="E14371" s="26">
        <v>400</v>
      </c>
      <c r="G14371" s="21" t="s">
        <v>2969</v>
      </c>
    </row>
    <row r="14372" spans="1:7" x14ac:dyDescent="0.25">
      <c r="A14372" s="21" t="s">
        <v>2119</v>
      </c>
      <c r="B14372" s="25">
        <v>43004</v>
      </c>
      <c r="C14372" s="21" t="s">
        <v>21</v>
      </c>
      <c r="D14372" s="21" t="s">
        <v>937</v>
      </c>
      <c r="E14372" s="26">
        <v>200</v>
      </c>
      <c r="G14372" s="21" t="s">
        <v>3756</v>
      </c>
    </row>
    <row r="14373" spans="1:7" x14ac:dyDescent="0.25">
      <c r="A14373" s="21" t="s">
        <v>2119</v>
      </c>
      <c r="B14373" s="25">
        <v>43004</v>
      </c>
      <c r="C14373" s="21" t="s">
        <v>21</v>
      </c>
      <c r="D14373" s="21" t="s">
        <v>937</v>
      </c>
      <c r="E14373" s="26">
        <v>300</v>
      </c>
      <c r="G14373" s="21" t="s">
        <v>582</v>
      </c>
    </row>
    <row r="14374" spans="1:7" x14ac:dyDescent="0.25">
      <c r="A14374" s="21" t="s">
        <v>2119</v>
      </c>
      <c r="B14374" s="25">
        <v>43005</v>
      </c>
      <c r="C14374" s="21" t="s">
        <v>1230</v>
      </c>
      <c r="D14374" s="21" t="s">
        <v>3999</v>
      </c>
      <c r="E14374" s="21"/>
      <c r="F14374" s="55">
        <v>76.75</v>
      </c>
      <c r="G14374" s="21" t="s">
        <v>3879</v>
      </c>
    </row>
    <row r="14375" spans="1:7" x14ac:dyDescent="0.25">
      <c r="A14375" s="21" t="s">
        <v>2119</v>
      </c>
      <c r="B14375" s="25">
        <v>43005</v>
      </c>
      <c r="C14375" s="21" t="s">
        <v>6</v>
      </c>
      <c r="D14375" s="21" t="s">
        <v>4000</v>
      </c>
      <c r="E14375" s="21"/>
      <c r="F14375" s="55">
        <v>95.32</v>
      </c>
      <c r="G14375" s="21" t="s">
        <v>62</v>
      </c>
    </row>
    <row r="14376" spans="1:7" x14ac:dyDescent="0.25">
      <c r="A14376" s="21" t="s">
        <v>2119</v>
      </c>
      <c r="B14376" s="25">
        <v>43005</v>
      </c>
      <c r="C14376" s="21" t="s">
        <v>6</v>
      </c>
      <c r="D14376" s="21" t="s">
        <v>4001</v>
      </c>
      <c r="E14376" s="21"/>
      <c r="F14376" s="55">
        <v>541.33000000000004</v>
      </c>
      <c r="G14376" s="21" t="s">
        <v>62</v>
      </c>
    </row>
    <row r="14377" spans="1:7" x14ac:dyDescent="0.25">
      <c r="A14377" s="21" t="s">
        <v>2119</v>
      </c>
      <c r="B14377" s="25">
        <v>43005</v>
      </c>
      <c r="C14377" s="21" t="s">
        <v>6</v>
      </c>
      <c r="D14377" s="21" t="s">
        <v>4002</v>
      </c>
      <c r="E14377" s="21"/>
      <c r="F14377" s="55">
        <v>523.49</v>
      </c>
      <c r="G14377" s="21" t="s">
        <v>3756</v>
      </c>
    </row>
    <row r="14378" spans="1:7" x14ac:dyDescent="0.25">
      <c r="A14378" s="21" t="s">
        <v>2119</v>
      </c>
      <c r="B14378" s="25">
        <v>43005</v>
      </c>
      <c r="C14378" s="21" t="s">
        <v>6</v>
      </c>
      <c r="D14378" s="21" t="s">
        <v>4003</v>
      </c>
      <c r="E14378" s="21"/>
      <c r="F14378" s="55">
        <v>11.13</v>
      </c>
      <c r="G14378" s="21" t="s">
        <v>3756</v>
      </c>
    </row>
    <row r="14379" spans="1:7" x14ac:dyDescent="0.25">
      <c r="A14379" s="21" t="s">
        <v>2119</v>
      </c>
      <c r="B14379" s="25">
        <v>43005</v>
      </c>
      <c r="C14379" s="21" t="s">
        <v>1015</v>
      </c>
      <c r="D14379" s="21" t="s">
        <v>1018</v>
      </c>
      <c r="E14379" s="26">
        <v>110</v>
      </c>
      <c r="G14379" s="21" t="s">
        <v>4034</v>
      </c>
    </row>
    <row r="14380" spans="1:7" x14ac:dyDescent="0.25">
      <c r="A14380" s="21" t="s">
        <v>2119</v>
      </c>
      <c r="B14380" s="25">
        <v>43005</v>
      </c>
      <c r="C14380" s="21" t="s">
        <v>1015</v>
      </c>
      <c r="D14380" s="21" t="s">
        <v>1216</v>
      </c>
      <c r="E14380" s="26">
        <v>800</v>
      </c>
      <c r="G14380" s="21" t="s">
        <v>4034</v>
      </c>
    </row>
    <row r="14381" spans="1:7" x14ac:dyDescent="0.25">
      <c r="A14381" s="21" t="s">
        <v>2119</v>
      </c>
      <c r="B14381" s="25">
        <v>43005</v>
      </c>
      <c r="C14381" s="21" t="s">
        <v>21</v>
      </c>
      <c r="D14381" s="21" t="s">
        <v>4033</v>
      </c>
      <c r="E14381" s="26">
        <v>600</v>
      </c>
      <c r="G14381" s="21" t="s">
        <v>355</v>
      </c>
    </row>
    <row r="14382" spans="1:7" x14ac:dyDescent="0.25">
      <c r="A14382" s="21" t="s">
        <v>2119</v>
      </c>
      <c r="B14382" s="25">
        <v>43010</v>
      </c>
      <c r="C14382" t="s">
        <v>1015</v>
      </c>
      <c r="D14382" t="s">
        <v>4028</v>
      </c>
      <c r="E14382" s="26">
        <v>2300</v>
      </c>
      <c r="G14382" t="s">
        <v>2762</v>
      </c>
    </row>
    <row r="14383" spans="1:7" x14ac:dyDescent="0.25">
      <c r="A14383" s="21" t="s">
        <v>2119</v>
      </c>
      <c r="B14383" s="25">
        <v>43006</v>
      </c>
      <c r="C14383" s="21" t="s">
        <v>6</v>
      </c>
      <c r="D14383" s="21" t="s">
        <v>3996</v>
      </c>
      <c r="E14383" s="21"/>
      <c r="F14383" s="55">
        <v>449.59</v>
      </c>
      <c r="G14383" s="21" t="s">
        <v>17</v>
      </c>
    </row>
    <row r="14384" spans="1:7" x14ac:dyDescent="0.25">
      <c r="A14384" s="21" t="s">
        <v>2119</v>
      </c>
      <c r="B14384" s="25">
        <v>43006</v>
      </c>
      <c r="C14384" s="21" t="s">
        <v>6</v>
      </c>
      <c r="D14384" s="21" t="s">
        <v>3997</v>
      </c>
      <c r="E14384" s="21"/>
      <c r="F14384" s="55">
        <v>262.95999999999998</v>
      </c>
      <c r="G14384" s="21" t="s">
        <v>3716</v>
      </c>
    </row>
    <row r="14385" spans="1:7" x14ac:dyDescent="0.25">
      <c r="A14385" s="21" t="s">
        <v>2119</v>
      </c>
      <c r="B14385" s="25">
        <v>43006</v>
      </c>
      <c r="C14385" s="21" t="s">
        <v>6</v>
      </c>
      <c r="D14385" s="21" t="s">
        <v>3998</v>
      </c>
      <c r="E14385" s="21"/>
      <c r="F14385" s="55">
        <v>475.86</v>
      </c>
      <c r="G14385" s="21" t="s">
        <v>3756</v>
      </c>
    </row>
    <row r="14386" spans="1:7" x14ac:dyDescent="0.25">
      <c r="A14386" s="21" t="s">
        <v>2119</v>
      </c>
      <c r="B14386" s="25">
        <v>43006</v>
      </c>
      <c r="C14386" s="21" t="s">
        <v>1015</v>
      </c>
      <c r="D14386" s="21" t="s">
        <v>1018</v>
      </c>
      <c r="E14386" s="26">
        <v>130</v>
      </c>
      <c r="G14386" s="21" t="s">
        <v>3756</v>
      </c>
    </row>
    <row r="14387" spans="1:7" x14ac:dyDescent="0.25">
      <c r="A14387" s="21" t="s">
        <v>2119</v>
      </c>
      <c r="B14387" s="25">
        <v>43006</v>
      </c>
      <c r="C14387" s="21" t="s">
        <v>1015</v>
      </c>
      <c r="D14387" s="21" t="s">
        <v>1216</v>
      </c>
      <c r="E14387" s="26">
        <v>415</v>
      </c>
      <c r="G14387" s="21" t="s">
        <v>4034</v>
      </c>
    </row>
    <row r="14388" spans="1:7" x14ac:dyDescent="0.25">
      <c r="A14388" s="21" t="s">
        <v>2119</v>
      </c>
      <c r="B14388" s="25">
        <v>43006</v>
      </c>
      <c r="C14388" s="21" t="s">
        <v>21</v>
      </c>
      <c r="D14388" s="21" t="s">
        <v>255</v>
      </c>
      <c r="E14388" s="26">
        <v>2000</v>
      </c>
      <c r="G14388" s="21" t="s">
        <v>3756</v>
      </c>
    </row>
    <row r="14389" spans="1:7" x14ac:dyDescent="0.25">
      <c r="A14389" s="21" t="s">
        <v>2119</v>
      </c>
      <c r="B14389" s="25">
        <v>43006</v>
      </c>
      <c r="C14389" s="21" t="s">
        <v>21</v>
      </c>
      <c r="D14389" s="21" t="s">
        <v>255</v>
      </c>
      <c r="E14389" s="26">
        <v>800</v>
      </c>
      <c r="G14389" s="21" t="s">
        <v>3627</v>
      </c>
    </row>
    <row r="14390" spans="1:7" x14ac:dyDescent="0.25">
      <c r="A14390" s="21" t="s">
        <v>2119</v>
      </c>
      <c r="B14390" s="25">
        <v>43007</v>
      </c>
      <c r="C14390" s="21" t="s">
        <v>1230</v>
      </c>
      <c r="D14390" s="21" t="s">
        <v>3993</v>
      </c>
      <c r="E14390" s="21"/>
      <c r="F14390" s="55">
        <v>777.2</v>
      </c>
      <c r="G14390" s="21" t="s">
        <v>3992</v>
      </c>
    </row>
    <row r="14391" spans="1:7" x14ac:dyDescent="0.25">
      <c r="A14391" s="21" t="s">
        <v>2119</v>
      </c>
      <c r="B14391" s="25">
        <v>43007</v>
      </c>
      <c r="C14391" s="21" t="s">
        <v>1230</v>
      </c>
      <c r="D14391" s="21" t="s">
        <v>3994</v>
      </c>
      <c r="E14391" s="21"/>
      <c r="F14391" s="55">
        <v>2773.37</v>
      </c>
      <c r="G14391" s="21" t="s">
        <v>3879</v>
      </c>
    </row>
    <row r="14392" spans="1:7" x14ac:dyDescent="0.25">
      <c r="A14392" s="21" t="s">
        <v>2119</v>
      </c>
      <c r="B14392" s="25">
        <v>43007</v>
      </c>
      <c r="C14392" s="21" t="s">
        <v>6</v>
      </c>
      <c r="D14392" s="21" t="s">
        <v>3995</v>
      </c>
      <c r="E14392" s="21"/>
      <c r="F14392" s="55">
        <v>1112.17</v>
      </c>
      <c r="G14392" s="21" t="s">
        <v>3756</v>
      </c>
    </row>
    <row r="14393" spans="1:7" x14ac:dyDescent="0.25">
      <c r="A14393" s="21" t="s">
        <v>2119</v>
      </c>
      <c r="B14393" s="25">
        <v>43007</v>
      </c>
      <c r="C14393" s="21" t="s">
        <v>1015</v>
      </c>
      <c r="D14393" s="21" t="s">
        <v>1018</v>
      </c>
      <c r="E14393" s="26">
        <v>130</v>
      </c>
      <c r="G14393" s="21" t="s">
        <v>4034</v>
      </c>
    </row>
    <row r="14394" spans="1:7" x14ac:dyDescent="0.25">
      <c r="A14394" s="21" t="s">
        <v>2119</v>
      </c>
      <c r="B14394" s="25">
        <v>43007</v>
      </c>
      <c r="C14394" t="s">
        <v>1015</v>
      </c>
      <c r="D14394" t="s">
        <v>4131</v>
      </c>
      <c r="E14394" s="26">
        <v>914.01</v>
      </c>
      <c r="G14394" t="s">
        <v>3879</v>
      </c>
    </row>
    <row r="14395" spans="1:7" x14ac:dyDescent="0.25">
      <c r="A14395" s="21" t="s">
        <v>2119</v>
      </c>
      <c r="B14395" s="25">
        <v>43008</v>
      </c>
      <c r="C14395" s="21" t="s">
        <v>6</v>
      </c>
      <c r="D14395" s="21" t="s">
        <v>3990</v>
      </c>
      <c r="E14395" s="21"/>
      <c r="F14395" s="55">
        <v>2588.66</v>
      </c>
      <c r="G14395" s="21" t="s">
        <v>3716</v>
      </c>
    </row>
    <row r="14396" spans="1:7" x14ac:dyDescent="0.25">
      <c r="A14396" s="21" t="s">
        <v>2119</v>
      </c>
      <c r="B14396" s="25">
        <v>43008</v>
      </c>
      <c r="C14396" s="21" t="s">
        <v>1230</v>
      </c>
      <c r="D14396" s="21" t="s">
        <v>3991</v>
      </c>
      <c r="E14396" s="21"/>
      <c r="F14396" s="55">
        <v>522.66999999999996</v>
      </c>
      <c r="G14396" s="21" t="s">
        <v>3992</v>
      </c>
    </row>
    <row r="14397" spans="1:7" x14ac:dyDescent="0.25">
      <c r="A14397" s="21" t="s">
        <v>2119</v>
      </c>
      <c r="B14397" s="1">
        <v>43010</v>
      </c>
      <c r="C14397" t="s">
        <v>1230</v>
      </c>
      <c r="D14397" t="s">
        <v>4036</v>
      </c>
      <c r="E14397"/>
      <c r="F14397" s="9">
        <v>133.11000000000001</v>
      </c>
      <c r="G14397" t="s">
        <v>3905</v>
      </c>
    </row>
    <row r="14398" spans="1:7" x14ac:dyDescent="0.25">
      <c r="A14398" s="21" t="s">
        <v>2119</v>
      </c>
      <c r="B14398" s="1">
        <v>43010</v>
      </c>
      <c r="C14398" t="s">
        <v>6</v>
      </c>
      <c r="D14398" t="s">
        <v>4037</v>
      </c>
      <c r="E14398"/>
      <c r="F14398" s="9">
        <v>1952.77</v>
      </c>
      <c r="G14398" t="s">
        <v>3710</v>
      </c>
    </row>
    <row r="14399" spans="1:7" x14ac:dyDescent="0.25">
      <c r="A14399" s="21" t="s">
        <v>2119</v>
      </c>
      <c r="B14399" s="1">
        <v>43010</v>
      </c>
      <c r="C14399" t="s">
        <v>6</v>
      </c>
      <c r="D14399" t="s">
        <v>4038</v>
      </c>
      <c r="E14399"/>
      <c r="F14399" s="9">
        <v>113.92</v>
      </c>
      <c r="G14399" t="s">
        <v>62</v>
      </c>
    </row>
    <row r="14400" spans="1:7" x14ac:dyDescent="0.25">
      <c r="A14400" s="21" t="s">
        <v>2119</v>
      </c>
      <c r="B14400" s="1">
        <v>43010</v>
      </c>
      <c r="C14400" t="s">
        <v>1230</v>
      </c>
      <c r="D14400" t="s">
        <v>4039</v>
      </c>
      <c r="E14400"/>
      <c r="F14400" s="9">
        <v>193.87</v>
      </c>
      <c r="G14400" t="s">
        <v>3879</v>
      </c>
    </row>
    <row r="14401" spans="1:7" x14ac:dyDescent="0.25">
      <c r="A14401" s="21" t="s">
        <v>2119</v>
      </c>
      <c r="B14401" s="1">
        <v>43010</v>
      </c>
      <c r="C14401" t="s">
        <v>6</v>
      </c>
      <c r="D14401" t="s">
        <v>4040</v>
      </c>
      <c r="E14401"/>
      <c r="F14401" s="9">
        <v>633.41</v>
      </c>
      <c r="G14401" t="s">
        <v>3716</v>
      </c>
    </row>
    <row r="14402" spans="1:7" x14ac:dyDescent="0.25">
      <c r="A14402" s="21" t="s">
        <v>2119</v>
      </c>
      <c r="B14402" s="1">
        <v>43010</v>
      </c>
      <c r="C14402" t="s">
        <v>6</v>
      </c>
      <c r="D14402" t="s">
        <v>4041</v>
      </c>
      <c r="E14402"/>
      <c r="F14402" s="9">
        <v>1011.61</v>
      </c>
      <c r="G14402" t="s">
        <v>3756</v>
      </c>
    </row>
    <row r="14403" spans="1:7" x14ac:dyDescent="0.25">
      <c r="A14403" s="21" t="s">
        <v>2119</v>
      </c>
      <c r="B14403" s="1">
        <v>43010</v>
      </c>
      <c r="C14403" t="s">
        <v>6</v>
      </c>
      <c r="D14403" t="s">
        <v>4042</v>
      </c>
      <c r="E14403"/>
      <c r="F14403" s="9">
        <v>577.32000000000005</v>
      </c>
      <c r="G14403" t="s">
        <v>3710</v>
      </c>
    </row>
    <row r="14404" spans="1:7" x14ac:dyDescent="0.25">
      <c r="A14404" s="21" t="s">
        <v>2119</v>
      </c>
      <c r="B14404" s="25">
        <v>43010</v>
      </c>
      <c r="C14404" t="s">
        <v>1015</v>
      </c>
      <c r="D14404" t="s">
        <v>1018</v>
      </c>
      <c r="E14404" s="26">
        <v>130</v>
      </c>
      <c r="G14404" t="s">
        <v>306</v>
      </c>
    </row>
    <row r="14405" spans="1:7" x14ac:dyDescent="0.25">
      <c r="A14405" s="21" t="s">
        <v>2119</v>
      </c>
      <c r="B14405" s="25">
        <v>43010</v>
      </c>
      <c r="C14405" t="s">
        <v>1015</v>
      </c>
      <c r="D14405" t="s">
        <v>1018</v>
      </c>
      <c r="E14405" s="26">
        <v>130</v>
      </c>
      <c r="G14405" t="s">
        <v>3879</v>
      </c>
    </row>
    <row r="14406" spans="1:7" x14ac:dyDescent="0.25">
      <c r="A14406" s="21" t="s">
        <v>2119</v>
      </c>
      <c r="B14406" s="25">
        <v>43010</v>
      </c>
      <c r="C14406" t="s">
        <v>1015</v>
      </c>
      <c r="D14406" t="s">
        <v>1018</v>
      </c>
      <c r="E14406" s="26">
        <v>110</v>
      </c>
      <c r="G14406" t="s">
        <v>3756</v>
      </c>
    </row>
    <row r="14407" spans="1:7" x14ac:dyDescent="0.25">
      <c r="A14407" s="21" t="s">
        <v>2119</v>
      </c>
      <c r="B14407" s="25">
        <v>43010</v>
      </c>
      <c r="C14407" t="s">
        <v>1015</v>
      </c>
      <c r="D14407" t="s">
        <v>1216</v>
      </c>
      <c r="E14407" s="26">
        <v>1000</v>
      </c>
      <c r="G14407" t="s">
        <v>3756</v>
      </c>
    </row>
    <row r="14408" spans="1:7" x14ac:dyDescent="0.25">
      <c r="A14408" s="21" t="s">
        <v>2119</v>
      </c>
      <c r="B14408" s="25">
        <v>43010</v>
      </c>
      <c r="C14408" t="s">
        <v>1015</v>
      </c>
      <c r="D14408" t="s">
        <v>1216</v>
      </c>
      <c r="E14408" s="26">
        <v>350</v>
      </c>
      <c r="G14408" t="s">
        <v>3905</v>
      </c>
    </row>
    <row r="14409" spans="1:7" x14ac:dyDescent="0.25">
      <c r="A14409" t="s">
        <v>2119</v>
      </c>
      <c r="B14409" s="25">
        <v>43010</v>
      </c>
      <c r="C14409" t="s">
        <v>1015</v>
      </c>
      <c r="D14409" t="s">
        <v>1382</v>
      </c>
      <c r="E14409" s="26">
        <v>6000</v>
      </c>
      <c r="G14409" t="s">
        <v>3879</v>
      </c>
    </row>
    <row r="14410" spans="1:7" x14ac:dyDescent="0.25">
      <c r="A14410" s="21" t="s">
        <v>2119</v>
      </c>
      <c r="B14410" s="25">
        <v>43010</v>
      </c>
      <c r="C14410" t="s">
        <v>1015</v>
      </c>
      <c r="D14410" t="s">
        <v>1382</v>
      </c>
      <c r="E14410" s="26">
        <v>1000</v>
      </c>
      <c r="G14410" t="s">
        <v>3870</v>
      </c>
    </row>
    <row r="14411" spans="1:7" x14ac:dyDescent="0.25">
      <c r="A14411" s="21" t="s">
        <v>2119</v>
      </c>
      <c r="B14411" s="25">
        <v>43010</v>
      </c>
      <c r="C14411" t="s">
        <v>1015</v>
      </c>
      <c r="D14411" t="s">
        <v>1419</v>
      </c>
      <c r="E14411" s="26">
        <v>4000</v>
      </c>
      <c r="G14411" t="s">
        <v>3716</v>
      </c>
    </row>
    <row r="14412" spans="1:7" x14ac:dyDescent="0.25">
      <c r="A14412" s="21" t="s">
        <v>2119</v>
      </c>
      <c r="B14412" s="25">
        <v>43010</v>
      </c>
      <c r="C14412" t="s">
        <v>1015</v>
      </c>
      <c r="D14412" t="s">
        <v>1382</v>
      </c>
      <c r="E14412" s="26">
        <v>175</v>
      </c>
      <c r="G14412" t="s">
        <v>2969</v>
      </c>
    </row>
    <row r="14413" spans="1:7" x14ac:dyDescent="0.25">
      <c r="A14413" s="21" t="s">
        <v>2119</v>
      </c>
      <c r="B14413" s="25">
        <v>43010</v>
      </c>
      <c r="C14413" t="s">
        <v>1015</v>
      </c>
      <c r="D14413" t="s">
        <v>1382</v>
      </c>
      <c r="E14413" s="26">
        <v>175</v>
      </c>
      <c r="G14413" t="s">
        <v>3870</v>
      </c>
    </row>
    <row r="14414" spans="1:7" x14ac:dyDescent="0.25">
      <c r="A14414" s="21" t="s">
        <v>2119</v>
      </c>
      <c r="B14414" s="25">
        <v>43010</v>
      </c>
      <c r="C14414" t="s">
        <v>1015</v>
      </c>
      <c r="D14414" t="s">
        <v>1419</v>
      </c>
      <c r="E14414" s="26">
        <v>5800</v>
      </c>
      <c r="G14414" t="s">
        <v>3716</v>
      </c>
    </row>
    <row r="14415" spans="1:7" x14ac:dyDescent="0.25">
      <c r="A14415" s="21" t="s">
        <v>2119</v>
      </c>
      <c r="B14415" s="25">
        <v>43010</v>
      </c>
      <c r="C14415" t="s">
        <v>1015</v>
      </c>
      <c r="D14415" t="s">
        <v>3508</v>
      </c>
      <c r="E14415" s="26">
        <v>2625</v>
      </c>
      <c r="G14415" t="s">
        <v>3716</v>
      </c>
    </row>
    <row r="14416" spans="1:7" x14ac:dyDescent="0.25">
      <c r="A14416" s="21" t="s">
        <v>2119</v>
      </c>
      <c r="B14416" s="25">
        <v>43010</v>
      </c>
      <c r="C14416" t="s">
        <v>1015</v>
      </c>
      <c r="D14416" t="s">
        <v>4028</v>
      </c>
      <c r="E14416" s="26">
        <v>3500</v>
      </c>
      <c r="G14416" t="s">
        <v>4048</v>
      </c>
    </row>
    <row r="14417" spans="1:7" x14ac:dyDescent="0.25">
      <c r="A14417" s="21" t="s">
        <v>2119</v>
      </c>
      <c r="B14417" s="25">
        <v>43010</v>
      </c>
      <c r="C14417" t="s">
        <v>21</v>
      </c>
      <c r="D14417" t="s">
        <v>40</v>
      </c>
      <c r="E14417" s="26">
        <v>6245</v>
      </c>
      <c r="G14417" t="s">
        <v>3756</v>
      </c>
    </row>
    <row r="14418" spans="1:7" x14ac:dyDescent="0.25">
      <c r="A14418" s="21" t="s">
        <v>2119</v>
      </c>
      <c r="B14418" s="25">
        <v>43010</v>
      </c>
      <c r="C14418" t="s">
        <v>21</v>
      </c>
      <c r="D14418" t="s">
        <v>40</v>
      </c>
      <c r="E14418" s="26">
        <v>325</v>
      </c>
      <c r="G14418" t="s">
        <v>3163</v>
      </c>
    </row>
    <row r="14419" spans="1:7" x14ac:dyDescent="0.25">
      <c r="A14419" s="21" t="s">
        <v>2119</v>
      </c>
      <c r="B14419" s="25">
        <v>43010</v>
      </c>
      <c r="C14419" t="s">
        <v>21</v>
      </c>
      <c r="D14419" t="s">
        <v>40</v>
      </c>
      <c r="E14419" s="26">
        <v>510</v>
      </c>
      <c r="G14419" t="s">
        <v>1603</v>
      </c>
    </row>
    <row r="14420" spans="1:7" x14ac:dyDescent="0.25">
      <c r="A14420" s="21" t="s">
        <v>2119</v>
      </c>
      <c r="B14420" s="25">
        <v>43010</v>
      </c>
      <c r="C14420" t="s">
        <v>21</v>
      </c>
      <c r="D14420" t="s">
        <v>40</v>
      </c>
      <c r="E14420" s="26">
        <v>280</v>
      </c>
      <c r="G14420" t="s">
        <v>4034</v>
      </c>
    </row>
    <row r="14421" spans="1:7" x14ac:dyDescent="0.25">
      <c r="A14421" s="21" t="s">
        <v>2119</v>
      </c>
      <c r="B14421" s="25">
        <v>43010</v>
      </c>
      <c r="C14421" t="s">
        <v>21</v>
      </c>
      <c r="D14421" t="s">
        <v>40</v>
      </c>
      <c r="E14421" s="26">
        <v>300</v>
      </c>
      <c r="G14421" t="s">
        <v>17</v>
      </c>
    </row>
    <row r="14422" spans="1:7" x14ac:dyDescent="0.25">
      <c r="A14422" s="21" t="s">
        <v>2119</v>
      </c>
      <c r="B14422" s="25">
        <v>43010</v>
      </c>
      <c r="C14422" t="s">
        <v>21</v>
      </c>
      <c r="D14422" t="s">
        <v>40</v>
      </c>
      <c r="E14422" s="26">
        <v>375</v>
      </c>
      <c r="G14422" t="s">
        <v>1631</v>
      </c>
    </row>
    <row r="14423" spans="1:7" x14ac:dyDescent="0.25">
      <c r="A14423" s="21" t="s">
        <v>2119</v>
      </c>
      <c r="B14423" s="25">
        <v>43010</v>
      </c>
      <c r="C14423" t="s">
        <v>21</v>
      </c>
      <c r="D14423" t="s">
        <v>40</v>
      </c>
      <c r="E14423" s="26">
        <v>300</v>
      </c>
      <c r="G14423" t="s">
        <v>62</v>
      </c>
    </row>
    <row r="14424" spans="1:7" x14ac:dyDescent="0.25">
      <c r="A14424" s="21" t="s">
        <v>2119</v>
      </c>
      <c r="B14424" s="25">
        <v>43010</v>
      </c>
      <c r="C14424" t="s">
        <v>21</v>
      </c>
      <c r="D14424" t="s">
        <v>40</v>
      </c>
      <c r="E14424" s="26">
        <v>575</v>
      </c>
      <c r="G14424" t="s">
        <v>356</v>
      </c>
    </row>
    <row r="14425" spans="1:7" x14ac:dyDescent="0.25">
      <c r="A14425" s="21" t="s">
        <v>2119</v>
      </c>
      <c r="B14425" s="25">
        <v>43010</v>
      </c>
      <c r="C14425" t="s">
        <v>21</v>
      </c>
      <c r="D14425" t="s">
        <v>40</v>
      </c>
      <c r="E14425" s="26">
        <v>1300</v>
      </c>
      <c r="G14425" t="s">
        <v>3756</v>
      </c>
    </row>
    <row r="14426" spans="1:7" x14ac:dyDescent="0.25">
      <c r="A14426" s="21" t="s">
        <v>2119</v>
      </c>
      <c r="B14426" s="1">
        <v>43011</v>
      </c>
      <c r="C14426" t="s">
        <v>6</v>
      </c>
      <c r="D14426" t="s">
        <v>4043</v>
      </c>
      <c r="E14426"/>
      <c r="F14426" s="9">
        <v>111.51</v>
      </c>
      <c r="G14426" t="s">
        <v>4044</v>
      </c>
    </row>
    <row r="14427" spans="1:7" x14ac:dyDescent="0.25">
      <c r="A14427" s="21" t="s">
        <v>2119</v>
      </c>
      <c r="B14427" s="1">
        <v>43011</v>
      </c>
      <c r="C14427" t="s">
        <v>6</v>
      </c>
      <c r="D14427" t="s">
        <v>4045</v>
      </c>
      <c r="E14427"/>
      <c r="F14427" s="9">
        <v>101.8</v>
      </c>
      <c r="G14427" t="s">
        <v>3756</v>
      </c>
    </row>
    <row r="14428" spans="1:7" x14ac:dyDescent="0.25">
      <c r="A14428" s="21" t="s">
        <v>2119</v>
      </c>
      <c r="B14428" s="1">
        <v>43011</v>
      </c>
      <c r="C14428" t="s">
        <v>6</v>
      </c>
      <c r="D14428" t="s">
        <v>4046</v>
      </c>
      <c r="E14428"/>
      <c r="F14428" s="9">
        <v>908.22</v>
      </c>
      <c r="G14428" t="s">
        <v>3756</v>
      </c>
    </row>
    <row r="14429" spans="1:7" x14ac:dyDescent="0.25">
      <c r="A14429" s="21" t="s">
        <v>2119</v>
      </c>
      <c r="B14429" s="1">
        <v>43011</v>
      </c>
      <c r="C14429" t="s">
        <v>1230</v>
      </c>
      <c r="D14429" t="s">
        <v>4047</v>
      </c>
      <c r="E14429"/>
      <c r="F14429" s="9">
        <v>1470.6</v>
      </c>
      <c r="G14429" t="s">
        <v>4048</v>
      </c>
    </row>
    <row r="14430" spans="1:7" x14ac:dyDescent="0.25">
      <c r="A14430" s="21" t="s">
        <v>2119</v>
      </c>
      <c r="B14430" s="25">
        <v>43011</v>
      </c>
      <c r="C14430" t="s">
        <v>6</v>
      </c>
      <c r="D14430" t="s">
        <v>216</v>
      </c>
      <c r="F14430" s="26">
        <v>93.6</v>
      </c>
      <c r="G14430" t="s">
        <v>4136</v>
      </c>
    </row>
    <row r="14431" spans="1:7" x14ac:dyDescent="0.25">
      <c r="A14431" s="21" t="s">
        <v>2119</v>
      </c>
      <c r="B14431" s="1">
        <v>43012</v>
      </c>
      <c r="C14431" t="s">
        <v>6</v>
      </c>
      <c r="D14431" t="s">
        <v>4049</v>
      </c>
      <c r="E14431"/>
      <c r="F14431" s="9">
        <v>1178.93</v>
      </c>
      <c r="G14431" t="s">
        <v>3710</v>
      </c>
    </row>
    <row r="14432" spans="1:7" x14ac:dyDescent="0.25">
      <c r="A14432" s="21" t="s">
        <v>2119</v>
      </c>
      <c r="B14432" s="1">
        <v>43012</v>
      </c>
      <c r="C14432" t="s">
        <v>1230</v>
      </c>
      <c r="D14432" t="s">
        <v>4050</v>
      </c>
      <c r="E14432"/>
      <c r="F14432" s="9">
        <v>489.89</v>
      </c>
      <c r="G14432" t="s">
        <v>3879</v>
      </c>
    </row>
    <row r="14433" spans="1:7" x14ac:dyDescent="0.25">
      <c r="A14433" s="21" t="s">
        <v>2119</v>
      </c>
      <c r="B14433" s="1">
        <v>43012</v>
      </c>
      <c r="C14433" t="s">
        <v>6</v>
      </c>
      <c r="D14433" t="s">
        <v>4051</v>
      </c>
      <c r="E14433"/>
      <c r="F14433" s="9">
        <v>158.93</v>
      </c>
      <c r="G14433" t="s">
        <v>3756</v>
      </c>
    </row>
    <row r="14434" spans="1:7" x14ac:dyDescent="0.25">
      <c r="A14434" s="21" t="s">
        <v>2119</v>
      </c>
      <c r="B14434" s="1">
        <v>43012</v>
      </c>
      <c r="C14434" t="s">
        <v>6</v>
      </c>
      <c r="D14434" t="s">
        <v>4052</v>
      </c>
      <c r="E14434"/>
      <c r="F14434" s="9">
        <v>814.68</v>
      </c>
      <c r="G14434" t="s">
        <v>3710</v>
      </c>
    </row>
    <row r="14435" spans="1:7" x14ac:dyDescent="0.25">
      <c r="A14435" s="21" t="s">
        <v>2119</v>
      </c>
      <c r="B14435" s="1">
        <v>43012</v>
      </c>
      <c r="C14435" t="s">
        <v>1230</v>
      </c>
      <c r="D14435" t="s">
        <v>4053</v>
      </c>
      <c r="E14435"/>
      <c r="F14435" s="9">
        <v>758.94</v>
      </c>
      <c r="G14435" t="s">
        <v>3992</v>
      </c>
    </row>
    <row r="14436" spans="1:7" x14ac:dyDescent="0.25">
      <c r="A14436" s="21" t="s">
        <v>2119</v>
      </c>
      <c r="B14436" s="1">
        <v>43012</v>
      </c>
      <c r="C14436" t="s">
        <v>1230</v>
      </c>
      <c r="D14436" t="s">
        <v>4053</v>
      </c>
      <c r="E14436"/>
      <c r="F14436" s="9">
        <v>-129.9</v>
      </c>
      <c r="G14436" t="s">
        <v>3992</v>
      </c>
    </row>
    <row r="14437" spans="1:7" x14ac:dyDescent="0.25">
      <c r="A14437" t="s">
        <v>2119</v>
      </c>
      <c r="B14437" s="1">
        <v>43012</v>
      </c>
      <c r="C14437">
        <v>3014551503</v>
      </c>
      <c r="D14437" t="s">
        <v>4053</v>
      </c>
      <c r="E14437"/>
      <c r="F14437" s="9">
        <v>104.94</v>
      </c>
      <c r="G14437" t="s">
        <v>3992</v>
      </c>
    </row>
    <row r="14438" spans="1:7" x14ac:dyDescent="0.25">
      <c r="A14438" s="21" t="s">
        <v>2119</v>
      </c>
      <c r="B14438" s="1">
        <v>43012</v>
      </c>
      <c r="C14438" t="s">
        <v>1015</v>
      </c>
      <c r="D14438" t="s">
        <v>1018</v>
      </c>
      <c r="E14438" s="26">
        <v>130</v>
      </c>
      <c r="G14438" t="s">
        <v>3992</v>
      </c>
    </row>
    <row r="14439" spans="1:7" x14ac:dyDescent="0.25">
      <c r="A14439" s="21" t="s">
        <v>2119</v>
      </c>
      <c r="B14439" s="25">
        <v>43012</v>
      </c>
      <c r="C14439" t="s">
        <v>1015</v>
      </c>
      <c r="D14439" t="s">
        <v>1018</v>
      </c>
      <c r="E14439" s="26">
        <v>110</v>
      </c>
      <c r="G14439" t="s">
        <v>4055</v>
      </c>
    </row>
    <row r="14440" spans="1:7" x14ac:dyDescent="0.25">
      <c r="A14440" s="21" t="s">
        <v>2119</v>
      </c>
      <c r="B14440" s="1">
        <v>43013</v>
      </c>
      <c r="C14440" t="s">
        <v>1230</v>
      </c>
      <c r="D14440" t="s">
        <v>4054</v>
      </c>
      <c r="E14440"/>
      <c r="F14440" s="9">
        <v>522.07000000000005</v>
      </c>
      <c r="G14440" t="s">
        <v>4055</v>
      </c>
    </row>
    <row r="14441" spans="1:7" x14ac:dyDescent="0.25">
      <c r="A14441" s="21" t="s">
        <v>2119</v>
      </c>
      <c r="B14441" s="1">
        <v>43013</v>
      </c>
      <c r="C14441" t="s">
        <v>6</v>
      </c>
      <c r="D14441" t="s">
        <v>4056</v>
      </c>
      <c r="E14441"/>
      <c r="F14441" s="9">
        <v>69.239999999999995</v>
      </c>
      <c r="G14441" t="s">
        <v>3716</v>
      </c>
    </row>
    <row r="14442" spans="1:7" x14ac:dyDescent="0.25">
      <c r="A14442" s="21" t="s">
        <v>2119</v>
      </c>
      <c r="B14442" s="1">
        <v>43013</v>
      </c>
      <c r="C14442" t="s">
        <v>1230</v>
      </c>
      <c r="D14442" t="s">
        <v>4057</v>
      </c>
      <c r="E14442"/>
      <c r="F14442" s="9">
        <v>388.63</v>
      </c>
      <c r="G14442" t="s">
        <v>3879</v>
      </c>
    </row>
    <row r="14443" spans="1:7" x14ac:dyDescent="0.25">
      <c r="A14443" s="21" t="s">
        <v>2119</v>
      </c>
      <c r="B14443" s="1">
        <v>43013</v>
      </c>
      <c r="C14443" t="s">
        <v>6</v>
      </c>
      <c r="D14443" t="s">
        <v>4058</v>
      </c>
      <c r="E14443"/>
      <c r="F14443" s="9">
        <v>1017.33</v>
      </c>
      <c r="G14443" t="s">
        <v>3756</v>
      </c>
    </row>
    <row r="14444" spans="1:7" x14ac:dyDescent="0.25">
      <c r="A14444" s="21" t="s">
        <v>2119</v>
      </c>
      <c r="B14444" s="25">
        <v>43013</v>
      </c>
      <c r="C14444" t="s">
        <v>1015</v>
      </c>
      <c r="D14444" t="s">
        <v>1018</v>
      </c>
      <c r="E14444" s="26">
        <v>110</v>
      </c>
      <c r="G14444" t="s">
        <v>3756</v>
      </c>
    </row>
    <row r="14445" spans="1:7" x14ac:dyDescent="0.25">
      <c r="A14445" s="21" t="s">
        <v>2119</v>
      </c>
      <c r="B14445" s="1">
        <v>43014</v>
      </c>
      <c r="C14445" t="s">
        <v>1230</v>
      </c>
      <c r="D14445" t="s">
        <v>4059</v>
      </c>
      <c r="E14445"/>
      <c r="F14445" s="9">
        <v>217.87</v>
      </c>
      <c r="G14445" t="s">
        <v>4060</v>
      </c>
    </row>
    <row r="14446" spans="1:7" x14ac:dyDescent="0.25">
      <c r="A14446" s="21" t="s">
        <v>2119</v>
      </c>
      <c r="B14446" s="1">
        <v>43014</v>
      </c>
      <c r="C14446" t="s">
        <v>1230</v>
      </c>
      <c r="D14446" t="s">
        <v>4061</v>
      </c>
      <c r="E14446"/>
      <c r="F14446" s="9">
        <v>273.99</v>
      </c>
      <c r="G14446" t="s">
        <v>3874</v>
      </c>
    </row>
    <row r="14447" spans="1:7" x14ac:dyDescent="0.25">
      <c r="A14447" s="21" t="s">
        <v>2119</v>
      </c>
      <c r="B14447" s="1">
        <v>43014</v>
      </c>
      <c r="C14447" t="s">
        <v>6</v>
      </c>
      <c r="D14447"/>
      <c r="E14447"/>
      <c r="F14447" s="9">
        <v>-22.3</v>
      </c>
      <c r="G14447" t="s">
        <v>3710</v>
      </c>
    </row>
    <row r="14448" spans="1:7" x14ac:dyDescent="0.25">
      <c r="A14448" s="21" t="s">
        <v>2119</v>
      </c>
      <c r="B14448" s="1">
        <v>43014</v>
      </c>
      <c r="C14448" t="s">
        <v>6</v>
      </c>
      <c r="D14448" t="s">
        <v>4062</v>
      </c>
      <c r="E14448"/>
      <c r="F14448" s="9">
        <v>1391.89</v>
      </c>
      <c r="G14448" t="s">
        <v>3716</v>
      </c>
    </row>
    <row r="14449" spans="1:7" x14ac:dyDescent="0.25">
      <c r="A14449" s="21" t="s">
        <v>2119</v>
      </c>
      <c r="B14449" s="1">
        <v>43014</v>
      </c>
      <c r="C14449" t="s">
        <v>1230</v>
      </c>
      <c r="D14449" t="s">
        <v>4063</v>
      </c>
      <c r="E14449"/>
      <c r="F14449" s="9">
        <v>278.76</v>
      </c>
      <c r="G14449" t="s">
        <v>4048</v>
      </c>
    </row>
    <row r="14450" spans="1:7" x14ac:dyDescent="0.25">
      <c r="A14450" s="21" t="s">
        <v>2119</v>
      </c>
      <c r="B14450" s="25">
        <v>43014</v>
      </c>
      <c r="C14450" t="s">
        <v>1015</v>
      </c>
      <c r="D14450" t="s">
        <v>1018</v>
      </c>
      <c r="E14450" s="26">
        <v>130</v>
      </c>
      <c r="G14450" t="s">
        <v>3756</v>
      </c>
    </row>
    <row r="14451" spans="1:7" x14ac:dyDescent="0.25">
      <c r="A14451" s="21" t="s">
        <v>2119</v>
      </c>
      <c r="B14451" s="25">
        <v>43014</v>
      </c>
      <c r="C14451" t="s">
        <v>1015</v>
      </c>
      <c r="D14451" t="s">
        <v>1018</v>
      </c>
      <c r="E14451" s="26">
        <v>110</v>
      </c>
      <c r="G14451" t="s">
        <v>68</v>
      </c>
    </row>
    <row r="14452" spans="1:7" x14ac:dyDescent="0.25">
      <c r="A14452" s="21" t="s">
        <v>2119</v>
      </c>
      <c r="B14452" s="1">
        <v>43015</v>
      </c>
      <c r="C14452" t="s">
        <v>6</v>
      </c>
      <c r="D14452" t="s">
        <v>4064</v>
      </c>
      <c r="E14452"/>
      <c r="F14452" s="9">
        <v>828.58</v>
      </c>
      <c r="G14452" t="s">
        <v>3756</v>
      </c>
    </row>
    <row r="14453" spans="1:7" x14ac:dyDescent="0.25">
      <c r="A14453" s="21" t="s">
        <v>2119</v>
      </c>
      <c r="B14453" s="1">
        <v>43015</v>
      </c>
      <c r="C14453" t="s">
        <v>1230</v>
      </c>
      <c r="D14453" t="s">
        <v>4065</v>
      </c>
      <c r="E14453"/>
      <c r="F14453" s="9">
        <v>95.73</v>
      </c>
      <c r="G14453" t="s">
        <v>3710</v>
      </c>
    </row>
    <row r="14454" spans="1:7" x14ac:dyDescent="0.25">
      <c r="A14454" s="21" t="s">
        <v>2119</v>
      </c>
      <c r="B14454" s="1">
        <v>43015</v>
      </c>
      <c r="C14454" t="s">
        <v>1230</v>
      </c>
      <c r="D14454"/>
      <c r="E14454"/>
      <c r="F14454" s="9">
        <v>-67.62</v>
      </c>
      <c r="G14454" t="s">
        <v>3879</v>
      </c>
    </row>
    <row r="14455" spans="1:7" x14ac:dyDescent="0.25">
      <c r="A14455" s="21" t="s">
        <v>2119</v>
      </c>
      <c r="B14455" s="1">
        <v>43015</v>
      </c>
      <c r="C14455" t="s">
        <v>6</v>
      </c>
      <c r="D14455" t="s">
        <v>4066</v>
      </c>
      <c r="E14455"/>
      <c r="F14455" s="9">
        <v>391.04</v>
      </c>
      <c r="G14455" t="s">
        <v>3716</v>
      </c>
    </row>
    <row r="14456" spans="1:7" x14ac:dyDescent="0.25">
      <c r="A14456" s="21" t="s">
        <v>2119</v>
      </c>
      <c r="B14456" s="1">
        <v>43017</v>
      </c>
      <c r="C14456" t="s">
        <v>1230</v>
      </c>
      <c r="D14456" t="s">
        <v>4067</v>
      </c>
      <c r="E14456"/>
      <c r="F14456" s="9">
        <v>183.3</v>
      </c>
      <c r="G14456" t="s">
        <v>4055</v>
      </c>
    </row>
    <row r="14457" spans="1:7" x14ac:dyDescent="0.25">
      <c r="A14457" s="21" t="s">
        <v>2119</v>
      </c>
      <c r="B14457" s="1">
        <v>43017</v>
      </c>
      <c r="C14457" t="s">
        <v>1230</v>
      </c>
      <c r="D14457" t="s">
        <v>4068</v>
      </c>
      <c r="E14457"/>
      <c r="F14457" s="9">
        <v>186.08</v>
      </c>
      <c r="G14457" t="s">
        <v>3879</v>
      </c>
    </row>
    <row r="14458" spans="1:7" x14ac:dyDescent="0.25">
      <c r="A14458" s="21" t="s">
        <v>2119</v>
      </c>
      <c r="B14458" s="1">
        <v>43017</v>
      </c>
      <c r="C14458" t="s">
        <v>1230</v>
      </c>
      <c r="D14458" t="s">
        <v>4069</v>
      </c>
      <c r="E14458"/>
      <c r="F14458" s="9">
        <v>308</v>
      </c>
      <c r="G14458" t="s">
        <v>3992</v>
      </c>
    </row>
    <row r="14459" spans="1:7" x14ac:dyDescent="0.25">
      <c r="A14459" s="21" t="s">
        <v>2119</v>
      </c>
      <c r="B14459" s="1">
        <v>43017</v>
      </c>
      <c r="C14459" t="s">
        <v>1230</v>
      </c>
      <c r="D14459" t="s">
        <v>4070</v>
      </c>
      <c r="E14459"/>
      <c r="F14459" s="9">
        <v>54</v>
      </c>
      <c r="G14459" t="s">
        <v>4048</v>
      </c>
    </row>
    <row r="14460" spans="1:7" x14ac:dyDescent="0.25">
      <c r="A14460" s="21" t="s">
        <v>2119</v>
      </c>
      <c r="B14460" s="1">
        <v>43017</v>
      </c>
      <c r="C14460" t="s">
        <v>6</v>
      </c>
      <c r="D14460" t="s">
        <v>4071</v>
      </c>
      <c r="E14460"/>
      <c r="F14460" s="9">
        <v>168.95</v>
      </c>
      <c r="G14460" t="s">
        <v>4072</v>
      </c>
    </row>
    <row r="14461" spans="1:7" x14ac:dyDescent="0.25">
      <c r="A14461" s="21" t="s">
        <v>2119</v>
      </c>
      <c r="B14461" s="1">
        <v>43018</v>
      </c>
      <c r="C14461" t="s">
        <v>1230</v>
      </c>
      <c r="D14461"/>
      <c r="E14461"/>
      <c r="F14461" s="9">
        <v>-180.99</v>
      </c>
      <c r="G14461" t="s">
        <v>3879</v>
      </c>
    </row>
    <row r="14462" spans="1:7" x14ac:dyDescent="0.25">
      <c r="A14462" s="21" t="s">
        <v>2119</v>
      </c>
      <c r="B14462" s="1">
        <v>43018</v>
      </c>
      <c r="C14462">
        <v>3014551503</v>
      </c>
      <c r="D14462" t="s">
        <v>4073</v>
      </c>
      <c r="E14462"/>
      <c r="F14462" s="9">
        <v>545.26</v>
      </c>
      <c r="G14462" t="s">
        <v>3874</v>
      </c>
    </row>
    <row r="14463" spans="1:7" x14ac:dyDescent="0.25">
      <c r="A14463" s="21" t="s">
        <v>2119</v>
      </c>
      <c r="B14463" s="1">
        <v>43018</v>
      </c>
      <c r="C14463">
        <v>3014551503</v>
      </c>
      <c r="D14463" t="s">
        <v>4074</v>
      </c>
      <c r="E14463"/>
      <c r="F14463" s="9">
        <v>492.01</v>
      </c>
      <c r="G14463" t="s">
        <v>3874</v>
      </c>
    </row>
    <row r="14464" spans="1:7" x14ac:dyDescent="0.25">
      <c r="A14464" s="21" t="s">
        <v>2119</v>
      </c>
      <c r="B14464" s="1">
        <v>43018</v>
      </c>
      <c r="C14464">
        <v>3014551503</v>
      </c>
      <c r="D14464" t="s">
        <v>4075</v>
      </c>
      <c r="E14464"/>
      <c r="F14464" s="9">
        <v>498.97</v>
      </c>
      <c r="G14464" t="s">
        <v>3874</v>
      </c>
    </row>
    <row r="14465" spans="1:7" x14ac:dyDescent="0.25">
      <c r="A14465" s="21" t="s">
        <v>2119</v>
      </c>
      <c r="B14465" s="1">
        <v>43018</v>
      </c>
      <c r="C14465" t="s">
        <v>6</v>
      </c>
      <c r="D14465" t="s">
        <v>4076</v>
      </c>
      <c r="E14465"/>
      <c r="F14465" s="9">
        <v>1584.55</v>
      </c>
      <c r="G14465" t="s">
        <v>3756</v>
      </c>
    </row>
    <row r="14466" spans="1:7" x14ac:dyDescent="0.25">
      <c r="A14466" s="21" t="s">
        <v>2119</v>
      </c>
      <c r="B14466" s="1">
        <v>43018</v>
      </c>
      <c r="C14466" t="s">
        <v>1230</v>
      </c>
      <c r="D14466" t="s">
        <v>4077</v>
      </c>
      <c r="E14466"/>
      <c r="F14466" s="9">
        <v>160.94999999999999</v>
      </c>
      <c r="G14466" t="s">
        <v>3879</v>
      </c>
    </row>
    <row r="14467" spans="1:7" x14ac:dyDescent="0.25">
      <c r="A14467" s="21" t="s">
        <v>2119</v>
      </c>
      <c r="B14467" s="1">
        <v>43018</v>
      </c>
      <c r="C14467" t="s">
        <v>1230</v>
      </c>
      <c r="D14467" t="s">
        <v>4078</v>
      </c>
      <c r="E14467"/>
      <c r="F14467" s="9">
        <v>128.79</v>
      </c>
      <c r="G14467" t="s">
        <v>4048</v>
      </c>
    </row>
    <row r="14468" spans="1:7" x14ac:dyDescent="0.25">
      <c r="A14468" s="21" t="s">
        <v>2119</v>
      </c>
      <c r="B14468" s="25">
        <v>43018</v>
      </c>
      <c r="C14468" t="s">
        <v>1015</v>
      </c>
      <c r="D14468" t="s">
        <v>263</v>
      </c>
      <c r="E14468" s="26">
        <v>100</v>
      </c>
      <c r="G14468" t="s">
        <v>1666</v>
      </c>
    </row>
    <row r="14469" spans="1:7" x14ac:dyDescent="0.25">
      <c r="A14469" s="21" t="s">
        <v>2119</v>
      </c>
      <c r="B14469" s="25">
        <v>43018</v>
      </c>
      <c r="C14469" t="s">
        <v>1015</v>
      </c>
      <c r="D14469" t="s">
        <v>1018</v>
      </c>
      <c r="E14469" s="26">
        <v>130</v>
      </c>
      <c r="G14469" t="s">
        <v>3326</v>
      </c>
    </row>
    <row r="14470" spans="1:7" x14ac:dyDescent="0.25">
      <c r="A14470" s="21" t="s">
        <v>2119</v>
      </c>
      <c r="B14470" s="25">
        <v>43018</v>
      </c>
      <c r="C14470" t="s">
        <v>1015</v>
      </c>
      <c r="D14470" t="s">
        <v>1018</v>
      </c>
      <c r="E14470" s="26">
        <v>110</v>
      </c>
      <c r="G14470" t="s">
        <v>4463</v>
      </c>
    </row>
    <row r="14471" spans="1:7" x14ac:dyDescent="0.25">
      <c r="A14471" s="21" t="s">
        <v>2119</v>
      </c>
      <c r="B14471" s="25">
        <v>43018</v>
      </c>
      <c r="C14471" t="s">
        <v>1015</v>
      </c>
      <c r="D14471" t="s">
        <v>1066</v>
      </c>
      <c r="E14471" s="26">
        <v>350</v>
      </c>
      <c r="G14471" t="s">
        <v>4463</v>
      </c>
    </row>
    <row r="14472" spans="1:7" x14ac:dyDescent="0.25">
      <c r="A14472" s="21" t="s">
        <v>2119</v>
      </c>
      <c r="B14472" s="25">
        <v>43018</v>
      </c>
      <c r="C14472" t="s">
        <v>1015</v>
      </c>
      <c r="D14472" t="s">
        <v>1419</v>
      </c>
      <c r="E14472" s="26">
        <v>5100</v>
      </c>
      <c r="G14472" t="s">
        <v>3716</v>
      </c>
    </row>
    <row r="14473" spans="1:7" x14ac:dyDescent="0.25">
      <c r="A14473" s="21" t="s">
        <v>2119</v>
      </c>
      <c r="B14473" s="25">
        <v>43018</v>
      </c>
      <c r="C14473" t="s">
        <v>1015</v>
      </c>
      <c r="D14473" t="s">
        <v>40</v>
      </c>
      <c r="E14473" s="26">
        <v>1100</v>
      </c>
      <c r="G14473" t="s">
        <v>3627</v>
      </c>
    </row>
    <row r="14474" spans="1:7" x14ac:dyDescent="0.25">
      <c r="A14474" s="21" t="s">
        <v>2119</v>
      </c>
      <c r="B14474" s="25">
        <v>43018</v>
      </c>
      <c r="C14474" t="s">
        <v>1015</v>
      </c>
      <c r="D14474" t="s">
        <v>40</v>
      </c>
      <c r="E14474" s="26">
        <v>2200</v>
      </c>
      <c r="G14474" t="s">
        <v>3874</v>
      </c>
    </row>
    <row r="14475" spans="1:7" x14ac:dyDescent="0.25">
      <c r="A14475" s="21" t="s">
        <v>2119</v>
      </c>
      <c r="B14475" s="25">
        <v>43018</v>
      </c>
      <c r="C14475" t="s">
        <v>1015</v>
      </c>
      <c r="D14475" t="s">
        <v>1216</v>
      </c>
      <c r="E14475" s="26">
        <v>500</v>
      </c>
      <c r="G14475" t="s">
        <v>3716</v>
      </c>
    </row>
    <row r="14476" spans="1:7" x14ac:dyDescent="0.25">
      <c r="A14476" s="21" t="s">
        <v>2119</v>
      </c>
      <c r="B14476" s="25">
        <v>43018</v>
      </c>
      <c r="C14476" t="s">
        <v>1015</v>
      </c>
      <c r="D14476" t="s">
        <v>1216</v>
      </c>
      <c r="E14476" s="26">
        <v>500</v>
      </c>
      <c r="G14476" t="s">
        <v>3627</v>
      </c>
    </row>
    <row r="14477" spans="1:7" x14ac:dyDescent="0.25">
      <c r="A14477" s="21" t="s">
        <v>2119</v>
      </c>
      <c r="B14477" s="25">
        <v>43018</v>
      </c>
      <c r="C14477" t="s">
        <v>1015</v>
      </c>
      <c r="D14477" t="s">
        <v>1216</v>
      </c>
      <c r="E14477" s="26">
        <v>100</v>
      </c>
      <c r="G14477" t="s">
        <v>3879</v>
      </c>
    </row>
    <row r="14478" spans="1:7" x14ac:dyDescent="0.25">
      <c r="A14478" s="21" t="s">
        <v>2119</v>
      </c>
      <c r="B14478" s="25">
        <v>43018</v>
      </c>
      <c r="C14478" t="s">
        <v>1015</v>
      </c>
      <c r="D14478" t="s">
        <v>1216</v>
      </c>
      <c r="E14478" s="26">
        <v>400</v>
      </c>
      <c r="G14478" t="s">
        <v>4048</v>
      </c>
    </row>
    <row r="14479" spans="1:7" x14ac:dyDescent="0.25">
      <c r="A14479" s="21" t="s">
        <v>2119</v>
      </c>
      <c r="B14479" s="25">
        <v>43018</v>
      </c>
      <c r="C14479" t="s">
        <v>1015</v>
      </c>
      <c r="D14479" t="s">
        <v>4028</v>
      </c>
      <c r="E14479" s="26">
        <v>3500</v>
      </c>
      <c r="G14479" t="s">
        <v>4048</v>
      </c>
    </row>
    <row r="14480" spans="1:7" x14ac:dyDescent="0.25">
      <c r="A14480" s="21" t="s">
        <v>2119</v>
      </c>
      <c r="B14480" s="25">
        <v>43018</v>
      </c>
      <c r="C14480" t="s">
        <v>1015</v>
      </c>
      <c r="D14480" t="s">
        <v>4028</v>
      </c>
      <c r="F14480" s="26">
        <v>527</v>
      </c>
      <c r="G14480" t="s">
        <v>4048</v>
      </c>
    </row>
    <row r="14481" spans="1:7" x14ac:dyDescent="0.25">
      <c r="A14481" s="21" t="s">
        <v>2119</v>
      </c>
      <c r="B14481" s="25">
        <v>43018</v>
      </c>
      <c r="C14481" t="s">
        <v>21</v>
      </c>
      <c r="D14481" t="s">
        <v>40</v>
      </c>
      <c r="E14481" s="26">
        <v>180</v>
      </c>
      <c r="G14481" t="s">
        <v>2762</v>
      </c>
    </row>
    <row r="14482" spans="1:7" x14ac:dyDescent="0.25">
      <c r="A14482" s="21" t="s">
        <v>2119</v>
      </c>
      <c r="B14482" s="25">
        <v>43018</v>
      </c>
      <c r="C14482" t="s">
        <v>21</v>
      </c>
      <c r="D14482" t="s">
        <v>40</v>
      </c>
      <c r="E14482" s="26">
        <v>100</v>
      </c>
      <c r="G14482" t="s">
        <v>3326</v>
      </c>
    </row>
    <row r="14483" spans="1:7" x14ac:dyDescent="0.25">
      <c r="A14483" s="21" t="s">
        <v>2119</v>
      </c>
      <c r="B14483" s="25">
        <v>43018</v>
      </c>
      <c r="C14483" t="s">
        <v>21</v>
      </c>
      <c r="D14483" t="s">
        <v>40</v>
      </c>
      <c r="E14483" s="26">
        <v>200</v>
      </c>
      <c r="G14483" t="s">
        <v>62</v>
      </c>
    </row>
    <row r="14484" spans="1:7" x14ac:dyDescent="0.25">
      <c r="A14484" s="21" t="s">
        <v>2119</v>
      </c>
      <c r="B14484" s="25">
        <v>43018</v>
      </c>
      <c r="C14484" t="s">
        <v>21</v>
      </c>
      <c r="D14484" t="s">
        <v>40</v>
      </c>
      <c r="E14484" s="26">
        <v>4390</v>
      </c>
      <c r="G14484" t="s">
        <v>3756</v>
      </c>
    </row>
    <row r="14485" spans="1:7" x14ac:dyDescent="0.25">
      <c r="A14485" s="21" t="s">
        <v>2119</v>
      </c>
      <c r="B14485" s="25">
        <v>43018</v>
      </c>
      <c r="C14485" t="s">
        <v>21</v>
      </c>
      <c r="D14485" t="s">
        <v>1419</v>
      </c>
      <c r="E14485" s="26">
        <v>1200</v>
      </c>
      <c r="G14485" t="s">
        <v>3756</v>
      </c>
    </row>
    <row r="14486" spans="1:7" x14ac:dyDescent="0.25">
      <c r="A14486" s="21" t="s">
        <v>2119</v>
      </c>
      <c r="B14486" s="25">
        <v>43018</v>
      </c>
      <c r="C14486" t="s">
        <v>21</v>
      </c>
      <c r="D14486" t="s">
        <v>3404</v>
      </c>
      <c r="E14486" s="26">
        <v>320</v>
      </c>
      <c r="G14486" t="s">
        <v>3879</v>
      </c>
    </row>
    <row r="14487" spans="1:7" x14ac:dyDescent="0.25">
      <c r="A14487" s="21" t="s">
        <v>2119</v>
      </c>
      <c r="B14487" s="25">
        <v>43018</v>
      </c>
      <c r="C14487" t="s">
        <v>21</v>
      </c>
      <c r="D14487" t="s">
        <v>3404</v>
      </c>
      <c r="E14487" s="26">
        <v>1300</v>
      </c>
      <c r="G14487" t="s">
        <v>3756</v>
      </c>
    </row>
    <row r="14488" spans="1:7" x14ac:dyDescent="0.25">
      <c r="A14488" s="21" t="s">
        <v>2119</v>
      </c>
      <c r="B14488" s="25">
        <v>43018</v>
      </c>
      <c r="C14488" t="s">
        <v>21</v>
      </c>
      <c r="D14488" t="s">
        <v>3404</v>
      </c>
      <c r="E14488" s="26">
        <v>580</v>
      </c>
      <c r="G14488" t="s">
        <v>4034</v>
      </c>
    </row>
    <row r="14489" spans="1:7" x14ac:dyDescent="0.25">
      <c r="A14489" s="21" t="s">
        <v>2119</v>
      </c>
      <c r="B14489" s="25">
        <v>43018</v>
      </c>
      <c r="C14489" t="s">
        <v>21</v>
      </c>
      <c r="D14489" t="s">
        <v>1216</v>
      </c>
      <c r="E14489" s="26">
        <v>200</v>
      </c>
      <c r="G14489" t="s">
        <v>3756</v>
      </c>
    </row>
    <row r="14490" spans="1:7" x14ac:dyDescent="0.25">
      <c r="A14490" s="21" t="s">
        <v>2119</v>
      </c>
      <c r="B14490" s="1">
        <v>43019</v>
      </c>
      <c r="C14490" t="s">
        <v>1230</v>
      </c>
      <c r="D14490" t="s">
        <v>4079</v>
      </c>
      <c r="E14490"/>
      <c r="F14490" s="9">
        <v>3258.48</v>
      </c>
      <c r="G14490" t="s">
        <v>3879</v>
      </c>
    </row>
    <row r="14491" spans="1:7" x14ac:dyDescent="0.25">
      <c r="A14491" s="21" t="s">
        <v>2119</v>
      </c>
      <c r="B14491" s="1">
        <v>43019</v>
      </c>
      <c r="C14491" t="s">
        <v>1230</v>
      </c>
      <c r="D14491" t="s">
        <v>4080</v>
      </c>
      <c r="E14491"/>
      <c r="F14491" s="9">
        <v>1663.45</v>
      </c>
      <c r="G14491" t="s">
        <v>3879</v>
      </c>
    </row>
    <row r="14492" spans="1:7" x14ac:dyDescent="0.25">
      <c r="A14492" s="21" t="s">
        <v>2119</v>
      </c>
      <c r="B14492" s="1">
        <v>43019</v>
      </c>
      <c r="C14492" t="s">
        <v>6</v>
      </c>
      <c r="D14492"/>
      <c r="E14492"/>
      <c r="F14492" s="9">
        <v>-458.41</v>
      </c>
      <c r="G14492" t="s">
        <v>3756</v>
      </c>
    </row>
    <row r="14493" spans="1:7" x14ac:dyDescent="0.25">
      <c r="A14493" s="21" t="s">
        <v>2119</v>
      </c>
      <c r="B14493" s="1">
        <v>43019</v>
      </c>
      <c r="C14493" t="s">
        <v>6</v>
      </c>
      <c r="D14493" t="s">
        <v>4081</v>
      </c>
      <c r="E14493"/>
      <c r="F14493" s="9">
        <v>411.68</v>
      </c>
      <c r="G14493" t="s">
        <v>3756</v>
      </c>
    </row>
    <row r="14494" spans="1:7" x14ac:dyDescent="0.25">
      <c r="A14494" s="21" t="s">
        <v>2119</v>
      </c>
      <c r="B14494" s="1">
        <v>43019</v>
      </c>
      <c r="C14494" t="s">
        <v>1230</v>
      </c>
      <c r="D14494" t="s">
        <v>4082</v>
      </c>
      <c r="E14494"/>
      <c r="F14494" s="9">
        <v>248.01</v>
      </c>
      <c r="G14494" t="s">
        <v>3627</v>
      </c>
    </row>
    <row r="14495" spans="1:7" x14ac:dyDescent="0.25">
      <c r="A14495" s="21" t="s">
        <v>2119</v>
      </c>
      <c r="B14495" s="1">
        <v>43019</v>
      </c>
      <c r="C14495" t="s">
        <v>1230</v>
      </c>
      <c r="D14495" t="s">
        <v>4083</v>
      </c>
      <c r="E14495"/>
      <c r="F14495" s="9">
        <v>535.62</v>
      </c>
      <c r="G14495" t="s">
        <v>4048</v>
      </c>
    </row>
    <row r="14496" spans="1:7" x14ac:dyDescent="0.25">
      <c r="A14496" s="21" t="s">
        <v>2119</v>
      </c>
      <c r="B14496" s="1">
        <v>43019</v>
      </c>
      <c r="C14496" t="s">
        <v>1230</v>
      </c>
      <c r="D14496" t="s">
        <v>4084</v>
      </c>
      <c r="E14496"/>
      <c r="F14496" s="9">
        <v>655.42</v>
      </c>
      <c r="G14496" t="s">
        <v>3716</v>
      </c>
    </row>
    <row r="14497" spans="1:7" x14ac:dyDescent="0.25">
      <c r="A14497" s="21" t="s">
        <v>2119</v>
      </c>
      <c r="B14497" s="1">
        <v>43019</v>
      </c>
      <c r="C14497" t="s">
        <v>6</v>
      </c>
      <c r="D14497" t="s">
        <v>4085</v>
      </c>
      <c r="E14497"/>
      <c r="F14497" s="9">
        <v>296.88</v>
      </c>
      <c r="G14497" t="s">
        <v>3756</v>
      </c>
    </row>
    <row r="14498" spans="1:7" x14ac:dyDescent="0.25">
      <c r="A14498" s="21" t="s">
        <v>2119</v>
      </c>
      <c r="B14498" s="25">
        <v>43019</v>
      </c>
      <c r="C14498" t="s">
        <v>1015</v>
      </c>
      <c r="D14498" t="s">
        <v>1018</v>
      </c>
      <c r="E14498" s="26">
        <v>130</v>
      </c>
      <c r="G14498" t="s">
        <v>3879</v>
      </c>
    </row>
    <row r="14499" spans="1:7" x14ac:dyDescent="0.25">
      <c r="A14499" s="21" t="s">
        <v>2119</v>
      </c>
      <c r="B14499" s="25">
        <v>43019</v>
      </c>
      <c r="C14499" t="s">
        <v>1015</v>
      </c>
      <c r="D14499" t="s">
        <v>1018</v>
      </c>
      <c r="E14499" s="26">
        <v>130</v>
      </c>
      <c r="G14499" t="s">
        <v>3756</v>
      </c>
    </row>
    <row r="14500" spans="1:7" x14ac:dyDescent="0.25">
      <c r="A14500" s="21" t="s">
        <v>2119</v>
      </c>
      <c r="B14500" s="25">
        <v>43019</v>
      </c>
      <c r="C14500" t="s">
        <v>1015</v>
      </c>
      <c r="D14500" t="s">
        <v>1018</v>
      </c>
      <c r="E14500" s="26">
        <v>110</v>
      </c>
      <c r="G14500" t="s">
        <v>3756</v>
      </c>
    </row>
    <row r="14501" spans="1:7" x14ac:dyDescent="0.25">
      <c r="A14501" s="21" t="s">
        <v>2119</v>
      </c>
      <c r="B14501" s="25">
        <v>43019</v>
      </c>
      <c r="C14501" t="s">
        <v>21</v>
      </c>
      <c r="D14501" t="s">
        <v>260</v>
      </c>
      <c r="E14501" s="26">
        <v>225</v>
      </c>
      <c r="G14501" t="s">
        <v>343</v>
      </c>
    </row>
    <row r="14502" spans="1:7" x14ac:dyDescent="0.25">
      <c r="A14502" s="21" t="s">
        <v>2119</v>
      </c>
      <c r="B14502" s="1">
        <v>43020</v>
      </c>
      <c r="C14502" t="s">
        <v>1230</v>
      </c>
      <c r="D14502" t="s">
        <v>4086</v>
      </c>
      <c r="E14502"/>
      <c r="F14502" s="9">
        <v>109.69</v>
      </c>
      <c r="G14502" t="s">
        <v>4087</v>
      </c>
    </row>
    <row r="14503" spans="1:7" x14ac:dyDescent="0.25">
      <c r="A14503" s="21" t="s">
        <v>2119</v>
      </c>
      <c r="B14503" s="1">
        <v>43020</v>
      </c>
      <c r="C14503" t="s">
        <v>1230</v>
      </c>
      <c r="D14503"/>
      <c r="E14503"/>
      <c r="F14503" s="9">
        <v>-88.18</v>
      </c>
      <c r="G14503" t="s">
        <v>3879</v>
      </c>
    </row>
    <row r="14504" spans="1:7" x14ac:dyDescent="0.25">
      <c r="A14504" s="21" t="s">
        <v>2119</v>
      </c>
      <c r="B14504" s="1">
        <v>43020</v>
      </c>
      <c r="C14504">
        <v>3014551503</v>
      </c>
      <c r="D14504"/>
      <c r="E14504"/>
      <c r="F14504" s="9">
        <v>-261.56</v>
      </c>
      <c r="G14504" t="s">
        <v>3874</v>
      </c>
    </row>
    <row r="14505" spans="1:7" x14ac:dyDescent="0.25">
      <c r="A14505" s="21" t="s">
        <v>2119</v>
      </c>
      <c r="B14505" s="1">
        <v>43020</v>
      </c>
      <c r="C14505" t="s">
        <v>1230</v>
      </c>
      <c r="D14505" t="s">
        <v>4088</v>
      </c>
      <c r="E14505"/>
      <c r="F14505" s="9">
        <v>1410.35</v>
      </c>
      <c r="G14505" t="s">
        <v>3879</v>
      </c>
    </row>
    <row r="14506" spans="1:7" x14ac:dyDescent="0.25">
      <c r="A14506" s="21" t="s">
        <v>2119</v>
      </c>
      <c r="B14506" s="1">
        <v>43020</v>
      </c>
      <c r="C14506" t="s">
        <v>6</v>
      </c>
      <c r="D14506" t="s">
        <v>4089</v>
      </c>
      <c r="E14506"/>
      <c r="F14506" s="9">
        <v>872.11</v>
      </c>
      <c r="G14506" t="s">
        <v>3756</v>
      </c>
    </row>
    <row r="14507" spans="1:7" x14ac:dyDescent="0.25">
      <c r="A14507" s="21" t="s">
        <v>2119</v>
      </c>
      <c r="B14507" s="1">
        <v>43020</v>
      </c>
      <c r="C14507" t="s">
        <v>6</v>
      </c>
      <c r="D14507" t="s">
        <v>4090</v>
      </c>
      <c r="E14507"/>
      <c r="F14507" s="9">
        <v>43.06</v>
      </c>
      <c r="G14507" t="s">
        <v>97</v>
      </c>
    </row>
    <row r="14508" spans="1:7" x14ac:dyDescent="0.25">
      <c r="A14508" s="21" t="s">
        <v>2119</v>
      </c>
      <c r="B14508" s="1">
        <v>43020</v>
      </c>
      <c r="C14508" t="s">
        <v>1230</v>
      </c>
      <c r="D14508" t="s">
        <v>4091</v>
      </c>
      <c r="E14508"/>
      <c r="F14508" s="9">
        <v>222.11</v>
      </c>
      <c r="G14508" t="s">
        <v>4048</v>
      </c>
    </row>
    <row r="14509" spans="1:7" x14ac:dyDescent="0.25">
      <c r="A14509" s="21" t="s">
        <v>2119</v>
      </c>
      <c r="B14509" s="1">
        <v>43020</v>
      </c>
      <c r="C14509" t="s">
        <v>1230</v>
      </c>
      <c r="D14509" t="s">
        <v>4092</v>
      </c>
      <c r="E14509"/>
      <c r="F14509" s="9">
        <v>1441.02</v>
      </c>
      <c r="G14509" t="s">
        <v>3716</v>
      </c>
    </row>
    <row r="14510" spans="1:7" x14ac:dyDescent="0.25">
      <c r="A14510" s="21" t="s">
        <v>2119</v>
      </c>
      <c r="B14510" s="25">
        <v>43020</v>
      </c>
      <c r="C14510" t="s">
        <v>1015</v>
      </c>
      <c r="D14510" t="s">
        <v>1018</v>
      </c>
      <c r="E14510" s="26">
        <v>110</v>
      </c>
      <c r="G14510" t="s">
        <v>2734</v>
      </c>
    </row>
    <row r="14511" spans="1:7" x14ac:dyDescent="0.25">
      <c r="A14511" s="21" t="s">
        <v>2119</v>
      </c>
      <c r="B14511" s="25">
        <v>43020</v>
      </c>
      <c r="C14511" t="s">
        <v>1015</v>
      </c>
      <c r="D14511" t="s">
        <v>1018</v>
      </c>
      <c r="E14511" s="26">
        <v>110</v>
      </c>
      <c r="G14511" t="s">
        <v>2734</v>
      </c>
    </row>
    <row r="14512" spans="1:7" x14ac:dyDescent="0.25">
      <c r="A14512" s="21" t="s">
        <v>2119</v>
      </c>
      <c r="B14512" s="25">
        <v>43020</v>
      </c>
      <c r="C14512" t="s">
        <v>1015</v>
      </c>
      <c r="D14512" t="s">
        <v>1018</v>
      </c>
      <c r="E14512" s="26">
        <v>110</v>
      </c>
      <c r="G14512" t="s">
        <v>2734</v>
      </c>
    </row>
    <row r="14513" spans="1:7" x14ac:dyDescent="0.25">
      <c r="A14513" s="21" t="s">
        <v>2119</v>
      </c>
      <c r="B14513" s="25">
        <v>43020</v>
      </c>
      <c r="C14513" t="s">
        <v>1015</v>
      </c>
      <c r="D14513" t="s">
        <v>1018</v>
      </c>
      <c r="E14513" s="26">
        <v>130</v>
      </c>
      <c r="G14513" t="s">
        <v>2734</v>
      </c>
    </row>
    <row r="14514" spans="1:7" x14ac:dyDescent="0.25">
      <c r="A14514" s="21" t="s">
        <v>2119</v>
      </c>
      <c r="B14514" s="25">
        <v>43020</v>
      </c>
      <c r="C14514" t="s">
        <v>21</v>
      </c>
      <c r="D14514" t="s">
        <v>4133</v>
      </c>
      <c r="E14514" s="26">
        <v>90.18</v>
      </c>
      <c r="G14514" t="s">
        <v>1029</v>
      </c>
    </row>
    <row r="14515" spans="1:7" x14ac:dyDescent="0.25">
      <c r="A14515" s="21" t="s">
        <v>2119</v>
      </c>
      <c r="B14515" s="1">
        <v>43021</v>
      </c>
      <c r="C14515" t="s">
        <v>1230</v>
      </c>
      <c r="D14515" t="s">
        <v>4093</v>
      </c>
      <c r="E14515"/>
      <c r="F14515" s="9">
        <v>1090.82</v>
      </c>
      <c r="G14515" t="s">
        <v>3874</v>
      </c>
    </row>
    <row r="14516" spans="1:7" x14ac:dyDescent="0.25">
      <c r="A14516" s="21" t="s">
        <v>2119</v>
      </c>
      <c r="B14516" s="1">
        <v>43021</v>
      </c>
      <c r="C14516" t="s">
        <v>1230</v>
      </c>
      <c r="D14516" t="s">
        <v>4094</v>
      </c>
      <c r="E14516"/>
      <c r="F14516" s="9">
        <v>871.52</v>
      </c>
      <c r="G14516" t="s">
        <v>3879</v>
      </c>
    </row>
    <row r="14517" spans="1:7" x14ac:dyDescent="0.25">
      <c r="A14517" s="21" t="s">
        <v>2119</v>
      </c>
      <c r="B14517" s="1">
        <v>43021</v>
      </c>
      <c r="C14517" t="s">
        <v>6</v>
      </c>
      <c r="D14517" t="s">
        <v>4095</v>
      </c>
      <c r="E14517"/>
      <c r="F14517" s="9">
        <v>294.89</v>
      </c>
      <c r="G14517" t="s">
        <v>3756</v>
      </c>
    </row>
    <row r="14518" spans="1:7" x14ac:dyDescent="0.25">
      <c r="A14518" s="21" t="s">
        <v>2119</v>
      </c>
      <c r="B14518" s="1">
        <v>43021</v>
      </c>
      <c r="C14518" t="s">
        <v>1230</v>
      </c>
      <c r="D14518" t="s">
        <v>4096</v>
      </c>
      <c r="E14518"/>
      <c r="F14518" s="9">
        <v>323.7</v>
      </c>
      <c r="G14518" t="s">
        <v>4048</v>
      </c>
    </row>
    <row r="14519" spans="1:7" x14ac:dyDescent="0.25">
      <c r="A14519" s="21" t="s">
        <v>2119</v>
      </c>
      <c r="B14519" s="1">
        <v>43021</v>
      </c>
      <c r="C14519" t="s">
        <v>1230</v>
      </c>
      <c r="D14519" t="s">
        <v>4097</v>
      </c>
      <c r="E14519"/>
      <c r="F14519" s="9">
        <v>461.43</v>
      </c>
      <c r="G14519" t="s">
        <v>3716</v>
      </c>
    </row>
    <row r="14520" spans="1:7" x14ac:dyDescent="0.25">
      <c r="A14520" s="21" t="s">
        <v>2119</v>
      </c>
      <c r="B14520" s="1">
        <v>43021</v>
      </c>
      <c r="C14520" t="s">
        <v>1230</v>
      </c>
      <c r="D14520" t="s">
        <v>4098</v>
      </c>
      <c r="E14520"/>
      <c r="F14520" s="9">
        <v>28.62</v>
      </c>
      <c r="G14520" t="s">
        <v>3710</v>
      </c>
    </row>
    <row r="14521" spans="1:7" x14ac:dyDescent="0.25">
      <c r="A14521" s="21" t="s">
        <v>2119</v>
      </c>
      <c r="B14521" s="25">
        <v>43021</v>
      </c>
      <c r="C14521" t="s">
        <v>1015</v>
      </c>
      <c r="D14521" t="s">
        <v>1018</v>
      </c>
      <c r="E14521" s="26">
        <v>110</v>
      </c>
      <c r="G14521" t="s">
        <v>2734</v>
      </c>
    </row>
    <row r="14522" spans="1:7" x14ac:dyDescent="0.25">
      <c r="A14522" s="21" t="s">
        <v>2119</v>
      </c>
      <c r="B14522" s="25">
        <v>43021</v>
      </c>
      <c r="C14522" t="s">
        <v>1015</v>
      </c>
      <c r="D14522" t="s">
        <v>1018</v>
      </c>
      <c r="E14522" s="26">
        <v>110</v>
      </c>
      <c r="G14522" t="s">
        <v>2734</v>
      </c>
    </row>
    <row r="14523" spans="1:7" x14ac:dyDescent="0.25">
      <c r="A14523" s="21" t="s">
        <v>2119</v>
      </c>
      <c r="B14523" s="25">
        <v>43021</v>
      </c>
      <c r="C14523" t="s">
        <v>6</v>
      </c>
      <c r="D14523" t="s">
        <v>1112</v>
      </c>
      <c r="F14523" s="26">
        <v>44.73</v>
      </c>
      <c r="G14523" t="s">
        <v>3756</v>
      </c>
    </row>
    <row r="14524" spans="1:7" x14ac:dyDescent="0.25">
      <c r="A14524" s="21" t="s">
        <v>2119</v>
      </c>
      <c r="B14524" s="1">
        <v>43022</v>
      </c>
      <c r="C14524" t="s">
        <v>1230</v>
      </c>
      <c r="D14524" t="s">
        <v>4099</v>
      </c>
      <c r="E14524"/>
      <c r="F14524" s="9">
        <v>311.41000000000003</v>
      </c>
      <c r="G14524" t="s">
        <v>3716</v>
      </c>
    </row>
    <row r="14525" spans="1:7" x14ac:dyDescent="0.25">
      <c r="A14525" s="21" t="s">
        <v>2119</v>
      </c>
      <c r="B14525" s="1">
        <v>43022</v>
      </c>
      <c r="C14525" t="s">
        <v>6</v>
      </c>
      <c r="D14525" t="s">
        <v>4100</v>
      </c>
      <c r="E14525"/>
      <c r="F14525" s="9">
        <v>224.01</v>
      </c>
      <c r="G14525" t="s">
        <v>3756</v>
      </c>
    </row>
    <row r="14526" spans="1:7" x14ac:dyDescent="0.25">
      <c r="A14526" s="21" t="s">
        <v>2119</v>
      </c>
      <c r="B14526" s="1">
        <v>43022</v>
      </c>
      <c r="C14526" t="s">
        <v>1230</v>
      </c>
      <c r="D14526" t="s">
        <v>4101</v>
      </c>
      <c r="E14526"/>
      <c r="F14526" s="9">
        <v>535.62</v>
      </c>
      <c r="G14526" t="s">
        <v>3879</v>
      </c>
    </row>
    <row r="14527" spans="1:7" x14ac:dyDescent="0.25">
      <c r="A14527" s="21" t="s">
        <v>2119</v>
      </c>
      <c r="B14527" s="1">
        <v>43022</v>
      </c>
      <c r="C14527" t="s">
        <v>1230</v>
      </c>
      <c r="D14527" t="s">
        <v>4102</v>
      </c>
      <c r="E14527"/>
      <c r="F14527" s="9">
        <v>516.46</v>
      </c>
      <c r="G14527" t="s">
        <v>3710</v>
      </c>
    </row>
    <row r="14528" spans="1:7" x14ac:dyDescent="0.25">
      <c r="A14528" s="21" t="s">
        <v>2119</v>
      </c>
      <c r="B14528" s="1">
        <v>43022</v>
      </c>
      <c r="C14528" t="s">
        <v>1230</v>
      </c>
      <c r="D14528" t="s">
        <v>4103</v>
      </c>
      <c r="E14528"/>
      <c r="F14528" s="9">
        <v>623.12</v>
      </c>
      <c r="G14528" t="s">
        <v>495</v>
      </c>
    </row>
    <row r="14529" spans="1:7" x14ac:dyDescent="0.25">
      <c r="A14529" s="21" t="s">
        <v>2119</v>
      </c>
      <c r="B14529" s="1">
        <v>43022</v>
      </c>
      <c r="C14529" t="s">
        <v>1230</v>
      </c>
      <c r="D14529"/>
      <c r="E14529"/>
      <c r="F14529" s="9">
        <v>-188.52</v>
      </c>
      <c r="G14529" t="s">
        <v>4048</v>
      </c>
    </row>
    <row r="14530" spans="1:7" x14ac:dyDescent="0.25">
      <c r="A14530" s="21" t="s">
        <v>2119</v>
      </c>
      <c r="B14530" s="1">
        <v>43022</v>
      </c>
      <c r="C14530" t="s">
        <v>1230</v>
      </c>
      <c r="D14530" t="s">
        <v>4104</v>
      </c>
      <c r="E14530"/>
      <c r="F14530" s="9">
        <v>352.11</v>
      </c>
      <c r="G14530" t="s">
        <v>4048</v>
      </c>
    </row>
    <row r="14531" spans="1:7" x14ac:dyDescent="0.25">
      <c r="A14531" s="21" t="s">
        <v>2119</v>
      </c>
      <c r="B14531" s="1">
        <v>43024</v>
      </c>
      <c r="C14531" t="s">
        <v>6</v>
      </c>
      <c r="D14531" t="s">
        <v>4105</v>
      </c>
      <c r="E14531"/>
      <c r="F14531" s="9">
        <v>84.94</v>
      </c>
      <c r="G14531" t="s">
        <v>1585</v>
      </c>
    </row>
    <row r="14532" spans="1:7" x14ac:dyDescent="0.25">
      <c r="A14532" s="21" t="s">
        <v>2119</v>
      </c>
      <c r="B14532" s="1">
        <v>43024</v>
      </c>
      <c r="C14532" t="s">
        <v>1230</v>
      </c>
      <c r="D14532" t="s">
        <v>4106</v>
      </c>
      <c r="E14532"/>
      <c r="F14532" s="9">
        <v>1485.15</v>
      </c>
      <c r="G14532" t="s">
        <v>3879</v>
      </c>
    </row>
    <row r="14533" spans="1:7" x14ac:dyDescent="0.25">
      <c r="A14533" s="21" t="s">
        <v>2119</v>
      </c>
      <c r="B14533" s="1">
        <v>43024</v>
      </c>
      <c r="C14533" t="s">
        <v>1230</v>
      </c>
      <c r="D14533" t="s">
        <v>4107</v>
      </c>
      <c r="E14533"/>
      <c r="F14533" s="9">
        <v>47.54</v>
      </c>
      <c r="G14533" t="s">
        <v>3879</v>
      </c>
    </row>
    <row r="14534" spans="1:7" x14ac:dyDescent="0.25">
      <c r="A14534" s="21" t="s">
        <v>2119</v>
      </c>
      <c r="B14534" s="1">
        <v>43024</v>
      </c>
      <c r="C14534" t="s">
        <v>1230</v>
      </c>
      <c r="D14534" t="s">
        <v>4108</v>
      </c>
      <c r="E14534"/>
      <c r="F14534" s="9">
        <v>61.82</v>
      </c>
      <c r="G14534" t="s">
        <v>495</v>
      </c>
    </row>
    <row r="14535" spans="1:7" x14ac:dyDescent="0.25">
      <c r="A14535" s="21" t="s">
        <v>2119</v>
      </c>
      <c r="B14535" s="1">
        <v>43024</v>
      </c>
      <c r="C14535" t="s">
        <v>6</v>
      </c>
      <c r="D14535" t="s">
        <v>4109</v>
      </c>
      <c r="E14535"/>
      <c r="F14535" s="9">
        <v>180.93</v>
      </c>
      <c r="G14535" t="s">
        <v>1631</v>
      </c>
    </row>
    <row r="14536" spans="1:7" x14ac:dyDescent="0.25">
      <c r="A14536" s="21" t="s">
        <v>2119</v>
      </c>
      <c r="B14536" s="1">
        <v>43024</v>
      </c>
      <c r="C14536" t="s">
        <v>6</v>
      </c>
      <c r="D14536" t="s">
        <v>4110</v>
      </c>
      <c r="E14536"/>
      <c r="F14536" s="9">
        <v>182.97</v>
      </c>
      <c r="G14536" t="s">
        <v>17</v>
      </c>
    </row>
    <row r="14537" spans="1:7" x14ac:dyDescent="0.25">
      <c r="A14537" s="21" t="s">
        <v>2119</v>
      </c>
      <c r="B14537" s="1">
        <v>43024</v>
      </c>
      <c r="C14537" t="s">
        <v>1230</v>
      </c>
      <c r="D14537" t="s">
        <v>4111</v>
      </c>
      <c r="E14537"/>
      <c r="F14537" s="9">
        <v>904.8</v>
      </c>
      <c r="G14537" t="s">
        <v>3716</v>
      </c>
    </row>
    <row r="14538" spans="1:7" x14ac:dyDescent="0.25">
      <c r="A14538" s="21" t="s">
        <v>2119</v>
      </c>
      <c r="B14538" s="1">
        <v>43024</v>
      </c>
      <c r="C14538">
        <v>3014551503</v>
      </c>
      <c r="D14538" t="s">
        <v>4112</v>
      </c>
      <c r="E14538"/>
      <c r="F14538" s="9">
        <v>1510.16</v>
      </c>
      <c r="G14538" t="s">
        <v>3874</v>
      </c>
    </row>
    <row r="14539" spans="1:7" x14ac:dyDescent="0.25">
      <c r="A14539" s="21" t="s">
        <v>2119</v>
      </c>
      <c r="B14539" s="1">
        <v>43024</v>
      </c>
      <c r="C14539" t="s">
        <v>1230</v>
      </c>
      <c r="D14539" t="s">
        <v>4113</v>
      </c>
      <c r="E14539"/>
      <c r="F14539" s="9">
        <v>151.54</v>
      </c>
      <c r="G14539" t="s">
        <v>3716</v>
      </c>
    </row>
    <row r="14540" spans="1:7" x14ac:dyDescent="0.25">
      <c r="A14540" s="21" t="s">
        <v>2119</v>
      </c>
      <c r="B14540" s="25">
        <v>43024</v>
      </c>
      <c r="C14540" t="s">
        <v>1015</v>
      </c>
      <c r="D14540" t="s">
        <v>1018</v>
      </c>
      <c r="E14540" s="26">
        <v>110</v>
      </c>
      <c r="G14540" t="s">
        <v>2734</v>
      </c>
    </row>
    <row r="14541" spans="1:7" x14ac:dyDescent="0.25">
      <c r="A14541" s="21" t="s">
        <v>2119</v>
      </c>
      <c r="B14541" s="25">
        <v>43024</v>
      </c>
      <c r="C14541" t="s">
        <v>1015</v>
      </c>
      <c r="D14541" t="s">
        <v>1018</v>
      </c>
      <c r="E14541" s="26">
        <v>500</v>
      </c>
      <c r="G14541" t="s">
        <v>2734</v>
      </c>
    </row>
    <row r="14542" spans="1:7" x14ac:dyDescent="0.25">
      <c r="A14542" s="21" t="s">
        <v>2119</v>
      </c>
      <c r="B14542" s="25">
        <v>43024</v>
      </c>
      <c r="C14542" t="s">
        <v>1015</v>
      </c>
      <c r="D14542" t="s">
        <v>40</v>
      </c>
      <c r="E14542" s="26">
        <v>285</v>
      </c>
      <c r="G14542" t="s">
        <v>4132</v>
      </c>
    </row>
    <row r="14543" spans="1:7" x14ac:dyDescent="0.25">
      <c r="A14543" s="21" t="s">
        <v>2119</v>
      </c>
      <c r="B14543" s="25">
        <v>43024</v>
      </c>
      <c r="C14543" t="s">
        <v>1015</v>
      </c>
      <c r="D14543" t="s">
        <v>40</v>
      </c>
      <c r="E14543" s="26">
        <v>4185</v>
      </c>
      <c r="G14543" t="s">
        <v>3874</v>
      </c>
    </row>
    <row r="14544" spans="1:7" x14ac:dyDescent="0.25">
      <c r="A14544" s="21" t="s">
        <v>2119</v>
      </c>
      <c r="B14544" s="25">
        <v>43024</v>
      </c>
      <c r="C14544" t="s">
        <v>1015</v>
      </c>
      <c r="D14544" t="s">
        <v>40</v>
      </c>
      <c r="E14544" s="26">
        <v>465</v>
      </c>
      <c r="G14544" t="s">
        <v>495</v>
      </c>
    </row>
    <row r="14545" spans="1:7" x14ac:dyDescent="0.25">
      <c r="A14545" s="21" t="s">
        <v>2119</v>
      </c>
      <c r="B14545" s="25">
        <v>43024</v>
      </c>
      <c r="C14545" t="s">
        <v>1015</v>
      </c>
      <c r="D14545" t="s">
        <v>40</v>
      </c>
      <c r="E14545" s="26">
        <v>1275</v>
      </c>
      <c r="G14545" t="s">
        <v>3627</v>
      </c>
    </row>
    <row r="14546" spans="1:7" x14ac:dyDescent="0.25">
      <c r="A14546" s="21" t="s">
        <v>2119</v>
      </c>
      <c r="B14546" s="25">
        <v>43024</v>
      </c>
      <c r="C14546" t="s">
        <v>1015</v>
      </c>
      <c r="D14546" t="s">
        <v>40</v>
      </c>
      <c r="E14546" s="26">
        <v>1250</v>
      </c>
      <c r="G14546" t="s">
        <v>3400</v>
      </c>
    </row>
    <row r="14547" spans="1:7" x14ac:dyDescent="0.25">
      <c r="A14547" s="21" t="s">
        <v>2119</v>
      </c>
      <c r="B14547" s="25">
        <v>43024</v>
      </c>
      <c r="C14547" t="s">
        <v>1015</v>
      </c>
      <c r="D14547" t="s">
        <v>1382</v>
      </c>
      <c r="E14547" s="26">
        <v>7000</v>
      </c>
      <c r="G14547" t="s">
        <v>3879</v>
      </c>
    </row>
    <row r="14548" spans="1:7" x14ac:dyDescent="0.25">
      <c r="A14548" s="21" t="s">
        <v>2119</v>
      </c>
      <c r="B14548" s="25">
        <v>43024</v>
      </c>
      <c r="C14548" t="s">
        <v>1015</v>
      </c>
      <c r="D14548" t="s">
        <v>1419</v>
      </c>
      <c r="E14548" s="26">
        <v>4800</v>
      </c>
      <c r="G14548" t="s">
        <v>3716</v>
      </c>
    </row>
    <row r="14549" spans="1:7" x14ac:dyDescent="0.25">
      <c r="A14549" s="21" t="s">
        <v>2119</v>
      </c>
      <c r="B14549" s="25">
        <v>43024</v>
      </c>
      <c r="C14549" t="s">
        <v>21</v>
      </c>
      <c r="D14549" t="s">
        <v>4134</v>
      </c>
      <c r="E14549" s="26">
        <v>3404.87</v>
      </c>
      <c r="G14549" t="s">
        <v>1029</v>
      </c>
    </row>
    <row r="14550" spans="1:7" x14ac:dyDescent="0.25">
      <c r="A14550" s="21" t="s">
        <v>2119</v>
      </c>
      <c r="B14550" s="25">
        <v>43024</v>
      </c>
      <c r="C14550" t="s">
        <v>21</v>
      </c>
      <c r="D14550" t="s">
        <v>40</v>
      </c>
      <c r="E14550" s="26">
        <v>2515</v>
      </c>
      <c r="G14550" t="s">
        <v>3756</v>
      </c>
    </row>
    <row r="14551" spans="1:7" x14ac:dyDescent="0.25">
      <c r="A14551" s="21" t="s">
        <v>2119</v>
      </c>
      <c r="B14551" s="25">
        <v>43024</v>
      </c>
      <c r="C14551" t="s">
        <v>21</v>
      </c>
      <c r="D14551" t="s">
        <v>40</v>
      </c>
      <c r="E14551" s="26">
        <v>370</v>
      </c>
      <c r="G14551" t="s">
        <v>4135</v>
      </c>
    </row>
    <row r="14552" spans="1:7" x14ac:dyDescent="0.25">
      <c r="A14552" s="21" t="s">
        <v>2119</v>
      </c>
      <c r="B14552" s="1">
        <v>43025</v>
      </c>
      <c r="C14552" t="s">
        <v>1230</v>
      </c>
      <c r="D14552" t="s">
        <v>4114</v>
      </c>
      <c r="E14552"/>
      <c r="F14552" s="9">
        <v>515.24</v>
      </c>
      <c r="G14552" t="s">
        <v>3627</v>
      </c>
    </row>
    <row r="14553" spans="1:7" x14ac:dyDescent="0.25">
      <c r="A14553" s="21" t="s">
        <v>2119</v>
      </c>
      <c r="B14553" s="1">
        <v>43025</v>
      </c>
      <c r="C14553" t="s">
        <v>1230</v>
      </c>
      <c r="D14553" t="s">
        <v>4115</v>
      </c>
      <c r="E14553"/>
      <c r="F14553" s="9">
        <v>240.13</v>
      </c>
      <c r="G14553" t="s">
        <v>4048</v>
      </c>
    </row>
    <row r="14554" spans="1:7" x14ac:dyDescent="0.25">
      <c r="A14554" s="21" t="s">
        <v>2119</v>
      </c>
      <c r="B14554" s="1">
        <v>43025</v>
      </c>
      <c r="C14554" t="s">
        <v>1230</v>
      </c>
      <c r="D14554" t="s">
        <v>4116</v>
      </c>
      <c r="E14554"/>
      <c r="F14554" s="9">
        <v>177.55</v>
      </c>
      <c r="G14554" t="s">
        <v>4048</v>
      </c>
    </row>
    <row r="14555" spans="1:7" x14ac:dyDescent="0.25">
      <c r="A14555" s="21" t="s">
        <v>2119</v>
      </c>
      <c r="B14555" s="1">
        <v>43025</v>
      </c>
      <c r="C14555" t="s">
        <v>1230</v>
      </c>
      <c r="D14555" t="s">
        <v>4092</v>
      </c>
      <c r="E14555"/>
      <c r="F14555" s="9">
        <v>-165.07</v>
      </c>
      <c r="G14555" t="s">
        <v>3716</v>
      </c>
    </row>
    <row r="14556" spans="1:7" x14ac:dyDescent="0.25">
      <c r="A14556" s="21" t="s">
        <v>2119</v>
      </c>
      <c r="B14556" s="1">
        <v>43025</v>
      </c>
      <c r="C14556" t="s">
        <v>1230</v>
      </c>
      <c r="D14556" t="s">
        <v>4117</v>
      </c>
      <c r="E14556"/>
      <c r="F14556" s="9">
        <v>651.61</v>
      </c>
      <c r="G14556" t="s">
        <v>3710</v>
      </c>
    </row>
    <row r="14557" spans="1:7" x14ac:dyDescent="0.25">
      <c r="A14557" s="21" t="s">
        <v>2119</v>
      </c>
      <c r="B14557" s="1">
        <v>43025</v>
      </c>
      <c r="C14557">
        <v>3014551503</v>
      </c>
      <c r="D14557" t="s">
        <v>4118</v>
      </c>
      <c r="E14557"/>
      <c r="F14557" s="9">
        <v>878.29</v>
      </c>
      <c r="G14557" t="s">
        <v>1623</v>
      </c>
    </row>
    <row r="14558" spans="1:7" x14ac:dyDescent="0.25">
      <c r="A14558" s="21" t="s">
        <v>2119</v>
      </c>
      <c r="B14558" s="1">
        <v>43025</v>
      </c>
      <c r="C14558" t="s">
        <v>1230</v>
      </c>
      <c r="D14558" t="s">
        <v>4119</v>
      </c>
      <c r="E14558"/>
      <c r="F14558" s="9">
        <v>639.96</v>
      </c>
      <c r="G14558" t="s">
        <v>3710</v>
      </c>
    </row>
    <row r="14559" spans="1:7" x14ac:dyDescent="0.25">
      <c r="A14559" s="21" t="s">
        <v>2119</v>
      </c>
      <c r="B14559" s="25">
        <v>43025</v>
      </c>
      <c r="C14559" t="s">
        <v>1015</v>
      </c>
      <c r="D14559" t="s">
        <v>1018</v>
      </c>
      <c r="E14559" s="26">
        <v>110</v>
      </c>
      <c r="G14559" t="s">
        <v>2734</v>
      </c>
    </row>
    <row r="14560" spans="1:7" x14ac:dyDescent="0.25">
      <c r="A14560" s="21" t="s">
        <v>2119</v>
      </c>
      <c r="B14560" s="1">
        <v>43026</v>
      </c>
      <c r="C14560" t="s">
        <v>6</v>
      </c>
      <c r="D14560" t="s">
        <v>4120</v>
      </c>
      <c r="E14560"/>
      <c r="F14560" s="9">
        <v>582.11</v>
      </c>
      <c r="G14560" t="s">
        <v>1632</v>
      </c>
    </row>
    <row r="14561" spans="1:7" x14ac:dyDescent="0.25">
      <c r="A14561" s="21" t="s">
        <v>2119</v>
      </c>
      <c r="B14561" s="1">
        <v>43026</v>
      </c>
      <c r="C14561" t="s">
        <v>1230</v>
      </c>
      <c r="D14561" t="s">
        <v>4121</v>
      </c>
      <c r="E14561"/>
      <c r="F14561" s="9">
        <v>293.08999999999997</v>
      </c>
      <c r="G14561" t="s">
        <v>3710</v>
      </c>
    </row>
    <row r="14562" spans="1:7" x14ac:dyDescent="0.25">
      <c r="A14562" s="21" t="s">
        <v>2119</v>
      </c>
      <c r="B14562" s="1">
        <v>43026</v>
      </c>
      <c r="C14562" t="s">
        <v>1230</v>
      </c>
      <c r="D14562" t="s">
        <v>4122</v>
      </c>
      <c r="E14562"/>
      <c r="F14562" s="9">
        <v>836.38</v>
      </c>
      <c r="G14562" t="s">
        <v>3874</v>
      </c>
    </row>
    <row r="14563" spans="1:7" x14ac:dyDescent="0.25">
      <c r="A14563" s="21" t="s">
        <v>2119</v>
      </c>
      <c r="B14563" s="1">
        <v>43026</v>
      </c>
      <c r="C14563" t="s">
        <v>1230</v>
      </c>
      <c r="D14563" t="s">
        <v>4123</v>
      </c>
      <c r="E14563"/>
      <c r="F14563" s="9">
        <v>124.07</v>
      </c>
      <c r="G14563" t="s">
        <v>3879</v>
      </c>
    </row>
    <row r="14564" spans="1:7" x14ac:dyDescent="0.25">
      <c r="A14564" s="21" t="s">
        <v>2119</v>
      </c>
      <c r="B14564" s="1">
        <v>43026</v>
      </c>
      <c r="C14564" t="s">
        <v>1230</v>
      </c>
      <c r="D14564" t="s">
        <v>4124</v>
      </c>
      <c r="E14564"/>
      <c r="F14564" s="9">
        <v>199.2</v>
      </c>
      <c r="G14564" t="s">
        <v>3710</v>
      </c>
    </row>
    <row r="14565" spans="1:7" x14ac:dyDescent="0.25">
      <c r="A14565" s="21" t="s">
        <v>2119</v>
      </c>
      <c r="B14565" s="1">
        <v>43026</v>
      </c>
      <c r="C14565" t="s">
        <v>1230</v>
      </c>
      <c r="D14565" t="s">
        <v>4125</v>
      </c>
      <c r="E14565"/>
      <c r="F14565" s="9">
        <v>362.85</v>
      </c>
      <c r="G14565" t="s">
        <v>4048</v>
      </c>
    </row>
    <row r="14566" spans="1:7" x14ac:dyDescent="0.25">
      <c r="A14566" s="21" t="s">
        <v>2119</v>
      </c>
      <c r="B14566" s="1">
        <v>43026</v>
      </c>
      <c r="C14566" t="s">
        <v>1230</v>
      </c>
      <c r="D14566" t="s">
        <v>4126</v>
      </c>
      <c r="E14566"/>
      <c r="F14566" s="9">
        <v>45.69</v>
      </c>
      <c r="G14566" t="s">
        <v>3710</v>
      </c>
    </row>
    <row r="14567" spans="1:7" x14ac:dyDescent="0.25">
      <c r="A14567" s="21" t="s">
        <v>2119</v>
      </c>
      <c r="B14567" s="25">
        <v>43026</v>
      </c>
      <c r="C14567" t="s">
        <v>1015</v>
      </c>
      <c r="D14567" t="s">
        <v>1018</v>
      </c>
      <c r="E14567" s="26">
        <v>110</v>
      </c>
      <c r="G14567" t="s">
        <v>2734</v>
      </c>
    </row>
    <row r="14568" spans="1:7" x14ac:dyDescent="0.25">
      <c r="A14568" s="21" t="s">
        <v>2119</v>
      </c>
      <c r="B14568" s="25">
        <v>43026</v>
      </c>
      <c r="C14568" t="s">
        <v>1015</v>
      </c>
      <c r="D14568" t="s">
        <v>1018</v>
      </c>
      <c r="E14568" s="26">
        <v>110</v>
      </c>
      <c r="G14568" t="s">
        <v>2734</v>
      </c>
    </row>
    <row r="14569" spans="1:7" x14ac:dyDescent="0.25">
      <c r="A14569" s="21" t="s">
        <v>2119</v>
      </c>
      <c r="B14569" s="25">
        <v>43026</v>
      </c>
      <c r="C14569" t="s">
        <v>1015</v>
      </c>
      <c r="D14569" t="s">
        <v>1018</v>
      </c>
      <c r="E14569" s="26">
        <v>110</v>
      </c>
      <c r="G14569" t="s">
        <v>2734</v>
      </c>
    </row>
    <row r="14570" spans="1:7" x14ac:dyDescent="0.25">
      <c r="A14570" s="21" t="s">
        <v>2119</v>
      </c>
      <c r="B14570" s="25">
        <v>43026</v>
      </c>
      <c r="C14570" t="s">
        <v>1015</v>
      </c>
      <c r="D14570" t="s">
        <v>1018</v>
      </c>
      <c r="E14570" s="26">
        <v>110</v>
      </c>
      <c r="G14570" t="s">
        <v>2734</v>
      </c>
    </row>
    <row r="14571" spans="1:7" x14ac:dyDescent="0.25">
      <c r="A14571" s="21" t="s">
        <v>2119</v>
      </c>
      <c r="B14571" s="25">
        <v>43026</v>
      </c>
      <c r="C14571" t="s">
        <v>1015</v>
      </c>
      <c r="D14571" t="s">
        <v>1018</v>
      </c>
      <c r="E14571" s="26">
        <v>325</v>
      </c>
      <c r="G14571" t="s">
        <v>2734</v>
      </c>
    </row>
    <row r="14572" spans="1:7" x14ac:dyDescent="0.25">
      <c r="A14572" s="21" t="s">
        <v>2119</v>
      </c>
      <c r="B14572" s="25">
        <v>43026</v>
      </c>
      <c r="C14572" t="s">
        <v>1015</v>
      </c>
      <c r="D14572" t="s">
        <v>263</v>
      </c>
      <c r="E14572" s="26">
        <v>140</v>
      </c>
      <c r="G14572" t="s">
        <v>2734</v>
      </c>
    </row>
    <row r="14573" spans="1:7" x14ac:dyDescent="0.25">
      <c r="A14573" s="21" t="s">
        <v>2119</v>
      </c>
      <c r="B14573" s="25">
        <v>43026</v>
      </c>
      <c r="C14573" t="s">
        <v>1015</v>
      </c>
      <c r="D14573" t="s">
        <v>3707</v>
      </c>
      <c r="E14573" s="26">
        <v>1700</v>
      </c>
      <c r="G14573" t="s">
        <v>2734</v>
      </c>
    </row>
    <row r="14574" spans="1:7" x14ac:dyDescent="0.25">
      <c r="A14574" s="21" t="s">
        <v>2119</v>
      </c>
      <c r="B14574" s="1">
        <v>43027</v>
      </c>
      <c r="C14574" t="s">
        <v>1230</v>
      </c>
      <c r="D14574" t="s">
        <v>4127</v>
      </c>
      <c r="E14574"/>
      <c r="F14574" s="9">
        <v>86.9</v>
      </c>
      <c r="G14574" t="s">
        <v>1144</v>
      </c>
    </row>
    <row r="14575" spans="1:7" x14ac:dyDescent="0.25">
      <c r="A14575" s="21" t="s">
        <v>2119</v>
      </c>
      <c r="B14575" s="1">
        <v>43027</v>
      </c>
      <c r="C14575" t="s">
        <v>1230</v>
      </c>
      <c r="D14575" t="s">
        <v>4128</v>
      </c>
      <c r="E14575"/>
      <c r="F14575" s="9">
        <v>563.98</v>
      </c>
      <c r="G14575" t="s">
        <v>3710</v>
      </c>
    </row>
    <row r="14576" spans="1:7" x14ac:dyDescent="0.25">
      <c r="A14576" s="21" t="s">
        <v>2119</v>
      </c>
      <c r="B14576" s="1">
        <v>43027</v>
      </c>
      <c r="C14576" t="s">
        <v>1230</v>
      </c>
      <c r="D14576" t="s">
        <v>4129</v>
      </c>
      <c r="E14576"/>
      <c r="F14576" s="9">
        <v>209.4</v>
      </c>
      <c r="G14576" t="s">
        <v>4048</v>
      </c>
    </row>
    <row r="14577" spans="1:7" x14ac:dyDescent="0.25">
      <c r="A14577" s="21" t="s">
        <v>2119</v>
      </c>
      <c r="B14577" s="25">
        <v>43027</v>
      </c>
      <c r="C14577" t="s">
        <v>1015</v>
      </c>
      <c r="D14577" t="s">
        <v>1018</v>
      </c>
      <c r="E14577" s="26">
        <v>110</v>
      </c>
      <c r="G14577" t="s">
        <v>2734</v>
      </c>
    </row>
    <row r="14578" spans="1:7" x14ac:dyDescent="0.25">
      <c r="A14578" s="21" t="s">
        <v>2119</v>
      </c>
      <c r="B14578" s="25">
        <v>43027</v>
      </c>
      <c r="C14578" t="s">
        <v>1015</v>
      </c>
      <c r="D14578" t="s">
        <v>1018</v>
      </c>
      <c r="E14578" s="26">
        <v>110</v>
      </c>
      <c r="G14578" t="s">
        <v>2734</v>
      </c>
    </row>
    <row r="14579" spans="1:7" x14ac:dyDescent="0.25">
      <c r="A14579" s="21" t="s">
        <v>2119</v>
      </c>
      <c r="B14579" s="25">
        <v>43027</v>
      </c>
      <c r="C14579" t="s">
        <v>1015</v>
      </c>
      <c r="D14579" t="s">
        <v>1018</v>
      </c>
      <c r="E14579" s="26">
        <v>110</v>
      </c>
      <c r="G14579" t="s">
        <v>2734</v>
      </c>
    </row>
    <row r="14580" spans="1:7" x14ac:dyDescent="0.25">
      <c r="A14580" s="21" t="s">
        <v>2119</v>
      </c>
      <c r="B14580" s="25">
        <v>43027</v>
      </c>
      <c r="C14580" t="s">
        <v>1015</v>
      </c>
      <c r="D14580" t="s">
        <v>4130</v>
      </c>
      <c r="E14580" s="26">
        <v>190</v>
      </c>
      <c r="G14580" t="s">
        <v>3716</v>
      </c>
    </row>
    <row r="14581" spans="1:7" x14ac:dyDescent="0.25">
      <c r="A14581" s="21" t="s">
        <v>2119</v>
      </c>
      <c r="B14581" s="25">
        <v>43027</v>
      </c>
      <c r="C14581" t="s">
        <v>1015</v>
      </c>
      <c r="D14581" t="s">
        <v>3707</v>
      </c>
      <c r="E14581" s="26">
        <v>1800</v>
      </c>
      <c r="G14581" t="s">
        <v>2734</v>
      </c>
    </row>
    <row r="14582" spans="1:7" x14ac:dyDescent="0.25">
      <c r="A14582" s="21" t="s">
        <v>2119</v>
      </c>
      <c r="B14582" s="25">
        <v>43027</v>
      </c>
      <c r="C14582" t="s">
        <v>21</v>
      </c>
      <c r="D14582" t="s">
        <v>2473</v>
      </c>
      <c r="E14582" s="26">
        <v>3100</v>
      </c>
      <c r="G14582" t="s">
        <v>3756</v>
      </c>
    </row>
    <row r="14583" spans="1:7" x14ac:dyDescent="0.25">
      <c r="A14583" s="21" t="s">
        <v>2119</v>
      </c>
      <c r="B14583" s="25">
        <v>43028</v>
      </c>
      <c r="C14583" t="s">
        <v>6</v>
      </c>
      <c r="D14583" t="s">
        <v>216</v>
      </c>
      <c r="F14583" s="26">
        <v>426</v>
      </c>
      <c r="G14583" t="s">
        <v>3874</v>
      </c>
    </row>
    <row r="14584" spans="1:7" x14ac:dyDescent="0.25">
      <c r="A14584" s="21" t="s">
        <v>2119</v>
      </c>
      <c r="B14584" s="1">
        <v>43028</v>
      </c>
      <c r="C14584" t="s">
        <v>6</v>
      </c>
      <c r="D14584" t="s">
        <v>4137</v>
      </c>
      <c r="E14584"/>
      <c r="F14584" s="9">
        <v>648.71</v>
      </c>
      <c r="G14584" t="s">
        <v>1632</v>
      </c>
    </row>
    <row r="14585" spans="1:7" x14ac:dyDescent="0.25">
      <c r="A14585" s="21" t="s">
        <v>2119</v>
      </c>
      <c r="B14585" s="1">
        <v>43028</v>
      </c>
      <c r="C14585">
        <v>3014551503</v>
      </c>
      <c r="D14585" t="s">
        <v>4138</v>
      </c>
      <c r="E14585"/>
      <c r="F14585" s="9">
        <v>369.65</v>
      </c>
      <c r="G14585" t="s">
        <v>3874</v>
      </c>
    </row>
    <row r="14586" spans="1:7" x14ac:dyDescent="0.25">
      <c r="A14586" s="21" t="s">
        <v>2119</v>
      </c>
      <c r="B14586" s="1">
        <v>43028</v>
      </c>
      <c r="C14586" t="s">
        <v>1230</v>
      </c>
      <c r="D14586" t="s">
        <v>4139</v>
      </c>
      <c r="E14586"/>
      <c r="F14586" s="9">
        <v>966.56</v>
      </c>
      <c r="G14586" t="s">
        <v>1144</v>
      </c>
    </row>
    <row r="14587" spans="1:7" x14ac:dyDescent="0.25">
      <c r="A14587" s="21" t="s">
        <v>2119</v>
      </c>
      <c r="B14587" s="1">
        <v>43028</v>
      </c>
      <c r="C14587" t="s">
        <v>1230</v>
      </c>
      <c r="D14587" t="s">
        <v>4140</v>
      </c>
      <c r="E14587"/>
      <c r="F14587" s="9">
        <v>242.11</v>
      </c>
      <c r="G14587" t="s">
        <v>3627</v>
      </c>
    </row>
    <row r="14588" spans="1:7" x14ac:dyDescent="0.25">
      <c r="A14588" s="21" t="s">
        <v>2119</v>
      </c>
      <c r="B14588" s="1">
        <v>43028</v>
      </c>
      <c r="C14588" t="s">
        <v>1230</v>
      </c>
      <c r="D14588" t="s">
        <v>4141</v>
      </c>
      <c r="E14588"/>
      <c r="F14588" s="9">
        <v>149.38</v>
      </c>
      <c r="G14588" t="s">
        <v>3879</v>
      </c>
    </row>
    <row r="14589" spans="1:7" x14ac:dyDescent="0.25">
      <c r="A14589" s="21" t="s">
        <v>2119</v>
      </c>
      <c r="B14589" s="1">
        <v>43028</v>
      </c>
      <c r="C14589" t="s">
        <v>1230</v>
      </c>
      <c r="D14589" t="s">
        <v>4142</v>
      </c>
      <c r="E14589"/>
      <c r="F14589" s="9">
        <v>260.66000000000003</v>
      </c>
      <c r="G14589" t="s">
        <v>4048</v>
      </c>
    </row>
    <row r="14590" spans="1:7" x14ac:dyDescent="0.25">
      <c r="A14590" s="21" t="s">
        <v>2119</v>
      </c>
      <c r="B14590" s="25">
        <v>43028</v>
      </c>
      <c r="C14590" t="s">
        <v>1015</v>
      </c>
      <c r="D14590" t="s">
        <v>1018</v>
      </c>
      <c r="E14590" s="26">
        <v>110</v>
      </c>
      <c r="G14590" t="s">
        <v>2734</v>
      </c>
    </row>
    <row r="14591" spans="1:7" x14ac:dyDescent="0.25">
      <c r="A14591" s="21" t="s">
        <v>2119</v>
      </c>
      <c r="B14591" s="25">
        <v>43028</v>
      </c>
      <c r="C14591" t="s">
        <v>1015</v>
      </c>
      <c r="D14591" t="s">
        <v>1018</v>
      </c>
      <c r="E14591" s="26">
        <v>110</v>
      </c>
      <c r="G14591" t="s">
        <v>2734</v>
      </c>
    </row>
    <row r="14592" spans="1:7" x14ac:dyDescent="0.25">
      <c r="A14592" s="21" t="s">
        <v>2119</v>
      </c>
      <c r="B14592" s="25">
        <v>43028</v>
      </c>
      <c r="C14592" t="s">
        <v>1015</v>
      </c>
      <c r="D14592" t="s">
        <v>1018</v>
      </c>
      <c r="E14592" s="26">
        <v>110</v>
      </c>
      <c r="G14592" t="s">
        <v>2734</v>
      </c>
    </row>
    <row r="14593" spans="1:7" x14ac:dyDescent="0.25">
      <c r="A14593" s="21" t="s">
        <v>2119</v>
      </c>
      <c r="B14593" s="25">
        <v>43028</v>
      </c>
      <c r="C14593" t="s">
        <v>1015</v>
      </c>
      <c r="D14593" t="s">
        <v>1018</v>
      </c>
      <c r="E14593" s="26">
        <v>160</v>
      </c>
      <c r="G14593" t="s">
        <v>2734</v>
      </c>
    </row>
    <row r="14594" spans="1:7" x14ac:dyDescent="0.25">
      <c r="A14594" s="21" t="s">
        <v>2119</v>
      </c>
      <c r="B14594" s="25">
        <v>43028</v>
      </c>
      <c r="C14594" t="s">
        <v>1015</v>
      </c>
      <c r="D14594" t="s">
        <v>1018</v>
      </c>
      <c r="E14594" s="26">
        <v>130</v>
      </c>
      <c r="G14594" t="s">
        <v>2734</v>
      </c>
    </row>
    <row r="14595" spans="1:7" x14ac:dyDescent="0.25">
      <c r="A14595" s="21" t="s">
        <v>2119</v>
      </c>
      <c r="B14595" s="25">
        <v>43028</v>
      </c>
      <c r="C14595" t="s">
        <v>1015</v>
      </c>
      <c r="D14595" t="s">
        <v>1018</v>
      </c>
      <c r="E14595" s="26">
        <v>110</v>
      </c>
      <c r="G14595" t="s">
        <v>2734</v>
      </c>
    </row>
    <row r="14596" spans="1:7" x14ac:dyDescent="0.25">
      <c r="A14596" s="21" t="s">
        <v>2119</v>
      </c>
      <c r="B14596" s="25">
        <v>43028</v>
      </c>
      <c r="C14596" t="s">
        <v>1015</v>
      </c>
      <c r="D14596" t="s">
        <v>1382</v>
      </c>
      <c r="E14596" s="26">
        <v>200</v>
      </c>
      <c r="G14596" t="s">
        <v>2734</v>
      </c>
    </row>
    <row r="14597" spans="1:7" x14ac:dyDescent="0.25">
      <c r="A14597" s="21" t="s">
        <v>2119</v>
      </c>
      <c r="B14597" s="25">
        <v>43028</v>
      </c>
      <c r="C14597" t="s">
        <v>1015</v>
      </c>
      <c r="D14597" t="s">
        <v>255</v>
      </c>
      <c r="E14597" s="26">
        <v>200</v>
      </c>
      <c r="G14597" t="s">
        <v>3400</v>
      </c>
    </row>
    <row r="14598" spans="1:7" x14ac:dyDescent="0.25">
      <c r="A14598" s="21" t="s">
        <v>2119</v>
      </c>
      <c r="B14598" s="25">
        <v>43028</v>
      </c>
      <c r="C14598" t="s">
        <v>1015</v>
      </c>
      <c r="D14598" t="s">
        <v>255</v>
      </c>
      <c r="E14598" s="26">
        <v>2000</v>
      </c>
      <c r="G14598" t="s">
        <v>3716</v>
      </c>
    </row>
    <row r="14599" spans="1:7" x14ac:dyDescent="0.25">
      <c r="A14599" s="21" t="s">
        <v>2119</v>
      </c>
      <c r="B14599" s="25">
        <v>43028</v>
      </c>
      <c r="C14599" t="s">
        <v>1015</v>
      </c>
      <c r="D14599" t="s">
        <v>255</v>
      </c>
      <c r="E14599" s="26">
        <v>800</v>
      </c>
      <c r="G14599" t="s">
        <v>1144</v>
      </c>
    </row>
    <row r="14600" spans="1:7" x14ac:dyDescent="0.25">
      <c r="A14600" s="21" t="s">
        <v>2119</v>
      </c>
      <c r="B14600" s="1">
        <v>43029</v>
      </c>
      <c r="C14600" t="s">
        <v>1230</v>
      </c>
      <c r="D14600" t="s">
        <v>4143</v>
      </c>
      <c r="E14600"/>
      <c r="F14600" s="9">
        <v>184.52</v>
      </c>
      <c r="G14600" t="s">
        <v>3879</v>
      </c>
    </row>
    <row r="14601" spans="1:7" x14ac:dyDescent="0.25">
      <c r="A14601" s="21" t="s">
        <v>2119</v>
      </c>
      <c r="B14601" s="1">
        <v>43029</v>
      </c>
      <c r="C14601" t="s">
        <v>1230</v>
      </c>
      <c r="D14601" t="s">
        <v>4144</v>
      </c>
      <c r="E14601"/>
      <c r="F14601" s="9">
        <v>199.24</v>
      </c>
      <c r="G14601" t="s">
        <v>4048</v>
      </c>
    </row>
    <row r="14602" spans="1:7" x14ac:dyDescent="0.25">
      <c r="A14602" s="21" t="s">
        <v>2119</v>
      </c>
      <c r="B14602" s="25">
        <v>43029</v>
      </c>
      <c r="C14602" t="s">
        <v>6</v>
      </c>
      <c r="D14602" t="s">
        <v>1112</v>
      </c>
      <c r="F14602" s="26">
        <v>66.7</v>
      </c>
      <c r="G14602" t="s">
        <v>4048</v>
      </c>
    </row>
    <row r="14603" spans="1:7" x14ac:dyDescent="0.25">
      <c r="A14603" s="21" t="s">
        <v>2119</v>
      </c>
      <c r="B14603" s="1">
        <v>43031</v>
      </c>
      <c r="C14603" t="s">
        <v>1230</v>
      </c>
      <c r="D14603" t="s">
        <v>4145</v>
      </c>
      <c r="E14603"/>
      <c r="F14603" s="9">
        <v>274.91000000000003</v>
      </c>
      <c r="G14603" t="s">
        <v>1632</v>
      </c>
    </row>
    <row r="14604" spans="1:7" x14ac:dyDescent="0.25">
      <c r="A14604" s="21" t="s">
        <v>2119</v>
      </c>
      <c r="B14604" s="1">
        <v>43031</v>
      </c>
      <c r="C14604" t="s">
        <v>1230</v>
      </c>
      <c r="D14604" t="s">
        <v>4146</v>
      </c>
      <c r="E14604"/>
      <c r="F14604" s="9">
        <v>2419.89</v>
      </c>
      <c r="G14604" t="s">
        <v>3879</v>
      </c>
    </row>
    <row r="14605" spans="1:7" x14ac:dyDescent="0.25">
      <c r="A14605" s="21" t="s">
        <v>2119</v>
      </c>
      <c r="B14605" s="1">
        <v>43031</v>
      </c>
      <c r="C14605" t="s">
        <v>1230</v>
      </c>
      <c r="D14605" t="s">
        <v>4147</v>
      </c>
      <c r="E14605"/>
      <c r="F14605" s="9">
        <v>1802.56</v>
      </c>
      <c r="G14605" t="s">
        <v>1144</v>
      </c>
    </row>
    <row r="14606" spans="1:7" x14ac:dyDescent="0.25">
      <c r="A14606" s="21" t="s">
        <v>2119</v>
      </c>
      <c r="B14606" s="1">
        <v>43031</v>
      </c>
      <c r="C14606" t="s">
        <v>1230</v>
      </c>
      <c r="D14606" t="s">
        <v>4148</v>
      </c>
      <c r="E14606"/>
      <c r="F14606" s="9">
        <v>269.76</v>
      </c>
      <c r="G14606" t="s">
        <v>4048</v>
      </c>
    </row>
    <row r="14607" spans="1:7" x14ac:dyDescent="0.25">
      <c r="A14607" s="21" t="s">
        <v>2119</v>
      </c>
      <c r="B14607" s="25">
        <v>43031</v>
      </c>
      <c r="C14607" t="s">
        <v>1015</v>
      </c>
      <c r="D14607" t="s">
        <v>1018</v>
      </c>
      <c r="E14607" s="26">
        <v>110</v>
      </c>
      <c r="G14607" t="s">
        <v>2734</v>
      </c>
    </row>
    <row r="14608" spans="1:7" x14ac:dyDescent="0.25">
      <c r="A14608" s="21" t="s">
        <v>2119</v>
      </c>
      <c r="B14608" s="25">
        <v>43031</v>
      </c>
      <c r="C14608" t="s">
        <v>1015</v>
      </c>
      <c r="D14608" t="s">
        <v>1018</v>
      </c>
      <c r="E14608" s="26">
        <v>110</v>
      </c>
      <c r="G14608" t="s">
        <v>2734</v>
      </c>
    </row>
    <row r="14609" spans="1:7" x14ac:dyDescent="0.25">
      <c r="A14609" s="21" t="s">
        <v>2119</v>
      </c>
      <c r="B14609" s="25">
        <v>43031</v>
      </c>
      <c r="C14609" t="s">
        <v>1015</v>
      </c>
      <c r="D14609" t="s">
        <v>1018</v>
      </c>
      <c r="E14609" s="26">
        <v>110</v>
      </c>
      <c r="G14609" t="s">
        <v>2734</v>
      </c>
    </row>
    <row r="14610" spans="1:7" x14ac:dyDescent="0.25">
      <c r="A14610" s="21" t="s">
        <v>2119</v>
      </c>
      <c r="B14610" s="25">
        <v>43031</v>
      </c>
      <c r="C14610" t="s">
        <v>1015</v>
      </c>
      <c r="D14610" t="s">
        <v>1018</v>
      </c>
      <c r="E14610" s="26">
        <v>110</v>
      </c>
      <c r="G14610" t="s">
        <v>2734</v>
      </c>
    </row>
    <row r="14611" spans="1:7" x14ac:dyDescent="0.25">
      <c r="A14611" t="s">
        <v>2119</v>
      </c>
      <c r="B14611" s="25">
        <v>43031</v>
      </c>
      <c r="C14611" t="s">
        <v>1015</v>
      </c>
      <c r="D14611" t="s">
        <v>1382</v>
      </c>
      <c r="E14611" s="26">
        <v>2000</v>
      </c>
      <c r="G14611" t="s">
        <v>3879</v>
      </c>
    </row>
    <row r="14612" spans="1:7" x14ac:dyDescent="0.25">
      <c r="A14612" s="21" t="s">
        <v>2119</v>
      </c>
      <c r="B14612" s="25">
        <v>43031</v>
      </c>
      <c r="C14612" t="s">
        <v>1015</v>
      </c>
      <c r="D14612" t="s">
        <v>40</v>
      </c>
      <c r="E14612" s="26">
        <v>1985</v>
      </c>
      <c r="G14612" t="s">
        <v>1144</v>
      </c>
    </row>
    <row r="14613" spans="1:7" x14ac:dyDescent="0.25">
      <c r="A14613" s="21" t="s">
        <v>2119</v>
      </c>
      <c r="B14613" s="25">
        <v>43031</v>
      </c>
      <c r="C14613" t="s">
        <v>1015</v>
      </c>
      <c r="D14613" t="s">
        <v>40</v>
      </c>
      <c r="E14613" s="26">
        <v>465</v>
      </c>
      <c r="G14613" t="s">
        <v>495</v>
      </c>
    </row>
    <row r="14614" spans="1:7" x14ac:dyDescent="0.25">
      <c r="A14614" s="21" t="s">
        <v>2119</v>
      </c>
      <c r="B14614" s="25">
        <v>43031</v>
      </c>
      <c r="C14614" t="s">
        <v>1015</v>
      </c>
      <c r="D14614" t="s">
        <v>40</v>
      </c>
      <c r="E14614" s="26">
        <v>2960</v>
      </c>
      <c r="G14614" t="s">
        <v>3874</v>
      </c>
    </row>
    <row r="14615" spans="1:7" x14ac:dyDescent="0.25">
      <c r="A14615" s="21" t="s">
        <v>2119</v>
      </c>
      <c r="B14615" s="25">
        <v>43031</v>
      </c>
      <c r="C14615" t="s">
        <v>1015</v>
      </c>
      <c r="D14615" t="s">
        <v>40</v>
      </c>
      <c r="E14615" s="26">
        <v>150</v>
      </c>
      <c r="G14615" t="s">
        <v>3627</v>
      </c>
    </row>
    <row r="14616" spans="1:7" x14ac:dyDescent="0.25">
      <c r="A14616" s="21" t="s">
        <v>2119</v>
      </c>
      <c r="B14616" s="25">
        <v>43031</v>
      </c>
      <c r="C14616" t="s">
        <v>1015</v>
      </c>
      <c r="D14616" t="s">
        <v>40</v>
      </c>
      <c r="E14616" s="26">
        <v>560</v>
      </c>
      <c r="G14616" t="s">
        <v>4252</v>
      </c>
    </row>
    <row r="14617" spans="1:7" x14ac:dyDescent="0.25">
      <c r="A14617" s="21" t="s">
        <v>2119</v>
      </c>
      <c r="B14617" s="25">
        <v>43031</v>
      </c>
      <c r="C14617" t="s">
        <v>1015</v>
      </c>
      <c r="D14617" t="s">
        <v>1419</v>
      </c>
      <c r="E14617" s="26">
        <v>4000</v>
      </c>
      <c r="G14617" t="s">
        <v>3716</v>
      </c>
    </row>
    <row r="14618" spans="1:7" x14ac:dyDescent="0.25">
      <c r="A14618" s="21" t="s">
        <v>2119</v>
      </c>
      <c r="B14618" s="25">
        <v>43031</v>
      </c>
      <c r="C14618" t="s">
        <v>1015</v>
      </c>
      <c r="D14618" t="s">
        <v>1216</v>
      </c>
      <c r="E14618" s="26">
        <v>2295</v>
      </c>
      <c r="G14618" t="s">
        <v>4253</v>
      </c>
    </row>
    <row r="14619" spans="1:7" x14ac:dyDescent="0.25">
      <c r="A14619" s="21" t="s">
        <v>2119</v>
      </c>
      <c r="B14619" s="25">
        <v>43031</v>
      </c>
      <c r="C14619" t="s">
        <v>1015</v>
      </c>
      <c r="D14619" t="s">
        <v>452</v>
      </c>
      <c r="E14619" s="26">
        <v>550</v>
      </c>
      <c r="G14619" t="s">
        <v>3716</v>
      </c>
    </row>
    <row r="14620" spans="1:7" x14ac:dyDescent="0.25">
      <c r="A14620" s="21" t="s">
        <v>2119</v>
      </c>
      <c r="B14620" s="25">
        <v>43031</v>
      </c>
      <c r="C14620" t="s">
        <v>1015</v>
      </c>
      <c r="D14620" t="s">
        <v>452</v>
      </c>
      <c r="E14620" s="26">
        <v>1750</v>
      </c>
      <c r="G14620" t="s">
        <v>3874</v>
      </c>
    </row>
    <row r="14621" spans="1:7" x14ac:dyDescent="0.25">
      <c r="A14621" s="21" t="s">
        <v>2119</v>
      </c>
      <c r="B14621" s="25">
        <v>43031</v>
      </c>
      <c r="C14621" t="s">
        <v>1015</v>
      </c>
      <c r="D14621" t="s">
        <v>4028</v>
      </c>
      <c r="E14621" s="26">
        <v>4000</v>
      </c>
      <c r="G14621" t="s">
        <v>4048</v>
      </c>
    </row>
    <row r="14622" spans="1:7" x14ac:dyDescent="0.25">
      <c r="A14622" s="21" t="s">
        <v>2119</v>
      </c>
      <c r="B14622" s="25">
        <v>43031</v>
      </c>
      <c r="C14622" t="s">
        <v>21</v>
      </c>
      <c r="D14622" t="s">
        <v>40</v>
      </c>
      <c r="E14622" s="26">
        <v>340</v>
      </c>
      <c r="G14622" t="s">
        <v>17</v>
      </c>
    </row>
    <row r="14623" spans="1:7" x14ac:dyDescent="0.25">
      <c r="A14623" s="21" t="s">
        <v>2119</v>
      </c>
      <c r="B14623" s="25">
        <v>43031</v>
      </c>
      <c r="C14623" t="s">
        <v>21</v>
      </c>
      <c r="D14623" t="s">
        <v>40</v>
      </c>
      <c r="E14623" s="26">
        <v>540</v>
      </c>
      <c r="G14623" t="s">
        <v>1631</v>
      </c>
    </row>
    <row r="14624" spans="1:7" x14ac:dyDescent="0.25">
      <c r="A14624" s="21" t="s">
        <v>2119</v>
      </c>
      <c r="B14624" s="25">
        <v>43031</v>
      </c>
      <c r="C14624" t="s">
        <v>21</v>
      </c>
      <c r="D14624" t="s">
        <v>40</v>
      </c>
      <c r="E14624" s="26">
        <v>2615</v>
      </c>
      <c r="G14624" t="s">
        <v>1632</v>
      </c>
    </row>
    <row r="14625" spans="1:7" x14ac:dyDescent="0.25">
      <c r="A14625" s="21" t="s">
        <v>2119</v>
      </c>
      <c r="B14625" s="25">
        <v>43031</v>
      </c>
      <c r="C14625" t="s">
        <v>21</v>
      </c>
      <c r="D14625" t="s">
        <v>40</v>
      </c>
      <c r="E14625" s="26">
        <v>1100</v>
      </c>
      <c r="G14625" t="s">
        <v>3756</v>
      </c>
    </row>
    <row r="14626" spans="1:7" x14ac:dyDescent="0.25">
      <c r="A14626" s="21" t="s">
        <v>2119</v>
      </c>
      <c r="B14626" s="1">
        <v>43032</v>
      </c>
      <c r="C14626" t="s">
        <v>1230</v>
      </c>
      <c r="D14626" t="s">
        <v>4149</v>
      </c>
      <c r="E14626"/>
      <c r="F14626" s="9">
        <v>489.51</v>
      </c>
      <c r="G14626" t="s">
        <v>4150</v>
      </c>
    </row>
    <row r="14627" spans="1:7" x14ac:dyDescent="0.25">
      <c r="A14627" s="21" t="s">
        <v>2119</v>
      </c>
      <c r="B14627" s="1">
        <v>43032</v>
      </c>
      <c r="C14627" t="s">
        <v>1230</v>
      </c>
      <c r="D14627" t="s">
        <v>4151</v>
      </c>
      <c r="E14627"/>
      <c r="F14627" s="9">
        <v>497.64</v>
      </c>
      <c r="G14627" t="s">
        <v>3879</v>
      </c>
    </row>
    <row r="14628" spans="1:7" x14ac:dyDescent="0.25">
      <c r="A14628" s="21" t="s">
        <v>2119</v>
      </c>
      <c r="B14628" s="1">
        <v>43032</v>
      </c>
      <c r="C14628" t="s">
        <v>1230</v>
      </c>
      <c r="D14628" t="s">
        <v>4152</v>
      </c>
      <c r="E14628"/>
      <c r="F14628" s="9">
        <v>332.61</v>
      </c>
      <c r="G14628" t="s">
        <v>1144</v>
      </c>
    </row>
    <row r="14629" spans="1:7" x14ac:dyDescent="0.25">
      <c r="A14629" s="21" t="s">
        <v>2119</v>
      </c>
      <c r="B14629" s="1">
        <v>43032</v>
      </c>
      <c r="C14629" t="s">
        <v>1230</v>
      </c>
      <c r="D14629" t="s">
        <v>4153</v>
      </c>
      <c r="E14629"/>
      <c r="F14629" s="9">
        <v>240.77</v>
      </c>
      <c r="G14629" t="s">
        <v>2121</v>
      </c>
    </row>
    <row r="14630" spans="1:7" x14ac:dyDescent="0.25">
      <c r="A14630" s="21" t="s">
        <v>2119</v>
      </c>
      <c r="B14630" s="1">
        <v>43032</v>
      </c>
      <c r="C14630">
        <v>3014551503</v>
      </c>
      <c r="D14630" t="s">
        <v>4154</v>
      </c>
      <c r="E14630"/>
      <c r="F14630" s="9">
        <v>1036.26</v>
      </c>
      <c r="G14630" t="s">
        <v>3874</v>
      </c>
    </row>
    <row r="14631" spans="1:7" x14ac:dyDescent="0.25">
      <c r="A14631" s="21" t="s">
        <v>2119</v>
      </c>
      <c r="B14631" s="1">
        <v>43032</v>
      </c>
      <c r="C14631">
        <v>146089034818</v>
      </c>
      <c r="D14631" t="s">
        <v>4155</v>
      </c>
      <c r="E14631"/>
      <c r="F14631" s="9">
        <v>62.38</v>
      </c>
      <c r="G14631" t="s">
        <v>4048</v>
      </c>
    </row>
    <row r="14632" spans="1:7" x14ac:dyDescent="0.25">
      <c r="A14632" s="21" t="s">
        <v>2119</v>
      </c>
      <c r="B14632" s="1">
        <v>43032</v>
      </c>
      <c r="C14632">
        <v>146089034818</v>
      </c>
      <c r="D14632" t="s">
        <v>4156</v>
      </c>
      <c r="E14632"/>
      <c r="F14632" s="9">
        <v>65.38</v>
      </c>
      <c r="G14632" t="s">
        <v>4157</v>
      </c>
    </row>
    <row r="14633" spans="1:7" x14ac:dyDescent="0.25">
      <c r="A14633" s="21" t="s">
        <v>2119</v>
      </c>
      <c r="B14633" s="1">
        <v>43032</v>
      </c>
      <c r="C14633" t="s">
        <v>1230</v>
      </c>
      <c r="D14633" t="s">
        <v>4158</v>
      </c>
      <c r="E14633"/>
      <c r="F14633" s="9">
        <v>269.73</v>
      </c>
      <c r="G14633" t="s">
        <v>4048</v>
      </c>
    </row>
    <row r="14634" spans="1:7" x14ac:dyDescent="0.25">
      <c r="A14634" s="21" t="s">
        <v>2119</v>
      </c>
      <c r="B14634" s="1">
        <v>43032</v>
      </c>
      <c r="C14634" t="s">
        <v>6</v>
      </c>
      <c r="D14634" t="s">
        <v>4159</v>
      </c>
      <c r="E14634"/>
      <c r="F14634" s="9">
        <v>213.34</v>
      </c>
      <c r="G14634" t="s">
        <v>259</v>
      </c>
    </row>
    <row r="14635" spans="1:7" x14ac:dyDescent="0.25">
      <c r="A14635" s="21" t="s">
        <v>2119</v>
      </c>
      <c r="B14635" s="25">
        <v>43032</v>
      </c>
      <c r="C14635" t="s">
        <v>6</v>
      </c>
      <c r="D14635" t="s">
        <v>216</v>
      </c>
      <c r="F14635" s="26">
        <v>109</v>
      </c>
      <c r="G14635" t="s">
        <v>4193</v>
      </c>
    </row>
    <row r="14636" spans="1:7" x14ac:dyDescent="0.25">
      <c r="A14636" s="21" t="s">
        <v>2119</v>
      </c>
      <c r="B14636" s="1">
        <v>43033</v>
      </c>
      <c r="C14636" t="s">
        <v>1230</v>
      </c>
      <c r="D14636" t="s">
        <v>4160</v>
      </c>
      <c r="E14636"/>
      <c r="F14636" s="9">
        <v>1875.62</v>
      </c>
      <c r="G14636" t="s">
        <v>1144</v>
      </c>
    </row>
    <row r="14637" spans="1:7" x14ac:dyDescent="0.25">
      <c r="A14637" s="21" t="s">
        <v>2119</v>
      </c>
      <c r="B14637" s="1">
        <v>43033</v>
      </c>
      <c r="C14637" t="s">
        <v>1230</v>
      </c>
      <c r="D14637" t="s">
        <v>4161</v>
      </c>
      <c r="E14637"/>
      <c r="F14637" s="9">
        <v>434.48</v>
      </c>
      <c r="G14637" t="s">
        <v>3879</v>
      </c>
    </row>
    <row r="14638" spans="1:7" x14ac:dyDescent="0.25">
      <c r="A14638" s="21" t="s">
        <v>2119</v>
      </c>
      <c r="B14638" s="1">
        <v>43033</v>
      </c>
      <c r="C14638" t="s">
        <v>1230</v>
      </c>
      <c r="D14638" t="s">
        <v>4162</v>
      </c>
      <c r="E14638"/>
      <c r="F14638" s="9">
        <v>468.84</v>
      </c>
      <c r="G14638" t="s">
        <v>1144</v>
      </c>
    </row>
    <row r="14639" spans="1:7" x14ac:dyDescent="0.25">
      <c r="A14639" s="21" t="s">
        <v>2119</v>
      </c>
      <c r="B14639" s="1">
        <v>43033</v>
      </c>
      <c r="C14639" t="s">
        <v>1230</v>
      </c>
      <c r="D14639" t="s">
        <v>4163</v>
      </c>
      <c r="E14639"/>
      <c r="F14639" s="9">
        <v>168.71</v>
      </c>
      <c r="G14639" t="s">
        <v>4157</v>
      </c>
    </row>
    <row r="14640" spans="1:7" x14ac:dyDescent="0.25">
      <c r="A14640" s="21" t="s">
        <v>2119</v>
      </c>
      <c r="B14640" s="1">
        <v>43033</v>
      </c>
      <c r="C14640" t="s">
        <v>1230</v>
      </c>
      <c r="D14640" t="s">
        <v>4164</v>
      </c>
      <c r="E14640"/>
      <c r="F14640" s="9">
        <v>553.84</v>
      </c>
      <c r="G14640" t="s">
        <v>4048</v>
      </c>
    </row>
    <row r="14641" spans="1:7" x14ac:dyDescent="0.25">
      <c r="A14641" s="21" t="s">
        <v>2119</v>
      </c>
      <c r="B14641" s="1">
        <v>43033</v>
      </c>
      <c r="C14641" t="s">
        <v>1230</v>
      </c>
      <c r="D14641" t="s">
        <v>4164</v>
      </c>
      <c r="E14641"/>
      <c r="F14641" s="9">
        <v>-447.11</v>
      </c>
      <c r="G14641" t="s">
        <v>4048</v>
      </c>
    </row>
    <row r="14642" spans="1:7" x14ac:dyDescent="0.25">
      <c r="A14642" s="21" t="s">
        <v>2119</v>
      </c>
      <c r="B14642" s="1">
        <v>43033</v>
      </c>
      <c r="C14642">
        <v>3014551503</v>
      </c>
      <c r="D14642" t="s">
        <v>4164</v>
      </c>
      <c r="E14642"/>
      <c r="F14642" s="9">
        <v>341.11</v>
      </c>
      <c r="G14642" t="s">
        <v>4048</v>
      </c>
    </row>
    <row r="14643" spans="1:7" x14ac:dyDescent="0.25">
      <c r="A14643" s="21" t="s">
        <v>2119</v>
      </c>
      <c r="B14643" s="1">
        <v>43033</v>
      </c>
      <c r="C14643" t="s">
        <v>1230</v>
      </c>
      <c r="D14643" t="s">
        <v>4165</v>
      </c>
      <c r="E14643"/>
      <c r="F14643" s="9">
        <v>556.84</v>
      </c>
      <c r="G14643" t="s">
        <v>4048</v>
      </c>
    </row>
    <row r="14644" spans="1:7" x14ac:dyDescent="0.25">
      <c r="A14644" s="21" t="s">
        <v>2119</v>
      </c>
      <c r="B14644" s="25">
        <v>43033</v>
      </c>
      <c r="C14644" t="s">
        <v>1015</v>
      </c>
      <c r="D14644" t="s">
        <v>1018</v>
      </c>
      <c r="E14644" s="26">
        <v>110</v>
      </c>
      <c r="G14644" t="s">
        <v>2734</v>
      </c>
    </row>
    <row r="14645" spans="1:7" x14ac:dyDescent="0.25">
      <c r="A14645" s="21" t="s">
        <v>2119</v>
      </c>
      <c r="B14645" s="1">
        <v>43034</v>
      </c>
      <c r="C14645" t="s">
        <v>1230</v>
      </c>
      <c r="D14645" t="s">
        <v>4166</v>
      </c>
      <c r="E14645"/>
      <c r="F14645" s="9">
        <v>213.75</v>
      </c>
      <c r="G14645" t="s">
        <v>1144</v>
      </c>
    </row>
    <row r="14646" spans="1:7" x14ac:dyDescent="0.25">
      <c r="A14646" s="21" t="s">
        <v>2119</v>
      </c>
      <c r="B14646" s="1">
        <v>43034</v>
      </c>
      <c r="C14646" t="s">
        <v>1230</v>
      </c>
      <c r="D14646" t="s">
        <v>4167</v>
      </c>
      <c r="E14646"/>
      <c r="F14646" s="9">
        <v>531.19000000000005</v>
      </c>
      <c r="G14646" t="s">
        <v>3879</v>
      </c>
    </row>
    <row r="14647" spans="1:7" x14ac:dyDescent="0.25">
      <c r="A14647" s="21" t="s">
        <v>2119</v>
      </c>
      <c r="B14647" s="1">
        <v>43034</v>
      </c>
      <c r="C14647" t="s">
        <v>1230</v>
      </c>
      <c r="D14647" t="s">
        <v>4168</v>
      </c>
      <c r="E14647"/>
      <c r="F14647" s="9">
        <v>190.7</v>
      </c>
      <c r="G14647" t="s">
        <v>4169</v>
      </c>
    </row>
    <row r="14648" spans="1:7" x14ac:dyDescent="0.25">
      <c r="A14648" s="21" t="s">
        <v>2119</v>
      </c>
      <c r="B14648" s="1">
        <v>43034</v>
      </c>
      <c r="C14648" t="s">
        <v>1230</v>
      </c>
      <c r="D14648" t="s">
        <v>4170</v>
      </c>
      <c r="E14648"/>
      <c r="F14648" s="9">
        <v>216.28</v>
      </c>
      <c r="G14648" t="s">
        <v>4157</v>
      </c>
    </row>
    <row r="14649" spans="1:7" x14ac:dyDescent="0.25">
      <c r="A14649" s="21" t="s">
        <v>2119</v>
      </c>
      <c r="B14649" s="1">
        <v>43034</v>
      </c>
      <c r="C14649" t="s">
        <v>1230</v>
      </c>
      <c r="D14649" t="s">
        <v>4171</v>
      </c>
      <c r="E14649"/>
      <c r="F14649" s="9">
        <v>639.29999999999995</v>
      </c>
      <c r="G14649" t="s">
        <v>4048</v>
      </c>
    </row>
    <row r="14650" spans="1:7" x14ac:dyDescent="0.25">
      <c r="A14650" s="21" t="s">
        <v>2119</v>
      </c>
      <c r="B14650" s="1">
        <v>43034</v>
      </c>
      <c r="C14650" t="s">
        <v>1230</v>
      </c>
      <c r="D14650" t="s">
        <v>4172</v>
      </c>
      <c r="E14650"/>
      <c r="F14650" s="9">
        <v>2055.23</v>
      </c>
      <c r="G14650" t="s">
        <v>4048</v>
      </c>
    </row>
    <row r="14651" spans="1:7" x14ac:dyDescent="0.25">
      <c r="A14651" s="21" t="s">
        <v>2119</v>
      </c>
      <c r="B14651" s="25">
        <v>43034</v>
      </c>
      <c r="C14651" t="s">
        <v>1015</v>
      </c>
      <c r="D14651" t="s">
        <v>1382</v>
      </c>
      <c r="E14651" s="26">
        <v>1550</v>
      </c>
      <c r="G14651" t="s">
        <v>2734</v>
      </c>
    </row>
    <row r="14652" spans="1:7" x14ac:dyDescent="0.25">
      <c r="A14652" s="21" t="s">
        <v>2119</v>
      </c>
      <c r="B14652" s="25">
        <v>43034</v>
      </c>
      <c r="C14652" t="s">
        <v>1015</v>
      </c>
      <c r="D14652" t="s">
        <v>726</v>
      </c>
      <c r="E14652" s="26">
        <v>950</v>
      </c>
      <c r="G14652" t="s">
        <v>2734</v>
      </c>
    </row>
    <row r="14653" spans="1:7" x14ac:dyDescent="0.25">
      <c r="A14653" s="21" t="s">
        <v>2119</v>
      </c>
      <c r="B14653" s="25">
        <v>43034</v>
      </c>
      <c r="C14653" t="s">
        <v>1015</v>
      </c>
      <c r="D14653" t="s">
        <v>1173</v>
      </c>
      <c r="E14653" s="26">
        <v>1100</v>
      </c>
      <c r="G14653" t="s">
        <v>3716</v>
      </c>
    </row>
    <row r="14654" spans="1:7" x14ac:dyDescent="0.25">
      <c r="A14654" s="21" t="s">
        <v>2119</v>
      </c>
      <c r="B14654" s="25">
        <v>43034</v>
      </c>
      <c r="C14654" t="s">
        <v>1015</v>
      </c>
      <c r="D14654" t="s">
        <v>525</v>
      </c>
      <c r="E14654" s="26">
        <v>15</v>
      </c>
      <c r="G14654" t="s">
        <v>525</v>
      </c>
    </row>
    <row r="14655" spans="1:7" x14ac:dyDescent="0.25">
      <c r="A14655" s="21" t="s">
        <v>2119</v>
      </c>
      <c r="B14655" s="25">
        <v>43034</v>
      </c>
      <c r="C14655" t="s">
        <v>21</v>
      </c>
      <c r="D14655" t="s">
        <v>4255</v>
      </c>
      <c r="E14655" s="26">
        <v>2625</v>
      </c>
      <c r="G14655" t="s">
        <v>3716</v>
      </c>
    </row>
    <row r="14656" spans="1:7" x14ac:dyDescent="0.25">
      <c r="A14656" s="21" t="s">
        <v>2119</v>
      </c>
      <c r="B14656" s="1">
        <v>43035</v>
      </c>
      <c r="C14656" t="s">
        <v>1230</v>
      </c>
      <c r="D14656" t="s">
        <v>4173</v>
      </c>
      <c r="E14656"/>
      <c r="F14656" s="9">
        <v>1237.3699999999999</v>
      </c>
      <c r="G14656" t="s">
        <v>3992</v>
      </c>
    </row>
    <row r="14657" spans="1:7" x14ac:dyDescent="0.25">
      <c r="A14657" s="21" t="s">
        <v>2119</v>
      </c>
      <c r="B14657" s="25">
        <v>43035</v>
      </c>
      <c r="C14657" t="s">
        <v>1015</v>
      </c>
      <c r="D14657" t="s">
        <v>1018</v>
      </c>
      <c r="E14657" s="26">
        <v>110</v>
      </c>
      <c r="G14657" t="s">
        <v>2734</v>
      </c>
    </row>
    <row r="14658" spans="1:7" x14ac:dyDescent="0.25">
      <c r="A14658" s="21" t="s">
        <v>2119</v>
      </c>
      <c r="B14658" s="25">
        <v>43035</v>
      </c>
      <c r="C14658" t="s">
        <v>1015</v>
      </c>
      <c r="D14658" t="s">
        <v>726</v>
      </c>
      <c r="E14658" s="26">
        <v>550</v>
      </c>
      <c r="G14658" t="s">
        <v>2734</v>
      </c>
    </row>
    <row r="14659" spans="1:7" x14ac:dyDescent="0.25">
      <c r="A14659" s="21" t="s">
        <v>2119</v>
      </c>
      <c r="B14659" s="25">
        <v>43035</v>
      </c>
      <c r="C14659" t="s">
        <v>1015</v>
      </c>
      <c r="D14659" t="s">
        <v>1382</v>
      </c>
      <c r="E14659" s="26">
        <v>200</v>
      </c>
      <c r="G14659" t="s">
        <v>2734</v>
      </c>
    </row>
    <row r="14660" spans="1:7" x14ac:dyDescent="0.25">
      <c r="A14660" s="21" t="s">
        <v>2119</v>
      </c>
      <c r="B14660" s="1">
        <v>43036</v>
      </c>
      <c r="C14660" t="s">
        <v>1230</v>
      </c>
      <c r="D14660" t="s">
        <v>4174</v>
      </c>
      <c r="E14660"/>
      <c r="F14660" s="9">
        <v>246.27</v>
      </c>
      <c r="G14660" t="s">
        <v>1144</v>
      </c>
    </row>
    <row r="14661" spans="1:7" x14ac:dyDescent="0.25">
      <c r="A14661" s="21" t="s">
        <v>2119</v>
      </c>
      <c r="B14661" s="1">
        <v>43036</v>
      </c>
      <c r="C14661" t="s">
        <v>1230</v>
      </c>
      <c r="D14661" t="s">
        <v>4175</v>
      </c>
      <c r="E14661"/>
      <c r="F14661" s="9">
        <v>1005.18</v>
      </c>
      <c r="G14661" t="s">
        <v>3879</v>
      </c>
    </row>
    <row r="14662" spans="1:7" x14ac:dyDescent="0.25">
      <c r="A14662" s="21" t="s">
        <v>2119</v>
      </c>
      <c r="B14662" s="1">
        <v>43036</v>
      </c>
      <c r="C14662" t="s">
        <v>1230</v>
      </c>
      <c r="D14662" t="s">
        <v>4176</v>
      </c>
      <c r="E14662"/>
      <c r="F14662" s="9">
        <v>208</v>
      </c>
      <c r="G14662" t="s">
        <v>4048</v>
      </c>
    </row>
    <row r="14663" spans="1:7" x14ac:dyDescent="0.25">
      <c r="A14663" s="21" t="s">
        <v>2119</v>
      </c>
      <c r="B14663" s="1">
        <v>43036</v>
      </c>
      <c r="C14663" t="s">
        <v>1230</v>
      </c>
      <c r="D14663" t="s">
        <v>4177</v>
      </c>
      <c r="E14663"/>
      <c r="F14663" s="9">
        <v>1917.69</v>
      </c>
      <c r="G14663" t="s">
        <v>1144</v>
      </c>
    </row>
    <row r="14664" spans="1:7" x14ac:dyDescent="0.25">
      <c r="A14664" s="21" t="s">
        <v>2119</v>
      </c>
      <c r="B14664" s="1">
        <v>43036</v>
      </c>
      <c r="C14664" t="s">
        <v>1230</v>
      </c>
      <c r="D14664" t="s">
        <v>4178</v>
      </c>
      <c r="E14664"/>
      <c r="F14664" s="9">
        <v>2110.3200000000002</v>
      </c>
      <c r="G14664" t="s">
        <v>1144</v>
      </c>
    </row>
    <row r="14665" spans="1:7" x14ac:dyDescent="0.25">
      <c r="A14665" s="21" t="s">
        <v>2119</v>
      </c>
      <c r="B14665" s="1">
        <v>43036</v>
      </c>
      <c r="C14665" t="s">
        <v>1230</v>
      </c>
      <c r="D14665" t="s">
        <v>4179</v>
      </c>
      <c r="E14665"/>
      <c r="F14665" s="9">
        <v>80.34</v>
      </c>
      <c r="G14665" t="s">
        <v>4048</v>
      </c>
    </row>
    <row r="14666" spans="1:7" x14ac:dyDescent="0.25">
      <c r="A14666" s="21" t="s">
        <v>2119</v>
      </c>
      <c r="B14666" s="1">
        <v>43038</v>
      </c>
      <c r="C14666" t="s">
        <v>1230</v>
      </c>
      <c r="D14666" t="s">
        <v>4180</v>
      </c>
      <c r="E14666"/>
      <c r="F14666" s="9">
        <v>85.1</v>
      </c>
      <c r="G14666" t="s">
        <v>3879</v>
      </c>
    </row>
    <row r="14667" spans="1:7" x14ac:dyDescent="0.25">
      <c r="A14667" s="21" t="s">
        <v>2119</v>
      </c>
      <c r="B14667" s="1">
        <v>43038</v>
      </c>
      <c r="C14667" t="s">
        <v>1230</v>
      </c>
      <c r="D14667" t="s">
        <v>4181</v>
      </c>
      <c r="E14667"/>
      <c r="F14667" s="9">
        <v>135.16</v>
      </c>
      <c r="G14667" t="s">
        <v>3879</v>
      </c>
    </row>
    <row r="14668" spans="1:7" x14ac:dyDescent="0.25">
      <c r="A14668" s="21" t="s">
        <v>2119</v>
      </c>
      <c r="B14668" s="1">
        <v>43038</v>
      </c>
      <c r="C14668" t="s">
        <v>1230</v>
      </c>
      <c r="D14668"/>
      <c r="E14668"/>
      <c r="F14668" s="9">
        <v>-47.01</v>
      </c>
      <c r="G14668" t="s">
        <v>4048</v>
      </c>
    </row>
    <row r="14669" spans="1:7" x14ac:dyDescent="0.25">
      <c r="A14669" s="21" t="s">
        <v>2119</v>
      </c>
      <c r="B14669" s="1">
        <v>43038</v>
      </c>
      <c r="C14669" t="s">
        <v>1230</v>
      </c>
      <c r="D14669" t="s">
        <v>4182</v>
      </c>
      <c r="E14669"/>
      <c r="F14669" s="9">
        <v>292.51</v>
      </c>
      <c r="G14669" t="s">
        <v>3879</v>
      </c>
    </row>
    <row r="14670" spans="1:7" x14ac:dyDescent="0.25">
      <c r="A14670" s="21" t="s">
        <v>2119</v>
      </c>
      <c r="B14670" s="1">
        <v>43038</v>
      </c>
      <c r="C14670" t="s">
        <v>1230</v>
      </c>
      <c r="D14670" t="s">
        <v>4183</v>
      </c>
      <c r="E14670"/>
      <c r="F14670" s="9">
        <v>1104.04</v>
      </c>
      <c r="G14670" t="s">
        <v>4048</v>
      </c>
    </row>
    <row r="14671" spans="1:7" x14ac:dyDescent="0.25">
      <c r="A14671" s="21" t="s">
        <v>2119</v>
      </c>
      <c r="B14671" s="25">
        <v>43038</v>
      </c>
      <c r="C14671" t="s">
        <v>1015</v>
      </c>
      <c r="D14671" t="s">
        <v>263</v>
      </c>
      <c r="E14671" s="26">
        <v>90</v>
      </c>
      <c r="G14671" t="s">
        <v>2734</v>
      </c>
    </row>
    <row r="14672" spans="1:7" x14ac:dyDescent="0.25">
      <c r="A14672" s="21" t="s">
        <v>2119</v>
      </c>
      <c r="B14672" s="25">
        <v>43038</v>
      </c>
      <c r="C14672" t="s">
        <v>1015</v>
      </c>
      <c r="D14672" t="s">
        <v>40</v>
      </c>
      <c r="E14672" s="26">
        <v>1500</v>
      </c>
      <c r="G14672" t="s">
        <v>4193</v>
      </c>
    </row>
    <row r="14673" spans="1:7" x14ac:dyDescent="0.25">
      <c r="A14673" s="21" t="s">
        <v>2119</v>
      </c>
      <c r="B14673" s="25">
        <v>43038</v>
      </c>
      <c r="C14673" t="s">
        <v>1015</v>
      </c>
      <c r="D14673" t="s">
        <v>40</v>
      </c>
      <c r="E14673" s="26">
        <v>1255</v>
      </c>
      <c r="G14673" t="s">
        <v>3874</v>
      </c>
    </row>
    <row r="14674" spans="1:7" x14ac:dyDescent="0.25">
      <c r="A14674" s="21" t="s">
        <v>2119</v>
      </c>
      <c r="B14674" s="25">
        <v>43038</v>
      </c>
      <c r="C14674" t="s">
        <v>1015</v>
      </c>
      <c r="D14674" t="s">
        <v>40</v>
      </c>
      <c r="E14674" s="26">
        <v>4245</v>
      </c>
      <c r="G14674" t="s">
        <v>1144</v>
      </c>
    </row>
    <row r="14675" spans="1:7" x14ac:dyDescent="0.25">
      <c r="A14675" s="21" t="s">
        <v>2119</v>
      </c>
      <c r="B14675" s="25">
        <v>43038</v>
      </c>
      <c r="C14675" t="s">
        <v>1015</v>
      </c>
      <c r="D14675" t="s">
        <v>40</v>
      </c>
      <c r="E14675" s="26">
        <v>1635</v>
      </c>
      <c r="G14675" t="s">
        <v>4048</v>
      </c>
    </row>
    <row r="14676" spans="1:7" x14ac:dyDescent="0.25">
      <c r="A14676" s="21" t="s">
        <v>2119</v>
      </c>
      <c r="B14676" s="25">
        <v>43038</v>
      </c>
      <c r="C14676" t="s">
        <v>1015</v>
      </c>
      <c r="D14676" t="s">
        <v>1382</v>
      </c>
      <c r="F14676" s="26">
        <v>250</v>
      </c>
      <c r="G14676" t="s">
        <v>3879</v>
      </c>
    </row>
    <row r="14677" spans="1:7" x14ac:dyDescent="0.25">
      <c r="A14677" s="21" t="s">
        <v>2119</v>
      </c>
      <c r="B14677" s="25">
        <v>43038</v>
      </c>
      <c r="C14677" t="s">
        <v>1015</v>
      </c>
      <c r="D14677" t="s">
        <v>1382</v>
      </c>
      <c r="E14677" s="26">
        <v>7000</v>
      </c>
      <c r="G14677" t="s">
        <v>3879</v>
      </c>
    </row>
    <row r="14678" spans="1:7" x14ac:dyDescent="0.25">
      <c r="A14678" s="21" t="s">
        <v>2119</v>
      </c>
      <c r="B14678" s="25">
        <v>43038</v>
      </c>
      <c r="C14678" t="s">
        <v>1015</v>
      </c>
      <c r="D14678" t="s">
        <v>1216</v>
      </c>
      <c r="E14678" s="26">
        <v>250</v>
      </c>
      <c r="G14678" t="s">
        <v>4048</v>
      </c>
    </row>
    <row r="14679" spans="1:7" x14ac:dyDescent="0.25">
      <c r="A14679" s="21" t="s">
        <v>2119</v>
      </c>
      <c r="B14679" s="25">
        <v>43038</v>
      </c>
      <c r="C14679" t="s">
        <v>1015</v>
      </c>
      <c r="D14679" t="s">
        <v>1216</v>
      </c>
      <c r="E14679" s="26">
        <v>700</v>
      </c>
      <c r="G14679" t="s">
        <v>4193</v>
      </c>
    </row>
    <row r="14680" spans="1:7" x14ac:dyDescent="0.25">
      <c r="A14680" s="21" t="s">
        <v>2119</v>
      </c>
      <c r="B14680" s="25">
        <v>43038</v>
      </c>
      <c r="C14680" t="s">
        <v>1015</v>
      </c>
      <c r="D14680" t="s">
        <v>3002</v>
      </c>
      <c r="E14680" s="26">
        <v>680</v>
      </c>
      <c r="G14680" t="s">
        <v>4193</v>
      </c>
    </row>
    <row r="14681" spans="1:7" x14ac:dyDescent="0.25">
      <c r="A14681" s="21" t="s">
        <v>2119</v>
      </c>
      <c r="B14681" s="25">
        <v>43038</v>
      </c>
      <c r="C14681" t="s">
        <v>21</v>
      </c>
      <c r="D14681" t="s">
        <v>40</v>
      </c>
      <c r="E14681" s="26">
        <v>1895</v>
      </c>
      <c r="G14681" t="s">
        <v>1632</v>
      </c>
    </row>
    <row r="14682" spans="1:7" x14ac:dyDescent="0.25">
      <c r="A14682" s="21" t="s">
        <v>2119</v>
      </c>
      <c r="B14682" s="25">
        <v>43038</v>
      </c>
      <c r="C14682" t="s">
        <v>21</v>
      </c>
      <c r="D14682" t="s">
        <v>40</v>
      </c>
      <c r="E14682" s="26">
        <v>150</v>
      </c>
      <c r="G14682" t="s">
        <v>259</v>
      </c>
    </row>
    <row r="14683" spans="1:7" x14ac:dyDescent="0.25">
      <c r="A14683" s="21" t="s">
        <v>2119</v>
      </c>
      <c r="B14683" s="25">
        <v>43038</v>
      </c>
      <c r="C14683" t="s">
        <v>21</v>
      </c>
      <c r="D14683" t="s">
        <v>1216</v>
      </c>
      <c r="E14683" s="26">
        <v>100</v>
      </c>
      <c r="G14683" t="s">
        <v>1632</v>
      </c>
    </row>
    <row r="14684" spans="1:7" x14ac:dyDescent="0.25">
      <c r="A14684" s="21" t="s">
        <v>2119</v>
      </c>
      <c r="B14684" s="25">
        <v>43038</v>
      </c>
      <c r="C14684" t="s">
        <v>21</v>
      </c>
      <c r="D14684" t="s">
        <v>1216</v>
      </c>
      <c r="E14684" s="26">
        <v>75</v>
      </c>
      <c r="G14684" t="s">
        <v>4048</v>
      </c>
    </row>
    <row r="14685" spans="1:7" x14ac:dyDescent="0.25">
      <c r="A14685" s="21" t="s">
        <v>2119</v>
      </c>
      <c r="B14685" s="25">
        <v>43038</v>
      </c>
      <c r="C14685" t="s">
        <v>21</v>
      </c>
      <c r="D14685" t="s">
        <v>452</v>
      </c>
      <c r="E14685" s="26">
        <v>2470</v>
      </c>
      <c r="G14685" t="s">
        <v>1632</v>
      </c>
    </row>
    <row r="14686" spans="1:7" x14ac:dyDescent="0.25">
      <c r="A14686" s="21" t="s">
        <v>2119</v>
      </c>
      <c r="B14686" s="1">
        <v>43039</v>
      </c>
      <c r="C14686" t="s">
        <v>1230</v>
      </c>
      <c r="D14686" t="s">
        <v>4184</v>
      </c>
      <c r="E14686"/>
      <c r="F14686" s="9">
        <v>258.95999999999998</v>
      </c>
      <c r="G14686" t="s">
        <v>3879</v>
      </c>
    </row>
    <row r="14687" spans="1:7" x14ac:dyDescent="0.25">
      <c r="A14687" s="21" t="s">
        <v>2119</v>
      </c>
      <c r="B14687" s="1">
        <v>43039</v>
      </c>
      <c r="C14687" t="s">
        <v>1230</v>
      </c>
      <c r="D14687" t="s">
        <v>4185</v>
      </c>
      <c r="E14687"/>
      <c r="F14687" s="9">
        <v>67.98</v>
      </c>
      <c r="G14687" t="s">
        <v>3879</v>
      </c>
    </row>
    <row r="14688" spans="1:7" x14ac:dyDescent="0.25">
      <c r="A14688" s="21" t="s">
        <v>2119</v>
      </c>
      <c r="B14688" s="1">
        <v>43039</v>
      </c>
      <c r="C14688" t="s">
        <v>1230</v>
      </c>
      <c r="D14688" t="s">
        <v>4186</v>
      </c>
      <c r="E14688"/>
      <c r="F14688" s="9">
        <v>289.85000000000002</v>
      </c>
      <c r="G14688" t="s">
        <v>1144</v>
      </c>
    </row>
    <row r="14689" spans="1:7" x14ac:dyDescent="0.25">
      <c r="A14689" s="21" t="s">
        <v>2119</v>
      </c>
      <c r="B14689" s="1">
        <v>43039</v>
      </c>
      <c r="C14689">
        <v>3014551503</v>
      </c>
      <c r="D14689" t="s">
        <v>4187</v>
      </c>
      <c r="E14689"/>
      <c r="F14689" s="9">
        <v>614.58000000000004</v>
      </c>
      <c r="G14689" t="s">
        <v>3874</v>
      </c>
    </row>
    <row r="14690" spans="1:7" x14ac:dyDescent="0.25">
      <c r="A14690" s="21" t="s">
        <v>2119</v>
      </c>
      <c r="B14690" s="1">
        <v>43040</v>
      </c>
      <c r="C14690">
        <v>3014551503</v>
      </c>
      <c r="D14690"/>
      <c r="E14690"/>
      <c r="F14690" s="9">
        <v>104.69</v>
      </c>
      <c r="G14690" t="s">
        <v>3879</v>
      </c>
    </row>
    <row r="14691" spans="1:7" x14ac:dyDescent="0.25">
      <c r="A14691" s="21" t="s">
        <v>2119</v>
      </c>
      <c r="B14691" s="1">
        <v>43040</v>
      </c>
      <c r="C14691" t="s">
        <v>6</v>
      </c>
      <c r="D14691" t="s">
        <v>4188</v>
      </c>
      <c r="E14691"/>
      <c r="F14691" s="9">
        <v>168.05</v>
      </c>
      <c r="G14691" t="s">
        <v>355</v>
      </c>
    </row>
    <row r="14692" spans="1:7" x14ac:dyDescent="0.25">
      <c r="A14692" s="21" t="s">
        <v>2119</v>
      </c>
      <c r="B14692" s="1">
        <v>43040</v>
      </c>
      <c r="C14692" t="s">
        <v>1230</v>
      </c>
      <c r="D14692" t="s">
        <v>4189</v>
      </c>
      <c r="E14692"/>
      <c r="F14692" s="9">
        <v>336.41</v>
      </c>
      <c r="G14692" t="s">
        <v>3716</v>
      </c>
    </row>
    <row r="14693" spans="1:7" x14ac:dyDescent="0.25">
      <c r="A14693" s="21" t="s">
        <v>2119</v>
      </c>
      <c r="B14693" s="1">
        <v>43040</v>
      </c>
      <c r="C14693" t="s">
        <v>6</v>
      </c>
      <c r="D14693" t="s">
        <v>4190</v>
      </c>
      <c r="E14693"/>
      <c r="F14693" s="9">
        <v>34.799999999999997</v>
      </c>
      <c r="G14693" t="s">
        <v>355</v>
      </c>
    </row>
    <row r="14694" spans="1:7" x14ac:dyDescent="0.25">
      <c r="A14694" s="21" t="s">
        <v>2119</v>
      </c>
      <c r="B14694" s="25">
        <v>43040</v>
      </c>
      <c r="C14694" t="s">
        <v>1015</v>
      </c>
      <c r="D14694" t="s">
        <v>65</v>
      </c>
      <c r="E14694" s="26">
        <v>800</v>
      </c>
      <c r="G14694" t="s">
        <v>2734</v>
      </c>
    </row>
    <row r="14695" spans="1:7" x14ac:dyDescent="0.25">
      <c r="A14695" s="21" t="s">
        <v>2119</v>
      </c>
      <c r="B14695" s="25">
        <v>43040</v>
      </c>
      <c r="C14695" t="s">
        <v>1015</v>
      </c>
      <c r="D14695" t="s">
        <v>726</v>
      </c>
      <c r="E14695" s="26">
        <v>500</v>
      </c>
      <c r="G14695" t="s">
        <v>4157</v>
      </c>
    </row>
    <row r="14696" spans="1:7" x14ac:dyDescent="0.25">
      <c r="A14696" s="21" t="s">
        <v>2119</v>
      </c>
      <c r="B14696" s="25">
        <v>43040</v>
      </c>
      <c r="C14696" t="s">
        <v>1015</v>
      </c>
      <c r="D14696" t="s">
        <v>2039</v>
      </c>
      <c r="E14696" s="26">
        <v>2600</v>
      </c>
      <c r="G14696" t="s">
        <v>3163</v>
      </c>
    </row>
    <row r="14697" spans="1:7" x14ac:dyDescent="0.25">
      <c r="A14697" s="21" t="s">
        <v>2119</v>
      </c>
      <c r="B14697" s="25">
        <v>43040</v>
      </c>
      <c r="C14697" t="s">
        <v>1015</v>
      </c>
      <c r="D14697" t="s">
        <v>4254</v>
      </c>
      <c r="E14697" s="26">
        <v>1686.67</v>
      </c>
      <c r="G14697" t="s">
        <v>4461</v>
      </c>
    </row>
    <row r="14698" spans="1:7" x14ac:dyDescent="0.25">
      <c r="A14698" s="21" t="s">
        <v>2119</v>
      </c>
      <c r="B14698" s="25">
        <v>43040</v>
      </c>
      <c r="C14698" t="s">
        <v>1015</v>
      </c>
      <c r="D14698" t="s">
        <v>4254</v>
      </c>
      <c r="E14698" s="26">
        <v>1186.67</v>
      </c>
      <c r="G14698" t="s">
        <v>4048</v>
      </c>
    </row>
    <row r="14699" spans="1:7" x14ac:dyDescent="0.25">
      <c r="A14699" s="21" t="s">
        <v>2119</v>
      </c>
      <c r="B14699" s="1">
        <v>43040</v>
      </c>
      <c r="C14699" t="s">
        <v>1015</v>
      </c>
      <c r="D14699" t="s">
        <v>4254</v>
      </c>
      <c r="E14699" s="26">
        <v>416.67</v>
      </c>
      <c r="G14699" t="s">
        <v>3870</v>
      </c>
    </row>
    <row r="14700" spans="1:7" x14ac:dyDescent="0.25">
      <c r="A14700" s="21" t="s">
        <v>2119</v>
      </c>
      <c r="B14700" s="25">
        <v>43040</v>
      </c>
      <c r="C14700" t="s">
        <v>21</v>
      </c>
      <c r="D14700" t="s">
        <v>2039</v>
      </c>
      <c r="E14700" s="26">
        <v>2685</v>
      </c>
      <c r="G14700" t="s">
        <v>2762</v>
      </c>
    </row>
    <row r="14701" spans="1:7" x14ac:dyDescent="0.25">
      <c r="A14701" s="21" t="s">
        <v>2119</v>
      </c>
      <c r="B14701" s="25">
        <v>43040</v>
      </c>
      <c r="C14701" t="s">
        <v>21</v>
      </c>
      <c r="D14701" t="s">
        <v>260</v>
      </c>
      <c r="E14701" s="26">
        <v>375</v>
      </c>
      <c r="G14701" t="s">
        <v>1556</v>
      </c>
    </row>
    <row r="14702" spans="1:7" x14ac:dyDescent="0.25">
      <c r="A14702" s="21" t="s">
        <v>2119</v>
      </c>
      <c r="B14702" s="25">
        <v>43040</v>
      </c>
      <c r="C14702" t="s">
        <v>6</v>
      </c>
      <c r="D14702" t="s">
        <v>216</v>
      </c>
      <c r="F14702" s="26">
        <v>109</v>
      </c>
      <c r="G14702" t="s">
        <v>4193</v>
      </c>
    </row>
    <row r="14703" spans="1:7" x14ac:dyDescent="0.25">
      <c r="A14703" s="21" t="s">
        <v>2119</v>
      </c>
      <c r="B14703" s="1">
        <v>43041</v>
      </c>
      <c r="C14703" t="s">
        <v>1230</v>
      </c>
      <c r="D14703" t="s">
        <v>4191</v>
      </c>
      <c r="E14703"/>
      <c r="F14703" s="9">
        <v>721.11</v>
      </c>
      <c r="G14703" t="s">
        <v>4048</v>
      </c>
    </row>
    <row r="14704" spans="1:7" x14ac:dyDescent="0.25">
      <c r="A14704" s="21" t="s">
        <v>2119</v>
      </c>
      <c r="B14704" s="1">
        <v>43041</v>
      </c>
      <c r="C14704" t="s">
        <v>1230</v>
      </c>
      <c r="D14704" t="s">
        <v>4192</v>
      </c>
      <c r="E14704"/>
      <c r="F14704" s="9">
        <v>397.57</v>
      </c>
      <c r="G14704" t="s">
        <v>4193</v>
      </c>
    </row>
    <row r="14705" spans="1:7" x14ac:dyDescent="0.25">
      <c r="A14705" s="21" t="s">
        <v>2119</v>
      </c>
      <c r="B14705" s="1">
        <v>43041</v>
      </c>
      <c r="C14705">
        <v>3014551503</v>
      </c>
      <c r="D14705" t="s">
        <v>4194</v>
      </c>
      <c r="E14705"/>
      <c r="F14705" s="9">
        <v>445.84</v>
      </c>
      <c r="G14705" t="s">
        <v>3874</v>
      </c>
    </row>
    <row r="14706" spans="1:7" x14ac:dyDescent="0.25">
      <c r="A14706" s="21" t="s">
        <v>2119</v>
      </c>
      <c r="B14706" s="1">
        <v>43041</v>
      </c>
      <c r="C14706" t="s">
        <v>1230</v>
      </c>
      <c r="D14706"/>
      <c r="E14706"/>
      <c r="F14706" s="9">
        <v>-100.87</v>
      </c>
      <c r="G14706" t="s">
        <v>3879</v>
      </c>
    </row>
    <row r="14707" spans="1:7" x14ac:dyDescent="0.25">
      <c r="A14707" s="21" t="s">
        <v>2119</v>
      </c>
      <c r="B14707" s="1">
        <v>43041</v>
      </c>
      <c r="C14707" t="s">
        <v>1230</v>
      </c>
      <c r="D14707" t="s">
        <v>4195</v>
      </c>
      <c r="E14707"/>
      <c r="F14707" s="9">
        <v>262.8</v>
      </c>
      <c r="G14707" t="s">
        <v>3879</v>
      </c>
    </row>
    <row r="14708" spans="1:7" x14ac:dyDescent="0.25">
      <c r="A14708" s="21" t="s">
        <v>2119</v>
      </c>
      <c r="B14708" s="1">
        <v>43041</v>
      </c>
      <c r="C14708" t="s">
        <v>1230</v>
      </c>
      <c r="D14708" t="s">
        <v>4196</v>
      </c>
      <c r="E14708"/>
      <c r="F14708" s="9">
        <v>1011.18</v>
      </c>
      <c r="G14708" t="s">
        <v>4193</v>
      </c>
    </row>
    <row r="14709" spans="1:7" x14ac:dyDescent="0.25">
      <c r="A14709" s="21" t="s">
        <v>2119</v>
      </c>
      <c r="B14709" s="1">
        <v>43041</v>
      </c>
      <c r="C14709" t="s">
        <v>1230</v>
      </c>
      <c r="D14709" t="s">
        <v>4197</v>
      </c>
      <c r="E14709"/>
      <c r="F14709" s="9">
        <v>360.11</v>
      </c>
      <c r="G14709" t="s">
        <v>1144</v>
      </c>
    </row>
    <row r="14710" spans="1:7" x14ac:dyDescent="0.25">
      <c r="A14710" s="21" t="s">
        <v>2119</v>
      </c>
      <c r="B14710" s="1">
        <v>43041</v>
      </c>
      <c r="C14710" t="s">
        <v>1230</v>
      </c>
      <c r="D14710" t="s">
        <v>4198</v>
      </c>
      <c r="E14710"/>
      <c r="F14710" s="9">
        <v>147.34</v>
      </c>
      <c r="G14710" t="s">
        <v>1144</v>
      </c>
    </row>
    <row r="14711" spans="1:7" x14ac:dyDescent="0.25">
      <c r="A14711" s="21" t="s">
        <v>2119</v>
      </c>
      <c r="B14711" s="1">
        <v>43041</v>
      </c>
      <c r="C14711" t="s">
        <v>1230</v>
      </c>
      <c r="D14711" t="s">
        <v>4199</v>
      </c>
      <c r="E14711"/>
      <c r="F14711" s="9">
        <v>1380.25</v>
      </c>
      <c r="G14711" t="s">
        <v>4193</v>
      </c>
    </row>
    <row r="14712" spans="1:7" x14ac:dyDescent="0.25">
      <c r="A14712" s="21" t="s">
        <v>2119</v>
      </c>
      <c r="B14712" s="25">
        <v>43041</v>
      </c>
      <c r="C14712" t="s">
        <v>1015</v>
      </c>
      <c r="D14712" t="s">
        <v>726</v>
      </c>
      <c r="E14712" s="26">
        <v>1300</v>
      </c>
      <c r="G14712" t="s">
        <v>4193</v>
      </c>
    </row>
    <row r="14713" spans="1:7" x14ac:dyDescent="0.25">
      <c r="A14713" s="21" t="s">
        <v>2119</v>
      </c>
      <c r="B14713" s="25">
        <v>43041</v>
      </c>
      <c r="C14713" t="s">
        <v>21</v>
      </c>
      <c r="D14713" t="s">
        <v>1147</v>
      </c>
      <c r="E14713" s="26">
        <v>340</v>
      </c>
      <c r="G14713" t="s">
        <v>4256</v>
      </c>
    </row>
    <row r="14714" spans="1:7" x14ac:dyDescent="0.25">
      <c r="A14714" s="21" t="s">
        <v>2119</v>
      </c>
      <c r="B14714" s="25">
        <v>43041</v>
      </c>
      <c r="C14714" t="s">
        <v>6</v>
      </c>
      <c r="D14714" t="s">
        <v>216</v>
      </c>
      <c r="F14714" s="26">
        <v>454</v>
      </c>
      <c r="G14714" t="s">
        <v>4193</v>
      </c>
    </row>
    <row r="14715" spans="1:7" x14ac:dyDescent="0.25">
      <c r="A14715" s="21" t="s">
        <v>2119</v>
      </c>
      <c r="B14715" s="1">
        <v>43042</v>
      </c>
      <c r="C14715" t="s">
        <v>1230</v>
      </c>
      <c r="D14715" t="s">
        <v>4200</v>
      </c>
      <c r="E14715"/>
      <c r="F14715" s="9">
        <v>385.05</v>
      </c>
      <c r="G14715" t="s">
        <v>4201</v>
      </c>
    </row>
    <row r="14716" spans="1:7" x14ac:dyDescent="0.25">
      <c r="A14716" s="21" t="s">
        <v>2119</v>
      </c>
      <c r="B14716" s="1">
        <v>43042</v>
      </c>
      <c r="C14716" t="s">
        <v>1230</v>
      </c>
      <c r="D14716" t="s">
        <v>4202</v>
      </c>
      <c r="E14716"/>
      <c r="F14716" s="9">
        <v>198.52</v>
      </c>
      <c r="G14716" t="s">
        <v>1144</v>
      </c>
    </row>
    <row r="14717" spans="1:7" x14ac:dyDescent="0.25">
      <c r="A14717" s="21" t="s">
        <v>2119</v>
      </c>
      <c r="B14717" s="1">
        <v>43042</v>
      </c>
      <c r="C14717" t="s">
        <v>1230</v>
      </c>
      <c r="D14717" t="s">
        <v>4203</v>
      </c>
      <c r="E14717"/>
      <c r="F14717" s="9">
        <v>622.02</v>
      </c>
      <c r="G14717" t="s">
        <v>4193</v>
      </c>
    </row>
    <row r="14718" spans="1:7" x14ac:dyDescent="0.25">
      <c r="A14718" s="21" t="s">
        <v>2119</v>
      </c>
      <c r="B14718" s="25">
        <v>43042</v>
      </c>
      <c r="C14718" t="s">
        <v>1015</v>
      </c>
      <c r="D14718" t="s">
        <v>4028</v>
      </c>
      <c r="E14718" s="26">
        <v>2000</v>
      </c>
      <c r="G14718" t="s">
        <v>4048</v>
      </c>
    </row>
    <row r="14719" spans="1:7" x14ac:dyDescent="0.25">
      <c r="A14719" s="21" t="s">
        <v>2119</v>
      </c>
      <c r="B14719" s="25">
        <v>43042</v>
      </c>
      <c r="C14719" t="s">
        <v>6</v>
      </c>
      <c r="D14719" t="s">
        <v>216</v>
      </c>
      <c r="F14719" s="26">
        <v>90.72</v>
      </c>
      <c r="G14719" t="s">
        <v>1144</v>
      </c>
    </row>
    <row r="14720" spans="1:7" x14ac:dyDescent="0.25">
      <c r="A14720" s="21" t="s">
        <v>2119</v>
      </c>
      <c r="B14720" s="1">
        <v>43043</v>
      </c>
      <c r="C14720" t="s">
        <v>6</v>
      </c>
      <c r="D14720" t="s">
        <v>4204</v>
      </c>
      <c r="E14720"/>
      <c r="F14720" s="9">
        <v>122.48</v>
      </c>
      <c r="G14720" t="s">
        <v>1144</v>
      </c>
    </row>
    <row r="14721" spans="1:7" x14ac:dyDescent="0.25">
      <c r="A14721" s="21" t="s">
        <v>2119</v>
      </c>
      <c r="B14721" s="1">
        <v>43043</v>
      </c>
      <c r="C14721" t="s">
        <v>6</v>
      </c>
      <c r="D14721" t="s">
        <v>4205</v>
      </c>
      <c r="E14721"/>
      <c r="F14721" s="9">
        <v>101.09</v>
      </c>
      <c r="G14721" t="s">
        <v>997</v>
      </c>
    </row>
    <row r="14722" spans="1:7" x14ac:dyDescent="0.25">
      <c r="A14722" s="21" t="s">
        <v>2119</v>
      </c>
      <c r="B14722" s="1">
        <v>43043</v>
      </c>
      <c r="C14722" t="s">
        <v>6</v>
      </c>
      <c r="D14722" t="s">
        <v>4206</v>
      </c>
      <c r="E14722"/>
      <c r="F14722" s="9">
        <v>68.16</v>
      </c>
      <c r="G14722" t="s">
        <v>355</v>
      </c>
    </row>
    <row r="14723" spans="1:7" x14ac:dyDescent="0.25">
      <c r="A14723" s="21" t="s">
        <v>2119</v>
      </c>
      <c r="B14723" s="1">
        <v>43043</v>
      </c>
      <c r="C14723" t="s">
        <v>1230</v>
      </c>
      <c r="D14723" t="s">
        <v>4207</v>
      </c>
      <c r="E14723"/>
      <c r="F14723" s="9">
        <v>1998.35</v>
      </c>
      <c r="G14723" t="s">
        <v>3879</v>
      </c>
    </row>
    <row r="14724" spans="1:7" x14ac:dyDescent="0.25">
      <c r="A14724" s="21" t="s">
        <v>2119</v>
      </c>
      <c r="B14724" s="1">
        <v>43043</v>
      </c>
      <c r="C14724" t="s">
        <v>1230</v>
      </c>
      <c r="D14724" t="s">
        <v>4208</v>
      </c>
      <c r="E14724"/>
      <c r="F14724" s="9">
        <v>440.72</v>
      </c>
      <c r="G14724" t="s">
        <v>4209</v>
      </c>
    </row>
    <row r="14725" spans="1:7" x14ac:dyDescent="0.25">
      <c r="A14725" s="21" t="s">
        <v>2119</v>
      </c>
      <c r="B14725" s="1">
        <v>43043</v>
      </c>
      <c r="C14725" t="s">
        <v>6</v>
      </c>
      <c r="D14725" t="s">
        <v>4210</v>
      </c>
      <c r="E14725"/>
      <c r="F14725" s="9">
        <v>77.11</v>
      </c>
      <c r="G14725" t="s">
        <v>355</v>
      </c>
    </row>
    <row r="14726" spans="1:7" x14ac:dyDescent="0.25">
      <c r="A14726" s="21" t="s">
        <v>2119</v>
      </c>
      <c r="B14726" s="1">
        <v>43043</v>
      </c>
      <c r="C14726" t="s">
        <v>1230</v>
      </c>
      <c r="D14726" t="s">
        <v>4211</v>
      </c>
      <c r="E14726"/>
      <c r="F14726" s="9">
        <v>289.47000000000003</v>
      </c>
      <c r="G14726" t="s">
        <v>4193</v>
      </c>
    </row>
    <row r="14727" spans="1:7" x14ac:dyDescent="0.25">
      <c r="A14727" s="21" t="s">
        <v>2119</v>
      </c>
      <c r="B14727" s="1">
        <v>43043</v>
      </c>
      <c r="C14727" t="s">
        <v>1230</v>
      </c>
      <c r="D14727" t="s">
        <v>4212</v>
      </c>
      <c r="E14727"/>
      <c r="F14727" s="9">
        <v>577.29</v>
      </c>
      <c r="G14727" t="s">
        <v>4048</v>
      </c>
    </row>
    <row r="14728" spans="1:7" x14ac:dyDescent="0.25">
      <c r="A14728" s="21" t="s">
        <v>2119</v>
      </c>
      <c r="B14728" s="1">
        <v>43045</v>
      </c>
      <c r="C14728" t="s">
        <v>1230</v>
      </c>
      <c r="D14728" t="s">
        <v>4213</v>
      </c>
      <c r="E14728"/>
      <c r="F14728" s="9">
        <v>126.97</v>
      </c>
      <c r="G14728" t="s">
        <v>1144</v>
      </c>
    </row>
    <row r="14729" spans="1:7" x14ac:dyDescent="0.25">
      <c r="A14729" s="21" t="s">
        <v>2119</v>
      </c>
      <c r="B14729" s="1">
        <v>43045</v>
      </c>
      <c r="C14729" t="s">
        <v>1230</v>
      </c>
      <c r="D14729" t="s">
        <v>4214</v>
      </c>
      <c r="E14729"/>
      <c r="F14729" s="9">
        <v>469.95</v>
      </c>
      <c r="G14729" t="s">
        <v>3879</v>
      </c>
    </row>
    <row r="14730" spans="1:7" x14ac:dyDescent="0.25">
      <c r="A14730" s="21" t="s">
        <v>2119</v>
      </c>
      <c r="B14730" s="1">
        <v>43045</v>
      </c>
      <c r="C14730">
        <v>3014551503</v>
      </c>
      <c r="D14730"/>
      <c r="E14730"/>
      <c r="F14730" s="9">
        <v>-17.86</v>
      </c>
      <c r="G14730" t="s">
        <v>4215</v>
      </c>
    </row>
    <row r="14731" spans="1:7" x14ac:dyDescent="0.25">
      <c r="A14731" s="21" t="s">
        <v>2119</v>
      </c>
      <c r="B14731" s="1">
        <v>43045</v>
      </c>
      <c r="C14731">
        <v>3014551503</v>
      </c>
      <c r="D14731" t="s">
        <v>4216</v>
      </c>
      <c r="E14731"/>
      <c r="F14731" s="9">
        <v>52.53</v>
      </c>
      <c r="G14731" t="s">
        <v>4215</v>
      </c>
    </row>
    <row r="14732" spans="1:7" x14ac:dyDescent="0.25">
      <c r="A14732" s="21" t="s">
        <v>2119</v>
      </c>
      <c r="B14732" s="1">
        <v>43045</v>
      </c>
      <c r="C14732" t="s">
        <v>6</v>
      </c>
      <c r="D14732" t="s">
        <v>4217</v>
      </c>
      <c r="E14732"/>
      <c r="F14732" s="9">
        <v>179.03</v>
      </c>
      <c r="G14732" t="s">
        <v>355</v>
      </c>
    </row>
    <row r="14733" spans="1:7" x14ac:dyDescent="0.25">
      <c r="A14733" s="21" t="s">
        <v>2119</v>
      </c>
      <c r="B14733" s="1">
        <v>43045</v>
      </c>
      <c r="C14733" t="s">
        <v>1230</v>
      </c>
      <c r="D14733" t="s">
        <v>4218</v>
      </c>
      <c r="E14733"/>
      <c r="F14733" s="9">
        <v>410.29</v>
      </c>
      <c r="G14733" t="s">
        <v>4157</v>
      </c>
    </row>
    <row r="14734" spans="1:7" x14ac:dyDescent="0.25">
      <c r="A14734" s="21" t="s">
        <v>2119</v>
      </c>
      <c r="B14734" s="1">
        <v>43045</v>
      </c>
      <c r="C14734" t="s">
        <v>1230</v>
      </c>
      <c r="D14734" t="s">
        <v>4219</v>
      </c>
      <c r="E14734"/>
      <c r="F14734" s="9">
        <v>692.76</v>
      </c>
      <c r="G14734" t="s">
        <v>4048</v>
      </c>
    </row>
    <row r="14735" spans="1:7" x14ac:dyDescent="0.25">
      <c r="A14735" s="21" t="s">
        <v>2119</v>
      </c>
      <c r="B14735" s="1">
        <v>43045</v>
      </c>
      <c r="C14735">
        <v>3014551503</v>
      </c>
      <c r="D14735" t="s">
        <v>4220</v>
      </c>
      <c r="E14735"/>
      <c r="F14735" s="9">
        <v>39.56</v>
      </c>
      <c r="G14735" t="s">
        <v>4215</v>
      </c>
    </row>
    <row r="14736" spans="1:7" x14ac:dyDescent="0.25">
      <c r="A14736" s="21" t="s">
        <v>2119</v>
      </c>
      <c r="B14736" s="1">
        <v>43045</v>
      </c>
      <c r="C14736" t="s">
        <v>1230</v>
      </c>
      <c r="D14736" t="s">
        <v>4221</v>
      </c>
      <c r="E14736"/>
      <c r="F14736" s="9">
        <v>156.88</v>
      </c>
      <c r="G14736" t="s">
        <v>4193</v>
      </c>
    </row>
    <row r="14737" spans="1:7" x14ac:dyDescent="0.25">
      <c r="A14737" s="21" t="s">
        <v>2119</v>
      </c>
      <c r="B14737" s="25">
        <v>43045</v>
      </c>
      <c r="C14737" t="s">
        <v>1015</v>
      </c>
      <c r="D14737" t="s">
        <v>1419</v>
      </c>
      <c r="E14737" s="26">
        <v>3700</v>
      </c>
      <c r="G14737" t="s">
        <v>4193</v>
      </c>
    </row>
    <row r="14738" spans="1:7" x14ac:dyDescent="0.25">
      <c r="A14738" s="21" t="s">
        <v>2119</v>
      </c>
      <c r="B14738" s="25">
        <v>43045</v>
      </c>
      <c r="C14738" t="s">
        <v>1015</v>
      </c>
      <c r="D14738" t="s">
        <v>1419</v>
      </c>
      <c r="E14738" s="26">
        <v>3600</v>
      </c>
      <c r="G14738" t="s">
        <v>3879</v>
      </c>
    </row>
    <row r="14739" spans="1:7" x14ac:dyDescent="0.25">
      <c r="A14739" s="21" t="s">
        <v>2119</v>
      </c>
      <c r="B14739" s="25">
        <v>43045</v>
      </c>
      <c r="C14739" t="s">
        <v>21</v>
      </c>
      <c r="D14739" t="s">
        <v>40</v>
      </c>
      <c r="E14739" s="26">
        <v>845</v>
      </c>
      <c r="G14739" t="s">
        <v>355</v>
      </c>
    </row>
    <row r="14740" spans="1:7" x14ac:dyDescent="0.25">
      <c r="A14740" s="21" t="s">
        <v>2119</v>
      </c>
      <c r="B14740" s="25">
        <v>43045</v>
      </c>
      <c r="C14740" t="s">
        <v>21</v>
      </c>
      <c r="D14740" t="s">
        <v>36</v>
      </c>
      <c r="E14740" s="26">
        <v>1500</v>
      </c>
      <c r="G14740" t="s">
        <v>4257</v>
      </c>
    </row>
    <row r="14741" spans="1:7" x14ac:dyDescent="0.25">
      <c r="A14741" s="21" t="s">
        <v>2119</v>
      </c>
      <c r="B14741" s="1">
        <v>43046</v>
      </c>
      <c r="C14741" t="s">
        <v>1230</v>
      </c>
      <c r="D14741" t="s">
        <v>4222</v>
      </c>
      <c r="E14741"/>
      <c r="F14741" s="9">
        <v>240.83</v>
      </c>
      <c r="G14741" t="s">
        <v>1144</v>
      </c>
    </row>
    <row r="14742" spans="1:7" x14ac:dyDescent="0.25">
      <c r="A14742" s="21" t="s">
        <v>2119</v>
      </c>
      <c r="B14742" s="1">
        <v>43046</v>
      </c>
      <c r="C14742" t="s">
        <v>1230</v>
      </c>
      <c r="D14742" t="s">
        <v>4223</v>
      </c>
      <c r="E14742"/>
      <c r="F14742" s="9">
        <v>370.42</v>
      </c>
      <c r="G14742" t="s">
        <v>4201</v>
      </c>
    </row>
    <row r="14743" spans="1:7" x14ac:dyDescent="0.25">
      <c r="A14743" s="21" t="s">
        <v>2119</v>
      </c>
      <c r="B14743" s="1">
        <v>43046</v>
      </c>
      <c r="C14743" t="s">
        <v>1230</v>
      </c>
      <c r="D14743" t="s">
        <v>4224</v>
      </c>
      <c r="E14743"/>
      <c r="F14743" s="9">
        <v>323.99</v>
      </c>
      <c r="G14743" t="s">
        <v>4157</v>
      </c>
    </row>
    <row r="14744" spans="1:7" x14ac:dyDescent="0.25">
      <c r="A14744" s="21" t="s">
        <v>2119</v>
      </c>
      <c r="B14744" s="1">
        <v>43046</v>
      </c>
      <c r="C14744" t="s">
        <v>6</v>
      </c>
      <c r="D14744" t="s">
        <v>4225</v>
      </c>
      <c r="E14744"/>
      <c r="F14744" s="9">
        <v>579.84</v>
      </c>
      <c r="G14744" t="s">
        <v>62</v>
      </c>
    </row>
    <row r="14745" spans="1:7" x14ac:dyDescent="0.25">
      <c r="A14745" s="21" t="s">
        <v>2119</v>
      </c>
      <c r="B14745" s="1">
        <v>43046</v>
      </c>
      <c r="C14745">
        <v>3014551503</v>
      </c>
      <c r="D14745" t="s">
        <v>4226</v>
      </c>
      <c r="E14745"/>
      <c r="F14745" s="9">
        <v>14.81</v>
      </c>
      <c r="G14745" t="s">
        <v>4048</v>
      </c>
    </row>
    <row r="14746" spans="1:7" x14ac:dyDescent="0.25">
      <c r="A14746" s="21" t="s">
        <v>2119</v>
      </c>
      <c r="B14746" s="1">
        <v>43046</v>
      </c>
      <c r="C14746" t="s">
        <v>1230</v>
      </c>
      <c r="D14746" t="s">
        <v>4227</v>
      </c>
      <c r="E14746"/>
      <c r="F14746" s="9">
        <v>470.38</v>
      </c>
      <c r="G14746" t="s">
        <v>4193</v>
      </c>
    </row>
    <row r="14747" spans="1:7" x14ac:dyDescent="0.25">
      <c r="A14747" s="21" t="s">
        <v>2119</v>
      </c>
      <c r="B14747" s="1">
        <v>43046</v>
      </c>
      <c r="C14747" t="s">
        <v>1230</v>
      </c>
      <c r="D14747" t="s">
        <v>4228</v>
      </c>
      <c r="E14747"/>
      <c r="F14747" s="9">
        <v>440.21</v>
      </c>
      <c r="G14747" t="s">
        <v>4048</v>
      </c>
    </row>
    <row r="14748" spans="1:7" x14ac:dyDescent="0.25">
      <c r="A14748" s="21" t="s">
        <v>2119</v>
      </c>
      <c r="B14748" s="1">
        <v>43046</v>
      </c>
      <c r="C14748" t="s">
        <v>1230</v>
      </c>
      <c r="D14748" t="s">
        <v>4229</v>
      </c>
      <c r="E14748"/>
      <c r="F14748" s="9">
        <v>138.26</v>
      </c>
      <c r="G14748" t="s">
        <v>4048</v>
      </c>
    </row>
    <row r="14749" spans="1:7" x14ac:dyDescent="0.25">
      <c r="A14749" s="21" t="s">
        <v>2119</v>
      </c>
      <c r="B14749" s="25">
        <v>43046</v>
      </c>
      <c r="C14749" t="s">
        <v>1015</v>
      </c>
      <c r="D14749" t="s">
        <v>40</v>
      </c>
      <c r="E14749" s="26">
        <v>1755</v>
      </c>
      <c r="G14749" t="s">
        <v>1144</v>
      </c>
    </row>
    <row r="14750" spans="1:7" x14ac:dyDescent="0.25">
      <c r="A14750" s="21" t="s">
        <v>2119</v>
      </c>
      <c r="B14750" s="25">
        <v>43046</v>
      </c>
      <c r="C14750" t="s">
        <v>1015</v>
      </c>
      <c r="D14750" t="s">
        <v>40</v>
      </c>
      <c r="E14750" s="26">
        <v>1270</v>
      </c>
      <c r="G14750" t="s">
        <v>3874</v>
      </c>
    </row>
    <row r="14751" spans="1:7" x14ac:dyDescent="0.25">
      <c r="A14751" s="21" t="s">
        <v>2119</v>
      </c>
      <c r="B14751" s="25">
        <v>43046</v>
      </c>
      <c r="C14751" t="s">
        <v>1015</v>
      </c>
      <c r="D14751" t="s">
        <v>40</v>
      </c>
      <c r="E14751" s="26">
        <v>650</v>
      </c>
      <c r="G14751" t="s">
        <v>4209</v>
      </c>
    </row>
    <row r="14752" spans="1:7" x14ac:dyDescent="0.25">
      <c r="A14752" s="21" t="s">
        <v>2119</v>
      </c>
      <c r="B14752" s="1">
        <v>43047</v>
      </c>
      <c r="C14752" t="s">
        <v>1230</v>
      </c>
      <c r="D14752" t="s">
        <v>4230</v>
      </c>
      <c r="E14752"/>
      <c r="F14752" s="9">
        <v>329.54</v>
      </c>
      <c r="G14752" t="s">
        <v>1144</v>
      </c>
    </row>
    <row r="14753" spans="1:7" x14ac:dyDescent="0.25">
      <c r="A14753" s="21" t="s">
        <v>2119</v>
      </c>
      <c r="B14753" s="1">
        <v>43047</v>
      </c>
      <c r="C14753" t="s">
        <v>1230</v>
      </c>
      <c r="D14753" t="s">
        <v>4231</v>
      </c>
      <c r="E14753"/>
      <c r="F14753" s="9">
        <v>423.37</v>
      </c>
      <c r="G14753" t="s">
        <v>1144</v>
      </c>
    </row>
    <row r="14754" spans="1:7" x14ac:dyDescent="0.25">
      <c r="A14754" s="21" t="s">
        <v>2119</v>
      </c>
      <c r="B14754" s="1">
        <v>43047</v>
      </c>
      <c r="C14754">
        <v>3014551503</v>
      </c>
      <c r="D14754" t="s">
        <v>4232</v>
      </c>
      <c r="E14754"/>
      <c r="F14754" s="9">
        <v>775.67</v>
      </c>
      <c r="G14754" t="s">
        <v>3874</v>
      </c>
    </row>
    <row r="14755" spans="1:7" x14ac:dyDescent="0.25">
      <c r="A14755" s="21" t="s">
        <v>2119</v>
      </c>
      <c r="B14755" s="1">
        <v>43047</v>
      </c>
      <c r="C14755" t="s">
        <v>1230</v>
      </c>
      <c r="D14755" t="s">
        <v>4233</v>
      </c>
      <c r="E14755"/>
      <c r="F14755" s="9">
        <v>662.03</v>
      </c>
      <c r="G14755" t="s">
        <v>3879</v>
      </c>
    </row>
    <row r="14756" spans="1:7" x14ac:dyDescent="0.25">
      <c r="A14756" s="21" t="s">
        <v>2119</v>
      </c>
      <c r="B14756" s="1">
        <v>43047</v>
      </c>
      <c r="C14756">
        <v>3014551503</v>
      </c>
      <c r="D14756" t="s">
        <v>4234</v>
      </c>
      <c r="E14756"/>
      <c r="F14756" s="9">
        <v>44.76</v>
      </c>
      <c r="G14756" t="s">
        <v>4215</v>
      </c>
    </row>
    <row r="14757" spans="1:7" x14ac:dyDescent="0.25">
      <c r="A14757" s="21" t="s">
        <v>2119</v>
      </c>
      <c r="B14757" s="25">
        <v>43047</v>
      </c>
      <c r="C14757" t="s">
        <v>1015</v>
      </c>
      <c r="D14757" t="s">
        <v>726</v>
      </c>
      <c r="E14757" s="26">
        <v>500</v>
      </c>
      <c r="G14757" t="s">
        <v>4193</v>
      </c>
    </row>
    <row r="14758" spans="1:7" x14ac:dyDescent="0.25">
      <c r="A14758" s="21" t="s">
        <v>2119</v>
      </c>
      <c r="B14758" s="25">
        <v>43047</v>
      </c>
      <c r="C14758" t="s">
        <v>6</v>
      </c>
      <c r="D14758" t="s">
        <v>1112</v>
      </c>
      <c r="F14758" s="26">
        <v>3021.85</v>
      </c>
      <c r="G14758" t="s">
        <v>4193</v>
      </c>
    </row>
    <row r="14759" spans="1:7" x14ac:dyDescent="0.25">
      <c r="A14759" s="21" t="s">
        <v>2119</v>
      </c>
      <c r="B14759" s="1">
        <v>43048</v>
      </c>
      <c r="C14759" t="s">
        <v>1230</v>
      </c>
      <c r="D14759" t="s">
        <v>4235</v>
      </c>
      <c r="E14759"/>
      <c r="F14759" s="9">
        <v>145.75</v>
      </c>
      <c r="G14759" t="s">
        <v>4048</v>
      </c>
    </row>
    <row r="14760" spans="1:7" x14ac:dyDescent="0.25">
      <c r="A14760" s="21" t="s">
        <v>2119</v>
      </c>
      <c r="B14760" s="1">
        <v>43048</v>
      </c>
      <c r="C14760" t="s">
        <v>1230</v>
      </c>
      <c r="D14760" t="s">
        <v>4236</v>
      </c>
      <c r="E14760"/>
      <c r="F14760" s="9">
        <v>165.7</v>
      </c>
      <c r="G14760" t="s">
        <v>3874</v>
      </c>
    </row>
    <row r="14761" spans="1:7" x14ac:dyDescent="0.25">
      <c r="A14761" s="21" t="s">
        <v>2119</v>
      </c>
      <c r="B14761" s="1">
        <v>43048</v>
      </c>
      <c r="C14761" t="s">
        <v>1230</v>
      </c>
      <c r="D14761" t="s">
        <v>4237</v>
      </c>
      <c r="E14761"/>
      <c r="F14761" s="9">
        <v>253.69</v>
      </c>
      <c r="G14761" t="s">
        <v>3905</v>
      </c>
    </row>
    <row r="14762" spans="1:7" x14ac:dyDescent="0.25">
      <c r="A14762" s="21" t="s">
        <v>2119</v>
      </c>
      <c r="B14762" s="1">
        <v>43048</v>
      </c>
      <c r="C14762" t="s">
        <v>1230</v>
      </c>
      <c r="D14762" t="s">
        <v>4238</v>
      </c>
      <c r="E14762"/>
      <c r="F14762" s="9">
        <v>203.81</v>
      </c>
      <c r="G14762" t="s">
        <v>4048</v>
      </c>
    </row>
    <row r="14763" spans="1:7" x14ac:dyDescent="0.25">
      <c r="A14763" s="21" t="s">
        <v>2119</v>
      </c>
      <c r="B14763" s="1">
        <v>43048</v>
      </c>
      <c r="C14763" t="s">
        <v>1230</v>
      </c>
      <c r="D14763" t="s">
        <v>4239</v>
      </c>
      <c r="E14763"/>
      <c r="F14763" s="9">
        <v>84.16</v>
      </c>
      <c r="G14763" t="s">
        <v>4157</v>
      </c>
    </row>
    <row r="14764" spans="1:7" x14ac:dyDescent="0.25">
      <c r="A14764" s="21" t="s">
        <v>2119</v>
      </c>
      <c r="B14764" s="1">
        <v>43048</v>
      </c>
      <c r="C14764" t="s">
        <v>1230</v>
      </c>
      <c r="D14764" t="s">
        <v>4240</v>
      </c>
      <c r="E14764"/>
      <c r="F14764" s="9">
        <v>1817.59</v>
      </c>
      <c r="G14764" t="s">
        <v>4157</v>
      </c>
    </row>
    <row r="14765" spans="1:7" x14ac:dyDescent="0.25">
      <c r="A14765" s="21" t="s">
        <v>2119</v>
      </c>
      <c r="B14765" s="1">
        <v>43049</v>
      </c>
      <c r="C14765" t="s">
        <v>1230</v>
      </c>
      <c r="D14765" t="s">
        <v>4241</v>
      </c>
      <c r="E14765"/>
      <c r="F14765" s="9">
        <v>533.53</v>
      </c>
      <c r="G14765" t="s">
        <v>3879</v>
      </c>
    </row>
    <row r="14766" spans="1:7" x14ac:dyDescent="0.25">
      <c r="A14766" s="21" t="s">
        <v>2119</v>
      </c>
      <c r="B14766" s="1">
        <v>43049</v>
      </c>
      <c r="C14766" t="s">
        <v>1230</v>
      </c>
      <c r="D14766" t="s">
        <v>4242</v>
      </c>
      <c r="E14766"/>
      <c r="F14766" s="9">
        <v>95.88</v>
      </c>
      <c r="G14766" t="s">
        <v>3879</v>
      </c>
    </row>
    <row r="14767" spans="1:7" x14ac:dyDescent="0.25">
      <c r="A14767" s="21" t="s">
        <v>2119</v>
      </c>
      <c r="B14767" s="1">
        <v>43049</v>
      </c>
      <c r="C14767" t="s">
        <v>6</v>
      </c>
      <c r="D14767" t="s">
        <v>4243</v>
      </c>
      <c r="E14767"/>
      <c r="F14767" s="9">
        <v>221.33</v>
      </c>
      <c r="G14767" t="s">
        <v>4048</v>
      </c>
    </row>
    <row r="14768" spans="1:7" x14ac:dyDescent="0.25">
      <c r="A14768" s="21" t="s">
        <v>2119</v>
      </c>
      <c r="B14768" s="1">
        <v>43049</v>
      </c>
      <c r="C14768" t="s">
        <v>1230</v>
      </c>
      <c r="D14768" t="s">
        <v>4244</v>
      </c>
      <c r="E14768"/>
      <c r="F14768" s="9">
        <v>190.67</v>
      </c>
      <c r="G14768" t="s">
        <v>4048</v>
      </c>
    </row>
    <row r="14769" spans="1:7" x14ac:dyDescent="0.25">
      <c r="A14769" s="21" t="s">
        <v>2119</v>
      </c>
      <c r="B14769" s="1">
        <v>43049</v>
      </c>
      <c r="C14769" t="s">
        <v>1230</v>
      </c>
      <c r="D14769" t="s">
        <v>4245</v>
      </c>
      <c r="E14769"/>
      <c r="F14769" s="9">
        <v>907.68</v>
      </c>
      <c r="G14769" t="s">
        <v>4157</v>
      </c>
    </row>
    <row r="14770" spans="1:7" x14ac:dyDescent="0.25">
      <c r="A14770" s="21" t="s">
        <v>2119</v>
      </c>
      <c r="B14770" s="1">
        <v>43049</v>
      </c>
      <c r="C14770" t="s">
        <v>1230</v>
      </c>
      <c r="D14770" t="s">
        <v>4246</v>
      </c>
      <c r="E14770"/>
      <c r="F14770" s="9">
        <v>376.22</v>
      </c>
      <c r="G14770" t="s">
        <v>1144</v>
      </c>
    </row>
    <row r="14771" spans="1:7" x14ac:dyDescent="0.25">
      <c r="A14771" s="21" t="s">
        <v>2119</v>
      </c>
      <c r="B14771" s="1">
        <v>43049</v>
      </c>
      <c r="C14771" t="s">
        <v>1230</v>
      </c>
      <c r="D14771" t="s">
        <v>4247</v>
      </c>
      <c r="E14771"/>
      <c r="F14771" s="9">
        <v>195.74</v>
      </c>
      <c r="G14771" t="s">
        <v>4048</v>
      </c>
    </row>
    <row r="14772" spans="1:7" x14ac:dyDescent="0.25">
      <c r="A14772" s="21" t="s">
        <v>2119</v>
      </c>
      <c r="B14772" s="25">
        <v>43049</v>
      </c>
      <c r="C14772" t="s">
        <v>1015</v>
      </c>
      <c r="D14772" t="s">
        <v>4028</v>
      </c>
      <c r="E14772" s="26">
        <v>2500</v>
      </c>
      <c r="G14772" t="s">
        <v>4048</v>
      </c>
    </row>
    <row r="14773" spans="1:7" x14ac:dyDescent="0.25">
      <c r="A14773" s="21" t="s">
        <v>2119</v>
      </c>
      <c r="B14773" s="1">
        <v>43050</v>
      </c>
      <c r="C14773" t="s">
        <v>1230</v>
      </c>
      <c r="D14773" t="s">
        <v>4248</v>
      </c>
      <c r="E14773"/>
      <c r="F14773" s="9">
        <v>237.06</v>
      </c>
      <c r="G14773" t="s">
        <v>1144</v>
      </c>
    </row>
    <row r="14774" spans="1:7" x14ac:dyDescent="0.25">
      <c r="A14774" s="21" t="s">
        <v>2119</v>
      </c>
      <c r="B14774" s="1">
        <v>43050</v>
      </c>
      <c r="C14774" t="s">
        <v>6</v>
      </c>
      <c r="D14774" t="s">
        <v>4249</v>
      </c>
      <c r="E14774"/>
      <c r="F14774" s="9">
        <v>670.62</v>
      </c>
      <c r="G14774" t="s">
        <v>306</v>
      </c>
    </row>
    <row r="14775" spans="1:7" x14ac:dyDescent="0.25">
      <c r="A14775" s="21" t="s">
        <v>2119</v>
      </c>
      <c r="B14775" s="1">
        <v>43050</v>
      </c>
      <c r="C14775" t="s">
        <v>1230</v>
      </c>
      <c r="D14775" t="s">
        <v>4250</v>
      </c>
      <c r="E14775"/>
      <c r="F14775" s="9">
        <v>189.38</v>
      </c>
      <c r="G14775" t="s">
        <v>4157</v>
      </c>
    </row>
    <row r="14776" spans="1:7" x14ac:dyDescent="0.25">
      <c r="A14776" s="21" t="s">
        <v>2119</v>
      </c>
      <c r="B14776" s="1">
        <v>43050</v>
      </c>
      <c r="C14776" t="s">
        <v>1230</v>
      </c>
      <c r="D14776" t="s">
        <v>4251</v>
      </c>
      <c r="E14776"/>
      <c r="F14776" s="9">
        <v>160.02000000000001</v>
      </c>
      <c r="G14776" t="s">
        <v>3879</v>
      </c>
    </row>
    <row r="14777" spans="1:7" x14ac:dyDescent="0.25">
      <c r="A14777" s="21" t="s">
        <v>2119</v>
      </c>
      <c r="B14777" s="25">
        <v>43052</v>
      </c>
      <c r="C14777" t="s">
        <v>1015</v>
      </c>
      <c r="D14777" t="s">
        <v>1018</v>
      </c>
      <c r="E14777" s="26">
        <v>110</v>
      </c>
      <c r="G14777" t="s">
        <v>2734</v>
      </c>
    </row>
    <row r="14778" spans="1:7" x14ac:dyDescent="0.25">
      <c r="A14778" t="s">
        <v>2119</v>
      </c>
      <c r="B14778" s="25">
        <v>43052</v>
      </c>
      <c r="C14778" t="s">
        <v>1015</v>
      </c>
      <c r="D14778" t="s">
        <v>3707</v>
      </c>
      <c r="E14778" s="26">
        <v>1700</v>
      </c>
      <c r="G14778" t="s">
        <v>4048</v>
      </c>
    </row>
    <row r="14779" spans="1:7" x14ac:dyDescent="0.25">
      <c r="A14779" s="21" t="s">
        <v>2119</v>
      </c>
      <c r="B14779" s="25">
        <v>43052</v>
      </c>
      <c r="C14779" t="s">
        <v>1015</v>
      </c>
      <c r="D14779" t="s">
        <v>1419</v>
      </c>
      <c r="E14779" s="26">
        <v>6000</v>
      </c>
      <c r="G14779" t="s">
        <v>4157</v>
      </c>
    </row>
    <row r="14780" spans="1:7" x14ac:dyDescent="0.25">
      <c r="A14780" s="21" t="s">
        <v>2119</v>
      </c>
      <c r="B14780" s="25">
        <v>43052</v>
      </c>
      <c r="C14780" t="s">
        <v>1015</v>
      </c>
      <c r="D14780" t="s">
        <v>40</v>
      </c>
      <c r="E14780" s="26">
        <v>250</v>
      </c>
      <c r="G14780" t="s">
        <v>4201</v>
      </c>
    </row>
    <row r="14781" spans="1:7" x14ac:dyDescent="0.25">
      <c r="A14781" s="21" t="s">
        <v>2119</v>
      </c>
      <c r="B14781" s="25">
        <v>43052</v>
      </c>
      <c r="C14781" t="s">
        <v>1015</v>
      </c>
      <c r="D14781" t="s">
        <v>40</v>
      </c>
      <c r="E14781" s="26">
        <v>1050</v>
      </c>
      <c r="G14781" t="s">
        <v>4048</v>
      </c>
    </row>
    <row r="14782" spans="1:7" x14ac:dyDescent="0.25">
      <c r="A14782" s="21" t="s">
        <v>2119</v>
      </c>
      <c r="B14782" s="25">
        <v>43052</v>
      </c>
      <c r="C14782" t="s">
        <v>1015</v>
      </c>
      <c r="D14782" t="s">
        <v>40</v>
      </c>
      <c r="E14782" s="26">
        <v>135</v>
      </c>
      <c r="G14782" t="s">
        <v>3004</v>
      </c>
    </row>
    <row r="14783" spans="1:7" x14ac:dyDescent="0.25">
      <c r="A14783" s="21" t="s">
        <v>2119</v>
      </c>
      <c r="B14783" s="25">
        <v>43052</v>
      </c>
      <c r="C14783" t="s">
        <v>1015</v>
      </c>
      <c r="D14783" t="s">
        <v>40</v>
      </c>
      <c r="E14783" s="26">
        <v>1100</v>
      </c>
      <c r="G14783" t="s">
        <v>3874</v>
      </c>
    </row>
    <row r="14784" spans="1:7" x14ac:dyDescent="0.25">
      <c r="A14784" s="21" t="s">
        <v>2119</v>
      </c>
      <c r="B14784" s="25">
        <v>43052</v>
      </c>
      <c r="C14784" t="s">
        <v>1015</v>
      </c>
      <c r="D14784" t="s">
        <v>40</v>
      </c>
      <c r="E14784" s="26">
        <v>2185</v>
      </c>
      <c r="G14784" t="s">
        <v>1144</v>
      </c>
    </row>
    <row r="14785" spans="1:7" x14ac:dyDescent="0.25">
      <c r="A14785" s="21" t="s">
        <v>2119</v>
      </c>
      <c r="B14785" s="25">
        <v>43052</v>
      </c>
      <c r="C14785" t="s">
        <v>1015</v>
      </c>
      <c r="D14785" t="s">
        <v>3507</v>
      </c>
      <c r="E14785" s="26">
        <v>2500</v>
      </c>
      <c r="G14785" t="s">
        <v>1144</v>
      </c>
    </row>
    <row r="14786" spans="1:7" x14ac:dyDescent="0.25">
      <c r="A14786" s="21" t="s">
        <v>2119</v>
      </c>
      <c r="B14786" s="25">
        <v>43052</v>
      </c>
      <c r="C14786" t="s">
        <v>1015</v>
      </c>
      <c r="D14786" t="s">
        <v>452</v>
      </c>
      <c r="E14786" s="26">
        <v>650</v>
      </c>
      <c r="G14786" t="s">
        <v>3879</v>
      </c>
    </row>
    <row r="14787" spans="1:7" x14ac:dyDescent="0.25">
      <c r="A14787" s="21" t="s">
        <v>2119</v>
      </c>
      <c r="B14787" s="25">
        <v>43052</v>
      </c>
      <c r="C14787" t="s">
        <v>1015</v>
      </c>
      <c r="D14787" t="s">
        <v>452</v>
      </c>
      <c r="E14787" s="26">
        <v>850</v>
      </c>
      <c r="G14787" t="s">
        <v>997</v>
      </c>
    </row>
    <row r="14788" spans="1:7" x14ac:dyDescent="0.25">
      <c r="A14788" s="21" t="s">
        <v>2119</v>
      </c>
      <c r="B14788" s="25">
        <v>43052</v>
      </c>
      <c r="C14788" t="s">
        <v>1015</v>
      </c>
      <c r="D14788" t="s">
        <v>452</v>
      </c>
      <c r="E14788" s="26">
        <v>1690</v>
      </c>
      <c r="G14788" t="s">
        <v>4048</v>
      </c>
    </row>
    <row r="14789" spans="1:7" x14ac:dyDescent="0.25">
      <c r="A14789" s="21" t="s">
        <v>2119</v>
      </c>
      <c r="B14789" s="25">
        <v>43052</v>
      </c>
      <c r="C14789" t="s">
        <v>1015</v>
      </c>
      <c r="D14789" t="s">
        <v>1382</v>
      </c>
      <c r="E14789" s="26">
        <v>8000</v>
      </c>
      <c r="G14789" t="s">
        <v>3879</v>
      </c>
    </row>
    <row r="14790" spans="1:7" x14ac:dyDescent="0.25">
      <c r="A14790" s="21" t="s">
        <v>2119</v>
      </c>
      <c r="B14790" s="25">
        <v>43052</v>
      </c>
      <c r="C14790" t="s">
        <v>21</v>
      </c>
      <c r="D14790" t="s">
        <v>4258</v>
      </c>
      <c r="E14790" s="26">
        <v>4700</v>
      </c>
      <c r="G14790" t="s">
        <v>4259</v>
      </c>
    </row>
    <row r="14791" spans="1:7" x14ac:dyDescent="0.25">
      <c r="A14791" s="21" t="s">
        <v>2119</v>
      </c>
      <c r="B14791" s="25">
        <v>43052</v>
      </c>
      <c r="C14791" t="s">
        <v>21</v>
      </c>
      <c r="D14791" t="s">
        <v>40</v>
      </c>
      <c r="E14791" s="26">
        <v>525</v>
      </c>
      <c r="G14791" t="s">
        <v>306</v>
      </c>
    </row>
    <row r="14792" spans="1:7" x14ac:dyDescent="0.25">
      <c r="A14792" s="21" t="s">
        <v>2119</v>
      </c>
      <c r="B14792" s="25">
        <v>43052</v>
      </c>
      <c r="C14792" t="s">
        <v>21</v>
      </c>
      <c r="D14792" t="s">
        <v>40</v>
      </c>
      <c r="E14792" s="26">
        <v>1375</v>
      </c>
      <c r="G14792" t="s">
        <v>62</v>
      </c>
    </row>
    <row r="14793" spans="1:7" x14ac:dyDescent="0.25">
      <c r="A14793" s="21" t="s">
        <v>2119</v>
      </c>
      <c r="B14793" s="25">
        <v>43052</v>
      </c>
      <c r="C14793" t="s">
        <v>6</v>
      </c>
      <c r="D14793" t="s">
        <v>216</v>
      </c>
      <c r="F14793" s="26">
        <v>113.76</v>
      </c>
      <c r="G14793" t="s">
        <v>4193</v>
      </c>
    </row>
    <row r="14794" spans="1:7" x14ac:dyDescent="0.25">
      <c r="A14794" s="21" t="s">
        <v>2119</v>
      </c>
      <c r="B14794" s="25">
        <v>43053</v>
      </c>
      <c r="C14794" t="s">
        <v>1015</v>
      </c>
      <c r="D14794" t="s">
        <v>1382</v>
      </c>
      <c r="E14794" s="26">
        <v>450</v>
      </c>
      <c r="G14794" t="s">
        <v>17</v>
      </c>
    </row>
    <row r="14795" spans="1:7" x14ac:dyDescent="0.25">
      <c r="A14795" s="21" t="s">
        <v>2119</v>
      </c>
      <c r="B14795" s="1">
        <v>43052</v>
      </c>
      <c r="C14795" t="s">
        <v>1230</v>
      </c>
      <c r="D14795" t="s">
        <v>4260</v>
      </c>
      <c r="E14795"/>
      <c r="F14795" s="9">
        <v>208.45</v>
      </c>
      <c r="G14795" t="s">
        <v>1144</v>
      </c>
    </row>
    <row r="14796" spans="1:7" x14ac:dyDescent="0.25">
      <c r="A14796" s="21" t="s">
        <v>2119</v>
      </c>
      <c r="B14796" s="1">
        <v>43052</v>
      </c>
      <c r="C14796" t="s">
        <v>1230</v>
      </c>
      <c r="D14796" t="s">
        <v>4261</v>
      </c>
      <c r="E14796"/>
      <c r="F14796" s="9">
        <v>793.37</v>
      </c>
      <c r="G14796" t="s">
        <v>4193</v>
      </c>
    </row>
    <row r="14797" spans="1:7" x14ac:dyDescent="0.25">
      <c r="A14797" s="21" t="s">
        <v>2119</v>
      </c>
      <c r="B14797" s="1">
        <v>43052</v>
      </c>
      <c r="C14797" t="s">
        <v>6</v>
      </c>
      <c r="D14797" t="s">
        <v>4262</v>
      </c>
      <c r="E14797"/>
      <c r="F14797" s="9">
        <v>221.25</v>
      </c>
      <c r="G14797" t="s">
        <v>62</v>
      </c>
    </row>
    <row r="14798" spans="1:7" x14ac:dyDescent="0.25">
      <c r="A14798" s="21" t="s">
        <v>2119</v>
      </c>
      <c r="B14798" s="1">
        <v>43052</v>
      </c>
      <c r="C14798" t="s">
        <v>1230</v>
      </c>
      <c r="D14798" t="s">
        <v>4263</v>
      </c>
      <c r="E14798"/>
      <c r="F14798" s="9">
        <v>136.26</v>
      </c>
      <c r="G14798" t="s">
        <v>4264</v>
      </c>
    </row>
    <row r="14799" spans="1:7" x14ac:dyDescent="0.25">
      <c r="A14799" s="21" t="s">
        <v>2119</v>
      </c>
      <c r="B14799" s="1">
        <v>43052</v>
      </c>
      <c r="C14799" t="s">
        <v>1230</v>
      </c>
      <c r="D14799" t="s">
        <v>4265</v>
      </c>
      <c r="E14799"/>
      <c r="F14799" s="9">
        <v>12.94</v>
      </c>
      <c r="G14799" t="s">
        <v>4193</v>
      </c>
    </row>
    <row r="14800" spans="1:7" x14ac:dyDescent="0.25">
      <c r="A14800" s="21" t="s">
        <v>2119</v>
      </c>
      <c r="B14800" s="1">
        <v>43052</v>
      </c>
      <c r="C14800" t="s">
        <v>6</v>
      </c>
      <c r="D14800" t="s">
        <v>4266</v>
      </c>
      <c r="E14800"/>
      <c r="F14800" s="9">
        <v>219.46</v>
      </c>
      <c r="G14800" t="s">
        <v>306</v>
      </c>
    </row>
    <row r="14801" spans="1:7" x14ac:dyDescent="0.25">
      <c r="A14801" s="21" t="s">
        <v>2119</v>
      </c>
      <c r="B14801" s="1">
        <v>43053</v>
      </c>
      <c r="C14801" t="s">
        <v>6</v>
      </c>
      <c r="D14801" t="s">
        <v>4267</v>
      </c>
      <c r="E14801"/>
      <c r="F14801" s="9">
        <v>263.89</v>
      </c>
      <c r="G14801" t="s">
        <v>62</v>
      </c>
    </row>
    <row r="14802" spans="1:7" x14ac:dyDescent="0.25">
      <c r="A14802" s="21" t="s">
        <v>2119</v>
      </c>
      <c r="B14802" s="1">
        <v>43053</v>
      </c>
      <c r="C14802" t="s">
        <v>1230</v>
      </c>
      <c r="D14802" t="s">
        <v>4268</v>
      </c>
      <c r="E14802"/>
      <c r="F14802" s="9">
        <v>324.83999999999997</v>
      </c>
      <c r="G14802" t="s">
        <v>3879</v>
      </c>
    </row>
    <row r="14803" spans="1:7" x14ac:dyDescent="0.25">
      <c r="A14803" s="21" t="s">
        <v>2119</v>
      </c>
      <c r="B14803" s="1">
        <v>43053</v>
      </c>
      <c r="C14803" t="s">
        <v>1230</v>
      </c>
      <c r="D14803" t="s">
        <v>4269</v>
      </c>
      <c r="E14803"/>
      <c r="F14803" s="9">
        <v>819.45</v>
      </c>
      <c r="G14803" t="s">
        <v>4193</v>
      </c>
    </row>
    <row r="14804" spans="1:7" x14ac:dyDescent="0.25">
      <c r="A14804" s="21" t="s">
        <v>2119</v>
      </c>
      <c r="B14804" s="1">
        <v>43053</v>
      </c>
      <c r="C14804" t="s">
        <v>1230</v>
      </c>
      <c r="D14804" t="s">
        <v>4270</v>
      </c>
      <c r="E14804"/>
      <c r="F14804" s="9">
        <v>1007.4</v>
      </c>
      <c r="G14804" t="s">
        <v>1144</v>
      </c>
    </row>
    <row r="14805" spans="1:7" x14ac:dyDescent="0.25">
      <c r="A14805" s="21" t="s">
        <v>2119</v>
      </c>
      <c r="B14805" s="1">
        <v>43054</v>
      </c>
      <c r="C14805" t="s">
        <v>1230</v>
      </c>
      <c r="D14805" t="s">
        <v>4271</v>
      </c>
      <c r="E14805"/>
      <c r="F14805" s="9">
        <v>424.02</v>
      </c>
      <c r="G14805" t="s">
        <v>1144</v>
      </c>
    </row>
    <row r="14806" spans="1:7" x14ac:dyDescent="0.25">
      <c r="A14806" s="21" t="s">
        <v>2119</v>
      </c>
      <c r="B14806" s="1">
        <v>43054</v>
      </c>
      <c r="C14806" t="s">
        <v>1230</v>
      </c>
      <c r="D14806" t="s">
        <v>4272</v>
      </c>
      <c r="E14806"/>
      <c r="F14806" s="9">
        <v>65.98</v>
      </c>
      <c r="G14806" t="s">
        <v>4273</v>
      </c>
    </row>
    <row r="14807" spans="1:7" x14ac:dyDescent="0.25">
      <c r="A14807" s="21" t="s">
        <v>2119</v>
      </c>
      <c r="B14807" s="1">
        <v>43054</v>
      </c>
      <c r="C14807" t="s">
        <v>1230</v>
      </c>
      <c r="D14807" t="s">
        <v>4274</v>
      </c>
      <c r="E14807"/>
      <c r="F14807" s="9">
        <v>1249.33</v>
      </c>
      <c r="G14807" t="s">
        <v>4193</v>
      </c>
    </row>
    <row r="14808" spans="1:7" x14ac:dyDescent="0.25">
      <c r="A14808" s="21" t="s">
        <v>2119</v>
      </c>
      <c r="B14808" s="1">
        <v>43054</v>
      </c>
      <c r="C14808" t="s">
        <v>1230</v>
      </c>
      <c r="D14808" t="s">
        <v>4275</v>
      </c>
      <c r="E14808"/>
      <c r="F14808" s="9">
        <v>61.69</v>
      </c>
      <c r="G14808" t="s">
        <v>4193</v>
      </c>
    </row>
    <row r="14809" spans="1:7" x14ac:dyDescent="0.25">
      <c r="A14809" s="21" t="s">
        <v>2119</v>
      </c>
      <c r="B14809" s="1">
        <v>43055</v>
      </c>
      <c r="C14809" t="s">
        <v>6</v>
      </c>
      <c r="D14809" t="s">
        <v>4276</v>
      </c>
      <c r="E14809"/>
      <c r="F14809" s="9">
        <v>104.63</v>
      </c>
      <c r="G14809" t="s">
        <v>997</v>
      </c>
    </row>
    <row r="14810" spans="1:7" x14ac:dyDescent="0.25">
      <c r="A14810" s="21" t="s">
        <v>2119</v>
      </c>
      <c r="B14810" s="1">
        <v>43055</v>
      </c>
      <c r="C14810" t="s">
        <v>1230</v>
      </c>
      <c r="D14810" t="s">
        <v>4277</v>
      </c>
      <c r="E14810"/>
      <c r="F14810" s="9">
        <v>192.87</v>
      </c>
      <c r="G14810" t="s">
        <v>4278</v>
      </c>
    </row>
    <row r="14811" spans="1:7" x14ac:dyDescent="0.25">
      <c r="A14811" s="21" t="s">
        <v>2119</v>
      </c>
      <c r="B14811" s="1">
        <v>43055</v>
      </c>
      <c r="C14811" t="s">
        <v>1230</v>
      </c>
      <c r="D14811" t="s">
        <v>4279</v>
      </c>
      <c r="E14811"/>
      <c r="F14811" s="9">
        <v>153.68</v>
      </c>
      <c r="G14811" t="s">
        <v>3879</v>
      </c>
    </row>
    <row r="14812" spans="1:7" x14ac:dyDescent="0.25">
      <c r="A14812" s="21" t="s">
        <v>2119</v>
      </c>
      <c r="B14812" s="1">
        <v>43055</v>
      </c>
      <c r="C14812" t="s">
        <v>1230</v>
      </c>
      <c r="D14812" t="s">
        <v>4280</v>
      </c>
      <c r="E14812"/>
      <c r="F14812" s="9">
        <v>361.34</v>
      </c>
      <c r="G14812" t="s">
        <v>4157</v>
      </c>
    </row>
    <row r="14813" spans="1:7" x14ac:dyDescent="0.25">
      <c r="A14813" s="21" t="s">
        <v>2119</v>
      </c>
      <c r="B14813" s="1">
        <v>43055</v>
      </c>
      <c r="C14813" t="s">
        <v>1230</v>
      </c>
      <c r="D14813" t="s">
        <v>4281</v>
      </c>
      <c r="E14813"/>
      <c r="F14813" s="9">
        <v>505.02</v>
      </c>
      <c r="G14813" t="s">
        <v>1144</v>
      </c>
    </row>
    <row r="14814" spans="1:7" x14ac:dyDescent="0.25">
      <c r="A14814" s="21" t="s">
        <v>2119</v>
      </c>
      <c r="B14814" s="1">
        <v>43055</v>
      </c>
      <c r="C14814" t="s">
        <v>1230</v>
      </c>
      <c r="D14814" t="s">
        <v>4282</v>
      </c>
      <c r="E14814"/>
      <c r="F14814" s="9">
        <v>1831.09</v>
      </c>
      <c r="G14814" t="s">
        <v>4193</v>
      </c>
    </row>
    <row r="14815" spans="1:7" x14ac:dyDescent="0.25">
      <c r="A14815" s="21" t="s">
        <v>2119</v>
      </c>
      <c r="B14815" s="25">
        <v>43055</v>
      </c>
      <c r="C14815" t="s">
        <v>1015</v>
      </c>
      <c r="D14815" t="s">
        <v>1018</v>
      </c>
      <c r="E14815" s="26">
        <v>110</v>
      </c>
      <c r="G14815" t="s">
        <v>3879</v>
      </c>
    </row>
    <row r="14816" spans="1:7" x14ac:dyDescent="0.25">
      <c r="A14816" s="21" t="s">
        <v>2119</v>
      </c>
      <c r="B14816" s="25">
        <v>43055</v>
      </c>
      <c r="C14816" t="s">
        <v>1015</v>
      </c>
      <c r="D14816" t="s">
        <v>263</v>
      </c>
      <c r="E14816" s="26">
        <v>90</v>
      </c>
      <c r="G14816" t="s">
        <v>1666</v>
      </c>
    </row>
    <row r="14817" spans="1:7" x14ac:dyDescent="0.25">
      <c r="A14817" s="21" t="s">
        <v>2119</v>
      </c>
      <c r="B14817" s="25">
        <v>43055</v>
      </c>
      <c r="C14817" t="s">
        <v>1015</v>
      </c>
      <c r="D14817" t="s">
        <v>3707</v>
      </c>
      <c r="E14817" s="26">
        <v>1700</v>
      </c>
      <c r="G14817" t="s">
        <v>3879</v>
      </c>
    </row>
    <row r="14818" spans="1:7" x14ac:dyDescent="0.25">
      <c r="A14818" s="21" t="s">
        <v>2119</v>
      </c>
      <c r="B14818" s="25">
        <v>43055</v>
      </c>
      <c r="C14818" t="s">
        <v>1015</v>
      </c>
      <c r="D14818" t="s">
        <v>947</v>
      </c>
      <c r="E14818" s="26">
        <v>3025</v>
      </c>
      <c r="G14818" t="s">
        <v>3879</v>
      </c>
    </row>
    <row r="14819" spans="1:7" x14ac:dyDescent="0.25">
      <c r="A14819" s="21" t="s">
        <v>2119</v>
      </c>
      <c r="B14819" s="25">
        <v>43055</v>
      </c>
      <c r="C14819" t="s">
        <v>1015</v>
      </c>
      <c r="D14819" t="s">
        <v>947</v>
      </c>
      <c r="E14819" s="26">
        <v>4465</v>
      </c>
      <c r="G14819" t="s">
        <v>3710</v>
      </c>
    </row>
    <row r="14820" spans="1:7" x14ac:dyDescent="0.25">
      <c r="A14820" s="21" t="s">
        <v>2119</v>
      </c>
      <c r="B14820" s="25">
        <v>43055</v>
      </c>
      <c r="C14820" t="s">
        <v>1015</v>
      </c>
      <c r="D14820" t="s">
        <v>947</v>
      </c>
      <c r="E14820" s="26">
        <v>1545</v>
      </c>
      <c r="G14820" t="s">
        <v>3627</v>
      </c>
    </row>
    <row r="14821" spans="1:7" x14ac:dyDescent="0.25">
      <c r="A14821" s="21" t="s">
        <v>2119</v>
      </c>
      <c r="B14821" s="1">
        <v>43055</v>
      </c>
      <c r="C14821" t="s">
        <v>1015</v>
      </c>
      <c r="D14821" t="s">
        <v>947</v>
      </c>
      <c r="E14821" s="26">
        <v>2430</v>
      </c>
      <c r="G14821" t="s">
        <v>3874</v>
      </c>
    </row>
    <row r="14822" spans="1:7" x14ac:dyDescent="0.25">
      <c r="A14822" s="21" t="s">
        <v>2119</v>
      </c>
      <c r="B14822" s="25">
        <v>43055</v>
      </c>
      <c r="C14822" t="s">
        <v>1015</v>
      </c>
      <c r="D14822" t="s">
        <v>947</v>
      </c>
      <c r="E14822" s="26">
        <v>720</v>
      </c>
      <c r="G14822" t="s">
        <v>3572</v>
      </c>
    </row>
    <row r="14823" spans="1:7" x14ac:dyDescent="0.25">
      <c r="A14823" s="21" t="s">
        <v>2119</v>
      </c>
      <c r="B14823" s="25">
        <v>43055</v>
      </c>
      <c r="C14823" t="s">
        <v>1015</v>
      </c>
      <c r="D14823" t="s">
        <v>947</v>
      </c>
      <c r="E14823" s="26">
        <v>1035</v>
      </c>
      <c r="G14823" t="s">
        <v>4048</v>
      </c>
    </row>
    <row r="14824" spans="1:7" x14ac:dyDescent="0.25">
      <c r="A14824" s="21" t="s">
        <v>2119</v>
      </c>
      <c r="B14824" s="25">
        <v>43055</v>
      </c>
      <c r="C14824" t="s">
        <v>21</v>
      </c>
      <c r="D14824" t="s">
        <v>947</v>
      </c>
      <c r="E14824" s="26">
        <v>1575</v>
      </c>
      <c r="G14824" t="s">
        <v>3756</v>
      </c>
    </row>
    <row r="14825" spans="1:7" x14ac:dyDescent="0.25">
      <c r="A14825" s="21" t="s">
        <v>2119</v>
      </c>
      <c r="B14825" s="25">
        <v>43055</v>
      </c>
      <c r="C14825" t="s">
        <v>21</v>
      </c>
      <c r="D14825" t="s">
        <v>947</v>
      </c>
      <c r="E14825" s="26">
        <v>2295</v>
      </c>
      <c r="G14825" t="s">
        <v>2762</v>
      </c>
    </row>
    <row r="14826" spans="1:7" x14ac:dyDescent="0.25">
      <c r="A14826" s="21" t="s">
        <v>2119</v>
      </c>
      <c r="B14826" s="1">
        <v>43056</v>
      </c>
      <c r="C14826" t="s">
        <v>6</v>
      </c>
      <c r="D14826" t="s">
        <v>4283</v>
      </c>
      <c r="E14826"/>
      <c r="F14826" s="9">
        <v>116.51</v>
      </c>
      <c r="G14826" t="s">
        <v>997</v>
      </c>
    </row>
    <row r="14827" spans="1:7" x14ac:dyDescent="0.25">
      <c r="A14827" s="21" t="s">
        <v>2119</v>
      </c>
      <c r="B14827" s="1">
        <v>43056</v>
      </c>
      <c r="C14827" t="s">
        <v>1230</v>
      </c>
      <c r="D14827" t="s">
        <v>4284</v>
      </c>
      <c r="E14827"/>
      <c r="F14827" s="9">
        <v>380.59</v>
      </c>
      <c r="G14827" t="s">
        <v>1144</v>
      </c>
    </row>
    <row r="14828" spans="1:7" x14ac:dyDescent="0.25">
      <c r="A14828" s="21" t="s">
        <v>2119</v>
      </c>
      <c r="B14828" s="25">
        <v>43056</v>
      </c>
      <c r="C14828" t="s">
        <v>21</v>
      </c>
      <c r="D14828" t="s">
        <v>452</v>
      </c>
      <c r="E14828" s="26">
        <v>2150</v>
      </c>
      <c r="G14828" t="s">
        <v>62</v>
      </c>
    </row>
    <row r="14829" spans="1:7" x14ac:dyDescent="0.25">
      <c r="A14829" s="21" t="s">
        <v>2119</v>
      </c>
      <c r="B14829" s="25">
        <v>43056</v>
      </c>
      <c r="C14829" t="s">
        <v>6</v>
      </c>
      <c r="D14829" t="s">
        <v>216</v>
      </c>
      <c r="F14829" s="26">
        <v>454</v>
      </c>
      <c r="G14829" t="s">
        <v>4193</v>
      </c>
    </row>
    <row r="14830" spans="1:7" x14ac:dyDescent="0.25">
      <c r="A14830" s="21" t="s">
        <v>2119</v>
      </c>
      <c r="B14830" s="1">
        <v>43057</v>
      </c>
      <c r="C14830" t="s">
        <v>6</v>
      </c>
      <c r="D14830" t="s">
        <v>4285</v>
      </c>
      <c r="E14830"/>
      <c r="F14830" s="9">
        <v>285.76</v>
      </c>
      <c r="G14830" t="s">
        <v>1632</v>
      </c>
    </row>
    <row r="14831" spans="1:7" x14ac:dyDescent="0.25">
      <c r="A14831" s="21" t="s">
        <v>2119</v>
      </c>
      <c r="B14831" s="1">
        <v>43057</v>
      </c>
      <c r="C14831" t="s">
        <v>1230</v>
      </c>
      <c r="D14831" t="s">
        <v>4286</v>
      </c>
      <c r="E14831"/>
      <c r="F14831" s="9">
        <v>110.45</v>
      </c>
      <c r="G14831" t="s">
        <v>4193</v>
      </c>
    </row>
    <row r="14832" spans="1:7" x14ac:dyDescent="0.25">
      <c r="A14832" s="21" t="s">
        <v>2119</v>
      </c>
      <c r="B14832" s="25">
        <v>43057</v>
      </c>
      <c r="C14832" t="s">
        <v>6</v>
      </c>
      <c r="D14832" t="s">
        <v>1112</v>
      </c>
      <c r="F14832" s="26">
        <v>295.72000000000003</v>
      </c>
      <c r="G14832" t="s">
        <v>1144</v>
      </c>
    </row>
    <row r="14833" spans="1:7" x14ac:dyDescent="0.25">
      <c r="A14833" s="21" t="s">
        <v>2119</v>
      </c>
      <c r="B14833" s="25">
        <v>43058</v>
      </c>
      <c r="C14833" t="s">
        <v>6</v>
      </c>
      <c r="D14833" t="s">
        <v>216</v>
      </c>
      <c r="F14833" s="26">
        <v>111.6</v>
      </c>
      <c r="G14833" t="s">
        <v>4193</v>
      </c>
    </row>
    <row r="14834" spans="1:7" x14ac:dyDescent="0.25">
      <c r="A14834" s="21" t="s">
        <v>2119</v>
      </c>
      <c r="B14834" s="1">
        <v>43059</v>
      </c>
      <c r="C14834" t="s">
        <v>1230</v>
      </c>
      <c r="D14834" t="s">
        <v>4287</v>
      </c>
      <c r="E14834"/>
      <c r="F14834" s="9">
        <v>574.83000000000004</v>
      </c>
      <c r="G14834" t="s">
        <v>1144</v>
      </c>
    </row>
    <row r="14835" spans="1:7" x14ac:dyDescent="0.25">
      <c r="A14835" s="21" t="s">
        <v>2119</v>
      </c>
      <c r="B14835" s="1">
        <v>43059</v>
      </c>
      <c r="C14835" t="s">
        <v>6</v>
      </c>
      <c r="D14835" t="s">
        <v>4288</v>
      </c>
      <c r="E14835"/>
      <c r="F14835" s="9">
        <v>443.05</v>
      </c>
      <c r="G14835" t="s">
        <v>3627</v>
      </c>
    </row>
    <row r="14836" spans="1:7" x14ac:dyDescent="0.25">
      <c r="A14836" s="21" t="s">
        <v>2119</v>
      </c>
      <c r="B14836" s="1">
        <v>43059</v>
      </c>
      <c r="C14836" t="s">
        <v>1230</v>
      </c>
      <c r="D14836" t="s">
        <v>4289</v>
      </c>
      <c r="E14836"/>
      <c r="F14836" s="9">
        <v>159.94</v>
      </c>
      <c r="G14836" t="s">
        <v>4273</v>
      </c>
    </row>
    <row r="14837" spans="1:7" x14ac:dyDescent="0.25">
      <c r="A14837" s="21" t="s">
        <v>2119</v>
      </c>
      <c r="B14837" s="1">
        <v>43059</v>
      </c>
      <c r="C14837" t="s">
        <v>1230</v>
      </c>
      <c r="D14837" t="s">
        <v>4290</v>
      </c>
      <c r="E14837"/>
      <c r="F14837" s="9">
        <v>988.19</v>
      </c>
      <c r="G14837" t="s">
        <v>4193</v>
      </c>
    </row>
    <row r="14838" spans="1:7" x14ac:dyDescent="0.25">
      <c r="A14838" s="21" t="s">
        <v>2119</v>
      </c>
      <c r="B14838" s="25">
        <v>43059</v>
      </c>
      <c r="C14838" t="s">
        <v>1015</v>
      </c>
      <c r="D14838" t="s">
        <v>1419</v>
      </c>
      <c r="E14838" s="26">
        <v>5500</v>
      </c>
      <c r="G14838" t="s">
        <v>4157</v>
      </c>
    </row>
    <row r="14839" spans="1:7" x14ac:dyDescent="0.25">
      <c r="A14839" s="21" t="s">
        <v>2119</v>
      </c>
      <c r="B14839" s="25">
        <v>43059</v>
      </c>
      <c r="C14839" t="s">
        <v>1015</v>
      </c>
      <c r="D14839" t="s">
        <v>40</v>
      </c>
      <c r="E14839" s="26">
        <v>4250</v>
      </c>
      <c r="G14839" t="s">
        <v>1144</v>
      </c>
    </row>
    <row r="14840" spans="1:7" x14ac:dyDescent="0.25">
      <c r="A14840" s="21" t="s">
        <v>2119</v>
      </c>
      <c r="B14840" s="25">
        <v>43059</v>
      </c>
      <c r="C14840" t="s">
        <v>1015</v>
      </c>
      <c r="D14840" t="s">
        <v>40</v>
      </c>
      <c r="E14840" s="26">
        <v>750</v>
      </c>
      <c r="G14840" t="s">
        <v>3874</v>
      </c>
    </row>
    <row r="14841" spans="1:7" x14ac:dyDescent="0.25">
      <c r="A14841" s="21" t="s">
        <v>2119</v>
      </c>
      <c r="B14841" s="25">
        <v>43059</v>
      </c>
      <c r="C14841" t="s">
        <v>1015</v>
      </c>
      <c r="D14841" t="s">
        <v>3507</v>
      </c>
      <c r="E14841" s="26">
        <v>850</v>
      </c>
      <c r="G14841" t="s">
        <v>1144</v>
      </c>
    </row>
    <row r="14842" spans="1:7" x14ac:dyDescent="0.25">
      <c r="A14842" s="21" t="s">
        <v>2119</v>
      </c>
      <c r="B14842" s="25">
        <v>43059</v>
      </c>
      <c r="C14842" t="s">
        <v>21</v>
      </c>
      <c r="D14842" t="s">
        <v>40</v>
      </c>
      <c r="E14842" s="26">
        <v>1180</v>
      </c>
      <c r="G14842" t="s">
        <v>306</v>
      </c>
    </row>
    <row r="14843" spans="1:7" x14ac:dyDescent="0.25">
      <c r="A14843" s="21" t="s">
        <v>2119</v>
      </c>
      <c r="B14843" s="25">
        <v>43059</v>
      </c>
      <c r="C14843" t="s">
        <v>21</v>
      </c>
      <c r="D14843" t="s">
        <v>40</v>
      </c>
      <c r="E14843" s="26">
        <v>940</v>
      </c>
      <c r="G14843" t="s">
        <v>62</v>
      </c>
    </row>
    <row r="14844" spans="1:7" x14ac:dyDescent="0.25">
      <c r="A14844" s="21" t="s">
        <v>2119</v>
      </c>
      <c r="B14844" s="25">
        <v>43059</v>
      </c>
      <c r="C14844" t="s">
        <v>21</v>
      </c>
      <c r="D14844" t="s">
        <v>40</v>
      </c>
      <c r="E14844" s="26">
        <v>270</v>
      </c>
      <c r="G14844" t="s">
        <v>997</v>
      </c>
    </row>
    <row r="14845" spans="1:7" x14ac:dyDescent="0.25">
      <c r="A14845" s="21" t="s">
        <v>2119</v>
      </c>
      <c r="B14845" s="25">
        <v>43059</v>
      </c>
      <c r="C14845" t="s">
        <v>21</v>
      </c>
      <c r="D14845" t="s">
        <v>40</v>
      </c>
      <c r="E14845" s="26">
        <v>530</v>
      </c>
      <c r="G14845" t="s">
        <v>1632</v>
      </c>
    </row>
    <row r="14846" spans="1:7" x14ac:dyDescent="0.25">
      <c r="A14846" s="21" t="s">
        <v>2119</v>
      </c>
      <c r="B14846" s="25">
        <v>43059</v>
      </c>
      <c r="C14846" t="s">
        <v>6</v>
      </c>
      <c r="D14846" t="s">
        <v>1112</v>
      </c>
      <c r="F14846" s="26">
        <v>1865.82</v>
      </c>
      <c r="G14846" t="s">
        <v>4333</v>
      </c>
    </row>
    <row r="14847" spans="1:7" x14ac:dyDescent="0.25">
      <c r="A14847" s="21" t="s">
        <v>2119</v>
      </c>
      <c r="B14847" s="1">
        <v>43060</v>
      </c>
      <c r="C14847" t="s">
        <v>6</v>
      </c>
      <c r="D14847" t="s">
        <v>4291</v>
      </c>
      <c r="E14847"/>
      <c r="F14847" s="9">
        <v>553.48</v>
      </c>
      <c r="G14847" t="s">
        <v>306</v>
      </c>
    </row>
    <row r="14848" spans="1:7" x14ac:dyDescent="0.25">
      <c r="A14848" s="21" t="s">
        <v>2119</v>
      </c>
      <c r="B14848" s="1">
        <v>43060</v>
      </c>
      <c r="C14848" t="s">
        <v>1230</v>
      </c>
      <c r="D14848"/>
      <c r="E14848"/>
      <c r="F14848" s="9">
        <v>-67.81</v>
      </c>
      <c r="G14848" t="s">
        <v>4273</v>
      </c>
    </row>
    <row r="14849" spans="1:7" x14ac:dyDescent="0.25">
      <c r="A14849" s="21" t="s">
        <v>2119</v>
      </c>
      <c r="B14849" s="1">
        <v>43060</v>
      </c>
      <c r="C14849" t="s">
        <v>1230</v>
      </c>
      <c r="D14849" t="s">
        <v>4292</v>
      </c>
      <c r="E14849"/>
      <c r="F14849" s="9">
        <v>284.95999999999998</v>
      </c>
      <c r="G14849" t="s">
        <v>4278</v>
      </c>
    </row>
    <row r="14850" spans="1:7" x14ac:dyDescent="0.25">
      <c r="A14850" s="21" t="s">
        <v>2119</v>
      </c>
      <c r="B14850" s="1">
        <v>43060</v>
      </c>
      <c r="C14850" t="s">
        <v>1230</v>
      </c>
      <c r="D14850" t="s">
        <v>4293</v>
      </c>
      <c r="E14850"/>
      <c r="F14850" s="9">
        <v>820.46</v>
      </c>
      <c r="G14850" t="s">
        <v>4193</v>
      </c>
    </row>
    <row r="14851" spans="1:7" x14ac:dyDescent="0.25">
      <c r="A14851" s="21" t="s">
        <v>2119</v>
      </c>
      <c r="B14851" s="1">
        <v>43060</v>
      </c>
      <c r="C14851" t="s">
        <v>1230</v>
      </c>
      <c r="D14851" t="s">
        <v>4294</v>
      </c>
      <c r="E14851"/>
      <c r="F14851" s="9">
        <v>1158.74</v>
      </c>
      <c r="G14851" t="s">
        <v>2839</v>
      </c>
    </row>
    <row r="14852" spans="1:7" x14ac:dyDescent="0.25">
      <c r="A14852" s="21" t="s">
        <v>2119</v>
      </c>
      <c r="B14852" s="25">
        <v>43060</v>
      </c>
      <c r="C14852" t="s">
        <v>1015</v>
      </c>
      <c r="D14852" t="s">
        <v>1018</v>
      </c>
      <c r="E14852" s="26">
        <v>110</v>
      </c>
      <c r="G14852" t="s">
        <v>4273</v>
      </c>
    </row>
    <row r="14853" spans="1:7" x14ac:dyDescent="0.25">
      <c r="A14853" s="21" t="s">
        <v>2119</v>
      </c>
      <c r="B14853" s="25">
        <v>43060</v>
      </c>
      <c r="C14853" t="s">
        <v>1015</v>
      </c>
      <c r="D14853" t="s">
        <v>553</v>
      </c>
      <c r="E14853" s="26">
        <v>3736</v>
      </c>
      <c r="G14853" t="s">
        <v>4332</v>
      </c>
    </row>
    <row r="14854" spans="1:7" x14ac:dyDescent="0.25">
      <c r="A14854" s="21" t="s">
        <v>2119</v>
      </c>
      <c r="B14854" s="1">
        <v>43061</v>
      </c>
      <c r="C14854" t="s">
        <v>1230</v>
      </c>
      <c r="D14854" t="s">
        <v>4295</v>
      </c>
      <c r="E14854"/>
      <c r="F14854" s="9">
        <v>228.63</v>
      </c>
      <c r="G14854" t="s">
        <v>1144</v>
      </c>
    </row>
    <row r="14855" spans="1:7" x14ac:dyDescent="0.25">
      <c r="A14855" s="21" t="s">
        <v>2119</v>
      </c>
      <c r="B14855" s="1">
        <v>43061</v>
      </c>
      <c r="C14855" t="s">
        <v>6</v>
      </c>
      <c r="D14855" t="s">
        <v>4296</v>
      </c>
      <c r="E14855"/>
      <c r="F14855" s="9">
        <v>274.47000000000003</v>
      </c>
      <c r="G14855" t="s">
        <v>1632</v>
      </c>
    </row>
    <row r="14856" spans="1:7" x14ac:dyDescent="0.25">
      <c r="A14856" s="21" t="s">
        <v>2119</v>
      </c>
      <c r="B14856" s="1">
        <v>43061</v>
      </c>
      <c r="C14856" t="s">
        <v>1230</v>
      </c>
      <c r="D14856" t="s">
        <v>4297</v>
      </c>
      <c r="E14856"/>
      <c r="F14856" s="9">
        <v>223.14</v>
      </c>
      <c r="G14856" t="s">
        <v>4278</v>
      </c>
    </row>
    <row r="14857" spans="1:7" x14ac:dyDescent="0.25">
      <c r="A14857" s="21" t="s">
        <v>2119</v>
      </c>
      <c r="B14857" s="1">
        <v>43061</v>
      </c>
      <c r="C14857" t="s">
        <v>1230</v>
      </c>
      <c r="D14857" t="s">
        <v>4298</v>
      </c>
      <c r="E14857"/>
      <c r="F14857" s="9">
        <v>611.24</v>
      </c>
      <c r="G14857" t="s">
        <v>4193</v>
      </c>
    </row>
    <row r="14858" spans="1:7" x14ac:dyDescent="0.25">
      <c r="A14858" s="21" t="s">
        <v>2119</v>
      </c>
      <c r="B14858" s="25">
        <v>43061</v>
      </c>
      <c r="C14858" t="s">
        <v>1015</v>
      </c>
      <c r="D14858" t="s">
        <v>1487</v>
      </c>
      <c r="E14858" s="26">
        <v>36.299999999999997</v>
      </c>
      <c r="G14858" t="s">
        <v>4332</v>
      </c>
    </row>
    <row r="14859" spans="1:7" x14ac:dyDescent="0.25">
      <c r="A14859" s="21" t="s">
        <v>2119</v>
      </c>
      <c r="B14859" s="25">
        <v>43061</v>
      </c>
      <c r="C14859" t="s">
        <v>1015</v>
      </c>
      <c r="D14859" t="s">
        <v>1018</v>
      </c>
      <c r="E14859" s="26">
        <v>130</v>
      </c>
      <c r="G14859" t="s">
        <v>4332</v>
      </c>
    </row>
    <row r="14860" spans="1:7" x14ac:dyDescent="0.25">
      <c r="A14860" s="21" t="s">
        <v>2119</v>
      </c>
      <c r="B14860" s="25">
        <v>43061</v>
      </c>
      <c r="C14860" t="s">
        <v>1015</v>
      </c>
      <c r="D14860" t="s">
        <v>1216</v>
      </c>
      <c r="E14860" s="26">
        <v>500</v>
      </c>
      <c r="G14860" t="s">
        <v>4332</v>
      </c>
    </row>
    <row r="14861" spans="1:7" x14ac:dyDescent="0.25">
      <c r="A14861" s="21" t="s">
        <v>2119</v>
      </c>
      <c r="B14861" s="25">
        <v>43061</v>
      </c>
      <c r="C14861" t="s">
        <v>6</v>
      </c>
      <c r="D14861" t="s">
        <v>3709</v>
      </c>
      <c r="F14861" s="26">
        <v>434.73</v>
      </c>
      <c r="G14861" t="s">
        <v>2839</v>
      </c>
    </row>
    <row r="14862" spans="1:7" x14ac:dyDescent="0.25">
      <c r="A14862" s="21" t="s">
        <v>2119</v>
      </c>
      <c r="B14862" s="25">
        <v>43061</v>
      </c>
      <c r="C14862" t="s">
        <v>6</v>
      </c>
      <c r="D14862" t="s">
        <v>3709</v>
      </c>
      <c r="F14862" s="26">
        <v>117.52</v>
      </c>
      <c r="G14862" t="s">
        <v>2839</v>
      </c>
    </row>
    <row r="14863" spans="1:7" x14ac:dyDescent="0.25">
      <c r="A14863" s="21" t="s">
        <v>2119</v>
      </c>
      <c r="B14863" s="1">
        <v>43063</v>
      </c>
      <c r="C14863" t="s">
        <v>1230</v>
      </c>
      <c r="D14863" t="s">
        <v>4299</v>
      </c>
      <c r="E14863"/>
      <c r="F14863" s="9">
        <v>117.78</v>
      </c>
      <c r="G14863" t="s">
        <v>4193</v>
      </c>
    </row>
    <row r="14864" spans="1:7" x14ac:dyDescent="0.25">
      <c r="A14864" s="21" t="s">
        <v>2119</v>
      </c>
      <c r="B14864" s="1">
        <v>43063</v>
      </c>
      <c r="C14864" t="s">
        <v>1230</v>
      </c>
      <c r="D14864" t="s">
        <v>4300</v>
      </c>
      <c r="E14864"/>
      <c r="F14864" s="9">
        <v>969.17</v>
      </c>
      <c r="G14864" t="s">
        <v>4193</v>
      </c>
    </row>
    <row r="14865" spans="1:7" x14ac:dyDescent="0.25">
      <c r="A14865" s="21" t="s">
        <v>2119</v>
      </c>
      <c r="B14865" s="1">
        <v>43063</v>
      </c>
      <c r="C14865" t="s">
        <v>1230</v>
      </c>
      <c r="D14865" t="s">
        <v>4301</v>
      </c>
      <c r="E14865"/>
      <c r="F14865" s="9">
        <v>885.56</v>
      </c>
      <c r="G14865" t="s">
        <v>4193</v>
      </c>
    </row>
    <row r="14866" spans="1:7" x14ac:dyDescent="0.25">
      <c r="A14866" s="21" t="s">
        <v>2119</v>
      </c>
      <c r="B14866" s="1">
        <v>43066</v>
      </c>
      <c r="C14866" t="s">
        <v>6</v>
      </c>
      <c r="D14866" t="s">
        <v>4302</v>
      </c>
      <c r="E14866"/>
      <c r="F14866" s="9">
        <v>458.13</v>
      </c>
      <c r="G14866" t="s">
        <v>1144</v>
      </c>
    </row>
    <row r="14867" spans="1:7" x14ac:dyDescent="0.25">
      <c r="A14867" s="21" t="s">
        <v>2119</v>
      </c>
      <c r="B14867" s="1">
        <v>43066</v>
      </c>
      <c r="C14867" t="s">
        <v>6</v>
      </c>
      <c r="D14867" t="s">
        <v>4303</v>
      </c>
      <c r="E14867"/>
      <c r="F14867" s="9">
        <v>250.18</v>
      </c>
      <c r="G14867" t="s">
        <v>2762</v>
      </c>
    </row>
    <row r="14868" spans="1:7" x14ac:dyDescent="0.25">
      <c r="A14868" s="21" t="s">
        <v>2119</v>
      </c>
      <c r="B14868" s="1">
        <v>43066</v>
      </c>
      <c r="C14868" t="s">
        <v>6</v>
      </c>
      <c r="D14868" t="s">
        <v>4304</v>
      </c>
      <c r="E14868"/>
      <c r="F14868" s="9">
        <v>301.95999999999998</v>
      </c>
      <c r="G14868" t="s">
        <v>2839</v>
      </c>
    </row>
    <row r="14869" spans="1:7" x14ac:dyDescent="0.25">
      <c r="A14869" s="21" t="s">
        <v>2119</v>
      </c>
      <c r="B14869" s="1">
        <v>43066</v>
      </c>
      <c r="C14869" t="s">
        <v>6</v>
      </c>
      <c r="D14869" t="s">
        <v>4305</v>
      </c>
      <c r="E14869"/>
      <c r="F14869" s="9">
        <v>56.67</v>
      </c>
      <c r="G14869" t="s">
        <v>2762</v>
      </c>
    </row>
    <row r="14870" spans="1:7" x14ac:dyDescent="0.25">
      <c r="A14870" s="21" t="s">
        <v>2119</v>
      </c>
      <c r="B14870" s="1">
        <v>43066</v>
      </c>
      <c r="C14870" t="s">
        <v>1230</v>
      </c>
      <c r="D14870" t="s">
        <v>4306</v>
      </c>
      <c r="E14870"/>
      <c r="F14870" s="9">
        <v>62.22</v>
      </c>
      <c r="G14870" t="s">
        <v>4193</v>
      </c>
    </row>
    <row r="14871" spans="1:7" x14ac:dyDescent="0.25">
      <c r="A14871" s="21" t="s">
        <v>2119</v>
      </c>
      <c r="B14871" s="1">
        <v>43066</v>
      </c>
      <c r="C14871" t="s">
        <v>1230</v>
      </c>
      <c r="D14871" t="s">
        <v>4307</v>
      </c>
      <c r="E14871"/>
      <c r="F14871" s="9">
        <v>177.14</v>
      </c>
      <c r="G14871" t="s">
        <v>4273</v>
      </c>
    </row>
    <row r="14872" spans="1:7" x14ac:dyDescent="0.25">
      <c r="A14872" s="21" t="s">
        <v>2119</v>
      </c>
      <c r="B14872" s="1">
        <v>43066</v>
      </c>
      <c r="C14872" t="s">
        <v>1230</v>
      </c>
      <c r="D14872" t="s">
        <v>4308</v>
      </c>
      <c r="E14872"/>
      <c r="F14872" s="9">
        <v>415.65</v>
      </c>
      <c r="G14872" t="s">
        <v>4193</v>
      </c>
    </row>
    <row r="14873" spans="1:7" x14ac:dyDescent="0.25">
      <c r="A14873" s="21" t="s">
        <v>2119</v>
      </c>
      <c r="B14873" s="1">
        <v>43066</v>
      </c>
      <c r="C14873" t="s">
        <v>1230</v>
      </c>
      <c r="D14873" t="s">
        <v>4309</v>
      </c>
      <c r="E14873"/>
      <c r="F14873" s="9">
        <v>3297.87</v>
      </c>
      <c r="G14873" t="s">
        <v>4193</v>
      </c>
    </row>
    <row r="14874" spans="1:7" x14ac:dyDescent="0.25">
      <c r="A14874" s="21" t="s">
        <v>2119</v>
      </c>
      <c r="B14874" s="1">
        <v>43066</v>
      </c>
      <c r="C14874" t="s">
        <v>1230</v>
      </c>
      <c r="D14874" t="s">
        <v>4310</v>
      </c>
      <c r="E14874"/>
      <c r="F14874" s="9">
        <v>4628.28</v>
      </c>
      <c r="G14874" t="s">
        <v>4311</v>
      </c>
    </row>
    <row r="14875" spans="1:7" x14ac:dyDescent="0.25">
      <c r="A14875" s="21" t="s">
        <v>2119</v>
      </c>
      <c r="B14875" s="1">
        <v>43066</v>
      </c>
      <c r="C14875" t="s">
        <v>1230</v>
      </c>
      <c r="D14875" t="s">
        <v>4312</v>
      </c>
      <c r="E14875"/>
      <c r="F14875" s="9">
        <v>158.28</v>
      </c>
      <c r="G14875" t="s">
        <v>4193</v>
      </c>
    </row>
    <row r="14876" spans="1:7" x14ac:dyDescent="0.25">
      <c r="A14876" s="21" t="s">
        <v>2119</v>
      </c>
      <c r="B14876" s="25">
        <v>43066</v>
      </c>
      <c r="C14876" t="s">
        <v>1015</v>
      </c>
      <c r="D14876" t="s">
        <v>1382</v>
      </c>
      <c r="E14876" s="26">
        <v>1650</v>
      </c>
      <c r="G14876" t="s">
        <v>3879</v>
      </c>
    </row>
    <row r="14877" spans="1:7" x14ac:dyDescent="0.25">
      <c r="A14877" s="21" t="s">
        <v>2119</v>
      </c>
      <c r="B14877" s="25">
        <v>43066</v>
      </c>
      <c r="C14877" t="s">
        <v>1015</v>
      </c>
      <c r="D14877" t="s">
        <v>1382</v>
      </c>
      <c r="E14877" s="26">
        <v>150</v>
      </c>
      <c r="G14877" t="s">
        <v>97</v>
      </c>
    </row>
    <row r="14878" spans="1:7" x14ac:dyDescent="0.25">
      <c r="A14878" s="21" t="s">
        <v>2119</v>
      </c>
      <c r="B14878" s="25">
        <v>43066</v>
      </c>
      <c r="C14878" t="s">
        <v>1015</v>
      </c>
      <c r="D14878" t="s">
        <v>1382</v>
      </c>
      <c r="E14878" s="26">
        <v>6000</v>
      </c>
      <c r="G14878" t="s">
        <v>4264</v>
      </c>
    </row>
    <row r="14879" spans="1:7" x14ac:dyDescent="0.25">
      <c r="A14879" s="21" t="s">
        <v>2119</v>
      </c>
      <c r="B14879" s="25">
        <v>43066</v>
      </c>
      <c r="C14879" t="s">
        <v>1015</v>
      </c>
      <c r="D14879" t="s">
        <v>1419</v>
      </c>
      <c r="E14879" s="26">
        <v>3800</v>
      </c>
      <c r="G14879" t="s">
        <v>4193</v>
      </c>
    </row>
    <row r="14880" spans="1:7" x14ac:dyDescent="0.25">
      <c r="A14880" s="21" t="s">
        <v>2119</v>
      </c>
      <c r="B14880" s="25">
        <v>43066</v>
      </c>
      <c r="C14880" t="s">
        <v>1015</v>
      </c>
      <c r="D14880" t="s">
        <v>40</v>
      </c>
      <c r="E14880" s="26">
        <v>435</v>
      </c>
      <c r="G14880" t="s">
        <v>3627</v>
      </c>
    </row>
    <row r="14881" spans="1:7" x14ac:dyDescent="0.25">
      <c r="A14881" s="21" t="s">
        <v>2119</v>
      </c>
      <c r="B14881" s="25">
        <v>43066</v>
      </c>
      <c r="C14881" t="s">
        <v>1015</v>
      </c>
      <c r="D14881" t="s">
        <v>40</v>
      </c>
      <c r="E14881" s="26">
        <v>380</v>
      </c>
      <c r="G14881" t="s">
        <v>1144</v>
      </c>
    </row>
    <row r="14882" spans="1:7" x14ac:dyDescent="0.25">
      <c r="A14882" s="21" t="s">
        <v>2119</v>
      </c>
      <c r="B14882" s="25">
        <v>43066</v>
      </c>
      <c r="C14882" t="s">
        <v>1015</v>
      </c>
      <c r="D14882" t="s">
        <v>40</v>
      </c>
      <c r="E14882" s="26">
        <v>985</v>
      </c>
      <c r="G14882" t="s">
        <v>2839</v>
      </c>
    </row>
    <row r="14883" spans="1:7" x14ac:dyDescent="0.25">
      <c r="A14883" s="21" t="s">
        <v>2119</v>
      </c>
      <c r="B14883" s="25">
        <v>43066</v>
      </c>
      <c r="C14883" t="s">
        <v>1015</v>
      </c>
      <c r="D14883" t="s">
        <v>40</v>
      </c>
      <c r="E14883" s="26">
        <v>325</v>
      </c>
      <c r="G14883" t="s">
        <v>3874</v>
      </c>
    </row>
    <row r="14884" spans="1:7" x14ac:dyDescent="0.25">
      <c r="A14884" s="21" t="s">
        <v>2119</v>
      </c>
      <c r="B14884" s="25">
        <v>43066</v>
      </c>
      <c r="C14884" t="s">
        <v>1015</v>
      </c>
      <c r="D14884" t="s">
        <v>1216</v>
      </c>
      <c r="E14884" s="26">
        <v>800</v>
      </c>
      <c r="G14884" t="s">
        <v>4332</v>
      </c>
    </row>
    <row r="14885" spans="1:7" x14ac:dyDescent="0.25">
      <c r="A14885" s="21" t="s">
        <v>2119</v>
      </c>
      <c r="B14885" s="25">
        <v>43066</v>
      </c>
      <c r="C14885" t="s">
        <v>1015</v>
      </c>
      <c r="D14885" t="s">
        <v>1376</v>
      </c>
      <c r="E14885" s="26">
        <v>800</v>
      </c>
      <c r="G14885" t="s">
        <v>3879</v>
      </c>
    </row>
    <row r="14886" spans="1:7" x14ac:dyDescent="0.25">
      <c r="A14886" s="21" t="s">
        <v>2119</v>
      </c>
      <c r="B14886" s="25">
        <v>43066</v>
      </c>
      <c r="C14886" t="s">
        <v>1015</v>
      </c>
      <c r="D14886" t="s">
        <v>1376</v>
      </c>
      <c r="E14886" s="26">
        <v>1200</v>
      </c>
      <c r="G14886" t="s">
        <v>4264</v>
      </c>
    </row>
    <row r="14887" spans="1:7" x14ac:dyDescent="0.25">
      <c r="A14887" s="21" t="s">
        <v>2119</v>
      </c>
      <c r="B14887" s="25">
        <v>43066</v>
      </c>
      <c r="C14887" t="s">
        <v>21</v>
      </c>
      <c r="D14887" t="s">
        <v>40</v>
      </c>
      <c r="E14887" s="26">
        <v>250</v>
      </c>
      <c r="G14887" t="s">
        <v>1632</v>
      </c>
    </row>
    <row r="14888" spans="1:7" x14ac:dyDescent="0.25">
      <c r="A14888" s="21" t="s">
        <v>2119</v>
      </c>
      <c r="B14888" s="25">
        <v>43066</v>
      </c>
      <c r="C14888" t="s">
        <v>21</v>
      </c>
      <c r="D14888" t="s">
        <v>40</v>
      </c>
      <c r="E14888" s="26">
        <v>2275</v>
      </c>
      <c r="G14888" t="s">
        <v>306</v>
      </c>
    </row>
    <row r="14889" spans="1:7" x14ac:dyDescent="0.25">
      <c r="A14889" s="21" t="s">
        <v>2119</v>
      </c>
      <c r="B14889" s="1">
        <v>43067</v>
      </c>
      <c r="C14889" t="s">
        <v>1230</v>
      </c>
      <c r="D14889" t="s">
        <v>4313</v>
      </c>
      <c r="E14889"/>
      <c r="F14889" s="9">
        <v>75.45</v>
      </c>
      <c r="G14889" t="s">
        <v>1144</v>
      </c>
    </row>
    <row r="14890" spans="1:7" x14ac:dyDescent="0.25">
      <c r="A14890" s="21" t="s">
        <v>2119</v>
      </c>
      <c r="B14890" s="1">
        <v>43067</v>
      </c>
      <c r="C14890" t="s">
        <v>1230</v>
      </c>
      <c r="D14890" t="s">
        <v>4314</v>
      </c>
      <c r="E14890"/>
      <c r="F14890" s="9">
        <v>94.72</v>
      </c>
      <c r="G14890" t="s">
        <v>1144</v>
      </c>
    </row>
    <row r="14891" spans="1:7" x14ac:dyDescent="0.25">
      <c r="A14891" s="21" t="s">
        <v>2119</v>
      </c>
      <c r="B14891" s="1">
        <v>43067</v>
      </c>
      <c r="C14891" t="s">
        <v>1230</v>
      </c>
      <c r="D14891" t="s">
        <v>4315</v>
      </c>
      <c r="E14891"/>
      <c r="F14891" s="9">
        <v>1260.4000000000001</v>
      </c>
      <c r="G14891" t="s">
        <v>4264</v>
      </c>
    </row>
    <row r="14892" spans="1:7" x14ac:dyDescent="0.25">
      <c r="A14892" s="21" t="s">
        <v>2119</v>
      </c>
      <c r="B14892" s="1">
        <v>43067</v>
      </c>
      <c r="C14892" t="s">
        <v>1230</v>
      </c>
      <c r="D14892" t="s">
        <v>4316</v>
      </c>
      <c r="E14892"/>
      <c r="F14892" s="9">
        <v>363.73</v>
      </c>
      <c r="G14892" t="s">
        <v>4273</v>
      </c>
    </row>
    <row r="14893" spans="1:7" x14ac:dyDescent="0.25">
      <c r="A14893" s="21" t="s">
        <v>2119</v>
      </c>
      <c r="B14893" s="1">
        <v>43067</v>
      </c>
      <c r="C14893" t="s">
        <v>1230</v>
      </c>
      <c r="D14893"/>
      <c r="E14893"/>
      <c r="F14893" s="9">
        <v>-679.57</v>
      </c>
      <c r="G14893" t="s">
        <v>4264</v>
      </c>
    </row>
    <row r="14894" spans="1:7" x14ac:dyDescent="0.25">
      <c r="A14894" s="21" t="s">
        <v>2119</v>
      </c>
      <c r="B14894" s="1">
        <v>43067</v>
      </c>
      <c r="C14894" t="s">
        <v>1230</v>
      </c>
      <c r="D14894" t="s">
        <v>4317</v>
      </c>
      <c r="E14894"/>
      <c r="F14894" s="9">
        <v>215.64</v>
      </c>
      <c r="G14894" t="s">
        <v>4193</v>
      </c>
    </row>
    <row r="14895" spans="1:7" x14ac:dyDescent="0.25">
      <c r="A14895" s="21" t="s">
        <v>2119</v>
      </c>
      <c r="B14895" s="25">
        <v>43067</v>
      </c>
      <c r="C14895" t="s">
        <v>1015</v>
      </c>
      <c r="D14895" t="s">
        <v>1018</v>
      </c>
      <c r="E14895" s="26">
        <v>110</v>
      </c>
      <c r="G14895" t="s">
        <v>4273</v>
      </c>
    </row>
    <row r="14896" spans="1:7" x14ac:dyDescent="0.25">
      <c r="A14896" s="21" t="s">
        <v>2119</v>
      </c>
      <c r="B14896" s="25">
        <v>43067</v>
      </c>
      <c r="C14896" t="s">
        <v>1015</v>
      </c>
      <c r="D14896" t="s">
        <v>1216</v>
      </c>
      <c r="E14896" s="26">
        <v>430</v>
      </c>
      <c r="G14896" t="s">
        <v>4273</v>
      </c>
    </row>
    <row r="14897" spans="1:7" x14ac:dyDescent="0.25">
      <c r="A14897" s="21" t="s">
        <v>2119</v>
      </c>
      <c r="B14897" s="25">
        <v>43067</v>
      </c>
      <c r="C14897" t="s">
        <v>1015</v>
      </c>
      <c r="D14897" t="s">
        <v>3504</v>
      </c>
      <c r="E14897" s="26">
        <v>1800</v>
      </c>
      <c r="G14897" t="s">
        <v>4193</v>
      </c>
    </row>
    <row r="14898" spans="1:7" x14ac:dyDescent="0.25">
      <c r="A14898" s="21" t="s">
        <v>2119</v>
      </c>
      <c r="B14898" s="1">
        <v>43068</v>
      </c>
      <c r="C14898" t="s">
        <v>1230</v>
      </c>
      <c r="D14898" t="s">
        <v>4318</v>
      </c>
      <c r="E14898"/>
      <c r="F14898" s="9">
        <v>16.989999999999998</v>
      </c>
      <c r="G14898" t="s">
        <v>1144</v>
      </c>
    </row>
    <row r="14899" spans="1:7" x14ac:dyDescent="0.25">
      <c r="A14899" s="21" t="s">
        <v>2119</v>
      </c>
      <c r="B14899" s="1">
        <v>43068</v>
      </c>
      <c r="C14899" t="s">
        <v>1230</v>
      </c>
      <c r="D14899" t="s">
        <v>4319</v>
      </c>
      <c r="E14899"/>
      <c r="F14899" s="9">
        <v>172.39</v>
      </c>
      <c r="G14899" t="s">
        <v>4193</v>
      </c>
    </row>
    <row r="14900" spans="1:7" x14ac:dyDescent="0.25">
      <c r="A14900" s="21" t="s">
        <v>2119</v>
      </c>
      <c r="B14900" s="1">
        <v>43068</v>
      </c>
      <c r="C14900" t="s">
        <v>1230</v>
      </c>
      <c r="D14900" t="s">
        <v>4320</v>
      </c>
      <c r="E14900"/>
      <c r="F14900" s="9">
        <v>301.35000000000002</v>
      </c>
      <c r="G14900" t="s">
        <v>3756</v>
      </c>
    </row>
    <row r="14901" spans="1:7" x14ac:dyDescent="0.25">
      <c r="A14901" s="21" t="s">
        <v>2119</v>
      </c>
      <c r="B14901" s="1">
        <v>43068</v>
      </c>
      <c r="C14901" t="s">
        <v>6</v>
      </c>
      <c r="D14901" t="s">
        <v>4321</v>
      </c>
      <c r="E14901"/>
      <c r="F14901" s="9">
        <v>99.39</v>
      </c>
      <c r="G14901" t="s">
        <v>3756</v>
      </c>
    </row>
    <row r="14902" spans="1:7" x14ac:dyDescent="0.25">
      <c r="A14902" s="21" t="s">
        <v>2119</v>
      </c>
      <c r="B14902" s="1">
        <v>43068</v>
      </c>
      <c r="C14902" t="s">
        <v>6</v>
      </c>
      <c r="D14902" t="s">
        <v>4322</v>
      </c>
      <c r="E14902"/>
      <c r="F14902" s="9">
        <v>80.31</v>
      </c>
      <c r="G14902" t="s">
        <v>3756</v>
      </c>
    </row>
    <row r="14903" spans="1:7" x14ac:dyDescent="0.25">
      <c r="A14903" s="21" t="s">
        <v>2119</v>
      </c>
      <c r="B14903" s="1">
        <v>43068</v>
      </c>
      <c r="C14903" t="s">
        <v>1230</v>
      </c>
      <c r="D14903" t="s">
        <v>4323</v>
      </c>
      <c r="E14903"/>
      <c r="F14903" s="9">
        <v>303.61</v>
      </c>
      <c r="G14903" t="s">
        <v>4273</v>
      </c>
    </row>
    <row r="14904" spans="1:7" x14ac:dyDescent="0.25">
      <c r="A14904" s="21" t="s">
        <v>2119</v>
      </c>
      <c r="B14904" s="1">
        <v>43068</v>
      </c>
      <c r="C14904" t="s">
        <v>1230</v>
      </c>
      <c r="D14904" t="s">
        <v>4324</v>
      </c>
      <c r="E14904"/>
      <c r="F14904" s="9">
        <v>1483.77</v>
      </c>
      <c r="G14904" t="s">
        <v>4193</v>
      </c>
    </row>
    <row r="14905" spans="1:7" x14ac:dyDescent="0.25">
      <c r="A14905" s="21" t="s">
        <v>2119</v>
      </c>
      <c r="B14905" s="1">
        <v>43068</v>
      </c>
      <c r="C14905" t="s">
        <v>1230</v>
      </c>
      <c r="D14905" t="s">
        <v>4325</v>
      </c>
      <c r="E14905"/>
      <c r="F14905" s="9">
        <v>372.87</v>
      </c>
      <c r="G14905" t="s">
        <v>4193</v>
      </c>
    </row>
    <row r="14906" spans="1:7" x14ac:dyDescent="0.25">
      <c r="A14906" s="21" t="s">
        <v>2119</v>
      </c>
      <c r="B14906" s="25">
        <v>43068</v>
      </c>
      <c r="C14906" t="s">
        <v>6</v>
      </c>
      <c r="D14906" t="s">
        <v>3709</v>
      </c>
      <c r="F14906" s="26">
        <v>218.61</v>
      </c>
      <c r="G14906" t="s">
        <v>2839</v>
      </c>
    </row>
    <row r="14907" spans="1:7" x14ac:dyDescent="0.25">
      <c r="A14907" s="21" t="s">
        <v>2119</v>
      </c>
      <c r="B14907" s="25">
        <v>43068</v>
      </c>
      <c r="C14907" t="s">
        <v>6</v>
      </c>
      <c r="D14907" t="s">
        <v>3709</v>
      </c>
      <c r="F14907" s="26">
        <v>417.35</v>
      </c>
      <c r="G14907" t="s">
        <v>306</v>
      </c>
    </row>
    <row r="14908" spans="1:7" x14ac:dyDescent="0.25">
      <c r="A14908" s="21" t="s">
        <v>2119</v>
      </c>
      <c r="B14908" s="25">
        <v>43068</v>
      </c>
      <c r="C14908" t="s">
        <v>6</v>
      </c>
      <c r="D14908" t="s">
        <v>216</v>
      </c>
      <c r="F14908" s="26">
        <v>109</v>
      </c>
      <c r="G14908" t="s">
        <v>4334</v>
      </c>
    </row>
    <row r="14909" spans="1:7" x14ac:dyDescent="0.25">
      <c r="A14909" s="21" t="s">
        <v>2119</v>
      </c>
      <c r="B14909" s="1">
        <v>43069</v>
      </c>
      <c r="C14909" t="s">
        <v>6</v>
      </c>
      <c r="D14909" t="s">
        <v>4326</v>
      </c>
      <c r="E14909"/>
      <c r="F14909" s="9">
        <v>198.72</v>
      </c>
      <c r="G14909" t="s">
        <v>2762</v>
      </c>
    </row>
    <row r="14910" spans="1:7" x14ac:dyDescent="0.25">
      <c r="A14910" s="21" t="s">
        <v>2119</v>
      </c>
      <c r="B14910" s="1">
        <v>43069</v>
      </c>
      <c r="C14910" t="s">
        <v>6</v>
      </c>
      <c r="D14910" t="s">
        <v>4327</v>
      </c>
      <c r="E14910"/>
      <c r="F14910" s="9">
        <v>58.62</v>
      </c>
      <c r="G14910" t="s">
        <v>4334</v>
      </c>
    </row>
    <row r="14911" spans="1:7" x14ac:dyDescent="0.25">
      <c r="A14911" s="21" t="s">
        <v>2119</v>
      </c>
      <c r="B14911" s="1">
        <v>43069</v>
      </c>
      <c r="C14911" t="s">
        <v>1230</v>
      </c>
      <c r="D14911" t="s">
        <v>4328</v>
      </c>
      <c r="E14911"/>
      <c r="F14911" s="9">
        <v>245.46</v>
      </c>
      <c r="G14911" t="s">
        <v>4193</v>
      </c>
    </row>
    <row r="14912" spans="1:7" x14ac:dyDescent="0.25">
      <c r="A14912" s="21" t="s">
        <v>2119</v>
      </c>
      <c r="B14912" s="25">
        <v>43069</v>
      </c>
      <c r="C14912" t="s">
        <v>1015</v>
      </c>
      <c r="D14912" t="s">
        <v>1018</v>
      </c>
      <c r="E14912" s="26">
        <v>110</v>
      </c>
      <c r="G14912" t="s">
        <v>4334</v>
      </c>
    </row>
    <row r="14913" spans="1:7" x14ac:dyDescent="0.25">
      <c r="A14913" s="21" t="s">
        <v>2119</v>
      </c>
      <c r="B14913" s="1">
        <v>43070</v>
      </c>
      <c r="C14913" t="s">
        <v>1230</v>
      </c>
      <c r="D14913" t="s">
        <v>4329</v>
      </c>
      <c r="E14913"/>
      <c r="F14913" s="9">
        <v>341.19</v>
      </c>
      <c r="G14913" t="s">
        <v>4332</v>
      </c>
    </row>
    <row r="14914" spans="1:7" x14ac:dyDescent="0.25">
      <c r="A14914" s="21" t="s">
        <v>2119</v>
      </c>
      <c r="B14914" s="1">
        <v>43070</v>
      </c>
      <c r="C14914" t="s">
        <v>1230</v>
      </c>
      <c r="D14914"/>
      <c r="E14914"/>
      <c r="F14914" s="9">
        <v>-121.62</v>
      </c>
      <c r="G14914" t="s">
        <v>4278</v>
      </c>
    </row>
    <row r="14915" spans="1:7" x14ac:dyDescent="0.25">
      <c r="A14915" s="21" t="s">
        <v>2119</v>
      </c>
      <c r="B14915" s="1">
        <v>43070</v>
      </c>
      <c r="C14915" t="s">
        <v>1230</v>
      </c>
      <c r="D14915" t="s">
        <v>4330</v>
      </c>
      <c r="E14915"/>
      <c r="F14915" s="9">
        <v>179.65</v>
      </c>
      <c r="G14915" t="s">
        <v>4273</v>
      </c>
    </row>
    <row r="14916" spans="1:7" x14ac:dyDescent="0.25">
      <c r="A14916" s="21" t="s">
        <v>2119</v>
      </c>
      <c r="B14916" s="1">
        <v>43070</v>
      </c>
      <c r="C14916" t="s">
        <v>1230</v>
      </c>
      <c r="D14916" t="s">
        <v>4331</v>
      </c>
      <c r="E14916"/>
      <c r="F14916" s="9">
        <v>119.19</v>
      </c>
      <c r="G14916" t="s">
        <v>4278</v>
      </c>
    </row>
    <row r="14917" spans="1:7" x14ac:dyDescent="0.25">
      <c r="A14917" s="21" t="s">
        <v>2119</v>
      </c>
      <c r="B14917" s="25">
        <v>43070</v>
      </c>
      <c r="C14917" t="s">
        <v>1015</v>
      </c>
      <c r="D14917" t="s">
        <v>493</v>
      </c>
      <c r="E14917" s="26">
        <v>121.83</v>
      </c>
      <c r="G14917" t="s">
        <v>3716</v>
      </c>
    </row>
    <row r="14918" spans="1:7" x14ac:dyDescent="0.25">
      <c r="A14918" s="21" t="s">
        <v>2119</v>
      </c>
      <c r="B14918" s="25">
        <v>43070</v>
      </c>
      <c r="C14918" t="s">
        <v>1015</v>
      </c>
      <c r="D14918" t="s">
        <v>4254</v>
      </c>
      <c r="E14918" s="26">
        <v>1686.67</v>
      </c>
      <c r="G14918" t="s">
        <v>4461</v>
      </c>
    </row>
    <row r="14919" spans="1:7" x14ac:dyDescent="0.25">
      <c r="A14919" s="21" t="s">
        <v>2119</v>
      </c>
      <c r="B14919" s="25">
        <v>43070</v>
      </c>
      <c r="C14919" t="s">
        <v>1015</v>
      </c>
      <c r="D14919" t="s">
        <v>4254</v>
      </c>
      <c r="E14919" s="26">
        <v>1186.67</v>
      </c>
      <c r="G14919" t="s">
        <v>4048</v>
      </c>
    </row>
    <row r="14920" spans="1:7" x14ac:dyDescent="0.25">
      <c r="A14920" s="21" t="s">
        <v>2119</v>
      </c>
      <c r="B14920" s="25">
        <v>43070</v>
      </c>
      <c r="C14920" t="s">
        <v>1015</v>
      </c>
      <c r="D14920" t="s">
        <v>4254</v>
      </c>
      <c r="E14920" s="26">
        <v>416.67</v>
      </c>
      <c r="G14920" t="s">
        <v>3870</v>
      </c>
    </row>
    <row r="14921" spans="1:7" x14ac:dyDescent="0.25">
      <c r="A14921" s="21" t="s">
        <v>2119</v>
      </c>
      <c r="B14921" s="1">
        <v>43073</v>
      </c>
      <c r="C14921" t="s">
        <v>1230</v>
      </c>
      <c r="D14921" t="s">
        <v>4335</v>
      </c>
      <c r="E14921"/>
      <c r="F14921" s="9">
        <v>547.86</v>
      </c>
      <c r="G14921" t="s">
        <v>4264</v>
      </c>
    </row>
    <row r="14922" spans="1:7" x14ac:dyDescent="0.25">
      <c r="A14922" s="21" t="s">
        <v>2119</v>
      </c>
      <c r="B14922" s="1">
        <v>43073</v>
      </c>
      <c r="C14922" t="s">
        <v>6</v>
      </c>
      <c r="D14922"/>
      <c r="E14922"/>
      <c r="F14922" s="9">
        <v>-95.36</v>
      </c>
      <c r="G14922" t="s">
        <v>19</v>
      </c>
    </row>
    <row r="14923" spans="1:7" x14ac:dyDescent="0.25">
      <c r="A14923" s="21" t="s">
        <v>2119</v>
      </c>
      <c r="B14923" s="1">
        <v>43073</v>
      </c>
      <c r="C14923" t="s">
        <v>6</v>
      </c>
      <c r="D14923" t="s">
        <v>4336</v>
      </c>
      <c r="E14923"/>
      <c r="F14923" s="9">
        <v>477.62</v>
      </c>
      <c r="G14923" t="s">
        <v>19</v>
      </c>
    </row>
    <row r="14924" spans="1:7" x14ac:dyDescent="0.25">
      <c r="A14924" s="21" t="s">
        <v>2119</v>
      </c>
      <c r="B14924" s="1">
        <v>43073</v>
      </c>
      <c r="C14924" t="s">
        <v>1230</v>
      </c>
      <c r="D14924" t="s">
        <v>4337</v>
      </c>
      <c r="E14924"/>
      <c r="F14924" s="9">
        <v>266.89</v>
      </c>
      <c r="G14924" t="s">
        <v>3716</v>
      </c>
    </row>
    <row r="14925" spans="1:7" x14ac:dyDescent="0.25">
      <c r="A14925" s="21" t="s">
        <v>2119</v>
      </c>
      <c r="B14925" s="1">
        <v>43073</v>
      </c>
      <c r="C14925">
        <v>3014551503</v>
      </c>
      <c r="D14925"/>
      <c r="E14925"/>
      <c r="F14925" s="9">
        <v>24.36</v>
      </c>
      <c r="G14925" t="s">
        <v>4338</v>
      </c>
    </row>
    <row r="14926" spans="1:7" x14ac:dyDescent="0.25">
      <c r="A14926" s="21" t="s">
        <v>2119</v>
      </c>
      <c r="B14926" s="1">
        <v>43073</v>
      </c>
      <c r="C14926" t="s">
        <v>6</v>
      </c>
      <c r="D14926" t="s">
        <v>4339</v>
      </c>
      <c r="E14926"/>
      <c r="F14926" s="9">
        <v>446.77</v>
      </c>
      <c r="G14926" t="s">
        <v>4340</v>
      </c>
    </row>
    <row r="14927" spans="1:7" x14ac:dyDescent="0.25">
      <c r="A14927" s="21" t="s">
        <v>2119</v>
      </c>
      <c r="B14927" s="25">
        <v>43073</v>
      </c>
      <c r="C14927" t="s">
        <v>1015</v>
      </c>
      <c r="D14927" t="s">
        <v>1419</v>
      </c>
      <c r="E14927" s="26">
        <v>4800</v>
      </c>
      <c r="G14927" t="s">
        <v>4193</v>
      </c>
    </row>
    <row r="14928" spans="1:7" x14ac:dyDescent="0.25">
      <c r="A14928" s="21" t="s">
        <v>2119</v>
      </c>
      <c r="B14928" s="25">
        <v>43073</v>
      </c>
      <c r="C14928" t="s">
        <v>1015</v>
      </c>
      <c r="D14928" t="s">
        <v>40</v>
      </c>
      <c r="E14928" s="26">
        <v>1200</v>
      </c>
      <c r="G14928" t="s">
        <v>2839</v>
      </c>
    </row>
    <row r="14929" spans="1:7" x14ac:dyDescent="0.25">
      <c r="A14929" s="21" t="s">
        <v>2119</v>
      </c>
      <c r="B14929" s="25">
        <v>43073</v>
      </c>
      <c r="C14929" t="s">
        <v>1015</v>
      </c>
      <c r="D14929" t="s">
        <v>40</v>
      </c>
      <c r="E14929" s="26">
        <v>800</v>
      </c>
      <c r="G14929" t="s">
        <v>214</v>
      </c>
    </row>
    <row r="14930" spans="1:7" x14ac:dyDescent="0.25">
      <c r="A14930" s="21" t="s">
        <v>2119</v>
      </c>
      <c r="B14930" s="25">
        <v>43073</v>
      </c>
      <c r="C14930" t="s">
        <v>1015</v>
      </c>
      <c r="D14930" t="s">
        <v>40</v>
      </c>
      <c r="E14930" s="26">
        <v>775</v>
      </c>
      <c r="G14930" t="s">
        <v>4332</v>
      </c>
    </row>
    <row r="14931" spans="1:7" x14ac:dyDescent="0.25">
      <c r="A14931" s="21" t="s">
        <v>2119</v>
      </c>
      <c r="B14931" s="25">
        <v>43073</v>
      </c>
      <c r="C14931" t="s">
        <v>1015</v>
      </c>
      <c r="D14931" t="s">
        <v>40</v>
      </c>
      <c r="E14931" s="26">
        <v>1475</v>
      </c>
      <c r="G14931" t="s">
        <v>1144</v>
      </c>
    </row>
    <row r="14932" spans="1:7" x14ac:dyDescent="0.25">
      <c r="A14932" s="21" t="s">
        <v>2119</v>
      </c>
      <c r="B14932" s="25">
        <v>43073</v>
      </c>
      <c r="C14932" t="s">
        <v>21</v>
      </c>
      <c r="D14932" t="s">
        <v>1487</v>
      </c>
      <c r="E14932" s="26">
        <v>400</v>
      </c>
      <c r="G14932" t="s">
        <v>2762</v>
      </c>
    </row>
    <row r="14933" spans="1:7" x14ac:dyDescent="0.25">
      <c r="A14933" s="21" t="s">
        <v>2119</v>
      </c>
      <c r="B14933" s="25">
        <v>43073</v>
      </c>
      <c r="C14933" t="s">
        <v>21</v>
      </c>
      <c r="D14933" t="s">
        <v>1487</v>
      </c>
      <c r="E14933" s="26">
        <v>400</v>
      </c>
      <c r="G14933" t="s">
        <v>2762</v>
      </c>
    </row>
    <row r="14934" spans="1:7" x14ac:dyDescent="0.25">
      <c r="A14934" s="21" t="s">
        <v>2119</v>
      </c>
      <c r="B14934" s="25">
        <v>43073</v>
      </c>
      <c r="C14934" t="s">
        <v>21</v>
      </c>
      <c r="D14934" t="s">
        <v>1487</v>
      </c>
      <c r="E14934" s="26">
        <v>50</v>
      </c>
      <c r="G14934" t="s">
        <v>2762</v>
      </c>
    </row>
    <row r="14935" spans="1:7" x14ac:dyDescent="0.25">
      <c r="A14935" s="21" t="s">
        <v>2119</v>
      </c>
      <c r="B14935" s="25">
        <v>43073</v>
      </c>
      <c r="C14935" t="s">
        <v>21</v>
      </c>
      <c r="D14935" t="s">
        <v>40</v>
      </c>
      <c r="E14935" s="26">
        <v>980</v>
      </c>
      <c r="G14935" t="s">
        <v>3756</v>
      </c>
    </row>
    <row r="14936" spans="1:7" x14ac:dyDescent="0.25">
      <c r="A14936" s="21" t="s">
        <v>2119</v>
      </c>
      <c r="B14936" s="25">
        <v>43073</v>
      </c>
      <c r="C14936" t="s">
        <v>21</v>
      </c>
      <c r="D14936" t="s">
        <v>40</v>
      </c>
      <c r="E14936" s="26">
        <v>1275</v>
      </c>
      <c r="G14936" t="s">
        <v>4340</v>
      </c>
    </row>
    <row r="14937" spans="1:7" x14ac:dyDescent="0.25">
      <c r="A14937" s="21" t="s">
        <v>2119</v>
      </c>
      <c r="B14937" s="25">
        <v>43073</v>
      </c>
      <c r="C14937" t="s">
        <v>21</v>
      </c>
      <c r="D14937" t="s">
        <v>40</v>
      </c>
      <c r="E14937" s="26">
        <v>690</v>
      </c>
      <c r="G14937" t="s">
        <v>2762</v>
      </c>
    </row>
    <row r="14938" spans="1:7" x14ac:dyDescent="0.25">
      <c r="A14938" s="21" t="s">
        <v>2119</v>
      </c>
      <c r="B14938" s="25">
        <v>43073</v>
      </c>
      <c r="C14938" t="s">
        <v>6</v>
      </c>
      <c r="D14938" t="s">
        <v>216</v>
      </c>
      <c r="F14938" s="26">
        <v>109</v>
      </c>
      <c r="G14938" t="s">
        <v>4459</v>
      </c>
    </row>
    <row r="14939" spans="1:7" x14ac:dyDescent="0.25">
      <c r="A14939" s="21" t="s">
        <v>2119</v>
      </c>
      <c r="B14939" s="25">
        <v>43073</v>
      </c>
      <c r="C14939" t="s">
        <v>6</v>
      </c>
      <c r="D14939" t="s">
        <v>1112</v>
      </c>
      <c r="F14939" s="26">
        <v>137.69</v>
      </c>
      <c r="G14939" t="s">
        <v>3716</v>
      </c>
    </row>
    <row r="14940" spans="1:7" x14ac:dyDescent="0.25">
      <c r="A14940" s="21" t="s">
        <v>2119</v>
      </c>
      <c r="B14940" s="1">
        <v>43074</v>
      </c>
      <c r="C14940" t="s">
        <v>1230</v>
      </c>
      <c r="D14940" t="s">
        <v>4341</v>
      </c>
      <c r="E14940"/>
      <c r="F14940" s="9">
        <v>176.12</v>
      </c>
      <c r="G14940" t="s">
        <v>4342</v>
      </c>
    </row>
    <row r="14941" spans="1:7" x14ac:dyDescent="0.25">
      <c r="A14941" s="21" t="s">
        <v>2119</v>
      </c>
      <c r="B14941" s="1">
        <v>43074</v>
      </c>
      <c r="C14941" t="s">
        <v>1230</v>
      </c>
      <c r="D14941" t="s">
        <v>4343</v>
      </c>
      <c r="E14941"/>
      <c r="F14941" s="9">
        <v>71.36</v>
      </c>
      <c r="G14941" t="s">
        <v>3716</v>
      </c>
    </row>
    <row r="14942" spans="1:7" x14ac:dyDescent="0.25">
      <c r="A14942" s="21" t="s">
        <v>2119</v>
      </c>
      <c r="B14942" s="1">
        <v>43074</v>
      </c>
      <c r="C14942" t="s">
        <v>6</v>
      </c>
      <c r="D14942" t="s">
        <v>4344</v>
      </c>
      <c r="E14942"/>
      <c r="F14942" s="9">
        <v>757.59</v>
      </c>
      <c r="G14942" t="s">
        <v>4340</v>
      </c>
    </row>
    <row r="14943" spans="1:7" x14ac:dyDescent="0.25">
      <c r="A14943" s="21" t="s">
        <v>2119</v>
      </c>
      <c r="B14943" s="25">
        <v>43074</v>
      </c>
      <c r="C14943" t="s">
        <v>1015</v>
      </c>
      <c r="D14943" t="s">
        <v>1382</v>
      </c>
      <c r="E14943" s="26">
        <v>4250</v>
      </c>
      <c r="G14943" t="s">
        <v>4278</v>
      </c>
    </row>
    <row r="14944" spans="1:7" x14ac:dyDescent="0.25">
      <c r="A14944" s="21" t="s">
        <v>2119</v>
      </c>
      <c r="B14944" s="25">
        <v>43074</v>
      </c>
      <c r="C14944" t="s">
        <v>6</v>
      </c>
      <c r="D14944" t="s">
        <v>216</v>
      </c>
      <c r="F14944" s="26">
        <v>109</v>
      </c>
      <c r="G14944" t="s">
        <v>4342</v>
      </c>
    </row>
    <row r="14945" spans="1:7" x14ac:dyDescent="0.25">
      <c r="A14945" s="21" t="s">
        <v>2119</v>
      </c>
      <c r="B14945" s="25">
        <v>43074</v>
      </c>
      <c r="C14945" t="s">
        <v>6</v>
      </c>
      <c r="D14945" t="s">
        <v>216</v>
      </c>
      <c r="F14945" s="26">
        <v>109</v>
      </c>
      <c r="G14945" t="s">
        <v>4334</v>
      </c>
    </row>
    <row r="14946" spans="1:7" x14ac:dyDescent="0.25">
      <c r="A14946" s="21" t="s">
        <v>2119</v>
      </c>
      <c r="B14946" s="25">
        <v>43074</v>
      </c>
      <c r="C14946" t="s">
        <v>6</v>
      </c>
      <c r="D14946" t="s">
        <v>216</v>
      </c>
      <c r="F14946" s="26">
        <v>454</v>
      </c>
      <c r="G14946" t="s">
        <v>4342</v>
      </c>
    </row>
    <row r="14947" spans="1:7" x14ac:dyDescent="0.25">
      <c r="A14947" s="21" t="s">
        <v>2119</v>
      </c>
      <c r="B14947" s="25">
        <v>43074</v>
      </c>
      <c r="C14947" t="s">
        <v>6</v>
      </c>
      <c r="D14947" t="s">
        <v>216</v>
      </c>
      <c r="F14947" s="26">
        <v>114.75</v>
      </c>
      <c r="G14947" t="s">
        <v>4332</v>
      </c>
    </row>
    <row r="14948" spans="1:7" x14ac:dyDescent="0.25">
      <c r="A14948" s="21" t="s">
        <v>2119</v>
      </c>
      <c r="B14948" s="1">
        <v>43075</v>
      </c>
      <c r="C14948" t="s">
        <v>1230</v>
      </c>
      <c r="D14948" t="s">
        <v>4345</v>
      </c>
      <c r="E14948"/>
      <c r="F14948" s="9">
        <v>970.02</v>
      </c>
      <c r="G14948" t="s">
        <v>4342</v>
      </c>
    </row>
    <row r="14949" spans="1:7" x14ac:dyDescent="0.25">
      <c r="A14949" s="21" t="s">
        <v>2119</v>
      </c>
      <c r="B14949" s="1">
        <v>43075</v>
      </c>
      <c r="C14949" t="s">
        <v>1230</v>
      </c>
      <c r="D14949" t="s">
        <v>4346</v>
      </c>
      <c r="E14949"/>
      <c r="F14949" s="9">
        <v>756.75</v>
      </c>
      <c r="G14949" t="s">
        <v>4342</v>
      </c>
    </row>
    <row r="14950" spans="1:7" x14ac:dyDescent="0.25">
      <c r="A14950" s="21" t="s">
        <v>2119</v>
      </c>
      <c r="B14950" s="1">
        <v>43075</v>
      </c>
      <c r="C14950" t="s">
        <v>1230</v>
      </c>
      <c r="D14950" t="s">
        <v>4347</v>
      </c>
      <c r="E14950"/>
      <c r="F14950" s="9">
        <v>1194.05</v>
      </c>
      <c r="G14950" t="s">
        <v>4342</v>
      </c>
    </row>
    <row r="14951" spans="1:7" x14ac:dyDescent="0.25">
      <c r="A14951" s="21" t="s">
        <v>2119</v>
      </c>
      <c r="B14951" s="1">
        <v>43075</v>
      </c>
      <c r="C14951" t="s">
        <v>6</v>
      </c>
      <c r="D14951" t="s">
        <v>4348</v>
      </c>
      <c r="E14951"/>
      <c r="F14951" s="9">
        <v>296.95999999999998</v>
      </c>
      <c r="G14951" t="s">
        <v>306</v>
      </c>
    </row>
    <row r="14952" spans="1:7" x14ac:dyDescent="0.25">
      <c r="A14952" s="21" t="s">
        <v>2119</v>
      </c>
      <c r="B14952" s="1">
        <v>43075</v>
      </c>
      <c r="C14952" t="s">
        <v>1230</v>
      </c>
      <c r="D14952" t="s">
        <v>4349</v>
      </c>
      <c r="E14952"/>
      <c r="F14952" s="9">
        <v>767.89</v>
      </c>
      <c r="G14952" t="s">
        <v>4193</v>
      </c>
    </row>
    <row r="14953" spans="1:7" x14ac:dyDescent="0.25">
      <c r="A14953" s="21" t="s">
        <v>2119</v>
      </c>
      <c r="B14953" s="25">
        <v>43075</v>
      </c>
      <c r="C14953" t="s">
        <v>1015</v>
      </c>
      <c r="D14953" t="s">
        <v>1066</v>
      </c>
      <c r="E14953" s="26">
        <v>350</v>
      </c>
      <c r="G14953" t="s">
        <v>3716</v>
      </c>
    </row>
    <row r="14954" spans="1:7" x14ac:dyDescent="0.25">
      <c r="A14954" s="21" t="s">
        <v>2119</v>
      </c>
      <c r="B14954" s="25">
        <v>43075</v>
      </c>
      <c r="C14954" t="s">
        <v>1015</v>
      </c>
      <c r="D14954" t="s">
        <v>263</v>
      </c>
      <c r="E14954" s="26">
        <v>90</v>
      </c>
      <c r="G14954" t="s">
        <v>1666</v>
      </c>
    </row>
    <row r="14955" spans="1:7" x14ac:dyDescent="0.25">
      <c r="A14955" s="21" t="s">
        <v>2119</v>
      </c>
      <c r="B14955" s="25">
        <v>43075</v>
      </c>
      <c r="C14955" t="s">
        <v>1015</v>
      </c>
      <c r="D14955" t="s">
        <v>1216</v>
      </c>
      <c r="E14955" s="26">
        <v>960</v>
      </c>
      <c r="G14955" t="s">
        <v>4311</v>
      </c>
    </row>
    <row r="14956" spans="1:7" x14ac:dyDescent="0.25">
      <c r="A14956" s="21" t="s">
        <v>2119</v>
      </c>
      <c r="B14956" s="25">
        <v>43075</v>
      </c>
      <c r="C14956" t="s">
        <v>1015</v>
      </c>
      <c r="D14956" t="s">
        <v>1216</v>
      </c>
      <c r="E14956" s="26">
        <v>100</v>
      </c>
      <c r="G14956" t="s">
        <v>1144</v>
      </c>
    </row>
    <row r="14957" spans="1:7" x14ac:dyDescent="0.25">
      <c r="A14957" s="21" t="s">
        <v>2119</v>
      </c>
      <c r="B14957" s="25">
        <v>43075</v>
      </c>
      <c r="C14957" t="s">
        <v>1015</v>
      </c>
      <c r="D14957" t="s">
        <v>1216</v>
      </c>
      <c r="E14957" s="26">
        <v>200</v>
      </c>
      <c r="G14957" t="s">
        <v>4278</v>
      </c>
    </row>
    <row r="14958" spans="1:7" x14ac:dyDescent="0.25">
      <c r="A14958" s="21" t="s">
        <v>2119</v>
      </c>
      <c r="B14958" s="25">
        <v>43075</v>
      </c>
      <c r="C14958" t="s">
        <v>21</v>
      </c>
      <c r="D14958" t="s">
        <v>1216</v>
      </c>
      <c r="E14958" s="26">
        <v>400</v>
      </c>
      <c r="G14958" t="s">
        <v>4334</v>
      </c>
    </row>
    <row r="14959" spans="1:7" x14ac:dyDescent="0.25">
      <c r="A14959" s="21" t="s">
        <v>2119</v>
      </c>
      <c r="B14959" s="1">
        <v>43075</v>
      </c>
      <c r="C14959" t="s">
        <v>21</v>
      </c>
      <c r="D14959" t="s">
        <v>1216</v>
      </c>
      <c r="E14959" s="26">
        <v>200</v>
      </c>
      <c r="G14959" t="s">
        <v>3756</v>
      </c>
    </row>
    <row r="14960" spans="1:7" x14ac:dyDescent="0.25">
      <c r="A14960" s="21" t="s">
        <v>2119</v>
      </c>
      <c r="B14960" s="25">
        <v>43075</v>
      </c>
      <c r="C14960" t="s">
        <v>6</v>
      </c>
      <c r="D14960" t="s">
        <v>1112</v>
      </c>
      <c r="F14960" s="26">
        <v>175.72</v>
      </c>
      <c r="G14960" t="s">
        <v>4460</v>
      </c>
    </row>
    <row r="14961" spans="1:7" x14ac:dyDescent="0.25">
      <c r="A14961" s="21" t="s">
        <v>2119</v>
      </c>
      <c r="B14961" s="1">
        <v>43076</v>
      </c>
      <c r="C14961" t="s">
        <v>1230</v>
      </c>
      <c r="D14961" t="s">
        <v>4350</v>
      </c>
      <c r="E14961"/>
      <c r="F14961" s="9">
        <v>697.45</v>
      </c>
      <c r="G14961" t="s">
        <v>4342</v>
      </c>
    </row>
    <row r="14962" spans="1:7" x14ac:dyDescent="0.25">
      <c r="A14962" t="s">
        <v>2119</v>
      </c>
      <c r="B14962" s="1">
        <v>43076</v>
      </c>
      <c r="C14962" t="s">
        <v>1230</v>
      </c>
      <c r="D14962" t="s">
        <v>4351</v>
      </c>
      <c r="E14962"/>
      <c r="F14962" s="9">
        <v>155.22999999999999</v>
      </c>
      <c r="G14962" t="s">
        <v>4332</v>
      </c>
    </row>
    <row r="14963" spans="1:7" x14ac:dyDescent="0.25">
      <c r="A14963" s="21" t="s">
        <v>2119</v>
      </c>
      <c r="B14963" s="1">
        <v>43076</v>
      </c>
      <c r="C14963" t="s">
        <v>1230</v>
      </c>
      <c r="D14963" t="s">
        <v>4352</v>
      </c>
      <c r="E14963"/>
      <c r="F14963" s="9">
        <v>196.92</v>
      </c>
      <c r="G14963" t="s">
        <v>4342</v>
      </c>
    </row>
    <row r="14964" spans="1:7" x14ac:dyDescent="0.25">
      <c r="A14964" s="21" t="s">
        <v>2119</v>
      </c>
      <c r="B14964" s="1">
        <v>43076</v>
      </c>
      <c r="C14964" t="s">
        <v>1230</v>
      </c>
      <c r="D14964" t="s">
        <v>4353</v>
      </c>
      <c r="E14964"/>
      <c r="F14964" s="9">
        <v>315.89999999999998</v>
      </c>
      <c r="G14964" t="s">
        <v>3716</v>
      </c>
    </row>
    <row r="14965" spans="1:7" x14ac:dyDescent="0.25">
      <c r="A14965" s="21" t="s">
        <v>2119</v>
      </c>
      <c r="B14965" s="1">
        <v>43076</v>
      </c>
      <c r="C14965" t="s">
        <v>1230</v>
      </c>
      <c r="D14965" t="s">
        <v>4354</v>
      </c>
      <c r="E14965"/>
      <c r="F14965" s="9">
        <v>157.83000000000001</v>
      </c>
      <c r="G14965" t="s">
        <v>3716</v>
      </c>
    </row>
    <row r="14966" spans="1:7" x14ac:dyDescent="0.25">
      <c r="A14966" s="21" t="s">
        <v>2119</v>
      </c>
      <c r="B14966" s="25">
        <v>43076</v>
      </c>
      <c r="C14966" t="s">
        <v>1015</v>
      </c>
      <c r="D14966" t="s">
        <v>359</v>
      </c>
      <c r="E14966" s="26">
        <v>184.36</v>
      </c>
      <c r="G14966" t="s">
        <v>4332</v>
      </c>
    </row>
    <row r="14967" spans="1:7" x14ac:dyDescent="0.25">
      <c r="A14967" s="21" t="s">
        <v>2119</v>
      </c>
      <c r="B14967" s="1">
        <v>43077</v>
      </c>
      <c r="C14967" t="s">
        <v>1230</v>
      </c>
      <c r="D14967" t="s">
        <v>4355</v>
      </c>
      <c r="E14967"/>
      <c r="F14967" s="9">
        <v>340.37</v>
      </c>
      <c r="G14967" t="s">
        <v>4342</v>
      </c>
    </row>
    <row r="14968" spans="1:7" x14ac:dyDescent="0.25">
      <c r="A14968" s="21" t="s">
        <v>2119</v>
      </c>
      <c r="B14968" s="1">
        <v>43077</v>
      </c>
      <c r="C14968" t="s">
        <v>6</v>
      </c>
      <c r="D14968"/>
      <c r="E14968"/>
      <c r="F14968" s="9">
        <v>10.58</v>
      </c>
      <c r="G14968" t="s">
        <v>2734</v>
      </c>
    </row>
    <row r="14969" spans="1:7" x14ac:dyDescent="0.25">
      <c r="A14969" s="21" t="s">
        <v>2119</v>
      </c>
      <c r="B14969" s="1">
        <v>43077</v>
      </c>
      <c r="C14969" t="s">
        <v>6</v>
      </c>
      <c r="D14969" t="s">
        <v>4356</v>
      </c>
      <c r="E14969"/>
      <c r="F14969" s="9">
        <v>179.75</v>
      </c>
      <c r="G14969" t="s">
        <v>4340</v>
      </c>
    </row>
    <row r="14970" spans="1:7" x14ac:dyDescent="0.25">
      <c r="A14970" s="21" t="s">
        <v>2119</v>
      </c>
      <c r="B14970" s="25">
        <v>43077</v>
      </c>
      <c r="C14970" t="s">
        <v>21</v>
      </c>
      <c r="D14970" t="s">
        <v>452</v>
      </c>
      <c r="E14970" s="26">
        <v>1650</v>
      </c>
      <c r="G14970" t="s">
        <v>4340</v>
      </c>
    </row>
    <row r="14971" spans="1:7" x14ac:dyDescent="0.25">
      <c r="A14971" s="21" t="s">
        <v>2119</v>
      </c>
      <c r="B14971" s="1">
        <v>43080</v>
      </c>
      <c r="C14971" t="s">
        <v>6</v>
      </c>
      <c r="D14971" t="s">
        <v>4357</v>
      </c>
      <c r="E14971"/>
      <c r="F14971" s="9">
        <v>171.27</v>
      </c>
      <c r="G14971" t="s">
        <v>2762</v>
      </c>
    </row>
    <row r="14972" spans="1:7" x14ac:dyDescent="0.25">
      <c r="A14972" s="21" t="s">
        <v>2119</v>
      </c>
      <c r="B14972" s="1">
        <v>43080</v>
      </c>
      <c r="C14972" t="s">
        <v>6</v>
      </c>
      <c r="D14972" t="s">
        <v>4358</v>
      </c>
      <c r="E14972"/>
      <c r="F14972" s="9">
        <v>413.69</v>
      </c>
      <c r="G14972" t="s">
        <v>4340</v>
      </c>
    </row>
    <row r="14973" spans="1:7" x14ac:dyDescent="0.25">
      <c r="A14973" s="21" t="s">
        <v>2119</v>
      </c>
      <c r="B14973" s="1">
        <v>43080</v>
      </c>
      <c r="C14973" t="s">
        <v>1230</v>
      </c>
      <c r="D14973" t="s">
        <v>4359</v>
      </c>
      <c r="E14973"/>
      <c r="F14973" s="9">
        <v>460.9</v>
      </c>
      <c r="G14973" t="s">
        <v>3879</v>
      </c>
    </row>
    <row r="14974" spans="1:7" x14ac:dyDescent="0.25">
      <c r="A14974" s="21" t="s">
        <v>2119</v>
      </c>
      <c r="B14974" s="1">
        <v>43080</v>
      </c>
      <c r="C14974" t="s">
        <v>1230</v>
      </c>
      <c r="D14974" t="s">
        <v>4360</v>
      </c>
      <c r="E14974"/>
      <c r="F14974" s="9">
        <v>935.68</v>
      </c>
      <c r="G14974" t="s">
        <v>4193</v>
      </c>
    </row>
    <row r="14975" spans="1:7" x14ac:dyDescent="0.25">
      <c r="A14975" s="21" t="s">
        <v>2119</v>
      </c>
      <c r="B14975" s="1">
        <v>43080</v>
      </c>
      <c r="C14975" t="s">
        <v>6</v>
      </c>
      <c r="D14975" t="s">
        <v>4361</v>
      </c>
      <c r="E14975"/>
      <c r="F14975" s="9">
        <v>174.63</v>
      </c>
      <c r="G14975" t="s">
        <v>4362</v>
      </c>
    </row>
    <row r="14976" spans="1:7" x14ac:dyDescent="0.25">
      <c r="A14976" s="21" t="s">
        <v>2119</v>
      </c>
      <c r="B14976" s="25">
        <v>43080</v>
      </c>
      <c r="C14976" t="s">
        <v>1015</v>
      </c>
      <c r="D14976" t="s">
        <v>1382</v>
      </c>
      <c r="E14976" s="26">
        <v>4000</v>
      </c>
      <c r="G14976" t="s">
        <v>4342</v>
      </c>
    </row>
    <row r="14977" spans="1:7" x14ac:dyDescent="0.25">
      <c r="A14977" s="21" t="s">
        <v>2119</v>
      </c>
      <c r="B14977" s="25">
        <v>43080</v>
      </c>
      <c r="C14977" t="s">
        <v>1015</v>
      </c>
      <c r="D14977" t="s">
        <v>1382</v>
      </c>
      <c r="E14977" s="26">
        <v>4000</v>
      </c>
      <c r="G14977" t="s">
        <v>4278</v>
      </c>
    </row>
    <row r="14978" spans="1:7" x14ac:dyDescent="0.25">
      <c r="A14978" s="21" t="s">
        <v>2119</v>
      </c>
      <c r="B14978" s="25">
        <v>43080</v>
      </c>
      <c r="C14978" t="s">
        <v>1015</v>
      </c>
      <c r="D14978" t="s">
        <v>1419</v>
      </c>
      <c r="E14978" s="26">
        <v>600</v>
      </c>
      <c r="G14978" t="s">
        <v>4193</v>
      </c>
    </row>
    <row r="14979" spans="1:7" x14ac:dyDescent="0.25">
      <c r="A14979" s="21" t="s">
        <v>2119</v>
      </c>
      <c r="B14979" s="25">
        <v>43080</v>
      </c>
      <c r="C14979" t="s">
        <v>1015</v>
      </c>
      <c r="D14979" t="s">
        <v>1419</v>
      </c>
      <c r="E14979" s="26">
        <v>1800</v>
      </c>
      <c r="G14979" t="s">
        <v>3716</v>
      </c>
    </row>
    <row r="14980" spans="1:7" x14ac:dyDescent="0.25">
      <c r="A14980" s="21" t="s">
        <v>2119</v>
      </c>
      <c r="B14980" s="25">
        <v>43080</v>
      </c>
      <c r="C14980" t="s">
        <v>1015</v>
      </c>
      <c r="D14980" t="s">
        <v>40</v>
      </c>
      <c r="E14980" s="26">
        <v>1960</v>
      </c>
      <c r="G14980" t="s">
        <v>4332</v>
      </c>
    </row>
    <row r="14981" spans="1:7" x14ac:dyDescent="0.25">
      <c r="A14981" s="21" t="s">
        <v>2119</v>
      </c>
      <c r="B14981" s="25">
        <v>43080</v>
      </c>
      <c r="C14981" t="s">
        <v>1015</v>
      </c>
      <c r="D14981" t="s">
        <v>3404</v>
      </c>
      <c r="E14981" s="26">
        <v>320</v>
      </c>
      <c r="G14981" t="s">
        <v>4193</v>
      </c>
    </row>
    <row r="14982" spans="1:7" x14ac:dyDescent="0.25">
      <c r="A14982" s="21" t="s">
        <v>2119</v>
      </c>
      <c r="B14982" s="25">
        <v>43080</v>
      </c>
      <c r="C14982" t="s">
        <v>1015</v>
      </c>
      <c r="D14982" t="s">
        <v>3404</v>
      </c>
      <c r="E14982" s="26">
        <v>800</v>
      </c>
      <c r="G14982" t="s">
        <v>4278</v>
      </c>
    </row>
    <row r="14983" spans="1:7" x14ac:dyDescent="0.25">
      <c r="A14983" s="21" t="s">
        <v>2119</v>
      </c>
      <c r="B14983" s="1">
        <v>43080</v>
      </c>
      <c r="C14983" t="s">
        <v>1015</v>
      </c>
      <c r="D14983" t="s">
        <v>3404</v>
      </c>
      <c r="E14983" s="26">
        <v>400</v>
      </c>
      <c r="G14983" t="s">
        <v>4342</v>
      </c>
    </row>
    <row r="14984" spans="1:7" x14ac:dyDescent="0.25">
      <c r="A14984" s="21" t="s">
        <v>2119</v>
      </c>
      <c r="B14984" s="25">
        <v>43080</v>
      </c>
      <c r="C14984" t="s">
        <v>1015</v>
      </c>
      <c r="D14984" t="s">
        <v>3504</v>
      </c>
      <c r="E14984" s="26">
        <v>900</v>
      </c>
      <c r="G14984" t="s">
        <v>4193</v>
      </c>
    </row>
    <row r="14985" spans="1:7" x14ac:dyDescent="0.25">
      <c r="A14985" s="21" t="s">
        <v>2119</v>
      </c>
      <c r="B14985" s="25">
        <v>43080</v>
      </c>
      <c r="C14985" t="s">
        <v>21</v>
      </c>
      <c r="D14985" t="s">
        <v>40</v>
      </c>
      <c r="E14985" s="26">
        <v>3085</v>
      </c>
      <c r="G14985" t="s">
        <v>4340</v>
      </c>
    </row>
    <row r="14986" spans="1:7" x14ac:dyDescent="0.25">
      <c r="A14986" s="21" t="s">
        <v>2119</v>
      </c>
      <c r="B14986" s="25">
        <v>43080</v>
      </c>
      <c r="C14986" t="s">
        <v>21</v>
      </c>
      <c r="D14986" t="s">
        <v>40</v>
      </c>
      <c r="E14986" s="26">
        <v>1465</v>
      </c>
      <c r="G14986" t="s">
        <v>19</v>
      </c>
    </row>
    <row r="14987" spans="1:7" x14ac:dyDescent="0.25">
      <c r="A14987" s="21" t="s">
        <v>2119</v>
      </c>
      <c r="B14987" s="25">
        <v>43080</v>
      </c>
      <c r="C14987" t="s">
        <v>21</v>
      </c>
      <c r="D14987" t="s">
        <v>1216</v>
      </c>
      <c r="E14987" s="26">
        <v>900</v>
      </c>
      <c r="G14987" t="s">
        <v>4459</v>
      </c>
    </row>
    <row r="14988" spans="1:7" x14ac:dyDescent="0.25">
      <c r="A14988" s="21" t="s">
        <v>2119</v>
      </c>
      <c r="B14988" s="25">
        <v>43080</v>
      </c>
      <c r="C14988" t="s">
        <v>21</v>
      </c>
      <c r="D14988" t="s">
        <v>1216</v>
      </c>
      <c r="E14988" s="26">
        <v>400</v>
      </c>
      <c r="G14988" t="s">
        <v>4334</v>
      </c>
    </row>
    <row r="14989" spans="1:7" x14ac:dyDescent="0.25">
      <c r="A14989" s="21" t="s">
        <v>2119</v>
      </c>
      <c r="B14989" s="25">
        <v>43080</v>
      </c>
      <c r="C14989" t="s">
        <v>21</v>
      </c>
      <c r="D14989" t="s">
        <v>1216</v>
      </c>
      <c r="E14989" s="26">
        <v>400</v>
      </c>
      <c r="G14989" t="s">
        <v>4340</v>
      </c>
    </row>
    <row r="14990" spans="1:7" x14ac:dyDescent="0.25">
      <c r="A14990" s="21" t="s">
        <v>2119</v>
      </c>
      <c r="B14990" s="25">
        <v>43080</v>
      </c>
      <c r="C14990" t="s">
        <v>6</v>
      </c>
      <c r="D14990" t="s">
        <v>216</v>
      </c>
      <c r="F14990" s="26">
        <v>479.59</v>
      </c>
      <c r="G14990" t="s">
        <v>4332</v>
      </c>
    </row>
    <row r="14991" spans="1:7" x14ac:dyDescent="0.25">
      <c r="A14991" s="21" t="s">
        <v>2119</v>
      </c>
      <c r="B14991" s="25">
        <v>43080</v>
      </c>
      <c r="C14991" t="s">
        <v>6</v>
      </c>
      <c r="D14991" t="s">
        <v>216</v>
      </c>
      <c r="F14991" s="26">
        <v>454</v>
      </c>
      <c r="G14991" t="s">
        <v>4334</v>
      </c>
    </row>
    <row r="14992" spans="1:7" x14ac:dyDescent="0.25">
      <c r="A14992" s="21" t="s">
        <v>2119</v>
      </c>
      <c r="B14992" s="25">
        <v>43080</v>
      </c>
      <c r="C14992" t="s">
        <v>6</v>
      </c>
      <c r="D14992" t="s">
        <v>216</v>
      </c>
      <c r="F14992" s="26">
        <v>114.75</v>
      </c>
      <c r="G14992" t="s">
        <v>4451</v>
      </c>
    </row>
    <row r="14993" spans="1:7" x14ac:dyDescent="0.25">
      <c r="A14993" s="21" t="s">
        <v>2119</v>
      </c>
      <c r="B14993" s="1">
        <v>43081</v>
      </c>
      <c r="C14993" t="s">
        <v>6</v>
      </c>
      <c r="D14993" t="s">
        <v>4363</v>
      </c>
      <c r="E14993"/>
      <c r="F14993" s="9">
        <v>304.49</v>
      </c>
      <c r="G14993" t="s">
        <v>62</v>
      </c>
    </row>
    <row r="14994" spans="1:7" x14ac:dyDescent="0.25">
      <c r="A14994" s="21" t="s">
        <v>2119</v>
      </c>
      <c r="B14994" s="1">
        <v>43081</v>
      </c>
      <c r="C14994" t="s">
        <v>1230</v>
      </c>
      <c r="D14994"/>
      <c r="E14994"/>
      <c r="F14994" s="9">
        <v>-440.59</v>
      </c>
      <c r="G14994" t="s">
        <v>3879</v>
      </c>
    </row>
    <row r="14995" spans="1:7" x14ac:dyDescent="0.25">
      <c r="A14995" s="21" t="s">
        <v>2119</v>
      </c>
      <c r="B14995" s="1">
        <v>43081</v>
      </c>
      <c r="C14995">
        <v>3014551503</v>
      </c>
      <c r="D14995" t="s">
        <v>4364</v>
      </c>
      <c r="E14995"/>
      <c r="F14995" s="9">
        <v>131.94</v>
      </c>
      <c r="G14995" t="s">
        <v>3874</v>
      </c>
    </row>
    <row r="14996" spans="1:7" x14ac:dyDescent="0.25">
      <c r="A14996" s="21" t="s">
        <v>2119</v>
      </c>
      <c r="B14996" s="1">
        <v>43081</v>
      </c>
      <c r="C14996" t="s">
        <v>1230</v>
      </c>
      <c r="D14996" t="s">
        <v>4365</v>
      </c>
      <c r="E14996"/>
      <c r="F14996" s="9">
        <v>121.77</v>
      </c>
      <c r="G14996" t="s">
        <v>3879</v>
      </c>
    </row>
    <row r="14997" spans="1:7" x14ac:dyDescent="0.25">
      <c r="A14997" s="21" t="s">
        <v>2119</v>
      </c>
      <c r="B14997" s="1">
        <v>43081</v>
      </c>
      <c r="C14997">
        <v>3014551503</v>
      </c>
      <c r="D14997"/>
      <c r="E14997"/>
      <c r="F14997" s="9">
        <v>51.3</v>
      </c>
      <c r="G14997" t="s">
        <v>4338</v>
      </c>
    </row>
    <row r="14998" spans="1:7" x14ac:dyDescent="0.25">
      <c r="A14998" s="21" t="s">
        <v>2119</v>
      </c>
      <c r="B14998" s="1">
        <v>43081</v>
      </c>
      <c r="C14998" t="s">
        <v>1230</v>
      </c>
      <c r="D14998" t="s">
        <v>4366</v>
      </c>
      <c r="E14998"/>
      <c r="F14998" s="9">
        <v>3015.51</v>
      </c>
      <c r="G14998" t="s">
        <v>4311</v>
      </c>
    </row>
    <row r="14999" spans="1:7" x14ac:dyDescent="0.25">
      <c r="A14999" s="21" t="s">
        <v>2119</v>
      </c>
      <c r="B14999" s="1">
        <v>43081</v>
      </c>
      <c r="C14999" t="s">
        <v>1230</v>
      </c>
      <c r="D14999" t="s">
        <v>4310</v>
      </c>
      <c r="E14999"/>
      <c r="F14999" s="9">
        <v>-4598.28</v>
      </c>
      <c r="G14999" t="s">
        <v>4311</v>
      </c>
    </row>
    <row r="15000" spans="1:7" x14ac:dyDescent="0.25">
      <c r="A15000" s="21" t="s">
        <v>2119</v>
      </c>
      <c r="B15000" s="1">
        <v>43081</v>
      </c>
      <c r="C15000">
        <v>3014551503</v>
      </c>
      <c r="D15000" t="s">
        <v>4367</v>
      </c>
      <c r="E15000"/>
      <c r="F15000" s="9">
        <v>212.75</v>
      </c>
      <c r="G15000" t="s">
        <v>4368</v>
      </c>
    </row>
    <row r="15001" spans="1:7" x14ac:dyDescent="0.25">
      <c r="A15001" s="21" t="s">
        <v>2119</v>
      </c>
      <c r="B15001" s="1">
        <v>43081</v>
      </c>
      <c r="C15001" t="s">
        <v>6</v>
      </c>
      <c r="D15001" t="s">
        <v>4369</v>
      </c>
      <c r="E15001"/>
      <c r="F15001" s="9">
        <v>22.92</v>
      </c>
      <c r="G15001" t="s">
        <v>4368</v>
      </c>
    </row>
    <row r="15002" spans="1:7" x14ac:dyDescent="0.25">
      <c r="A15002" s="21" t="s">
        <v>2119</v>
      </c>
      <c r="B15002" s="25">
        <v>43081</v>
      </c>
      <c r="C15002" t="s">
        <v>1015</v>
      </c>
      <c r="D15002" t="s">
        <v>3403</v>
      </c>
      <c r="E15002" s="26">
        <v>2250</v>
      </c>
      <c r="G15002" t="s">
        <v>3879</v>
      </c>
    </row>
    <row r="15003" spans="1:7" x14ac:dyDescent="0.25">
      <c r="A15003" s="21" t="s">
        <v>2119</v>
      </c>
      <c r="B15003" s="25">
        <v>43081</v>
      </c>
      <c r="C15003" t="s">
        <v>1015</v>
      </c>
      <c r="D15003" t="s">
        <v>3403</v>
      </c>
      <c r="E15003" s="26">
        <v>1000</v>
      </c>
      <c r="G15003" t="s">
        <v>3756</v>
      </c>
    </row>
    <row r="15004" spans="1:7" x14ac:dyDescent="0.25">
      <c r="A15004" s="21" t="s">
        <v>2119</v>
      </c>
      <c r="B15004" s="25">
        <v>43081</v>
      </c>
      <c r="C15004" t="s">
        <v>1015</v>
      </c>
      <c r="D15004" t="s">
        <v>3403</v>
      </c>
      <c r="E15004" s="26">
        <v>1000</v>
      </c>
      <c r="G15004" t="s">
        <v>3716</v>
      </c>
    </row>
    <row r="15005" spans="1:7" x14ac:dyDescent="0.25">
      <c r="A15005" s="21" t="s">
        <v>2119</v>
      </c>
      <c r="B15005" s="25">
        <v>43081</v>
      </c>
      <c r="C15005" t="s">
        <v>1015</v>
      </c>
      <c r="D15005" t="s">
        <v>3403</v>
      </c>
      <c r="E15005" s="26">
        <v>1000</v>
      </c>
      <c r="G15005" t="s">
        <v>2762</v>
      </c>
    </row>
    <row r="15006" spans="1:7" x14ac:dyDescent="0.25">
      <c r="A15006" s="21" t="s">
        <v>2119</v>
      </c>
      <c r="B15006" s="25">
        <v>43081</v>
      </c>
      <c r="C15006" t="s">
        <v>6</v>
      </c>
      <c r="D15006" t="s">
        <v>216</v>
      </c>
      <c r="F15006" s="26">
        <v>479.59</v>
      </c>
      <c r="G15006" t="s">
        <v>4451</v>
      </c>
    </row>
    <row r="15007" spans="1:7" x14ac:dyDescent="0.25">
      <c r="A15007" s="21" t="s">
        <v>2119</v>
      </c>
      <c r="B15007" s="25">
        <v>43081</v>
      </c>
      <c r="C15007" t="s">
        <v>6</v>
      </c>
      <c r="D15007" t="s">
        <v>216</v>
      </c>
      <c r="F15007" s="26">
        <v>454</v>
      </c>
      <c r="G15007" t="s">
        <v>4334</v>
      </c>
    </row>
    <row r="15008" spans="1:7" x14ac:dyDescent="0.25">
      <c r="A15008" s="21" t="s">
        <v>2119</v>
      </c>
      <c r="B15008" s="25">
        <v>43081</v>
      </c>
      <c r="C15008" t="s">
        <v>6</v>
      </c>
      <c r="D15008" t="s">
        <v>216</v>
      </c>
      <c r="F15008" s="26">
        <v>426.71</v>
      </c>
      <c r="G15008" t="s">
        <v>4332</v>
      </c>
    </row>
    <row r="15009" spans="1:7" x14ac:dyDescent="0.25">
      <c r="A15009" s="21" t="s">
        <v>2119</v>
      </c>
      <c r="B15009" s="1">
        <v>43082</v>
      </c>
      <c r="C15009" t="s">
        <v>1230</v>
      </c>
      <c r="D15009" t="s">
        <v>4370</v>
      </c>
      <c r="E15009"/>
      <c r="F15009" s="9">
        <v>97.2</v>
      </c>
      <c r="G15009" t="s">
        <v>4451</v>
      </c>
    </row>
    <row r="15010" spans="1:7" x14ac:dyDescent="0.25">
      <c r="A15010" s="21" t="s">
        <v>2119</v>
      </c>
      <c r="B15010" s="1">
        <v>43082</v>
      </c>
      <c r="C15010" t="s">
        <v>1230</v>
      </c>
      <c r="D15010" t="s">
        <v>4371</v>
      </c>
      <c r="E15010"/>
      <c r="F15010" s="9">
        <v>862.11</v>
      </c>
      <c r="G15010" t="s">
        <v>4342</v>
      </c>
    </row>
    <row r="15011" spans="1:7" x14ac:dyDescent="0.25">
      <c r="A15011" s="21" t="s">
        <v>2119</v>
      </c>
      <c r="B15011" s="1">
        <v>43082</v>
      </c>
      <c r="C15011" t="s">
        <v>1230</v>
      </c>
      <c r="D15011" t="s">
        <v>4372</v>
      </c>
      <c r="E15011"/>
      <c r="F15011" s="9">
        <v>164.24</v>
      </c>
      <c r="G15011" t="s">
        <v>4373</v>
      </c>
    </row>
    <row r="15012" spans="1:7" x14ac:dyDescent="0.25">
      <c r="A15012" s="21" t="s">
        <v>2119</v>
      </c>
      <c r="B15012" s="1">
        <v>43082</v>
      </c>
      <c r="C15012" t="s">
        <v>1230</v>
      </c>
      <c r="D15012" t="s">
        <v>4374</v>
      </c>
      <c r="E15012"/>
      <c r="F15012" s="9">
        <v>627.59</v>
      </c>
      <c r="G15012" t="s">
        <v>4375</v>
      </c>
    </row>
    <row r="15013" spans="1:7" x14ac:dyDescent="0.25">
      <c r="A15013" s="21" t="s">
        <v>2119</v>
      </c>
      <c r="B15013" s="1">
        <v>43082</v>
      </c>
      <c r="C15013" t="s">
        <v>1230</v>
      </c>
      <c r="D15013"/>
      <c r="E15013"/>
      <c r="F15013" s="9">
        <v>-130.15</v>
      </c>
      <c r="G15013" t="s">
        <v>4342</v>
      </c>
    </row>
    <row r="15014" spans="1:7" x14ac:dyDescent="0.25">
      <c r="A15014" s="21" t="s">
        <v>2119</v>
      </c>
      <c r="B15014" s="1">
        <v>43082</v>
      </c>
      <c r="C15014">
        <v>3014551503</v>
      </c>
      <c r="D15014" t="s">
        <v>4376</v>
      </c>
      <c r="E15014"/>
      <c r="F15014" s="9">
        <v>220.8</v>
      </c>
      <c r="G15014" t="s">
        <v>3874</v>
      </c>
    </row>
    <row r="15015" spans="1:7" x14ac:dyDescent="0.25">
      <c r="A15015" s="21" t="s">
        <v>2119</v>
      </c>
      <c r="B15015" s="1">
        <v>43082</v>
      </c>
      <c r="C15015" t="s">
        <v>1230</v>
      </c>
      <c r="D15015" t="s">
        <v>4377</v>
      </c>
      <c r="E15015"/>
      <c r="F15015" s="9">
        <v>2210.41</v>
      </c>
      <c r="G15015" t="s">
        <v>4193</v>
      </c>
    </row>
    <row r="15016" spans="1:7" x14ac:dyDescent="0.25">
      <c r="A15016" s="21" t="s">
        <v>2119</v>
      </c>
      <c r="B15016" s="1">
        <v>43082</v>
      </c>
      <c r="C15016" t="s">
        <v>1230</v>
      </c>
      <c r="D15016" t="s">
        <v>4378</v>
      </c>
      <c r="E15016"/>
      <c r="F15016" s="9">
        <v>101.7</v>
      </c>
      <c r="G15016" t="s">
        <v>4193</v>
      </c>
    </row>
    <row r="15017" spans="1:7" x14ac:dyDescent="0.25">
      <c r="A15017" s="21" t="s">
        <v>2119</v>
      </c>
      <c r="B15017" s="1">
        <v>43082</v>
      </c>
      <c r="C15017" t="s">
        <v>1230</v>
      </c>
      <c r="D15017" t="s">
        <v>4379</v>
      </c>
      <c r="E15017"/>
      <c r="F15017" s="9">
        <v>1149.01</v>
      </c>
      <c r="G15017" t="s">
        <v>4342</v>
      </c>
    </row>
    <row r="15018" spans="1:7" x14ac:dyDescent="0.25">
      <c r="A15018" s="21" t="s">
        <v>2119</v>
      </c>
      <c r="B15018" s="25">
        <v>43082</v>
      </c>
      <c r="C15018" t="s">
        <v>1015</v>
      </c>
      <c r="D15018" t="s">
        <v>3002</v>
      </c>
      <c r="E15018" s="26">
        <v>1000</v>
      </c>
      <c r="G15018" t="s">
        <v>4451</v>
      </c>
    </row>
    <row r="15019" spans="1:7" x14ac:dyDescent="0.25">
      <c r="A15019" s="21" t="s">
        <v>2119</v>
      </c>
      <c r="B15019" s="25">
        <v>43082</v>
      </c>
      <c r="C15019" t="s">
        <v>1015</v>
      </c>
      <c r="D15019" t="s">
        <v>553</v>
      </c>
      <c r="E15019" s="26">
        <v>2536</v>
      </c>
      <c r="G15019" t="s">
        <v>4278</v>
      </c>
    </row>
    <row r="15020" spans="1:7" x14ac:dyDescent="0.25">
      <c r="A15020" s="21" t="s">
        <v>2119</v>
      </c>
      <c r="B15020" s="25">
        <v>43082</v>
      </c>
      <c r="C15020" t="s">
        <v>6</v>
      </c>
      <c r="D15020" t="s">
        <v>3709</v>
      </c>
      <c r="F15020" s="26">
        <v>1532.89</v>
      </c>
      <c r="G15020" t="s">
        <v>4332</v>
      </c>
    </row>
    <row r="15021" spans="1:7" x14ac:dyDescent="0.25">
      <c r="A15021" s="21" t="s">
        <v>2119</v>
      </c>
      <c r="B15021" s="25">
        <v>43082</v>
      </c>
      <c r="C15021" t="s">
        <v>6</v>
      </c>
      <c r="D15021" t="s">
        <v>1112</v>
      </c>
      <c r="F15021" s="26">
        <v>165.36</v>
      </c>
      <c r="G15021" t="s">
        <v>4531</v>
      </c>
    </row>
    <row r="15022" spans="1:7" x14ac:dyDescent="0.25">
      <c r="A15022" s="21" t="s">
        <v>2119</v>
      </c>
      <c r="B15022" s="1">
        <v>43083</v>
      </c>
      <c r="C15022" t="s">
        <v>1230</v>
      </c>
      <c r="D15022" t="s">
        <v>4380</v>
      </c>
      <c r="E15022"/>
      <c r="F15022" s="9">
        <v>197.49</v>
      </c>
      <c r="G15022" t="s">
        <v>4342</v>
      </c>
    </row>
    <row r="15023" spans="1:7" x14ac:dyDescent="0.25">
      <c r="A15023" s="21" t="s">
        <v>2119</v>
      </c>
      <c r="B15023" s="1">
        <v>43083</v>
      </c>
      <c r="C15023">
        <v>3014551503</v>
      </c>
      <c r="D15023" t="s">
        <v>4381</v>
      </c>
      <c r="E15023"/>
      <c r="F15023" s="9">
        <v>100.01</v>
      </c>
      <c r="G15023" t="s">
        <v>3874</v>
      </c>
    </row>
    <row r="15024" spans="1:7" x14ac:dyDescent="0.25">
      <c r="A15024" s="21" t="s">
        <v>2119</v>
      </c>
      <c r="B15024" s="25">
        <v>43083</v>
      </c>
      <c r="C15024" t="s">
        <v>1015</v>
      </c>
      <c r="D15024" t="s">
        <v>3707</v>
      </c>
      <c r="E15024" s="26">
        <v>1700</v>
      </c>
      <c r="G15024" t="s">
        <v>4055</v>
      </c>
    </row>
    <row r="15025" spans="1:7" x14ac:dyDescent="0.25">
      <c r="A15025" s="21" t="s">
        <v>2119</v>
      </c>
      <c r="B15025" s="25">
        <v>43083</v>
      </c>
      <c r="C15025" t="s">
        <v>6</v>
      </c>
      <c r="D15025" t="s">
        <v>216</v>
      </c>
      <c r="F15025" s="26">
        <v>479.59</v>
      </c>
      <c r="G15025" t="s">
        <v>4451</v>
      </c>
    </row>
    <row r="15026" spans="1:7" x14ac:dyDescent="0.25">
      <c r="A15026" s="21" t="s">
        <v>2119</v>
      </c>
      <c r="B15026" s="1">
        <v>43084</v>
      </c>
      <c r="C15026" t="s">
        <v>6</v>
      </c>
      <c r="D15026" t="s">
        <v>4382</v>
      </c>
      <c r="E15026"/>
      <c r="F15026" s="9">
        <v>392.81</v>
      </c>
      <c r="G15026" t="s">
        <v>4340</v>
      </c>
    </row>
    <row r="15027" spans="1:7" x14ac:dyDescent="0.25">
      <c r="A15027" s="21" t="s">
        <v>2119</v>
      </c>
      <c r="B15027" s="1">
        <v>43084</v>
      </c>
      <c r="C15027" t="s">
        <v>1230</v>
      </c>
      <c r="D15027" t="s">
        <v>4383</v>
      </c>
      <c r="E15027"/>
      <c r="F15027" s="9">
        <v>38.450000000000003</v>
      </c>
      <c r="G15027" t="s">
        <v>4342</v>
      </c>
    </row>
    <row r="15028" spans="1:7" x14ac:dyDescent="0.25">
      <c r="A15028" s="21" t="s">
        <v>2119</v>
      </c>
      <c r="B15028" s="25">
        <v>43084</v>
      </c>
      <c r="C15028" t="s">
        <v>1015</v>
      </c>
      <c r="D15028" t="s">
        <v>1487</v>
      </c>
      <c r="E15028" s="26">
        <v>36.299999999999997</v>
      </c>
      <c r="G15028" t="s">
        <v>2762</v>
      </c>
    </row>
    <row r="15029" spans="1:7" x14ac:dyDescent="0.25">
      <c r="A15029" s="21" t="s">
        <v>2119</v>
      </c>
      <c r="B15029" s="25">
        <v>43084</v>
      </c>
      <c r="C15029" t="s">
        <v>1015</v>
      </c>
      <c r="D15029" t="s">
        <v>4452</v>
      </c>
      <c r="E15029" s="26">
        <v>2179</v>
      </c>
      <c r="G15029" t="s">
        <v>1603</v>
      </c>
    </row>
    <row r="15030" spans="1:7" x14ac:dyDescent="0.25">
      <c r="A15030" s="21" t="s">
        <v>2119</v>
      </c>
      <c r="B15030" s="1">
        <v>43085</v>
      </c>
      <c r="C15030" t="s">
        <v>6</v>
      </c>
      <c r="D15030" t="s">
        <v>4384</v>
      </c>
      <c r="E15030"/>
      <c r="F15030" s="9">
        <v>166.82</v>
      </c>
      <c r="G15030" t="s">
        <v>2762</v>
      </c>
    </row>
    <row r="15031" spans="1:7" x14ac:dyDescent="0.25">
      <c r="A15031" s="21" t="s">
        <v>2119</v>
      </c>
      <c r="B15031" s="1">
        <v>43085</v>
      </c>
      <c r="C15031" t="s">
        <v>6</v>
      </c>
      <c r="D15031"/>
      <c r="E15031"/>
      <c r="F15031" s="9">
        <v>20.11</v>
      </c>
      <c r="G15031" t="s">
        <v>2762</v>
      </c>
    </row>
    <row r="15032" spans="1:7" x14ac:dyDescent="0.25">
      <c r="A15032" s="21" t="s">
        <v>2119</v>
      </c>
      <c r="B15032" s="1">
        <v>43085</v>
      </c>
      <c r="C15032" t="s">
        <v>6</v>
      </c>
      <c r="D15032" t="s">
        <v>4385</v>
      </c>
      <c r="E15032"/>
      <c r="F15032" s="9">
        <v>52.08</v>
      </c>
      <c r="G15032" t="s">
        <v>4340</v>
      </c>
    </row>
    <row r="15033" spans="1:7" x14ac:dyDescent="0.25">
      <c r="A15033" s="21" t="s">
        <v>2119</v>
      </c>
      <c r="B15033" s="1">
        <v>43085</v>
      </c>
      <c r="C15033" t="s">
        <v>1230</v>
      </c>
      <c r="D15033" t="s">
        <v>4386</v>
      </c>
      <c r="E15033"/>
      <c r="F15033" s="9">
        <v>371.84</v>
      </c>
      <c r="G15033" t="s">
        <v>4193</v>
      </c>
    </row>
    <row r="15034" spans="1:7" x14ac:dyDescent="0.25">
      <c r="A15034" s="21" t="s">
        <v>2119</v>
      </c>
      <c r="B15034" s="1">
        <v>43085</v>
      </c>
      <c r="C15034" t="s">
        <v>6</v>
      </c>
      <c r="D15034" t="s">
        <v>4387</v>
      </c>
      <c r="E15034"/>
      <c r="F15034" s="9">
        <v>149.59</v>
      </c>
      <c r="G15034" t="s">
        <v>2762</v>
      </c>
    </row>
    <row r="15035" spans="1:7" x14ac:dyDescent="0.25">
      <c r="A15035" s="21" t="s">
        <v>2119</v>
      </c>
      <c r="B15035" s="1">
        <v>43087</v>
      </c>
      <c r="C15035" t="s">
        <v>1230</v>
      </c>
      <c r="D15035" t="s">
        <v>4388</v>
      </c>
      <c r="E15035"/>
      <c r="F15035" s="9">
        <v>55.06</v>
      </c>
      <c r="G15035" t="s">
        <v>4332</v>
      </c>
    </row>
    <row r="15036" spans="1:7" x14ac:dyDescent="0.25">
      <c r="A15036" s="21" t="s">
        <v>2119</v>
      </c>
      <c r="B15036" s="1">
        <v>43087</v>
      </c>
      <c r="C15036" t="s">
        <v>1230</v>
      </c>
      <c r="D15036" t="s">
        <v>4389</v>
      </c>
      <c r="E15036"/>
      <c r="F15036" s="9">
        <v>1089.52</v>
      </c>
      <c r="G15036" t="s">
        <v>4342</v>
      </c>
    </row>
    <row r="15037" spans="1:7" x14ac:dyDescent="0.25">
      <c r="A15037" s="21" t="s">
        <v>2119</v>
      </c>
      <c r="B15037" s="1">
        <v>43087</v>
      </c>
      <c r="C15037" t="s">
        <v>1230</v>
      </c>
      <c r="D15037" t="s">
        <v>4390</v>
      </c>
      <c r="E15037"/>
      <c r="F15037" s="9">
        <v>140.34</v>
      </c>
      <c r="G15037" t="s">
        <v>3879</v>
      </c>
    </row>
    <row r="15038" spans="1:7" x14ac:dyDescent="0.25">
      <c r="A15038" s="21" t="s">
        <v>2119</v>
      </c>
      <c r="B15038" s="1">
        <v>43087</v>
      </c>
      <c r="C15038" t="s">
        <v>1230</v>
      </c>
      <c r="D15038" t="s">
        <v>4391</v>
      </c>
      <c r="E15038"/>
      <c r="F15038" s="9">
        <v>414.86</v>
      </c>
      <c r="G15038" t="s">
        <v>4193</v>
      </c>
    </row>
    <row r="15039" spans="1:7" x14ac:dyDescent="0.25">
      <c r="A15039" s="21" t="s">
        <v>2119</v>
      </c>
      <c r="B15039" s="1">
        <v>43087</v>
      </c>
      <c r="C15039" t="s">
        <v>1230</v>
      </c>
      <c r="D15039" t="s">
        <v>4392</v>
      </c>
      <c r="E15039"/>
      <c r="F15039" s="9">
        <v>923.42</v>
      </c>
      <c r="G15039" t="s">
        <v>4193</v>
      </c>
    </row>
    <row r="15040" spans="1:7" x14ac:dyDescent="0.25">
      <c r="A15040" s="21" t="s">
        <v>2119</v>
      </c>
      <c r="B15040" s="1">
        <v>43087</v>
      </c>
      <c r="C15040" t="s">
        <v>1230</v>
      </c>
      <c r="D15040" t="s">
        <v>4393</v>
      </c>
      <c r="E15040"/>
      <c r="F15040" s="9">
        <v>24.25</v>
      </c>
      <c r="G15040" t="s">
        <v>4193</v>
      </c>
    </row>
    <row r="15041" spans="1:7" x14ac:dyDescent="0.25">
      <c r="A15041" s="21" t="s">
        <v>2119</v>
      </c>
      <c r="B15041" s="1">
        <v>43087</v>
      </c>
      <c r="C15041" t="s">
        <v>1230</v>
      </c>
      <c r="D15041" t="s">
        <v>4394</v>
      </c>
      <c r="E15041"/>
      <c r="F15041" s="9">
        <v>316.91000000000003</v>
      </c>
      <c r="G15041" t="s">
        <v>4193</v>
      </c>
    </row>
    <row r="15042" spans="1:7" x14ac:dyDescent="0.25">
      <c r="A15042" s="21" t="s">
        <v>2119</v>
      </c>
      <c r="B15042" s="1">
        <v>43087</v>
      </c>
      <c r="C15042" t="s">
        <v>1230</v>
      </c>
      <c r="D15042" t="s">
        <v>4395</v>
      </c>
      <c r="E15042"/>
      <c r="F15042" s="9">
        <v>104.94</v>
      </c>
      <c r="G15042" t="s">
        <v>4193</v>
      </c>
    </row>
    <row r="15043" spans="1:7" x14ac:dyDescent="0.25">
      <c r="A15043" s="21" t="s">
        <v>2119</v>
      </c>
      <c r="B15043" s="25">
        <v>43087</v>
      </c>
      <c r="C15043" t="s">
        <v>1015</v>
      </c>
      <c r="D15043" t="s">
        <v>40</v>
      </c>
      <c r="E15043" s="26">
        <v>4670</v>
      </c>
      <c r="G15043" t="s">
        <v>4332</v>
      </c>
    </row>
    <row r="15044" spans="1:7" x14ac:dyDescent="0.25">
      <c r="A15044" s="21" t="s">
        <v>2119</v>
      </c>
      <c r="B15044" s="25">
        <v>43087</v>
      </c>
      <c r="C15044" t="s">
        <v>1015</v>
      </c>
      <c r="D15044" t="s">
        <v>40</v>
      </c>
      <c r="E15044" s="26">
        <v>200</v>
      </c>
      <c r="G15044" t="s">
        <v>4453</v>
      </c>
    </row>
    <row r="15045" spans="1:7" x14ac:dyDescent="0.25">
      <c r="A15045" s="21" t="s">
        <v>2119</v>
      </c>
      <c r="B15045" s="25">
        <v>43087</v>
      </c>
      <c r="C15045" t="s">
        <v>1015</v>
      </c>
      <c r="D15045" t="s">
        <v>40</v>
      </c>
      <c r="E15045" s="26">
        <v>650</v>
      </c>
      <c r="G15045" t="s">
        <v>4454</v>
      </c>
    </row>
    <row r="15046" spans="1:7" x14ac:dyDescent="0.25">
      <c r="A15046" s="21" t="s">
        <v>2119</v>
      </c>
      <c r="B15046" s="25">
        <v>43087</v>
      </c>
      <c r="C15046" t="s">
        <v>1015</v>
      </c>
      <c r="D15046" t="s">
        <v>4455</v>
      </c>
      <c r="E15046" s="26">
        <v>1200</v>
      </c>
      <c r="G15046" t="s">
        <v>4332</v>
      </c>
    </row>
    <row r="15047" spans="1:7" x14ac:dyDescent="0.25">
      <c r="A15047" s="21" t="s">
        <v>2119</v>
      </c>
      <c r="B15047" s="25">
        <v>43087</v>
      </c>
      <c r="C15047" t="s">
        <v>1015</v>
      </c>
      <c r="D15047" t="s">
        <v>1216</v>
      </c>
      <c r="E15047" s="26">
        <v>400</v>
      </c>
      <c r="G15047" t="s">
        <v>4332</v>
      </c>
    </row>
    <row r="15048" spans="1:7" x14ac:dyDescent="0.25">
      <c r="A15048" s="21" t="s">
        <v>2119</v>
      </c>
      <c r="B15048" s="25">
        <v>43087</v>
      </c>
      <c r="C15048" t="s">
        <v>21</v>
      </c>
      <c r="D15048" t="s">
        <v>40</v>
      </c>
      <c r="E15048" s="26">
        <v>900</v>
      </c>
      <c r="G15048" t="s">
        <v>62</v>
      </c>
    </row>
    <row r="15049" spans="1:7" x14ac:dyDescent="0.25">
      <c r="A15049" s="21" t="s">
        <v>2119</v>
      </c>
      <c r="B15049" s="25">
        <v>43087</v>
      </c>
      <c r="C15049" t="s">
        <v>21</v>
      </c>
      <c r="D15049" t="s">
        <v>40</v>
      </c>
      <c r="E15049" s="26">
        <v>1600</v>
      </c>
      <c r="G15049" t="s">
        <v>4340</v>
      </c>
    </row>
    <row r="15050" spans="1:7" x14ac:dyDescent="0.25">
      <c r="A15050" s="21" t="s">
        <v>2119</v>
      </c>
      <c r="B15050" s="25">
        <v>43087</v>
      </c>
      <c r="C15050" t="s">
        <v>21</v>
      </c>
      <c r="D15050" t="s">
        <v>40</v>
      </c>
      <c r="E15050" s="26">
        <v>395</v>
      </c>
      <c r="G15050" t="s">
        <v>2762</v>
      </c>
    </row>
    <row r="15051" spans="1:7" x14ac:dyDescent="0.25">
      <c r="A15051" s="21" t="s">
        <v>2119</v>
      </c>
      <c r="B15051" s="25">
        <v>43087</v>
      </c>
      <c r="C15051" t="s">
        <v>21</v>
      </c>
      <c r="D15051" t="s">
        <v>1216</v>
      </c>
      <c r="E15051" s="26">
        <v>1100</v>
      </c>
      <c r="G15051" t="s">
        <v>4334</v>
      </c>
    </row>
    <row r="15052" spans="1:7" x14ac:dyDescent="0.25">
      <c r="A15052" s="21" t="s">
        <v>2119</v>
      </c>
      <c r="B15052" s="25">
        <v>43087</v>
      </c>
      <c r="C15052" t="s">
        <v>6</v>
      </c>
      <c r="D15052" t="s">
        <v>216</v>
      </c>
      <c r="F15052" s="26">
        <v>114.75</v>
      </c>
      <c r="G15052" t="s">
        <v>4332</v>
      </c>
    </row>
    <row r="15053" spans="1:7" x14ac:dyDescent="0.25">
      <c r="A15053" s="21" t="s">
        <v>2119</v>
      </c>
      <c r="B15053" s="25">
        <v>43087</v>
      </c>
      <c r="C15053" t="s">
        <v>6</v>
      </c>
      <c r="D15053" t="s">
        <v>1112</v>
      </c>
      <c r="F15053" s="26">
        <v>1644.83</v>
      </c>
      <c r="G15053" t="s">
        <v>4332</v>
      </c>
    </row>
    <row r="15054" spans="1:7" x14ac:dyDescent="0.25">
      <c r="A15054" s="21" t="s">
        <v>2119</v>
      </c>
      <c r="B15054" s="25">
        <v>43087</v>
      </c>
      <c r="C15054" t="s">
        <v>6</v>
      </c>
      <c r="D15054" t="s">
        <v>1112</v>
      </c>
      <c r="F15054" s="26">
        <v>199.68</v>
      </c>
      <c r="G15054" t="s">
        <v>4332</v>
      </c>
    </row>
    <row r="15055" spans="1:7" x14ac:dyDescent="0.25">
      <c r="A15055" s="21" t="s">
        <v>2119</v>
      </c>
      <c r="B15055" s="1">
        <v>43088</v>
      </c>
      <c r="C15055" t="s">
        <v>1230</v>
      </c>
      <c r="D15055"/>
      <c r="E15055"/>
      <c r="F15055" s="9">
        <v>-140.93</v>
      </c>
      <c r="G15055" t="s">
        <v>4342</v>
      </c>
    </row>
    <row r="15056" spans="1:7" x14ac:dyDescent="0.25">
      <c r="A15056" s="21" t="s">
        <v>2119</v>
      </c>
      <c r="B15056" s="1">
        <v>43088</v>
      </c>
      <c r="C15056" t="s">
        <v>1230</v>
      </c>
      <c r="D15056" t="s">
        <v>4396</v>
      </c>
      <c r="E15056"/>
      <c r="F15056" s="9">
        <v>1185.51</v>
      </c>
      <c r="G15056" t="s">
        <v>4342</v>
      </c>
    </row>
    <row r="15057" spans="1:7" x14ac:dyDescent="0.25">
      <c r="A15057" s="21" t="s">
        <v>2119</v>
      </c>
      <c r="B15057" s="1">
        <v>43088</v>
      </c>
      <c r="C15057" t="s">
        <v>1230</v>
      </c>
      <c r="D15057" t="s">
        <v>4397</v>
      </c>
      <c r="E15057"/>
      <c r="F15057" s="9">
        <v>442.96</v>
      </c>
      <c r="G15057" t="s">
        <v>4332</v>
      </c>
    </row>
    <row r="15058" spans="1:7" x14ac:dyDescent="0.25">
      <c r="A15058" s="21" t="s">
        <v>2119</v>
      </c>
      <c r="B15058" s="25">
        <v>43088</v>
      </c>
      <c r="C15058" t="s">
        <v>6</v>
      </c>
      <c r="D15058" t="s">
        <v>3709</v>
      </c>
      <c r="F15058" s="26">
        <v>1033.3</v>
      </c>
      <c r="G15058" t="s">
        <v>4332</v>
      </c>
    </row>
    <row r="15059" spans="1:7" x14ac:dyDescent="0.25">
      <c r="A15059" s="21" t="s">
        <v>2119</v>
      </c>
      <c r="B15059" s="1">
        <v>43089</v>
      </c>
      <c r="C15059" t="s">
        <v>1230</v>
      </c>
      <c r="D15059" t="s">
        <v>4398</v>
      </c>
      <c r="E15059"/>
      <c r="F15059" s="9">
        <v>335.02</v>
      </c>
      <c r="G15059" t="s">
        <v>4342</v>
      </c>
    </row>
    <row r="15060" spans="1:7" x14ac:dyDescent="0.25">
      <c r="A15060" s="21" t="s">
        <v>2119</v>
      </c>
      <c r="B15060" s="1">
        <v>43089</v>
      </c>
      <c r="C15060" t="s">
        <v>1230</v>
      </c>
      <c r="D15060" t="s">
        <v>4399</v>
      </c>
      <c r="E15060"/>
      <c r="F15060" s="9">
        <v>116.86</v>
      </c>
      <c r="G15060" t="s">
        <v>3326</v>
      </c>
    </row>
    <row r="15061" spans="1:7" x14ac:dyDescent="0.25">
      <c r="A15061" s="21" t="s">
        <v>2119</v>
      </c>
      <c r="B15061" s="1">
        <v>43089</v>
      </c>
      <c r="C15061" t="s">
        <v>1230</v>
      </c>
      <c r="D15061" t="s">
        <v>4400</v>
      </c>
      <c r="E15061"/>
      <c r="F15061" s="9">
        <v>157.25</v>
      </c>
      <c r="G15061" t="s">
        <v>1633</v>
      </c>
    </row>
    <row r="15062" spans="1:7" x14ac:dyDescent="0.25">
      <c r="A15062" s="21" t="s">
        <v>2119</v>
      </c>
      <c r="B15062" s="1">
        <v>43089</v>
      </c>
      <c r="C15062" t="s">
        <v>1230</v>
      </c>
      <c r="D15062" t="s">
        <v>4401</v>
      </c>
      <c r="E15062"/>
      <c r="F15062" s="9">
        <v>203.86</v>
      </c>
      <c r="G15062" t="s">
        <v>4193</v>
      </c>
    </row>
    <row r="15063" spans="1:7" x14ac:dyDescent="0.25">
      <c r="A15063" s="21" t="s">
        <v>2119</v>
      </c>
      <c r="B15063" s="1">
        <v>43089</v>
      </c>
      <c r="C15063" t="s">
        <v>1230</v>
      </c>
      <c r="D15063" t="s">
        <v>4402</v>
      </c>
      <c r="E15063"/>
      <c r="F15063" s="9">
        <v>33.07</v>
      </c>
      <c r="G15063" t="s">
        <v>4193</v>
      </c>
    </row>
    <row r="15064" spans="1:7" x14ac:dyDescent="0.25">
      <c r="A15064" s="21" t="s">
        <v>2119</v>
      </c>
      <c r="B15064" s="25">
        <v>43089</v>
      </c>
      <c r="C15064" t="s">
        <v>1015</v>
      </c>
      <c r="D15064" t="s">
        <v>1549</v>
      </c>
      <c r="E15064" s="26">
        <v>1568.87</v>
      </c>
      <c r="G15064" t="s">
        <v>4462</v>
      </c>
    </row>
    <row r="15065" spans="1:7" x14ac:dyDescent="0.25">
      <c r="A15065" s="21" t="s">
        <v>2119</v>
      </c>
      <c r="B15065" s="25">
        <v>43089</v>
      </c>
      <c r="C15065" t="s">
        <v>6</v>
      </c>
      <c r="D15065" t="s">
        <v>216</v>
      </c>
      <c r="F15065" s="26">
        <v>479.59</v>
      </c>
      <c r="G15065" t="s">
        <v>4332</v>
      </c>
    </row>
    <row r="15066" spans="1:7" x14ac:dyDescent="0.25">
      <c r="A15066" s="21" t="s">
        <v>2119</v>
      </c>
      <c r="B15066" s="25">
        <v>43089</v>
      </c>
      <c r="C15066" t="s">
        <v>6</v>
      </c>
      <c r="D15066" t="s">
        <v>3709</v>
      </c>
      <c r="F15066" s="26">
        <v>384.32</v>
      </c>
      <c r="G15066" t="s">
        <v>4332</v>
      </c>
    </row>
    <row r="15067" spans="1:7" x14ac:dyDescent="0.25">
      <c r="A15067" s="21" t="s">
        <v>2119</v>
      </c>
      <c r="B15067" s="1">
        <v>43090</v>
      </c>
      <c r="C15067" t="s">
        <v>1230</v>
      </c>
      <c r="D15067" t="s">
        <v>4403</v>
      </c>
      <c r="E15067"/>
      <c r="F15067" s="9">
        <v>744.85</v>
      </c>
      <c r="G15067" t="s">
        <v>4193</v>
      </c>
    </row>
    <row r="15068" spans="1:7" x14ac:dyDescent="0.25">
      <c r="A15068" s="21" t="s">
        <v>2119</v>
      </c>
      <c r="B15068" s="1">
        <v>43090</v>
      </c>
      <c r="C15068" t="s">
        <v>1230</v>
      </c>
      <c r="D15068" t="s">
        <v>4404</v>
      </c>
      <c r="E15068"/>
      <c r="F15068" s="9">
        <v>26.27</v>
      </c>
      <c r="G15068" t="s">
        <v>4193</v>
      </c>
    </row>
    <row r="15069" spans="1:7" x14ac:dyDescent="0.25">
      <c r="A15069" s="21" t="s">
        <v>2119</v>
      </c>
      <c r="B15069" s="25">
        <v>43090</v>
      </c>
      <c r="C15069" t="s">
        <v>6</v>
      </c>
      <c r="D15069" t="s">
        <v>1112</v>
      </c>
      <c r="F15069" s="26">
        <v>402.43</v>
      </c>
      <c r="G15069" t="s">
        <v>4332</v>
      </c>
    </row>
    <row r="15070" spans="1:7" x14ac:dyDescent="0.25">
      <c r="A15070" s="21" t="s">
        <v>2119</v>
      </c>
      <c r="B15070" s="1">
        <v>43091</v>
      </c>
      <c r="C15070">
        <v>3014551503</v>
      </c>
      <c r="D15070"/>
      <c r="E15070"/>
      <c r="F15070" s="9">
        <v>-12.81</v>
      </c>
      <c r="G15070" t="s">
        <v>4338</v>
      </c>
    </row>
    <row r="15071" spans="1:7" x14ac:dyDescent="0.25">
      <c r="A15071" s="21" t="s">
        <v>2119</v>
      </c>
      <c r="B15071" s="1">
        <v>43091</v>
      </c>
      <c r="C15071" t="s">
        <v>1230</v>
      </c>
      <c r="D15071" t="s">
        <v>4405</v>
      </c>
      <c r="E15071"/>
      <c r="F15071" s="9">
        <v>408.4</v>
      </c>
      <c r="G15071" t="s">
        <v>4193</v>
      </c>
    </row>
    <row r="15072" spans="1:7" x14ac:dyDescent="0.25">
      <c r="A15072" s="21" t="s">
        <v>2119</v>
      </c>
      <c r="B15072" s="1">
        <v>43091</v>
      </c>
      <c r="C15072" t="s">
        <v>1230</v>
      </c>
      <c r="D15072" t="s">
        <v>4406</v>
      </c>
      <c r="E15072"/>
      <c r="F15072" s="9">
        <v>337.51</v>
      </c>
      <c r="G15072" t="s">
        <v>4332</v>
      </c>
    </row>
    <row r="15073" spans="1:7" x14ac:dyDescent="0.25">
      <c r="A15073" s="21" t="s">
        <v>2119</v>
      </c>
      <c r="B15073" s="25">
        <v>43091</v>
      </c>
      <c r="C15073" t="s">
        <v>1015</v>
      </c>
      <c r="D15073" t="s">
        <v>3504</v>
      </c>
      <c r="E15073" s="26">
        <v>1800</v>
      </c>
      <c r="G15073" t="s">
        <v>4342</v>
      </c>
    </row>
    <row r="15074" spans="1:7" x14ac:dyDescent="0.25">
      <c r="A15074" s="21" t="s">
        <v>2119</v>
      </c>
      <c r="B15074" s="25">
        <v>43091</v>
      </c>
      <c r="C15074" t="s">
        <v>1015</v>
      </c>
      <c r="D15074" t="s">
        <v>255</v>
      </c>
      <c r="E15074" s="26">
        <v>200</v>
      </c>
      <c r="G15074" t="s">
        <v>1144</v>
      </c>
    </row>
    <row r="15075" spans="1:7" x14ac:dyDescent="0.25">
      <c r="A15075" s="21" t="s">
        <v>2119</v>
      </c>
      <c r="B15075" s="25">
        <v>43091</v>
      </c>
      <c r="C15075" t="s">
        <v>1015</v>
      </c>
      <c r="D15075" t="s">
        <v>255</v>
      </c>
      <c r="E15075" s="26">
        <v>1500</v>
      </c>
      <c r="G15075" t="s">
        <v>3716</v>
      </c>
    </row>
    <row r="15076" spans="1:7" x14ac:dyDescent="0.25">
      <c r="A15076" s="21" t="s">
        <v>2119</v>
      </c>
      <c r="B15076" s="25">
        <v>43091</v>
      </c>
      <c r="C15076" t="s">
        <v>1015</v>
      </c>
      <c r="D15076" t="s">
        <v>255</v>
      </c>
      <c r="E15076" s="26">
        <v>2000</v>
      </c>
      <c r="G15076" t="s">
        <v>4193</v>
      </c>
    </row>
    <row r="15077" spans="1:7" x14ac:dyDescent="0.25">
      <c r="A15077" s="21" t="s">
        <v>2119</v>
      </c>
      <c r="B15077" s="25">
        <v>43091</v>
      </c>
      <c r="C15077" t="s">
        <v>1015</v>
      </c>
      <c r="D15077" t="s">
        <v>4131</v>
      </c>
      <c r="E15077" s="26">
        <v>576.4</v>
      </c>
      <c r="G15077" t="s">
        <v>4451</v>
      </c>
    </row>
    <row r="15078" spans="1:7" x14ac:dyDescent="0.25">
      <c r="A15078" s="21" t="s">
        <v>2119</v>
      </c>
      <c r="B15078" s="25">
        <v>43091</v>
      </c>
      <c r="C15078" t="s">
        <v>1015</v>
      </c>
      <c r="D15078" t="s">
        <v>4131</v>
      </c>
      <c r="E15078" s="26">
        <v>576.4</v>
      </c>
      <c r="G15078" t="s">
        <v>4332</v>
      </c>
    </row>
    <row r="15079" spans="1:7" x14ac:dyDescent="0.25">
      <c r="A15079" s="21" t="s">
        <v>2119</v>
      </c>
      <c r="B15079" s="25">
        <v>43091</v>
      </c>
      <c r="C15079" t="s">
        <v>1015</v>
      </c>
      <c r="D15079" t="s">
        <v>4131</v>
      </c>
      <c r="E15079" s="26">
        <v>576.4</v>
      </c>
      <c r="G15079" t="s">
        <v>4278</v>
      </c>
    </row>
    <row r="15080" spans="1:7" x14ac:dyDescent="0.25">
      <c r="A15080" s="21" t="s">
        <v>2119</v>
      </c>
      <c r="B15080" s="25">
        <v>43091</v>
      </c>
      <c r="C15080" t="s">
        <v>1015</v>
      </c>
      <c r="D15080" t="s">
        <v>4131</v>
      </c>
      <c r="E15080" s="26">
        <v>252.27</v>
      </c>
      <c r="G15080" t="s">
        <v>4451</v>
      </c>
    </row>
    <row r="15081" spans="1:7" x14ac:dyDescent="0.25">
      <c r="A15081" s="21" t="s">
        <v>2119</v>
      </c>
      <c r="B15081" s="25">
        <v>43091</v>
      </c>
      <c r="C15081" t="s">
        <v>1015</v>
      </c>
      <c r="D15081" t="s">
        <v>4131</v>
      </c>
      <c r="E15081" s="26">
        <v>252.27</v>
      </c>
      <c r="G15081" t="s">
        <v>4332</v>
      </c>
    </row>
    <row r="15082" spans="1:7" x14ac:dyDescent="0.25">
      <c r="A15082" s="21" t="s">
        <v>2119</v>
      </c>
      <c r="B15082" s="25">
        <v>43091</v>
      </c>
      <c r="C15082" t="s">
        <v>1015</v>
      </c>
      <c r="D15082" t="s">
        <v>4131</v>
      </c>
      <c r="E15082" s="26">
        <v>252.27</v>
      </c>
      <c r="G15082" t="s">
        <v>4278</v>
      </c>
    </row>
    <row r="15083" spans="1:7" x14ac:dyDescent="0.25">
      <c r="A15083" s="21" t="s">
        <v>2119</v>
      </c>
      <c r="B15083" s="25">
        <v>43091</v>
      </c>
      <c r="C15083" t="s">
        <v>1015</v>
      </c>
      <c r="D15083" t="s">
        <v>4456</v>
      </c>
      <c r="E15083" s="26">
        <v>1502.64</v>
      </c>
      <c r="G15083" t="s">
        <v>1603</v>
      </c>
    </row>
    <row r="15084" spans="1:7" x14ac:dyDescent="0.25">
      <c r="A15084" s="21" t="s">
        <v>2119</v>
      </c>
      <c r="B15084" s="25">
        <v>43091</v>
      </c>
      <c r="C15084" t="s">
        <v>1015</v>
      </c>
      <c r="D15084" t="s">
        <v>4456</v>
      </c>
      <c r="E15084" s="26">
        <v>1.49</v>
      </c>
      <c r="G15084" t="s">
        <v>1603</v>
      </c>
    </row>
    <row r="15085" spans="1:7" x14ac:dyDescent="0.25">
      <c r="A15085" s="21" t="s">
        <v>2119</v>
      </c>
      <c r="B15085" s="25">
        <v>43091</v>
      </c>
      <c r="C15085" t="s">
        <v>21</v>
      </c>
      <c r="D15085" t="s">
        <v>255</v>
      </c>
      <c r="E15085" s="26">
        <v>80</v>
      </c>
      <c r="G15085" t="s">
        <v>355</v>
      </c>
    </row>
    <row r="15086" spans="1:7" x14ac:dyDescent="0.25">
      <c r="A15086" s="21" t="s">
        <v>2119</v>
      </c>
      <c r="B15086" s="25">
        <v>43091</v>
      </c>
      <c r="C15086" t="s">
        <v>21</v>
      </c>
      <c r="D15086" t="s">
        <v>255</v>
      </c>
      <c r="E15086" s="26">
        <v>175</v>
      </c>
      <c r="G15086" t="s">
        <v>2762</v>
      </c>
    </row>
    <row r="15087" spans="1:7" x14ac:dyDescent="0.25">
      <c r="A15087" s="21" t="s">
        <v>2119</v>
      </c>
      <c r="B15087" s="1">
        <v>43092</v>
      </c>
      <c r="C15087" t="s">
        <v>1230</v>
      </c>
      <c r="D15087"/>
      <c r="E15087"/>
      <c r="F15087" s="9">
        <v>-261.56</v>
      </c>
      <c r="G15087" t="s">
        <v>4311</v>
      </c>
    </row>
    <row r="15088" spans="1:7" x14ac:dyDescent="0.25">
      <c r="A15088" s="21" t="s">
        <v>2119</v>
      </c>
      <c r="B15088" s="1">
        <v>43092</v>
      </c>
      <c r="C15088" t="s">
        <v>1230</v>
      </c>
      <c r="D15088" t="s">
        <v>4407</v>
      </c>
      <c r="E15088"/>
      <c r="F15088" s="9">
        <v>653.01</v>
      </c>
      <c r="G15088" t="s">
        <v>4311</v>
      </c>
    </row>
    <row r="15089" spans="1:7" x14ac:dyDescent="0.25">
      <c r="A15089" s="21" t="s">
        <v>2119</v>
      </c>
      <c r="B15089" s="1">
        <v>43092</v>
      </c>
      <c r="C15089" t="s">
        <v>1230</v>
      </c>
      <c r="D15089" t="s">
        <v>4408</v>
      </c>
      <c r="E15089"/>
      <c r="F15089" s="9">
        <v>138.69999999999999</v>
      </c>
      <c r="G15089" t="s">
        <v>4193</v>
      </c>
    </row>
    <row r="15090" spans="1:7" x14ac:dyDescent="0.25">
      <c r="A15090" s="21" t="s">
        <v>2119</v>
      </c>
      <c r="B15090" s="1">
        <v>43092</v>
      </c>
      <c r="C15090" t="s">
        <v>6</v>
      </c>
      <c r="D15090" t="s">
        <v>4409</v>
      </c>
      <c r="E15090"/>
      <c r="F15090" s="9">
        <v>90.1</v>
      </c>
      <c r="G15090" t="s">
        <v>2762</v>
      </c>
    </row>
    <row r="15091" spans="1:7" x14ac:dyDescent="0.25">
      <c r="A15091" s="21" t="s">
        <v>2119</v>
      </c>
      <c r="B15091" s="25">
        <v>43095</v>
      </c>
      <c r="C15091" t="s">
        <v>1015</v>
      </c>
      <c r="D15091" t="s">
        <v>4455</v>
      </c>
      <c r="E15091" s="26">
        <v>3000</v>
      </c>
      <c r="G15091" t="s">
        <v>4332</v>
      </c>
    </row>
    <row r="15092" spans="1:7" x14ac:dyDescent="0.25">
      <c r="A15092" s="21" t="s">
        <v>2119</v>
      </c>
      <c r="B15092" s="1">
        <v>43095</v>
      </c>
      <c r="C15092" t="s">
        <v>1230</v>
      </c>
      <c r="D15092" t="s">
        <v>4410</v>
      </c>
      <c r="E15092"/>
      <c r="F15092" s="9">
        <v>67.790000000000006</v>
      </c>
      <c r="G15092" t="s">
        <v>4311</v>
      </c>
    </row>
    <row r="15093" spans="1:7" x14ac:dyDescent="0.25">
      <c r="A15093" s="21" t="s">
        <v>2119</v>
      </c>
      <c r="B15093" s="1">
        <v>43095</v>
      </c>
      <c r="C15093" t="s">
        <v>6</v>
      </c>
      <c r="D15093" t="s">
        <v>4411</v>
      </c>
      <c r="E15093"/>
      <c r="F15093" s="9">
        <v>338.03</v>
      </c>
      <c r="G15093" t="s">
        <v>9</v>
      </c>
    </row>
    <row r="15094" spans="1:7" x14ac:dyDescent="0.25">
      <c r="A15094" s="21" t="s">
        <v>2119</v>
      </c>
      <c r="B15094" s="1">
        <v>43095</v>
      </c>
      <c r="C15094" t="s">
        <v>1230</v>
      </c>
      <c r="D15094" t="s">
        <v>4412</v>
      </c>
      <c r="E15094"/>
      <c r="F15094" s="9">
        <v>143.35</v>
      </c>
      <c r="G15094" t="s">
        <v>4278</v>
      </c>
    </row>
    <row r="15095" spans="1:7" x14ac:dyDescent="0.25">
      <c r="A15095" s="21" t="s">
        <v>2119</v>
      </c>
      <c r="B15095" s="1">
        <v>43095</v>
      </c>
      <c r="C15095" t="s">
        <v>6</v>
      </c>
      <c r="D15095" t="s">
        <v>4413</v>
      </c>
      <c r="E15095"/>
      <c r="F15095" s="9">
        <v>1627.06</v>
      </c>
      <c r="G15095" t="s">
        <v>4414</v>
      </c>
    </row>
    <row r="15096" spans="1:7" x14ac:dyDescent="0.25">
      <c r="A15096" s="21" t="s">
        <v>2119</v>
      </c>
      <c r="B15096" s="1">
        <v>43095</v>
      </c>
      <c r="C15096" t="s">
        <v>1230</v>
      </c>
      <c r="D15096" t="s">
        <v>4415</v>
      </c>
      <c r="E15096"/>
      <c r="F15096" s="9">
        <v>726.98</v>
      </c>
      <c r="G15096" t="s">
        <v>4193</v>
      </c>
    </row>
    <row r="15097" spans="1:7" x14ac:dyDescent="0.25">
      <c r="A15097" s="21" t="s">
        <v>2119</v>
      </c>
      <c r="B15097" s="1">
        <v>43095</v>
      </c>
      <c r="C15097" t="s">
        <v>1230</v>
      </c>
      <c r="D15097" t="s">
        <v>4416</v>
      </c>
      <c r="E15097"/>
      <c r="F15097" s="9">
        <v>38.799999999999997</v>
      </c>
      <c r="G15097" t="s">
        <v>4193</v>
      </c>
    </row>
    <row r="15098" spans="1:7" x14ac:dyDescent="0.25">
      <c r="A15098" s="21" t="s">
        <v>2119</v>
      </c>
      <c r="B15098" s="25">
        <v>43095</v>
      </c>
      <c r="C15098" t="s">
        <v>1015</v>
      </c>
      <c r="D15098" t="s">
        <v>4457</v>
      </c>
      <c r="E15098" s="26">
        <v>83</v>
      </c>
      <c r="G15098" t="s">
        <v>326</v>
      </c>
    </row>
    <row r="15099" spans="1:7" x14ac:dyDescent="0.25">
      <c r="A15099" s="21" t="s">
        <v>2119</v>
      </c>
      <c r="B15099" s="25">
        <v>43095</v>
      </c>
      <c r="C15099" t="s">
        <v>1015</v>
      </c>
      <c r="D15099" t="s">
        <v>263</v>
      </c>
      <c r="E15099" s="26">
        <v>360</v>
      </c>
      <c r="G15099" t="s">
        <v>1666</v>
      </c>
    </row>
    <row r="15100" spans="1:7" x14ac:dyDescent="0.25">
      <c r="A15100" s="21" t="s">
        <v>2119</v>
      </c>
      <c r="B15100" s="25">
        <v>43095</v>
      </c>
      <c r="C15100" t="s">
        <v>1015</v>
      </c>
      <c r="D15100" t="s">
        <v>40</v>
      </c>
      <c r="E15100" s="26">
        <v>7270</v>
      </c>
      <c r="G15100" t="s">
        <v>4332</v>
      </c>
    </row>
    <row r="15101" spans="1:7" x14ac:dyDescent="0.25">
      <c r="A15101" s="21" t="s">
        <v>2119</v>
      </c>
      <c r="B15101" s="25">
        <v>43095</v>
      </c>
      <c r="C15101" t="s">
        <v>1015</v>
      </c>
      <c r="D15101" t="s">
        <v>40</v>
      </c>
      <c r="E15101" s="26">
        <v>345</v>
      </c>
      <c r="G15101" t="s">
        <v>4451</v>
      </c>
    </row>
    <row r="15102" spans="1:7" x14ac:dyDescent="0.25">
      <c r="A15102" s="21" t="s">
        <v>2119</v>
      </c>
      <c r="B15102" s="25">
        <v>43095</v>
      </c>
      <c r="C15102" t="s">
        <v>1015</v>
      </c>
      <c r="D15102" t="s">
        <v>40</v>
      </c>
      <c r="E15102" s="26">
        <v>380</v>
      </c>
      <c r="G15102" t="s">
        <v>3874</v>
      </c>
    </row>
    <row r="15103" spans="1:7" x14ac:dyDescent="0.25">
      <c r="A15103" s="21" t="s">
        <v>2119</v>
      </c>
      <c r="B15103" s="25">
        <v>43095</v>
      </c>
      <c r="C15103" t="s">
        <v>1015</v>
      </c>
      <c r="D15103" t="s">
        <v>40</v>
      </c>
      <c r="E15103" s="26">
        <v>275</v>
      </c>
      <c r="G15103" t="s">
        <v>2839</v>
      </c>
    </row>
    <row r="15104" spans="1:7" x14ac:dyDescent="0.25">
      <c r="A15104" s="21" t="s">
        <v>2119</v>
      </c>
      <c r="B15104" s="25">
        <v>43095</v>
      </c>
      <c r="C15104" t="s">
        <v>1015</v>
      </c>
      <c r="D15104" t="s">
        <v>1382</v>
      </c>
      <c r="E15104" s="26">
        <v>8000</v>
      </c>
      <c r="G15104" t="s">
        <v>4311</v>
      </c>
    </row>
    <row r="15105" spans="1:7" x14ac:dyDescent="0.25">
      <c r="A15105" s="21" t="s">
        <v>2119</v>
      </c>
      <c r="B15105" s="25">
        <v>43095</v>
      </c>
      <c r="C15105" t="s">
        <v>1015</v>
      </c>
      <c r="D15105" t="s">
        <v>1419</v>
      </c>
      <c r="E15105" s="26">
        <v>3000</v>
      </c>
      <c r="G15105" t="s">
        <v>4193</v>
      </c>
    </row>
    <row r="15106" spans="1:7" x14ac:dyDescent="0.25">
      <c r="A15106" s="21" t="s">
        <v>2119</v>
      </c>
      <c r="B15106" s="25">
        <v>43095</v>
      </c>
      <c r="C15106" t="s">
        <v>1015</v>
      </c>
      <c r="D15106" t="s">
        <v>40</v>
      </c>
      <c r="E15106" s="26">
        <v>1200</v>
      </c>
      <c r="G15106" t="s">
        <v>4458</v>
      </c>
    </row>
    <row r="15107" spans="1:7" x14ac:dyDescent="0.25">
      <c r="A15107" s="21" t="s">
        <v>2119</v>
      </c>
      <c r="B15107" s="25">
        <v>43095</v>
      </c>
      <c r="C15107" t="s">
        <v>1015</v>
      </c>
      <c r="D15107" t="s">
        <v>40</v>
      </c>
      <c r="E15107" s="26">
        <v>1000</v>
      </c>
      <c r="G15107" t="s">
        <v>3874</v>
      </c>
    </row>
    <row r="15108" spans="1:7" x14ac:dyDescent="0.25">
      <c r="A15108" s="21" t="s">
        <v>2119</v>
      </c>
      <c r="B15108" s="25">
        <v>43095</v>
      </c>
      <c r="C15108" t="s">
        <v>1015</v>
      </c>
      <c r="D15108" t="s">
        <v>1216</v>
      </c>
      <c r="E15108" s="26">
        <v>1000</v>
      </c>
      <c r="G15108" t="s">
        <v>4332</v>
      </c>
    </row>
    <row r="15109" spans="1:7" x14ac:dyDescent="0.25">
      <c r="A15109" s="21" t="s">
        <v>2119</v>
      </c>
      <c r="B15109" s="25">
        <v>43095</v>
      </c>
      <c r="C15109" t="s">
        <v>1015</v>
      </c>
      <c r="D15109" t="s">
        <v>1216</v>
      </c>
      <c r="E15109" s="26">
        <v>150</v>
      </c>
      <c r="G15109" t="s">
        <v>4193</v>
      </c>
    </row>
    <row r="15110" spans="1:7" x14ac:dyDescent="0.25">
      <c r="A15110" s="21" t="s">
        <v>2119</v>
      </c>
      <c r="B15110" s="25">
        <v>43095</v>
      </c>
      <c r="C15110" t="s">
        <v>1015</v>
      </c>
      <c r="D15110" t="s">
        <v>1382</v>
      </c>
      <c r="E15110" s="26">
        <v>600</v>
      </c>
      <c r="G15110" t="s">
        <v>4458</v>
      </c>
    </row>
    <row r="15111" spans="1:7" x14ac:dyDescent="0.25">
      <c r="A15111" s="21" t="s">
        <v>2119</v>
      </c>
      <c r="B15111" s="25">
        <v>43095</v>
      </c>
      <c r="C15111" t="s">
        <v>1015</v>
      </c>
      <c r="D15111" t="s">
        <v>1419</v>
      </c>
      <c r="E15111" s="26">
        <v>600</v>
      </c>
      <c r="G15111" t="s">
        <v>4458</v>
      </c>
    </row>
    <row r="15112" spans="1:7" x14ac:dyDescent="0.25">
      <c r="A15112" s="21" t="s">
        <v>2119</v>
      </c>
      <c r="B15112" s="25">
        <v>43095</v>
      </c>
      <c r="C15112" t="s">
        <v>1015</v>
      </c>
      <c r="D15112" t="s">
        <v>553</v>
      </c>
      <c r="E15112" s="26">
        <v>3970</v>
      </c>
      <c r="G15112" t="s">
        <v>4451</v>
      </c>
    </row>
    <row r="15113" spans="1:7" x14ac:dyDescent="0.25">
      <c r="A15113" s="21" t="s">
        <v>2119</v>
      </c>
      <c r="B15113" s="25">
        <v>43095</v>
      </c>
      <c r="C15113" t="s">
        <v>1015</v>
      </c>
      <c r="D15113" t="s">
        <v>452</v>
      </c>
      <c r="E15113" s="26">
        <v>1750</v>
      </c>
      <c r="G15113" t="s">
        <v>4193</v>
      </c>
    </row>
    <row r="15114" spans="1:7" x14ac:dyDescent="0.25">
      <c r="A15114" s="21" t="s">
        <v>2119</v>
      </c>
      <c r="B15114" s="25">
        <v>43095</v>
      </c>
      <c r="C15114" t="s">
        <v>1015</v>
      </c>
      <c r="D15114" t="s">
        <v>4455</v>
      </c>
      <c r="E15114" s="26">
        <v>1000</v>
      </c>
      <c r="G15114" t="s">
        <v>4451</v>
      </c>
    </row>
    <row r="15115" spans="1:7" x14ac:dyDescent="0.25">
      <c r="A15115" s="21" t="s">
        <v>2119</v>
      </c>
      <c r="B15115" s="25">
        <v>43095</v>
      </c>
      <c r="C15115" t="s">
        <v>21</v>
      </c>
      <c r="D15115" t="s">
        <v>1300</v>
      </c>
      <c r="E15115" s="26">
        <v>185</v>
      </c>
      <c r="G15115" t="s">
        <v>19</v>
      </c>
    </row>
    <row r="15116" spans="1:7" x14ac:dyDescent="0.25">
      <c r="A15116" s="21" t="s">
        <v>2119</v>
      </c>
      <c r="B15116" s="25">
        <v>43095</v>
      </c>
      <c r="C15116" t="s">
        <v>21</v>
      </c>
      <c r="D15116" t="s">
        <v>1216</v>
      </c>
      <c r="E15116" s="26">
        <v>100</v>
      </c>
      <c r="G15116" t="s">
        <v>19</v>
      </c>
    </row>
    <row r="15117" spans="1:7" x14ac:dyDescent="0.25">
      <c r="A15117" s="21" t="s">
        <v>2119</v>
      </c>
      <c r="B15117" s="25">
        <v>43095</v>
      </c>
      <c r="C15117" t="s">
        <v>21</v>
      </c>
      <c r="D15117" t="s">
        <v>452</v>
      </c>
      <c r="E15117" s="26">
        <v>1250</v>
      </c>
      <c r="G15117" t="s">
        <v>19</v>
      </c>
    </row>
    <row r="15118" spans="1:7" x14ac:dyDescent="0.25">
      <c r="A15118" s="21" t="s">
        <v>2119</v>
      </c>
      <c r="B15118" s="25">
        <v>43095</v>
      </c>
      <c r="C15118" t="s">
        <v>6</v>
      </c>
      <c r="D15118" t="s">
        <v>216</v>
      </c>
      <c r="F15118" s="26">
        <v>479.59</v>
      </c>
      <c r="G15118" t="s">
        <v>4451</v>
      </c>
    </row>
    <row r="15119" spans="1:7" x14ac:dyDescent="0.25">
      <c r="A15119" s="21" t="s">
        <v>2119</v>
      </c>
      <c r="B15119" s="25">
        <v>43095</v>
      </c>
      <c r="C15119" t="s">
        <v>6</v>
      </c>
      <c r="D15119" t="s">
        <v>216</v>
      </c>
      <c r="F15119" s="26">
        <v>479.59</v>
      </c>
      <c r="G15119" t="s">
        <v>4332</v>
      </c>
    </row>
    <row r="15120" spans="1:7" x14ac:dyDescent="0.25">
      <c r="A15120" s="21" t="s">
        <v>2119</v>
      </c>
      <c r="B15120" s="25">
        <v>43095</v>
      </c>
      <c r="C15120" t="s">
        <v>6</v>
      </c>
      <c r="D15120" t="s">
        <v>3709</v>
      </c>
      <c r="F15120" s="26">
        <v>698.47</v>
      </c>
      <c r="G15120" t="s">
        <v>3716</v>
      </c>
    </row>
    <row r="15121" spans="1:7" x14ac:dyDescent="0.25">
      <c r="A15121" s="21" t="s">
        <v>2119</v>
      </c>
      <c r="B15121" s="1">
        <v>43096</v>
      </c>
      <c r="C15121" t="s">
        <v>1230</v>
      </c>
      <c r="D15121" t="s">
        <v>4417</v>
      </c>
      <c r="E15121"/>
      <c r="F15121" s="9">
        <v>1311.39</v>
      </c>
      <c r="G15121" t="s">
        <v>4273</v>
      </c>
    </row>
    <row r="15122" spans="1:7" x14ac:dyDescent="0.25">
      <c r="A15122" s="21" t="s">
        <v>2119</v>
      </c>
      <c r="B15122" s="1">
        <v>43096</v>
      </c>
      <c r="C15122" t="s">
        <v>6</v>
      </c>
      <c r="D15122" t="s">
        <v>4418</v>
      </c>
      <c r="E15122"/>
      <c r="F15122" s="9">
        <v>382.08</v>
      </c>
      <c r="G15122" t="s">
        <v>62</v>
      </c>
    </row>
    <row r="15123" spans="1:7" x14ac:dyDescent="0.25">
      <c r="A15123" s="21" t="s">
        <v>2119</v>
      </c>
      <c r="B15123" s="1">
        <v>43096</v>
      </c>
      <c r="C15123" t="s">
        <v>6</v>
      </c>
      <c r="D15123" t="s">
        <v>4419</v>
      </c>
      <c r="E15123"/>
      <c r="F15123" s="9">
        <v>113.92</v>
      </c>
      <c r="G15123" t="s">
        <v>9</v>
      </c>
    </row>
    <row r="15124" spans="1:7" x14ac:dyDescent="0.25">
      <c r="A15124" s="21" t="s">
        <v>2119</v>
      </c>
      <c r="B15124" s="1">
        <v>43096</v>
      </c>
      <c r="C15124" t="s">
        <v>6</v>
      </c>
      <c r="D15124" t="s">
        <v>4420</v>
      </c>
      <c r="E15124"/>
      <c r="F15124" s="9">
        <v>22.11</v>
      </c>
      <c r="G15124" t="s">
        <v>9</v>
      </c>
    </row>
    <row r="15125" spans="1:7" x14ac:dyDescent="0.25">
      <c r="A15125" s="21" t="s">
        <v>2119</v>
      </c>
      <c r="B15125" s="1">
        <v>43096</v>
      </c>
      <c r="C15125" t="s">
        <v>1230</v>
      </c>
      <c r="D15125"/>
      <c r="E15125"/>
      <c r="F15125" s="9">
        <v>250</v>
      </c>
      <c r="G15125" t="s">
        <v>4193</v>
      </c>
    </row>
    <row r="15126" spans="1:7" x14ac:dyDescent="0.25">
      <c r="A15126" s="21" t="s">
        <v>2119</v>
      </c>
      <c r="B15126" s="1">
        <v>43096</v>
      </c>
      <c r="C15126" t="s">
        <v>1230</v>
      </c>
      <c r="D15126" t="s">
        <v>4421</v>
      </c>
      <c r="E15126"/>
      <c r="F15126" s="9">
        <v>454.62</v>
      </c>
      <c r="G15126" t="s">
        <v>4193</v>
      </c>
    </row>
    <row r="15127" spans="1:7" x14ac:dyDescent="0.25">
      <c r="A15127" s="21" t="s">
        <v>2119</v>
      </c>
      <c r="B15127" s="1">
        <v>43096</v>
      </c>
      <c r="C15127" t="s">
        <v>1230</v>
      </c>
      <c r="D15127" t="s">
        <v>4422</v>
      </c>
      <c r="E15127"/>
      <c r="F15127" s="9">
        <v>17.54</v>
      </c>
      <c r="G15127" t="s">
        <v>4193</v>
      </c>
    </row>
    <row r="15128" spans="1:7" x14ac:dyDescent="0.25">
      <c r="A15128" s="21" t="s">
        <v>2119</v>
      </c>
      <c r="B15128" s="1">
        <v>43096</v>
      </c>
      <c r="C15128" t="s">
        <v>6</v>
      </c>
      <c r="D15128" t="s">
        <v>4423</v>
      </c>
      <c r="E15128"/>
      <c r="F15128" s="9">
        <v>621.4</v>
      </c>
      <c r="G15128" t="s">
        <v>4340</v>
      </c>
    </row>
    <row r="15129" spans="1:7" x14ac:dyDescent="0.25">
      <c r="A15129" s="21" t="s">
        <v>2119</v>
      </c>
      <c r="B15129" s="1">
        <v>43096</v>
      </c>
      <c r="C15129" t="s">
        <v>1230</v>
      </c>
      <c r="D15129" t="s">
        <v>4424</v>
      </c>
      <c r="E15129"/>
      <c r="F15129" s="9">
        <v>365.74</v>
      </c>
      <c r="G15129" t="s">
        <v>4193</v>
      </c>
    </row>
    <row r="15130" spans="1:7" x14ac:dyDescent="0.25">
      <c r="A15130" s="21" t="s">
        <v>2119</v>
      </c>
      <c r="B15130" s="25">
        <v>43096</v>
      </c>
      <c r="C15130" t="s">
        <v>6</v>
      </c>
      <c r="D15130" t="s">
        <v>3709</v>
      </c>
      <c r="F15130" s="26">
        <v>545.80999999999995</v>
      </c>
      <c r="G15130" t="s">
        <v>3716</v>
      </c>
    </row>
    <row r="15131" spans="1:7" x14ac:dyDescent="0.25">
      <c r="A15131" s="21" t="s">
        <v>2119</v>
      </c>
      <c r="B15131" s="1">
        <v>43097</v>
      </c>
      <c r="C15131" t="s">
        <v>1230</v>
      </c>
      <c r="D15131" t="s">
        <v>4425</v>
      </c>
      <c r="E15131"/>
      <c r="F15131" s="9">
        <v>204.34</v>
      </c>
      <c r="G15131" t="s">
        <v>4264</v>
      </c>
    </row>
    <row r="15132" spans="1:7" x14ac:dyDescent="0.25">
      <c r="A15132" s="21" t="s">
        <v>2119</v>
      </c>
      <c r="B15132" s="1">
        <v>43097</v>
      </c>
      <c r="C15132" t="s">
        <v>1230</v>
      </c>
      <c r="D15132" t="s">
        <v>4426</v>
      </c>
      <c r="E15132"/>
      <c r="F15132" s="9">
        <v>308.74</v>
      </c>
      <c r="G15132" t="s">
        <v>4273</v>
      </c>
    </row>
    <row r="15133" spans="1:7" x14ac:dyDescent="0.25">
      <c r="A15133" s="21" t="s">
        <v>2119</v>
      </c>
      <c r="B15133" s="1">
        <v>43097</v>
      </c>
      <c r="C15133" t="s">
        <v>1230</v>
      </c>
      <c r="D15133" t="s">
        <v>4427</v>
      </c>
      <c r="E15133"/>
      <c r="F15133" s="9">
        <v>339.9</v>
      </c>
      <c r="G15133" t="s">
        <v>4428</v>
      </c>
    </row>
    <row r="15134" spans="1:7" x14ac:dyDescent="0.25">
      <c r="A15134" s="21" t="s">
        <v>2119</v>
      </c>
      <c r="B15134" s="1">
        <v>43097</v>
      </c>
      <c r="C15134" t="s">
        <v>1230</v>
      </c>
      <c r="D15134"/>
      <c r="E15134"/>
      <c r="F15134" s="9">
        <v>-250.79</v>
      </c>
      <c r="G15134" t="s">
        <v>4193</v>
      </c>
    </row>
    <row r="15135" spans="1:7" x14ac:dyDescent="0.25">
      <c r="A15135" s="21" t="s">
        <v>2119</v>
      </c>
      <c r="B15135" s="1">
        <v>43097</v>
      </c>
      <c r="C15135" t="s">
        <v>1230</v>
      </c>
      <c r="D15135"/>
      <c r="E15135"/>
      <c r="F15135" s="9">
        <v>93.95</v>
      </c>
      <c r="G15135" t="s">
        <v>4193</v>
      </c>
    </row>
    <row r="15136" spans="1:7" x14ac:dyDescent="0.25">
      <c r="A15136" s="21" t="s">
        <v>2119</v>
      </c>
      <c r="B15136" s="1">
        <v>43097</v>
      </c>
      <c r="C15136" t="s">
        <v>1230</v>
      </c>
      <c r="D15136" t="s">
        <v>4429</v>
      </c>
      <c r="E15136"/>
      <c r="F15136" s="9">
        <v>127.65</v>
      </c>
      <c r="G15136" t="s">
        <v>4193</v>
      </c>
    </row>
    <row r="15137" spans="1:7" x14ac:dyDescent="0.25">
      <c r="A15137" s="21" t="s">
        <v>2119</v>
      </c>
      <c r="B15137" s="25">
        <v>43097</v>
      </c>
      <c r="C15137" t="s">
        <v>21</v>
      </c>
      <c r="D15137" t="s">
        <v>40</v>
      </c>
      <c r="E15137" s="26">
        <v>365</v>
      </c>
      <c r="G15137" t="s">
        <v>62</v>
      </c>
    </row>
    <row r="15138" spans="1:7" x14ac:dyDescent="0.25">
      <c r="A15138" s="21" t="s">
        <v>2119</v>
      </c>
      <c r="B15138" s="25">
        <v>43097</v>
      </c>
      <c r="C15138" t="s">
        <v>21</v>
      </c>
      <c r="D15138" t="s">
        <v>40</v>
      </c>
      <c r="E15138" s="26">
        <v>130</v>
      </c>
      <c r="G15138" t="s">
        <v>2762</v>
      </c>
    </row>
    <row r="15139" spans="1:7" x14ac:dyDescent="0.25">
      <c r="A15139" s="21" t="s">
        <v>2119</v>
      </c>
      <c r="B15139" s="25">
        <v>43097</v>
      </c>
      <c r="C15139" t="s">
        <v>6</v>
      </c>
      <c r="D15139" t="s">
        <v>3709</v>
      </c>
      <c r="F15139" s="26">
        <v>1820.35</v>
      </c>
      <c r="G15139" t="s">
        <v>4451</v>
      </c>
    </row>
    <row r="15140" spans="1:7" x14ac:dyDescent="0.25">
      <c r="A15140" s="21" t="s">
        <v>2119</v>
      </c>
      <c r="B15140" s="1">
        <v>43098</v>
      </c>
      <c r="C15140" t="s">
        <v>1230</v>
      </c>
      <c r="D15140" t="s">
        <v>4430</v>
      </c>
      <c r="E15140"/>
      <c r="F15140" s="9">
        <v>3236.44</v>
      </c>
      <c r="G15140" t="s">
        <v>4311</v>
      </c>
    </row>
    <row r="15141" spans="1:7" x14ac:dyDescent="0.25">
      <c r="A15141" s="21" t="s">
        <v>2119</v>
      </c>
      <c r="B15141" s="1">
        <v>43098</v>
      </c>
      <c r="C15141" t="s">
        <v>6</v>
      </c>
      <c r="D15141" t="s">
        <v>4431</v>
      </c>
      <c r="E15141"/>
      <c r="F15141" s="9">
        <v>154.44999999999999</v>
      </c>
      <c r="G15141" t="s">
        <v>4332</v>
      </c>
    </row>
    <row r="15142" spans="1:7" x14ac:dyDescent="0.25">
      <c r="A15142" s="21" t="s">
        <v>2119</v>
      </c>
      <c r="B15142" s="1">
        <v>43098</v>
      </c>
      <c r="C15142" t="s">
        <v>6</v>
      </c>
      <c r="D15142" t="s">
        <v>4432</v>
      </c>
      <c r="E15142"/>
      <c r="F15142" s="9">
        <v>705.72</v>
      </c>
      <c r="G15142" t="s">
        <v>4340</v>
      </c>
    </row>
    <row r="15143" spans="1:7" x14ac:dyDescent="0.25">
      <c r="A15143" s="21" t="s">
        <v>2119</v>
      </c>
      <c r="B15143" s="1">
        <v>43098</v>
      </c>
      <c r="C15143" t="s">
        <v>1230</v>
      </c>
      <c r="D15143" t="s">
        <v>4433</v>
      </c>
      <c r="E15143"/>
      <c r="F15143" s="9">
        <v>76.2</v>
      </c>
      <c r="G15143" t="s">
        <v>4340</v>
      </c>
    </row>
    <row r="15144" spans="1:7" x14ac:dyDescent="0.25">
      <c r="A15144" s="21" t="s">
        <v>2119</v>
      </c>
      <c r="B15144" s="1">
        <v>43098</v>
      </c>
      <c r="C15144" t="s">
        <v>1230</v>
      </c>
      <c r="D15144" t="s">
        <v>4434</v>
      </c>
      <c r="E15144"/>
      <c r="F15144" s="9">
        <v>156.44</v>
      </c>
      <c r="G15144" t="s">
        <v>4332</v>
      </c>
    </row>
    <row r="15145" spans="1:7" x14ac:dyDescent="0.25">
      <c r="A15145" s="21" t="s">
        <v>2119</v>
      </c>
      <c r="B15145" s="1">
        <v>43098</v>
      </c>
      <c r="C15145" t="s">
        <v>6</v>
      </c>
      <c r="D15145" t="s">
        <v>4431</v>
      </c>
      <c r="E15145"/>
      <c r="F15145" s="9">
        <v>-154.44999999999999</v>
      </c>
      <c r="G15145" t="s">
        <v>4332</v>
      </c>
    </row>
    <row r="15146" spans="1:7" x14ac:dyDescent="0.25">
      <c r="A15146" s="21" t="s">
        <v>2119</v>
      </c>
      <c r="B15146" s="1">
        <v>43098</v>
      </c>
      <c r="C15146" t="s">
        <v>1230</v>
      </c>
      <c r="D15146" t="s">
        <v>4435</v>
      </c>
      <c r="E15146"/>
      <c r="F15146" s="9">
        <v>72.42</v>
      </c>
      <c r="G15146" t="s">
        <v>4428</v>
      </c>
    </row>
    <row r="15147" spans="1:7" x14ac:dyDescent="0.25">
      <c r="A15147" s="21" t="s">
        <v>2119</v>
      </c>
      <c r="B15147" s="1">
        <v>43098</v>
      </c>
      <c r="C15147" t="s">
        <v>1230</v>
      </c>
      <c r="D15147" t="s">
        <v>4436</v>
      </c>
      <c r="E15147"/>
      <c r="F15147" s="9">
        <v>1687.65</v>
      </c>
      <c r="G15147" t="s">
        <v>4332</v>
      </c>
    </row>
    <row r="15148" spans="1:7" x14ac:dyDescent="0.25">
      <c r="A15148" s="21" t="s">
        <v>2119</v>
      </c>
      <c r="B15148" s="1">
        <v>43098</v>
      </c>
      <c r="C15148" t="s">
        <v>1230</v>
      </c>
      <c r="D15148" t="s">
        <v>4437</v>
      </c>
      <c r="E15148"/>
      <c r="F15148" s="9">
        <v>283.98</v>
      </c>
      <c r="G15148" t="s">
        <v>4451</v>
      </c>
    </row>
    <row r="15149" spans="1:7" x14ac:dyDescent="0.25">
      <c r="A15149" s="21" t="s">
        <v>2119</v>
      </c>
      <c r="B15149" s="1">
        <v>43098</v>
      </c>
      <c r="C15149" t="s">
        <v>1230</v>
      </c>
      <c r="D15149" t="s">
        <v>4438</v>
      </c>
      <c r="E15149"/>
      <c r="F15149" s="9">
        <v>46.86</v>
      </c>
      <c r="G15149" t="s">
        <v>4439</v>
      </c>
    </row>
    <row r="15150" spans="1:7" x14ac:dyDescent="0.25">
      <c r="A15150" s="21" t="s">
        <v>2119</v>
      </c>
      <c r="B15150" s="1">
        <v>43098</v>
      </c>
      <c r="C15150" t="s">
        <v>6</v>
      </c>
      <c r="D15150" t="s">
        <v>4440</v>
      </c>
      <c r="E15150"/>
      <c r="F15150" s="9">
        <v>151.09</v>
      </c>
      <c r="G15150" t="s">
        <v>4340</v>
      </c>
    </row>
    <row r="15151" spans="1:7" x14ac:dyDescent="0.25">
      <c r="A15151" s="21" t="s">
        <v>2119</v>
      </c>
      <c r="B15151" s="1">
        <v>43098</v>
      </c>
      <c r="C15151" t="s">
        <v>1230</v>
      </c>
      <c r="D15151" t="s">
        <v>4441</v>
      </c>
      <c r="E15151"/>
      <c r="F15151" s="9">
        <v>6.32</v>
      </c>
      <c r="G15151" t="s">
        <v>4193</v>
      </c>
    </row>
    <row r="15152" spans="1:7" x14ac:dyDescent="0.25">
      <c r="A15152" s="21" t="s">
        <v>2119</v>
      </c>
      <c r="B15152" s="25">
        <v>43098</v>
      </c>
      <c r="C15152" t="s">
        <v>1015</v>
      </c>
      <c r="D15152" t="s">
        <v>1419</v>
      </c>
      <c r="E15152" s="26">
        <v>200</v>
      </c>
      <c r="G15152" t="s">
        <v>4458</v>
      </c>
    </row>
    <row r="15153" spans="1:8" x14ac:dyDescent="0.25">
      <c r="A15153" s="21" t="s">
        <v>2119</v>
      </c>
      <c r="B15153" s="25">
        <v>43098</v>
      </c>
      <c r="C15153" t="s">
        <v>1015</v>
      </c>
      <c r="D15153" t="s">
        <v>3504</v>
      </c>
      <c r="E15153" s="26">
        <v>1100</v>
      </c>
      <c r="G15153" t="s">
        <v>4311</v>
      </c>
    </row>
    <row r="15154" spans="1:8" x14ac:dyDescent="0.25">
      <c r="A15154" s="21" t="s">
        <v>2119</v>
      </c>
      <c r="B15154" s="1">
        <v>43099</v>
      </c>
      <c r="C15154" t="s">
        <v>6</v>
      </c>
      <c r="D15154" t="s">
        <v>4442</v>
      </c>
      <c r="E15154"/>
      <c r="F15154" s="9">
        <v>93.56</v>
      </c>
      <c r="G15154" t="s">
        <v>1238</v>
      </c>
    </row>
    <row r="15155" spans="1:8" x14ac:dyDescent="0.25">
      <c r="A15155" s="21" t="s">
        <v>2119</v>
      </c>
      <c r="B15155" s="1">
        <v>43102</v>
      </c>
      <c r="C15155" t="s">
        <v>6</v>
      </c>
      <c r="D15155" t="s">
        <v>4443</v>
      </c>
      <c r="E15155"/>
      <c r="F15155" s="9">
        <v>46.63</v>
      </c>
      <c r="G15155" t="s">
        <v>3285</v>
      </c>
    </row>
    <row r="15156" spans="1:8" x14ac:dyDescent="0.25">
      <c r="A15156" s="21" t="s">
        <v>2119</v>
      </c>
      <c r="B15156" s="1">
        <v>43102</v>
      </c>
      <c r="C15156" t="s">
        <v>1230</v>
      </c>
      <c r="D15156" t="s">
        <v>4444</v>
      </c>
      <c r="E15156"/>
      <c r="F15156" s="9">
        <v>421.32</v>
      </c>
      <c r="G15156" t="s">
        <v>4311</v>
      </c>
    </row>
    <row r="15157" spans="1:8" x14ac:dyDescent="0.25">
      <c r="A15157" s="21" t="s">
        <v>2119</v>
      </c>
      <c r="B15157" s="1">
        <v>43102</v>
      </c>
      <c r="C15157" t="s">
        <v>6</v>
      </c>
      <c r="D15157" t="s">
        <v>4445</v>
      </c>
      <c r="E15157"/>
      <c r="F15157" s="9">
        <v>289.7</v>
      </c>
      <c r="G15157" t="s">
        <v>4340</v>
      </c>
    </row>
    <row r="15158" spans="1:8" x14ac:dyDescent="0.25">
      <c r="A15158" s="21" t="s">
        <v>2119</v>
      </c>
      <c r="B15158" s="1">
        <v>43102</v>
      </c>
      <c r="C15158" t="s">
        <v>1230</v>
      </c>
      <c r="D15158" t="s">
        <v>4446</v>
      </c>
      <c r="E15158"/>
      <c r="F15158" s="9">
        <v>269.45</v>
      </c>
      <c r="G15158" t="s">
        <v>3716</v>
      </c>
    </row>
    <row r="15159" spans="1:8" x14ac:dyDescent="0.25">
      <c r="A15159" s="21" t="s">
        <v>2119</v>
      </c>
      <c r="B15159" s="25">
        <v>43102</v>
      </c>
      <c r="C15159" t="s">
        <v>1015</v>
      </c>
      <c r="D15159" t="s">
        <v>40</v>
      </c>
      <c r="E15159" s="26">
        <v>365</v>
      </c>
      <c r="G15159" t="s">
        <v>62</v>
      </c>
    </row>
    <row r="15160" spans="1:8" x14ac:dyDescent="0.25">
      <c r="A15160" t="s">
        <v>2119</v>
      </c>
      <c r="B15160" s="25">
        <v>43102</v>
      </c>
      <c r="C15160" t="s">
        <v>1015</v>
      </c>
      <c r="D15160" t="s">
        <v>40</v>
      </c>
      <c r="E15160" s="26">
        <v>1660</v>
      </c>
      <c r="G15160" t="s">
        <v>4451</v>
      </c>
    </row>
    <row r="15161" spans="1:8" x14ac:dyDescent="0.25">
      <c r="A15161" s="21" t="s">
        <v>2119</v>
      </c>
      <c r="B15161" s="25">
        <v>43102</v>
      </c>
      <c r="C15161" t="s">
        <v>1015</v>
      </c>
      <c r="D15161" t="s">
        <v>40</v>
      </c>
      <c r="E15161" s="26">
        <v>200</v>
      </c>
      <c r="G15161" t="s">
        <v>4375</v>
      </c>
    </row>
    <row r="15162" spans="1:8" x14ac:dyDescent="0.25">
      <c r="A15162" s="21" t="s">
        <v>2119</v>
      </c>
      <c r="B15162" s="25">
        <v>43102</v>
      </c>
      <c r="C15162" t="s">
        <v>1015</v>
      </c>
      <c r="D15162" t="s">
        <v>40</v>
      </c>
      <c r="E15162" s="26">
        <v>150</v>
      </c>
      <c r="G15162" t="s">
        <v>4439</v>
      </c>
    </row>
    <row r="15163" spans="1:8" x14ac:dyDescent="0.25">
      <c r="A15163" s="21" t="s">
        <v>2119</v>
      </c>
      <c r="B15163" s="25">
        <v>43102</v>
      </c>
      <c r="C15163" t="s">
        <v>1015</v>
      </c>
      <c r="D15163" t="s">
        <v>40</v>
      </c>
      <c r="E15163" s="26">
        <v>320</v>
      </c>
      <c r="G15163" t="s">
        <v>4428</v>
      </c>
      <c r="H15163" s="26"/>
    </row>
    <row r="15164" spans="1:8" x14ac:dyDescent="0.25">
      <c r="A15164" t="s">
        <v>2119</v>
      </c>
      <c r="B15164" s="25">
        <v>43102</v>
      </c>
      <c r="C15164" t="s">
        <v>1015</v>
      </c>
      <c r="D15164" t="s">
        <v>40</v>
      </c>
      <c r="E15164" s="26">
        <v>3180</v>
      </c>
      <c r="G15164" t="s">
        <v>4332</v>
      </c>
    </row>
    <row r="15165" spans="1:8" x14ac:dyDescent="0.25">
      <c r="A15165" s="21" t="s">
        <v>2119</v>
      </c>
      <c r="B15165" s="25">
        <v>43102</v>
      </c>
      <c r="C15165" t="s">
        <v>1015</v>
      </c>
      <c r="D15165" t="s">
        <v>1382</v>
      </c>
      <c r="E15165" s="26">
        <v>2000</v>
      </c>
      <c r="G15165" t="s">
        <v>4278</v>
      </c>
    </row>
    <row r="15166" spans="1:8" x14ac:dyDescent="0.25">
      <c r="A15166" s="21" t="s">
        <v>2119</v>
      </c>
      <c r="B15166" s="25">
        <v>43102</v>
      </c>
      <c r="C15166" t="s">
        <v>1015</v>
      </c>
      <c r="D15166" t="s">
        <v>1382</v>
      </c>
      <c r="E15166" s="26">
        <v>3000</v>
      </c>
      <c r="G15166" t="s">
        <v>4311</v>
      </c>
    </row>
    <row r="15167" spans="1:8" x14ac:dyDescent="0.25">
      <c r="A15167" s="21" t="s">
        <v>2119</v>
      </c>
      <c r="B15167" s="25">
        <v>43102</v>
      </c>
      <c r="C15167" t="s">
        <v>1015</v>
      </c>
      <c r="D15167" t="s">
        <v>1419</v>
      </c>
      <c r="E15167" s="26">
        <v>3490</v>
      </c>
      <c r="G15167" t="s">
        <v>4193</v>
      </c>
    </row>
    <row r="15168" spans="1:8" x14ac:dyDescent="0.25">
      <c r="A15168" s="21" t="s">
        <v>2119</v>
      </c>
      <c r="B15168" s="25">
        <v>43102</v>
      </c>
      <c r="C15168" t="s">
        <v>1015</v>
      </c>
      <c r="D15168" t="s">
        <v>40</v>
      </c>
      <c r="E15168" s="26">
        <v>2400</v>
      </c>
      <c r="G15168" t="s">
        <v>4193</v>
      </c>
    </row>
    <row r="15169" spans="1:7" x14ac:dyDescent="0.25">
      <c r="A15169" s="21" t="s">
        <v>2119</v>
      </c>
      <c r="B15169" s="25">
        <v>43102</v>
      </c>
      <c r="C15169" t="s">
        <v>1015</v>
      </c>
      <c r="D15169" t="s">
        <v>40</v>
      </c>
      <c r="E15169" s="26">
        <v>585</v>
      </c>
      <c r="G15169" t="s">
        <v>9</v>
      </c>
    </row>
    <row r="15170" spans="1:7" x14ac:dyDescent="0.25">
      <c r="A15170" s="21" t="s">
        <v>2119</v>
      </c>
      <c r="B15170" s="25">
        <v>43102</v>
      </c>
      <c r="C15170" t="s">
        <v>1015</v>
      </c>
      <c r="D15170" t="s">
        <v>40</v>
      </c>
      <c r="E15170" s="26">
        <v>1425</v>
      </c>
      <c r="G15170" t="s">
        <v>4340</v>
      </c>
    </row>
    <row r="15171" spans="1:7" x14ac:dyDescent="0.25">
      <c r="A15171" s="21" t="s">
        <v>2119</v>
      </c>
      <c r="B15171" s="25">
        <v>43102</v>
      </c>
      <c r="C15171" t="s">
        <v>1015</v>
      </c>
      <c r="D15171" t="s">
        <v>4254</v>
      </c>
      <c r="E15171" s="26">
        <v>1686.67</v>
      </c>
      <c r="G15171" t="s">
        <v>4461</v>
      </c>
    </row>
    <row r="15172" spans="1:7" x14ac:dyDescent="0.25">
      <c r="A15172" s="21" t="s">
        <v>2119</v>
      </c>
      <c r="B15172" s="25">
        <v>43102</v>
      </c>
      <c r="C15172" t="s">
        <v>1015</v>
      </c>
      <c r="D15172" t="s">
        <v>4254</v>
      </c>
      <c r="E15172" s="26">
        <v>1186.67</v>
      </c>
      <c r="G15172" t="s">
        <v>4048</v>
      </c>
    </row>
    <row r="15173" spans="1:7" x14ac:dyDescent="0.25">
      <c r="A15173" s="21" t="s">
        <v>2119</v>
      </c>
      <c r="B15173" s="25">
        <v>43102</v>
      </c>
      <c r="C15173" t="s">
        <v>1015</v>
      </c>
      <c r="D15173" t="s">
        <v>4254</v>
      </c>
      <c r="E15173" s="26">
        <v>416.67</v>
      </c>
      <c r="G15173" t="s">
        <v>3870</v>
      </c>
    </row>
    <row r="15174" spans="1:7" x14ac:dyDescent="0.25">
      <c r="A15174" s="21" t="s">
        <v>2119</v>
      </c>
      <c r="B15174" s="25">
        <v>43102</v>
      </c>
      <c r="C15174" t="s">
        <v>6</v>
      </c>
      <c r="D15174" t="s">
        <v>3709</v>
      </c>
      <c r="F15174" s="26">
        <v>2119.34</v>
      </c>
      <c r="G15174" t="s">
        <v>4451</v>
      </c>
    </row>
    <row r="15175" spans="1:7" x14ac:dyDescent="0.25">
      <c r="A15175" s="21" t="s">
        <v>2119</v>
      </c>
      <c r="B15175" s="25">
        <v>43102</v>
      </c>
      <c r="C15175" t="s">
        <v>6</v>
      </c>
      <c r="D15175" t="s">
        <v>3709</v>
      </c>
      <c r="F15175" s="26">
        <v>443.35</v>
      </c>
      <c r="G15175" t="s">
        <v>4451</v>
      </c>
    </row>
    <row r="15176" spans="1:7" x14ac:dyDescent="0.25">
      <c r="A15176" s="21" t="s">
        <v>2119</v>
      </c>
      <c r="B15176" s="1">
        <v>43103</v>
      </c>
      <c r="C15176" t="s">
        <v>1230</v>
      </c>
      <c r="D15176" t="s">
        <v>4447</v>
      </c>
      <c r="E15176"/>
      <c r="F15176" s="9">
        <v>1208.25</v>
      </c>
      <c r="G15176" t="s">
        <v>4311</v>
      </c>
    </row>
    <row r="15177" spans="1:7" x14ac:dyDescent="0.25">
      <c r="A15177" s="21" t="s">
        <v>2119</v>
      </c>
      <c r="B15177" s="1">
        <v>43103</v>
      </c>
      <c r="C15177" t="s">
        <v>6</v>
      </c>
      <c r="D15177"/>
      <c r="E15177"/>
      <c r="F15177" s="9">
        <v>-4.54</v>
      </c>
      <c r="G15177" t="s">
        <v>62</v>
      </c>
    </row>
    <row r="15178" spans="1:7" x14ac:dyDescent="0.25">
      <c r="A15178" s="21" t="s">
        <v>2119</v>
      </c>
      <c r="B15178" s="1">
        <v>43103</v>
      </c>
      <c r="C15178" t="s">
        <v>6</v>
      </c>
      <c r="D15178" t="s">
        <v>4448</v>
      </c>
      <c r="E15178"/>
      <c r="F15178" s="9">
        <v>101.38</v>
      </c>
      <c r="G15178" t="s">
        <v>62</v>
      </c>
    </row>
    <row r="15179" spans="1:7" x14ac:dyDescent="0.25">
      <c r="A15179" s="21" t="s">
        <v>2119</v>
      </c>
      <c r="B15179" s="1">
        <v>43103</v>
      </c>
      <c r="C15179" t="s">
        <v>6</v>
      </c>
      <c r="D15179" t="s">
        <v>4449</v>
      </c>
      <c r="E15179"/>
      <c r="F15179" s="9">
        <v>138.08000000000001</v>
      </c>
      <c r="G15179" t="s">
        <v>62</v>
      </c>
    </row>
    <row r="15180" spans="1:7" x14ac:dyDescent="0.25">
      <c r="A15180" s="21" t="s">
        <v>2119</v>
      </c>
      <c r="B15180" s="1">
        <v>43103</v>
      </c>
      <c r="C15180" t="s">
        <v>6</v>
      </c>
      <c r="D15180" t="s">
        <v>4450</v>
      </c>
      <c r="E15180"/>
      <c r="F15180" s="9">
        <v>955.69</v>
      </c>
      <c r="G15180" t="s">
        <v>4340</v>
      </c>
    </row>
    <row r="15181" spans="1:7" x14ac:dyDescent="0.25">
      <c r="A15181" s="21" t="s">
        <v>2119</v>
      </c>
      <c r="B15181" s="1">
        <v>43103</v>
      </c>
      <c r="C15181" t="s">
        <v>1230</v>
      </c>
      <c r="D15181" t="s">
        <v>4366</v>
      </c>
      <c r="E15181"/>
      <c r="F15181" s="9">
        <v>-3015.51</v>
      </c>
      <c r="G15181" t="s">
        <v>4311</v>
      </c>
    </row>
    <row r="15182" spans="1:7" x14ac:dyDescent="0.25">
      <c r="A15182" s="21" t="s">
        <v>2119</v>
      </c>
      <c r="B15182" s="25">
        <v>43103</v>
      </c>
      <c r="C15182" t="s">
        <v>1015</v>
      </c>
      <c r="D15182" t="s">
        <v>1216</v>
      </c>
      <c r="E15182" s="26">
        <v>600</v>
      </c>
      <c r="G15182" t="s">
        <v>4332</v>
      </c>
    </row>
    <row r="15183" spans="1:7" x14ac:dyDescent="0.25">
      <c r="A15183" s="21" t="s">
        <v>2119</v>
      </c>
      <c r="B15183" s="25">
        <v>43103</v>
      </c>
      <c r="C15183" t="s">
        <v>1015</v>
      </c>
      <c r="D15183" t="s">
        <v>1216</v>
      </c>
      <c r="E15183" s="26">
        <v>100</v>
      </c>
      <c r="G15183" t="s">
        <v>4340</v>
      </c>
    </row>
    <row r="15184" spans="1:7" x14ac:dyDescent="0.25">
      <c r="A15184" s="21" t="s">
        <v>2119</v>
      </c>
      <c r="B15184" s="25">
        <v>43103</v>
      </c>
      <c r="C15184" t="s">
        <v>1015</v>
      </c>
      <c r="D15184" t="s">
        <v>1216</v>
      </c>
      <c r="E15184" s="26">
        <v>175</v>
      </c>
      <c r="G15184" t="s">
        <v>4311</v>
      </c>
    </row>
    <row r="15185" spans="1:7" x14ac:dyDescent="0.25">
      <c r="A15185" s="21" t="s">
        <v>2119</v>
      </c>
      <c r="B15185" s="25">
        <v>43103</v>
      </c>
      <c r="C15185" t="s">
        <v>1015</v>
      </c>
      <c r="D15185" t="s">
        <v>4455</v>
      </c>
      <c r="E15185" s="26">
        <v>2000</v>
      </c>
      <c r="G15185" t="s">
        <v>4451</v>
      </c>
    </row>
    <row r="15186" spans="1:7" x14ac:dyDescent="0.25">
      <c r="A15186" s="21" t="s">
        <v>2119</v>
      </c>
      <c r="B15186" s="25">
        <v>43104</v>
      </c>
      <c r="C15186" t="s">
        <v>6</v>
      </c>
      <c r="D15186" t="s">
        <v>3709</v>
      </c>
      <c r="F15186" s="26">
        <v>594.5</v>
      </c>
      <c r="G15186" t="s">
        <v>4451</v>
      </c>
    </row>
    <row r="15187" spans="1:7" x14ac:dyDescent="0.25">
      <c r="A15187" s="21" t="s">
        <v>2119</v>
      </c>
      <c r="B15187" s="25">
        <v>43104</v>
      </c>
      <c r="C15187" t="s">
        <v>6</v>
      </c>
      <c r="D15187" t="s">
        <v>3709</v>
      </c>
      <c r="F15187" s="26">
        <v>139.56</v>
      </c>
      <c r="G15187" t="s">
        <v>4451</v>
      </c>
    </row>
    <row r="15188" spans="1:7" x14ac:dyDescent="0.25">
      <c r="A15188" s="21" t="s">
        <v>2119</v>
      </c>
      <c r="B15188" s="25">
        <v>43104</v>
      </c>
      <c r="C15188" t="s">
        <v>6</v>
      </c>
      <c r="D15188" t="s">
        <v>3709</v>
      </c>
      <c r="F15188" s="26">
        <v>341.39</v>
      </c>
      <c r="G15188" t="s">
        <v>4451</v>
      </c>
    </row>
    <row r="15189" spans="1:7" x14ac:dyDescent="0.25">
      <c r="A15189" s="21" t="s">
        <v>2119</v>
      </c>
      <c r="B15189" s="1">
        <v>43103</v>
      </c>
      <c r="C15189" t="s">
        <v>6</v>
      </c>
      <c r="D15189" t="s">
        <v>4450</v>
      </c>
      <c r="E15189"/>
      <c r="F15189" s="9">
        <v>955.69</v>
      </c>
      <c r="G15189" t="s">
        <v>306</v>
      </c>
    </row>
    <row r="15190" spans="1:7" x14ac:dyDescent="0.25">
      <c r="A15190" s="21" t="s">
        <v>2119</v>
      </c>
      <c r="B15190" s="1">
        <v>43103</v>
      </c>
      <c r="C15190" t="s">
        <v>1230</v>
      </c>
      <c r="D15190" t="s">
        <v>4447</v>
      </c>
      <c r="E15190"/>
      <c r="F15190" s="9">
        <v>1208.25</v>
      </c>
      <c r="G15190" t="s">
        <v>4311</v>
      </c>
    </row>
    <row r="15191" spans="1:7" x14ac:dyDescent="0.25">
      <c r="A15191" s="21" t="s">
        <v>2119</v>
      </c>
      <c r="B15191" s="1">
        <v>43103</v>
      </c>
      <c r="C15191" t="s">
        <v>1230</v>
      </c>
      <c r="D15191" t="s">
        <v>4366</v>
      </c>
      <c r="E15191"/>
      <c r="F15191" s="9">
        <v>-3015.51</v>
      </c>
      <c r="G15191" t="s">
        <v>4311</v>
      </c>
    </row>
    <row r="15192" spans="1:7" x14ac:dyDescent="0.25">
      <c r="A15192" s="21" t="s">
        <v>2119</v>
      </c>
      <c r="B15192" s="1">
        <v>43103</v>
      </c>
      <c r="C15192" t="s">
        <v>6</v>
      </c>
      <c r="D15192"/>
      <c r="E15192"/>
      <c r="F15192" s="9">
        <v>-4.54</v>
      </c>
      <c r="G15192" t="s">
        <v>62</v>
      </c>
    </row>
    <row r="15193" spans="1:7" x14ac:dyDescent="0.25">
      <c r="A15193" s="21" t="s">
        <v>2119</v>
      </c>
      <c r="B15193" s="1">
        <v>43103</v>
      </c>
      <c r="C15193" t="s">
        <v>6</v>
      </c>
      <c r="D15193" t="s">
        <v>4448</v>
      </c>
      <c r="E15193"/>
      <c r="F15193" s="9">
        <v>101.38</v>
      </c>
      <c r="G15193" t="s">
        <v>62</v>
      </c>
    </row>
    <row r="15194" spans="1:7" x14ac:dyDescent="0.25">
      <c r="A15194" s="21" t="s">
        <v>2119</v>
      </c>
      <c r="B15194" s="1">
        <v>43103</v>
      </c>
      <c r="C15194" t="s">
        <v>6</v>
      </c>
      <c r="D15194" t="s">
        <v>4449</v>
      </c>
      <c r="E15194"/>
      <c r="F15194" s="9">
        <v>138.08000000000001</v>
      </c>
      <c r="G15194" t="s">
        <v>62</v>
      </c>
    </row>
    <row r="15195" spans="1:7" x14ac:dyDescent="0.25">
      <c r="A15195" s="21" t="s">
        <v>2119</v>
      </c>
      <c r="B15195" s="1">
        <v>43104</v>
      </c>
      <c r="C15195" t="s">
        <v>6</v>
      </c>
      <c r="D15195" t="s">
        <v>4464</v>
      </c>
      <c r="E15195"/>
      <c r="F15195" s="9">
        <v>210.87</v>
      </c>
      <c r="G15195" t="s">
        <v>306</v>
      </c>
    </row>
    <row r="15196" spans="1:7" x14ac:dyDescent="0.25">
      <c r="A15196" s="21" t="s">
        <v>2119</v>
      </c>
      <c r="B15196" s="1">
        <v>43104</v>
      </c>
      <c r="C15196" t="s">
        <v>1230</v>
      </c>
      <c r="D15196"/>
      <c r="E15196"/>
      <c r="F15196" s="9">
        <v>-84.77</v>
      </c>
      <c r="G15196" t="s">
        <v>4311</v>
      </c>
    </row>
    <row r="15197" spans="1:7" x14ac:dyDescent="0.25">
      <c r="A15197" s="21" t="s">
        <v>2119</v>
      </c>
      <c r="B15197" s="1">
        <v>43104</v>
      </c>
      <c r="C15197" t="s">
        <v>1230</v>
      </c>
      <c r="D15197" t="s">
        <v>4465</v>
      </c>
      <c r="E15197"/>
      <c r="F15197" s="9">
        <v>172.98</v>
      </c>
      <c r="G15197" t="s">
        <v>4311</v>
      </c>
    </row>
    <row r="15198" spans="1:7" x14ac:dyDescent="0.25">
      <c r="A15198" s="21" t="s">
        <v>2119</v>
      </c>
      <c r="B15198" s="1">
        <v>43104</v>
      </c>
      <c r="C15198" t="s">
        <v>1230</v>
      </c>
      <c r="D15198" t="s">
        <v>4466</v>
      </c>
      <c r="E15198"/>
      <c r="F15198" s="9">
        <v>286.5</v>
      </c>
      <c r="G15198" t="s">
        <v>4311</v>
      </c>
    </row>
    <row r="15199" spans="1:7" x14ac:dyDescent="0.25">
      <c r="A15199" s="21" t="s">
        <v>2119</v>
      </c>
      <c r="B15199" s="1">
        <v>43104</v>
      </c>
      <c r="C15199" t="s">
        <v>1230</v>
      </c>
      <c r="D15199" t="s">
        <v>4467</v>
      </c>
      <c r="E15199"/>
      <c r="F15199" s="9">
        <v>181</v>
      </c>
      <c r="G15199" t="s">
        <v>4311</v>
      </c>
    </row>
    <row r="15200" spans="1:7" x14ac:dyDescent="0.25">
      <c r="A15200" s="21" t="s">
        <v>2119</v>
      </c>
      <c r="B15200" s="1">
        <v>43104</v>
      </c>
      <c r="C15200" t="s">
        <v>1230</v>
      </c>
      <c r="D15200" t="s">
        <v>4468</v>
      </c>
      <c r="E15200"/>
      <c r="F15200" s="9">
        <v>78.17</v>
      </c>
      <c r="G15200" t="s">
        <v>4469</v>
      </c>
    </row>
    <row r="15201" spans="1:7" x14ac:dyDescent="0.25">
      <c r="A15201" s="21" t="s">
        <v>2119</v>
      </c>
      <c r="B15201" s="1">
        <v>43104</v>
      </c>
      <c r="C15201" t="s">
        <v>6</v>
      </c>
      <c r="D15201" t="s">
        <v>4470</v>
      </c>
      <c r="E15201"/>
      <c r="F15201" s="9">
        <v>60.23</v>
      </c>
      <c r="G15201" t="s">
        <v>3716</v>
      </c>
    </row>
    <row r="15202" spans="1:7" x14ac:dyDescent="0.25">
      <c r="A15202" s="21" t="s">
        <v>2119</v>
      </c>
      <c r="B15202" s="1">
        <v>43104</v>
      </c>
      <c r="C15202" t="s">
        <v>6</v>
      </c>
      <c r="D15202" t="s">
        <v>4471</v>
      </c>
      <c r="E15202"/>
      <c r="F15202" s="9">
        <v>742.09</v>
      </c>
      <c r="G15202" t="s">
        <v>1556</v>
      </c>
    </row>
    <row r="15203" spans="1:7" x14ac:dyDescent="0.25">
      <c r="A15203" s="21" t="s">
        <v>2119</v>
      </c>
      <c r="B15203" s="25">
        <v>43104</v>
      </c>
      <c r="C15203" t="s">
        <v>1015</v>
      </c>
      <c r="D15203" t="s">
        <v>4558</v>
      </c>
      <c r="E15203" s="26">
        <v>250</v>
      </c>
      <c r="G15203" t="s">
        <v>2121</v>
      </c>
    </row>
    <row r="15204" spans="1:7" x14ac:dyDescent="0.25">
      <c r="A15204" s="21" t="s">
        <v>2119</v>
      </c>
      <c r="B15204" s="25">
        <v>43104</v>
      </c>
      <c r="C15204" t="s">
        <v>1015</v>
      </c>
      <c r="D15204" t="s">
        <v>2675</v>
      </c>
      <c r="E15204" s="26">
        <v>4000</v>
      </c>
      <c r="G15204" t="s">
        <v>4332</v>
      </c>
    </row>
    <row r="15205" spans="1:7" x14ac:dyDescent="0.25">
      <c r="A15205" s="21" t="s">
        <v>2119</v>
      </c>
      <c r="B15205" s="1">
        <v>43105</v>
      </c>
      <c r="C15205" t="s">
        <v>1230</v>
      </c>
      <c r="D15205" t="s">
        <v>4472</v>
      </c>
      <c r="E15205"/>
      <c r="F15205" s="9">
        <v>463.19</v>
      </c>
      <c r="G15205" t="s">
        <v>3937</v>
      </c>
    </row>
    <row r="15206" spans="1:7" x14ac:dyDescent="0.25">
      <c r="A15206" s="21" t="s">
        <v>2119</v>
      </c>
      <c r="B15206" s="1">
        <v>43105</v>
      </c>
      <c r="C15206" t="s">
        <v>1230</v>
      </c>
      <c r="D15206" t="s">
        <v>4473</v>
      </c>
      <c r="E15206"/>
      <c r="F15206" s="9">
        <v>130.62</v>
      </c>
      <c r="G15206" t="s">
        <v>4311</v>
      </c>
    </row>
    <row r="15207" spans="1:7" x14ac:dyDescent="0.25">
      <c r="A15207" s="21" t="s">
        <v>2119</v>
      </c>
      <c r="B15207" s="1">
        <v>43105</v>
      </c>
      <c r="C15207" t="s">
        <v>1230</v>
      </c>
      <c r="D15207" t="s">
        <v>4474</v>
      </c>
      <c r="E15207"/>
      <c r="F15207" s="9">
        <v>385.69</v>
      </c>
      <c r="G15207" t="s">
        <v>4451</v>
      </c>
    </row>
    <row r="15208" spans="1:7" x14ac:dyDescent="0.25">
      <c r="A15208" s="21" t="s">
        <v>2119</v>
      </c>
      <c r="B15208" s="1">
        <v>43105</v>
      </c>
      <c r="C15208" t="s">
        <v>6</v>
      </c>
      <c r="D15208"/>
      <c r="E15208"/>
      <c r="F15208" s="9">
        <v>-361.78</v>
      </c>
      <c r="G15208" t="s">
        <v>4451</v>
      </c>
    </row>
    <row r="15209" spans="1:7" x14ac:dyDescent="0.25">
      <c r="A15209" s="21" t="s">
        <v>2119</v>
      </c>
      <c r="B15209" s="1">
        <v>43105</v>
      </c>
      <c r="C15209" t="s">
        <v>6</v>
      </c>
      <c r="D15209" t="s">
        <v>4475</v>
      </c>
      <c r="E15209"/>
      <c r="F15209" s="9">
        <v>385.69</v>
      </c>
      <c r="G15209" t="s">
        <v>4451</v>
      </c>
    </row>
    <row r="15210" spans="1:7" x14ac:dyDescent="0.25">
      <c r="A15210" s="21" t="s">
        <v>2119</v>
      </c>
      <c r="B15210" s="1">
        <v>43105</v>
      </c>
      <c r="C15210">
        <v>3014551503</v>
      </c>
      <c r="D15210" t="s">
        <v>4476</v>
      </c>
      <c r="E15210"/>
      <c r="F15210" s="9">
        <v>147.19</v>
      </c>
      <c r="G15210" t="s">
        <v>4477</v>
      </c>
    </row>
    <row r="15211" spans="1:7" x14ac:dyDescent="0.25">
      <c r="A15211" s="21" t="s">
        <v>2119</v>
      </c>
      <c r="B15211" s="25">
        <v>43105</v>
      </c>
      <c r="C15211" t="s">
        <v>1015</v>
      </c>
      <c r="D15211" t="s">
        <v>1382</v>
      </c>
      <c r="E15211" s="26">
        <v>250</v>
      </c>
      <c r="G15211" t="s">
        <v>4504</v>
      </c>
    </row>
    <row r="15212" spans="1:7" x14ac:dyDescent="0.25">
      <c r="A15212" s="21" t="s">
        <v>2119</v>
      </c>
      <c r="B15212" s="25">
        <v>43105</v>
      </c>
      <c r="C15212" t="s">
        <v>1015</v>
      </c>
      <c r="D15212" t="s">
        <v>4254</v>
      </c>
      <c r="E15212" s="26">
        <v>1233.33</v>
      </c>
      <c r="G15212" t="s">
        <v>4311</v>
      </c>
    </row>
    <row r="15213" spans="1:7" x14ac:dyDescent="0.25">
      <c r="A15213" s="21" t="s">
        <v>2119</v>
      </c>
      <c r="B15213" s="1">
        <v>43106</v>
      </c>
      <c r="C15213" t="s">
        <v>1230</v>
      </c>
      <c r="D15213" t="s">
        <v>4478</v>
      </c>
      <c r="E15213"/>
      <c r="F15213" s="9">
        <v>695.48</v>
      </c>
      <c r="G15213" t="s">
        <v>3870</v>
      </c>
    </row>
    <row r="15214" spans="1:7" x14ac:dyDescent="0.25">
      <c r="A15214" s="21" t="s">
        <v>2119</v>
      </c>
      <c r="B15214" s="1">
        <v>43106</v>
      </c>
      <c r="C15214" t="s">
        <v>6</v>
      </c>
      <c r="D15214" t="s">
        <v>4479</v>
      </c>
      <c r="E15214"/>
      <c r="F15214" s="9">
        <v>83.26</v>
      </c>
      <c r="G15214" t="s">
        <v>1631</v>
      </c>
    </row>
    <row r="15215" spans="1:7" x14ac:dyDescent="0.25">
      <c r="A15215" s="21" t="s">
        <v>2119</v>
      </c>
      <c r="B15215" s="1">
        <v>43106</v>
      </c>
      <c r="C15215" t="s">
        <v>6</v>
      </c>
      <c r="D15215" t="s">
        <v>4480</v>
      </c>
      <c r="E15215"/>
      <c r="F15215" s="9">
        <v>121.23</v>
      </c>
      <c r="G15215" t="s">
        <v>3054</v>
      </c>
    </row>
    <row r="15216" spans="1:7" x14ac:dyDescent="0.25">
      <c r="A15216" s="21" t="s">
        <v>2119</v>
      </c>
      <c r="B15216" s="1">
        <v>43106</v>
      </c>
      <c r="C15216" t="s">
        <v>6</v>
      </c>
      <c r="D15216" t="s">
        <v>4481</v>
      </c>
      <c r="E15216"/>
      <c r="F15216" s="9">
        <v>583.58000000000004</v>
      </c>
      <c r="G15216" t="s">
        <v>3054</v>
      </c>
    </row>
    <row r="15217" spans="1:7" x14ac:dyDescent="0.25">
      <c r="A15217" s="21" t="s">
        <v>2119</v>
      </c>
      <c r="B15217" s="1">
        <v>43106</v>
      </c>
      <c r="C15217" t="s">
        <v>1230</v>
      </c>
      <c r="D15217" t="s">
        <v>4482</v>
      </c>
      <c r="E15217"/>
      <c r="F15217" s="9">
        <v>115.42</v>
      </c>
      <c r="G15217" t="s">
        <v>4048</v>
      </c>
    </row>
    <row r="15218" spans="1:7" x14ac:dyDescent="0.25">
      <c r="A15218" s="21" t="s">
        <v>2119</v>
      </c>
      <c r="B15218" s="1">
        <v>43106</v>
      </c>
      <c r="C15218" t="s">
        <v>1230</v>
      </c>
      <c r="D15218" t="s">
        <v>4483</v>
      </c>
      <c r="E15218"/>
      <c r="F15218" s="9">
        <v>69.72</v>
      </c>
      <c r="G15218" t="s">
        <v>4048</v>
      </c>
    </row>
    <row r="15219" spans="1:7" x14ac:dyDescent="0.25">
      <c r="A15219" s="21" t="s">
        <v>2119</v>
      </c>
      <c r="B15219" s="1">
        <v>43108</v>
      </c>
      <c r="C15219" t="s">
        <v>1230</v>
      </c>
      <c r="D15219" t="s">
        <v>4484</v>
      </c>
      <c r="E15219"/>
      <c r="F15219" s="9">
        <v>152.6</v>
      </c>
      <c r="G15219" t="s">
        <v>3937</v>
      </c>
    </row>
    <row r="15220" spans="1:7" x14ac:dyDescent="0.25">
      <c r="A15220" s="21" t="s">
        <v>2119</v>
      </c>
      <c r="B15220" s="1">
        <v>43108</v>
      </c>
      <c r="C15220" t="s">
        <v>1230</v>
      </c>
      <c r="D15220" t="s">
        <v>4485</v>
      </c>
      <c r="E15220"/>
      <c r="F15220" s="9">
        <v>126.66</v>
      </c>
      <c r="G15220" t="s">
        <v>3710</v>
      </c>
    </row>
    <row r="15221" spans="1:7" x14ac:dyDescent="0.25">
      <c r="A15221" s="21" t="s">
        <v>2119</v>
      </c>
      <c r="B15221" s="1">
        <v>43108</v>
      </c>
      <c r="C15221" t="s">
        <v>6</v>
      </c>
      <c r="D15221" t="s">
        <v>4486</v>
      </c>
      <c r="E15221"/>
      <c r="F15221" s="9">
        <v>124.85</v>
      </c>
      <c r="G15221" t="s">
        <v>4487</v>
      </c>
    </row>
    <row r="15222" spans="1:7" x14ac:dyDescent="0.25">
      <c r="A15222" s="21" t="s">
        <v>2119</v>
      </c>
      <c r="B15222" s="1">
        <v>43108</v>
      </c>
      <c r="C15222" t="s">
        <v>1230</v>
      </c>
      <c r="D15222" t="s">
        <v>4488</v>
      </c>
      <c r="E15222"/>
      <c r="F15222" s="9">
        <v>752.79</v>
      </c>
      <c r="G15222" t="s">
        <v>4332</v>
      </c>
    </row>
    <row r="15223" spans="1:7" x14ac:dyDescent="0.25">
      <c r="A15223" s="21" t="s">
        <v>2119</v>
      </c>
      <c r="B15223" s="1">
        <v>43108</v>
      </c>
      <c r="C15223" t="s">
        <v>6</v>
      </c>
      <c r="D15223" t="s">
        <v>4489</v>
      </c>
      <c r="E15223"/>
      <c r="F15223" s="9">
        <v>74.28</v>
      </c>
      <c r="G15223" t="s">
        <v>97</v>
      </c>
    </row>
    <row r="15224" spans="1:7" x14ac:dyDescent="0.25">
      <c r="A15224" s="21" t="s">
        <v>2119</v>
      </c>
      <c r="B15224" s="1">
        <v>43108</v>
      </c>
      <c r="C15224" t="s">
        <v>1230</v>
      </c>
      <c r="D15224" t="s">
        <v>4490</v>
      </c>
      <c r="E15224"/>
      <c r="F15224" s="9">
        <v>137.94</v>
      </c>
      <c r="G15224" t="s">
        <v>4048</v>
      </c>
    </row>
    <row r="15225" spans="1:7" x14ac:dyDescent="0.25">
      <c r="A15225" s="21" t="s">
        <v>2119</v>
      </c>
      <c r="B15225" s="1">
        <v>43108</v>
      </c>
      <c r="C15225" t="s">
        <v>1230</v>
      </c>
      <c r="D15225" t="s">
        <v>4491</v>
      </c>
      <c r="E15225"/>
      <c r="F15225" s="9">
        <v>172.11</v>
      </c>
      <c r="G15225" t="s">
        <v>4311</v>
      </c>
    </row>
    <row r="15226" spans="1:7" x14ac:dyDescent="0.25">
      <c r="A15226" s="21" t="s">
        <v>2119</v>
      </c>
      <c r="B15226" s="1">
        <v>43108</v>
      </c>
      <c r="C15226" t="s">
        <v>6</v>
      </c>
      <c r="D15226" t="s">
        <v>4492</v>
      </c>
      <c r="E15226"/>
      <c r="F15226" s="9">
        <v>210.14</v>
      </c>
      <c r="G15226" t="s">
        <v>3054</v>
      </c>
    </row>
    <row r="15227" spans="1:7" x14ac:dyDescent="0.25">
      <c r="A15227" s="21" t="s">
        <v>2119</v>
      </c>
      <c r="B15227" s="25">
        <v>43108</v>
      </c>
      <c r="C15227" t="s">
        <v>1015</v>
      </c>
      <c r="D15227" t="s">
        <v>40</v>
      </c>
      <c r="E15227" s="26">
        <v>3445</v>
      </c>
      <c r="G15227" t="s">
        <v>4451</v>
      </c>
    </row>
    <row r="15228" spans="1:7" x14ac:dyDescent="0.25">
      <c r="A15228" s="21" t="s">
        <v>2119</v>
      </c>
      <c r="B15228" s="25">
        <v>43108</v>
      </c>
      <c r="C15228" t="s">
        <v>1015</v>
      </c>
      <c r="D15228" t="s">
        <v>40</v>
      </c>
      <c r="E15228" s="26">
        <v>1460</v>
      </c>
      <c r="G15228" t="s">
        <v>4332</v>
      </c>
    </row>
    <row r="15229" spans="1:7" x14ac:dyDescent="0.25">
      <c r="A15229" s="21" t="s">
        <v>2119</v>
      </c>
      <c r="B15229" s="1">
        <v>43108</v>
      </c>
      <c r="C15229" t="s">
        <v>1015</v>
      </c>
      <c r="D15229" t="s">
        <v>40</v>
      </c>
      <c r="E15229" s="26">
        <v>1585</v>
      </c>
      <c r="G15229" t="s">
        <v>3937</v>
      </c>
    </row>
    <row r="15230" spans="1:7" x14ac:dyDescent="0.25">
      <c r="A15230" s="21" t="s">
        <v>2119</v>
      </c>
      <c r="B15230" s="25">
        <v>43108</v>
      </c>
      <c r="C15230" t="s">
        <v>1015</v>
      </c>
      <c r="D15230" t="s">
        <v>961</v>
      </c>
      <c r="E15230" s="26">
        <v>225</v>
      </c>
      <c r="G15230" t="s">
        <v>3513</v>
      </c>
    </row>
    <row r="15231" spans="1:7" x14ac:dyDescent="0.25">
      <c r="A15231" s="21" t="s">
        <v>2119</v>
      </c>
      <c r="B15231" s="25">
        <v>43108</v>
      </c>
      <c r="C15231" t="s">
        <v>21</v>
      </c>
      <c r="D15231" t="s">
        <v>40</v>
      </c>
      <c r="E15231" s="26">
        <v>280</v>
      </c>
      <c r="G15231" t="s">
        <v>3285</v>
      </c>
    </row>
    <row r="15232" spans="1:7" x14ac:dyDescent="0.25">
      <c r="A15232" s="21" t="s">
        <v>2119</v>
      </c>
      <c r="B15232" s="25">
        <v>43108</v>
      </c>
      <c r="C15232" t="s">
        <v>21</v>
      </c>
      <c r="D15232" t="s">
        <v>40</v>
      </c>
      <c r="E15232" s="26">
        <v>270</v>
      </c>
      <c r="G15232" t="s">
        <v>19</v>
      </c>
    </row>
    <row r="15233" spans="1:7" x14ac:dyDescent="0.25">
      <c r="A15233" s="21" t="s">
        <v>2119</v>
      </c>
      <c r="B15233" s="25">
        <v>43108</v>
      </c>
      <c r="C15233" t="s">
        <v>21</v>
      </c>
      <c r="D15233" t="s">
        <v>40</v>
      </c>
      <c r="E15233" s="26">
        <v>1180</v>
      </c>
      <c r="G15233" t="s">
        <v>306</v>
      </c>
    </row>
    <row r="15234" spans="1:7" x14ac:dyDescent="0.25">
      <c r="A15234" s="21" t="s">
        <v>2119</v>
      </c>
      <c r="B15234" s="25">
        <v>43108</v>
      </c>
      <c r="C15234" t="s">
        <v>21</v>
      </c>
      <c r="D15234" t="s">
        <v>40</v>
      </c>
      <c r="E15234" s="26">
        <v>320</v>
      </c>
      <c r="G15234" t="s">
        <v>62</v>
      </c>
    </row>
    <row r="15235" spans="1:7" x14ac:dyDescent="0.25">
      <c r="A15235" s="21" t="s">
        <v>2119</v>
      </c>
      <c r="B15235" s="25">
        <v>43108</v>
      </c>
      <c r="C15235" t="s">
        <v>21</v>
      </c>
      <c r="D15235" t="s">
        <v>40</v>
      </c>
      <c r="E15235" s="26">
        <v>600</v>
      </c>
      <c r="G15235" t="s">
        <v>4541</v>
      </c>
    </row>
    <row r="15236" spans="1:7" x14ac:dyDescent="0.25">
      <c r="A15236" s="21" t="s">
        <v>2119</v>
      </c>
      <c r="B15236" s="25">
        <v>43108</v>
      </c>
      <c r="C15236" t="s">
        <v>21</v>
      </c>
      <c r="D15236" t="s">
        <v>40</v>
      </c>
      <c r="E15236" s="26">
        <v>150</v>
      </c>
      <c r="G15236" t="s">
        <v>1631</v>
      </c>
    </row>
    <row r="15237" spans="1:7" x14ac:dyDescent="0.25">
      <c r="A15237" s="21" t="s">
        <v>2119</v>
      </c>
      <c r="B15237" s="25">
        <v>43108</v>
      </c>
      <c r="C15237" t="s">
        <v>21</v>
      </c>
      <c r="D15237" t="s">
        <v>40</v>
      </c>
      <c r="E15237" s="26">
        <v>120</v>
      </c>
      <c r="G15237" t="s">
        <v>3054</v>
      </c>
    </row>
    <row r="15238" spans="1:7" x14ac:dyDescent="0.25">
      <c r="A15238" s="21" t="s">
        <v>2119</v>
      </c>
      <c r="B15238" s="25">
        <v>43032</v>
      </c>
      <c r="C15238" t="s">
        <v>21</v>
      </c>
      <c r="D15238" t="s">
        <v>4567</v>
      </c>
      <c r="E15238" s="26">
        <v>-60363.49</v>
      </c>
      <c r="G15238" t="s">
        <v>1006</v>
      </c>
    </row>
    <row r="15239" spans="1:7" x14ac:dyDescent="0.25">
      <c r="A15239" s="21" t="s">
        <v>2119</v>
      </c>
      <c r="B15239" s="25">
        <v>43108</v>
      </c>
      <c r="C15239" t="s">
        <v>21</v>
      </c>
      <c r="D15239" t="s">
        <v>961</v>
      </c>
      <c r="E15239" s="26">
        <v>85</v>
      </c>
      <c r="G15239" t="s">
        <v>568</v>
      </c>
    </row>
    <row r="15240" spans="1:7" x14ac:dyDescent="0.25">
      <c r="A15240" s="21" t="s">
        <v>2119</v>
      </c>
      <c r="B15240" s="25">
        <v>43108</v>
      </c>
      <c r="C15240" t="s">
        <v>21</v>
      </c>
      <c r="D15240" t="s">
        <v>961</v>
      </c>
      <c r="E15240" s="26">
        <v>325</v>
      </c>
      <c r="G15240" t="s">
        <v>326</v>
      </c>
    </row>
    <row r="15241" spans="1:7" x14ac:dyDescent="0.25">
      <c r="A15241" s="21" t="s">
        <v>2119</v>
      </c>
      <c r="B15241" s="25">
        <v>43108</v>
      </c>
      <c r="C15241" t="s">
        <v>21</v>
      </c>
      <c r="D15241" t="s">
        <v>961</v>
      </c>
      <c r="E15241" s="26">
        <v>125</v>
      </c>
      <c r="G15241" t="s">
        <v>1632</v>
      </c>
    </row>
    <row r="15242" spans="1:7" x14ac:dyDescent="0.25">
      <c r="A15242" s="21" t="s">
        <v>2119</v>
      </c>
      <c r="B15242" s="1">
        <v>43109</v>
      </c>
      <c r="C15242" t="s">
        <v>1230</v>
      </c>
      <c r="D15242" t="s">
        <v>4493</v>
      </c>
      <c r="E15242"/>
      <c r="F15242" s="9">
        <v>567.07000000000005</v>
      </c>
      <c r="G15242" t="s">
        <v>3937</v>
      </c>
    </row>
    <row r="15243" spans="1:7" x14ac:dyDescent="0.25">
      <c r="A15243" s="21" t="s">
        <v>2119</v>
      </c>
      <c r="B15243" s="1">
        <v>43109</v>
      </c>
      <c r="C15243" t="s">
        <v>1230</v>
      </c>
      <c r="D15243" t="s">
        <v>4494</v>
      </c>
      <c r="E15243"/>
      <c r="F15243" s="9">
        <v>66.36</v>
      </c>
      <c r="G15243" t="s">
        <v>3716</v>
      </c>
    </row>
    <row r="15244" spans="1:7" x14ac:dyDescent="0.25">
      <c r="A15244" s="21" t="s">
        <v>2119</v>
      </c>
      <c r="B15244" s="1">
        <v>43109</v>
      </c>
      <c r="C15244" t="s">
        <v>6</v>
      </c>
      <c r="D15244" t="s">
        <v>4495</v>
      </c>
      <c r="E15244"/>
      <c r="F15244" s="9">
        <v>78.33</v>
      </c>
      <c r="G15244" t="s">
        <v>4487</v>
      </c>
    </row>
    <row r="15245" spans="1:7" x14ac:dyDescent="0.25">
      <c r="A15245" s="21" t="s">
        <v>2119</v>
      </c>
      <c r="B15245" s="1">
        <v>43109</v>
      </c>
      <c r="C15245" t="s">
        <v>1230</v>
      </c>
      <c r="D15245"/>
      <c r="E15245"/>
      <c r="F15245" s="9">
        <v>-437.51</v>
      </c>
      <c r="G15245" t="s">
        <v>4264</v>
      </c>
    </row>
    <row r="15246" spans="1:7" x14ac:dyDescent="0.25">
      <c r="A15246" s="21" t="s">
        <v>2119</v>
      </c>
      <c r="B15246" s="1">
        <v>43109</v>
      </c>
      <c r="C15246" t="s">
        <v>6</v>
      </c>
      <c r="D15246" t="s">
        <v>4496</v>
      </c>
      <c r="E15246"/>
      <c r="F15246" s="9">
        <v>51.83</v>
      </c>
      <c r="G15246" t="s">
        <v>3054</v>
      </c>
    </row>
    <row r="15247" spans="1:7" x14ac:dyDescent="0.25">
      <c r="A15247" s="21" t="s">
        <v>2119</v>
      </c>
      <c r="B15247" s="1">
        <v>43109</v>
      </c>
      <c r="C15247">
        <v>3014551503</v>
      </c>
      <c r="D15247"/>
      <c r="E15247"/>
      <c r="F15247" s="9">
        <v>41.31</v>
      </c>
      <c r="G15247" t="s">
        <v>4311</v>
      </c>
    </row>
    <row r="15248" spans="1:7" x14ac:dyDescent="0.25">
      <c r="A15248" s="21" t="s">
        <v>2119</v>
      </c>
      <c r="B15248" s="1">
        <v>43109</v>
      </c>
      <c r="C15248" t="s">
        <v>1230</v>
      </c>
      <c r="D15248" t="s">
        <v>4497</v>
      </c>
      <c r="E15248"/>
      <c r="F15248" s="9">
        <v>225.72</v>
      </c>
      <c r="G15248" t="s">
        <v>4311</v>
      </c>
    </row>
    <row r="15249" spans="1:7" x14ac:dyDescent="0.25">
      <c r="A15249" s="21" t="s">
        <v>2119</v>
      </c>
      <c r="B15249" s="1">
        <v>43109</v>
      </c>
      <c r="C15249" t="s">
        <v>1230</v>
      </c>
      <c r="D15249" t="s">
        <v>4498</v>
      </c>
      <c r="E15249"/>
      <c r="F15249" s="9">
        <v>402.3</v>
      </c>
      <c r="G15249" t="s">
        <v>1484</v>
      </c>
    </row>
    <row r="15250" spans="1:7" x14ac:dyDescent="0.25">
      <c r="A15250" s="21" t="s">
        <v>2119</v>
      </c>
      <c r="B15250" s="25">
        <v>43109</v>
      </c>
      <c r="C15250" t="s">
        <v>21</v>
      </c>
      <c r="D15250" t="s">
        <v>269</v>
      </c>
      <c r="E15250" s="26">
        <v>1000</v>
      </c>
      <c r="G15250" t="s">
        <v>4565</v>
      </c>
    </row>
    <row r="15251" spans="1:7" x14ac:dyDescent="0.25">
      <c r="A15251" s="21" t="s">
        <v>2119</v>
      </c>
      <c r="B15251" s="25">
        <v>43109</v>
      </c>
      <c r="C15251" t="s">
        <v>6</v>
      </c>
      <c r="D15251" t="s">
        <v>1112</v>
      </c>
      <c r="F15251" s="26">
        <v>80.56</v>
      </c>
      <c r="G15251" t="s">
        <v>4311</v>
      </c>
    </row>
    <row r="15252" spans="1:7" x14ac:dyDescent="0.25">
      <c r="A15252" s="21" t="s">
        <v>2119</v>
      </c>
      <c r="B15252" s="25">
        <v>43109</v>
      </c>
      <c r="C15252" t="s">
        <v>6</v>
      </c>
      <c r="D15252" t="s">
        <v>3709</v>
      </c>
      <c r="F15252" s="26">
        <v>686.81</v>
      </c>
      <c r="G15252" t="s">
        <v>4451</v>
      </c>
    </row>
    <row r="15253" spans="1:7" x14ac:dyDescent="0.25">
      <c r="A15253" s="21" t="s">
        <v>2119</v>
      </c>
      <c r="B15253" s="25">
        <v>43109</v>
      </c>
      <c r="C15253" t="s">
        <v>6</v>
      </c>
      <c r="D15253" t="s">
        <v>3709</v>
      </c>
      <c r="F15253" s="26">
        <v>92.32</v>
      </c>
      <c r="G15253" t="s">
        <v>4560</v>
      </c>
    </row>
    <row r="15254" spans="1:7" x14ac:dyDescent="0.25">
      <c r="A15254" s="21" t="s">
        <v>2119</v>
      </c>
      <c r="B15254" s="1">
        <v>43110</v>
      </c>
      <c r="C15254" t="s">
        <v>1230</v>
      </c>
      <c r="D15254" t="s">
        <v>4499</v>
      </c>
      <c r="E15254"/>
      <c r="F15254" s="9">
        <v>1347.94</v>
      </c>
      <c r="G15254" t="s">
        <v>3937</v>
      </c>
    </row>
    <row r="15255" spans="1:7" x14ac:dyDescent="0.25">
      <c r="A15255" s="21" t="s">
        <v>2119</v>
      </c>
      <c r="B15255" s="1">
        <v>43110</v>
      </c>
      <c r="C15255" t="s">
        <v>1230</v>
      </c>
      <c r="D15255" t="s">
        <v>4500</v>
      </c>
      <c r="E15255"/>
      <c r="F15255" s="9">
        <v>24.68</v>
      </c>
      <c r="G15255" t="s">
        <v>3937</v>
      </c>
    </row>
    <row r="15256" spans="1:7" x14ac:dyDescent="0.25">
      <c r="A15256" s="21" t="s">
        <v>2119</v>
      </c>
      <c r="B15256" s="1">
        <v>43110</v>
      </c>
      <c r="C15256" t="s">
        <v>1230</v>
      </c>
      <c r="D15256" t="s">
        <v>4501</v>
      </c>
      <c r="E15256"/>
      <c r="F15256" s="9">
        <v>199.61</v>
      </c>
      <c r="G15256" t="s">
        <v>4311</v>
      </c>
    </row>
    <row r="15257" spans="1:7" x14ac:dyDescent="0.25">
      <c r="A15257" s="21" t="s">
        <v>2119</v>
      </c>
      <c r="B15257" s="25">
        <v>43110</v>
      </c>
      <c r="C15257" t="s">
        <v>1015</v>
      </c>
      <c r="D15257" t="s">
        <v>1216</v>
      </c>
      <c r="E15257" s="26">
        <v>700</v>
      </c>
      <c r="G15257" t="s">
        <v>4504</v>
      </c>
    </row>
    <row r="15258" spans="1:7" x14ac:dyDescent="0.25">
      <c r="A15258" s="21" t="s">
        <v>2119</v>
      </c>
      <c r="B15258" s="25">
        <v>43110</v>
      </c>
      <c r="C15258" t="s">
        <v>6</v>
      </c>
      <c r="D15258" t="s">
        <v>1112</v>
      </c>
      <c r="F15258" s="26">
        <v>1178.97</v>
      </c>
      <c r="G15258" t="s">
        <v>4451</v>
      </c>
    </row>
    <row r="15259" spans="1:7" x14ac:dyDescent="0.25">
      <c r="A15259" s="21" t="s">
        <v>2119</v>
      </c>
      <c r="B15259" s="25">
        <v>43110</v>
      </c>
      <c r="C15259" t="s">
        <v>6</v>
      </c>
      <c r="D15259" t="s">
        <v>1112</v>
      </c>
      <c r="F15259" s="26">
        <v>19.079999999999998</v>
      </c>
      <c r="G15259" t="s">
        <v>4451</v>
      </c>
    </row>
    <row r="15260" spans="1:7" x14ac:dyDescent="0.25">
      <c r="A15260" s="21" t="s">
        <v>2119</v>
      </c>
      <c r="B15260" s="25">
        <v>43110</v>
      </c>
      <c r="C15260" t="s">
        <v>6</v>
      </c>
      <c r="D15260" t="s">
        <v>3709</v>
      </c>
      <c r="F15260" s="26">
        <v>72.319999999999993</v>
      </c>
      <c r="G15260" t="s">
        <v>4560</v>
      </c>
    </row>
    <row r="15261" spans="1:7" x14ac:dyDescent="0.25">
      <c r="A15261" s="21" t="s">
        <v>2119</v>
      </c>
      <c r="B15261" s="25">
        <v>43110</v>
      </c>
      <c r="C15261" t="s">
        <v>6</v>
      </c>
      <c r="D15261" t="s">
        <v>3709</v>
      </c>
      <c r="F15261" s="26">
        <v>420.36</v>
      </c>
      <c r="G15261" t="s">
        <v>4451</v>
      </c>
    </row>
    <row r="15262" spans="1:7" x14ac:dyDescent="0.25">
      <c r="A15262" s="21" t="s">
        <v>2119</v>
      </c>
      <c r="B15262" s="1">
        <v>43111</v>
      </c>
      <c r="C15262" t="s">
        <v>1230</v>
      </c>
      <c r="D15262" t="s">
        <v>4502</v>
      </c>
      <c r="E15262"/>
      <c r="F15262" s="9">
        <v>804.05</v>
      </c>
      <c r="G15262" t="s">
        <v>3937</v>
      </c>
    </row>
    <row r="15263" spans="1:7" x14ac:dyDescent="0.25">
      <c r="A15263" s="21" t="s">
        <v>2119</v>
      </c>
      <c r="B15263" s="1">
        <v>43111</v>
      </c>
      <c r="C15263" t="s">
        <v>6</v>
      </c>
      <c r="D15263" t="s">
        <v>4503</v>
      </c>
      <c r="E15263"/>
      <c r="F15263" s="9">
        <v>142.69999999999999</v>
      </c>
      <c r="G15263" t="s">
        <v>4504</v>
      </c>
    </row>
    <row r="15264" spans="1:7" x14ac:dyDescent="0.25">
      <c r="A15264" s="21" t="s">
        <v>2119</v>
      </c>
      <c r="B15264" s="1">
        <v>43111</v>
      </c>
      <c r="C15264" t="s">
        <v>1230</v>
      </c>
      <c r="D15264" t="s">
        <v>4505</v>
      </c>
      <c r="E15264"/>
      <c r="F15264" s="9">
        <v>1669.03</v>
      </c>
      <c r="G15264" t="s">
        <v>4506</v>
      </c>
    </row>
    <row r="15265" spans="1:7" x14ac:dyDescent="0.25">
      <c r="A15265" s="21" t="s">
        <v>2119</v>
      </c>
      <c r="B15265" s="1">
        <v>43111</v>
      </c>
      <c r="C15265" t="s">
        <v>1230</v>
      </c>
      <c r="D15265" t="s">
        <v>4507</v>
      </c>
      <c r="E15265"/>
      <c r="F15265" s="9">
        <v>158.38999999999999</v>
      </c>
      <c r="G15265" t="s">
        <v>4311</v>
      </c>
    </row>
    <row r="15266" spans="1:7" x14ac:dyDescent="0.25">
      <c r="A15266" s="21" t="s">
        <v>2119</v>
      </c>
      <c r="B15266" s="1">
        <v>43111</v>
      </c>
      <c r="C15266">
        <v>3014551503</v>
      </c>
      <c r="D15266"/>
      <c r="E15266"/>
      <c r="F15266" s="9">
        <v>75.48</v>
      </c>
      <c r="G15266" t="s">
        <v>2734</v>
      </c>
    </row>
    <row r="15267" spans="1:7" x14ac:dyDescent="0.25">
      <c r="A15267" s="21" t="s">
        <v>2119</v>
      </c>
      <c r="B15267" s="1">
        <v>43112</v>
      </c>
      <c r="C15267" t="s">
        <v>6</v>
      </c>
      <c r="D15267" t="s">
        <v>4508</v>
      </c>
      <c r="E15267"/>
      <c r="F15267" s="9">
        <v>890.7</v>
      </c>
      <c r="G15267" t="s">
        <v>4504</v>
      </c>
    </row>
    <row r="15268" spans="1:7" x14ac:dyDescent="0.25">
      <c r="A15268" s="21" t="s">
        <v>2119</v>
      </c>
      <c r="B15268" s="1">
        <v>43112</v>
      </c>
      <c r="C15268" t="s">
        <v>1230</v>
      </c>
      <c r="D15268" t="s">
        <v>4509</v>
      </c>
      <c r="E15268"/>
      <c r="F15268" s="9">
        <v>115.53</v>
      </c>
      <c r="G15268" t="s">
        <v>4510</v>
      </c>
    </row>
    <row r="15269" spans="1:7" x14ac:dyDescent="0.25">
      <c r="A15269" s="21" t="s">
        <v>2119</v>
      </c>
      <c r="B15269" s="25">
        <v>43112</v>
      </c>
      <c r="C15269" t="s">
        <v>1015</v>
      </c>
      <c r="D15269" t="s">
        <v>255</v>
      </c>
      <c r="E15269" s="26">
        <v>2000</v>
      </c>
      <c r="G15269" t="s">
        <v>4332</v>
      </c>
    </row>
    <row r="15270" spans="1:7" x14ac:dyDescent="0.25">
      <c r="A15270" s="21" t="s">
        <v>2119</v>
      </c>
      <c r="B15270" s="25">
        <v>43112</v>
      </c>
      <c r="C15270" t="s">
        <v>1015</v>
      </c>
      <c r="D15270" t="s">
        <v>255</v>
      </c>
      <c r="E15270" s="26">
        <v>2000</v>
      </c>
      <c r="G15270" t="s">
        <v>4451</v>
      </c>
    </row>
    <row r="15271" spans="1:7" x14ac:dyDescent="0.25">
      <c r="A15271" s="21" t="s">
        <v>2119</v>
      </c>
      <c r="B15271" s="25">
        <v>43112</v>
      </c>
      <c r="C15271" t="s">
        <v>1015</v>
      </c>
      <c r="D15271" t="s">
        <v>4559</v>
      </c>
      <c r="E15271" s="26">
        <v>2004</v>
      </c>
      <c r="G15271" t="s">
        <v>2121</v>
      </c>
    </row>
    <row r="15272" spans="1:7" x14ac:dyDescent="0.25">
      <c r="A15272" s="21" t="s">
        <v>2119</v>
      </c>
      <c r="B15272" s="25">
        <v>43112</v>
      </c>
      <c r="C15272" t="s">
        <v>1015</v>
      </c>
      <c r="D15272" t="s">
        <v>452</v>
      </c>
      <c r="E15272" s="26">
        <v>50</v>
      </c>
      <c r="G15272" t="s">
        <v>4560</v>
      </c>
    </row>
    <row r="15273" spans="1:7" x14ac:dyDescent="0.25">
      <c r="A15273" s="21" t="s">
        <v>2119</v>
      </c>
      <c r="B15273" s="25">
        <v>43112</v>
      </c>
      <c r="C15273" t="s">
        <v>1015</v>
      </c>
      <c r="D15273" t="s">
        <v>452</v>
      </c>
      <c r="E15273" s="26">
        <v>450</v>
      </c>
      <c r="G15273" t="s">
        <v>4332</v>
      </c>
    </row>
    <row r="15274" spans="1:7" x14ac:dyDescent="0.25">
      <c r="A15274" s="21" t="s">
        <v>2119</v>
      </c>
      <c r="B15274" s="25">
        <v>43112</v>
      </c>
      <c r="C15274" t="s">
        <v>1015</v>
      </c>
      <c r="D15274" t="s">
        <v>452</v>
      </c>
      <c r="E15274" s="26">
        <v>1800</v>
      </c>
      <c r="G15274" t="s">
        <v>4311</v>
      </c>
    </row>
    <row r="15275" spans="1:7" x14ac:dyDescent="0.25">
      <c r="A15275" s="21" t="s">
        <v>2119</v>
      </c>
      <c r="B15275" s="25">
        <v>43112</v>
      </c>
      <c r="C15275" t="s">
        <v>1015</v>
      </c>
      <c r="D15275" t="s">
        <v>3404</v>
      </c>
      <c r="E15275" s="26">
        <v>1280</v>
      </c>
      <c r="G15275" t="s">
        <v>4157</v>
      </c>
    </row>
    <row r="15276" spans="1:7" x14ac:dyDescent="0.25">
      <c r="A15276" s="21" t="s">
        <v>2119</v>
      </c>
      <c r="B15276" s="25">
        <v>43112</v>
      </c>
      <c r="C15276" t="s">
        <v>1015</v>
      </c>
      <c r="D15276" t="s">
        <v>3404</v>
      </c>
      <c r="E15276" s="26">
        <v>640</v>
      </c>
      <c r="G15276" t="s">
        <v>4311</v>
      </c>
    </row>
    <row r="15277" spans="1:7" x14ac:dyDescent="0.25">
      <c r="A15277" s="21" t="s">
        <v>2119</v>
      </c>
      <c r="B15277" s="25">
        <v>43112</v>
      </c>
      <c r="C15277" t="s">
        <v>1015</v>
      </c>
      <c r="D15277" t="s">
        <v>3404</v>
      </c>
      <c r="E15277" s="26">
        <v>400</v>
      </c>
      <c r="G15277" t="s">
        <v>4451</v>
      </c>
    </row>
    <row r="15278" spans="1:7" x14ac:dyDescent="0.25">
      <c r="A15278" s="21" t="s">
        <v>2119</v>
      </c>
      <c r="B15278" s="25">
        <v>43112</v>
      </c>
      <c r="C15278" t="s">
        <v>1015</v>
      </c>
      <c r="D15278" t="s">
        <v>3404</v>
      </c>
      <c r="E15278" s="26">
        <v>550</v>
      </c>
      <c r="G15278" t="s">
        <v>4504</v>
      </c>
    </row>
    <row r="15279" spans="1:7" x14ac:dyDescent="0.25">
      <c r="A15279" s="21" t="s">
        <v>2119</v>
      </c>
      <c r="B15279" s="25">
        <v>43112</v>
      </c>
      <c r="C15279" t="s">
        <v>6</v>
      </c>
      <c r="D15279" t="s">
        <v>3709</v>
      </c>
      <c r="F15279" s="26">
        <v>824.12</v>
      </c>
      <c r="G15279" t="s">
        <v>4451</v>
      </c>
    </row>
    <row r="15280" spans="1:7" x14ac:dyDescent="0.25">
      <c r="A15280" s="21" t="s">
        <v>2119</v>
      </c>
      <c r="B15280" s="25">
        <v>43112</v>
      </c>
      <c r="C15280" t="s">
        <v>6</v>
      </c>
      <c r="D15280" t="s">
        <v>3709</v>
      </c>
      <c r="F15280" s="26">
        <v>1184.77</v>
      </c>
      <c r="G15280" t="s">
        <v>4504</v>
      </c>
    </row>
    <row r="15281" spans="1:7" x14ac:dyDescent="0.25">
      <c r="A15281" s="21" t="s">
        <v>2119</v>
      </c>
      <c r="B15281" s="1">
        <v>43113</v>
      </c>
      <c r="C15281" t="s">
        <v>6</v>
      </c>
      <c r="D15281" t="s">
        <v>4511</v>
      </c>
      <c r="E15281"/>
      <c r="F15281" s="9">
        <v>248.82</v>
      </c>
      <c r="G15281" t="s">
        <v>4332</v>
      </c>
    </row>
    <row r="15282" spans="1:7" x14ac:dyDescent="0.25">
      <c r="A15282" s="21" t="s">
        <v>2119</v>
      </c>
      <c r="B15282" s="1">
        <v>43115</v>
      </c>
      <c r="C15282" t="s">
        <v>1230</v>
      </c>
      <c r="D15282" t="s">
        <v>4512</v>
      </c>
      <c r="E15282"/>
      <c r="F15282" s="9">
        <v>720.03</v>
      </c>
      <c r="G15282" t="s">
        <v>3937</v>
      </c>
    </row>
    <row r="15283" spans="1:7" x14ac:dyDescent="0.25">
      <c r="A15283" s="21" t="s">
        <v>2119</v>
      </c>
      <c r="B15283" s="1">
        <v>43115</v>
      </c>
      <c r="C15283" t="s">
        <v>6</v>
      </c>
      <c r="D15283" t="s">
        <v>4513</v>
      </c>
      <c r="E15283"/>
      <c r="F15283" s="9">
        <v>67.48</v>
      </c>
      <c r="G15283" t="s">
        <v>356</v>
      </c>
    </row>
    <row r="15284" spans="1:7" x14ac:dyDescent="0.25">
      <c r="A15284" s="21" t="s">
        <v>2119</v>
      </c>
      <c r="B15284" s="1">
        <v>43115</v>
      </c>
      <c r="C15284" t="s">
        <v>6</v>
      </c>
      <c r="D15284" t="s">
        <v>4514</v>
      </c>
      <c r="E15284"/>
      <c r="F15284" s="9">
        <v>435.89</v>
      </c>
      <c r="G15284" t="s">
        <v>4504</v>
      </c>
    </row>
    <row r="15285" spans="1:7" x14ac:dyDescent="0.25">
      <c r="A15285" s="21" t="s">
        <v>2119</v>
      </c>
      <c r="B15285" s="1">
        <v>43115</v>
      </c>
      <c r="C15285" t="s">
        <v>6</v>
      </c>
      <c r="D15285" t="s">
        <v>4515</v>
      </c>
      <c r="E15285"/>
      <c r="F15285" s="9">
        <v>932.37</v>
      </c>
      <c r="G15285" t="s">
        <v>4504</v>
      </c>
    </row>
    <row r="15286" spans="1:7" x14ac:dyDescent="0.25">
      <c r="A15286" s="21" t="s">
        <v>2119</v>
      </c>
      <c r="B15286" s="1">
        <v>43115</v>
      </c>
      <c r="C15286" t="s">
        <v>6</v>
      </c>
      <c r="D15286"/>
      <c r="E15286"/>
      <c r="F15286" s="9">
        <v>10.54</v>
      </c>
      <c r="G15286" t="s">
        <v>2734</v>
      </c>
    </row>
    <row r="15287" spans="1:7" x14ac:dyDescent="0.25">
      <c r="A15287" s="21" t="s">
        <v>2119</v>
      </c>
      <c r="B15287" s="1">
        <v>43116</v>
      </c>
      <c r="C15287" t="s">
        <v>1230</v>
      </c>
      <c r="D15287" t="s">
        <v>4516</v>
      </c>
      <c r="E15287"/>
      <c r="F15287" s="9">
        <v>213.33</v>
      </c>
      <c r="G15287" t="s">
        <v>3937</v>
      </c>
    </row>
    <row r="15288" spans="1:7" x14ac:dyDescent="0.25">
      <c r="A15288" s="21" t="s">
        <v>2119</v>
      </c>
      <c r="B15288" s="1">
        <v>43116</v>
      </c>
      <c r="C15288" t="s">
        <v>6</v>
      </c>
      <c r="D15288" t="s">
        <v>4517</v>
      </c>
      <c r="E15288"/>
      <c r="F15288" s="9">
        <v>1552.42</v>
      </c>
      <c r="G15288" t="s">
        <v>4504</v>
      </c>
    </row>
    <row r="15289" spans="1:7" x14ac:dyDescent="0.25">
      <c r="A15289" s="21" t="s">
        <v>2119</v>
      </c>
      <c r="B15289" s="1">
        <v>43116</v>
      </c>
      <c r="C15289" t="s">
        <v>6</v>
      </c>
      <c r="D15289" t="s">
        <v>4518</v>
      </c>
      <c r="E15289"/>
      <c r="F15289" s="9">
        <v>230.02</v>
      </c>
      <c r="G15289" t="s">
        <v>4504</v>
      </c>
    </row>
    <row r="15290" spans="1:7" x14ac:dyDescent="0.25">
      <c r="A15290" s="21" t="s">
        <v>2119</v>
      </c>
      <c r="B15290" s="1">
        <v>43116</v>
      </c>
      <c r="C15290" t="s">
        <v>1230</v>
      </c>
      <c r="D15290" t="s">
        <v>4519</v>
      </c>
      <c r="E15290"/>
      <c r="F15290" s="9">
        <v>383.99</v>
      </c>
      <c r="G15290" t="s">
        <v>1004</v>
      </c>
    </row>
    <row r="15291" spans="1:7" x14ac:dyDescent="0.25">
      <c r="A15291" s="21" t="s">
        <v>2119</v>
      </c>
      <c r="B15291" s="1">
        <v>43116</v>
      </c>
      <c r="C15291" t="s">
        <v>1230</v>
      </c>
      <c r="D15291" t="s">
        <v>4520</v>
      </c>
      <c r="E15291"/>
      <c r="F15291" s="9">
        <v>6346.75</v>
      </c>
      <c r="G15291" t="s">
        <v>4332</v>
      </c>
    </row>
    <row r="15292" spans="1:7" x14ac:dyDescent="0.25">
      <c r="A15292" s="21" t="s">
        <v>2119</v>
      </c>
      <c r="B15292" s="25">
        <v>43116</v>
      </c>
      <c r="C15292" t="s">
        <v>1015</v>
      </c>
      <c r="D15292" t="s">
        <v>40</v>
      </c>
      <c r="E15292" s="26">
        <v>3365</v>
      </c>
      <c r="G15292" t="s">
        <v>4451</v>
      </c>
    </row>
    <row r="15293" spans="1:7" x14ac:dyDescent="0.25">
      <c r="A15293" s="21" t="s">
        <v>2119</v>
      </c>
      <c r="B15293" s="25">
        <v>43116</v>
      </c>
      <c r="C15293" t="s">
        <v>1015</v>
      </c>
      <c r="D15293" t="s">
        <v>40</v>
      </c>
      <c r="E15293" s="26">
        <v>2130</v>
      </c>
      <c r="G15293" t="s">
        <v>4332</v>
      </c>
    </row>
    <row r="15294" spans="1:7" x14ac:dyDescent="0.25">
      <c r="A15294" s="21" t="s">
        <v>2119</v>
      </c>
      <c r="B15294" s="25">
        <v>43116</v>
      </c>
      <c r="C15294" t="s">
        <v>1015</v>
      </c>
      <c r="D15294" t="s">
        <v>40</v>
      </c>
      <c r="E15294" s="26">
        <v>2765</v>
      </c>
      <c r="G15294" t="s">
        <v>3937</v>
      </c>
    </row>
    <row r="15295" spans="1:7" x14ac:dyDescent="0.25">
      <c r="A15295" s="21" t="s">
        <v>2119</v>
      </c>
      <c r="B15295" s="25">
        <v>43116</v>
      </c>
      <c r="C15295" t="s">
        <v>1015</v>
      </c>
      <c r="D15295" t="s">
        <v>40</v>
      </c>
      <c r="E15295" s="26">
        <v>580</v>
      </c>
      <c r="G15295" t="s">
        <v>4560</v>
      </c>
    </row>
    <row r="15296" spans="1:7" x14ac:dyDescent="0.25">
      <c r="A15296" s="21" t="s">
        <v>2119</v>
      </c>
      <c r="B15296" s="25">
        <v>43116</v>
      </c>
      <c r="C15296" t="s">
        <v>1015</v>
      </c>
      <c r="D15296" t="s">
        <v>40</v>
      </c>
      <c r="E15296" s="26">
        <v>150</v>
      </c>
      <c r="G15296" t="s">
        <v>4561</v>
      </c>
    </row>
    <row r="15297" spans="1:7" x14ac:dyDescent="0.25">
      <c r="A15297" s="21" t="s">
        <v>2119</v>
      </c>
      <c r="B15297" s="25">
        <v>43116</v>
      </c>
      <c r="C15297" t="s">
        <v>1015</v>
      </c>
      <c r="D15297" t="s">
        <v>40</v>
      </c>
      <c r="E15297" s="26">
        <v>200</v>
      </c>
      <c r="G15297" t="s">
        <v>4510</v>
      </c>
    </row>
    <row r="15298" spans="1:7" x14ac:dyDescent="0.25">
      <c r="A15298" s="21" t="s">
        <v>2119</v>
      </c>
      <c r="B15298" s="25">
        <v>43116</v>
      </c>
      <c r="C15298" t="s">
        <v>1015</v>
      </c>
      <c r="D15298" t="s">
        <v>1382</v>
      </c>
      <c r="E15298" s="26">
        <v>6000</v>
      </c>
      <c r="G15298" t="s">
        <v>4311</v>
      </c>
    </row>
    <row r="15299" spans="1:7" x14ac:dyDescent="0.25">
      <c r="A15299" s="21" t="s">
        <v>2119</v>
      </c>
      <c r="B15299" s="25">
        <v>43116</v>
      </c>
      <c r="C15299" t="s">
        <v>1015</v>
      </c>
      <c r="D15299" t="s">
        <v>40</v>
      </c>
      <c r="E15299" s="26">
        <v>1010</v>
      </c>
      <c r="G15299" t="s">
        <v>3054</v>
      </c>
    </row>
    <row r="15300" spans="1:7" x14ac:dyDescent="0.25">
      <c r="A15300" s="21" t="s">
        <v>2119</v>
      </c>
      <c r="B15300" s="25">
        <v>43116</v>
      </c>
      <c r="C15300" t="s">
        <v>1015</v>
      </c>
      <c r="D15300" t="s">
        <v>40</v>
      </c>
      <c r="E15300" s="26">
        <v>550</v>
      </c>
      <c r="G15300" t="s">
        <v>4487</v>
      </c>
    </row>
    <row r="15301" spans="1:7" x14ac:dyDescent="0.25">
      <c r="A15301" s="21" t="s">
        <v>2119</v>
      </c>
      <c r="B15301" s="25">
        <v>43116</v>
      </c>
      <c r="C15301" t="s">
        <v>1015</v>
      </c>
      <c r="D15301" t="s">
        <v>40</v>
      </c>
      <c r="E15301" s="26">
        <v>150</v>
      </c>
      <c r="G15301" t="s">
        <v>19</v>
      </c>
    </row>
    <row r="15302" spans="1:7" x14ac:dyDescent="0.25">
      <c r="A15302" s="21" t="s">
        <v>2119</v>
      </c>
      <c r="B15302" s="25">
        <v>43116</v>
      </c>
      <c r="C15302" t="s">
        <v>1015</v>
      </c>
      <c r="D15302" t="s">
        <v>40</v>
      </c>
      <c r="E15302" s="26">
        <v>150</v>
      </c>
      <c r="G15302" t="s">
        <v>97</v>
      </c>
    </row>
    <row r="15303" spans="1:7" x14ac:dyDescent="0.25">
      <c r="A15303" s="21" t="s">
        <v>2119</v>
      </c>
      <c r="B15303" s="25">
        <v>43116</v>
      </c>
      <c r="C15303" t="s">
        <v>1015</v>
      </c>
      <c r="D15303" t="s">
        <v>1216</v>
      </c>
      <c r="E15303" s="26">
        <v>220</v>
      </c>
      <c r="G15303" t="s">
        <v>4332</v>
      </c>
    </row>
    <row r="15304" spans="1:7" x14ac:dyDescent="0.25">
      <c r="A15304" s="21" t="s">
        <v>2119</v>
      </c>
      <c r="B15304" s="25">
        <v>43116</v>
      </c>
      <c r="C15304" t="s">
        <v>1015</v>
      </c>
      <c r="D15304" t="s">
        <v>1216</v>
      </c>
      <c r="E15304" s="26">
        <v>220</v>
      </c>
      <c r="G15304" t="s">
        <v>3937</v>
      </c>
    </row>
    <row r="15305" spans="1:7" x14ac:dyDescent="0.25">
      <c r="A15305" s="21" t="s">
        <v>2119</v>
      </c>
      <c r="B15305" s="25">
        <v>43116</v>
      </c>
      <c r="C15305" t="s">
        <v>1015</v>
      </c>
      <c r="D15305" t="s">
        <v>1216</v>
      </c>
      <c r="E15305" s="26">
        <v>330</v>
      </c>
      <c r="G15305" t="s">
        <v>4451</v>
      </c>
    </row>
    <row r="15306" spans="1:7" x14ac:dyDescent="0.25">
      <c r="A15306" s="21" t="s">
        <v>2119</v>
      </c>
      <c r="B15306" s="25">
        <v>43116</v>
      </c>
      <c r="C15306" t="s">
        <v>1015</v>
      </c>
      <c r="D15306" t="s">
        <v>1216</v>
      </c>
      <c r="E15306" s="26">
        <v>70</v>
      </c>
      <c r="G15306" t="s">
        <v>4311</v>
      </c>
    </row>
    <row r="15307" spans="1:7" x14ac:dyDescent="0.25">
      <c r="A15307" s="21" t="s">
        <v>2119</v>
      </c>
      <c r="B15307" s="25">
        <v>43116</v>
      </c>
      <c r="C15307" t="s">
        <v>21</v>
      </c>
      <c r="D15307" t="s">
        <v>1382</v>
      </c>
      <c r="E15307" s="26">
        <v>3000</v>
      </c>
      <c r="G15307" t="s">
        <v>4504</v>
      </c>
    </row>
    <row r="15308" spans="1:7" x14ac:dyDescent="0.25">
      <c r="A15308" s="21" t="s">
        <v>2119</v>
      </c>
      <c r="B15308" s="25">
        <v>43116</v>
      </c>
      <c r="C15308" t="s">
        <v>21</v>
      </c>
      <c r="D15308" t="s">
        <v>1216</v>
      </c>
      <c r="E15308" s="26">
        <v>110</v>
      </c>
      <c r="G15308" t="s">
        <v>62</v>
      </c>
    </row>
    <row r="15309" spans="1:7" x14ac:dyDescent="0.25">
      <c r="A15309" s="21" t="s">
        <v>2119</v>
      </c>
      <c r="B15309" s="25">
        <v>43116</v>
      </c>
      <c r="C15309" t="s">
        <v>21</v>
      </c>
      <c r="D15309" t="s">
        <v>1216</v>
      </c>
      <c r="E15309" s="26">
        <v>110</v>
      </c>
      <c r="G15309" t="s">
        <v>306</v>
      </c>
    </row>
    <row r="15310" spans="1:7" x14ac:dyDescent="0.25">
      <c r="A15310" s="21" t="s">
        <v>2119</v>
      </c>
      <c r="B15310" s="25">
        <v>43116</v>
      </c>
      <c r="C15310" t="s">
        <v>21</v>
      </c>
      <c r="D15310" t="s">
        <v>1216</v>
      </c>
      <c r="E15310" s="26">
        <v>110</v>
      </c>
      <c r="G15310" t="s">
        <v>1238</v>
      </c>
    </row>
    <row r="15311" spans="1:7" x14ac:dyDescent="0.25">
      <c r="A15311" s="21" t="s">
        <v>2119</v>
      </c>
      <c r="B15311" s="25">
        <v>43116</v>
      </c>
      <c r="C15311" t="s">
        <v>6</v>
      </c>
      <c r="D15311" t="s">
        <v>3709</v>
      </c>
      <c r="F15311" s="26">
        <v>456.29</v>
      </c>
      <c r="G15311" t="s">
        <v>4332</v>
      </c>
    </row>
    <row r="15312" spans="1:7" x14ac:dyDescent="0.25">
      <c r="A15312" s="21" t="s">
        <v>2119</v>
      </c>
      <c r="B15312" s="1">
        <v>43117</v>
      </c>
      <c r="C15312" t="s">
        <v>1230</v>
      </c>
      <c r="D15312" t="s">
        <v>4521</v>
      </c>
      <c r="E15312"/>
      <c r="F15312" s="9">
        <v>202.62</v>
      </c>
      <c r="G15312" t="s">
        <v>3937</v>
      </c>
    </row>
    <row r="15313" spans="1:7" x14ac:dyDescent="0.25">
      <c r="A15313" s="21" t="s">
        <v>2119</v>
      </c>
      <c r="B15313" s="1">
        <v>43117</v>
      </c>
      <c r="C15313" t="s">
        <v>6</v>
      </c>
      <c r="D15313"/>
      <c r="E15313"/>
      <c r="F15313" s="9">
        <v>-263.94</v>
      </c>
      <c r="G15313" t="s">
        <v>4504</v>
      </c>
    </row>
    <row r="15314" spans="1:7" x14ac:dyDescent="0.25">
      <c r="A15314" s="21" t="s">
        <v>2119</v>
      </c>
      <c r="B15314" s="1">
        <v>43117</v>
      </c>
      <c r="C15314" t="s">
        <v>6</v>
      </c>
      <c r="D15314" t="s">
        <v>4522</v>
      </c>
      <c r="E15314"/>
      <c r="F15314" s="9">
        <v>11499.27</v>
      </c>
      <c r="G15314" t="s">
        <v>4504</v>
      </c>
    </row>
    <row r="15315" spans="1:7" x14ac:dyDescent="0.25">
      <c r="A15315" s="21" t="s">
        <v>2119</v>
      </c>
      <c r="B15315" s="1">
        <v>43117</v>
      </c>
      <c r="C15315">
        <v>3014551503</v>
      </c>
      <c r="D15315" t="s">
        <v>4520</v>
      </c>
      <c r="E15315"/>
      <c r="F15315" s="9">
        <v>6202.86</v>
      </c>
      <c r="G15315" t="s">
        <v>4332</v>
      </c>
    </row>
    <row r="15316" spans="1:7" x14ac:dyDescent="0.25">
      <c r="A15316" s="21" t="s">
        <v>2119</v>
      </c>
      <c r="B15316" s="1">
        <v>43117</v>
      </c>
      <c r="C15316" t="s">
        <v>1230</v>
      </c>
      <c r="D15316" t="s">
        <v>4520</v>
      </c>
      <c r="E15316"/>
      <c r="F15316" s="9">
        <v>-6209.75</v>
      </c>
      <c r="G15316" t="s">
        <v>4332</v>
      </c>
    </row>
    <row r="15317" spans="1:7" x14ac:dyDescent="0.25">
      <c r="A15317" s="21" t="s">
        <v>2119</v>
      </c>
      <c r="B15317" s="1">
        <v>43117</v>
      </c>
      <c r="C15317" t="s">
        <v>1230</v>
      </c>
      <c r="D15317" t="s">
        <v>4523</v>
      </c>
      <c r="E15317"/>
      <c r="F15317" s="9">
        <v>1783.53</v>
      </c>
      <c r="G15317" t="s">
        <v>4451</v>
      </c>
    </row>
    <row r="15318" spans="1:7" x14ac:dyDescent="0.25">
      <c r="A15318" s="21" t="s">
        <v>2119</v>
      </c>
      <c r="B15318" s="1">
        <v>43117</v>
      </c>
      <c r="C15318" t="s">
        <v>1230</v>
      </c>
      <c r="D15318" t="s">
        <v>4524</v>
      </c>
      <c r="E15318"/>
      <c r="F15318" s="9">
        <v>1707.64</v>
      </c>
      <c r="G15318" t="s">
        <v>4451</v>
      </c>
    </row>
    <row r="15319" spans="1:7" x14ac:dyDescent="0.25">
      <c r="A15319" s="21" t="s">
        <v>2119</v>
      </c>
      <c r="B15319" s="1">
        <v>43117</v>
      </c>
      <c r="C15319" t="s">
        <v>1230</v>
      </c>
      <c r="D15319" t="s">
        <v>4525</v>
      </c>
      <c r="E15319"/>
      <c r="F15319" s="9">
        <v>274.33</v>
      </c>
      <c r="G15319" t="s">
        <v>4451</v>
      </c>
    </row>
    <row r="15320" spans="1:7" x14ac:dyDescent="0.25">
      <c r="A15320" s="21" t="s">
        <v>2119</v>
      </c>
      <c r="B15320" s="25">
        <v>43117</v>
      </c>
      <c r="C15320" t="s">
        <v>21</v>
      </c>
      <c r="D15320" t="s">
        <v>269</v>
      </c>
      <c r="E15320" s="26">
        <v>1000</v>
      </c>
      <c r="G15320" t="s">
        <v>4566</v>
      </c>
    </row>
    <row r="15321" spans="1:7" x14ac:dyDescent="0.25">
      <c r="A15321" s="21" t="s">
        <v>2119</v>
      </c>
      <c r="B15321" s="1">
        <v>43118</v>
      </c>
      <c r="C15321" t="s">
        <v>1230</v>
      </c>
      <c r="D15321" t="s">
        <v>4526</v>
      </c>
      <c r="E15321"/>
      <c r="F15321" s="9">
        <v>53.84</v>
      </c>
      <c r="G15321" t="s">
        <v>3937</v>
      </c>
    </row>
    <row r="15322" spans="1:7" x14ac:dyDescent="0.25">
      <c r="A15322" s="21" t="s">
        <v>2119</v>
      </c>
      <c r="B15322" s="1">
        <v>43118</v>
      </c>
      <c r="C15322">
        <v>3014551503</v>
      </c>
      <c r="D15322" t="s">
        <v>4522</v>
      </c>
      <c r="E15322"/>
      <c r="F15322" s="9">
        <v>1322.97</v>
      </c>
      <c r="G15322" t="s">
        <v>4504</v>
      </c>
    </row>
    <row r="15323" spans="1:7" x14ac:dyDescent="0.25">
      <c r="A15323" s="21" t="s">
        <v>2119</v>
      </c>
      <c r="B15323" s="1">
        <v>43118</v>
      </c>
      <c r="C15323" t="s">
        <v>6</v>
      </c>
      <c r="D15323" t="s">
        <v>4522</v>
      </c>
      <c r="E15323"/>
      <c r="F15323" s="9">
        <v>-1402.33</v>
      </c>
      <c r="G15323" t="s">
        <v>4504</v>
      </c>
    </row>
    <row r="15324" spans="1:7" x14ac:dyDescent="0.25">
      <c r="A15324" s="21" t="s">
        <v>2119</v>
      </c>
      <c r="B15324" s="1">
        <v>43118</v>
      </c>
      <c r="C15324" t="s">
        <v>6</v>
      </c>
      <c r="D15324" t="s">
        <v>4527</v>
      </c>
      <c r="E15324"/>
      <c r="F15324" s="9">
        <v>217.39</v>
      </c>
      <c r="G15324" t="s">
        <v>4504</v>
      </c>
    </row>
    <row r="15325" spans="1:7" x14ac:dyDescent="0.25">
      <c r="A15325" s="21" t="s">
        <v>2119</v>
      </c>
      <c r="B15325" s="1">
        <v>43118</v>
      </c>
      <c r="C15325" t="s">
        <v>1230</v>
      </c>
      <c r="D15325" t="s">
        <v>4528</v>
      </c>
      <c r="E15325"/>
      <c r="F15325" s="9">
        <v>406.47</v>
      </c>
      <c r="G15325" t="s">
        <v>4332</v>
      </c>
    </row>
    <row r="15326" spans="1:7" x14ac:dyDescent="0.25">
      <c r="A15326" s="21" t="s">
        <v>2119</v>
      </c>
      <c r="B15326" s="1">
        <v>43118</v>
      </c>
      <c r="C15326" t="s">
        <v>1230</v>
      </c>
      <c r="D15326" t="s">
        <v>4529</v>
      </c>
      <c r="E15326"/>
      <c r="F15326" s="9">
        <v>1063.94</v>
      </c>
      <c r="G15326" t="s">
        <v>4451</v>
      </c>
    </row>
    <row r="15327" spans="1:7" x14ac:dyDescent="0.25">
      <c r="A15327" s="21" t="s">
        <v>2119</v>
      </c>
      <c r="B15327" s="1">
        <v>43118</v>
      </c>
      <c r="C15327" t="s">
        <v>6</v>
      </c>
      <c r="D15327" t="s">
        <v>4530</v>
      </c>
      <c r="E15327"/>
      <c r="F15327" s="9">
        <v>89.91</v>
      </c>
      <c r="G15327" t="s">
        <v>4531</v>
      </c>
    </row>
    <row r="15328" spans="1:7" x14ac:dyDescent="0.25">
      <c r="A15328" s="21" t="s">
        <v>2119</v>
      </c>
      <c r="B15328" s="1">
        <v>43119</v>
      </c>
      <c r="C15328" t="s">
        <v>1230</v>
      </c>
      <c r="D15328" t="s">
        <v>4532</v>
      </c>
      <c r="E15328"/>
      <c r="F15328" s="9">
        <v>329.19</v>
      </c>
      <c r="G15328" t="s">
        <v>4506</v>
      </c>
    </row>
    <row r="15329" spans="1:7" x14ac:dyDescent="0.25">
      <c r="A15329" s="21" t="s">
        <v>2119</v>
      </c>
      <c r="B15329" s="1">
        <v>43119</v>
      </c>
      <c r="C15329" t="s">
        <v>1230</v>
      </c>
      <c r="D15329"/>
      <c r="E15329"/>
      <c r="F15329" s="9">
        <v>-479.8</v>
      </c>
      <c r="G15329" t="s">
        <v>4332</v>
      </c>
    </row>
    <row r="15330" spans="1:7" x14ac:dyDescent="0.25">
      <c r="A15330" s="21" t="s">
        <v>2119</v>
      </c>
      <c r="B15330" s="1">
        <v>43119</v>
      </c>
      <c r="C15330" t="s">
        <v>1230</v>
      </c>
      <c r="D15330" t="s">
        <v>4533</v>
      </c>
      <c r="E15330"/>
      <c r="F15330" s="9">
        <v>526.24</v>
      </c>
      <c r="G15330" t="s">
        <v>1484</v>
      </c>
    </row>
    <row r="15331" spans="1:7" x14ac:dyDescent="0.25">
      <c r="A15331" s="21" t="s">
        <v>2119</v>
      </c>
      <c r="B15331" s="25">
        <v>43119</v>
      </c>
      <c r="C15331" t="s">
        <v>6</v>
      </c>
      <c r="D15331" t="s">
        <v>3709</v>
      </c>
      <c r="F15331" s="26">
        <v>43.87</v>
      </c>
      <c r="G15331" t="s">
        <v>4332</v>
      </c>
    </row>
    <row r="15332" spans="1:7" x14ac:dyDescent="0.25">
      <c r="A15332" s="21" t="s">
        <v>2119</v>
      </c>
      <c r="B15332" s="1">
        <v>43120</v>
      </c>
      <c r="C15332">
        <v>3014551503</v>
      </c>
      <c r="D15332" t="s">
        <v>4534</v>
      </c>
      <c r="E15332"/>
      <c r="F15332" s="9">
        <v>367.59</v>
      </c>
      <c r="G15332" t="s">
        <v>3874</v>
      </c>
    </row>
    <row r="15333" spans="1:7" x14ac:dyDescent="0.25">
      <c r="A15333" s="21" t="s">
        <v>2119</v>
      </c>
      <c r="B15333" s="1">
        <v>43120</v>
      </c>
      <c r="C15333" t="s">
        <v>1230</v>
      </c>
      <c r="D15333" t="s">
        <v>4535</v>
      </c>
      <c r="E15333"/>
      <c r="F15333" s="9">
        <v>365.81</v>
      </c>
      <c r="G15333" t="s">
        <v>4332</v>
      </c>
    </row>
    <row r="15334" spans="1:7" x14ac:dyDescent="0.25">
      <c r="A15334" s="21" t="s">
        <v>2119</v>
      </c>
      <c r="B15334" s="1">
        <v>43122</v>
      </c>
      <c r="C15334" t="s">
        <v>6</v>
      </c>
      <c r="D15334" t="s">
        <v>4536</v>
      </c>
      <c r="E15334"/>
      <c r="F15334" s="9">
        <v>503.55</v>
      </c>
      <c r="G15334" t="s">
        <v>4504</v>
      </c>
    </row>
    <row r="15335" spans="1:7" x14ac:dyDescent="0.25">
      <c r="A15335" s="21" t="s">
        <v>2119</v>
      </c>
      <c r="B15335" s="1">
        <v>43122</v>
      </c>
      <c r="C15335" t="s">
        <v>6</v>
      </c>
      <c r="D15335" t="s">
        <v>4537</v>
      </c>
      <c r="E15335"/>
      <c r="F15335" s="9">
        <v>82.1</v>
      </c>
      <c r="G15335" t="s">
        <v>3054</v>
      </c>
    </row>
    <row r="15336" spans="1:7" x14ac:dyDescent="0.25">
      <c r="A15336" s="21" t="s">
        <v>2119</v>
      </c>
      <c r="B15336" s="1">
        <v>43122</v>
      </c>
      <c r="C15336" t="s">
        <v>1230</v>
      </c>
      <c r="D15336"/>
      <c r="E15336"/>
      <c r="F15336" s="9">
        <v>-212.84</v>
      </c>
      <c r="G15336" t="s">
        <v>4332</v>
      </c>
    </row>
    <row r="15337" spans="1:7" x14ac:dyDescent="0.25">
      <c r="A15337" s="21" t="s">
        <v>2119</v>
      </c>
      <c r="B15337" s="1">
        <v>43122</v>
      </c>
      <c r="C15337" t="s">
        <v>1230</v>
      </c>
      <c r="D15337" t="s">
        <v>4538</v>
      </c>
      <c r="E15337"/>
      <c r="F15337" s="9">
        <v>1409.98</v>
      </c>
      <c r="G15337" t="s">
        <v>4332</v>
      </c>
    </row>
    <row r="15338" spans="1:7" x14ac:dyDescent="0.25">
      <c r="A15338" s="21" t="s">
        <v>2119</v>
      </c>
      <c r="B15338" s="1">
        <v>43122</v>
      </c>
      <c r="C15338">
        <v>3014551503</v>
      </c>
      <c r="D15338" t="s">
        <v>4520</v>
      </c>
      <c r="E15338"/>
      <c r="F15338" s="9">
        <v>2528.17</v>
      </c>
      <c r="G15338" t="s">
        <v>4332</v>
      </c>
    </row>
    <row r="15339" spans="1:7" x14ac:dyDescent="0.25">
      <c r="A15339" s="21" t="s">
        <v>2119</v>
      </c>
      <c r="B15339" s="1">
        <v>43122</v>
      </c>
      <c r="C15339" t="s">
        <v>1230</v>
      </c>
      <c r="D15339" t="s">
        <v>4520</v>
      </c>
      <c r="E15339"/>
      <c r="F15339" s="9">
        <v>-2728.58</v>
      </c>
      <c r="G15339" t="s">
        <v>4332</v>
      </c>
    </row>
    <row r="15340" spans="1:7" x14ac:dyDescent="0.25">
      <c r="A15340" s="21" t="s">
        <v>2119</v>
      </c>
      <c r="B15340" s="1">
        <v>43122</v>
      </c>
      <c r="C15340">
        <v>3014551503</v>
      </c>
      <c r="D15340" t="s">
        <v>4539</v>
      </c>
      <c r="E15340"/>
      <c r="F15340" s="9">
        <v>101.7</v>
      </c>
      <c r="G15340" t="s">
        <v>2734</v>
      </c>
    </row>
    <row r="15341" spans="1:7" x14ac:dyDescent="0.25">
      <c r="A15341" s="21" t="s">
        <v>2119</v>
      </c>
      <c r="B15341" s="25">
        <v>43122</v>
      </c>
      <c r="C15341" t="s">
        <v>1015</v>
      </c>
      <c r="D15341" t="s">
        <v>1382</v>
      </c>
      <c r="E15341" s="26">
        <v>2000</v>
      </c>
      <c r="G15341" t="s">
        <v>4311</v>
      </c>
    </row>
    <row r="15342" spans="1:7" x14ac:dyDescent="0.25">
      <c r="A15342" s="21" t="s">
        <v>2119</v>
      </c>
      <c r="B15342" s="25">
        <v>43122</v>
      </c>
      <c r="C15342" t="s">
        <v>1015</v>
      </c>
      <c r="D15342" t="s">
        <v>1216</v>
      </c>
      <c r="E15342" s="26">
        <v>110</v>
      </c>
      <c r="G15342" t="s">
        <v>4451</v>
      </c>
    </row>
    <row r="15343" spans="1:7" x14ac:dyDescent="0.25">
      <c r="A15343" s="21" t="s">
        <v>2119</v>
      </c>
      <c r="B15343" s="25">
        <v>43122</v>
      </c>
      <c r="C15343" t="s">
        <v>1015</v>
      </c>
      <c r="D15343" t="s">
        <v>1216</v>
      </c>
      <c r="E15343" s="26">
        <v>660</v>
      </c>
      <c r="G15343" t="s">
        <v>4332</v>
      </c>
    </row>
    <row r="15344" spans="1:7" x14ac:dyDescent="0.25">
      <c r="A15344" s="21" t="s">
        <v>2119</v>
      </c>
      <c r="B15344" s="25">
        <v>43122</v>
      </c>
      <c r="C15344" t="s">
        <v>21</v>
      </c>
      <c r="D15344" t="s">
        <v>1382</v>
      </c>
      <c r="E15344" s="26">
        <v>3300</v>
      </c>
      <c r="G15344" t="s">
        <v>4504</v>
      </c>
    </row>
    <row r="15345" spans="1:7" x14ac:dyDescent="0.25">
      <c r="A15345" s="21" t="s">
        <v>2119</v>
      </c>
      <c r="B15345" s="25">
        <v>43122</v>
      </c>
      <c r="C15345" t="s">
        <v>21</v>
      </c>
      <c r="D15345" t="s">
        <v>1216</v>
      </c>
      <c r="E15345" s="26">
        <v>950</v>
      </c>
      <c r="G15345" t="s">
        <v>4531</v>
      </c>
    </row>
    <row r="15346" spans="1:7" x14ac:dyDescent="0.25">
      <c r="A15346" s="21" t="s">
        <v>2119</v>
      </c>
      <c r="B15346" s="1">
        <v>43124</v>
      </c>
      <c r="C15346" t="s">
        <v>1230</v>
      </c>
      <c r="D15346" t="s">
        <v>4540</v>
      </c>
      <c r="E15346"/>
      <c r="F15346" s="9">
        <v>659.28</v>
      </c>
      <c r="G15346" t="s">
        <v>4541</v>
      </c>
    </row>
    <row r="15347" spans="1:7" x14ac:dyDescent="0.25">
      <c r="A15347" s="21" t="s">
        <v>2119</v>
      </c>
      <c r="B15347" s="1">
        <v>43124</v>
      </c>
      <c r="C15347" t="s">
        <v>1230</v>
      </c>
      <c r="D15347" t="s">
        <v>4542</v>
      </c>
      <c r="E15347"/>
      <c r="F15347" s="9">
        <v>78.36</v>
      </c>
      <c r="G15347" t="s">
        <v>4157</v>
      </c>
    </row>
    <row r="15348" spans="1:7" x14ac:dyDescent="0.25">
      <c r="A15348" s="21" t="s">
        <v>2119</v>
      </c>
      <c r="B15348" s="1">
        <v>43124</v>
      </c>
      <c r="C15348" t="s">
        <v>1230</v>
      </c>
      <c r="D15348" t="s">
        <v>4543</v>
      </c>
      <c r="E15348"/>
      <c r="F15348" s="9">
        <v>836.73</v>
      </c>
      <c r="G15348" t="s">
        <v>4451</v>
      </c>
    </row>
    <row r="15349" spans="1:7" x14ac:dyDescent="0.25">
      <c r="A15349" s="21" t="s">
        <v>2119</v>
      </c>
      <c r="B15349" s="1">
        <v>43124</v>
      </c>
      <c r="C15349" t="s">
        <v>6</v>
      </c>
      <c r="D15349" t="s">
        <v>4544</v>
      </c>
      <c r="E15349"/>
      <c r="F15349" s="9">
        <v>281.45</v>
      </c>
      <c r="G15349" t="s">
        <v>3054</v>
      </c>
    </row>
    <row r="15350" spans="1:7" x14ac:dyDescent="0.25">
      <c r="A15350" s="21" t="s">
        <v>2119</v>
      </c>
      <c r="B15350" s="25">
        <v>43124</v>
      </c>
      <c r="C15350" t="s">
        <v>1015</v>
      </c>
      <c r="D15350" t="s">
        <v>4562</v>
      </c>
      <c r="E15350" s="26">
        <v>360</v>
      </c>
      <c r="G15350" t="s">
        <v>2734</v>
      </c>
    </row>
    <row r="15351" spans="1:7" x14ac:dyDescent="0.25">
      <c r="A15351" s="21" t="s">
        <v>2119</v>
      </c>
      <c r="B15351" s="25">
        <v>43124</v>
      </c>
      <c r="C15351" t="s">
        <v>1015</v>
      </c>
      <c r="D15351" t="s">
        <v>40</v>
      </c>
      <c r="E15351" s="26">
        <v>3250</v>
      </c>
      <c r="G15351" t="s">
        <v>4451</v>
      </c>
    </row>
    <row r="15352" spans="1:7" x14ac:dyDescent="0.25">
      <c r="A15352" s="21" t="s">
        <v>2119</v>
      </c>
      <c r="B15352" s="25">
        <v>43124</v>
      </c>
      <c r="C15352" t="s">
        <v>1015</v>
      </c>
      <c r="D15352" t="s">
        <v>40</v>
      </c>
      <c r="E15352" s="26">
        <v>3535</v>
      </c>
      <c r="G15352" t="s">
        <v>4332</v>
      </c>
    </row>
    <row r="15353" spans="1:7" x14ac:dyDescent="0.25">
      <c r="A15353" s="21" t="s">
        <v>2119</v>
      </c>
      <c r="B15353" s="25">
        <v>43124</v>
      </c>
      <c r="C15353" t="s">
        <v>1015</v>
      </c>
      <c r="D15353" t="s">
        <v>40</v>
      </c>
      <c r="E15353" s="26">
        <v>285</v>
      </c>
      <c r="G15353" t="s">
        <v>356</v>
      </c>
    </row>
    <row r="15354" spans="1:7" x14ac:dyDescent="0.25">
      <c r="A15354" s="21" t="s">
        <v>2119</v>
      </c>
      <c r="B15354" s="25">
        <v>43124</v>
      </c>
      <c r="C15354" t="s">
        <v>1015</v>
      </c>
      <c r="D15354" t="s">
        <v>40</v>
      </c>
      <c r="E15354" s="26">
        <v>275</v>
      </c>
      <c r="G15354" t="s">
        <v>1004</v>
      </c>
    </row>
    <row r="15355" spans="1:7" x14ac:dyDescent="0.25">
      <c r="A15355" s="21" t="s">
        <v>2119</v>
      </c>
      <c r="B15355" s="25">
        <v>43124</v>
      </c>
      <c r="C15355" t="s">
        <v>1015</v>
      </c>
      <c r="D15355" t="s">
        <v>40</v>
      </c>
      <c r="E15355" s="26">
        <v>405</v>
      </c>
      <c r="G15355" t="s">
        <v>3874</v>
      </c>
    </row>
    <row r="15356" spans="1:7" x14ac:dyDescent="0.25">
      <c r="A15356" s="21" t="s">
        <v>2119</v>
      </c>
      <c r="B15356" s="25">
        <v>43124</v>
      </c>
      <c r="C15356" t="s">
        <v>1015</v>
      </c>
      <c r="D15356" t="s">
        <v>40</v>
      </c>
      <c r="E15356" s="26">
        <v>1290</v>
      </c>
      <c r="G15356" t="s">
        <v>3937</v>
      </c>
    </row>
    <row r="15357" spans="1:7" x14ac:dyDescent="0.25">
      <c r="A15357" s="21" t="s">
        <v>2119</v>
      </c>
      <c r="B15357" s="25">
        <v>43124</v>
      </c>
      <c r="C15357" t="s">
        <v>1015</v>
      </c>
      <c r="D15357" t="s">
        <v>4455</v>
      </c>
      <c r="E15357" s="26">
        <v>1900</v>
      </c>
      <c r="G15357" t="s">
        <v>4332</v>
      </c>
    </row>
    <row r="15358" spans="1:7" x14ac:dyDescent="0.25">
      <c r="A15358" s="21" t="s">
        <v>2119</v>
      </c>
      <c r="B15358" s="25">
        <v>43124</v>
      </c>
      <c r="C15358" t="s">
        <v>1015</v>
      </c>
      <c r="D15358" t="s">
        <v>4563</v>
      </c>
      <c r="E15358" s="26">
        <v>1600</v>
      </c>
      <c r="G15358" t="s">
        <v>4332</v>
      </c>
    </row>
    <row r="15359" spans="1:7" x14ac:dyDescent="0.25">
      <c r="A15359" s="21" t="s">
        <v>2119</v>
      </c>
      <c r="B15359" s="1">
        <v>43125</v>
      </c>
      <c r="C15359" t="s">
        <v>6</v>
      </c>
      <c r="D15359" t="s">
        <v>4545</v>
      </c>
      <c r="E15359"/>
      <c r="F15359" s="9">
        <v>270.39</v>
      </c>
      <c r="G15359" t="s">
        <v>4504</v>
      </c>
    </row>
    <row r="15360" spans="1:7" x14ac:dyDescent="0.25">
      <c r="A15360" s="21" t="s">
        <v>2119</v>
      </c>
      <c r="B15360" s="1">
        <v>43125</v>
      </c>
      <c r="C15360" t="s">
        <v>1230</v>
      </c>
      <c r="D15360" t="s">
        <v>4546</v>
      </c>
      <c r="E15360"/>
      <c r="F15360" s="9">
        <v>32.83</v>
      </c>
      <c r="G15360" t="s">
        <v>4547</v>
      </c>
    </row>
    <row r="15361" spans="1:7" x14ac:dyDescent="0.25">
      <c r="A15361" s="21" t="s">
        <v>2119</v>
      </c>
      <c r="B15361" s="1">
        <v>43125</v>
      </c>
      <c r="C15361" t="s">
        <v>1230</v>
      </c>
      <c r="D15361" t="s">
        <v>4548</v>
      </c>
      <c r="E15361"/>
      <c r="F15361" s="9">
        <v>52.88</v>
      </c>
      <c r="G15361" t="s">
        <v>4332</v>
      </c>
    </row>
    <row r="15362" spans="1:7" x14ac:dyDescent="0.25">
      <c r="A15362" s="21" t="s">
        <v>2119</v>
      </c>
      <c r="B15362" s="1">
        <v>43125</v>
      </c>
      <c r="C15362" t="s">
        <v>1230</v>
      </c>
      <c r="D15362" t="s">
        <v>4549</v>
      </c>
      <c r="E15362"/>
      <c r="F15362" s="9">
        <v>292.93</v>
      </c>
      <c r="G15362" t="s">
        <v>4451</v>
      </c>
    </row>
    <row r="15363" spans="1:7" x14ac:dyDescent="0.25">
      <c r="A15363" s="21" t="s">
        <v>2119</v>
      </c>
      <c r="B15363" s="1">
        <v>43125</v>
      </c>
      <c r="C15363" t="s">
        <v>1230</v>
      </c>
      <c r="D15363" t="s">
        <v>4550</v>
      </c>
      <c r="E15363"/>
      <c r="F15363" s="9">
        <v>400.47</v>
      </c>
      <c r="G15363" t="s">
        <v>4332</v>
      </c>
    </row>
    <row r="15364" spans="1:7" x14ac:dyDescent="0.25">
      <c r="A15364" s="21" t="s">
        <v>2119</v>
      </c>
      <c r="B15364" s="25">
        <v>43126</v>
      </c>
      <c r="C15364" t="s">
        <v>1015</v>
      </c>
      <c r="D15364" t="s">
        <v>2675</v>
      </c>
      <c r="E15364" s="26">
        <v>3000</v>
      </c>
      <c r="G15364" t="s">
        <v>4451</v>
      </c>
    </row>
    <row r="15365" spans="1:7" x14ac:dyDescent="0.25">
      <c r="A15365" s="21" t="s">
        <v>2119</v>
      </c>
      <c r="B15365" s="25">
        <v>43126</v>
      </c>
      <c r="C15365" t="s">
        <v>1015</v>
      </c>
      <c r="D15365" t="s">
        <v>255</v>
      </c>
      <c r="E15365" s="26">
        <v>1500</v>
      </c>
      <c r="G15365" t="s">
        <v>4332</v>
      </c>
    </row>
    <row r="15366" spans="1:7" x14ac:dyDescent="0.25">
      <c r="A15366" s="21" t="s">
        <v>2119</v>
      </c>
      <c r="B15366" s="25">
        <v>43126</v>
      </c>
      <c r="C15366" t="s">
        <v>1015</v>
      </c>
      <c r="D15366" t="s">
        <v>255</v>
      </c>
      <c r="E15366" s="26">
        <v>650</v>
      </c>
      <c r="G15366" t="s">
        <v>3937</v>
      </c>
    </row>
    <row r="15367" spans="1:7" x14ac:dyDescent="0.25">
      <c r="A15367" s="21" t="s">
        <v>2119</v>
      </c>
      <c r="B15367" s="25">
        <v>43126</v>
      </c>
      <c r="C15367" t="s">
        <v>6</v>
      </c>
      <c r="D15367" t="s">
        <v>3709</v>
      </c>
      <c r="F15367" s="26">
        <v>262.02999999999997</v>
      </c>
      <c r="G15367" t="s">
        <v>4332</v>
      </c>
    </row>
    <row r="15368" spans="1:7" x14ac:dyDescent="0.25">
      <c r="A15368" s="21" t="s">
        <v>2119</v>
      </c>
      <c r="B15368" s="1">
        <v>43127</v>
      </c>
      <c r="C15368" t="s">
        <v>1230</v>
      </c>
      <c r="D15368" t="s">
        <v>4551</v>
      </c>
      <c r="E15368"/>
      <c r="F15368" s="9">
        <v>90.83</v>
      </c>
      <c r="G15368" t="s">
        <v>4332</v>
      </c>
    </row>
    <row r="15369" spans="1:7" x14ac:dyDescent="0.25">
      <c r="A15369" s="21" t="s">
        <v>2119</v>
      </c>
      <c r="B15369" s="1">
        <v>43127</v>
      </c>
      <c r="C15369" t="s">
        <v>1230</v>
      </c>
      <c r="D15369" t="s">
        <v>4552</v>
      </c>
      <c r="E15369"/>
      <c r="F15369" s="9">
        <v>786.74</v>
      </c>
      <c r="G15369" t="s">
        <v>4332</v>
      </c>
    </row>
    <row r="15370" spans="1:7" x14ac:dyDescent="0.25">
      <c r="A15370" s="21" t="s">
        <v>2119</v>
      </c>
      <c r="B15370" s="1">
        <v>43127</v>
      </c>
      <c r="C15370" t="s">
        <v>1230</v>
      </c>
      <c r="D15370" t="s">
        <v>4553</v>
      </c>
      <c r="E15370"/>
      <c r="F15370" s="9">
        <v>244.95</v>
      </c>
      <c r="G15370" t="s">
        <v>4451</v>
      </c>
    </row>
    <row r="15371" spans="1:7" x14ac:dyDescent="0.25">
      <c r="A15371" s="21" t="s">
        <v>2119</v>
      </c>
      <c r="B15371" s="1">
        <v>43129</v>
      </c>
      <c r="C15371" t="s">
        <v>6</v>
      </c>
      <c r="D15371" t="s">
        <v>4554</v>
      </c>
      <c r="E15371"/>
      <c r="F15371" s="9">
        <v>989.19</v>
      </c>
      <c r="G15371" t="s">
        <v>4504</v>
      </c>
    </row>
    <row r="15372" spans="1:7" x14ac:dyDescent="0.25">
      <c r="A15372" s="21" t="s">
        <v>2119</v>
      </c>
      <c r="B15372" s="25">
        <v>43129</v>
      </c>
      <c r="C15372" t="s">
        <v>1015</v>
      </c>
      <c r="D15372" t="s">
        <v>40</v>
      </c>
      <c r="E15372" s="26">
        <v>3155</v>
      </c>
      <c r="G15372" t="s">
        <v>4332</v>
      </c>
    </row>
    <row r="15373" spans="1:7" x14ac:dyDescent="0.25">
      <c r="A15373" s="21" t="s">
        <v>2119</v>
      </c>
      <c r="B15373" s="25">
        <v>43129</v>
      </c>
      <c r="C15373" t="s">
        <v>1015</v>
      </c>
      <c r="D15373" t="s">
        <v>40</v>
      </c>
      <c r="E15373" s="26">
        <v>3720</v>
      </c>
      <c r="G15373" t="s">
        <v>4451</v>
      </c>
    </row>
    <row r="15374" spans="1:7" x14ac:dyDescent="0.25">
      <c r="A15374" s="21" t="s">
        <v>2119</v>
      </c>
      <c r="B15374" s="25">
        <v>43129</v>
      </c>
      <c r="C15374" t="s">
        <v>1015</v>
      </c>
      <c r="D15374" t="s">
        <v>40</v>
      </c>
      <c r="E15374" s="26">
        <v>650</v>
      </c>
      <c r="G15374" t="s">
        <v>3937</v>
      </c>
    </row>
    <row r="15375" spans="1:7" x14ac:dyDescent="0.25">
      <c r="A15375" s="21" t="s">
        <v>2119</v>
      </c>
      <c r="B15375" s="25">
        <v>43129</v>
      </c>
      <c r="C15375" t="s">
        <v>1015</v>
      </c>
      <c r="D15375" t="s">
        <v>40</v>
      </c>
      <c r="E15375" s="26">
        <v>200</v>
      </c>
      <c r="G15375" t="s">
        <v>1144</v>
      </c>
    </row>
    <row r="15376" spans="1:7" x14ac:dyDescent="0.25">
      <c r="A15376" s="21" t="s">
        <v>2119</v>
      </c>
      <c r="B15376" s="25">
        <v>43129</v>
      </c>
      <c r="C15376" t="s">
        <v>1015</v>
      </c>
      <c r="D15376" t="s">
        <v>1419</v>
      </c>
      <c r="E15376" s="26">
        <v>1400</v>
      </c>
      <c r="G15376" t="s">
        <v>4332</v>
      </c>
    </row>
    <row r="15377" spans="1:7" x14ac:dyDescent="0.25">
      <c r="A15377" s="21" t="s">
        <v>2119</v>
      </c>
      <c r="B15377" s="25">
        <v>43129</v>
      </c>
      <c r="C15377" t="s">
        <v>1015</v>
      </c>
      <c r="D15377" t="s">
        <v>40</v>
      </c>
      <c r="E15377" s="26">
        <v>413</v>
      </c>
      <c r="G15377" t="s">
        <v>3054</v>
      </c>
    </row>
    <row r="15378" spans="1:7" x14ac:dyDescent="0.25">
      <c r="A15378" s="21" t="s">
        <v>2119</v>
      </c>
      <c r="B15378" s="25">
        <v>43129</v>
      </c>
      <c r="C15378" t="s">
        <v>1015</v>
      </c>
      <c r="D15378" t="s">
        <v>40</v>
      </c>
      <c r="E15378" s="26">
        <v>400</v>
      </c>
      <c r="G15378" t="s">
        <v>1238</v>
      </c>
    </row>
    <row r="15379" spans="1:7" x14ac:dyDescent="0.25">
      <c r="A15379" s="21" t="s">
        <v>2119</v>
      </c>
      <c r="B15379" s="25">
        <v>43129</v>
      </c>
      <c r="C15379" t="s">
        <v>1015</v>
      </c>
      <c r="D15379" t="s">
        <v>1216</v>
      </c>
      <c r="E15379" s="26">
        <v>220</v>
      </c>
      <c r="G15379" t="s">
        <v>4332</v>
      </c>
    </row>
    <row r="15380" spans="1:7" x14ac:dyDescent="0.25">
      <c r="A15380" s="21" t="s">
        <v>2119</v>
      </c>
      <c r="B15380" s="25">
        <v>43129</v>
      </c>
      <c r="C15380" t="s">
        <v>1015</v>
      </c>
      <c r="D15380" t="s">
        <v>1216</v>
      </c>
      <c r="E15380" s="26">
        <v>160</v>
      </c>
      <c r="G15380" t="s">
        <v>3937</v>
      </c>
    </row>
    <row r="15381" spans="1:7" x14ac:dyDescent="0.25">
      <c r="A15381" s="21" t="s">
        <v>2119</v>
      </c>
      <c r="B15381" s="25">
        <v>43129</v>
      </c>
      <c r="C15381" t="s">
        <v>1015</v>
      </c>
      <c r="D15381" t="s">
        <v>961</v>
      </c>
      <c r="E15381" s="26">
        <v>75</v>
      </c>
      <c r="G15381" t="s">
        <v>3054</v>
      </c>
    </row>
    <row r="15382" spans="1:7" x14ac:dyDescent="0.25">
      <c r="A15382" s="21" t="s">
        <v>2119</v>
      </c>
      <c r="B15382" s="25">
        <v>43129</v>
      </c>
      <c r="C15382" t="s">
        <v>1015</v>
      </c>
      <c r="D15382" t="s">
        <v>961</v>
      </c>
      <c r="E15382" s="26">
        <v>175</v>
      </c>
      <c r="G15382" t="s">
        <v>19</v>
      </c>
    </row>
    <row r="15383" spans="1:7" x14ac:dyDescent="0.25">
      <c r="A15383" s="21" t="s">
        <v>2119</v>
      </c>
      <c r="B15383" s="25">
        <v>43129</v>
      </c>
      <c r="C15383" t="s">
        <v>1015</v>
      </c>
      <c r="D15383" t="s">
        <v>1419</v>
      </c>
      <c r="E15383" s="26">
        <v>212</v>
      </c>
      <c r="G15383" t="s">
        <v>4458</v>
      </c>
    </row>
    <row r="15384" spans="1:7" x14ac:dyDescent="0.25">
      <c r="A15384" s="21" t="s">
        <v>2119</v>
      </c>
      <c r="B15384" s="25">
        <v>43129</v>
      </c>
      <c r="C15384" t="s">
        <v>1015</v>
      </c>
      <c r="D15384" t="s">
        <v>2675</v>
      </c>
      <c r="E15384" s="26">
        <v>500</v>
      </c>
      <c r="G15384" t="s">
        <v>3937</v>
      </c>
    </row>
    <row r="15385" spans="1:7" x14ac:dyDescent="0.25">
      <c r="A15385" s="21" t="s">
        <v>2119</v>
      </c>
      <c r="B15385" s="25">
        <v>43129</v>
      </c>
      <c r="C15385" t="s">
        <v>1015</v>
      </c>
      <c r="D15385" t="s">
        <v>937</v>
      </c>
      <c r="E15385" s="26">
        <v>200</v>
      </c>
      <c r="G15385" t="s">
        <v>3879</v>
      </c>
    </row>
    <row r="15386" spans="1:7" x14ac:dyDescent="0.25">
      <c r="A15386" s="21" t="s">
        <v>2119</v>
      </c>
      <c r="B15386" s="25">
        <v>43129</v>
      </c>
      <c r="C15386" t="s">
        <v>1015</v>
      </c>
      <c r="D15386" t="s">
        <v>937</v>
      </c>
      <c r="E15386" s="26">
        <v>250</v>
      </c>
      <c r="G15386" t="s">
        <v>4564</v>
      </c>
    </row>
    <row r="15387" spans="1:7" x14ac:dyDescent="0.25">
      <c r="A15387" s="21" t="s">
        <v>2119</v>
      </c>
      <c r="B15387" s="25">
        <v>43129</v>
      </c>
      <c r="C15387" t="s">
        <v>1015</v>
      </c>
      <c r="D15387" t="s">
        <v>937</v>
      </c>
      <c r="E15387" s="26">
        <v>200</v>
      </c>
      <c r="G15387" t="s">
        <v>4157</v>
      </c>
    </row>
    <row r="15388" spans="1:7" x14ac:dyDescent="0.25">
      <c r="A15388" s="21" t="s">
        <v>2119</v>
      </c>
      <c r="B15388" s="25">
        <v>43129</v>
      </c>
      <c r="C15388" t="s">
        <v>1015</v>
      </c>
      <c r="D15388" t="s">
        <v>937</v>
      </c>
      <c r="E15388" s="26">
        <v>200</v>
      </c>
      <c r="G15388" t="s">
        <v>3285</v>
      </c>
    </row>
    <row r="15389" spans="1:7" x14ac:dyDescent="0.25">
      <c r="A15389" s="21" t="s">
        <v>2119</v>
      </c>
      <c r="B15389" s="25">
        <v>43129</v>
      </c>
      <c r="C15389" t="s">
        <v>21</v>
      </c>
      <c r="D15389" t="s">
        <v>1382</v>
      </c>
      <c r="E15389" s="26">
        <v>9000</v>
      </c>
      <c r="G15389" t="s">
        <v>4504</v>
      </c>
    </row>
    <row r="15390" spans="1:7" x14ac:dyDescent="0.25">
      <c r="A15390" s="21" t="s">
        <v>2119</v>
      </c>
      <c r="B15390" s="25">
        <v>43129</v>
      </c>
      <c r="C15390" t="s">
        <v>21</v>
      </c>
      <c r="D15390" t="s">
        <v>1216</v>
      </c>
      <c r="E15390" s="26">
        <v>220</v>
      </c>
      <c r="G15390" t="s">
        <v>4504</v>
      </c>
    </row>
    <row r="15391" spans="1:7" x14ac:dyDescent="0.25">
      <c r="A15391" s="21" t="s">
        <v>2119</v>
      </c>
      <c r="B15391" s="25">
        <v>43129</v>
      </c>
      <c r="C15391" t="s">
        <v>21</v>
      </c>
      <c r="D15391" t="s">
        <v>1216</v>
      </c>
      <c r="E15391" s="26">
        <v>250</v>
      </c>
      <c r="G15391" t="s">
        <v>1238</v>
      </c>
    </row>
    <row r="15392" spans="1:7" x14ac:dyDescent="0.25">
      <c r="A15392" s="21" t="s">
        <v>2119</v>
      </c>
      <c r="B15392" s="25">
        <v>43129</v>
      </c>
      <c r="C15392" t="s">
        <v>6</v>
      </c>
      <c r="D15392" t="s">
        <v>216</v>
      </c>
      <c r="F15392" s="26">
        <v>7.91</v>
      </c>
      <c r="G15392" t="s">
        <v>4451</v>
      </c>
    </row>
    <row r="15393" spans="1:7" x14ac:dyDescent="0.25">
      <c r="A15393" s="21" t="s">
        <v>2119</v>
      </c>
      <c r="B15393" s="1">
        <v>43130</v>
      </c>
      <c r="C15393" t="s">
        <v>1230</v>
      </c>
      <c r="D15393" t="s">
        <v>4555</v>
      </c>
      <c r="E15393"/>
      <c r="F15393" s="9">
        <v>371.02</v>
      </c>
      <c r="G15393" t="s">
        <v>4547</v>
      </c>
    </row>
    <row r="15394" spans="1:7" x14ac:dyDescent="0.25">
      <c r="A15394" s="21" t="s">
        <v>2119</v>
      </c>
      <c r="B15394" s="1">
        <v>43130</v>
      </c>
      <c r="C15394" t="s">
        <v>1230</v>
      </c>
      <c r="D15394" t="s">
        <v>4556</v>
      </c>
      <c r="E15394"/>
      <c r="F15394" s="9">
        <v>2191.92</v>
      </c>
      <c r="G15394" t="s">
        <v>4332</v>
      </c>
    </row>
    <row r="15395" spans="1:7" x14ac:dyDescent="0.25">
      <c r="A15395" s="21" t="s">
        <v>2119</v>
      </c>
      <c r="B15395" s="25">
        <v>43130</v>
      </c>
      <c r="C15395" t="s">
        <v>6</v>
      </c>
      <c r="D15395" t="s">
        <v>216</v>
      </c>
      <c r="F15395" s="26">
        <v>114.75</v>
      </c>
      <c r="G15395" t="s">
        <v>4547</v>
      </c>
    </row>
    <row r="15396" spans="1:7" x14ac:dyDescent="0.25">
      <c r="A15396" s="21" t="s">
        <v>2119</v>
      </c>
      <c r="B15396" s="1">
        <v>43131</v>
      </c>
      <c r="C15396" t="s">
        <v>6</v>
      </c>
      <c r="D15396" t="s">
        <v>4522</v>
      </c>
      <c r="E15396"/>
      <c r="F15396" s="9">
        <v>-925.61</v>
      </c>
      <c r="G15396" t="s">
        <v>4504</v>
      </c>
    </row>
    <row r="15397" spans="1:7" x14ac:dyDescent="0.25">
      <c r="A15397" s="21" t="s">
        <v>2119</v>
      </c>
      <c r="B15397" s="1">
        <v>43131</v>
      </c>
      <c r="C15397">
        <v>3014551503</v>
      </c>
      <c r="D15397" t="s">
        <v>4522</v>
      </c>
      <c r="E15397"/>
      <c r="F15397" s="9">
        <v>886.17</v>
      </c>
      <c r="G15397" t="s">
        <v>4504</v>
      </c>
    </row>
    <row r="15398" spans="1:7" x14ac:dyDescent="0.25">
      <c r="A15398" s="21" t="s">
        <v>2119</v>
      </c>
      <c r="B15398" s="1">
        <v>43131</v>
      </c>
      <c r="C15398" t="s">
        <v>1230</v>
      </c>
      <c r="D15398" t="s">
        <v>4557</v>
      </c>
      <c r="E15398"/>
      <c r="F15398" s="9">
        <v>7479.53</v>
      </c>
      <c r="G15398" t="s">
        <v>4451</v>
      </c>
    </row>
    <row r="15399" spans="1:7" x14ac:dyDescent="0.25">
      <c r="A15399" s="21" t="s">
        <v>2119</v>
      </c>
      <c r="B15399" s="1">
        <v>43132</v>
      </c>
      <c r="C15399" t="s">
        <v>6</v>
      </c>
      <c r="D15399"/>
      <c r="E15399"/>
      <c r="F15399" s="9">
        <v>-272.82</v>
      </c>
      <c r="G15399" t="s">
        <v>4504</v>
      </c>
    </row>
    <row r="15400" spans="1:7" x14ac:dyDescent="0.25">
      <c r="A15400" s="21" t="s">
        <v>2119</v>
      </c>
      <c r="B15400" s="1">
        <v>43132</v>
      </c>
      <c r="C15400" t="s">
        <v>1230</v>
      </c>
      <c r="D15400" t="s">
        <v>4568</v>
      </c>
      <c r="E15400"/>
      <c r="F15400" s="9">
        <v>296.23</v>
      </c>
      <c r="G15400" t="s">
        <v>4547</v>
      </c>
    </row>
    <row r="15401" spans="1:7" x14ac:dyDescent="0.25">
      <c r="A15401" s="21" t="s">
        <v>2119</v>
      </c>
      <c r="B15401" s="1">
        <v>43132</v>
      </c>
      <c r="C15401" t="s">
        <v>1230</v>
      </c>
      <c r="D15401" t="s">
        <v>4569</v>
      </c>
      <c r="E15401"/>
      <c r="F15401" s="9">
        <v>1163.8800000000001</v>
      </c>
      <c r="G15401" t="s">
        <v>4504</v>
      </c>
    </row>
    <row r="15402" spans="1:7" x14ac:dyDescent="0.25">
      <c r="A15402" s="21" t="s">
        <v>2119</v>
      </c>
      <c r="B15402" s="1">
        <v>43132</v>
      </c>
      <c r="C15402" t="s">
        <v>6</v>
      </c>
      <c r="D15402" t="s">
        <v>4570</v>
      </c>
      <c r="E15402"/>
      <c r="F15402" s="9">
        <v>1163.8800000000001</v>
      </c>
      <c r="G15402" t="s">
        <v>4504</v>
      </c>
    </row>
    <row r="15403" spans="1:7" x14ac:dyDescent="0.25">
      <c r="A15403" s="21" t="s">
        <v>2119</v>
      </c>
      <c r="B15403" s="1">
        <v>43132</v>
      </c>
      <c r="C15403" t="s">
        <v>1230</v>
      </c>
      <c r="D15403" t="s">
        <v>4569</v>
      </c>
      <c r="E15403"/>
      <c r="F15403" s="9">
        <v>-1163.8800000000001</v>
      </c>
      <c r="G15403" t="s">
        <v>4504</v>
      </c>
    </row>
    <row r="15404" spans="1:7" x14ac:dyDescent="0.25">
      <c r="A15404" s="21" t="s">
        <v>2119</v>
      </c>
      <c r="B15404" s="25">
        <v>43132</v>
      </c>
      <c r="C15404" t="s">
        <v>1015</v>
      </c>
      <c r="D15404" t="s">
        <v>1487</v>
      </c>
      <c r="E15404" s="26">
        <v>36.299999999999997</v>
      </c>
      <c r="G15404" t="s">
        <v>4627</v>
      </c>
    </row>
    <row r="15405" spans="1:7" x14ac:dyDescent="0.25">
      <c r="A15405" s="21" t="s">
        <v>2119</v>
      </c>
      <c r="B15405" s="1">
        <v>43133</v>
      </c>
      <c r="C15405" t="s">
        <v>4571</v>
      </c>
      <c r="D15405" t="s">
        <v>4572</v>
      </c>
      <c r="E15405"/>
      <c r="F15405" s="9">
        <v>215.55</v>
      </c>
      <c r="G15405" t="s">
        <v>4510</v>
      </c>
    </row>
    <row r="15406" spans="1:7" x14ac:dyDescent="0.25">
      <c r="A15406" s="21" t="s">
        <v>2119</v>
      </c>
      <c r="B15406" s="1">
        <v>43133</v>
      </c>
      <c r="C15406" t="s">
        <v>1230</v>
      </c>
      <c r="D15406" t="s">
        <v>4573</v>
      </c>
      <c r="E15406"/>
      <c r="F15406" s="9">
        <v>326.77</v>
      </c>
      <c r="G15406" t="s">
        <v>4560</v>
      </c>
    </row>
    <row r="15407" spans="1:7" x14ac:dyDescent="0.25">
      <c r="A15407" s="21" t="s">
        <v>2119</v>
      </c>
      <c r="B15407" s="1">
        <v>43133</v>
      </c>
      <c r="C15407" t="s">
        <v>6</v>
      </c>
      <c r="D15407" t="s">
        <v>4574</v>
      </c>
      <c r="E15407"/>
      <c r="F15407" s="9">
        <v>146.93</v>
      </c>
      <c r="G15407" t="s">
        <v>4504</v>
      </c>
    </row>
    <row r="15408" spans="1:7" x14ac:dyDescent="0.25">
      <c r="A15408" s="21" t="s">
        <v>2119</v>
      </c>
      <c r="B15408" s="1">
        <v>43133</v>
      </c>
      <c r="C15408" t="s">
        <v>6</v>
      </c>
      <c r="D15408" t="s">
        <v>4575</v>
      </c>
      <c r="E15408"/>
      <c r="F15408" s="9">
        <v>748.73</v>
      </c>
      <c r="G15408" t="s">
        <v>62</v>
      </c>
    </row>
    <row r="15409" spans="1:7" x14ac:dyDescent="0.25">
      <c r="A15409" s="21" t="s">
        <v>2119</v>
      </c>
      <c r="B15409" s="1">
        <v>43133</v>
      </c>
      <c r="C15409" t="s">
        <v>4571</v>
      </c>
      <c r="D15409" t="s">
        <v>4576</v>
      </c>
      <c r="E15409"/>
      <c r="F15409" s="9">
        <v>896.13</v>
      </c>
      <c r="G15409" t="s">
        <v>4510</v>
      </c>
    </row>
    <row r="15410" spans="1:7" x14ac:dyDescent="0.25">
      <c r="A15410" s="21" t="s">
        <v>2119</v>
      </c>
      <c r="B15410" s="1">
        <v>43133</v>
      </c>
      <c r="C15410" t="s">
        <v>1230</v>
      </c>
      <c r="D15410" t="s">
        <v>4577</v>
      </c>
      <c r="E15410"/>
      <c r="F15410" s="9">
        <v>107.18</v>
      </c>
      <c r="G15410" t="s">
        <v>4332</v>
      </c>
    </row>
    <row r="15411" spans="1:7" x14ac:dyDescent="0.25">
      <c r="A15411" s="21" t="s">
        <v>2119</v>
      </c>
      <c r="B15411" s="25">
        <v>43133</v>
      </c>
      <c r="C15411" t="s">
        <v>1015</v>
      </c>
      <c r="D15411" t="s">
        <v>263</v>
      </c>
      <c r="E15411" s="26">
        <v>310</v>
      </c>
      <c r="G15411" t="s">
        <v>2121</v>
      </c>
    </row>
    <row r="15412" spans="1:7" x14ac:dyDescent="0.25">
      <c r="A15412" s="21" t="s">
        <v>2119</v>
      </c>
      <c r="B15412" s="25">
        <v>43133</v>
      </c>
      <c r="C15412" t="s">
        <v>1015</v>
      </c>
      <c r="D15412" t="s">
        <v>553</v>
      </c>
      <c r="E15412" s="26">
        <v>750</v>
      </c>
      <c r="G15412" t="s">
        <v>4451</v>
      </c>
    </row>
    <row r="15413" spans="1:7" x14ac:dyDescent="0.25">
      <c r="A15413" s="21" t="s">
        <v>2119</v>
      </c>
      <c r="B15413" s="25">
        <v>43133</v>
      </c>
      <c r="C15413" t="s">
        <v>1015</v>
      </c>
      <c r="D15413" t="s">
        <v>553</v>
      </c>
      <c r="E15413" s="26">
        <v>2771</v>
      </c>
      <c r="G15413" t="s">
        <v>4547</v>
      </c>
    </row>
    <row r="15414" spans="1:7" x14ac:dyDescent="0.25">
      <c r="A15414" s="21" t="s">
        <v>2119</v>
      </c>
      <c r="B15414" s="25">
        <v>43133</v>
      </c>
      <c r="C15414" t="s">
        <v>1015</v>
      </c>
      <c r="D15414" t="s">
        <v>4254</v>
      </c>
      <c r="E15414" s="26">
        <v>1686.67</v>
      </c>
      <c r="G15414" t="s">
        <v>4461</v>
      </c>
    </row>
    <row r="15415" spans="1:7" x14ac:dyDescent="0.25">
      <c r="A15415" s="21" t="s">
        <v>2119</v>
      </c>
      <c r="B15415" s="25">
        <v>43133</v>
      </c>
      <c r="C15415" t="s">
        <v>1015</v>
      </c>
      <c r="D15415" t="s">
        <v>4254</v>
      </c>
      <c r="E15415" s="26">
        <v>1233.33</v>
      </c>
      <c r="G15415" t="s">
        <v>4311</v>
      </c>
    </row>
    <row r="15416" spans="1:7" x14ac:dyDescent="0.25">
      <c r="A15416" s="21" t="s">
        <v>2119</v>
      </c>
      <c r="B15416" s="25">
        <v>43133</v>
      </c>
      <c r="C15416" t="s">
        <v>1015</v>
      </c>
      <c r="D15416" t="s">
        <v>4254</v>
      </c>
      <c r="E15416" s="26">
        <v>416.67</v>
      </c>
      <c r="G15416" t="s">
        <v>3937</v>
      </c>
    </row>
    <row r="15417" spans="1:7" x14ac:dyDescent="0.25">
      <c r="A15417" s="21" t="s">
        <v>2119</v>
      </c>
      <c r="B15417" s="25">
        <v>43133</v>
      </c>
      <c r="C15417" t="s">
        <v>6</v>
      </c>
      <c r="D15417" t="s">
        <v>216</v>
      </c>
      <c r="E15417" s="26">
        <v>114.75</v>
      </c>
      <c r="G15417" t="s">
        <v>4627</v>
      </c>
    </row>
    <row r="15418" spans="1:7" x14ac:dyDescent="0.25">
      <c r="A15418" s="21" t="s">
        <v>2119</v>
      </c>
      <c r="B15418" s="25">
        <v>43133</v>
      </c>
      <c r="C15418" t="s">
        <v>6</v>
      </c>
      <c r="D15418" t="s">
        <v>3709</v>
      </c>
      <c r="F15418" s="26">
        <v>103.47</v>
      </c>
      <c r="G15418" t="s">
        <v>4451</v>
      </c>
    </row>
    <row r="15419" spans="1:7" x14ac:dyDescent="0.25">
      <c r="A15419" s="21" t="s">
        <v>2119</v>
      </c>
      <c r="B15419" s="1">
        <v>43134</v>
      </c>
      <c r="C15419" t="s">
        <v>6</v>
      </c>
      <c r="D15419" t="s">
        <v>4578</v>
      </c>
      <c r="E15419"/>
      <c r="F15419" s="9">
        <v>36.5</v>
      </c>
      <c r="G15419" t="s">
        <v>17</v>
      </c>
    </row>
    <row r="15420" spans="1:7" x14ac:dyDescent="0.25">
      <c r="A15420" s="21" t="s">
        <v>2119</v>
      </c>
      <c r="B15420" s="1">
        <v>43134</v>
      </c>
      <c r="C15420" t="s">
        <v>6</v>
      </c>
      <c r="D15420" t="s">
        <v>4579</v>
      </c>
      <c r="E15420"/>
      <c r="F15420" s="9">
        <v>179.14</v>
      </c>
      <c r="G15420" t="s">
        <v>4504</v>
      </c>
    </row>
    <row r="15421" spans="1:7" x14ac:dyDescent="0.25">
      <c r="A15421" s="21" t="s">
        <v>2119</v>
      </c>
      <c r="B15421" s="1">
        <v>43134</v>
      </c>
      <c r="C15421" t="s">
        <v>1230</v>
      </c>
      <c r="D15421" t="s">
        <v>4580</v>
      </c>
      <c r="E15421"/>
      <c r="F15421" s="9">
        <v>833.46</v>
      </c>
      <c r="G15421" t="s">
        <v>4332</v>
      </c>
    </row>
    <row r="15422" spans="1:7" x14ac:dyDescent="0.25">
      <c r="A15422" s="21" t="s">
        <v>2119</v>
      </c>
      <c r="B15422" s="1">
        <v>43136</v>
      </c>
      <c r="C15422" t="s">
        <v>1230</v>
      </c>
      <c r="D15422" t="s">
        <v>4581</v>
      </c>
      <c r="E15422"/>
      <c r="F15422" s="9">
        <v>203.08</v>
      </c>
      <c r="G15422" t="s">
        <v>4332</v>
      </c>
    </row>
    <row r="15423" spans="1:7" x14ac:dyDescent="0.25">
      <c r="A15423" s="21" t="s">
        <v>2119</v>
      </c>
      <c r="B15423" s="1">
        <v>43136</v>
      </c>
      <c r="C15423" t="s">
        <v>1230</v>
      </c>
      <c r="D15423" t="s">
        <v>4582</v>
      </c>
      <c r="E15423"/>
      <c r="F15423" s="9">
        <v>935.85</v>
      </c>
      <c r="G15423" t="s">
        <v>4547</v>
      </c>
    </row>
    <row r="15424" spans="1:7" x14ac:dyDescent="0.25">
      <c r="A15424" s="21" t="s">
        <v>2119</v>
      </c>
      <c r="B15424" s="25">
        <v>43136</v>
      </c>
      <c r="C15424" t="s">
        <v>1015</v>
      </c>
      <c r="D15424" t="s">
        <v>1487</v>
      </c>
      <c r="E15424" s="26">
        <v>36.299999999999997</v>
      </c>
      <c r="G15424" t="s">
        <v>4627</v>
      </c>
    </row>
    <row r="15425" spans="1:7" x14ac:dyDescent="0.25">
      <c r="A15425" s="21" t="s">
        <v>2119</v>
      </c>
      <c r="B15425" s="25">
        <v>43136</v>
      </c>
      <c r="C15425" t="s">
        <v>1015</v>
      </c>
      <c r="D15425" t="s">
        <v>359</v>
      </c>
      <c r="E15425" s="26">
        <v>82.5</v>
      </c>
      <c r="G15425" t="s">
        <v>4627</v>
      </c>
    </row>
    <row r="15426" spans="1:7" x14ac:dyDescent="0.25">
      <c r="A15426" s="21" t="s">
        <v>2119</v>
      </c>
      <c r="B15426" s="25">
        <v>43136</v>
      </c>
      <c r="C15426" t="s">
        <v>1015</v>
      </c>
      <c r="D15426" t="s">
        <v>40</v>
      </c>
      <c r="E15426" s="26">
        <v>3295</v>
      </c>
      <c r="G15426" t="s">
        <v>4451</v>
      </c>
    </row>
    <row r="15427" spans="1:7" x14ac:dyDescent="0.25">
      <c r="A15427" s="21" t="s">
        <v>2119</v>
      </c>
      <c r="B15427" s="25">
        <v>43136</v>
      </c>
      <c r="C15427" t="s">
        <v>1015</v>
      </c>
      <c r="D15427" t="s">
        <v>40</v>
      </c>
      <c r="E15427" s="26">
        <v>120</v>
      </c>
      <c r="G15427" t="s">
        <v>4623</v>
      </c>
    </row>
    <row r="15428" spans="1:7" x14ac:dyDescent="0.25">
      <c r="A15428" s="21" t="s">
        <v>2119</v>
      </c>
      <c r="B15428" s="25">
        <v>43136</v>
      </c>
      <c r="C15428" t="s">
        <v>1015</v>
      </c>
      <c r="D15428" t="s">
        <v>40</v>
      </c>
      <c r="E15428" s="26">
        <v>280</v>
      </c>
      <c r="G15428" t="s">
        <v>4560</v>
      </c>
    </row>
    <row r="15429" spans="1:7" x14ac:dyDescent="0.25">
      <c r="A15429" s="21" t="s">
        <v>2119</v>
      </c>
      <c r="B15429" s="25">
        <v>43136</v>
      </c>
      <c r="C15429" t="s">
        <v>1015</v>
      </c>
      <c r="D15429" t="s">
        <v>40</v>
      </c>
      <c r="E15429" s="26">
        <v>560</v>
      </c>
      <c r="G15429" t="s">
        <v>62</v>
      </c>
    </row>
    <row r="15430" spans="1:7" x14ac:dyDescent="0.25">
      <c r="A15430" s="21" t="s">
        <v>2119</v>
      </c>
      <c r="B15430" s="25">
        <v>43136</v>
      </c>
      <c r="C15430" t="s">
        <v>1015</v>
      </c>
      <c r="D15430" t="s">
        <v>40</v>
      </c>
      <c r="E15430" s="26">
        <v>5405</v>
      </c>
      <c r="G15430" t="s">
        <v>4332</v>
      </c>
    </row>
    <row r="15431" spans="1:7" x14ac:dyDescent="0.25">
      <c r="A15431" s="21" t="s">
        <v>2119</v>
      </c>
      <c r="B15431" s="25">
        <v>43136</v>
      </c>
      <c r="C15431" t="s">
        <v>1015</v>
      </c>
      <c r="D15431" t="s">
        <v>40</v>
      </c>
      <c r="E15431" s="26">
        <v>100</v>
      </c>
      <c r="G15431" t="s">
        <v>1004</v>
      </c>
    </row>
    <row r="15432" spans="1:7" x14ac:dyDescent="0.25">
      <c r="A15432" s="21" t="s">
        <v>2119</v>
      </c>
      <c r="B15432" s="25">
        <v>43136</v>
      </c>
      <c r="C15432" t="s">
        <v>1015</v>
      </c>
      <c r="D15432" t="s">
        <v>1419</v>
      </c>
      <c r="E15432" s="26">
        <v>1800</v>
      </c>
      <c r="G15432" t="s">
        <v>4547</v>
      </c>
    </row>
    <row r="15433" spans="1:7" x14ac:dyDescent="0.25">
      <c r="A15433" s="21" t="s">
        <v>2119</v>
      </c>
      <c r="B15433" s="25">
        <v>43136</v>
      </c>
      <c r="C15433" t="s">
        <v>1015</v>
      </c>
      <c r="D15433" t="s">
        <v>1419</v>
      </c>
      <c r="E15433" s="26">
        <v>1400</v>
      </c>
      <c r="G15433" t="s">
        <v>4332</v>
      </c>
    </row>
    <row r="15434" spans="1:7" x14ac:dyDescent="0.25">
      <c r="A15434" s="21" t="s">
        <v>2119</v>
      </c>
      <c r="B15434" s="25">
        <v>43136</v>
      </c>
      <c r="C15434" t="s">
        <v>1015</v>
      </c>
      <c r="D15434" t="s">
        <v>1216</v>
      </c>
      <c r="E15434" s="26">
        <v>330</v>
      </c>
      <c r="G15434" t="s">
        <v>4332</v>
      </c>
    </row>
    <row r="15435" spans="1:7" x14ac:dyDescent="0.25">
      <c r="A15435" s="21" t="s">
        <v>2119</v>
      </c>
      <c r="B15435" s="25">
        <v>43136</v>
      </c>
      <c r="C15435" t="s">
        <v>1015</v>
      </c>
      <c r="D15435" t="s">
        <v>1216</v>
      </c>
      <c r="E15435" s="26">
        <v>440</v>
      </c>
      <c r="G15435" t="s">
        <v>4504</v>
      </c>
    </row>
    <row r="15436" spans="1:7" x14ac:dyDescent="0.25">
      <c r="A15436" s="21" t="s">
        <v>2119</v>
      </c>
      <c r="B15436" s="25">
        <v>43136</v>
      </c>
      <c r="C15436" t="s">
        <v>1015</v>
      </c>
      <c r="D15436" t="s">
        <v>1216</v>
      </c>
      <c r="E15436" s="26">
        <v>110</v>
      </c>
      <c r="G15436" t="s">
        <v>4624</v>
      </c>
    </row>
    <row r="15437" spans="1:7" x14ac:dyDescent="0.25">
      <c r="A15437" s="21" t="s">
        <v>2119</v>
      </c>
      <c r="B15437" s="25">
        <v>43136</v>
      </c>
      <c r="C15437" t="s">
        <v>1015</v>
      </c>
      <c r="D15437" t="s">
        <v>3507</v>
      </c>
      <c r="E15437" s="26">
        <v>1120</v>
      </c>
      <c r="G15437" t="s">
        <v>4332</v>
      </c>
    </row>
    <row r="15438" spans="1:7" x14ac:dyDescent="0.25">
      <c r="A15438" s="21" t="s">
        <v>2119</v>
      </c>
      <c r="B15438" s="25">
        <v>43136</v>
      </c>
      <c r="C15438" t="s">
        <v>1015</v>
      </c>
      <c r="D15438" t="s">
        <v>3507</v>
      </c>
      <c r="E15438" s="26">
        <v>1500</v>
      </c>
      <c r="G15438" t="s">
        <v>4451</v>
      </c>
    </row>
    <row r="15439" spans="1:7" x14ac:dyDescent="0.25">
      <c r="A15439" s="21" t="s">
        <v>2119</v>
      </c>
      <c r="B15439" s="25">
        <v>43136</v>
      </c>
      <c r="C15439" t="s">
        <v>1015</v>
      </c>
      <c r="D15439" t="s">
        <v>3404</v>
      </c>
      <c r="E15439" s="26">
        <v>720</v>
      </c>
      <c r="G15439" t="s">
        <v>4504</v>
      </c>
    </row>
    <row r="15440" spans="1:7" x14ac:dyDescent="0.25">
      <c r="A15440" s="21" t="s">
        <v>2119</v>
      </c>
      <c r="B15440" s="25">
        <v>43136</v>
      </c>
      <c r="C15440" t="s">
        <v>1015</v>
      </c>
      <c r="D15440" t="s">
        <v>3404</v>
      </c>
      <c r="E15440" s="26">
        <v>100</v>
      </c>
      <c r="G15440" t="s">
        <v>4332</v>
      </c>
    </row>
    <row r="15441" spans="1:7" x14ac:dyDescent="0.25">
      <c r="A15441" s="21" t="s">
        <v>2119</v>
      </c>
      <c r="B15441" s="25">
        <v>43136</v>
      </c>
      <c r="C15441" t="s">
        <v>6</v>
      </c>
      <c r="D15441" t="s">
        <v>216</v>
      </c>
      <c r="E15441" s="26">
        <v>479.59</v>
      </c>
      <c r="G15441" t="s">
        <v>4451</v>
      </c>
    </row>
    <row r="15442" spans="1:7" x14ac:dyDescent="0.25">
      <c r="A15442" s="21" t="s">
        <v>2119</v>
      </c>
      <c r="B15442" s="25">
        <v>43136</v>
      </c>
      <c r="C15442" t="s">
        <v>6</v>
      </c>
      <c r="D15442" t="s">
        <v>1112</v>
      </c>
      <c r="F15442" s="26">
        <v>81.58</v>
      </c>
      <c r="G15442" t="s">
        <v>4666</v>
      </c>
    </row>
    <row r="15443" spans="1:7" x14ac:dyDescent="0.25">
      <c r="A15443" s="21" t="s">
        <v>2119</v>
      </c>
      <c r="B15443" s="1">
        <v>43137</v>
      </c>
      <c r="C15443" t="s">
        <v>1230</v>
      </c>
      <c r="D15443" t="s">
        <v>4583</v>
      </c>
      <c r="E15443"/>
      <c r="F15443" s="9">
        <v>2044.03</v>
      </c>
      <c r="G15443" t="s">
        <v>4332</v>
      </c>
    </row>
    <row r="15444" spans="1:7" x14ac:dyDescent="0.25">
      <c r="A15444" s="21" t="s">
        <v>2119</v>
      </c>
      <c r="B15444" s="1">
        <v>43137</v>
      </c>
      <c r="C15444" t="s">
        <v>1230</v>
      </c>
      <c r="D15444" t="s">
        <v>4584</v>
      </c>
      <c r="E15444"/>
      <c r="F15444" s="9">
        <v>362.64</v>
      </c>
      <c r="G15444" t="s">
        <v>4547</v>
      </c>
    </row>
    <row r="15445" spans="1:7" x14ac:dyDescent="0.25">
      <c r="A15445" s="21" t="s">
        <v>2119</v>
      </c>
      <c r="B15445" s="25">
        <v>43137</v>
      </c>
      <c r="C15445" t="s">
        <v>1015</v>
      </c>
      <c r="D15445" t="s">
        <v>263</v>
      </c>
      <c r="E15445" s="26">
        <v>11</v>
      </c>
      <c r="G15445" t="s">
        <v>2734</v>
      </c>
    </row>
    <row r="15446" spans="1:7" x14ac:dyDescent="0.25">
      <c r="A15446" s="21" t="s">
        <v>2119</v>
      </c>
      <c r="B15446" s="25">
        <v>43137</v>
      </c>
      <c r="C15446" t="s">
        <v>1015</v>
      </c>
      <c r="D15446" t="s">
        <v>263</v>
      </c>
      <c r="E15446" s="26">
        <v>100</v>
      </c>
      <c r="G15446" t="s">
        <v>2734</v>
      </c>
    </row>
    <row r="15447" spans="1:7" x14ac:dyDescent="0.25">
      <c r="A15447" s="21" t="s">
        <v>2119</v>
      </c>
      <c r="B15447" s="25">
        <v>43137</v>
      </c>
      <c r="C15447" t="s">
        <v>1015</v>
      </c>
      <c r="D15447" t="s">
        <v>1382</v>
      </c>
      <c r="E15447" s="26">
        <v>3300</v>
      </c>
      <c r="G15447" t="s">
        <v>4504</v>
      </c>
    </row>
    <row r="15448" spans="1:7" x14ac:dyDescent="0.25">
      <c r="A15448" s="21" t="s">
        <v>2119</v>
      </c>
      <c r="B15448" s="25">
        <v>43137</v>
      </c>
      <c r="C15448" t="s">
        <v>1015</v>
      </c>
      <c r="D15448" t="s">
        <v>4030</v>
      </c>
      <c r="E15448" s="26">
        <v>1600</v>
      </c>
      <c r="G15448" t="s">
        <v>4451</v>
      </c>
    </row>
    <row r="15449" spans="1:7" x14ac:dyDescent="0.25">
      <c r="A15449" s="21" t="s">
        <v>2119</v>
      </c>
      <c r="B15449" s="25">
        <v>43137</v>
      </c>
      <c r="C15449" t="s">
        <v>6</v>
      </c>
      <c r="D15449" t="s">
        <v>216</v>
      </c>
      <c r="E15449" s="26">
        <v>479.59</v>
      </c>
      <c r="G15449" t="s">
        <v>4627</v>
      </c>
    </row>
    <row r="15450" spans="1:7" x14ac:dyDescent="0.25">
      <c r="A15450" s="21" t="s">
        <v>2119</v>
      </c>
      <c r="B15450" s="25">
        <v>43137</v>
      </c>
      <c r="C15450" t="s">
        <v>6</v>
      </c>
      <c r="D15450" t="s">
        <v>3709</v>
      </c>
      <c r="F15450" s="26">
        <v>486.48</v>
      </c>
      <c r="G15450" t="s">
        <v>4451</v>
      </c>
    </row>
    <row r="15451" spans="1:7" x14ac:dyDescent="0.25">
      <c r="A15451" s="21" t="s">
        <v>2119</v>
      </c>
      <c r="B15451" s="1">
        <v>43138</v>
      </c>
      <c r="C15451" t="s">
        <v>1230</v>
      </c>
      <c r="D15451" t="s">
        <v>4585</v>
      </c>
      <c r="E15451"/>
      <c r="F15451" s="9">
        <v>599.47</v>
      </c>
      <c r="G15451" t="s">
        <v>4586</v>
      </c>
    </row>
    <row r="15452" spans="1:7" x14ac:dyDescent="0.25">
      <c r="A15452" s="21" t="s">
        <v>2119</v>
      </c>
      <c r="B15452" s="1">
        <v>43138</v>
      </c>
      <c r="C15452" t="s">
        <v>6</v>
      </c>
      <c r="D15452" t="s">
        <v>4587</v>
      </c>
      <c r="E15452"/>
      <c r="F15452" s="9">
        <v>374.73</v>
      </c>
      <c r="G15452" t="s">
        <v>4504</v>
      </c>
    </row>
    <row r="15453" spans="1:7" x14ac:dyDescent="0.25">
      <c r="A15453" s="21" t="s">
        <v>2119</v>
      </c>
      <c r="B15453" s="1">
        <v>43138</v>
      </c>
      <c r="C15453" t="s">
        <v>1230</v>
      </c>
      <c r="D15453" t="s">
        <v>4588</v>
      </c>
      <c r="E15453"/>
      <c r="F15453" s="9">
        <v>1341.27</v>
      </c>
      <c r="G15453" t="s">
        <v>4332</v>
      </c>
    </row>
    <row r="15454" spans="1:7" x14ac:dyDescent="0.25">
      <c r="A15454" s="21" t="s">
        <v>2119</v>
      </c>
      <c r="B15454" s="1">
        <v>43138</v>
      </c>
      <c r="C15454" t="s">
        <v>1230</v>
      </c>
      <c r="D15454" t="s">
        <v>4589</v>
      </c>
      <c r="E15454"/>
      <c r="F15454" s="9">
        <v>502.76</v>
      </c>
      <c r="G15454" t="s">
        <v>4451</v>
      </c>
    </row>
    <row r="15455" spans="1:7" x14ac:dyDescent="0.25">
      <c r="A15455" s="21" t="s">
        <v>2119</v>
      </c>
      <c r="B15455" s="25">
        <v>43138</v>
      </c>
      <c r="C15455" t="s">
        <v>1015</v>
      </c>
      <c r="D15455" t="s">
        <v>2834</v>
      </c>
      <c r="E15455" s="26">
        <v>233</v>
      </c>
      <c r="G15455" t="s">
        <v>2734</v>
      </c>
    </row>
    <row r="15456" spans="1:7" x14ac:dyDescent="0.25">
      <c r="A15456" s="21" t="s">
        <v>2119</v>
      </c>
      <c r="B15456" s="1">
        <v>43139</v>
      </c>
      <c r="C15456" t="s">
        <v>1230</v>
      </c>
      <c r="D15456" t="s">
        <v>4590</v>
      </c>
      <c r="E15456"/>
      <c r="F15456" s="9">
        <v>510.68</v>
      </c>
      <c r="G15456" t="s">
        <v>278</v>
      </c>
    </row>
    <row r="15457" spans="1:7" x14ac:dyDescent="0.25">
      <c r="A15457" s="21" t="s">
        <v>2119</v>
      </c>
      <c r="B15457" s="1">
        <v>43139</v>
      </c>
      <c r="C15457" t="s">
        <v>4571</v>
      </c>
      <c r="D15457" t="s">
        <v>4591</v>
      </c>
      <c r="E15457"/>
      <c r="F15457" s="9">
        <v>169.56</v>
      </c>
      <c r="G15457" t="s">
        <v>4510</v>
      </c>
    </row>
    <row r="15458" spans="1:7" x14ac:dyDescent="0.25">
      <c r="A15458" s="21" t="s">
        <v>2119</v>
      </c>
      <c r="B15458" s="1">
        <v>43139</v>
      </c>
      <c r="C15458" t="s">
        <v>1230</v>
      </c>
      <c r="D15458" t="s">
        <v>4589</v>
      </c>
      <c r="E15458"/>
      <c r="F15458" s="9">
        <v>-109</v>
      </c>
      <c r="G15458" t="s">
        <v>4451</v>
      </c>
    </row>
    <row r="15459" spans="1:7" x14ac:dyDescent="0.25">
      <c r="A15459" s="21" t="s">
        <v>2119</v>
      </c>
      <c r="B15459" s="1">
        <v>43139</v>
      </c>
      <c r="C15459">
        <v>3014551503</v>
      </c>
      <c r="D15459" t="s">
        <v>4589</v>
      </c>
      <c r="E15459"/>
      <c r="F15459" s="9">
        <v>109</v>
      </c>
      <c r="G15459" t="s">
        <v>4451</v>
      </c>
    </row>
    <row r="15460" spans="1:7" x14ac:dyDescent="0.25">
      <c r="A15460" s="21" t="s">
        <v>2119</v>
      </c>
      <c r="B15460" s="1">
        <v>43139</v>
      </c>
      <c r="C15460" t="s">
        <v>1230</v>
      </c>
      <c r="D15460" t="s">
        <v>4592</v>
      </c>
      <c r="E15460"/>
      <c r="F15460" s="9">
        <v>368.98</v>
      </c>
      <c r="G15460" t="s">
        <v>4547</v>
      </c>
    </row>
    <row r="15461" spans="1:7" x14ac:dyDescent="0.25">
      <c r="A15461" s="21" t="s">
        <v>2119</v>
      </c>
      <c r="B15461" s="25">
        <v>43139</v>
      </c>
      <c r="C15461" t="s">
        <v>1015</v>
      </c>
      <c r="D15461" t="s">
        <v>809</v>
      </c>
      <c r="E15461" s="26">
        <v>1767.48</v>
      </c>
      <c r="G15461" t="s">
        <v>2734</v>
      </c>
    </row>
    <row r="15462" spans="1:7" x14ac:dyDescent="0.25">
      <c r="A15462" s="21" t="s">
        <v>2119</v>
      </c>
      <c r="B15462" s="1">
        <v>43140</v>
      </c>
      <c r="C15462" t="s">
        <v>1230</v>
      </c>
      <c r="D15462" t="s">
        <v>4593</v>
      </c>
      <c r="E15462"/>
      <c r="F15462" s="9">
        <v>75.540000000000006</v>
      </c>
      <c r="G15462" t="s">
        <v>278</v>
      </c>
    </row>
    <row r="15463" spans="1:7" x14ac:dyDescent="0.25">
      <c r="A15463" s="21" t="s">
        <v>2119</v>
      </c>
      <c r="B15463" s="1">
        <v>43140</v>
      </c>
      <c r="C15463" t="s">
        <v>1230</v>
      </c>
      <c r="D15463" t="s">
        <v>4594</v>
      </c>
      <c r="E15463"/>
      <c r="F15463" s="9">
        <v>389.87</v>
      </c>
      <c r="G15463" t="s">
        <v>4332</v>
      </c>
    </row>
    <row r="15464" spans="1:7" x14ac:dyDescent="0.25">
      <c r="A15464" s="21" t="s">
        <v>2119</v>
      </c>
      <c r="B15464" s="25">
        <v>43140</v>
      </c>
      <c r="C15464" t="s">
        <v>1015</v>
      </c>
      <c r="D15464" t="s">
        <v>4625</v>
      </c>
      <c r="E15464" s="26">
        <v>5000</v>
      </c>
      <c r="G15464" t="s">
        <v>2734</v>
      </c>
    </row>
    <row r="15465" spans="1:7" x14ac:dyDescent="0.25">
      <c r="A15465" s="21" t="s">
        <v>2119</v>
      </c>
      <c r="B15465" s="25">
        <v>43140</v>
      </c>
      <c r="C15465" t="s">
        <v>1015</v>
      </c>
      <c r="D15465" t="s">
        <v>255</v>
      </c>
      <c r="E15465" s="26">
        <v>2000</v>
      </c>
      <c r="G15465" t="s">
        <v>4451</v>
      </c>
    </row>
    <row r="15466" spans="1:7" x14ac:dyDescent="0.25">
      <c r="A15466" s="21" t="s">
        <v>2119</v>
      </c>
      <c r="B15466" s="25">
        <v>43140</v>
      </c>
      <c r="C15466" t="s">
        <v>1015</v>
      </c>
      <c r="D15466" t="s">
        <v>255</v>
      </c>
      <c r="E15466" s="26">
        <v>1500</v>
      </c>
      <c r="G15466" t="s">
        <v>4332</v>
      </c>
    </row>
    <row r="15467" spans="1:7" x14ac:dyDescent="0.25">
      <c r="A15467" s="21" t="s">
        <v>2119</v>
      </c>
      <c r="B15467" s="25">
        <v>43140</v>
      </c>
      <c r="C15467" t="s">
        <v>1015</v>
      </c>
      <c r="D15467" t="s">
        <v>255</v>
      </c>
      <c r="E15467" s="26">
        <v>2000</v>
      </c>
      <c r="G15467" t="s">
        <v>4547</v>
      </c>
    </row>
    <row r="15468" spans="1:7" x14ac:dyDescent="0.25">
      <c r="A15468" s="21" t="s">
        <v>2119</v>
      </c>
      <c r="B15468" s="1">
        <v>43141</v>
      </c>
      <c r="C15468" t="s">
        <v>6</v>
      </c>
      <c r="D15468" t="s">
        <v>4595</v>
      </c>
      <c r="E15468"/>
      <c r="F15468" s="9">
        <v>573.75</v>
      </c>
      <c r="G15468" t="s">
        <v>4596</v>
      </c>
    </row>
    <row r="15469" spans="1:7" x14ac:dyDescent="0.25">
      <c r="A15469" t="s">
        <v>2119</v>
      </c>
      <c r="B15469" s="1">
        <v>43141</v>
      </c>
      <c r="C15469" t="s">
        <v>1230</v>
      </c>
      <c r="D15469" t="s">
        <v>4597</v>
      </c>
      <c r="E15469"/>
      <c r="F15469" s="9">
        <v>95.85</v>
      </c>
      <c r="G15469" t="s">
        <v>4598</v>
      </c>
    </row>
    <row r="15470" spans="1:7" x14ac:dyDescent="0.25">
      <c r="A15470" s="21" t="s">
        <v>2119</v>
      </c>
      <c r="B15470" s="1">
        <v>43143</v>
      </c>
      <c r="C15470" t="s">
        <v>1230</v>
      </c>
      <c r="D15470"/>
      <c r="E15470"/>
      <c r="F15470" s="9">
        <v>-328.18</v>
      </c>
      <c r="G15470" t="s">
        <v>4451</v>
      </c>
    </row>
    <row r="15471" spans="1:7" x14ac:dyDescent="0.25">
      <c r="A15471" s="21" t="s">
        <v>2119</v>
      </c>
      <c r="B15471" s="1">
        <v>43143</v>
      </c>
      <c r="C15471" t="s">
        <v>1230</v>
      </c>
      <c r="D15471" t="s">
        <v>4599</v>
      </c>
      <c r="E15471"/>
      <c r="F15471" s="9">
        <v>1225.17</v>
      </c>
      <c r="G15471" t="s">
        <v>4451</v>
      </c>
    </row>
    <row r="15472" spans="1:7" x14ac:dyDescent="0.25">
      <c r="A15472" s="21" t="s">
        <v>2119</v>
      </c>
      <c r="B15472" s="1">
        <v>43143</v>
      </c>
      <c r="C15472" t="s">
        <v>1230</v>
      </c>
      <c r="D15472" t="s">
        <v>4600</v>
      </c>
      <c r="E15472"/>
      <c r="F15472" s="9">
        <v>263.94</v>
      </c>
      <c r="G15472" t="s">
        <v>4332</v>
      </c>
    </row>
    <row r="15473" spans="1:7" x14ac:dyDescent="0.25">
      <c r="A15473" s="21" t="s">
        <v>2119</v>
      </c>
      <c r="B15473" s="25">
        <v>43143</v>
      </c>
      <c r="C15473" t="s">
        <v>1015</v>
      </c>
      <c r="D15473" t="s">
        <v>40</v>
      </c>
      <c r="E15473" s="26">
        <v>250</v>
      </c>
      <c r="G15473" t="s">
        <v>1362</v>
      </c>
    </row>
    <row r="15474" spans="1:7" x14ac:dyDescent="0.25">
      <c r="A15474" s="21" t="s">
        <v>2119</v>
      </c>
      <c r="B15474" s="25">
        <v>43143</v>
      </c>
      <c r="C15474" t="s">
        <v>1015</v>
      </c>
      <c r="D15474" t="s">
        <v>40</v>
      </c>
      <c r="E15474" s="26">
        <v>1065</v>
      </c>
      <c r="G15474" t="s">
        <v>4461</v>
      </c>
    </row>
    <row r="15475" spans="1:7" x14ac:dyDescent="0.25">
      <c r="A15475" s="21" t="s">
        <v>2119</v>
      </c>
      <c r="B15475" s="25">
        <v>43143</v>
      </c>
      <c r="C15475" t="s">
        <v>1015</v>
      </c>
      <c r="D15475" t="s">
        <v>40</v>
      </c>
      <c r="E15475" s="26">
        <v>960</v>
      </c>
      <c r="G15475" t="s">
        <v>278</v>
      </c>
    </row>
    <row r="15476" spans="1:7" x14ac:dyDescent="0.25">
      <c r="A15476" s="21" t="s">
        <v>2119</v>
      </c>
      <c r="B15476" s="25">
        <v>43143</v>
      </c>
      <c r="C15476" t="s">
        <v>1015</v>
      </c>
      <c r="D15476" t="s">
        <v>40</v>
      </c>
      <c r="E15476" s="26">
        <v>1820</v>
      </c>
      <c r="G15476" t="s">
        <v>4451</v>
      </c>
    </row>
    <row r="15477" spans="1:7" x14ac:dyDescent="0.25">
      <c r="A15477" s="21" t="s">
        <v>2119</v>
      </c>
      <c r="B15477" s="25">
        <v>43143</v>
      </c>
      <c r="C15477" t="s">
        <v>1015</v>
      </c>
      <c r="D15477" t="s">
        <v>40</v>
      </c>
      <c r="E15477" s="26">
        <v>3165</v>
      </c>
      <c r="G15477" t="s">
        <v>4332</v>
      </c>
    </row>
    <row r="15478" spans="1:7" x14ac:dyDescent="0.25">
      <c r="A15478" s="21" t="s">
        <v>2119</v>
      </c>
      <c r="B15478" s="25">
        <v>43143</v>
      </c>
      <c r="C15478" t="s">
        <v>1015</v>
      </c>
      <c r="D15478" t="s">
        <v>40</v>
      </c>
      <c r="E15478" s="26">
        <v>2840</v>
      </c>
      <c r="G15478" t="s">
        <v>4627</v>
      </c>
    </row>
    <row r="15479" spans="1:7" x14ac:dyDescent="0.25">
      <c r="A15479" s="21" t="s">
        <v>2119</v>
      </c>
      <c r="B15479" s="25">
        <v>43143</v>
      </c>
      <c r="C15479" t="s">
        <v>1015</v>
      </c>
      <c r="D15479" t="s">
        <v>1382</v>
      </c>
      <c r="E15479" s="26">
        <v>9000</v>
      </c>
      <c r="G15479" t="s">
        <v>4504</v>
      </c>
    </row>
    <row r="15480" spans="1:7" x14ac:dyDescent="0.25">
      <c r="A15480" s="21" t="s">
        <v>2119</v>
      </c>
      <c r="B15480" s="25">
        <v>43143</v>
      </c>
      <c r="C15480" t="s">
        <v>1015</v>
      </c>
      <c r="D15480" t="s">
        <v>1419</v>
      </c>
      <c r="E15480" s="26">
        <v>2400</v>
      </c>
      <c r="G15480" t="s">
        <v>4547</v>
      </c>
    </row>
    <row r="15481" spans="1:7" x14ac:dyDescent="0.25">
      <c r="A15481" s="21" t="s">
        <v>2119</v>
      </c>
      <c r="B15481" s="25">
        <v>43143</v>
      </c>
      <c r="C15481" t="s">
        <v>1015</v>
      </c>
      <c r="D15481" t="s">
        <v>1216</v>
      </c>
      <c r="E15481" s="26">
        <v>330</v>
      </c>
      <c r="G15481" t="s">
        <v>4332</v>
      </c>
    </row>
    <row r="15482" spans="1:7" x14ac:dyDescent="0.25">
      <c r="A15482" s="21" t="s">
        <v>2119</v>
      </c>
      <c r="B15482" s="25">
        <v>43143</v>
      </c>
      <c r="C15482" t="s">
        <v>1015</v>
      </c>
      <c r="D15482" t="s">
        <v>1216</v>
      </c>
      <c r="E15482" s="26">
        <v>220</v>
      </c>
      <c r="G15482" t="s">
        <v>4504</v>
      </c>
    </row>
    <row r="15483" spans="1:7" x14ac:dyDescent="0.25">
      <c r="A15483" s="21" t="s">
        <v>2119</v>
      </c>
      <c r="B15483" s="25">
        <v>43143</v>
      </c>
      <c r="C15483" t="s">
        <v>1015</v>
      </c>
      <c r="D15483" t="s">
        <v>1216</v>
      </c>
      <c r="E15483" s="26">
        <v>110</v>
      </c>
      <c r="G15483" t="s">
        <v>62</v>
      </c>
    </row>
    <row r="15484" spans="1:7" x14ac:dyDescent="0.25">
      <c r="A15484" s="21" t="s">
        <v>2119</v>
      </c>
      <c r="B15484" s="25">
        <v>43143</v>
      </c>
      <c r="C15484" t="s">
        <v>1015</v>
      </c>
      <c r="D15484" t="s">
        <v>376</v>
      </c>
      <c r="E15484" s="26">
        <v>1000</v>
      </c>
      <c r="G15484" t="s">
        <v>4157</v>
      </c>
    </row>
    <row r="15485" spans="1:7" x14ac:dyDescent="0.25">
      <c r="A15485" s="21" t="s">
        <v>2119</v>
      </c>
      <c r="B15485" s="25">
        <v>43143</v>
      </c>
      <c r="C15485" t="s">
        <v>1015</v>
      </c>
      <c r="D15485" t="s">
        <v>2675</v>
      </c>
      <c r="E15485" s="26">
        <v>2000</v>
      </c>
      <c r="G15485" t="s">
        <v>4332</v>
      </c>
    </row>
    <row r="15486" spans="1:7" x14ac:dyDescent="0.25">
      <c r="A15486" s="21" t="s">
        <v>2119</v>
      </c>
      <c r="B15486" s="25">
        <v>43143</v>
      </c>
      <c r="C15486" t="s">
        <v>1015</v>
      </c>
      <c r="D15486" t="s">
        <v>4626</v>
      </c>
      <c r="E15486" s="26">
        <v>100</v>
      </c>
      <c r="G15486" t="s">
        <v>4560</v>
      </c>
    </row>
    <row r="15487" spans="1:7" x14ac:dyDescent="0.25">
      <c r="A15487" s="21" t="s">
        <v>2119</v>
      </c>
      <c r="B15487" s="25">
        <v>43143</v>
      </c>
      <c r="C15487" t="s">
        <v>6</v>
      </c>
      <c r="D15487" t="s">
        <v>216</v>
      </c>
      <c r="E15487" s="26">
        <v>12.96</v>
      </c>
      <c r="G15487" t="s">
        <v>4547</v>
      </c>
    </row>
    <row r="15488" spans="1:7" x14ac:dyDescent="0.25">
      <c r="A15488" s="21" t="s">
        <v>2119</v>
      </c>
      <c r="B15488" s="1">
        <v>43144</v>
      </c>
      <c r="C15488" t="s">
        <v>1230</v>
      </c>
      <c r="D15488" t="s">
        <v>4601</v>
      </c>
      <c r="E15488"/>
      <c r="F15488" s="9">
        <v>203.38</v>
      </c>
      <c r="G15488" t="s">
        <v>4602</v>
      </c>
    </row>
    <row r="15489" spans="1:7" x14ac:dyDescent="0.25">
      <c r="A15489" s="21" t="s">
        <v>2119</v>
      </c>
      <c r="B15489" s="1">
        <v>43144</v>
      </c>
      <c r="C15489" t="s">
        <v>1230</v>
      </c>
      <c r="D15489" t="s">
        <v>4603</v>
      </c>
      <c r="E15489"/>
      <c r="F15489" s="9">
        <v>2365.36</v>
      </c>
      <c r="G15489" t="s">
        <v>4547</v>
      </c>
    </row>
    <row r="15490" spans="1:7" x14ac:dyDescent="0.25">
      <c r="A15490" s="21" t="s">
        <v>2119</v>
      </c>
      <c r="B15490" s="1">
        <v>43144</v>
      </c>
      <c r="C15490" t="s">
        <v>1230</v>
      </c>
      <c r="D15490" t="s">
        <v>4604</v>
      </c>
      <c r="E15490"/>
      <c r="F15490" s="9">
        <v>1052.73</v>
      </c>
      <c r="G15490" t="s">
        <v>4605</v>
      </c>
    </row>
    <row r="15491" spans="1:7" x14ac:dyDescent="0.25">
      <c r="A15491" s="21" t="s">
        <v>2119</v>
      </c>
      <c r="B15491" s="1">
        <v>43144</v>
      </c>
      <c r="C15491" t="s">
        <v>1230</v>
      </c>
      <c r="D15491" t="s">
        <v>4606</v>
      </c>
      <c r="E15491"/>
      <c r="F15491" s="9">
        <v>438.18</v>
      </c>
      <c r="G15491" t="s">
        <v>4332</v>
      </c>
    </row>
    <row r="15492" spans="1:7" x14ac:dyDescent="0.25">
      <c r="A15492" s="21" t="s">
        <v>2119</v>
      </c>
      <c r="B15492" s="1">
        <v>43144</v>
      </c>
      <c r="C15492" t="s">
        <v>1230</v>
      </c>
      <c r="D15492" t="s">
        <v>4604</v>
      </c>
      <c r="E15492"/>
      <c r="F15492" s="9">
        <v>-233.71</v>
      </c>
      <c r="G15492" t="s">
        <v>4605</v>
      </c>
    </row>
    <row r="15493" spans="1:7" x14ac:dyDescent="0.25">
      <c r="A15493" s="21" t="s">
        <v>2119</v>
      </c>
      <c r="B15493" s="1">
        <v>43144</v>
      </c>
      <c r="C15493">
        <v>3014551503</v>
      </c>
      <c r="D15493" t="s">
        <v>4604</v>
      </c>
      <c r="E15493"/>
      <c r="F15493" s="9">
        <v>232.92</v>
      </c>
      <c r="G15493" t="s">
        <v>4605</v>
      </c>
    </row>
    <row r="15494" spans="1:7" x14ac:dyDescent="0.25">
      <c r="A15494" s="21" t="s">
        <v>2119</v>
      </c>
      <c r="B15494" s="1">
        <v>43145</v>
      </c>
      <c r="C15494" t="s">
        <v>1230</v>
      </c>
      <c r="D15494" t="s">
        <v>4607</v>
      </c>
      <c r="E15494"/>
      <c r="F15494" s="9">
        <v>47.77</v>
      </c>
      <c r="G15494" t="s">
        <v>4510</v>
      </c>
    </row>
    <row r="15495" spans="1:7" x14ac:dyDescent="0.25">
      <c r="A15495" s="21" t="s">
        <v>2119</v>
      </c>
      <c r="B15495" s="1">
        <v>43145</v>
      </c>
      <c r="C15495" t="s">
        <v>1230</v>
      </c>
      <c r="D15495" t="s">
        <v>4608</v>
      </c>
      <c r="E15495"/>
      <c r="F15495" s="9">
        <v>1280.8499999999999</v>
      </c>
      <c r="G15495" t="s">
        <v>4451</v>
      </c>
    </row>
    <row r="15496" spans="1:7" x14ac:dyDescent="0.25">
      <c r="A15496" s="21" t="s">
        <v>2119</v>
      </c>
      <c r="B15496" s="1">
        <v>43145</v>
      </c>
      <c r="C15496" t="s">
        <v>6</v>
      </c>
      <c r="D15496" t="s">
        <v>4609</v>
      </c>
      <c r="E15496"/>
      <c r="F15496" s="9">
        <v>180.37</v>
      </c>
      <c r="G15496" t="s">
        <v>4504</v>
      </c>
    </row>
    <row r="15497" spans="1:7" x14ac:dyDescent="0.25">
      <c r="A15497" s="21" t="s">
        <v>2119</v>
      </c>
      <c r="B15497" s="1">
        <v>43145</v>
      </c>
      <c r="C15497" t="s">
        <v>6</v>
      </c>
      <c r="D15497"/>
      <c r="E15497"/>
      <c r="F15497" s="9">
        <v>-263.94</v>
      </c>
      <c r="G15497" t="s">
        <v>4596</v>
      </c>
    </row>
    <row r="15498" spans="1:7" x14ac:dyDescent="0.25">
      <c r="A15498" s="21" t="s">
        <v>2119</v>
      </c>
      <c r="B15498" s="1">
        <v>43145</v>
      </c>
      <c r="C15498" t="s">
        <v>6</v>
      </c>
      <c r="D15498" t="s">
        <v>4610</v>
      </c>
      <c r="E15498"/>
      <c r="F15498" s="9">
        <v>77.790000000000006</v>
      </c>
      <c r="G15498" t="s">
        <v>4504</v>
      </c>
    </row>
    <row r="15499" spans="1:7" x14ac:dyDescent="0.25">
      <c r="A15499" s="21" t="s">
        <v>2119</v>
      </c>
      <c r="B15499" s="1">
        <v>43146</v>
      </c>
      <c r="C15499" t="s">
        <v>1230</v>
      </c>
      <c r="D15499" t="s">
        <v>4611</v>
      </c>
      <c r="E15499"/>
      <c r="F15499" s="9">
        <v>65.010000000000005</v>
      </c>
      <c r="G15499" t="s">
        <v>4605</v>
      </c>
    </row>
    <row r="15500" spans="1:7" x14ac:dyDescent="0.25">
      <c r="A15500" s="21" t="s">
        <v>2119</v>
      </c>
      <c r="B15500" s="1">
        <v>43146</v>
      </c>
      <c r="C15500" t="s">
        <v>1230</v>
      </c>
      <c r="D15500" t="s">
        <v>4612</v>
      </c>
      <c r="E15500"/>
      <c r="F15500" s="9">
        <v>771.85</v>
      </c>
      <c r="G15500" t="s">
        <v>4332</v>
      </c>
    </row>
    <row r="15501" spans="1:7" x14ac:dyDescent="0.25">
      <c r="A15501" s="21" t="s">
        <v>2119</v>
      </c>
      <c r="B15501" s="1">
        <v>43146</v>
      </c>
      <c r="C15501" t="s">
        <v>1230</v>
      </c>
      <c r="D15501" t="s">
        <v>4613</v>
      </c>
      <c r="E15501"/>
      <c r="F15501" s="9">
        <v>180.28</v>
      </c>
      <c r="G15501" t="s">
        <v>4605</v>
      </c>
    </row>
    <row r="15502" spans="1:7" x14ac:dyDescent="0.25">
      <c r="A15502" s="21" t="s">
        <v>2119</v>
      </c>
      <c r="B15502" s="25">
        <v>43146</v>
      </c>
      <c r="C15502" t="s">
        <v>1015</v>
      </c>
      <c r="D15502" t="s">
        <v>255</v>
      </c>
      <c r="E15502" s="26">
        <v>590</v>
      </c>
      <c r="G15502" t="s">
        <v>4504</v>
      </c>
    </row>
    <row r="15503" spans="1:7" x14ac:dyDescent="0.25">
      <c r="A15503" s="21" t="s">
        <v>2119</v>
      </c>
      <c r="B15503" s="1">
        <v>43147</v>
      </c>
      <c r="C15503" t="s">
        <v>1230</v>
      </c>
      <c r="D15503" t="s">
        <v>4614</v>
      </c>
      <c r="E15503"/>
      <c r="F15503" s="9">
        <v>105.15</v>
      </c>
      <c r="G15503" t="s">
        <v>4615</v>
      </c>
    </row>
    <row r="15504" spans="1:7" x14ac:dyDescent="0.25">
      <c r="A15504" s="21" t="s">
        <v>2119</v>
      </c>
      <c r="B15504" s="1">
        <v>43147</v>
      </c>
      <c r="C15504" t="s">
        <v>6</v>
      </c>
      <c r="D15504" t="s">
        <v>4616</v>
      </c>
      <c r="E15504"/>
      <c r="F15504" s="9">
        <v>111.12</v>
      </c>
      <c r="G15504" t="s">
        <v>4504</v>
      </c>
    </row>
    <row r="15505" spans="1:7" x14ac:dyDescent="0.25">
      <c r="A15505" s="21" t="s">
        <v>2119</v>
      </c>
      <c r="B15505" s="1">
        <v>43147</v>
      </c>
      <c r="C15505" t="s">
        <v>1230</v>
      </c>
      <c r="D15505" t="s">
        <v>4617</v>
      </c>
      <c r="E15505"/>
      <c r="F15505" s="9">
        <v>353.84</v>
      </c>
      <c r="G15505" t="s">
        <v>1004</v>
      </c>
    </row>
    <row r="15506" spans="1:7" x14ac:dyDescent="0.25">
      <c r="A15506" s="21" t="s">
        <v>2119</v>
      </c>
      <c r="B15506" s="25">
        <v>43147</v>
      </c>
      <c r="C15506" t="s">
        <v>6</v>
      </c>
      <c r="D15506" t="s">
        <v>3709</v>
      </c>
      <c r="F15506" s="26">
        <v>94.54</v>
      </c>
      <c r="G15506" t="s">
        <v>4627</v>
      </c>
    </row>
    <row r="15507" spans="1:7" x14ac:dyDescent="0.25">
      <c r="A15507" s="21" t="s">
        <v>2119</v>
      </c>
      <c r="B15507" s="25">
        <v>43147</v>
      </c>
      <c r="C15507" t="s">
        <v>6</v>
      </c>
      <c r="D15507" t="s">
        <v>3709</v>
      </c>
      <c r="F15507" s="26">
        <v>2722.28</v>
      </c>
      <c r="G15507" t="s">
        <v>4627</v>
      </c>
    </row>
    <row r="15508" spans="1:7" x14ac:dyDescent="0.25">
      <c r="A15508" s="21" t="s">
        <v>2119</v>
      </c>
      <c r="B15508" s="25">
        <v>43147</v>
      </c>
      <c r="C15508" t="s">
        <v>6</v>
      </c>
      <c r="D15508" t="s">
        <v>1112</v>
      </c>
      <c r="F15508" s="26">
        <v>670.45</v>
      </c>
      <c r="G15508" t="s">
        <v>4504</v>
      </c>
    </row>
    <row r="15509" spans="1:7" x14ac:dyDescent="0.25">
      <c r="A15509" s="21" t="s">
        <v>2119</v>
      </c>
      <c r="B15509" s="1">
        <v>43148</v>
      </c>
      <c r="C15509" t="s">
        <v>1230</v>
      </c>
      <c r="D15509" t="s">
        <v>4618</v>
      </c>
      <c r="E15509"/>
      <c r="F15509" s="9">
        <v>162.11000000000001</v>
      </c>
      <c r="G15509" t="s">
        <v>1004</v>
      </c>
    </row>
    <row r="15510" spans="1:7" x14ac:dyDescent="0.25">
      <c r="A15510" s="21" t="s">
        <v>2119</v>
      </c>
      <c r="B15510" s="1">
        <v>43148</v>
      </c>
      <c r="C15510" t="s">
        <v>6</v>
      </c>
      <c r="D15510" t="s">
        <v>4619</v>
      </c>
      <c r="E15510"/>
      <c r="F15510" s="9">
        <v>316.19</v>
      </c>
      <c r="G15510" t="s">
        <v>4504</v>
      </c>
    </row>
    <row r="15511" spans="1:7" x14ac:dyDescent="0.25">
      <c r="A15511" s="21" t="s">
        <v>2119</v>
      </c>
      <c r="B15511" s="1">
        <v>43148</v>
      </c>
      <c r="C15511" t="s">
        <v>1230</v>
      </c>
      <c r="D15511" t="s">
        <v>4620</v>
      </c>
      <c r="E15511"/>
      <c r="F15511" s="9">
        <v>128.33000000000001</v>
      </c>
      <c r="G15511" t="s">
        <v>4547</v>
      </c>
    </row>
    <row r="15512" spans="1:7" x14ac:dyDescent="0.25">
      <c r="A15512" s="21" t="s">
        <v>2119</v>
      </c>
      <c r="B15512" s="1">
        <v>43148</v>
      </c>
      <c r="C15512" t="s">
        <v>1230</v>
      </c>
      <c r="D15512" t="s">
        <v>4621</v>
      </c>
      <c r="E15512"/>
      <c r="F15512" s="9">
        <v>488.32</v>
      </c>
      <c r="G15512" t="s">
        <v>4451</v>
      </c>
    </row>
    <row r="15513" spans="1:7" x14ac:dyDescent="0.25">
      <c r="A15513" s="21" t="s">
        <v>2119</v>
      </c>
      <c r="B15513" s="1">
        <v>43150</v>
      </c>
      <c r="C15513" t="s">
        <v>1230</v>
      </c>
      <c r="D15513" t="s">
        <v>4622</v>
      </c>
      <c r="E15513"/>
      <c r="F15513" s="9">
        <v>227.67</v>
      </c>
      <c r="G15513" t="s">
        <v>4547</v>
      </c>
    </row>
    <row r="15514" spans="1:7" x14ac:dyDescent="0.25">
      <c r="A15514" s="21" t="s">
        <v>2119</v>
      </c>
      <c r="B15514" s="25">
        <v>43150</v>
      </c>
      <c r="C15514" t="s">
        <v>6</v>
      </c>
      <c r="D15514" t="s">
        <v>1112</v>
      </c>
      <c r="F15514" s="26">
        <v>141.69999999999999</v>
      </c>
      <c r="G15514" t="s">
        <v>4628</v>
      </c>
    </row>
    <row r="15515" spans="1:7" x14ac:dyDescent="0.25">
      <c r="A15515" s="21" t="s">
        <v>2119</v>
      </c>
      <c r="B15515" s="1">
        <v>43151</v>
      </c>
      <c r="C15515" t="s">
        <v>1230</v>
      </c>
      <c r="D15515"/>
      <c r="E15515"/>
      <c r="F15515" s="9">
        <v>-57.22</v>
      </c>
      <c r="G15515" t="s">
        <v>4628</v>
      </c>
    </row>
    <row r="15516" spans="1:7" x14ac:dyDescent="0.25">
      <c r="A15516" s="21" t="s">
        <v>2119</v>
      </c>
      <c r="B15516" s="1">
        <v>43151</v>
      </c>
      <c r="C15516" t="s">
        <v>1230</v>
      </c>
      <c r="D15516" t="s">
        <v>4629</v>
      </c>
      <c r="E15516"/>
      <c r="F15516" s="9">
        <v>74.75</v>
      </c>
      <c r="G15516" t="s">
        <v>1004</v>
      </c>
    </row>
    <row r="15517" spans="1:7" x14ac:dyDescent="0.25">
      <c r="A15517" s="21" t="s">
        <v>2119</v>
      </c>
      <c r="B15517" s="1">
        <v>43151</v>
      </c>
      <c r="C15517" t="s">
        <v>1230</v>
      </c>
      <c r="D15517" t="s">
        <v>4630</v>
      </c>
      <c r="E15517"/>
      <c r="F15517" s="9">
        <v>133.18</v>
      </c>
      <c r="G15517" t="s">
        <v>4547</v>
      </c>
    </row>
    <row r="15518" spans="1:7" x14ac:dyDescent="0.25">
      <c r="A15518" s="21" t="s">
        <v>2119</v>
      </c>
      <c r="B15518" s="1">
        <v>43151</v>
      </c>
      <c r="C15518" t="s">
        <v>6</v>
      </c>
      <c r="D15518" t="s">
        <v>4631</v>
      </c>
      <c r="E15518"/>
      <c r="F15518" s="9">
        <v>1151.3</v>
      </c>
      <c r="G15518" t="s">
        <v>4504</v>
      </c>
    </row>
    <row r="15519" spans="1:7" x14ac:dyDescent="0.25">
      <c r="A15519" s="21" t="s">
        <v>2119</v>
      </c>
      <c r="B15519" s="1">
        <v>43151</v>
      </c>
      <c r="C15519" t="s">
        <v>6</v>
      </c>
      <c r="D15519" t="s">
        <v>4632</v>
      </c>
      <c r="E15519"/>
      <c r="F15519" s="9">
        <v>342.55</v>
      </c>
      <c r="G15519" t="s">
        <v>4504</v>
      </c>
    </row>
    <row r="15520" spans="1:7" x14ac:dyDescent="0.25">
      <c r="A15520" s="21" t="s">
        <v>2119</v>
      </c>
      <c r="B15520" s="25">
        <v>43151</v>
      </c>
      <c r="C15520" t="s">
        <v>1015</v>
      </c>
      <c r="D15520" t="s">
        <v>4659</v>
      </c>
      <c r="E15520" s="26">
        <v>1000</v>
      </c>
      <c r="G15520" t="s">
        <v>2121</v>
      </c>
    </row>
    <row r="15521" spans="1:7" x14ac:dyDescent="0.25">
      <c r="A15521" s="21" t="s">
        <v>2119</v>
      </c>
      <c r="B15521" s="25">
        <v>43151</v>
      </c>
      <c r="C15521" t="s">
        <v>1015</v>
      </c>
      <c r="D15521" t="s">
        <v>1216</v>
      </c>
      <c r="E15521" s="26">
        <v>990</v>
      </c>
      <c r="G15521" t="s">
        <v>4627</v>
      </c>
    </row>
    <row r="15522" spans="1:7" x14ac:dyDescent="0.25">
      <c r="A15522" s="21" t="s">
        <v>2119</v>
      </c>
      <c r="B15522" s="25">
        <v>43151</v>
      </c>
      <c r="C15522" t="s">
        <v>1015</v>
      </c>
      <c r="D15522" t="s">
        <v>3631</v>
      </c>
      <c r="E15522" s="26">
        <v>10402.950000000001</v>
      </c>
      <c r="G15522" t="s">
        <v>2734</v>
      </c>
    </row>
    <row r="15523" spans="1:7" x14ac:dyDescent="0.25">
      <c r="A15523" s="21" t="s">
        <v>2119</v>
      </c>
      <c r="B15523" s="25">
        <v>43151</v>
      </c>
      <c r="C15523" t="s">
        <v>1015</v>
      </c>
      <c r="D15523" t="s">
        <v>3631</v>
      </c>
      <c r="E15523" s="26">
        <v>10402.950000000001</v>
      </c>
      <c r="G15523" t="s">
        <v>2734</v>
      </c>
    </row>
    <row r="15524" spans="1:7" x14ac:dyDescent="0.25">
      <c r="A15524" s="21" t="s">
        <v>2119</v>
      </c>
      <c r="B15524" s="25">
        <v>43151</v>
      </c>
      <c r="C15524" t="s">
        <v>1015</v>
      </c>
      <c r="D15524" t="s">
        <v>1419</v>
      </c>
      <c r="E15524" s="26">
        <v>3000</v>
      </c>
      <c r="G15524" t="s">
        <v>4547</v>
      </c>
    </row>
    <row r="15525" spans="1:7" x14ac:dyDescent="0.25">
      <c r="A15525" s="21" t="s">
        <v>2119</v>
      </c>
      <c r="B15525" s="25">
        <v>43151</v>
      </c>
      <c r="C15525" t="s">
        <v>1015</v>
      </c>
      <c r="D15525" t="s">
        <v>1419</v>
      </c>
      <c r="E15525" s="26">
        <v>2400</v>
      </c>
      <c r="G15525" t="s">
        <v>4547</v>
      </c>
    </row>
    <row r="15526" spans="1:7" x14ac:dyDescent="0.25">
      <c r="A15526" s="21" t="s">
        <v>2119</v>
      </c>
      <c r="B15526" s="25">
        <v>43151</v>
      </c>
      <c r="C15526" t="s">
        <v>1015</v>
      </c>
      <c r="D15526" t="s">
        <v>3507</v>
      </c>
      <c r="E15526" s="26">
        <v>1800</v>
      </c>
      <c r="G15526" t="s">
        <v>4451</v>
      </c>
    </row>
    <row r="15527" spans="1:7" x14ac:dyDescent="0.25">
      <c r="A15527" s="21" t="s">
        <v>2119</v>
      </c>
      <c r="B15527" s="25">
        <v>43151</v>
      </c>
      <c r="C15527" t="s">
        <v>1015</v>
      </c>
      <c r="D15527" t="s">
        <v>4455</v>
      </c>
      <c r="E15527" s="26">
        <v>6500</v>
      </c>
      <c r="G15527" t="s">
        <v>4627</v>
      </c>
    </row>
    <row r="15528" spans="1:7" x14ac:dyDescent="0.25">
      <c r="A15528" s="21" t="s">
        <v>2119</v>
      </c>
      <c r="B15528" s="25">
        <v>43151</v>
      </c>
      <c r="C15528" t="s">
        <v>6</v>
      </c>
      <c r="D15528" t="s">
        <v>3709</v>
      </c>
      <c r="F15528" s="26">
        <v>189.61</v>
      </c>
      <c r="G15528" t="s">
        <v>4451</v>
      </c>
    </row>
    <row r="15529" spans="1:7" x14ac:dyDescent="0.25">
      <c r="A15529" s="21" t="s">
        <v>2119</v>
      </c>
      <c r="B15529" s="1">
        <v>43152</v>
      </c>
      <c r="C15529" t="s">
        <v>1230</v>
      </c>
      <c r="D15529" t="s">
        <v>4633</v>
      </c>
      <c r="E15529"/>
      <c r="F15529" s="9">
        <v>238.23</v>
      </c>
      <c r="G15529" t="s">
        <v>4332</v>
      </c>
    </row>
    <row r="15530" spans="1:7" x14ac:dyDescent="0.25">
      <c r="A15530" s="21" t="s">
        <v>2119</v>
      </c>
      <c r="B15530" s="1">
        <v>43152</v>
      </c>
      <c r="C15530" t="s">
        <v>1230</v>
      </c>
      <c r="D15530"/>
      <c r="E15530"/>
      <c r="F15530" s="9">
        <v>-120.59</v>
      </c>
      <c r="G15530" t="s">
        <v>4634</v>
      </c>
    </row>
    <row r="15531" spans="1:7" x14ac:dyDescent="0.25">
      <c r="A15531" s="21" t="s">
        <v>2119</v>
      </c>
      <c r="B15531" s="1">
        <v>43152</v>
      </c>
      <c r="C15531" t="s">
        <v>1230</v>
      </c>
      <c r="D15531"/>
      <c r="E15531"/>
      <c r="F15531" s="9">
        <v>-84.53</v>
      </c>
      <c r="G15531" t="s">
        <v>4332</v>
      </c>
    </row>
    <row r="15532" spans="1:7" x14ac:dyDescent="0.25">
      <c r="A15532" s="21" t="s">
        <v>2119</v>
      </c>
      <c r="B15532" s="1">
        <v>43152</v>
      </c>
      <c r="C15532" t="s">
        <v>1230</v>
      </c>
      <c r="D15532" t="s">
        <v>4635</v>
      </c>
      <c r="E15532"/>
      <c r="F15532" s="9">
        <v>212.07</v>
      </c>
      <c r="G15532" t="s">
        <v>4547</v>
      </c>
    </row>
    <row r="15533" spans="1:7" x14ac:dyDescent="0.25">
      <c r="A15533" s="21" t="s">
        <v>2119</v>
      </c>
      <c r="B15533" s="1">
        <v>43152</v>
      </c>
      <c r="C15533" t="s">
        <v>6</v>
      </c>
      <c r="D15533" t="s">
        <v>4636</v>
      </c>
      <c r="E15533"/>
      <c r="F15533" s="9">
        <v>3154.35</v>
      </c>
      <c r="G15533" t="s">
        <v>4504</v>
      </c>
    </row>
    <row r="15534" spans="1:7" x14ac:dyDescent="0.25">
      <c r="A15534" s="21" t="s">
        <v>2119</v>
      </c>
      <c r="B15534" s="1">
        <v>43152</v>
      </c>
      <c r="C15534" t="s">
        <v>6</v>
      </c>
      <c r="D15534" t="s">
        <v>4637</v>
      </c>
      <c r="E15534"/>
      <c r="F15534" s="9">
        <v>118.54</v>
      </c>
      <c r="G15534" t="s">
        <v>4504</v>
      </c>
    </row>
    <row r="15535" spans="1:7" x14ac:dyDescent="0.25">
      <c r="A15535" s="21" t="s">
        <v>2119</v>
      </c>
      <c r="B15535" s="1">
        <v>43152</v>
      </c>
      <c r="C15535" t="s">
        <v>1230</v>
      </c>
      <c r="D15535" t="s">
        <v>4638</v>
      </c>
      <c r="E15535"/>
      <c r="F15535" s="9">
        <v>1281</v>
      </c>
      <c r="G15535" t="s">
        <v>4634</v>
      </c>
    </row>
    <row r="15536" spans="1:7" x14ac:dyDescent="0.25">
      <c r="A15536" s="21" t="s">
        <v>2119</v>
      </c>
      <c r="B15536" s="25">
        <v>43152</v>
      </c>
      <c r="C15536" t="s">
        <v>1015</v>
      </c>
      <c r="D15536" t="s">
        <v>40</v>
      </c>
      <c r="E15536" s="26">
        <v>150</v>
      </c>
      <c r="G15536" t="s">
        <v>4560</v>
      </c>
    </row>
    <row r="15537" spans="1:7" x14ac:dyDescent="0.25">
      <c r="A15537" s="21" t="s">
        <v>2119</v>
      </c>
      <c r="B15537" s="25">
        <v>43152</v>
      </c>
      <c r="C15537" t="s">
        <v>1015</v>
      </c>
      <c r="D15537" t="s">
        <v>40</v>
      </c>
      <c r="E15537" s="26">
        <v>885</v>
      </c>
      <c r="G15537" t="s">
        <v>1004</v>
      </c>
    </row>
    <row r="15538" spans="1:7" x14ac:dyDescent="0.25">
      <c r="A15538" s="21" t="s">
        <v>2119</v>
      </c>
      <c r="B15538" s="25">
        <v>43152</v>
      </c>
      <c r="C15538" t="s">
        <v>1015</v>
      </c>
      <c r="D15538" t="s">
        <v>40</v>
      </c>
      <c r="E15538" s="26">
        <v>1850</v>
      </c>
      <c r="G15538" t="s">
        <v>4605</v>
      </c>
    </row>
    <row r="15539" spans="1:7" x14ac:dyDescent="0.25">
      <c r="A15539" s="21" t="s">
        <v>2119</v>
      </c>
      <c r="B15539" s="25">
        <v>43152</v>
      </c>
      <c r="C15539" t="s">
        <v>1015</v>
      </c>
      <c r="D15539" t="s">
        <v>40</v>
      </c>
      <c r="E15539" s="26">
        <v>450</v>
      </c>
      <c r="G15539" t="s">
        <v>4510</v>
      </c>
    </row>
    <row r="15540" spans="1:7" x14ac:dyDescent="0.25">
      <c r="A15540" s="21" t="s">
        <v>2119</v>
      </c>
      <c r="B15540" s="25">
        <v>43152</v>
      </c>
      <c r="C15540" t="s">
        <v>1015</v>
      </c>
      <c r="D15540" t="s">
        <v>40</v>
      </c>
      <c r="E15540" s="26">
        <v>4260</v>
      </c>
      <c r="G15540" t="s">
        <v>4451</v>
      </c>
    </row>
    <row r="15541" spans="1:7" x14ac:dyDescent="0.25">
      <c r="A15541" s="21" t="s">
        <v>2119</v>
      </c>
      <c r="B15541" s="25">
        <v>43152</v>
      </c>
      <c r="C15541" t="s">
        <v>1015</v>
      </c>
      <c r="D15541" t="s">
        <v>40</v>
      </c>
      <c r="E15541" s="26">
        <v>3475</v>
      </c>
      <c r="G15541" t="s">
        <v>4332</v>
      </c>
    </row>
    <row r="15542" spans="1:7" x14ac:dyDescent="0.25">
      <c r="A15542" s="21" t="s">
        <v>2119</v>
      </c>
      <c r="B15542" s="25">
        <v>43152</v>
      </c>
      <c r="C15542" t="s">
        <v>1015</v>
      </c>
      <c r="D15542" t="s">
        <v>4131</v>
      </c>
      <c r="E15542" s="26">
        <v>378.4</v>
      </c>
      <c r="G15542" t="s">
        <v>4547</v>
      </c>
    </row>
    <row r="15543" spans="1:7" x14ac:dyDescent="0.25">
      <c r="A15543" s="21" t="s">
        <v>2119</v>
      </c>
      <c r="B15543" s="25">
        <v>43152</v>
      </c>
      <c r="C15543" t="s">
        <v>1015</v>
      </c>
      <c r="D15543" t="s">
        <v>4660</v>
      </c>
      <c r="E15543" s="26">
        <v>1400</v>
      </c>
      <c r="G15543" t="s">
        <v>4504</v>
      </c>
    </row>
    <row r="15544" spans="1:7" x14ac:dyDescent="0.25">
      <c r="A15544" s="21" t="s">
        <v>2119</v>
      </c>
      <c r="B15544" s="1">
        <v>43153</v>
      </c>
      <c r="C15544" t="s">
        <v>6</v>
      </c>
      <c r="D15544" t="s">
        <v>4639</v>
      </c>
      <c r="E15544"/>
      <c r="F15544" s="9">
        <v>217.83</v>
      </c>
      <c r="G15544" t="s">
        <v>4504</v>
      </c>
    </row>
    <row r="15545" spans="1:7" x14ac:dyDescent="0.25">
      <c r="A15545" s="21" t="s">
        <v>2119</v>
      </c>
      <c r="B15545" s="1">
        <v>43153</v>
      </c>
      <c r="C15545" t="s">
        <v>6</v>
      </c>
      <c r="D15545" t="s">
        <v>4640</v>
      </c>
      <c r="E15545"/>
      <c r="F15545" s="9">
        <v>141.68</v>
      </c>
      <c r="G15545" t="s">
        <v>4627</v>
      </c>
    </row>
    <row r="15546" spans="1:7" x14ac:dyDescent="0.25">
      <c r="A15546" s="21" t="s">
        <v>2119</v>
      </c>
      <c r="B15546" s="1">
        <v>43153</v>
      </c>
      <c r="C15546" t="s">
        <v>1230</v>
      </c>
      <c r="D15546" t="s">
        <v>4641</v>
      </c>
      <c r="E15546"/>
      <c r="F15546" s="9">
        <v>330.66</v>
      </c>
      <c r="G15546" t="s">
        <v>4332</v>
      </c>
    </row>
    <row r="15547" spans="1:7" x14ac:dyDescent="0.25">
      <c r="A15547" s="21" t="s">
        <v>2119</v>
      </c>
      <c r="B15547" s="25">
        <v>43153</v>
      </c>
      <c r="C15547" t="s">
        <v>1015</v>
      </c>
      <c r="D15547" t="s">
        <v>3707</v>
      </c>
      <c r="E15547" s="26">
        <v>1700</v>
      </c>
      <c r="G15547" t="s">
        <v>4332</v>
      </c>
    </row>
    <row r="15548" spans="1:7" x14ac:dyDescent="0.25">
      <c r="A15548" s="21" t="s">
        <v>2119</v>
      </c>
      <c r="B15548" s="25">
        <v>43153</v>
      </c>
      <c r="C15548" t="s">
        <v>6</v>
      </c>
      <c r="D15548" t="s">
        <v>3709</v>
      </c>
      <c r="F15548" s="26">
        <v>4022.62</v>
      </c>
      <c r="G15548" t="s">
        <v>4627</v>
      </c>
    </row>
    <row r="15549" spans="1:7" x14ac:dyDescent="0.25">
      <c r="A15549" s="21" t="s">
        <v>2119</v>
      </c>
      <c r="B15549" s="1">
        <v>43154</v>
      </c>
      <c r="C15549" t="s">
        <v>1230</v>
      </c>
      <c r="D15549" t="s">
        <v>4642</v>
      </c>
      <c r="E15549"/>
      <c r="F15549" s="9">
        <v>46.71</v>
      </c>
      <c r="G15549" t="s">
        <v>4332</v>
      </c>
    </row>
    <row r="15550" spans="1:7" x14ac:dyDescent="0.25">
      <c r="A15550" s="21" t="s">
        <v>2119</v>
      </c>
      <c r="B15550" s="1">
        <v>43154</v>
      </c>
      <c r="C15550" t="s">
        <v>6</v>
      </c>
      <c r="D15550" t="s">
        <v>4643</v>
      </c>
      <c r="E15550"/>
      <c r="F15550" s="9">
        <v>786.58</v>
      </c>
      <c r="G15550" t="s">
        <v>4504</v>
      </c>
    </row>
    <row r="15551" spans="1:7" x14ac:dyDescent="0.25">
      <c r="A15551" s="21" t="s">
        <v>2119</v>
      </c>
      <c r="B15551" s="1">
        <v>43154</v>
      </c>
      <c r="C15551" t="s">
        <v>1230</v>
      </c>
      <c r="D15551" t="s">
        <v>4644</v>
      </c>
      <c r="E15551"/>
      <c r="F15551" s="9">
        <v>1621.76</v>
      </c>
      <c r="G15551" t="s">
        <v>4634</v>
      </c>
    </row>
    <row r="15552" spans="1:7" x14ac:dyDescent="0.25">
      <c r="A15552" s="21" t="s">
        <v>2119</v>
      </c>
      <c r="B15552" s="1">
        <v>43154</v>
      </c>
      <c r="C15552" t="s">
        <v>1230</v>
      </c>
      <c r="D15552" t="s">
        <v>4645</v>
      </c>
      <c r="E15552"/>
      <c r="F15552" s="9">
        <v>487.76</v>
      </c>
      <c r="G15552" t="s">
        <v>4547</v>
      </c>
    </row>
    <row r="15553" spans="1:7" x14ac:dyDescent="0.25">
      <c r="A15553" s="21" t="s">
        <v>2119</v>
      </c>
      <c r="B15553" s="25">
        <v>43154</v>
      </c>
      <c r="C15553" t="s">
        <v>1015</v>
      </c>
      <c r="D15553" t="s">
        <v>4661</v>
      </c>
      <c r="E15553" s="26">
        <v>5000</v>
      </c>
      <c r="G15553" t="s">
        <v>2734</v>
      </c>
    </row>
    <row r="15554" spans="1:7" x14ac:dyDescent="0.25">
      <c r="A15554" s="21" t="s">
        <v>2119</v>
      </c>
      <c r="B15554" s="25">
        <v>43154</v>
      </c>
      <c r="C15554" t="s">
        <v>1015</v>
      </c>
      <c r="D15554" t="s">
        <v>553</v>
      </c>
      <c r="E15554" s="26">
        <v>3788</v>
      </c>
      <c r="G15554" t="s">
        <v>4627</v>
      </c>
    </row>
    <row r="15555" spans="1:7" x14ac:dyDescent="0.25">
      <c r="A15555" s="21" t="s">
        <v>2119</v>
      </c>
      <c r="B15555" s="25">
        <v>43154</v>
      </c>
      <c r="C15555" t="s">
        <v>1015</v>
      </c>
      <c r="D15555" t="s">
        <v>553</v>
      </c>
      <c r="E15555" s="26">
        <v>250</v>
      </c>
      <c r="G15555" t="s">
        <v>4273</v>
      </c>
    </row>
    <row r="15556" spans="1:7" x14ac:dyDescent="0.25">
      <c r="A15556" s="21" t="s">
        <v>2119</v>
      </c>
      <c r="B15556" s="1">
        <v>43155</v>
      </c>
      <c r="C15556" t="s">
        <v>1230</v>
      </c>
      <c r="D15556" t="s">
        <v>4646</v>
      </c>
      <c r="E15556"/>
      <c r="F15556" s="9">
        <v>43.57</v>
      </c>
      <c r="G15556" t="s">
        <v>4547</v>
      </c>
    </row>
    <row r="15557" spans="1:7" x14ac:dyDescent="0.25">
      <c r="A15557" s="21" t="s">
        <v>2119</v>
      </c>
      <c r="B15557" s="1">
        <v>43156</v>
      </c>
      <c r="C15557" t="s">
        <v>6</v>
      </c>
      <c r="D15557" t="s">
        <v>4636</v>
      </c>
      <c r="E15557"/>
      <c r="F15557" s="9">
        <v>-394.7</v>
      </c>
      <c r="G15557" t="s">
        <v>4504</v>
      </c>
    </row>
    <row r="15558" spans="1:7" x14ac:dyDescent="0.25">
      <c r="A15558" s="21" t="s">
        <v>2119</v>
      </c>
      <c r="B15558" s="1">
        <v>43156</v>
      </c>
      <c r="C15558">
        <v>3014551503</v>
      </c>
      <c r="D15558" t="s">
        <v>4636</v>
      </c>
      <c r="E15558"/>
      <c r="F15558" s="9">
        <v>344.75</v>
      </c>
      <c r="G15558" t="s">
        <v>4504</v>
      </c>
    </row>
    <row r="15559" spans="1:7" x14ac:dyDescent="0.25">
      <c r="A15559" s="21" t="s">
        <v>2119</v>
      </c>
      <c r="B15559" s="1">
        <v>43157</v>
      </c>
      <c r="C15559" t="s">
        <v>1230</v>
      </c>
      <c r="D15559" t="s">
        <v>4647</v>
      </c>
      <c r="E15559"/>
      <c r="F15559" s="9">
        <v>152.04</v>
      </c>
      <c r="G15559" t="s">
        <v>4510</v>
      </c>
    </row>
    <row r="15560" spans="1:7" x14ac:dyDescent="0.25">
      <c r="A15560" s="21" t="s">
        <v>2119</v>
      </c>
      <c r="B15560" s="1">
        <v>43157</v>
      </c>
      <c r="C15560" t="s">
        <v>6</v>
      </c>
      <c r="D15560" t="s">
        <v>4648</v>
      </c>
      <c r="E15560"/>
      <c r="F15560" s="9">
        <v>39.01</v>
      </c>
      <c r="G15560" t="s">
        <v>4504</v>
      </c>
    </row>
    <row r="15561" spans="1:7" x14ac:dyDescent="0.25">
      <c r="A15561" s="21" t="s">
        <v>2119</v>
      </c>
      <c r="B15561" s="1">
        <v>43157</v>
      </c>
      <c r="C15561" t="s">
        <v>6</v>
      </c>
      <c r="D15561" t="s">
        <v>4649</v>
      </c>
      <c r="E15561"/>
      <c r="F15561" s="9">
        <v>888.09</v>
      </c>
      <c r="G15561" t="s">
        <v>4504</v>
      </c>
    </row>
    <row r="15562" spans="1:7" x14ac:dyDescent="0.25">
      <c r="A15562" s="21" t="s">
        <v>2119</v>
      </c>
      <c r="B15562" s="25">
        <v>43157</v>
      </c>
      <c r="C15562" t="s">
        <v>1015</v>
      </c>
      <c r="D15562" t="s">
        <v>40</v>
      </c>
      <c r="E15562" s="26">
        <v>250</v>
      </c>
      <c r="G15562" t="s">
        <v>4662</v>
      </c>
    </row>
    <row r="15563" spans="1:7" x14ac:dyDescent="0.25">
      <c r="A15563" s="21" t="s">
        <v>2119</v>
      </c>
      <c r="B15563" s="25">
        <v>43157</v>
      </c>
      <c r="C15563" t="s">
        <v>1015</v>
      </c>
      <c r="D15563" t="s">
        <v>40</v>
      </c>
      <c r="E15563" s="26">
        <v>1500</v>
      </c>
      <c r="G15563" t="s">
        <v>1004</v>
      </c>
    </row>
    <row r="15564" spans="1:7" x14ac:dyDescent="0.25">
      <c r="A15564" s="21" t="s">
        <v>2119</v>
      </c>
      <c r="B15564" s="25">
        <v>43157</v>
      </c>
      <c r="C15564" t="s">
        <v>1015</v>
      </c>
      <c r="D15564" t="s">
        <v>40</v>
      </c>
      <c r="E15564" s="26">
        <v>4260</v>
      </c>
      <c r="G15564" t="s">
        <v>4451</v>
      </c>
    </row>
    <row r="15565" spans="1:7" x14ac:dyDescent="0.25">
      <c r="A15565" s="21" t="s">
        <v>2119</v>
      </c>
      <c r="B15565" s="25">
        <v>43157</v>
      </c>
      <c r="C15565" t="s">
        <v>1015</v>
      </c>
      <c r="D15565" t="s">
        <v>40</v>
      </c>
      <c r="E15565" s="26">
        <v>2520</v>
      </c>
      <c r="G15565" t="s">
        <v>4627</v>
      </c>
    </row>
    <row r="15566" spans="1:7" x14ac:dyDescent="0.25">
      <c r="A15566" s="21" t="s">
        <v>2119</v>
      </c>
      <c r="B15566" s="25">
        <v>43157</v>
      </c>
      <c r="C15566" t="s">
        <v>1015</v>
      </c>
      <c r="D15566" t="s">
        <v>40</v>
      </c>
      <c r="E15566" s="26">
        <v>1085</v>
      </c>
      <c r="G15566" t="s">
        <v>4332</v>
      </c>
    </row>
    <row r="15567" spans="1:7" x14ac:dyDescent="0.25">
      <c r="A15567" t="s">
        <v>2119</v>
      </c>
      <c r="B15567" s="25">
        <v>43157</v>
      </c>
      <c r="C15567" t="s">
        <v>1015</v>
      </c>
      <c r="D15567" t="s">
        <v>1382</v>
      </c>
      <c r="E15567" s="26">
        <v>6000</v>
      </c>
      <c r="G15567" t="s">
        <v>4504</v>
      </c>
    </row>
    <row r="15568" spans="1:7" x14ac:dyDescent="0.25">
      <c r="A15568" s="21" t="s">
        <v>2119</v>
      </c>
      <c r="B15568" s="25">
        <v>43157</v>
      </c>
      <c r="C15568" t="s">
        <v>1015</v>
      </c>
      <c r="D15568" t="s">
        <v>1216</v>
      </c>
      <c r="E15568" s="26">
        <v>150</v>
      </c>
      <c r="G15568" t="s">
        <v>4504</v>
      </c>
    </row>
    <row r="15569" spans="1:7" x14ac:dyDescent="0.25">
      <c r="A15569" s="21" t="s">
        <v>2119</v>
      </c>
      <c r="B15569" s="25">
        <v>43157</v>
      </c>
      <c r="C15569" t="s">
        <v>1015</v>
      </c>
      <c r="D15569" t="s">
        <v>1216</v>
      </c>
      <c r="E15569" s="26">
        <v>200</v>
      </c>
      <c r="G15569" t="s">
        <v>4332</v>
      </c>
    </row>
    <row r="15570" spans="1:7" x14ac:dyDescent="0.25">
      <c r="A15570" s="21" t="s">
        <v>2119</v>
      </c>
      <c r="B15570" s="25">
        <v>43157</v>
      </c>
      <c r="C15570" t="s">
        <v>6</v>
      </c>
      <c r="D15570" t="s">
        <v>3709</v>
      </c>
      <c r="F15570" s="26">
        <v>365.02</v>
      </c>
      <c r="G15570" t="s">
        <v>4627</v>
      </c>
    </row>
    <row r="15571" spans="1:7" x14ac:dyDescent="0.25">
      <c r="A15571" s="21" t="s">
        <v>2119</v>
      </c>
      <c r="B15571" s="25">
        <v>43157</v>
      </c>
      <c r="C15571" t="s">
        <v>6</v>
      </c>
      <c r="D15571" t="s">
        <v>3709</v>
      </c>
      <c r="F15571" s="26">
        <v>365.02</v>
      </c>
      <c r="G15571" t="s">
        <v>4627</v>
      </c>
    </row>
    <row r="15572" spans="1:7" x14ac:dyDescent="0.25">
      <c r="A15572" s="21" t="s">
        <v>2119</v>
      </c>
      <c r="B15572" s="1">
        <v>43158</v>
      </c>
      <c r="C15572" t="s">
        <v>6</v>
      </c>
      <c r="D15572" t="s">
        <v>4650</v>
      </c>
      <c r="E15572"/>
      <c r="F15572" s="9">
        <v>210.75</v>
      </c>
      <c r="G15572" t="s">
        <v>306</v>
      </c>
    </row>
    <row r="15573" spans="1:7" x14ac:dyDescent="0.25">
      <c r="A15573" s="21" t="s">
        <v>2119</v>
      </c>
      <c r="B15573" s="1">
        <v>43158</v>
      </c>
      <c r="C15573" t="s">
        <v>6</v>
      </c>
      <c r="D15573" t="s">
        <v>4651</v>
      </c>
      <c r="E15573"/>
      <c r="F15573" s="9">
        <v>11.65</v>
      </c>
      <c r="G15573" t="s">
        <v>306</v>
      </c>
    </row>
    <row r="15574" spans="1:7" x14ac:dyDescent="0.25">
      <c r="A15574" s="21" t="s">
        <v>2119</v>
      </c>
      <c r="B15574" s="1">
        <v>43158</v>
      </c>
      <c r="C15574" t="s">
        <v>6</v>
      </c>
      <c r="D15574" t="s">
        <v>4652</v>
      </c>
      <c r="E15574"/>
      <c r="F15574" s="9">
        <v>167.4</v>
      </c>
      <c r="G15574" t="s">
        <v>306</v>
      </c>
    </row>
    <row r="15575" spans="1:7" x14ac:dyDescent="0.25">
      <c r="A15575" s="21" t="s">
        <v>2119</v>
      </c>
      <c r="B15575" s="1">
        <v>43158</v>
      </c>
      <c r="C15575" t="s">
        <v>1230</v>
      </c>
      <c r="D15575" t="s">
        <v>4653</v>
      </c>
      <c r="E15575"/>
      <c r="F15575" s="9">
        <v>90.94</v>
      </c>
      <c r="G15575" t="s">
        <v>4547</v>
      </c>
    </row>
    <row r="15576" spans="1:7" x14ac:dyDescent="0.25">
      <c r="A15576" s="21" t="s">
        <v>2119</v>
      </c>
      <c r="B15576" s="1">
        <v>43158</v>
      </c>
      <c r="C15576" t="s">
        <v>1230</v>
      </c>
      <c r="D15576" t="s">
        <v>4654</v>
      </c>
      <c r="E15576"/>
      <c r="F15576" s="9">
        <v>1501.35</v>
      </c>
      <c r="G15576" t="s">
        <v>4634</v>
      </c>
    </row>
    <row r="15577" spans="1:7" x14ac:dyDescent="0.25">
      <c r="A15577" s="21" t="s">
        <v>2119</v>
      </c>
      <c r="B15577" s="1">
        <v>43158</v>
      </c>
      <c r="C15577" t="s">
        <v>1230</v>
      </c>
      <c r="D15577" t="s">
        <v>4655</v>
      </c>
      <c r="E15577"/>
      <c r="F15577" s="9">
        <v>60.66</v>
      </c>
      <c r="G15577" t="s">
        <v>4634</v>
      </c>
    </row>
    <row r="15578" spans="1:7" x14ac:dyDescent="0.25">
      <c r="A15578" s="21" t="s">
        <v>2119</v>
      </c>
      <c r="B15578" s="25">
        <v>43158</v>
      </c>
      <c r="C15578" t="s">
        <v>1015</v>
      </c>
      <c r="D15578" t="s">
        <v>4663</v>
      </c>
      <c r="E15578" s="26">
        <v>35</v>
      </c>
      <c r="G15578" t="s">
        <v>4628</v>
      </c>
    </row>
    <row r="15579" spans="1:7" x14ac:dyDescent="0.25">
      <c r="A15579" s="21" t="s">
        <v>2119</v>
      </c>
      <c r="B15579" s="25">
        <v>43158</v>
      </c>
      <c r="C15579" t="s">
        <v>1015</v>
      </c>
      <c r="D15579" t="s">
        <v>4660</v>
      </c>
      <c r="E15579" s="26">
        <v>1450</v>
      </c>
      <c r="G15579" t="s">
        <v>278</v>
      </c>
    </row>
    <row r="15580" spans="1:7" x14ac:dyDescent="0.25">
      <c r="A15580" s="21" t="s">
        <v>2119</v>
      </c>
      <c r="B15580" s="25">
        <v>43158</v>
      </c>
      <c r="C15580" t="s">
        <v>6</v>
      </c>
      <c r="D15580" t="s">
        <v>216</v>
      </c>
      <c r="F15580" s="26">
        <v>479.59</v>
      </c>
      <c r="G15580" t="s">
        <v>4627</v>
      </c>
    </row>
    <row r="15581" spans="1:7" x14ac:dyDescent="0.25">
      <c r="A15581" s="21" t="s">
        <v>2119</v>
      </c>
      <c r="B15581" s="1">
        <v>43159</v>
      </c>
      <c r="C15581" t="s">
        <v>6</v>
      </c>
      <c r="D15581" t="s">
        <v>4656</v>
      </c>
      <c r="E15581"/>
      <c r="F15581" s="9">
        <v>290.32</v>
      </c>
      <c r="G15581" t="s">
        <v>4504</v>
      </c>
    </row>
    <row r="15582" spans="1:7" x14ac:dyDescent="0.25">
      <c r="A15582" s="21" t="s">
        <v>2119</v>
      </c>
      <c r="B15582" s="1">
        <v>43159</v>
      </c>
      <c r="C15582" t="s">
        <v>1230</v>
      </c>
      <c r="D15582" t="s">
        <v>4657</v>
      </c>
      <c r="E15582"/>
      <c r="F15582" s="9">
        <v>277.45999999999998</v>
      </c>
      <c r="G15582" t="s">
        <v>4273</v>
      </c>
    </row>
    <row r="15583" spans="1:7" x14ac:dyDescent="0.25">
      <c r="A15583" s="21" t="s">
        <v>2119</v>
      </c>
      <c r="B15583" s="1">
        <v>43159</v>
      </c>
      <c r="C15583" t="s">
        <v>6</v>
      </c>
      <c r="D15583" t="s">
        <v>4658</v>
      </c>
      <c r="E15583"/>
      <c r="F15583" s="9">
        <v>175.84</v>
      </c>
      <c r="G15583" t="s">
        <v>4504</v>
      </c>
    </row>
    <row r="15584" spans="1:7" x14ac:dyDescent="0.25">
      <c r="A15584" s="21" t="s">
        <v>2119</v>
      </c>
      <c r="B15584" s="25">
        <v>43159</v>
      </c>
      <c r="C15584" t="s">
        <v>1015</v>
      </c>
      <c r="D15584" t="s">
        <v>1487</v>
      </c>
      <c r="E15584" s="26">
        <v>36.299999999999997</v>
      </c>
      <c r="G15584" t="s">
        <v>4627</v>
      </c>
    </row>
    <row r="15585" spans="1:7" x14ac:dyDescent="0.25">
      <c r="A15585" s="21" t="s">
        <v>2119</v>
      </c>
      <c r="B15585" s="25">
        <v>43159</v>
      </c>
      <c r="C15585" t="s">
        <v>1015</v>
      </c>
      <c r="D15585" t="s">
        <v>4664</v>
      </c>
      <c r="E15585" s="26">
        <v>240</v>
      </c>
      <c r="G15585" t="s">
        <v>2121</v>
      </c>
    </row>
    <row r="15586" spans="1:7" x14ac:dyDescent="0.25">
      <c r="A15586" s="21" t="s">
        <v>2119</v>
      </c>
      <c r="B15586" s="25">
        <v>43159</v>
      </c>
      <c r="C15586" t="s">
        <v>1015</v>
      </c>
      <c r="D15586" t="s">
        <v>4665</v>
      </c>
      <c r="E15586" s="26">
        <v>450</v>
      </c>
      <c r="G15586" t="s">
        <v>4627</v>
      </c>
    </row>
    <row r="15587" spans="1:7" x14ac:dyDescent="0.25">
      <c r="A15587" s="21" t="s">
        <v>2119</v>
      </c>
      <c r="B15587" s="25">
        <v>43159</v>
      </c>
      <c r="C15587" t="s">
        <v>1015</v>
      </c>
      <c r="D15587" t="s">
        <v>4665</v>
      </c>
      <c r="E15587" s="26">
        <v>450</v>
      </c>
      <c r="G15587" t="s">
        <v>4547</v>
      </c>
    </row>
    <row r="15588" spans="1:7" x14ac:dyDescent="0.25">
      <c r="A15588" s="62" t="s">
        <v>2119</v>
      </c>
      <c r="B15588" s="25">
        <v>43159</v>
      </c>
      <c r="C15588" t="s">
        <v>6</v>
      </c>
      <c r="D15588" t="s">
        <v>3709</v>
      </c>
      <c r="F15588" s="26">
        <v>113.12</v>
      </c>
      <c r="G15588" t="s">
        <v>4451</v>
      </c>
    </row>
    <row r="15589" spans="1:7" x14ac:dyDescent="0.25">
      <c r="A15589" s="21" t="s">
        <v>2119</v>
      </c>
      <c r="B15589" s="25">
        <v>43159</v>
      </c>
      <c r="C15589" t="s">
        <v>6</v>
      </c>
      <c r="D15589" t="s">
        <v>216</v>
      </c>
      <c r="F15589" s="26">
        <v>479.59</v>
      </c>
      <c r="G15589" t="s">
        <v>4451</v>
      </c>
    </row>
    <row r="15590" spans="1:7" x14ac:dyDescent="0.25">
      <c r="A15590" s="21" t="s">
        <v>2119</v>
      </c>
      <c r="B15590" s="25">
        <v>43159</v>
      </c>
      <c r="C15590" t="s">
        <v>6</v>
      </c>
      <c r="D15590" t="s">
        <v>3709</v>
      </c>
      <c r="F15590" s="26">
        <v>113.12</v>
      </c>
      <c r="G15590" t="s">
        <v>4451</v>
      </c>
    </row>
    <row r="15591" spans="1:7" x14ac:dyDescent="0.25">
      <c r="A15591" s="21" t="s">
        <v>2119</v>
      </c>
      <c r="B15591" s="1">
        <v>43160</v>
      </c>
      <c r="C15591" t="s">
        <v>1230</v>
      </c>
      <c r="D15591" t="s">
        <v>4667</v>
      </c>
      <c r="E15591"/>
      <c r="F15591" s="9">
        <v>2542.19</v>
      </c>
      <c r="G15591" t="s">
        <v>4510</v>
      </c>
    </row>
    <row r="15592" spans="1:7" x14ac:dyDescent="0.25">
      <c r="A15592" s="21" t="s">
        <v>2119</v>
      </c>
      <c r="B15592" s="1">
        <v>43160</v>
      </c>
      <c r="C15592" t="s">
        <v>6</v>
      </c>
      <c r="D15592" t="s">
        <v>4668</v>
      </c>
      <c r="E15592"/>
      <c r="F15592" s="9">
        <v>169.7</v>
      </c>
      <c r="G15592" t="s">
        <v>4504</v>
      </c>
    </row>
    <row r="15593" spans="1:7" x14ac:dyDescent="0.25">
      <c r="A15593" s="21" t="s">
        <v>2119</v>
      </c>
      <c r="B15593" s="1">
        <v>43160</v>
      </c>
      <c r="C15593" t="s">
        <v>6</v>
      </c>
      <c r="D15593" t="s">
        <v>4669</v>
      </c>
      <c r="E15593"/>
      <c r="F15593" s="9">
        <v>756.06</v>
      </c>
      <c r="G15593" t="s">
        <v>4670</v>
      </c>
    </row>
    <row r="15594" spans="1:7" x14ac:dyDescent="0.25">
      <c r="A15594" s="21" t="s">
        <v>2119</v>
      </c>
      <c r="B15594" s="1">
        <v>43160</v>
      </c>
      <c r="C15594" t="s">
        <v>6</v>
      </c>
      <c r="D15594" t="s">
        <v>4671</v>
      </c>
      <c r="E15594"/>
      <c r="F15594" s="9">
        <v>55.06</v>
      </c>
      <c r="G15594" t="s">
        <v>4672</v>
      </c>
    </row>
    <row r="15595" spans="1:7" x14ac:dyDescent="0.25">
      <c r="A15595" s="21" t="s">
        <v>2119</v>
      </c>
      <c r="B15595" s="1">
        <v>43160</v>
      </c>
      <c r="C15595" t="s">
        <v>6</v>
      </c>
      <c r="D15595" t="s">
        <v>4673</v>
      </c>
      <c r="E15595"/>
      <c r="F15595" s="9">
        <v>172.5</v>
      </c>
      <c r="G15595" t="s">
        <v>4504</v>
      </c>
    </row>
    <row r="15596" spans="1:7" x14ac:dyDescent="0.25">
      <c r="A15596" s="21" t="s">
        <v>2119</v>
      </c>
      <c r="B15596" s="1">
        <v>43160</v>
      </c>
      <c r="C15596">
        <v>3014551503</v>
      </c>
      <c r="D15596"/>
      <c r="E15596"/>
      <c r="F15596" s="9">
        <v>-309.69</v>
      </c>
      <c r="G15596" t="s">
        <v>4504</v>
      </c>
    </row>
    <row r="15597" spans="1:7" x14ac:dyDescent="0.25">
      <c r="A15597" s="21" t="s">
        <v>2119</v>
      </c>
      <c r="B15597" s="1">
        <v>43160</v>
      </c>
      <c r="C15597" t="s">
        <v>6</v>
      </c>
      <c r="D15597"/>
      <c r="E15597"/>
      <c r="F15597" s="9">
        <v>-45.92</v>
      </c>
      <c r="G15597" t="s">
        <v>4504</v>
      </c>
    </row>
    <row r="15598" spans="1:7" x14ac:dyDescent="0.25">
      <c r="A15598" s="21" t="s">
        <v>2119</v>
      </c>
      <c r="B15598" s="1">
        <v>43160</v>
      </c>
      <c r="C15598" t="s">
        <v>6</v>
      </c>
      <c r="D15598" t="s">
        <v>4674</v>
      </c>
      <c r="E15598"/>
      <c r="F15598" s="9">
        <v>987.27</v>
      </c>
      <c r="G15598" t="s">
        <v>4504</v>
      </c>
    </row>
    <row r="15599" spans="1:7" x14ac:dyDescent="0.25">
      <c r="A15599" s="21" t="s">
        <v>2119</v>
      </c>
      <c r="B15599" s="1">
        <v>43160</v>
      </c>
      <c r="C15599" t="s">
        <v>6</v>
      </c>
      <c r="D15599" t="s">
        <v>4675</v>
      </c>
      <c r="E15599"/>
      <c r="F15599" s="9">
        <v>492.46</v>
      </c>
      <c r="G15599" t="s">
        <v>4504</v>
      </c>
    </row>
    <row r="15600" spans="1:7" x14ac:dyDescent="0.25">
      <c r="A15600" s="21" t="s">
        <v>2119</v>
      </c>
      <c r="B15600" s="1">
        <v>43160</v>
      </c>
      <c r="C15600" t="s">
        <v>1230</v>
      </c>
      <c r="D15600" t="s">
        <v>4676</v>
      </c>
      <c r="E15600"/>
      <c r="F15600" s="9">
        <v>322.95999999999998</v>
      </c>
      <c r="G15600" t="s">
        <v>4547</v>
      </c>
    </row>
    <row r="15601" spans="1:7" x14ac:dyDescent="0.25">
      <c r="A15601" s="21" t="s">
        <v>2119</v>
      </c>
      <c r="B15601" s="1">
        <v>43160</v>
      </c>
      <c r="C15601" t="s">
        <v>6</v>
      </c>
      <c r="D15601" t="s">
        <v>4677</v>
      </c>
      <c r="E15601"/>
      <c r="F15601" s="9">
        <v>1416.76</v>
      </c>
      <c r="G15601" t="s">
        <v>4504</v>
      </c>
    </row>
    <row r="15602" spans="1:7" x14ac:dyDescent="0.25">
      <c r="A15602" s="21" t="s">
        <v>2119</v>
      </c>
      <c r="B15602" s="25">
        <v>43160</v>
      </c>
      <c r="C15602" t="s">
        <v>1015</v>
      </c>
      <c r="D15602" t="s">
        <v>4254</v>
      </c>
      <c r="E15602" s="26">
        <v>1686.67</v>
      </c>
      <c r="G15602" t="s">
        <v>4461</v>
      </c>
    </row>
    <row r="15603" spans="1:7" x14ac:dyDescent="0.25">
      <c r="A15603" s="21" t="s">
        <v>2119</v>
      </c>
      <c r="B15603" s="25">
        <v>43160</v>
      </c>
      <c r="C15603" t="s">
        <v>1015</v>
      </c>
      <c r="D15603" t="s">
        <v>4254</v>
      </c>
      <c r="E15603" s="26">
        <v>416.67</v>
      </c>
      <c r="G15603" t="s">
        <v>3937</v>
      </c>
    </row>
    <row r="15604" spans="1:7" x14ac:dyDescent="0.25">
      <c r="A15604" s="21" t="s">
        <v>2119</v>
      </c>
      <c r="B15604" s="1">
        <v>43161</v>
      </c>
      <c r="C15604" t="s">
        <v>1230</v>
      </c>
      <c r="D15604" t="s">
        <v>4678</v>
      </c>
      <c r="E15604"/>
      <c r="F15604" s="9">
        <v>203.92</v>
      </c>
      <c r="G15604" t="s">
        <v>4679</v>
      </c>
    </row>
    <row r="15605" spans="1:7" x14ac:dyDescent="0.25">
      <c r="A15605" s="21" t="s">
        <v>2119</v>
      </c>
      <c r="B15605" s="1">
        <v>43161</v>
      </c>
      <c r="C15605" t="s">
        <v>1230</v>
      </c>
      <c r="D15605" t="s">
        <v>4680</v>
      </c>
      <c r="E15605"/>
      <c r="F15605" s="9">
        <v>56.84</v>
      </c>
      <c r="G15605" t="s">
        <v>4547</v>
      </c>
    </row>
    <row r="15606" spans="1:7" x14ac:dyDescent="0.25">
      <c r="A15606" s="21" t="s">
        <v>2119</v>
      </c>
      <c r="B15606" s="25">
        <v>43161</v>
      </c>
      <c r="C15606" t="s">
        <v>1015</v>
      </c>
      <c r="D15606" t="s">
        <v>1216</v>
      </c>
      <c r="E15606" s="26">
        <v>1300</v>
      </c>
      <c r="G15606" t="s">
        <v>4741</v>
      </c>
    </row>
    <row r="15607" spans="1:7" x14ac:dyDescent="0.25">
      <c r="A15607" s="21" t="s">
        <v>2119</v>
      </c>
      <c r="B15607" s="25">
        <v>43161</v>
      </c>
      <c r="C15607" t="s">
        <v>1015</v>
      </c>
      <c r="D15607" t="s">
        <v>4694</v>
      </c>
      <c r="E15607" s="26">
        <v>90</v>
      </c>
      <c r="G15607" t="s">
        <v>97</v>
      </c>
    </row>
    <row r="15608" spans="1:7" x14ac:dyDescent="0.25">
      <c r="A15608" s="21" t="s">
        <v>2119</v>
      </c>
      <c r="B15608" s="25">
        <v>43161</v>
      </c>
      <c r="C15608" t="s">
        <v>1015</v>
      </c>
      <c r="D15608" t="s">
        <v>4694</v>
      </c>
      <c r="E15608" s="26">
        <v>90</v>
      </c>
      <c r="G15608" t="s">
        <v>259</v>
      </c>
    </row>
    <row r="15609" spans="1:7" x14ac:dyDescent="0.25">
      <c r="A15609" s="21" t="s">
        <v>2119</v>
      </c>
      <c r="B15609" s="25">
        <v>43161</v>
      </c>
      <c r="C15609" t="s">
        <v>1015</v>
      </c>
      <c r="D15609" t="s">
        <v>4694</v>
      </c>
      <c r="E15609" s="26">
        <v>280</v>
      </c>
      <c r="G15609" t="s">
        <v>1032</v>
      </c>
    </row>
    <row r="15610" spans="1:7" x14ac:dyDescent="0.25">
      <c r="A15610" s="21" t="s">
        <v>2119</v>
      </c>
      <c r="B15610" s="25">
        <v>43161</v>
      </c>
      <c r="C15610" t="s">
        <v>1015</v>
      </c>
      <c r="D15610" t="s">
        <v>255</v>
      </c>
      <c r="E15610" s="26">
        <v>2000</v>
      </c>
      <c r="G15610" t="s">
        <v>4627</v>
      </c>
    </row>
    <row r="15611" spans="1:7" x14ac:dyDescent="0.25">
      <c r="A15611" s="21" t="s">
        <v>2119</v>
      </c>
      <c r="B15611" s="25">
        <v>43161</v>
      </c>
      <c r="C15611" t="s">
        <v>1015</v>
      </c>
      <c r="D15611" t="s">
        <v>255</v>
      </c>
      <c r="E15611" s="26">
        <v>2000</v>
      </c>
      <c r="G15611" t="s">
        <v>4547</v>
      </c>
    </row>
    <row r="15612" spans="1:7" x14ac:dyDescent="0.25">
      <c r="A15612" s="21" t="s">
        <v>2119</v>
      </c>
      <c r="B15612" s="25">
        <v>43161</v>
      </c>
      <c r="C15612" t="s">
        <v>1015</v>
      </c>
      <c r="D15612" t="s">
        <v>255</v>
      </c>
      <c r="E15612" s="26">
        <v>37.5</v>
      </c>
      <c r="G15612" t="s">
        <v>4634</v>
      </c>
    </row>
    <row r="15613" spans="1:7" x14ac:dyDescent="0.25">
      <c r="A15613" s="21" t="s">
        <v>2119</v>
      </c>
      <c r="B15613" s="1">
        <v>43161</v>
      </c>
      <c r="C15613" t="s">
        <v>1015</v>
      </c>
      <c r="D15613" t="s">
        <v>255</v>
      </c>
      <c r="E15613" s="26">
        <v>37.5</v>
      </c>
      <c r="G15613" t="s">
        <v>306</v>
      </c>
    </row>
    <row r="15614" spans="1:7" x14ac:dyDescent="0.25">
      <c r="A15614" s="21" t="s">
        <v>2119</v>
      </c>
      <c r="B15614" s="25">
        <v>43161</v>
      </c>
      <c r="C15614" t="s">
        <v>1015</v>
      </c>
      <c r="D15614" t="s">
        <v>1173</v>
      </c>
      <c r="E15614" s="26">
        <v>1300</v>
      </c>
      <c r="G15614" t="s">
        <v>4504</v>
      </c>
    </row>
    <row r="15615" spans="1:7" x14ac:dyDescent="0.25">
      <c r="A15615" s="21" t="s">
        <v>2119</v>
      </c>
      <c r="B15615" s="25">
        <v>43161</v>
      </c>
      <c r="C15615" t="s">
        <v>1015</v>
      </c>
      <c r="D15615" t="s">
        <v>1549</v>
      </c>
      <c r="E15615" s="26">
        <v>73</v>
      </c>
      <c r="G15615" t="s">
        <v>3937</v>
      </c>
    </row>
    <row r="15616" spans="1:7" x14ac:dyDescent="0.25">
      <c r="A15616" s="21" t="s">
        <v>2119</v>
      </c>
      <c r="B15616" s="1">
        <v>43162</v>
      </c>
      <c r="C15616" t="s">
        <v>1230</v>
      </c>
      <c r="D15616" t="s">
        <v>4681</v>
      </c>
      <c r="E15616"/>
      <c r="F15616" s="9">
        <v>580.12</v>
      </c>
      <c r="G15616" t="s">
        <v>4510</v>
      </c>
    </row>
    <row r="15617" spans="1:7" x14ac:dyDescent="0.25">
      <c r="A15617" s="21" t="s">
        <v>2119</v>
      </c>
      <c r="B15617" s="1">
        <v>43162</v>
      </c>
      <c r="C15617" t="s">
        <v>1230</v>
      </c>
      <c r="D15617" t="s">
        <v>4682</v>
      </c>
      <c r="E15617"/>
      <c r="F15617" s="9">
        <v>125.03</v>
      </c>
      <c r="G15617" t="s">
        <v>4451</v>
      </c>
    </row>
    <row r="15618" spans="1:7" x14ac:dyDescent="0.25">
      <c r="A15618" s="21" t="s">
        <v>2119</v>
      </c>
      <c r="B15618" s="1">
        <v>43162</v>
      </c>
      <c r="C15618" t="s">
        <v>1230</v>
      </c>
      <c r="D15618" t="s">
        <v>4683</v>
      </c>
      <c r="E15618"/>
      <c r="F15618" s="9">
        <v>259.92</v>
      </c>
      <c r="G15618" t="s">
        <v>4273</v>
      </c>
    </row>
    <row r="15619" spans="1:7" x14ac:dyDescent="0.25">
      <c r="A15619" s="21" t="s">
        <v>2119</v>
      </c>
      <c r="B15619" s="1">
        <v>43164</v>
      </c>
      <c r="C15619" t="s">
        <v>1230</v>
      </c>
      <c r="D15619" t="s">
        <v>4684</v>
      </c>
      <c r="E15619"/>
      <c r="F15619" s="9">
        <v>1656.45</v>
      </c>
      <c r="G15619" t="s">
        <v>4451</v>
      </c>
    </row>
    <row r="15620" spans="1:7" x14ac:dyDescent="0.25">
      <c r="A15620" s="21" t="s">
        <v>2119</v>
      </c>
      <c r="B15620" s="1">
        <v>43164</v>
      </c>
      <c r="C15620" t="s">
        <v>6</v>
      </c>
      <c r="D15620" t="s">
        <v>4685</v>
      </c>
      <c r="E15620"/>
      <c r="F15620" s="9">
        <v>92.36</v>
      </c>
      <c r="G15620" t="s">
        <v>4504</v>
      </c>
    </row>
    <row r="15621" spans="1:7" x14ac:dyDescent="0.25">
      <c r="A15621" s="21" t="s">
        <v>2119</v>
      </c>
      <c r="B15621" s="1">
        <v>43164</v>
      </c>
      <c r="C15621" t="s">
        <v>1230</v>
      </c>
      <c r="D15621" t="s">
        <v>4686</v>
      </c>
      <c r="E15621"/>
      <c r="F15621" s="9">
        <v>474.46</v>
      </c>
      <c r="G15621" t="s">
        <v>4451</v>
      </c>
    </row>
    <row r="15622" spans="1:7" x14ac:dyDescent="0.25">
      <c r="A15622" s="21" t="s">
        <v>2119</v>
      </c>
      <c r="B15622" s="1">
        <v>43164</v>
      </c>
      <c r="C15622" t="s">
        <v>6</v>
      </c>
      <c r="D15622"/>
      <c r="E15622"/>
      <c r="F15622" s="9">
        <v>-53</v>
      </c>
      <c r="G15622" t="s">
        <v>4504</v>
      </c>
    </row>
    <row r="15623" spans="1:7" x14ac:dyDescent="0.25">
      <c r="A15623" s="21" t="s">
        <v>2119</v>
      </c>
      <c r="B15623" s="1">
        <v>43164</v>
      </c>
      <c r="C15623" t="s">
        <v>1230</v>
      </c>
      <c r="D15623"/>
      <c r="E15623"/>
      <c r="F15623" s="9">
        <v>-167.82</v>
      </c>
      <c r="G15623" t="s">
        <v>4451</v>
      </c>
    </row>
    <row r="15624" spans="1:7" x14ac:dyDescent="0.25">
      <c r="A15624" s="21" t="s">
        <v>2119</v>
      </c>
      <c r="B15624" s="1">
        <v>43164</v>
      </c>
      <c r="C15624" t="s">
        <v>1230</v>
      </c>
      <c r="D15624" t="s">
        <v>4687</v>
      </c>
      <c r="E15624"/>
      <c r="F15624" s="9">
        <v>9047.6</v>
      </c>
      <c r="G15624" t="s">
        <v>4273</v>
      </c>
    </row>
    <row r="15625" spans="1:7" x14ac:dyDescent="0.25">
      <c r="A15625" s="21" t="s">
        <v>2119</v>
      </c>
      <c r="B15625" s="1">
        <v>43164</v>
      </c>
      <c r="C15625" t="s">
        <v>1230</v>
      </c>
      <c r="D15625" t="s">
        <v>4688</v>
      </c>
      <c r="E15625"/>
      <c r="F15625" s="9">
        <v>1803.66</v>
      </c>
      <c r="G15625" t="s">
        <v>4451</v>
      </c>
    </row>
    <row r="15626" spans="1:7" x14ac:dyDescent="0.25">
      <c r="A15626" s="21" t="s">
        <v>2119</v>
      </c>
      <c r="B15626" s="1">
        <v>43164</v>
      </c>
      <c r="C15626" t="s">
        <v>6</v>
      </c>
      <c r="D15626" t="s">
        <v>4689</v>
      </c>
      <c r="E15626"/>
      <c r="F15626" s="9">
        <v>1001.98</v>
      </c>
      <c r="G15626" t="s">
        <v>4627</v>
      </c>
    </row>
    <row r="15627" spans="1:7" x14ac:dyDescent="0.25">
      <c r="A15627" s="21" t="s">
        <v>2119</v>
      </c>
      <c r="B15627" s="1">
        <v>43164</v>
      </c>
      <c r="C15627" t="s">
        <v>1230</v>
      </c>
      <c r="D15627" t="s">
        <v>4690</v>
      </c>
      <c r="E15627"/>
      <c r="F15627" s="9">
        <v>67.540000000000006</v>
      </c>
      <c r="G15627" t="s">
        <v>4547</v>
      </c>
    </row>
    <row r="15628" spans="1:7" x14ac:dyDescent="0.25">
      <c r="A15628" s="21" t="s">
        <v>2119</v>
      </c>
      <c r="B15628" s="25">
        <v>43164</v>
      </c>
      <c r="C15628" t="s">
        <v>1015</v>
      </c>
      <c r="D15628" t="s">
        <v>40</v>
      </c>
      <c r="E15628" s="26">
        <v>3720</v>
      </c>
      <c r="G15628" t="s">
        <v>4634</v>
      </c>
    </row>
    <row r="15629" spans="1:7" x14ac:dyDescent="0.25">
      <c r="A15629" s="21" t="s">
        <v>2119</v>
      </c>
      <c r="B15629" s="25">
        <v>43164</v>
      </c>
      <c r="C15629" t="s">
        <v>1015</v>
      </c>
      <c r="D15629" t="s">
        <v>40</v>
      </c>
      <c r="E15629" s="26">
        <v>2205</v>
      </c>
      <c r="G15629" t="s">
        <v>4627</v>
      </c>
    </row>
    <row r="15630" spans="1:7" x14ac:dyDescent="0.25">
      <c r="A15630" s="21" t="s">
        <v>2119</v>
      </c>
      <c r="B15630" s="25">
        <v>43164</v>
      </c>
      <c r="C15630" t="s">
        <v>1015</v>
      </c>
      <c r="D15630" t="s">
        <v>40</v>
      </c>
      <c r="E15630" s="26">
        <v>770</v>
      </c>
      <c r="G15630" t="s">
        <v>306</v>
      </c>
    </row>
    <row r="15631" spans="1:7" x14ac:dyDescent="0.25">
      <c r="A15631" s="21" t="s">
        <v>2119</v>
      </c>
      <c r="B15631" s="25">
        <v>43164</v>
      </c>
      <c r="C15631" t="s">
        <v>1015</v>
      </c>
      <c r="D15631" t="s">
        <v>40</v>
      </c>
      <c r="E15631" s="26">
        <v>1330</v>
      </c>
      <c r="G15631" t="s">
        <v>4670</v>
      </c>
    </row>
    <row r="15632" spans="1:7" x14ac:dyDescent="0.25">
      <c r="A15632" s="21" t="s">
        <v>2119</v>
      </c>
      <c r="B15632" s="25">
        <v>43164</v>
      </c>
      <c r="C15632" t="s">
        <v>1015</v>
      </c>
      <c r="D15632" t="s">
        <v>40</v>
      </c>
      <c r="E15632" s="26">
        <v>2050</v>
      </c>
      <c r="G15632" t="s">
        <v>4510</v>
      </c>
    </row>
    <row r="15633" spans="1:7" x14ac:dyDescent="0.25">
      <c r="A15633" s="21" t="s">
        <v>2119</v>
      </c>
      <c r="B15633" s="25">
        <v>43164</v>
      </c>
      <c r="C15633" t="s">
        <v>1015</v>
      </c>
      <c r="D15633" t="s">
        <v>40</v>
      </c>
      <c r="E15633" s="26">
        <v>1110</v>
      </c>
      <c r="G15633" t="s">
        <v>3071</v>
      </c>
    </row>
    <row r="15634" spans="1:7" x14ac:dyDescent="0.25">
      <c r="A15634" t="s">
        <v>2119</v>
      </c>
      <c r="B15634" s="25">
        <v>43164</v>
      </c>
      <c r="C15634" t="s">
        <v>1015</v>
      </c>
      <c r="D15634" t="s">
        <v>1419</v>
      </c>
      <c r="E15634" s="26">
        <v>3200</v>
      </c>
      <c r="G15634" t="s">
        <v>4504</v>
      </c>
    </row>
    <row r="15635" spans="1:7" x14ac:dyDescent="0.25">
      <c r="A15635" t="s">
        <v>2119</v>
      </c>
      <c r="B15635" s="25">
        <v>43164</v>
      </c>
      <c r="C15635" t="s">
        <v>1015</v>
      </c>
      <c r="D15635" t="s">
        <v>1419</v>
      </c>
      <c r="E15635" s="26">
        <v>1500</v>
      </c>
      <c r="G15635" t="s">
        <v>4547</v>
      </c>
    </row>
    <row r="15636" spans="1:7" x14ac:dyDescent="0.25">
      <c r="A15636" s="21" t="s">
        <v>2119</v>
      </c>
      <c r="B15636" s="25">
        <v>43164</v>
      </c>
      <c r="C15636" t="s">
        <v>1015</v>
      </c>
      <c r="D15636" t="s">
        <v>1419</v>
      </c>
      <c r="E15636" s="26">
        <v>300</v>
      </c>
      <c r="G15636" t="s">
        <v>4332</v>
      </c>
    </row>
    <row r="15637" spans="1:7" x14ac:dyDescent="0.25">
      <c r="A15637" s="21" t="s">
        <v>2119</v>
      </c>
      <c r="B15637" s="25">
        <v>43164</v>
      </c>
      <c r="C15637" t="s">
        <v>1015</v>
      </c>
      <c r="D15637" t="s">
        <v>4030</v>
      </c>
      <c r="E15637" s="26">
        <v>1900</v>
      </c>
      <c r="G15637" t="s">
        <v>4634</v>
      </c>
    </row>
    <row r="15638" spans="1:7" x14ac:dyDescent="0.25">
      <c r="A15638" s="21" t="s">
        <v>2119</v>
      </c>
      <c r="B15638" s="25">
        <v>43164</v>
      </c>
      <c r="C15638" t="s">
        <v>1015</v>
      </c>
      <c r="D15638" t="s">
        <v>2675</v>
      </c>
      <c r="E15638" s="26">
        <v>3000</v>
      </c>
      <c r="G15638" t="s">
        <v>4627</v>
      </c>
    </row>
    <row r="15639" spans="1:7" x14ac:dyDescent="0.25">
      <c r="A15639" s="21" t="s">
        <v>2119</v>
      </c>
      <c r="B15639" s="25">
        <v>43164</v>
      </c>
      <c r="C15639" t="s">
        <v>1015</v>
      </c>
      <c r="D15639" t="s">
        <v>1216</v>
      </c>
      <c r="E15639" s="26">
        <v>220</v>
      </c>
      <c r="G15639" t="s">
        <v>4504</v>
      </c>
    </row>
    <row r="15640" spans="1:7" x14ac:dyDescent="0.25">
      <c r="A15640" s="21" t="s">
        <v>2119</v>
      </c>
      <c r="B15640" s="25">
        <v>43164</v>
      </c>
      <c r="C15640" t="s">
        <v>1015</v>
      </c>
      <c r="D15640" t="s">
        <v>1216</v>
      </c>
      <c r="E15640" s="26">
        <v>110</v>
      </c>
      <c r="G15640" t="s">
        <v>1032</v>
      </c>
    </row>
    <row r="15641" spans="1:7" x14ac:dyDescent="0.25">
      <c r="A15641" s="21" t="s">
        <v>2119</v>
      </c>
      <c r="B15641" s="25">
        <v>43164</v>
      </c>
      <c r="C15641" t="s">
        <v>1015</v>
      </c>
      <c r="D15641" t="s">
        <v>937</v>
      </c>
      <c r="E15641" s="26">
        <v>200</v>
      </c>
      <c r="G15641" t="s">
        <v>4547</v>
      </c>
    </row>
    <row r="15642" spans="1:7" x14ac:dyDescent="0.25">
      <c r="A15642" s="21" t="s">
        <v>2119</v>
      </c>
      <c r="B15642" s="25">
        <v>43164</v>
      </c>
      <c r="C15642" t="s">
        <v>1015</v>
      </c>
      <c r="D15642" t="s">
        <v>937</v>
      </c>
      <c r="E15642" s="26">
        <v>200</v>
      </c>
      <c r="G15642" t="s">
        <v>4504</v>
      </c>
    </row>
    <row r="15643" spans="1:7" x14ac:dyDescent="0.25">
      <c r="A15643" s="21" t="s">
        <v>2119</v>
      </c>
      <c r="B15643" s="25">
        <v>43164</v>
      </c>
      <c r="C15643" t="s">
        <v>6</v>
      </c>
      <c r="D15643" t="s">
        <v>216</v>
      </c>
      <c r="F15643" s="26">
        <v>274.76</v>
      </c>
      <c r="G15643" t="s">
        <v>4627</v>
      </c>
    </row>
    <row r="15644" spans="1:7" x14ac:dyDescent="0.25">
      <c r="A15644" s="21" t="s">
        <v>2119</v>
      </c>
      <c r="B15644" s="25">
        <v>43164</v>
      </c>
      <c r="C15644" t="s">
        <v>6</v>
      </c>
      <c r="D15644" t="s">
        <v>216</v>
      </c>
      <c r="F15644" s="26">
        <v>262.08</v>
      </c>
      <c r="G15644" t="s">
        <v>4451</v>
      </c>
    </row>
    <row r="15645" spans="1:7" x14ac:dyDescent="0.25">
      <c r="A15645" s="21" t="s">
        <v>2119</v>
      </c>
      <c r="B15645" s="1">
        <v>43165</v>
      </c>
      <c r="C15645" t="s">
        <v>6</v>
      </c>
      <c r="D15645" t="s">
        <v>4691</v>
      </c>
      <c r="E15645"/>
      <c r="F15645" s="9">
        <v>81.819999999999993</v>
      </c>
      <c r="G15645" t="s">
        <v>568</v>
      </c>
    </row>
    <row r="15646" spans="1:7" x14ac:dyDescent="0.25">
      <c r="A15646" s="21" t="s">
        <v>2119</v>
      </c>
      <c r="B15646" s="1">
        <v>43165</v>
      </c>
      <c r="C15646" t="s">
        <v>6</v>
      </c>
      <c r="D15646"/>
      <c r="E15646"/>
      <c r="F15646" s="9">
        <v>-618.42999999999995</v>
      </c>
      <c r="G15646" t="s">
        <v>4504</v>
      </c>
    </row>
    <row r="15647" spans="1:7" x14ac:dyDescent="0.25">
      <c r="A15647" s="21" t="s">
        <v>2119</v>
      </c>
      <c r="B15647" s="1">
        <v>43165</v>
      </c>
      <c r="C15647" t="s">
        <v>1230</v>
      </c>
      <c r="D15647" t="s">
        <v>4692</v>
      </c>
      <c r="E15647"/>
      <c r="F15647" s="9">
        <v>54.93</v>
      </c>
      <c r="G15647" t="s">
        <v>4273</v>
      </c>
    </row>
    <row r="15648" spans="1:7" x14ac:dyDescent="0.25">
      <c r="A15648" s="21" t="s">
        <v>2119</v>
      </c>
      <c r="B15648" s="1">
        <v>43165</v>
      </c>
      <c r="C15648" t="s">
        <v>1230</v>
      </c>
      <c r="D15648" t="s">
        <v>4693</v>
      </c>
      <c r="E15648"/>
      <c r="F15648" s="9">
        <v>2367.15</v>
      </c>
      <c r="G15648" t="s">
        <v>4547</v>
      </c>
    </row>
    <row r="15649" spans="1:7" x14ac:dyDescent="0.25">
      <c r="A15649" s="21" t="s">
        <v>2119</v>
      </c>
      <c r="B15649" s="25">
        <v>43165</v>
      </c>
      <c r="C15649" t="s">
        <v>6</v>
      </c>
      <c r="D15649" t="s">
        <v>3709</v>
      </c>
      <c r="F15649" s="26">
        <v>419.51</v>
      </c>
      <c r="G15649" t="s">
        <v>4627</v>
      </c>
    </row>
    <row r="15650" spans="1:7" x14ac:dyDescent="0.25">
      <c r="A15650" s="21" t="s">
        <v>2119</v>
      </c>
      <c r="B15650" s="1">
        <v>43165</v>
      </c>
      <c r="C15650" t="s">
        <v>6</v>
      </c>
      <c r="D15650" t="s">
        <v>4691</v>
      </c>
      <c r="E15650"/>
      <c r="F15650" s="9">
        <v>81.819999999999993</v>
      </c>
      <c r="G15650" t="s">
        <v>568</v>
      </c>
    </row>
    <row r="15651" spans="1:7" x14ac:dyDescent="0.25">
      <c r="A15651" s="21" t="s">
        <v>2119</v>
      </c>
      <c r="B15651" s="1">
        <v>43165</v>
      </c>
      <c r="C15651" t="s">
        <v>6</v>
      </c>
      <c r="D15651"/>
      <c r="E15651"/>
      <c r="F15651" s="9">
        <v>-618.42999999999995</v>
      </c>
      <c r="G15651" t="s">
        <v>4504</v>
      </c>
    </row>
    <row r="15652" spans="1:7" x14ac:dyDescent="0.25">
      <c r="A15652" s="21" t="s">
        <v>2119</v>
      </c>
      <c r="B15652" s="1">
        <v>43165</v>
      </c>
      <c r="C15652" t="s">
        <v>1230</v>
      </c>
      <c r="D15652" t="s">
        <v>4692</v>
      </c>
      <c r="E15652"/>
      <c r="F15652" s="9">
        <v>54.93</v>
      </c>
      <c r="G15652" t="s">
        <v>4273</v>
      </c>
    </row>
    <row r="15653" spans="1:7" x14ac:dyDescent="0.25">
      <c r="A15653" s="21" t="s">
        <v>2119</v>
      </c>
      <c r="B15653" s="1">
        <v>43165</v>
      </c>
      <c r="C15653" t="s">
        <v>1230</v>
      </c>
      <c r="D15653" t="s">
        <v>4693</v>
      </c>
      <c r="E15653"/>
      <c r="F15653" s="9">
        <v>2367.15</v>
      </c>
      <c r="G15653" t="s">
        <v>4547</v>
      </c>
    </row>
    <row r="15654" spans="1:7" x14ac:dyDescent="0.25">
      <c r="A15654" s="21" t="s">
        <v>2119</v>
      </c>
      <c r="B15654" s="25">
        <v>43165</v>
      </c>
      <c r="C15654" t="s">
        <v>1015</v>
      </c>
      <c r="D15654" t="s">
        <v>4455</v>
      </c>
      <c r="E15654" s="26">
        <v>3000</v>
      </c>
      <c r="G15654" t="s">
        <v>4451</v>
      </c>
    </row>
    <row r="15655" spans="1:7" x14ac:dyDescent="0.25">
      <c r="A15655" s="21" t="s">
        <v>2119</v>
      </c>
      <c r="B15655" s="25">
        <v>43165</v>
      </c>
      <c r="C15655" t="s">
        <v>21</v>
      </c>
      <c r="D15655" t="s">
        <v>4740</v>
      </c>
      <c r="E15655" s="26">
        <v>-112659.35</v>
      </c>
      <c r="G15655" t="s">
        <v>1006</v>
      </c>
    </row>
    <row r="15656" spans="1:7" x14ac:dyDescent="0.25">
      <c r="A15656" s="21" t="s">
        <v>2119</v>
      </c>
      <c r="B15656" s="1">
        <v>43166</v>
      </c>
      <c r="C15656" t="s">
        <v>1230</v>
      </c>
      <c r="D15656" t="s">
        <v>4695</v>
      </c>
      <c r="E15656"/>
      <c r="F15656" s="9">
        <v>568.21</v>
      </c>
      <c r="G15656" t="s">
        <v>4451</v>
      </c>
    </row>
    <row r="15657" spans="1:7" x14ac:dyDescent="0.25">
      <c r="A15657" s="21" t="s">
        <v>2119</v>
      </c>
      <c r="B15657" s="1">
        <v>43166</v>
      </c>
      <c r="C15657" t="s">
        <v>1230</v>
      </c>
      <c r="D15657" t="s">
        <v>4696</v>
      </c>
      <c r="E15657"/>
      <c r="F15657" s="9">
        <v>984.31</v>
      </c>
      <c r="G15657" t="s">
        <v>4451</v>
      </c>
    </row>
    <row r="15658" spans="1:7" x14ac:dyDescent="0.25">
      <c r="A15658" s="21" t="s">
        <v>2119</v>
      </c>
      <c r="B15658" s="1">
        <v>43166</v>
      </c>
      <c r="C15658" t="s">
        <v>6</v>
      </c>
      <c r="D15658" t="s">
        <v>4697</v>
      </c>
      <c r="E15658"/>
      <c r="F15658" s="9">
        <v>1114.48</v>
      </c>
      <c r="G15658" t="s">
        <v>4627</v>
      </c>
    </row>
    <row r="15659" spans="1:7" x14ac:dyDescent="0.25">
      <c r="A15659" s="21" t="s">
        <v>2119</v>
      </c>
      <c r="B15659" s="25">
        <v>43166</v>
      </c>
      <c r="C15659" t="s">
        <v>1015</v>
      </c>
      <c r="D15659" t="s">
        <v>1487</v>
      </c>
      <c r="E15659" s="26">
        <v>36.299999999999997</v>
      </c>
      <c r="G15659" t="s">
        <v>4510</v>
      </c>
    </row>
    <row r="15660" spans="1:7" x14ac:dyDescent="0.25">
      <c r="A15660" s="21" t="s">
        <v>2119</v>
      </c>
      <c r="B15660" s="1">
        <v>43167</v>
      </c>
      <c r="C15660" t="s">
        <v>1230</v>
      </c>
      <c r="D15660" t="s">
        <v>4698</v>
      </c>
      <c r="E15660"/>
      <c r="F15660" s="9">
        <v>488.39</v>
      </c>
      <c r="G15660" t="s">
        <v>4510</v>
      </c>
    </row>
    <row r="15661" spans="1:7" x14ac:dyDescent="0.25">
      <c r="A15661" s="21" t="s">
        <v>2119</v>
      </c>
      <c r="B15661" s="1">
        <v>43167</v>
      </c>
      <c r="C15661" t="s">
        <v>6</v>
      </c>
      <c r="D15661" t="s">
        <v>4699</v>
      </c>
      <c r="E15661"/>
      <c r="F15661" s="9">
        <v>70.77</v>
      </c>
      <c r="G15661" t="s">
        <v>4504</v>
      </c>
    </row>
    <row r="15662" spans="1:7" x14ac:dyDescent="0.25">
      <c r="A15662" s="21" t="s">
        <v>2119</v>
      </c>
      <c r="B15662" s="1">
        <v>43167</v>
      </c>
      <c r="C15662" t="s">
        <v>1230</v>
      </c>
      <c r="D15662" t="s">
        <v>4700</v>
      </c>
      <c r="E15662"/>
      <c r="F15662" s="9">
        <v>55.06</v>
      </c>
      <c r="G15662" t="s">
        <v>3071</v>
      </c>
    </row>
    <row r="15663" spans="1:7" x14ac:dyDescent="0.25">
      <c r="A15663" s="21" t="s">
        <v>2119</v>
      </c>
      <c r="B15663" s="1">
        <v>43167</v>
      </c>
      <c r="C15663" t="s">
        <v>1230</v>
      </c>
      <c r="D15663" t="s">
        <v>4693</v>
      </c>
      <c r="E15663"/>
      <c r="F15663" s="9">
        <v>-99</v>
      </c>
      <c r="G15663" t="s">
        <v>4547</v>
      </c>
    </row>
    <row r="15664" spans="1:7" x14ac:dyDescent="0.25">
      <c r="A15664" s="21" t="s">
        <v>2119</v>
      </c>
      <c r="B15664" s="1">
        <v>43167</v>
      </c>
      <c r="C15664">
        <v>3014551503</v>
      </c>
      <c r="D15664" t="s">
        <v>4693</v>
      </c>
      <c r="E15664"/>
      <c r="F15664" s="9">
        <v>99</v>
      </c>
      <c r="G15664" t="s">
        <v>4547</v>
      </c>
    </row>
    <row r="15665" spans="1:7" x14ac:dyDescent="0.25">
      <c r="A15665" s="21" t="s">
        <v>2119</v>
      </c>
      <c r="B15665" s="1">
        <v>43167</v>
      </c>
      <c r="C15665" t="s">
        <v>1230</v>
      </c>
      <c r="D15665"/>
      <c r="E15665"/>
      <c r="F15665" s="9">
        <v>-122.98</v>
      </c>
      <c r="G15665" t="s">
        <v>4451</v>
      </c>
    </row>
    <row r="15666" spans="1:7" x14ac:dyDescent="0.25">
      <c r="A15666" s="21" t="s">
        <v>2119</v>
      </c>
      <c r="B15666" s="1">
        <v>43167</v>
      </c>
      <c r="C15666" t="s">
        <v>1230</v>
      </c>
      <c r="D15666" t="s">
        <v>4701</v>
      </c>
      <c r="E15666"/>
      <c r="F15666" s="9">
        <v>686.77</v>
      </c>
      <c r="G15666" t="s">
        <v>4547</v>
      </c>
    </row>
    <row r="15667" spans="1:7" x14ac:dyDescent="0.25">
      <c r="A15667" s="21" t="s">
        <v>2119</v>
      </c>
      <c r="B15667" s="25">
        <v>43167</v>
      </c>
      <c r="C15667" t="s">
        <v>6</v>
      </c>
      <c r="D15667" t="s">
        <v>3709</v>
      </c>
      <c r="F15667" s="26">
        <v>132.13</v>
      </c>
      <c r="G15667" t="s">
        <v>4627</v>
      </c>
    </row>
    <row r="15668" spans="1:7" x14ac:dyDescent="0.25">
      <c r="A15668" s="21" t="s">
        <v>2119</v>
      </c>
      <c r="B15668" s="1">
        <v>43168</v>
      </c>
      <c r="C15668" t="s">
        <v>6</v>
      </c>
      <c r="D15668" t="s">
        <v>4702</v>
      </c>
      <c r="E15668"/>
      <c r="F15668" s="9">
        <v>359.57</v>
      </c>
      <c r="G15668" t="s">
        <v>4703</v>
      </c>
    </row>
    <row r="15669" spans="1:7" x14ac:dyDescent="0.25">
      <c r="A15669" s="21" t="s">
        <v>2119</v>
      </c>
      <c r="B15669" s="1">
        <v>43168</v>
      </c>
      <c r="C15669" t="s">
        <v>6</v>
      </c>
      <c r="D15669" t="s">
        <v>4704</v>
      </c>
      <c r="E15669"/>
      <c r="F15669" s="9">
        <v>78.650000000000006</v>
      </c>
      <c r="G15669" t="s">
        <v>4504</v>
      </c>
    </row>
    <row r="15670" spans="1:7" x14ac:dyDescent="0.25">
      <c r="A15670" s="21" t="s">
        <v>2119</v>
      </c>
      <c r="B15670" s="1">
        <v>43168</v>
      </c>
      <c r="C15670" t="s">
        <v>6</v>
      </c>
      <c r="D15670" t="s">
        <v>4705</v>
      </c>
      <c r="E15670"/>
      <c r="F15670" s="9">
        <v>946.05</v>
      </c>
      <c r="G15670" t="s">
        <v>4627</v>
      </c>
    </row>
    <row r="15671" spans="1:7" x14ac:dyDescent="0.25">
      <c r="A15671" s="21" t="s">
        <v>2119</v>
      </c>
      <c r="B15671" s="1">
        <v>43168</v>
      </c>
      <c r="C15671" t="s">
        <v>1230</v>
      </c>
      <c r="D15671" t="s">
        <v>4706</v>
      </c>
      <c r="E15671"/>
      <c r="F15671" s="9">
        <v>240.57</v>
      </c>
      <c r="G15671" t="s">
        <v>4451</v>
      </c>
    </row>
    <row r="15672" spans="1:7" x14ac:dyDescent="0.25">
      <c r="A15672" s="21" t="s">
        <v>2119</v>
      </c>
      <c r="B15672" s="25">
        <v>43168</v>
      </c>
      <c r="C15672" t="s">
        <v>1015</v>
      </c>
      <c r="D15672" t="s">
        <v>4030</v>
      </c>
      <c r="E15672" s="26">
        <v>1800</v>
      </c>
      <c r="G15672" t="s">
        <v>568</v>
      </c>
    </row>
    <row r="15673" spans="1:7" x14ac:dyDescent="0.25">
      <c r="A15673" s="21" t="s">
        <v>2119</v>
      </c>
      <c r="B15673" s="25">
        <v>43168</v>
      </c>
      <c r="C15673" t="s">
        <v>1015</v>
      </c>
      <c r="D15673" t="s">
        <v>4737</v>
      </c>
      <c r="E15673" s="26">
        <v>480</v>
      </c>
      <c r="G15673" t="s">
        <v>4627</v>
      </c>
    </row>
    <row r="15674" spans="1:7" x14ac:dyDescent="0.25">
      <c r="A15674" s="21" t="s">
        <v>2119</v>
      </c>
      <c r="B15674" s="1">
        <v>43169</v>
      </c>
      <c r="C15674" t="s">
        <v>1230</v>
      </c>
      <c r="D15674" t="s">
        <v>4707</v>
      </c>
      <c r="E15674"/>
      <c r="F15674" s="9">
        <v>576.9</v>
      </c>
      <c r="G15674" t="s">
        <v>4708</v>
      </c>
    </row>
    <row r="15675" spans="1:7" x14ac:dyDescent="0.25">
      <c r="A15675" s="21" t="s">
        <v>2119</v>
      </c>
      <c r="B15675" s="1">
        <v>43169</v>
      </c>
      <c r="C15675" t="s">
        <v>1230</v>
      </c>
      <c r="D15675" t="s">
        <v>4707</v>
      </c>
      <c r="E15675"/>
      <c r="F15675" s="9">
        <v>-66.27</v>
      </c>
      <c r="G15675" t="s">
        <v>4708</v>
      </c>
    </row>
    <row r="15676" spans="1:7" x14ac:dyDescent="0.25">
      <c r="A15676" s="21" t="s">
        <v>2119</v>
      </c>
      <c r="B15676" s="1">
        <v>43169</v>
      </c>
      <c r="C15676" t="s">
        <v>1230</v>
      </c>
      <c r="D15676" t="s">
        <v>4707</v>
      </c>
      <c r="E15676"/>
      <c r="F15676" s="9">
        <v>98.49</v>
      </c>
      <c r="G15676" t="s">
        <v>4708</v>
      </c>
    </row>
    <row r="15677" spans="1:7" x14ac:dyDescent="0.25">
      <c r="A15677" s="21" t="s">
        <v>2119</v>
      </c>
      <c r="B15677" s="1">
        <v>43169</v>
      </c>
      <c r="C15677" t="s">
        <v>6</v>
      </c>
      <c r="D15677" t="s">
        <v>4709</v>
      </c>
      <c r="E15677"/>
      <c r="F15677" s="9">
        <v>962.28</v>
      </c>
      <c r="G15677" t="s">
        <v>4710</v>
      </c>
    </row>
    <row r="15678" spans="1:7" x14ac:dyDescent="0.25">
      <c r="A15678" s="21" t="s">
        <v>2119</v>
      </c>
      <c r="B15678" s="1">
        <v>43169</v>
      </c>
      <c r="C15678" t="s">
        <v>6</v>
      </c>
      <c r="D15678"/>
      <c r="E15678"/>
      <c r="F15678" s="9">
        <v>-142.18</v>
      </c>
      <c r="G15678" t="s">
        <v>4627</v>
      </c>
    </row>
    <row r="15679" spans="1:7" x14ac:dyDescent="0.25">
      <c r="A15679" s="21" t="s">
        <v>2119</v>
      </c>
      <c r="B15679" s="1">
        <v>43169</v>
      </c>
      <c r="C15679" t="s">
        <v>1230</v>
      </c>
      <c r="D15679" t="s">
        <v>4711</v>
      </c>
      <c r="E15679"/>
      <c r="F15679" s="9">
        <v>94.66</v>
      </c>
      <c r="G15679" t="s">
        <v>4598</v>
      </c>
    </row>
    <row r="15680" spans="1:7" x14ac:dyDescent="0.25">
      <c r="A15680" s="21" t="s">
        <v>2119</v>
      </c>
      <c r="B15680" s="1">
        <v>43169</v>
      </c>
      <c r="C15680" t="s">
        <v>6</v>
      </c>
      <c r="D15680" t="s">
        <v>4712</v>
      </c>
      <c r="E15680"/>
      <c r="F15680" s="9">
        <v>511.63</v>
      </c>
      <c r="G15680" t="s">
        <v>4627</v>
      </c>
    </row>
    <row r="15681" spans="1:7" x14ac:dyDescent="0.25">
      <c r="A15681" s="21" t="s">
        <v>2119</v>
      </c>
      <c r="B15681" s="1">
        <v>43169</v>
      </c>
      <c r="C15681" t="s">
        <v>6</v>
      </c>
      <c r="D15681" t="s">
        <v>4713</v>
      </c>
      <c r="E15681"/>
      <c r="F15681" s="9">
        <v>90.27</v>
      </c>
      <c r="G15681" t="s">
        <v>4504</v>
      </c>
    </row>
    <row r="15682" spans="1:7" x14ac:dyDescent="0.25">
      <c r="A15682" s="21" t="s">
        <v>2119</v>
      </c>
      <c r="B15682" s="1">
        <v>43171</v>
      </c>
      <c r="C15682" t="s">
        <v>1230</v>
      </c>
      <c r="D15682" t="s">
        <v>4714</v>
      </c>
      <c r="E15682"/>
      <c r="F15682" s="9">
        <v>645.13</v>
      </c>
      <c r="G15682" t="s">
        <v>4510</v>
      </c>
    </row>
    <row r="15683" spans="1:7" x14ac:dyDescent="0.25">
      <c r="A15683" s="21" t="s">
        <v>2119</v>
      </c>
      <c r="B15683" s="1">
        <v>43171</v>
      </c>
      <c r="C15683" t="s">
        <v>1230</v>
      </c>
      <c r="D15683" t="s">
        <v>4715</v>
      </c>
      <c r="E15683"/>
      <c r="F15683" s="9">
        <v>1306.8599999999999</v>
      </c>
      <c r="G15683" t="s">
        <v>4451</v>
      </c>
    </row>
    <row r="15684" spans="1:7" x14ac:dyDescent="0.25">
      <c r="A15684" s="21" t="s">
        <v>2119</v>
      </c>
      <c r="B15684" s="1">
        <v>43171</v>
      </c>
      <c r="C15684" t="s">
        <v>6</v>
      </c>
      <c r="D15684" t="s">
        <v>4716</v>
      </c>
      <c r="E15684"/>
      <c r="F15684" s="9">
        <v>658.89</v>
      </c>
      <c r="G15684" t="s">
        <v>4627</v>
      </c>
    </row>
    <row r="15685" spans="1:7" x14ac:dyDescent="0.25">
      <c r="A15685" s="21" t="s">
        <v>2119</v>
      </c>
      <c r="B15685" s="1">
        <v>43171</v>
      </c>
      <c r="C15685" t="s">
        <v>6</v>
      </c>
      <c r="D15685" t="s">
        <v>4717</v>
      </c>
      <c r="E15685"/>
      <c r="F15685" s="9">
        <v>512.63</v>
      </c>
      <c r="G15685" t="s">
        <v>1029</v>
      </c>
    </row>
    <row r="15686" spans="1:7" x14ac:dyDescent="0.25">
      <c r="A15686" s="21" t="s">
        <v>2119</v>
      </c>
      <c r="B15686" s="25">
        <v>43171</v>
      </c>
      <c r="C15686" t="s">
        <v>1015</v>
      </c>
      <c r="D15686" t="s">
        <v>40</v>
      </c>
      <c r="E15686" s="26">
        <v>3380</v>
      </c>
      <c r="G15686" t="s">
        <v>4451</v>
      </c>
    </row>
    <row r="15687" spans="1:7" x14ac:dyDescent="0.25">
      <c r="A15687" s="21" t="s">
        <v>2119</v>
      </c>
      <c r="B15687" s="25">
        <v>43171</v>
      </c>
      <c r="C15687" t="s">
        <v>1015</v>
      </c>
      <c r="D15687" t="s">
        <v>40</v>
      </c>
      <c r="E15687" s="26">
        <v>2915</v>
      </c>
      <c r="G15687" t="s">
        <v>4510</v>
      </c>
    </row>
    <row r="15688" spans="1:7" x14ac:dyDescent="0.25">
      <c r="A15688" s="21" t="s">
        <v>2119</v>
      </c>
      <c r="B15688" s="25">
        <v>43171</v>
      </c>
      <c r="C15688" t="s">
        <v>1015</v>
      </c>
      <c r="D15688" t="s">
        <v>40</v>
      </c>
      <c r="E15688" s="26">
        <v>100</v>
      </c>
      <c r="G15688" t="s">
        <v>4738</v>
      </c>
    </row>
    <row r="15689" spans="1:7" x14ac:dyDescent="0.25">
      <c r="A15689" s="21" t="s">
        <v>2119</v>
      </c>
      <c r="B15689" s="25">
        <v>43171</v>
      </c>
      <c r="C15689" t="s">
        <v>1015</v>
      </c>
      <c r="D15689" t="s">
        <v>1382</v>
      </c>
      <c r="E15689" s="26">
        <v>3500</v>
      </c>
      <c r="G15689" t="s">
        <v>4273</v>
      </c>
    </row>
    <row r="15690" spans="1:7" x14ac:dyDescent="0.25">
      <c r="A15690" s="21" t="s">
        <v>2119</v>
      </c>
      <c r="B15690" s="25">
        <v>43171</v>
      </c>
      <c r="C15690" t="s">
        <v>1015</v>
      </c>
      <c r="D15690" t="s">
        <v>1419</v>
      </c>
      <c r="E15690" s="26">
        <v>3200</v>
      </c>
      <c r="G15690" t="s">
        <v>4547</v>
      </c>
    </row>
    <row r="15691" spans="1:7" x14ac:dyDescent="0.25">
      <c r="A15691" s="21" t="s">
        <v>2119</v>
      </c>
      <c r="B15691" s="25">
        <v>43171</v>
      </c>
      <c r="C15691" t="s">
        <v>1015</v>
      </c>
      <c r="D15691" t="s">
        <v>1216</v>
      </c>
      <c r="E15691" s="26">
        <v>230</v>
      </c>
      <c r="G15691" t="s">
        <v>4504</v>
      </c>
    </row>
    <row r="15692" spans="1:7" x14ac:dyDescent="0.25">
      <c r="A15692" s="21" t="s">
        <v>2119</v>
      </c>
      <c r="B15692" s="25">
        <v>43171</v>
      </c>
      <c r="C15692" t="s">
        <v>1015</v>
      </c>
      <c r="D15692" t="s">
        <v>1216</v>
      </c>
      <c r="E15692" s="26">
        <v>320</v>
      </c>
      <c r="G15692" t="s">
        <v>4273</v>
      </c>
    </row>
    <row r="15693" spans="1:7" x14ac:dyDescent="0.25">
      <c r="A15693" s="21" t="s">
        <v>2119</v>
      </c>
      <c r="B15693" s="25">
        <v>43171</v>
      </c>
      <c r="C15693" t="s">
        <v>1015</v>
      </c>
      <c r="D15693" t="s">
        <v>1216</v>
      </c>
      <c r="E15693" s="26">
        <v>110</v>
      </c>
      <c r="G15693" t="s">
        <v>4451</v>
      </c>
    </row>
    <row r="15694" spans="1:7" x14ac:dyDescent="0.25">
      <c r="A15694" s="21" t="s">
        <v>2119</v>
      </c>
      <c r="B15694" s="25">
        <v>43171</v>
      </c>
      <c r="C15694" t="s">
        <v>1015</v>
      </c>
      <c r="D15694" t="s">
        <v>4455</v>
      </c>
      <c r="E15694" s="26">
        <v>2500</v>
      </c>
      <c r="G15694" t="s">
        <v>4634</v>
      </c>
    </row>
    <row r="15695" spans="1:7" x14ac:dyDescent="0.25">
      <c r="A15695" s="21" t="s">
        <v>2119</v>
      </c>
      <c r="B15695" s="25">
        <v>43171</v>
      </c>
      <c r="C15695" t="s">
        <v>1015</v>
      </c>
      <c r="D15695" t="s">
        <v>4455</v>
      </c>
      <c r="E15695" s="26">
        <v>3000</v>
      </c>
      <c r="G15695" t="s">
        <v>4627</v>
      </c>
    </row>
    <row r="15696" spans="1:7" x14ac:dyDescent="0.25">
      <c r="A15696" s="21" t="s">
        <v>2119</v>
      </c>
      <c r="B15696" s="25">
        <v>43171</v>
      </c>
      <c r="C15696" t="s">
        <v>1015</v>
      </c>
      <c r="D15696" t="s">
        <v>4660</v>
      </c>
      <c r="E15696" s="26">
        <v>1440</v>
      </c>
      <c r="G15696" t="s">
        <v>4510</v>
      </c>
    </row>
    <row r="15697" spans="1:7" x14ac:dyDescent="0.25">
      <c r="A15697" s="21" t="s">
        <v>2119</v>
      </c>
      <c r="B15697" s="25">
        <v>43171</v>
      </c>
      <c r="C15697" t="s">
        <v>21</v>
      </c>
      <c r="D15697" t="s">
        <v>40</v>
      </c>
      <c r="E15697" s="26">
        <v>1395</v>
      </c>
      <c r="G15697" t="s">
        <v>4670</v>
      </c>
    </row>
    <row r="15698" spans="1:7" x14ac:dyDescent="0.25">
      <c r="A15698" s="21" t="s">
        <v>2119</v>
      </c>
      <c r="B15698" s="25">
        <v>43171</v>
      </c>
      <c r="C15698" t="s">
        <v>21</v>
      </c>
      <c r="D15698" t="s">
        <v>40</v>
      </c>
      <c r="E15698" s="26">
        <v>2650</v>
      </c>
      <c r="G15698" t="s">
        <v>4627</v>
      </c>
    </row>
    <row r="15699" spans="1:7" x14ac:dyDescent="0.25">
      <c r="A15699" s="21" t="s">
        <v>2119</v>
      </c>
      <c r="B15699" s="25">
        <v>43171</v>
      </c>
      <c r="C15699" t="s">
        <v>21</v>
      </c>
      <c r="D15699" t="s">
        <v>40</v>
      </c>
      <c r="E15699" s="26">
        <v>2400</v>
      </c>
      <c r="G15699" t="s">
        <v>4670</v>
      </c>
    </row>
    <row r="15700" spans="1:7" x14ac:dyDescent="0.25">
      <c r="A15700" s="21" t="s">
        <v>2119</v>
      </c>
      <c r="B15700" s="25">
        <v>43171</v>
      </c>
      <c r="C15700" t="s">
        <v>21</v>
      </c>
      <c r="D15700" t="s">
        <v>40</v>
      </c>
      <c r="E15700" s="26">
        <v>3000</v>
      </c>
      <c r="G15700" t="s">
        <v>4627</v>
      </c>
    </row>
    <row r="15701" spans="1:7" x14ac:dyDescent="0.25">
      <c r="A15701" s="21" t="s">
        <v>2119</v>
      </c>
      <c r="B15701" s="25">
        <v>43171</v>
      </c>
      <c r="C15701" t="s">
        <v>21</v>
      </c>
      <c r="D15701" t="s">
        <v>1382</v>
      </c>
      <c r="E15701" s="26">
        <v>3500</v>
      </c>
      <c r="G15701" t="s">
        <v>4504</v>
      </c>
    </row>
    <row r="15702" spans="1:7" x14ac:dyDescent="0.25">
      <c r="A15702" s="21" t="s">
        <v>2119</v>
      </c>
      <c r="B15702" s="1">
        <v>43172</v>
      </c>
      <c r="C15702" t="s">
        <v>1230</v>
      </c>
      <c r="D15702" t="s">
        <v>4718</v>
      </c>
      <c r="E15702"/>
      <c r="F15702" s="9">
        <v>64.58</v>
      </c>
      <c r="G15702" t="s">
        <v>4598</v>
      </c>
    </row>
    <row r="15703" spans="1:7" x14ac:dyDescent="0.25">
      <c r="A15703" s="21" t="s">
        <v>2119</v>
      </c>
      <c r="B15703" s="25">
        <v>43172</v>
      </c>
      <c r="C15703" t="s">
        <v>1015</v>
      </c>
      <c r="D15703" t="s">
        <v>1018</v>
      </c>
      <c r="E15703" s="26">
        <v>110</v>
      </c>
      <c r="G15703" t="s">
        <v>4670</v>
      </c>
    </row>
    <row r="15704" spans="1:7" x14ac:dyDescent="0.25">
      <c r="A15704" s="21" t="s">
        <v>2119</v>
      </c>
      <c r="B15704" s="25">
        <v>43172</v>
      </c>
      <c r="C15704" t="s">
        <v>1015</v>
      </c>
      <c r="D15704" t="s">
        <v>4131</v>
      </c>
      <c r="E15704" s="26">
        <v>627</v>
      </c>
      <c r="G15704" t="s">
        <v>4627</v>
      </c>
    </row>
    <row r="15705" spans="1:7" x14ac:dyDescent="0.25">
      <c r="A15705" s="21" t="s">
        <v>2119</v>
      </c>
      <c r="B15705" s="1">
        <v>43173</v>
      </c>
      <c r="C15705" t="s">
        <v>1230</v>
      </c>
      <c r="D15705" t="s">
        <v>4719</v>
      </c>
      <c r="E15705"/>
      <c r="F15705" s="9">
        <v>571.54999999999995</v>
      </c>
      <c r="G15705" t="s">
        <v>4510</v>
      </c>
    </row>
    <row r="15706" spans="1:7" x14ac:dyDescent="0.25">
      <c r="A15706" s="21" t="s">
        <v>2119</v>
      </c>
      <c r="B15706" s="1">
        <v>43173</v>
      </c>
      <c r="C15706" t="s">
        <v>1230</v>
      </c>
      <c r="D15706" t="s">
        <v>4720</v>
      </c>
      <c r="E15706"/>
      <c r="F15706" s="9">
        <v>112.28</v>
      </c>
      <c r="G15706" t="s">
        <v>4510</v>
      </c>
    </row>
    <row r="15707" spans="1:7" x14ac:dyDescent="0.25">
      <c r="A15707" s="21" t="s">
        <v>2119</v>
      </c>
      <c r="B15707" s="1">
        <v>43173</v>
      </c>
      <c r="C15707" t="s">
        <v>6</v>
      </c>
      <c r="D15707" t="s">
        <v>4721</v>
      </c>
      <c r="E15707"/>
      <c r="F15707" s="9">
        <v>57.41</v>
      </c>
      <c r="G15707" t="s">
        <v>1029</v>
      </c>
    </row>
    <row r="15708" spans="1:7" x14ac:dyDescent="0.25">
      <c r="A15708" s="21" t="s">
        <v>2119</v>
      </c>
      <c r="B15708" s="1">
        <v>43173</v>
      </c>
      <c r="C15708" t="s">
        <v>1230</v>
      </c>
      <c r="D15708" t="s">
        <v>4722</v>
      </c>
      <c r="E15708"/>
      <c r="F15708" s="9">
        <v>1632.61</v>
      </c>
      <c r="G15708" t="s">
        <v>4547</v>
      </c>
    </row>
    <row r="15709" spans="1:7" x14ac:dyDescent="0.25">
      <c r="A15709" s="21" t="s">
        <v>2119</v>
      </c>
      <c r="B15709" s="1">
        <v>43173</v>
      </c>
      <c r="C15709" t="s">
        <v>1230</v>
      </c>
      <c r="D15709" t="s">
        <v>4723</v>
      </c>
      <c r="E15709"/>
      <c r="F15709" s="9">
        <v>410.51</v>
      </c>
      <c r="G15709" t="s">
        <v>4451</v>
      </c>
    </row>
    <row r="15710" spans="1:7" x14ac:dyDescent="0.25">
      <c r="A15710" s="21" t="s">
        <v>2119</v>
      </c>
      <c r="B15710" s="25">
        <v>43173</v>
      </c>
      <c r="C15710" t="s">
        <v>6</v>
      </c>
      <c r="D15710" t="s">
        <v>1112</v>
      </c>
      <c r="F15710" s="26">
        <v>438.84</v>
      </c>
      <c r="G15710" t="s">
        <v>4627</v>
      </c>
    </row>
    <row r="15711" spans="1:7" x14ac:dyDescent="0.25">
      <c r="A15711" s="21" t="s">
        <v>2119</v>
      </c>
      <c r="B15711" s="1">
        <v>43174</v>
      </c>
      <c r="C15711" t="s">
        <v>6</v>
      </c>
      <c r="D15711" t="s">
        <v>4724</v>
      </c>
      <c r="E15711"/>
      <c r="F15711" s="9">
        <v>1226.8399999999999</v>
      </c>
      <c r="G15711" t="s">
        <v>4627</v>
      </c>
    </row>
    <row r="15712" spans="1:7" x14ac:dyDescent="0.25">
      <c r="A15712" s="21" t="s">
        <v>2119</v>
      </c>
      <c r="B15712" s="1">
        <v>43174</v>
      </c>
      <c r="C15712" t="s">
        <v>1230</v>
      </c>
      <c r="D15712" t="s">
        <v>4725</v>
      </c>
      <c r="E15712"/>
      <c r="F15712" s="9">
        <v>238.27</v>
      </c>
      <c r="G15712" t="s">
        <v>4547</v>
      </c>
    </row>
    <row r="15713" spans="1:7" x14ac:dyDescent="0.25">
      <c r="A15713" s="21" t="s">
        <v>2119</v>
      </c>
      <c r="B15713" s="1">
        <v>43174</v>
      </c>
      <c r="C15713" t="s">
        <v>1230</v>
      </c>
      <c r="D15713" t="s">
        <v>4726</v>
      </c>
      <c r="E15713"/>
      <c r="F15713" s="9">
        <v>504.91</v>
      </c>
      <c r="G15713" t="s">
        <v>4451</v>
      </c>
    </row>
    <row r="15714" spans="1:7" x14ac:dyDescent="0.25">
      <c r="A15714" s="21" t="s">
        <v>2119</v>
      </c>
      <c r="B15714" s="1">
        <v>43174</v>
      </c>
      <c r="C15714" t="s">
        <v>1230</v>
      </c>
      <c r="D15714" t="s">
        <v>4727</v>
      </c>
      <c r="E15714"/>
      <c r="F15714" s="9">
        <v>327.63</v>
      </c>
      <c r="G15714" t="s">
        <v>4273</v>
      </c>
    </row>
    <row r="15715" spans="1:7" x14ac:dyDescent="0.25">
      <c r="A15715" s="21" t="s">
        <v>2119</v>
      </c>
      <c r="B15715" s="25">
        <v>43174</v>
      </c>
      <c r="C15715" t="s">
        <v>1015</v>
      </c>
      <c r="D15715" t="s">
        <v>1018</v>
      </c>
      <c r="E15715" s="26">
        <v>110</v>
      </c>
      <c r="G15715" t="s">
        <v>4670</v>
      </c>
    </row>
    <row r="15716" spans="1:7" x14ac:dyDescent="0.25">
      <c r="A15716" s="21" t="s">
        <v>2119</v>
      </c>
      <c r="B15716" s="1">
        <v>43175</v>
      </c>
      <c r="C15716" t="s">
        <v>1230</v>
      </c>
      <c r="D15716" t="s">
        <v>4728</v>
      </c>
      <c r="E15716"/>
      <c r="F15716" s="9">
        <v>128.46</v>
      </c>
      <c r="G15716" t="s">
        <v>4510</v>
      </c>
    </row>
    <row r="15717" spans="1:7" x14ac:dyDescent="0.25">
      <c r="A15717" s="21" t="s">
        <v>2119</v>
      </c>
      <c r="B15717" s="1">
        <v>43175</v>
      </c>
      <c r="C15717" t="s">
        <v>1230</v>
      </c>
      <c r="D15717" t="s">
        <v>4729</v>
      </c>
      <c r="E15717"/>
      <c r="F15717" s="9">
        <v>204.9</v>
      </c>
      <c r="G15717" t="s">
        <v>4332</v>
      </c>
    </row>
    <row r="15718" spans="1:7" x14ac:dyDescent="0.25">
      <c r="A15718" s="21" t="s">
        <v>2119</v>
      </c>
      <c r="B15718" s="1">
        <v>43175</v>
      </c>
      <c r="C15718" t="s">
        <v>1230</v>
      </c>
      <c r="D15718" t="s">
        <v>4730</v>
      </c>
      <c r="E15718"/>
      <c r="F15718" s="9">
        <v>198.14</v>
      </c>
      <c r="G15718" t="s">
        <v>4598</v>
      </c>
    </row>
    <row r="15719" spans="1:7" x14ac:dyDescent="0.25">
      <c r="A15719" s="21" t="s">
        <v>2119</v>
      </c>
      <c r="B15719" s="25">
        <v>43175</v>
      </c>
      <c r="C15719" t="s">
        <v>1015</v>
      </c>
      <c r="D15719" t="s">
        <v>4739</v>
      </c>
      <c r="E15719" s="26">
        <v>450</v>
      </c>
      <c r="G15719" t="s">
        <v>3937</v>
      </c>
    </row>
    <row r="15720" spans="1:7" x14ac:dyDescent="0.25">
      <c r="A15720" s="21" t="s">
        <v>2119</v>
      </c>
      <c r="B15720" s="25">
        <v>43175</v>
      </c>
      <c r="C15720" t="s">
        <v>6</v>
      </c>
      <c r="D15720" t="s">
        <v>3709</v>
      </c>
      <c r="F15720" s="26">
        <v>302.97000000000003</v>
      </c>
      <c r="G15720" t="s">
        <v>4627</v>
      </c>
    </row>
    <row r="15721" spans="1:7" x14ac:dyDescent="0.25">
      <c r="A15721" s="21" t="s">
        <v>2119</v>
      </c>
      <c r="B15721" s="1">
        <v>43176</v>
      </c>
      <c r="C15721" t="s">
        <v>6</v>
      </c>
      <c r="D15721" t="s">
        <v>4731</v>
      </c>
      <c r="E15721"/>
      <c r="F15721" s="9">
        <v>93.07</v>
      </c>
      <c r="G15721" t="s">
        <v>4732</v>
      </c>
    </row>
    <row r="15722" spans="1:7" x14ac:dyDescent="0.25">
      <c r="A15722" s="21" t="s">
        <v>2119</v>
      </c>
      <c r="B15722" s="1">
        <v>43176</v>
      </c>
      <c r="C15722" t="s">
        <v>1230</v>
      </c>
      <c r="D15722" t="s">
        <v>4733</v>
      </c>
      <c r="E15722"/>
      <c r="F15722" s="9">
        <v>173.11</v>
      </c>
      <c r="G15722" t="s">
        <v>4273</v>
      </c>
    </row>
    <row r="15723" spans="1:7" x14ac:dyDescent="0.25">
      <c r="A15723" s="21" t="s">
        <v>2119</v>
      </c>
      <c r="B15723" s="1">
        <v>43178</v>
      </c>
      <c r="C15723" t="s">
        <v>6</v>
      </c>
      <c r="D15723" t="s">
        <v>4734</v>
      </c>
      <c r="E15723"/>
      <c r="F15723" s="9">
        <v>886.98</v>
      </c>
      <c r="G15723" t="s">
        <v>4703</v>
      </c>
    </row>
    <row r="15724" spans="1:7" x14ac:dyDescent="0.25">
      <c r="A15724" s="21" t="s">
        <v>2119</v>
      </c>
      <c r="B15724" s="1">
        <v>43178</v>
      </c>
      <c r="C15724" t="s">
        <v>6</v>
      </c>
      <c r="D15724"/>
      <c r="E15724"/>
      <c r="F15724" s="9">
        <v>-203.87</v>
      </c>
      <c r="G15724" t="s">
        <v>4710</v>
      </c>
    </row>
    <row r="15725" spans="1:7" x14ac:dyDescent="0.25">
      <c r="A15725" s="21" t="s">
        <v>2119</v>
      </c>
      <c r="B15725" s="1">
        <v>43178</v>
      </c>
      <c r="C15725" t="s">
        <v>1230</v>
      </c>
      <c r="D15725" t="s">
        <v>4687</v>
      </c>
      <c r="E15725"/>
      <c r="F15725" s="9">
        <v>-568.83000000000004</v>
      </c>
      <c r="G15725" t="s">
        <v>4273</v>
      </c>
    </row>
    <row r="15726" spans="1:7" x14ac:dyDescent="0.25">
      <c r="A15726" s="21" t="s">
        <v>2119</v>
      </c>
      <c r="B15726" s="1">
        <v>43178</v>
      </c>
      <c r="C15726" t="s">
        <v>1230</v>
      </c>
      <c r="D15726" t="s">
        <v>4735</v>
      </c>
      <c r="E15726"/>
      <c r="F15726" s="9">
        <v>942.99</v>
      </c>
      <c r="G15726" t="s">
        <v>4273</v>
      </c>
    </row>
    <row r="15727" spans="1:7" x14ac:dyDescent="0.25">
      <c r="A15727" s="21" t="s">
        <v>2119</v>
      </c>
      <c r="B15727" s="1">
        <v>43178</v>
      </c>
      <c r="C15727" t="s">
        <v>6</v>
      </c>
      <c r="D15727" t="s">
        <v>4736</v>
      </c>
      <c r="E15727"/>
      <c r="F15727" s="9">
        <v>547.23</v>
      </c>
      <c r="G15727" t="s">
        <v>4627</v>
      </c>
    </row>
    <row r="15728" spans="1:7" x14ac:dyDescent="0.25">
      <c r="A15728" s="21" t="s">
        <v>2119</v>
      </c>
      <c r="B15728" s="25">
        <v>43178</v>
      </c>
      <c r="C15728" t="s">
        <v>1015</v>
      </c>
      <c r="D15728" t="s">
        <v>40</v>
      </c>
      <c r="E15728" s="26">
        <v>3115</v>
      </c>
      <c r="G15728" t="s">
        <v>4634</v>
      </c>
    </row>
    <row r="15729" spans="1:7" x14ac:dyDescent="0.25">
      <c r="A15729" s="21" t="s">
        <v>2119</v>
      </c>
      <c r="B15729" s="25">
        <v>43178</v>
      </c>
      <c r="C15729" t="s">
        <v>1015</v>
      </c>
      <c r="D15729" t="s">
        <v>40</v>
      </c>
      <c r="E15729" s="26">
        <v>2250</v>
      </c>
      <c r="G15729" t="s">
        <v>4510</v>
      </c>
    </row>
    <row r="15730" spans="1:7" x14ac:dyDescent="0.25">
      <c r="A15730" s="21" t="s">
        <v>2119</v>
      </c>
      <c r="B15730" s="25">
        <v>43178</v>
      </c>
      <c r="C15730" t="s">
        <v>1015</v>
      </c>
      <c r="D15730" t="s">
        <v>40</v>
      </c>
      <c r="E15730" s="26">
        <v>300</v>
      </c>
      <c r="G15730" t="s">
        <v>4332</v>
      </c>
    </row>
    <row r="15731" spans="1:7" x14ac:dyDescent="0.25">
      <c r="A15731" s="21" t="s">
        <v>2119</v>
      </c>
      <c r="B15731" s="25">
        <v>43178</v>
      </c>
      <c r="C15731" t="s">
        <v>1015</v>
      </c>
      <c r="D15731" t="s">
        <v>1419</v>
      </c>
      <c r="E15731" s="26">
        <v>3800</v>
      </c>
      <c r="G15731" t="s">
        <v>4547</v>
      </c>
    </row>
    <row r="15732" spans="1:7" x14ac:dyDescent="0.25">
      <c r="A15732" s="21" t="s">
        <v>2119</v>
      </c>
      <c r="B15732" s="25">
        <v>43178</v>
      </c>
      <c r="C15732" t="s">
        <v>1015</v>
      </c>
      <c r="D15732" t="s">
        <v>1216</v>
      </c>
      <c r="E15732" s="26">
        <v>295</v>
      </c>
      <c r="G15732" t="s">
        <v>4634</v>
      </c>
    </row>
    <row r="15733" spans="1:7" x14ac:dyDescent="0.25">
      <c r="A15733" s="21" t="s">
        <v>2119</v>
      </c>
      <c r="B15733" s="25">
        <v>43178</v>
      </c>
      <c r="C15733" t="s">
        <v>1015</v>
      </c>
      <c r="D15733" t="s">
        <v>1216</v>
      </c>
      <c r="E15733" s="26">
        <v>260</v>
      </c>
      <c r="G15733" t="s">
        <v>4273</v>
      </c>
    </row>
    <row r="15734" spans="1:7" x14ac:dyDescent="0.25">
      <c r="A15734" s="21" t="s">
        <v>2119</v>
      </c>
      <c r="B15734" s="25">
        <v>43178</v>
      </c>
      <c r="C15734" t="s">
        <v>1015</v>
      </c>
      <c r="D15734" t="s">
        <v>1216</v>
      </c>
      <c r="E15734" s="26">
        <v>110</v>
      </c>
      <c r="G15734" t="s">
        <v>4605</v>
      </c>
    </row>
    <row r="15735" spans="1:7" x14ac:dyDescent="0.25">
      <c r="A15735" s="21" t="s">
        <v>2119</v>
      </c>
      <c r="B15735" s="25">
        <v>43178</v>
      </c>
      <c r="C15735" t="s">
        <v>21</v>
      </c>
      <c r="D15735" t="s">
        <v>40</v>
      </c>
      <c r="E15735" s="26">
        <v>2405</v>
      </c>
      <c r="G15735" t="s">
        <v>4627</v>
      </c>
    </row>
    <row r="15736" spans="1:7" x14ac:dyDescent="0.25">
      <c r="A15736" s="21" t="s">
        <v>2119</v>
      </c>
      <c r="B15736" s="25">
        <v>43178</v>
      </c>
      <c r="C15736" t="s">
        <v>21</v>
      </c>
      <c r="D15736" t="s">
        <v>40</v>
      </c>
      <c r="E15736" s="26">
        <v>885</v>
      </c>
      <c r="G15736" t="s">
        <v>4504</v>
      </c>
    </row>
    <row r="15737" spans="1:7" x14ac:dyDescent="0.25">
      <c r="A15737" s="21" t="s">
        <v>2119</v>
      </c>
      <c r="B15737" s="25">
        <v>43178</v>
      </c>
      <c r="C15737" t="s">
        <v>21</v>
      </c>
      <c r="D15737" t="s">
        <v>40</v>
      </c>
      <c r="E15737" s="26">
        <v>880</v>
      </c>
      <c r="G15737" t="s">
        <v>1029</v>
      </c>
    </row>
    <row r="15738" spans="1:7" x14ac:dyDescent="0.25">
      <c r="A15738" s="21" t="s">
        <v>2119</v>
      </c>
      <c r="B15738" s="25">
        <v>43178</v>
      </c>
      <c r="C15738" t="s">
        <v>21</v>
      </c>
      <c r="D15738" t="s">
        <v>40</v>
      </c>
      <c r="E15738" s="26">
        <v>1265</v>
      </c>
      <c r="G15738" t="s">
        <v>4703</v>
      </c>
    </row>
    <row r="15739" spans="1:7" x14ac:dyDescent="0.25">
      <c r="A15739" s="21" t="s">
        <v>2119</v>
      </c>
      <c r="B15739" s="25">
        <v>43178</v>
      </c>
      <c r="C15739" t="s">
        <v>21</v>
      </c>
      <c r="D15739" t="s">
        <v>1216</v>
      </c>
      <c r="E15739" s="26">
        <v>295</v>
      </c>
      <c r="G15739" t="s">
        <v>4703</v>
      </c>
    </row>
    <row r="15740" spans="1:7" x14ac:dyDescent="0.25">
      <c r="A15740" s="21" t="s">
        <v>2119</v>
      </c>
      <c r="B15740" s="25">
        <v>43178</v>
      </c>
      <c r="C15740" t="s">
        <v>21</v>
      </c>
      <c r="D15740" t="s">
        <v>4455</v>
      </c>
      <c r="E15740" s="26">
        <v>2000</v>
      </c>
      <c r="G15740" t="s">
        <v>4627</v>
      </c>
    </row>
    <row r="15741" spans="1:7" x14ac:dyDescent="0.25">
      <c r="A15741" s="21" t="s">
        <v>2119</v>
      </c>
      <c r="B15741" s="66">
        <v>43179</v>
      </c>
      <c r="C15741" s="63" t="s">
        <v>1230</v>
      </c>
      <c r="D15741" s="63" t="s">
        <v>4743</v>
      </c>
      <c r="E15741" s="63"/>
      <c r="F15741" s="67">
        <v>376.37</v>
      </c>
      <c r="G15741" s="63" t="s">
        <v>4742</v>
      </c>
    </row>
    <row r="15742" spans="1:7" x14ac:dyDescent="0.25">
      <c r="A15742" s="21" t="s">
        <v>2119</v>
      </c>
      <c r="B15742" s="66">
        <v>43179</v>
      </c>
      <c r="C15742" s="63" t="s">
        <v>1230</v>
      </c>
      <c r="D15742" s="63" t="s">
        <v>4744</v>
      </c>
      <c r="E15742" s="63"/>
      <c r="F15742" s="67">
        <v>288.64</v>
      </c>
      <c r="G15742" s="63" t="s">
        <v>4742</v>
      </c>
    </row>
    <row r="15743" spans="1:7" x14ac:dyDescent="0.25">
      <c r="A15743" s="21" t="s">
        <v>2119</v>
      </c>
      <c r="B15743" s="66">
        <v>43179</v>
      </c>
      <c r="C15743" s="63" t="s">
        <v>6</v>
      </c>
      <c r="D15743" s="63" t="s">
        <v>4745</v>
      </c>
      <c r="E15743" s="63"/>
      <c r="F15743" s="67">
        <v>695.9</v>
      </c>
      <c r="G15743" s="63" t="s">
        <v>4627</v>
      </c>
    </row>
    <row r="15744" spans="1:7" x14ac:dyDescent="0.25">
      <c r="A15744" s="21" t="s">
        <v>2119</v>
      </c>
      <c r="B15744" s="66">
        <v>43179</v>
      </c>
      <c r="C15744" s="63" t="s">
        <v>1230</v>
      </c>
      <c r="D15744" s="63" t="s">
        <v>4746</v>
      </c>
      <c r="E15744" s="63"/>
      <c r="F15744" s="67">
        <v>111.49</v>
      </c>
      <c r="G15744" s="63" t="s">
        <v>4547</v>
      </c>
    </row>
    <row r="15745" spans="1:7" x14ac:dyDescent="0.25">
      <c r="A15745" s="21" t="s">
        <v>2119</v>
      </c>
      <c r="B15745" s="65">
        <v>43179</v>
      </c>
      <c r="C15745" s="63" t="s">
        <v>1015</v>
      </c>
      <c r="D15745" s="63" t="s">
        <v>1018</v>
      </c>
      <c r="E15745" s="64">
        <v>130</v>
      </c>
      <c r="F15745" s="64"/>
      <c r="G15745" s="63" t="s">
        <v>2734</v>
      </c>
    </row>
    <row r="15746" spans="1:7" x14ac:dyDescent="0.25">
      <c r="A15746" s="21" t="s">
        <v>2119</v>
      </c>
      <c r="B15746" s="65">
        <v>43179</v>
      </c>
      <c r="C15746" s="63" t="s">
        <v>1015</v>
      </c>
      <c r="D15746" s="63" t="s">
        <v>3071</v>
      </c>
      <c r="E15746" s="64">
        <v>2000</v>
      </c>
      <c r="F15746" s="64"/>
      <c r="G15746" s="63" t="s">
        <v>4628</v>
      </c>
    </row>
    <row r="15747" spans="1:7" x14ac:dyDescent="0.25">
      <c r="A15747" s="21" t="s">
        <v>2119</v>
      </c>
      <c r="B15747" s="66">
        <v>43180</v>
      </c>
      <c r="C15747" s="63" t="s">
        <v>1230</v>
      </c>
      <c r="D15747" s="63" t="s">
        <v>4707</v>
      </c>
      <c r="E15747" s="63"/>
      <c r="F15747" s="67">
        <v>-105.76</v>
      </c>
      <c r="G15747" s="63" t="s">
        <v>4708</v>
      </c>
    </row>
    <row r="15748" spans="1:7" x14ac:dyDescent="0.25">
      <c r="A15748" s="21" t="s">
        <v>2119</v>
      </c>
      <c r="B15748" s="66">
        <v>43180</v>
      </c>
      <c r="C15748" s="63" t="s">
        <v>1230</v>
      </c>
      <c r="D15748" s="63" t="s">
        <v>4747</v>
      </c>
      <c r="E15748" s="63"/>
      <c r="F15748" s="67">
        <v>223.23</v>
      </c>
      <c r="G15748" s="63" t="s">
        <v>4742</v>
      </c>
    </row>
    <row r="15749" spans="1:7" x14ac:dyDescent="0.25">
      <c r="A15749" s="21" t="s">
        <v>2119</v>
      </c>
      <c r="B15749" s="66">
        <v>43180</v>
      </c>
      <c r="C15749" s="63" t="s">
        <v>1230</v>
      </c>
      <c r="D15749" s="63" t="s">
        <v>4748</v>
      </c>
      <c r="E15749" s="63"/>
      <c r="F15749" s="67">
        <v>51.12</v>
      </c>
      <c r="G15749" s="63" t="s">
        <v>4547</v>
      </c>
    </row>
    <row r="15750" spans="1:7" x14ac:dyDescent="0.25">
      <c r="A15750" s="21" t="s">
        <v>2119</v>
      </c>
      <c r="B15750" s="25">
        <v>43180</v>
      </c>
      <c r="C15750" s="63" t="s">
        <v>21</v>
      </c>
      <c r="D15750" s="63" t="s">
        <v>3504</v>
      </c>
      <c r="E15750" s="26">
        <v>1800</v>
      </c>
      <c r="G15750" s="63" t="s">
        <v>4703</v>
      </c>
    </row>
    <row r="15751" spans="1:7" x14ac:dyDescent="0.25">
      <c r="A15751" s="21" t="s">
        <v>2119</v>
      </c>
      <c r="B15751" s="66">
        <v>43181</v>
      </c>
      <c r="C15751" s="63" t="s">
        <v>1230</v>
      </c>
      <c r="D15751" s="63" t="s">
        <v>4749</v>
      </c>
      <c r="E15751" s="63"/>
      <c r="F15751" s="67">
        <v>38.979999999999997</v>
      </c>
      <c r="G15751" s="63" t="s">
        <v>4742</v>
      </c>
    </row>
    <row r="15752" spans="1:7" x14ac:dyDescent="0.25">
      <c r="A15752" s="21" t="s">
        <v>2119</v>
      </c>
      <c r="B15752" s="66">
        <v>43181</v>
      </c>
      <c r="C15752" s="63" t="s">
        <v>1230</v>
      </c>
      <c r="D15752" s="63" t="s">
        <v>4750</v>
      </c>
      <c r="E15752" s="63"/>
      <c r="F15752" s="67">
        <v>348.62</v>
      </c>
      <c r="G15752" s="63" t="s">
        <v>4742</v>
      </c>
    </row>
    <row r="15753" spans="1:7" x14ac:dyDescent="0.25">
      <c r="A15753" s="21" t="s">
        <v>2119</v>
      </c>
      <c r="B15753" s="66">
        <v>43181</v>
      </c>
      <c r="C15753" s="63" t="s">
        <v>1230</v>
      </c>
      <c r="D15753" s="63" t="s">
        <v>4751</v>
      </c>
      <c r="E15753" s="63"/>
      <c r="F15753" s="67">
        <v>302.16000000000003</v>
      </c>
      <c r="G15753" s="63" t="s">
        <v>4547</v>
      </c>
    </row>
    <row r="15754" spans="1:7" x14ac:dyDescent="0.25">
      <c r="A15754" s="21" t="s">
        <v>2119</v>
      </c>
      <c r="B15754" s="66">
        <v>43181</v>
      </c>
      <c r="C15754" s="63" t="s">
        <v>6</v>
      </c>
      <c r="D15754" s="63" t="s">
        <v>4752</v>
      </c>
      <c r="E15754" s="63"/>
      <c r="F15754" s="67">
        <v>8020.26</v>
      </c>
      <c r="G15754" s="63" t="s">
        <v>4753</v>
      </c>
    </row>
    <row r="15755" spans="1:7" x14ac:dyDescent="0.25">
      <c r="A15755" s="21" t="s">
        <v>2119</v>
      </c>
      <c r="B15755" s="66">
        <v>43181</v>
      </c>
      <c r="C15755" s="63" t="s">
        <v>1230</v>
      </c>
      <c r="D15755" s="63" t="s">
        <v>4754</v>
      </c>
      <c r="E15755" s="63"/>
      <c r="F15755" s="67">
        <v>42.34</v>
      </c>
      <c r="G15755" s="63" t="s">
        <v>4586</v>
      </c>
    </row>
    <row r="15756" spans="1:7" x14ac:dyDescent="0.25">
      <c r="A15756" s="21" t="s">
        <v>2119</v>
      </c>
      <c r="B15756" s="65">
        <v>43181</v>
      </c>
      <c r="C15756" s="63" t="s">
        <v>1015</v>
      </c>
      <c r="D15756" s="63" t="s">
        <v>1018</v>
      </c>
      <c r="E15756" s="64">
        <v>110</v>
      </c>
      <c r="F15756" s="64"/>
      <c r="G15756" s="63" t="s">
        <v>2121</v>
      </c>
    </row>
    <row r="15757" spans="1:7" x14ac:dyDescent="0.25">
      <c r="A15757" s="21" t="s">
        <v>2119</v>
      </c>
      <c r="B15757" s="25">
        <v>43181</v>
      </c>
      <c r="C15757" s="63" t="s">
        <v>1015</v>
      </c>
      <c r="D15757" s="63" t="s">
        <v>4803</v>
      </c>
      <c r="E15757" s="26">
        <v>6000</v>
      </c>
      <c r="G15757" s="63" t="s">
        <v>2734</v>
      </c>
    </row>
    <row r="15758" spans="1:7" x14ac:dyDescent="0.25">
      <c r="A15758" s="21" t="s">
        <v>2119</v>
      </c>
      <c r="B15758" s="25">
        <v>43181</v>
      </c>
      <c r="C15758" s="63" t="s">
        <v>1015</v>
      </c>
      <c r="D15758" s="63" t="s">
        <v>4131</v>
      </c>
      <c r="E15758" s="26">
        <v>4068</v>
      </c>
      <c r="G15758" s="63" t="s">
        <v>4273</v>
      </c>
    </row>
    <row r="15759" spans="1:7" x14ac:dyDescent="0.25">
      <c r="A15759" s="21" t="s">
        <v>2119</v>
      </c>
      <c r="B15759" s="25">
        <v>43181</v>
      </c>
      <c r="C15759" t="s">
        <v>6</v>
      </c>
      <c r="D15759" t="s">
        <v>1112</v>
      </c>
      <c r="F15759" s="26">
        <v>2828.88</v>
      </c>
      <c r="G15759" t="s">
        <v>4809</v>
      </c>
    </row>
    <row r="15760" spans="1:7" x14ac:dyDescent="0.25">
      <c r="A15760" s="21" t="s">
        <v>2119</v>
      </c>
      <c r="B15760" s="66">
        <v>43182</v>
      </c>
      <c r="C15760" s="63" t="s">
        <v>1230</v>
      </c>
      <c r="D15760" s="63" t="s">
        <v>4755</v>
      </c>
      <c r="E15760" s="63"/>
      <c r="F15760" s="67">
        <v>231.16</v>
      </c>
      <c r="G15760" s="63" t="s">
        <v>4273</v>
      </c>
    </row>
    <row r="15761" spans="1:7" x14ac:dyDescent="0.25">
      <c r="A15761" s="21" t="s">
        <v>2119</v>
      </c>
      <c r="B15761" s="66">
        <v>43182</v>
      </c>
      <c r="C15761" s="63" t="s">
        <v>1230</v>
      </c>
      <c r="D15761" s="63" t="s">
        <v>4756</v>
      </c>
      <c r="E15761" s="63"/>
      <c r="F15761" s="67">
        <v>217.25</v>
      </c>
      <c r="G15761" s="63" t="s">
        <v>4273</v>
      </c>
    </row>
    <row r="15762" spans="1:7" x14ac:dyDescent="0.25">
      <c r="A15762" s="21" t="s">
        <v>2119</v>
      </c>
      <c r="B15762" s="66">
        <v>43182</v>
      </c>
      <c r="C15762" s="63" t="s">
        <v>1230</v>
      </c>
      <c r="D15762" s="63"/>
      <c r="E15762" s="63"/>
      <c r="F15762" s="67">
        <v>-54.7</v>
      </c>
      <c r="G15762" s="63" t="s">
        <v>2734</v>
      </c>
    </row>
    <row r="15763" spans="1:7" x14ac:dyDescent="0.25">
      <c r="A15763" s="21" t="s">
        <v>2119</v>
      </c>
      <c r="B15763" s="66">
        <v>43182</v>
      </c>
      <c r="C15763" s="63" t="s">
        <v>1230</v>
      </c>
      <c r="D15763" s="63" t="s">
        <v>4757</v>
      </c>
      <c r="E15763" s="63"/>
      <c r="F15763" s="67">
        <v>253.26</v>
      </c>
      <c r="G15763" s="63" t="s">
        <v>4273</v>
      </c>
    </row>
    <row r="15764" spans="1:7" x14ac:dyDescent="0.25">
      <c r="A15764" s="21" t="s">
        <v>2119</v>
      </c>
      <c r="B15764" s="66">
        <v>43182</v>
      </c>
      <c r="C15764" s="63" t="s">
        <v>6</v>
      </c>
      <c r="D15764" s="63" t="s">
        <v>4758</v>
      </c>
      <c r="E15764" s="63"/>
      <c r="F15764" s="67">
        <v>700.52</v>
      </c>
      <c r="G15764" s="63" t="s">
        <v>4703</v>
      </c>
    </row>
    <row r="15765" spans="1:7" x14ac:dyDescent="0.25">
      <c r="A15765" s="21" t="s">
        <v>2119</v>
      </c>
      <c r="B15765" s="25">
        <v>43182</v>
      </c>
      <c r="C15765" s="63" t="s">
        <v>1015</v>
      </c>
      <c r="D15765" s="63" t="s">
        <v>255</v>
      </c>
      <c r="E15765" s="26">
        <v>2000</v>
      </c>
      <c r="G15765" s="63" t="s">
        <v>4451</v>
      </c>
    </row>
    <row r="15766" spans="1:7" x14ac:dyDescent="0.25">
      <c r="A15766" s="21" t="s">
        <v>2119</v>
      </c>
      <c r="B15766" s="25">
        <v>43182</v>
      </c>
      <c r="C15766" s="63" t="s">
        <v>1015</v>
      </c>
      <c r="D15766" s="63" t="s">
        <v>255</v>
      </c>
      <c r="E15766" s="26">
        <v>2000</v>
      </c>
      <c r="G15766" s="63" t="s">
        <v>4627</v>
      </c>
    </row>
    <row r="15767" spans="1:7" x14ac:dyDescent="0.25">
      <c r="A15767" s="21" t="s">
        <v>2119</v>
      </c>
      <c r="B15767" s="25">
        <v>43182</v>
      </c>
      <c r="C15767" s="63" t="s">
        <v>1015</v>
      </c>
      <c r="D15767" s="63" t="s">
        <v>1382</v>
      </c>
      <c r="E15767" s="26">
        <v>2800</v>
      </c>
      <c r="G15767" s="63" t="s">
        <v>4273</v>
      </c>
    </row>
    <row r="15768" spans="1:7" x14ac:dyDescent="0.25">
      <c r="A15768" s="21" t="s">
        <v>2119</v>
      </c>
      <c r="B15768" s="25">
        <v>43182</v>
      </c>
      <c r="C15768" t="s">
        <v>6</v>
      </c>
      <c r="D15768" t="s">
        <v>1112</v>
      </c>
      <c r="F15768" s="26">
        <v>1764.12</v>
      </c>
      <c r="G15768" t="s">
        <v>4753</v>
      </c>
    </row>
    <row r="15769" spans="1:7" x14ac:dyDescent="0.25">
      <c r="A15769" s="21" t="s">
        <v>2119</v>
      </c>
      <c r="B15769" s="66">
        <v>43183</v>
      </c>
      <c r="C15769" s="63" t="s">
        <v>6</v>
      </c>
      <c r="D15769" s="63" t="s">
        <v>4759</v>
      </c>
      <c r="E15769" s="63"/>
      <c r="F15769" s="67">
        <v>1158.96</v>
      </c>
      <c r="G15769" s="63" t="s">
        <v>4703</v>
      </c>
    </row>
    <row r="15770" spans="1:7" x14ac:dyDescent="0.25">
      <c r="A15770" s="21" t="s">
        <v>2119</v>
      </c>
      <c r="B15770" s="66">
        <v>43183</v>
      </c>
      <c r="C15770" s="63" t="s">
        <v>1230</v>
      </c>
      <c r="D15770" s="63" t="s">
        <v>4760</v>
      </c>
      <c r="E15770" s="63"/>
      <c r="F15770" s="67">
        <v>1268.48</v>
      </c>
      <c r="G15770" s="63" t="s">
        <v>4547</v>
      </c>
    </row>
    <row r="15771" spans="1:7" x14ac:dyDescent="0.25">
      <c r="A15771" s="21" t="s">
        <v>2119</v>
      </c>
      <c r="B15771" s="66">
        <v>43183</v>
      </c>
      <c r="C15771" s="63" t="s">
        <v>6</v>
      </c>
      <c r="D15771" s="63" t="s">
        <v>4761</v>
      </c>
      <c r="E15771" s="63"/>
      <c r="F15771" s="67">
        <v>858.92</v>
      </c>
      <c r="G15771" s="63" t="s">
        <v>331</v>
      </c>
    </row>
    <row r="15772" spans="1:7" x14ac:dyDescent="0.25">
      <c r="A15772" s="21" t="s">
        <v>2119</v>
      </c>
      <c r="B15772" s="66">
        <v>43185</v>
      </c>
      <c r="C15772" s="63" t="s">
        <v>6</v>
      </c>
      <c r="D15772" s="63" t="s">
        <v>4762</v>
      </c>
      <c r="E15772" s="63"/>
      <c r="F15772" s="67">
        <v>222.35</v>
      </c>
      <c r="G15772" s="63" t="s">
        <v>4627</v>
      </c>
    </row>
    <row r="15773" spans="1:7" x14ac:dyDescent="0.25">
      <c r="A15773" s="21" t="s">
        <v>2119</v>
      </c>
      <c r="B15773" s="66">
        <v>43185</v>
      </c>
      <c r="C15773" s="63" t="s">
        <v>1230</v>
      </c>
      <c r="D15773" s="63" t="s">
        <v>4763</v>
      </c>
      <c r="E15773" s="63"/>
      <c r="F15773" s="67">
        <v>811.25</v>
      </c>
      <c r="G15773" s="63" t="s">
        <v>4547</v>
      </c>
    </row>
    <row r="15774" spans="1:7" x14ac:dyDescent="0.25">
      <c r="A15774" s="21" t="s">
        <v>2119</v>
      </c>
      <c r="B15774" s="66">
        <v>43185</v>
      </c>
      <c r="C15774" s="63" t="s">
        <v>1230</v>
      </c>
      <c r="D15774" s="63" t="s">
        <v>4764</v>
      </c>
      <c r="E15774" s="63"/>
      <c r="F15774" s="67">
        <v>92.63</v>
      </c>
      <c r="G15774" s="63" t="s">
        <v>4547</v>
      </c>
    </row>
    <row r="15775" spans="1:7" x14ac:dyDescent="0.25">
      <c r="A15775" s="21" t="s">
        <v>2119</v>
      </c>
      <c r="B15775" s="66">
        <v>43185</v>
      </c>
      <c r="C15775" s="63">
        <v>3014551503</v>
      </c>
      <c r="D15775" s="63" t="s">
        <v>4765</v>
      </c>
      <c r="E15775" s="63"/>
      <c r="F15775" s="67">
        <v>181.05</v>
      </c>
      <c r="G15775" s="63" t="s">
        <v>1362</v>
      </c>
    </row>
    <row r="15776" spans="1:7" x14ac:dyDescent="0.25">
      <c r="A15776" s="21" t="s">
        <v>2119</v>
      </c>
      <c r="B15776" s="25">
        <v>43185</v>
      </c>
      <c r="C15776" s="63" t="s">
        <v>1015</v>
      </c>
      <c r="D15776" s="63" t="s">
        <v>3707</v>
      </c>
      <c r="E15776" s="26">
        <v>1700</v>
      </c>
      <c r="G15776" s="63" t="s">
        <v>4273</v>
      </c>
    </row>
    <row r="15777" spans="1:7" x14ac:dyDescent="0.25">
      <c r="A15777" s="21" t="s">
        <v>2119</v>
      </c>
      <c r="B15777" s="25">
        <v>43185</v>
      </c>
      <c r="C15777" s="63" t="s">
        <v>1015</v>
      </c>
      <c r="D15777" s="63" t="s">
        <v>1382</v>
      </c>
      <c r="E15777" s="26">
        <v>5000</v>
      </c>
      <c r="G15777" s="63" t="s">
        <v>4273</v>
      </c>
    </row>
    <row r="15778" spans="1:7" x14ac:dyDescent="0.25">
      <c r="A15778" s="21" t="s">
        <v>2119</v>
      </c>
      <c r="B15778" s="25">
        <v>43185</v>
      </c>
      <c r="C15778" s="63" t="s">
        <v>1015</v>
      </c>
      <c r="D15778" s="63" t="s">
        <v>1419</v>
      </c>
      <c r="E15778" s="26">
        <v>3400</v>
      </c>
      <c r="G15778" s="63" t="s">
        <v>4547</v>
      </c>
    </row>
    <row r="15779" spans="1:7" x14ac:dyDescent="0.25">
      <c r="A15779" s="21" t="s">
        <v>2119</v>
      </c>
      <c r="B15779" s="25">
        <v>43185</v>
      </c>
      <c r="C15779" s="63" t="s">
        <v>1015</v>
      </c>
      <c r="D15779" s="63" t="s">
        <v>40</v>
      </c>
      <c r="E15779" s="26">
        <v>1095</v>
      </c>
      <c r="G15779" s="63" t="s">
        <v>4742</v>
      </c>
    </row>
    <row r="15780" spans="1:7" x14ac:dyDescent="0.25">
      <c r="A15780" s="21" t="s">
        <v>2119</v>
      </c>
      <c r="B15780" s="25">
        <v>43185</v>
      </c>
      <c r="C15780" s="63" t="s">
        <v>1015</v>
      </c>
      <c r="D15780" s="63" t="s">
        <v>40</v>
      </c>
      <c r="E15780" s="26">
        <v>275</v>
      </c>
      <c r="G15780" s="63" t="s">
        <v>4510</v>
      </c>
    </row>
    <row r="15781" spans="1:7" x14ac:dyDescent="0.25">
      <c r="A15781" s="21" t="s">
        <v>2119</v>
      </c>
      <c r="B15781" s="25">
        <v>43185</v>
      </c>
      <c r="C15781" s="63" t="s">
        <v>1015</v>
      </c>
      <c r="D15781" s="63" t="s">
        <v>1216</v>
      </c>
      <c r="E15781" s="26">
        <v>120</v>
      </c>
      <c r="G15781" s="63" t="s">
        <v>4742</v>
      </c>
    </row>
    <row r="15782" spans="1:7" x14ac:dyDescent="0.25">
      <c r="A15782" s="21" t="s">
        <v>2119</v>
      </c>
      <c r="B15782" s="25">
        <v>43185</v>
      </c>
      <c r="C15782" s="63" t="s">
        <v>1015</v>
      </c>
      <c r="D15782" s="63" t="s">
        <v>1216</v>
      </c>
      <c r="E15782" s="26">
        <v>120</v>
      </c>
      <c r="G15782" s="63" t="s">
        <v>4273</v>
      </c>
    </row>
    <row r="15783" spans="1:7" x14ac:dyDescent="0.25">
      <c r="A15783" s="21" t="s">
        <v>2119</v>
      </c>
      <c r="B15783" s="25">
        <v>43185</v>
      </c>
      <c r="C15783" s="63" t="s">
        <v>1015</v>
      </c>
      <c r="D15783" s="63" t="s">
        <v>452</v>
      </c>
      <c r="E15783" s="26">
        <v>2100</v>
      </c>
      <c r="G15783" s="63" t="s">
        <v>4742</v>
      </c>
    </row>
    <row r="15784" spans="1:7" x14ac:dyDescent="0.25">
      <c r="A15784" s="21" t="s">
        <v>2119</v>
      </c>
      <c r="B15784" s="25">
        <v>43185</v>
      </c>
      <c r="C15784" s="63" t="s">
        <v>21</v>
      </c>
      <c r="D15784" s="63" t="s">
        <v>40</v>
      </c>
      <c r="E15784" s="26">
        <v>2085</v>
      </c>
      <c r="G15784" t="s">
        <v>4703</v>
      </c>
    </row>
    <row r="15785" spans="1:7" x14ac:dyDescent="0.25">
      <c r="A15785" s="21" t="s">
        <v>2119</v>
      </c>
      <c r="B15785" s="25">
        <v>43185</v>
      </c>
      <c r="C15785" s="63" t="s">
        <v>21</v>
      </c>
      <c r="D15785" s="63" t="s">
        <v>40</v>
      </c>
      <c r="E15785" s="26">
        <v>5240</v>
      </c>
      <c r="G15785" s="63" t="s">
        <v>4753</v>
      </c>
    </row>
    <row r="15786" spans="1:7" x14ac:dyDescent="0.25">
      <c r="A15786" s="21" t="s">
        <v>2119</v>
      </c>
      <c r="B15786" s="25">
        <v>43185</v>
      </c>
      <c r="C15786" s="63" t="s">
        <v>21</v>
      </c>
      <c r="D15786" s="63" t="s">
        <v>40</v>
      </c>
      <c r="E15786" s="26">
        <v>350</v>
      </c>
      <c r="G15786" t="s">
        <v>331</v>
      </c>
    </row>
    <row r="15787" spans="1:7" x14ac:dyDescent="0.25">
      <c r="A15787" s="21" t="s">
        <v>2119</v>
      </c>
      <c r="B15787" s="25">
        <v>43185</v>
      </c>
      <c r="C15787" s="63" t="s">
        <v>21</v>
      </c>
      <c r="D15787" s="63" t="s">
        <v>1216</v>
      </c>
      <c r="E15787" s="26">
        <v>260</v>
      </c>
      <c r="G15787" t="s">
        <v>4703</v>
      </c>
    </row>
    <row r="15788" spans="1:7" x14ac:dyDescent="0.25">
      <c r="A15788" s="21" t="s">
        <v>2119</v>
      </c>
      <c r="B15788" s="25">
        <v>43185</v>
      </c>
      <c r="C15788" s="63" t="s">
        <v>21</v>
      </c>
      <c r="D15788" s="63" t="s">
        <v>2675</v>
      </c>
      <c r="E15788" s="26">
        <v>3000</v>
      </c>
      <c r="G15788" t="s">
        <v>4703</v>
      </c>
    </row>
    <row r="15789" spans="1:7" x14ac:dyDescent="0.25">
      <c r="A15789" s="21" t="s">
        <v>2119</v>
      </c>
      <c r="B15789" s="25">
        <v>43185</v>
      </c>
      <c r="C15789" t="s">
        <v>6</v>
      </c>
      <c r="D15789" t="s">
        <v>1112</v>
      </c>
      <c r="F15789" s="26">
        <v>178.27</v>
      </c>
      <c r="G15789" t="s">
        <v>4753</v>
      </c>
    </row>
    <row r="15790" spans="1:7" x14ac:dyDescent="0.25">
      <c r="A15790" s="21" t="s">
        <v>2119</v>
      </c>
      <c r="B15790" s="25">
        <v>43185</v>
      </c>
      <c r="C15790" t="s">
        <v>6</v>
      </c>
      <c r="D15790" t="s">
        <v>216</v>
      </c>
      <c r="F15790" s="26">
        <v>479.59</v>
      </c>
      <c r="G15790" t="s">
        <v>4547</v>
      </c>
    </row>
    <row r="15791" spans="1:7" x14ac:dyDescent="0.25">
      <c r="A15791" s="21" t="s">
        <v>2119</v>
      </c>
      <c r="B15791" s="66">
        <v>43186</v>
      </c>
      <c r="C15791" s="63" t="s">
        <v>1230</v>
      </c>
      <c r="D15791" s="63" t="s">
        <v>4766</v>
      </c>
      <c r="E15791" s="63"/>
      <c r="F15791" s="67">
        <v>34.880000000000003</v>
      </c>
      <c r="G15791" s="63" t="s">
        <v>4547</v>
      </c>
    </row>
    <row r="15792" spans="1:7" x14ac:dyDescent="0.25">
      <c r="A15792" s="21" t="s">
        <v>2119</v>
      </c>
      <c r="B15792" s="66">
        <v>43186</v>
      </c>
      <c r="C15792" s="63" t="s">
        <v>1230</v>
      </c>
      <c r="D15792" s="63" t="s">
        <v>4767</v>
      </c>
      <c r="E15792" s="63"/>
      <c r="F15792" s="67">
        <v>398.84</v>
      </c>
      <c r="G15792" s="63" t="s">
        <v>4273</v>
      </c>
    </row>
    <row r="15793" spans="1:7" x14ac:dyDescent="0.25">
      <c r="A15793" s="21" t="s">
        <v>2119</v>
      </c>
      <c r="B15793" s="66">
        <v>43186</v>
      </c>
      <c r="C15793" s="63" t="s">
        <v>1230</v>
      </c>
      <c r="D15793" s="63" t="s">
        <v>4768</v>
      </c>
      <c r="E15793" s="63"/>
      <c r="F15793" s="67">
        <v>1094.52</v>
      </c>
      <c r="G15793" s="63" t="s">
        <v>4769</v>
      </c>
    </row>
    <row r="15794" spans="1:7" x14ac:dyDescent="0.25">
      <c r="A15794" s="21" t="s">
        <v>2119</v>
      </c>
      <c r="B15794" s="66">
        <v>43186</v>
      </c>
      <c r="C15794" s="63" t="s">
        <v>6</v>
      </c>
      <c r="D15794" s="63" t="s">
        <v>4770</v>
      </c>
      <c r="E15794" s="63"/>
      <c r="F15794" s="67">
        <v>899.18</v>
      </c>
      <c r="G15794" s="63" t="s">
        <v>4753</v>
      </c>
    </row>
    <row r="15795" spans="1:7" x14ac:dyDescent="0.25">
      <c r="A15795" s="21" t="s">
        <v>2119</v>
      </c>
      <c r="B15795" s="25">
        <v>43186</v>
      </c>
      <c r="C15795" s="63" t="s">
        <v>1015</v>
      </c>
      <c r="D15795" s="63" t="s">
        <v>1018</v>
      </c>
      <c r="E15795" s="26">
        <v>130</v>
      </c>
      <c r="G15795" s="63" t="s">
        <v>2734</v>
      </c>
    </row>
    <row r="15796" spans="1:7" x14ac:dyDescent="0.25">
      <c r="A15796" s="21" t="s">
        <v>2119</v>
      </c>
      <c r="B15796" s="25">
        <v>43186</v>
      </c>
      <c r="C15796" s="63" t="s">
        <v>1015</v>
      </c>
      <c r="D15796" s="63" t="s">
        <v>1018</v>
      </c>
      <c r="E15796" s="26">
        <v>130</v>
      </c>
      <c r="G15796" s="63" t="s">
        <v>2734</v>
      </c>
    </row>
    <row r="15797" spans="1:7" x14ac:dyDescent="0.25">
      <c r="A15797" s="21" t="s">
        <v>2119</v>
      </c>
      <c r="B15797" s="25">
        <v>43186</v>
      </c>
      <c r="C15797" t="s">
        <v>6</v>
      </c>
      <c r="D15797" t="s">
        <v>216</v>
      </c>
      <c r="F15797" s="26">
        <v>96.93</v>
      </c>
      <c r="G15797" t="s">
        <v>4753</v>
      </c>
    </row>
    <row r="15798" spans="1:7" x14ac:dyDescent="0.25">
      <c r="A15798" s="21" t="s">
        <v>2119</v>
      </c>
      <c r="B15798" s="66">
        <v>43187</v>
      </c>
      <c r="C15798" s="63" t="s">
        <v>1230</v>
      </c>
      <c r="D15798" s="63" t="s">
        <v>4771</v>
      </c>
      <c r="E15798" s="63"/>
      <c r="F15798" s="67">
        <v>508.56</v>
      </c>
      <c r="G15798" s="63" t="s">
        <v>4598</v>
      </c>
    </row>
    <row r="15799" spans="1:7" x14ac:dyDescent="0.25">
      <c r="A15799" s="21" t="s">
        <v>2119</v>
      </c>
      <c r="B15799" s="66">
        <v>43187</v>
      </c>
      <c r="C15799" s="63" t="s">
        <v>6</v>
      </c>
      <c r="D15799" s="63" t="s">
        <v>4772</v>
      </c>
      <c r="E15799" s="63"/>
      <c r="F15799" s="67">
        <v>545.30999999999995</v>
      </c>
      <c r="G15799" s="63" t="s">
        <v>4753</v>
      </c>
    </row>
    <row r="15800" spans="1:7" x14ac:dyDescent="0.25">
      <c r="A15800" s="21" t="s">
        <v>2119</v>
      </c>
      <c r="B15800" s="25">
        <v>43187</v>
      </c>
      <c r="C15800" s="63" t="s">
        <v>1015</v>
      </c>
      <c r="D15800" s="63" t="s">
        <v>1216</v>
      </c>
      <c r="E15800" s="26">
        <v>650</v>
      </c>
      <c r="G15800" s="63" t="s">
        <v>4804</v>
      </c>
    </row>
    <row r="15801" spans="1:7" x14ac:dyDescent="0.25">
      <c r="A15801" s="21" t="s">
        <v>2119</v>
      </c>
      <c r="B15801" s="25">
        <v>43187</v>
      </c>
      <c r="C15801" s="63" t="s">
        <v>1015</v>
      </c>
      <c r="D15801" s="63" t="s">
        <v>947</v>
      </c>
      <c r="E15801" s="26">
        <v>2170</v>
      </c>
      <c r="G15801" s="63" t="s">
        <v>4332</v>
      </c>
    </row>
    <row r="15802" spans="1:7" x14ac:dyDescent="0.25">
      <c r="A15802" s="21" t="s">
        <v>2119</v>
      </c>
      <c r="B15802" s="25">
        <v>43187</v>
      </c>
      <c r="C15802" s="63" t="s">
        <v>1015</v>
      </c>
      <c r="D15802" s="63" t="s">
        <v>947</v>
      </c>
      <c r="E15802" s="26">
        <v>2565</v>
      </c>
      <c r="G15802" s="63" t="s">
        <v>4634</v>
      </c>
    </row>
    <row r="15803" spans="1:7" x14ac:dyDescent="0.25">
      <c r="A15803" s="21" t="s">
        <v>2119</v>
      </c>
      <c r="B15803" s="25">
        <v>43187</v>
      </c>
      <c r="C15803" s="63" t="s">
        <v>1015</v>
      </c>
      <c r="D15803" s="63" t="s">
        <v>947</v>
      </c>
      <c r="E15803" s="26">
        <v>900</v>
      </c>
      <c r="G15803" s="63" t="s">
        <v>1144</v>
      </c>
    </row>
    <row r="15804" spans="1:7" x14ac:dyDescent="0.25">
      <c r="A15804" s="21" t="s">
        <v>2119</v>
      </c>
      <c r="B15804" s="25">
        <v>43187</v>
      </c>
      <c r="C15804" s="63" t="s">
        <v>1015</v>
      </c>
      <c r="D15804" s="63" t="s">
        <v>947</v>
      </c>
      <c r="E15804" s="26">
        <v>3285</v>
      </c>
      <c r="G15804" s="63" t="s">
        <v>4157</v>
      </c>
    </row>
    <row r="15805" spans="1:7" x14ac:dyDescent="0.25">
      <c r="A15805" s="21" t="s">
        <v>2119</v>
      </c>
      <c r="B15805" s="25">
        <v>43187</v>
      </c>
      <c r="C15805" s="63" t="s">
        <v>1015</v>
      </c>
      <c r="D15805" s="63" t="s">
        <v>947</v>
      </c>
      <c r="E15805" s="26">
        <v>1350</v>
      </c>
      <c r="G15805" s="63" t="s">
        <v>4510</v>
      </c>
    </row>
    <row r="15806" spans="1:7" x14ac:dyDescent="0.25">
      <c r="A15806" s="21" t="s">
        <v>2119</v>
      </c>
      <c r="B15806" s="25">
        <v>43187</v>
      </c>
      <c r="C15806" s="63" t="s">
        <v>1015</v>
      </c>
      <c r="D15806" s="63" t="s">
        <v>947</v>
      </c>
      <c r="E15806" s="26">
        <v>1315</v>
      </c>
      <c r="G15806" s="63" t="s">
        <v>3870</v>
      </c>
    </row>
    <row r="15807" spans="1:7" x14ac:dyDescent="0.25">
      <c r="A15807" s="21" t="s">
        <v>2119</v>
      </c>
      <c r="B15807" s="25">
        <v>43187</v>
      </c>
      <c r="C15807" s="63" t="s">
        <v>1015</v>
      </c>
      <c r="D15807" s="63" t="s">
        <v>947</v>
      </c>
      <c r="E15807" s="26">
        <v>2655</v>
      </c>
      <c r="G15807" s="63" t="s">
        <v>4628</v>
      </c>
    </row>
    <row r="15808" spans="1:7" x14ac:dyDescent="0.25">
      <c r="A15808" s="21" t="s">
        <v>2119</v>
      </c>
      <c r="B15808" s="25">
        <v>43187</v>
      </c>
      <c r="C15808" s="63" t="s">
        <v>1015</v>
      </c>
      <c r="D15808" s="63" t="s">
        <v>947</v>
      </c>
      <c r="E15808" s="26">
        <v>2610</v>
      </c>
      <c r="G15808" s="63" t="s">
        <v>4273</v>
      </c>
    </row>
    <row r="15809" spans="1:7" x14ac:dyDescent="0.25">
      <c r="A15809" s="21" t="s">
        <v>2119</v>
      </c>
      <c r="B15809" s="25">
        <v>43187</v>
      </c>
      <c r="C15809" s="63" t="s">
        <v>21</v>
      </c>
      <c r="D15809" s="63" t="s">
        <v>1216</v>
      </c>
      <c r="E15809" s="26">
        <v>330</v>
      </c>
      <c r="G15809" t="s">
        <v>4703</v>
      </c>
    </row>
    <row r="15810" spans="1:7" x14ac:dyDescent="0.25">
      <c r="A15810" s="21" t="s">
        <v>2119</v>
      </c>
      <c r="B15810" s="25">
        <v>43187</v>
      </c>
      <c r="C15810" s="63" t="s">
        <v>21</v>
      </c>
      <c r="D15810" s="63" t="s">
        <v>1216</v>
      </c>
      <c r="E15810" s="26">
        <v>240</v>
      </c>
      <c r="G15810" t="s">
        <v>4627</v>
      </c>
    </row>
    <row r="15811" spans="1:7" x14ac:dyDescent="0.25">
      <c r="A15811" s="21" t="s">
        <v>2119</v>
      </c>
      <c r="B15811" s="25">
        <v>43187</v>
      </c>
      <c r="C15811" s="63" t="s">
        <v>21</v>
      </c>
      <c r="D15811" s="63" t="s">
        <v>4808</v>
      </c>
      <c r="E15811" s="26">
        <v>3330</v>
      </c>
      <c r="G15811" t="s">
        <v>4504</v>
      </c>
    </row>
    <row r="15812" spans="1:7" x14ac:dyDescent="0.25">
      <c r="A15812" s="21" t="s">
        <v>2119</v>
      </c>
      <c r="B15812" s="25">
        <v>43187</v>
      </c>
      <c r="C15812" s="63" t="s">
        <v>21</v>
      </c>
      <c r="D15812" s="63" t="s">
        <v>4808</v>
      </c>
      <c r="E15812" s="26">
        <v>425</v>
      </c>
      <c r="G15812" t="s">
        <v>62</v>
      </c>
    </row>
    <row r="15813" spans="1:7" x14ac:dyDescent="0.25">
      <c r="A15813" s="21" t="s">
        <v>2119</v>
      </c>
      <c r="B15813" s="25">
        <v>43187</v>
      </c>
      <c r="C15813" s="63" t="s">
        <v>21</v>
      </c>
      <c r="D15813" s="63" t="s">
        <v>4808</v>
      </c>
      <c r="E15813" s="26">
        <v>720</v>
      </c>
      <c r="G15813" t="s">
        <v>4703</v>
      </c>
    </row>
    <row r="15814" spans="1:7" x14ac:dyDescent="0.25">
      <c r="A15814" s="21" t="s">
        <v>2119</v>
      </c>
      <c r="B15814" s="66">
        <v>43188</v>
      </c>
      <c r="C15814" s="63" t="s">
        <v>6</v>
      </c>
      <c r="D15814" s="63" t="s">
        <v>4773</v>
      </c>
      <c r="E15814" s="63"/>
      <c r="F15814" s="67">
        <v>191.55</v>
      </c>
      <c r="G15814" s="63" t="s">
        <v>4753</v>
      </c>
    </row>
    <row r="15815" spans="1:7" x14ac:dyDescent="0.25">
      <c r="A15815" s="21" t="s">
        <v>2119</v>
      </c>
      <c r="B15815" s="66">
        <v>43188</v>
      </c>
      <c r="C15815" s="63" t="s">
        <v>6</v>
      </c>
      <c r="D15815" s="63" t="s">
        <v>4774</v>
      </c>
      <c r="E15815" s="63"/>
      <c r="F15815" s="67">
        <v>280.41000000000003</v>
      </c>
      <c r="G15815" s="63" t="s">
        <v>4703</v>
      </c>
    </row>
    <row r="15816" spans="1:7" x14ac:dyDescent="0.25">
      <c r="A15816" s="21" t="s">
        <v>2119</v>
      </c>
      <c r="B15816" s="66">
        <v>43188</v>
      </c>
      <c r="C15816" s="63" t="s">
        <v>6</v>
      </c>
      <c r="D15816" s="63" t="s">
        <v>4775</v>
      </c>
      <c r="E15816" s="63"/>
      <c r="F15816" s="67">
        <v>379.05</v>
      </c>
      <c r="G15816" s="63" t="s">
        <v>4753</v>
      </c>
    </row>
    <row r="15817" spans="1:7" x14ac:dyDescent="0.25">
      <c r="A15817" s="21" t="s">
        <v>2119</v>
      </c>
      <c r="B15817" s="66">
        <v>43188</v>
      </c>
      <c r="C15817" s="63" t="s">
        <v>1230</v>
      </c>
      <c r="D15817" s="63" t="s">
        <v>4776</v>
      </c>
      <c r="E15817" s="63"/>
      <c r="F15817" s="67">
        <v>1127.9000000000001</v>
      </c>
      <c r="G15817" s="63" t="s">
        <v>4547</v>
      </c>
    </row>
    <row r="15818" spans="1:7" x14ac:dyDescent="0.25">
      <c r="A15818" s="21" t="s">
        <v>2119</v>
      </c>
      <c r="B15818" s="66">
        <v>43188</v>
      </c>
      <c r="C15818" s="63" t="s">
        <v>1230</v>
      </c>
      <c r="D15818" s="63" t="s">
        <v>4777</v>
      </c>
      <c r="E15818" s="63"/>
      <c r="F15818" s="67">
        <v>361.82</v>
      </c>
      <c r="G15818" s="63" t="s">
        <v>4273</v>
      </c>
    </row>
    <row r="15819" spans="1:7" x14ac:dyDescent="0.25">
      <c r="A15819" s="21" t="s">
        <v>2119</v>
      </c>
      <c r="B15819" s="66">
        <v>43188</v>
      </c>
      <c r="C15819" s="63" t="s">
        <v>1230</v>
      </c>
      <c r="D15819" s="63" t="s">
        <v>4778</v>
      </c>
      <c r="E15819" s="63"/>
      <c r="F15819" s="67">
        <v>823.09</v>
      </c>
      <c r="G15819" s="63" t="s">
        <v>4547</v>
      </c>
    </row>
    <row r="15820" spans="1:7" x14ac:dyDescent="0.25">
      <c r="A15820" s="21" t="s">
        <v>2119</v>
      </c>
      <c r="B15820" s="66">
        <v>43188</v>
      </c>
      <c r="C15820" s="63" t="s">
        <v>1230</v>
      </c>
      <c r="D15820" s="63" t="s">
        <v>4779</v>
      </c>
      <c r="E15820" s="63"/>
      <c r="F15820" s="67">
        <v>99.32</v>
      </c>
      <c r="G15820" s="63" t="s">
        <v>4547</v>
      </c>
    </row>
    <row r="15821" spans="1:7" x14ac:dyDescent="0.25">
      <c r="A15821" s="21" t="s">
        <v>2119</v>
      </c>
      <c r="B15821" s="66">
        <v>43188</v>
      </c>
      <c r="C15821" s="63" t="s">
        <v>6</v>
      </c>
      <c r="D15821" s="63" t="s">
        <v>4780</v>
      </c>
      <c r="E15821" s="63"/>
      <c r="F15821" s="67">
        <v>660.91</v>
      </c>
      <c r="G15821" s="63" t="s">
        <v>4753</v>
      </c>
    </row>
    <row r="15822" spans="1:7" x14ac:dyDescent="0.25">
      <c r="A15822" s="21" t="s">
        <v>2119</v>
      </c>
      <c r="B15822" s="25">
        <v>43188</v>
      </c>
      <c r="C15822" s="63" t="s">
        <v>1015</v>
      </c>
      <c r="D15822" s="63" t="s">
        <v>4737</v>
      </c>
      <c r="E15822" s="26">
        <v>-30000</v>
      </c>
      <c r="G15822" s="63" t="s">
        <v>4547</v>
      </c>
    </row>
    <row r="15823" spans="1:7" x14ac:dyDescent="0.25">
      <c r="A15823" s="21" t="s">
        <v>2119</v>
      </c>
      <c r="B15823" s="25">
        <v>43188</v>
      </c>
      <c r="C15823" s="63" t="s">
        <v>1015</v>
      </c>
      <c r="D15823" s="63" t="s">
        <v>4737</v>
      </c>
      <c r="E15823" s="26">
        <v>-10000</v>
      </c>
      <c r="G15823" s="63" t="s">
        <v>4273</v>
      </c>
    </row>
    <row r="15824" spans="1:7" x14ac:dyDescent="0.25">
      <c r="A15824" s="21" t="s">
        <v>2119</v>
      </c>
      <c r="B15824" s="25">
        <v>43188</v>
      </c>
      <c r="C15824" s="63" t="s">
        <v>1015</v>
      </c>
      <c r="D15824" s="63" t="s">
        <v>1018</v>
      </c>
      <c r="E15824" s="26">
        <v>130</v>
      </c>
      <c r="G15824" s="63" t="s">
        <v>2734</v>
      </c>
    </row>
    <row r="15825" spans="1:7" x14ac:dyDescent="0.25">
      <c r="A15825" s="21" t="s">
        <v>2119</v>
      </c>
      <c r="B15825" s="25">
        <v>43188</v>
      </c>
      <c r="C15825" s="63" t="s">
        <v>1015</v>
      </c>
      <c r="D15825" s="63" t="s">
        <v>1018</v>
      </c>
      <c r="E15825" s="26">
        <v>130</v>
      </c>
      <c r="G15825" s="63" t="s">
        <v>2734</v>
      </c>
    </row>
    <row r="15826" spans="1:7" x14ac:dyDescent="0.25">
      <c r="A15826" s="21" t="s">
        <v>2119</v>
      </c>
      <c r="B15826" s="66">
        <v>43189</v>
      </c>
      <c r="C15826" s="63" t="s">
        <v>1230</v>
      </c>
      <c r="D15826" s="63" t="s">
        <v>4781</v>
      </c>
      <c r="E15826" s="63"/>
      <c r="F15826" s="67">
        <v>266.56</v>
      </c>
      <c r="G15826" s="63" t="s">
        <v>4547</v>
      </c>
    </row>
    <row r="15827" spans="1:7" x14ac:dyDescent="0.25">
      <c r="A15827" s="21" t="s">
        <v>2119</v>
      </c>
      <c r="B15827" s="66">
        <v>43189</v>
      </c>
      <c r="C15827" s="63" t="s">
        <v>1230</v>
      </c>
      <c r="D15827" s="63" t="s">
        <v>4782</v>
      </c>
      <c r="E15827" s="63"/>
      <c r="F15827" s="67">
        <v>184.61</v>
      </c>
      <c r="G15827" s="63" t="s">
        <v>4547</v>
      </c>
    </row>
    <row r="15828" spans="1:7" x14ac:dyDescent="0.25">
      <c r="A15828" s="21" t="s">
        <v>2119</v>
      </c>
      <c r="B15828" s="66">
        <v>43189</v>
      </c>
      <c r="C15828" s="63" t="s">
        <v>1230</v>
      </c>
      <c r="D15828" s="63" t="s">
        <v>4783</v>
      </c>
      <c r="E15828" s="63"/>
      <c r="F15828" s="67">
        <v>396</v>
      </c>
      <c r="G15828" s="63" t="s">
        <v>4273</v>
      </c>
    </row>
    <row r="15829" spans="1:7" x14ac:dyDescent="0.25">
      <c r="A15829" s="21" t="s">
        <v>2119</v>
      </c>
      <c r="B15829" s="66">
        <v>43189</v>
      </c>
      <c r="C15829" s="63" t="s">
        <v>6</v>
      </c>
      <c r="D15829" s="63" t="s">
        <v>4784</v>
      </c>
      <c r="E15829" s="63"/>
      <c r="F15829" s="67">
        <v>940.63</v>
      </c>
      <c r="G15829" s="63" t="s">
        <v>4753</v>
      </c>
    </row>
    <row r="15830" spans="1:7" x14ac:dyDescent="0.25">
      <c r="A15830" s="21" t="s">
        <v>2119</v>
      </c>
      <c r="B15830" s="25">
        <v>43189</v>
      </c>
      <c r="C15830" s="63" t="s">
        <v>1015</v>
      </c>
      <c r="D15830" s="63" t="s">
        <v>65</v>
      </c>
      <c r="E15830" s="26">
        <v>2500</v>
      </c>
      <c r="G15830" s="63" t="s">
        <v>4805</v>
      </c>
    </row>
    <row r="15831" spans="1:7" x14ac:dyDescent="0.25">
      <c r="A15831" s="21" t="s">
        <v>2119</v>
      </c>
      <c r="B15831" s="66">
        <v>43190</v>
      </c>
      <c r="C15831" s="63" t="s">
        <v>6</v>
      </c>
      <c r="D15831" s="63" t="s">
        <v>4785</v>
      </c>
      <c r="E15831" s="63"/>
      <c r="F15831" s="67">
        <v>53.31</v>
      </c>
      <c r="G15831" s="63" t="s">
        <v>877</v>
      </c>
    </row>
    <row r="15832" spans="1:7" x14ac:dyDescent="0.25">
      <c r="A15832" s="21" t="s">
        <v>2119</v>
      </c>
      <c r="B15832" s="66">
        <v>43190</v>
      </c>
      <c r="C15832" s="63" t="s">
        <v>1230</v>
      </c>
      <c r="D15832" s="63" t="s">
        <v>4786</v>
      </c>
      <c r="E15832" s="63"/>
      <c r="F15832" s="67">
        <v>755.05</v>
      </c>
      <c r="G15832" s="63" t="s">
        <v>4547</v>
      </c>
    </row>
    <row r="15833" spans="1:7" x14ac:dyDescent="0.25">
      <c r="A15833" s="21" t="s">
        <v>2119</v>
      </c>
      <c r="B15833" s="66">
        <v>43190</v>
      </c>
      <c r="C15833" s="63" t="s">
        <v>1230</v>
      </c>
      <c r="D15833" s="63" t="s">
        <v>4787</v>
      </c>
      <c r="E15833" s="63"/>
      <c r="F15833" s="67">
        <v>21.17</v>
      </c>
      <c r="G15833" s="63" t="s">
        <v>4547</v>
      </c>
    </row>
    <row r="15834" spans="1:7" x14ac:dyDescent="0.25">
      <c r="A15834" s="21" t="s">
        <v>2119</v>
      </c>
      <c r="B15834" s="66">
        <v>43190</v>
      </c>
      <c r="C15834" s="63" t="s">
        <v>6</v>
      </c>
      <c r="D15834" s="63" t="s">
        <v>4788</v>
      </c>
      <c r="E15834" s="63"/>
      <c r="F15834" s="67">
        <v>1180.68</v>
      </c>
      <c r="G15834" s="63" t="s">
        <v>331</v>
      </c>
    </row>
    <row r="15835" spans="1:7" x14ac:dyDescent="0.25">
      <c r="A15835" s="21" t="s">
        <v>2119</v>
      </c>
      <c r="B15835" s="66">
        <v>43192</v>
      </c>
      <c r="C15835" s="63">
        <v>3014551503</v>
      </c>
      <c r="D15835" s="63"/>
      <c r="E15835" s="63"/>
      <c r="F15835" s="67">
        <v>228.84</v>
      </c>
      <c r="G15835" s="63" t="s">
        <v>3870</v>
      </c>
    </row>
    <row r="15836" spans="1:7" x14ac:dyDescent="0.25">
      <c r="A15836" s="21" t="s">
        <v>2119</v>
      </c>
      <c r="B15836" s="66">
        <v>43192</v>
      </c>
      <c r="C15836" s="63" t="s">
        <v>6</v>
      </c>
      <c r="D15836" s="63" t="s">
        <v>4789</v>
      </c>
      <c r="E15836" s="63"/>
      <c r="F15836" s="67">
        <v>1420.74</v>
      </c>
      <c r="G15836" s="63" t="s">
        <v>4627</v>
      </c>
    </row>
    <row r="15837" spans="1:7" x14ac:dyDescent="0.25">
      <c r="A15837" s="21" t="s">
        <v>2119</v>
      </c>
      <c r="B15837" s="66">
        <v>43192</v>
      </c>
      <c r="C15837" s="63" t="s">
        <v>1230</v>
      </c>
      <c r="D15837" s="63"/>
      <c r="E15837" s="63"/>
      <c r="F15837" s="67">
        <v>-165.57</v>
      </c>
      <c r="G15837" s="63" t="s">
        <v>4273</v>
      </c>
    </row>
    <row r="15838" spans="1:7" x14ac:dyDescent="0.25">
      <c r="A15838" s="21" t="s">
        <v>2119</v>
      </c>
      <c r="B15838" s="66">
        <v>43192</v>
      </c>
      <c r="C15838" s="63" t="s">
        <v>1230</v>
      </c>
      <c r="D15838" s="63" t="s">
        <v>4790</v>
      </c>
      <c r="E15838" s="63"/>
      <c r="F15838" s="67">
        <v>275.19</v>
      </c>
      <c r="G15838" s="63" t="s">
        <v>4273</v>
      </c>
    </row>
    <row r="15839" spans="1:7" x14ac:dyDescent="0.25">
      <c r="A15839" s="21" t="s">
        <v>2119</v>
      </c>
      <c r="B15839" s="66">
        <v>43192</v>
      </c>
      <c r="C15839" s="63" t="s">
        <v>1230</v>
      </c>
      <c r="D15839" s="63" t="s">
        <v>4791</v>
      </c>
      <c r="E15839" s="63"/>
      <c r="F15839" s="67">
        <v>3315.23</v>
      </c>
      <c r="G15839" s="63" t="s">
        <v>4547</v>
      </c>
    </row>
    <row r="15840" spans="1:7" x14ac:dyDescent="0.25">
      <c r="A15840" s="21" t="s">
        <v>2119</v>
      </c>
      <c r="B15840" s="25">
        <v>43192</v>
      </c>
      <c r="C15840" s="63" t="s">
        <v>1015</v>
      </c>
      <c r="D15840" s="63" t="s">
        <v>1018</v>
      </c>
      <c r="E15840" s="26">
        <v>110</v>
      </c>
      <c r="G15840" s="63" t="s">
        <v>2121</v>
      </c>
    </row>
    <row r="15841" spans="1:7" x14ac:dyDescent="0.25">
      <c r="A15841" s="21" t="s">
        <v>2119</v>
      </c>
      <c r="B15841" s="25">
        <v>43192</v>
      </c>
      <c r="C15841" s="63" t="s">
        <v>1015</v>
      </c>
      <c r="D15841" s="63" t="s">
        <v>1419</v>
      </c>
      <c r="E15841" s="26">
        <v>8600</v>
      </c>
      <c r="G15841" s="63" t="s">
        <v>4547</v>
      </c>
    </row>
    <row r="15842" spans="1:7" x14ac:dyDescent="0.25">
      <c r="A15842" s="21" t="s">
        <v>2119</v>
      </c>
      <c r="B15842" s="25">
        <v>43192</v>
      </c>
      <c r="C15842" s="63" t="s">
        <v>1015</v>
      </c>
      <c r="D15842" s="63" t="s">
        <v>4806</v>
      </c>
      <c r="E15842" s="26">
        <v>2300</v>
      </c>
      <c r="G15842" s="63" t="s">
        <v>4805</v>
      </c>
    </row>
    <row r="15843" spans="1:7" x14ac:dyDescent="0.25">
      <c r="A15843" s="21" t="s">
        <v>2119</v>
      </c>
      <c r="B15843" s="25">
        <v>43192</v>
      </c>
      <c r="C15843" s="63" t="s">
        <v>1015</v>
      </c>
      <c r="D15843" s="63" t="s">
        <v>4254</v>
      </c>
      <c r="E15843" s="26">
        <v>1686.67</v>
      </c>
      <c r="G15843" s="63" t="s">
        <v>4461</v>
      </c>
    </row>
    <row r="15844" spans="1:7" x14ac:dyDescent="0.25">
      <c r="A15844" s="21" t="s">
        <v>2119</v>
      </c>
      <c r="B15844" s="25">
        <v>43192</v>
      </c>
      <c r="C15844" s="63" t="s">
        <v>1015</v>
      </c>
      <c r="D15844" s="63" t="s">
        <v>4254</v>
      </c>
      <c r="E15844" s="26">
        <v>416.67</v>
      </c>
      <c r="G15844" s="63" t="s">
        <v>3870</v>
      </c>
    </row>
    <row r="15845" spans="1:7" x14ac:dyDescent="0.25">
      <c r="A15845" s="21" t="s">
        <v>2119</v>
      </c>
      <c r="B15845" s="25">
        <v>43192</v>
      </c>
      <c r="C15845" s="63" t="s">
        <v>21</v>
      </c>
      <c r="D15845" s="63" t="s">
        <v>40</v>
      </c>
      <c r="E15845" s="26">
        <v>1890</v>
      </c>
      <c r="G15845" t="s">
        <v>331</v>
      </c>
    </row>
    <row r="15846" spans="1:7" x14ac:dyDescent="0.25">
      <c r="A15846" s="21" t="s">
        <v>2119</v>
      </c>
      <c r="B15846" s="25">
        <v>43192</v>
      </c>
      <c r="C15846" s="63" t="s">
        <v>21</v>
      </c>
      <c r="D15846" s="63" t="s">
        <v>40</v>
      </c>
      <c r="E15846" s="26">
        <v>2945</v>
      </c>
      <c r="G15846" t="s">
        <v>4703</v>
      </c>
    </row>
    <row r="15847" spans="1:7" x14ac:dyDescent="0.25">
      <c r="A15847" s="21" t="s">
        <v>2119</v>
      </c>
      <c r="B15847" s="25">
        <v>43192</v>
      </c>
      <c r="C15847" s="63" t="s">
        <v>21</v>
      </c>
      <c r="D15847" s="63" t="s">
        <v>40</v>
      </c>
      <c r="E15847" s="26">
        <v>6870</v>
      </c>
      <c r="G15847" t="s">
        <v>4627</v>
      </c>
    </row>
    <row r="15848" spans="1:7" x14ac:dyDescent="0.25">
      <c r="A15848" s="21" t="s">
        <v>2119</v>
      </c>
      <c r="B15848" s="25">
        <v>43192</v>
      </c>
      <c r="C15848" s="63" t="s">
        <v>21</v>
      </c>
      <c r="D15848" s="63" t="s">
        <v>3507</v>
      </c>
      <c r="E15848" s="26">
        <v>4000</v>
      </c>
      <c r="G15848" t="s">
        <v>4753</v>
      </c>
    </row>
    <row r="15849" spans="1:7" x14ac:dyDescent="0.25">
      <c r="A15849" s="21" t="s">
        <v>2119</v>
      </c>
      <c r="B15849" s="25">
        <v>43192</v>
      </c>
      <c r="C15849" s="63" t="s">
        <v>21</v>
      </c>
      <c r="D15849" s="63" t="s">
        <v>3404</v>
      </c>
      <c r="E15849" s="26">
        <v>950</v>
      </c>
      <c r="G15849" t="s">
        <v>4753</v>
      </c>
    </row>
    <row r="15850" spans="1:7" x14ac:dyDescent="0.25">
      <c r="A15850" s="21" t="s">
        <v>2119</v>
      </c>
      <c r="B15850" s="25">
        <v>43192</v>
      </c>
      <c r="C15850" s="63" t="s">
        <v>21</v>
      </c>
      <c r="D15850" s="63" t="s">
        <v>4455</v>
      </c>
      <c r="E15850" s="26">
        <v>2000</v>
      </c>
      <c r="G15850" t="s">
        <v>4753</v>
      </c>
    </row>
    <row r="15851" spans="1:7" x14ac:dyDescent="0.25">
      <c r="A15851" s="21" t="s">
        <v>2119</v>
      </c>
      <c r="B15851" s="25">
        <v>43192</v>
      </c>
      <c r="C15851" t="s">
        <v>6</v>
      </c>
      <c r="D15851" t="s">
        <v>1112</v>
      </c>
      <c r="F15851" s="26">
        <v>717.58</v>
      </c>
      <c r="G15851" t="s">
        <v>4809</v>
      </c>
    </row>
    <row r="15852" spans="1:7" x14ac:dyDescent="0.25">
      <c r="A15852" s="21" t="s">
        <v>2119</v>
      </c>
      <c r="B15852" s="25">
        <v>43192</v>
      </c>
      <c r="C15852" t="s">
        <v>6</v>
      </c>
      <c r="D15852" t="s">
        <v>216</v>
      </c>
      <c r="F15852" s="26">
        <v>124.56</v>
      </c>
      <c r="G15852" t="s">
        <v>4547</v>
      </c>
    </row>
    <row r="15853" spans="1:7" x14ac:dyDescent="0.25">
      <c r="A15853" s="21" t="s">
        <v>2119</v>
      </c>
      <c r="B15853" s="66">
        <v>43193</v>
      </c>
      <c r="C15853" s="63" t="s">
        <v>1230</v>
      </c>
      <c r="D15853" s="63" t="s">
        <v>4792</v>
      </c>
      <c r="E15853" s="63"/>
      <c r="F15853" s="67">
        <v>287.93</v>
      </c>
      <c r="G15853" s="63" t="s">
        <v>4793</v>
      </c>
    </row>
    <row r="15854" spans="1:7" x14ac:dyDescent="0.25">
      <c r="A15854" s="21" t="s">
        <v>2119</v>
      </c>
      <c r="B15854" s="66">
        <v>43193</v>
      </c>
      <c r="C15854" s="63" t="s">
        <v>1230</v>
      </c>
      <c r="D15854" s="63" t="s">
        <v>4794</v>
      </c>
      <c r="E15854" s="63"/>
      <c r="F15854" s="67">
        <v>250.46</v>
      </c>
      <c r="G15854" s="63" t="s">
        <v>4273</v>
      </c>
    </row>
    <row r="15855" spans="1:7" x14ac:dyDescent="0.25">
      <c r="A15855" s="21" t="s">
        <v>2119</v>
      </c>
      <c r="B15855" s="66">
        <v>43193</v>
      </c>
      <c r="C15855" s="63" t="s">
        <v>1230</v>
      </c>
      <c r="D15855" s="63" t="s">
        <v>4795</v>
      </c>
      <c r="E15855" s="63"/>
      <c r="F15855" s="67">
        <v>107.86</v>
      </c>
      <c r="G15855" s="63" t="s">
        <v>4547</v>
      </c>
    </row>
    <row r="15856" spans="1:7" x14ac:dyDescent="0.25">
      <c r="A15856" s="21" t="s">
        <v>2119</v>
      </c>
      <c r="B15856" s="66">
        <v>43193</v>
      </c>
      <c r="C15856" s="63" t="s">
        <v>6</v>
      </c>
      <c r="D15856" s="63" t="s">
        <v>4796</v>
      </c>
      <c r="E15856" s="63"/>
      <c r="F15856" s="67">
        <v>3193.25</v>
      </c>
      <c r="G15856" s="63" t="s">
        <v>4627</v>
      </c>
    </row>
    <row r="15857" spans="1:7" x14ac:dyDescent="0.25">
      <c r="A15857" s="21" t="s">
        <v>2119</v>
      </c>
      <c r="B15857" s="66">
        <v>43193</v>
      </c>
      <c r="C15857" s="63" t="s">
        <v>6</v>
      </c>
      <c r="D15857" s="63" t="s">
        <v>4752</v>
      </c>
      <c r="E15857" s="63"/>
      <c r="F15857" s="67">
        <v>-100.38</v>
      </c>
      <c r="G15857" s="63" t="s">
        <v>4753</v>
      </c>
    </row>
    <row r="15858" spans="1:7" x14ac:dyDescent="0.25">
      <c r="A15858" s="21" t="s">
        <v>2119</v>
      </c>
      <c r="B15858" s="25">
        <v>43193</v>
      </c>
      <c r="C15858" s="63" t="s">
        <v>1015</v>
      </c>
      <c r="D15858" s="63" t="s">
        <v>1018</v>
      </c>
      <c r="E15858" s="26">
        <v>110</v>
      </c>
      <c r="G15858" s="63" t="s">
        <v>2734</v>
      </c>
    </row>
    <row r="15859" spans="1:7" x14ac:dyDescent="0.25">
      <c r="A15859" s="21" t="s">
        <v>2119</v>
      </c>
      <c r="B15859" s="25">
        <v>43193</v>
      </c>
      <c r="C15859" s="63" t="s">
        <v>1015</v>
      </c>
      <c r="D15859" s="63" t="s">
        <v>1382</v>
      </c>
      <c r="E15859" s="26">
        <v>1600</v>
      </c>
      <c r="G15859" s="63" t="s">
        <v>4273</v>
      </c>
    </row>
    <row r="15860" spans="1:7" x14ac:dyDescent="0.25">
      <c r="A15860" s="21" t="s">
        <v>2119</v>
      </c>
      <c r="B15860" s="25">
        <v>43193</v>
      </c>
      <c r="C15860" s="63" t="s">
        <v>1015</v>
      </c>
      <c r="D15860" s="63" t="s">
        <v>3804</v>
      </c>
      <c r="E15860" s="26">
        <v>1000</v>
      </c>
      <c r="G15860" s="63" t="s">
        <v>4273</v>
      </c>
    </row>
    <row r="15861" spans="1:7" x14ac:dyDescent="0.25">
      <c r="A15861" s="21" t="s">
        <v>2119</v>
      </c>
      <c r="B15861" s="25">
        <v>43193</v>
      </c>
      <c r="C15861" s="63" t="s">
        <v>1015</v>
      </c>
      <c r="D15861" s="63" t="s">
        <v>3804</v>
      </c>
      <c r="E15861" s="26">
        <v>1000</v>
      </c>
      <c r="G15861" s="63" t="s">
        <v>4708</v>
      </c>
    </row>
    <row r="15862" spans="1:7" x14ac:dyDescent="0.25">
      <c r="A15862" s="21" t="s">
        <v>2119</v>
      </c>
      <c r="B15862" s="25">
        <v>43193</v>
      </c>
      <c r="C15862" s="63" t="s">
        <v>1015</v>
      </c>
      <c r="D15862" s="63" t="s">
        <v>3804</v>
      </c>
      <c r="E15862" s="26">
        <v>2250</v>
      </c>
      <c r="G15862" s="63" t="s">
        <v>4332</v>
      </c>
    </row>
    <row r="15863" spans="1:7" x14ac:dyDescent="0.25">
      <c r="A15863" s="21" t="s">
        <v>2119</v>
      </c>
      <c r="B15863" s="25">
        <v>43193</v>
      </c>
      <c r="C15863" s="63" t="s">
        <v>1015</v>
      </c>
      <c r="D15863" s="63" t="s">
        <v>3804</v>
      </c>
      <c r="E15863" s="26">
        <v>2750</v>
      </c>
      <c r="G15863" s="63" t="s">
        <v>4451</v>
      </c>
    </row>
    <row r="15864" spans="1:7" x14ac:dyDescent="0.25">
      <c r="A15864" s="21" t="s">
        <v>2119</v>
      </c>
      <c r="B15864" s="25">
        <v>43193</v>
      </c>
      <c r="C15864" s="63" t="s">
        <v>1015</v>
      </c>
      <c r="D15864" s="63" t="s">
        <v>3804</v>
      </c>
      <c r="E15864" s="26">
        <v>1000</v>
      </c>
      <c r="G15864" s="63" t="s">
        <v>4547</v>
      </c>
    </row>
    <row r="15865" spans="1:7" x14ac:dyDescent="0.25">
      <c r="A15865" s="21" t="s">
        <v>2119</v>
      </c>
      <c r="B15865" s="25">
        <v>43193</v>
      </c>
      <c r="C15865" s="63" t="s">
        <v>21</v>
      </c>
      <c r="D15865" s="63" t="s">
        <v>3804</v>
      </c>
      <c r="E15865" s="26">
        <v>1750</v>
      </c>
      <c r="G15865" t="s">
        <v>4753</v>
      </c>
    </row>
    <row r="15866" spans="1:7" x14ac:dyDescent="0.25">
      <c r="A15866" s="21" t="s">
        <v>2119</v>
      </c>
      <c r="B15866" s="66">
        <v>43194</v>
      </c>
      <c r="C15866" s="63" t="s">
        <v>6</v>
      </c>
      <c r="D15866" s="63" t="s">
        <v>4797</v>
      </c>
      <c r="E15866" s="63"/>
      <c r="F15866" s="67">
        <v>1410.05</v>
      </c>
      <c r="G15866" s="63" t="s">
        <v>331</v>
      </c>
    </row>
    <row r="15867" spans="1:7" x14ac:dyDescent="0.25">
      <c r="A15867" s="21" t="s">
        <v>2119</v>
      </c>
      <c r="B15867" s="66">
        <v>43194</v>
      </c>
      <c r="C15867" s="63" t="s">
        <v>6</v>
      </c>
      <c r="D15867" s="63" t="s">
        <v>4798</v>
      </c>
      <c r="E15867" s="63"/>
      <c r="F15867" s="67">
        <v>705.38</v>
      </c>
      <c r="G15867" s="63" t="s">
        <v>4627</v>
      </c>
    </row>
    <row r="15868" spans="1:7" x14ac:dyDescent="0.25">
      <c r="A15868" s="21" t="s">
        <v>2119</v>
      </c>
      <c r="B15868" s="66">
        <v>43194</v>
      </c>
      <c r="C15868" s="63" t="s">
        <v>1230</v>
      </c>
      <c r="D15868" s="63" t="s">
        <v>4799</v>
      </c>
      <c r="E15868" s="63"/>
      <c r="F15868" s="67">
        <v>118.15</v>
      </c>
      <c r="G15868" s="63" t="s">
        <v>4547</v>
      </c>
    </row>
    <row r="15869" spans="1:7" x14ac:dyDescent="0.25">
      <c r="A15869" s="21" t="s">
        <v>2119</v>
      </c>
      <c r="B15869" s="66">
        <v>43194</v>
      </c>
      <c r="C15869" s="63" t="s">
        <v>1230</v>
      </c>
      <c r="D15869" s="63" t="s">
        <v>4800</v>
      </c>
      <c r="E15869" s="63"/>
      <c r="F15869" s="67">
        <v>703.43</v>
      </c>
      <c r="G15869" s="63" t="s">
        <v>4273</v>
      </c>
    </row>
    <row r="15870" spans="1:7" x14ac:dyDescent="0.25">
      <c r="A15870" s="21" t="s">
        <v>2119</v>
      </c>
      <c r="B15870" s="66">
        <v>43194</v>
      </c>
      <c r="C15870" s="63" t="s">
        <v>1230</v>
      </c>
      <c r="D15870" s="63" t="s">
        <v>4801</v>
      </c>
      <c r="E15870" s="63"/>
      <c r="F15870" s="67">
        <v>610.52</v>
      </c>
      <c r="G15870" s="63" t="s">
        <v>2734</v>
      </c>
    </row>
    <row r="15871" spans="1:7" x14ac:dyDescent="0.25">
      <c r="A15871" s="21" t="s">
        <v>2119</v>
      </c>
      <c r="B15871" s="66">
        <v>43194</v>
      </c>
      <c r="C15871" s="63" t="s">
        <v>1230</v>
      </c>
      <c r="D15871" s="63" t="s">
        <v>4802</v>
      </c>
      <c r="E15871" s="63"/>
      <c r="F15871" s="67">
        <v>27.53</v>
      </c>
      <c r="G15871" s="63" t="s">
        <v>4805</v>
      </c>
    </row>
    <row r="15872" spans="1:7" x14ac:dyDescent="0.25">
      <c r="A15872" s="21" t="s">
        <v>2119</v>
      </c>
      <c r="B15872" s="25">
        <v>43194</v>
      </c>
      <c r="C15872" s="63" t="s">
        <v>1015</v>
      </c>
      <c r="D15872" s="63" t="s">
        <v>4807</v>
      </c>
      <c r="E15872" s="26">
        <v>8000</v>
      </c>
      <c r="G15872" s="63" t="s">
        <v>2734</v>
      </c>
    </row>
    <row r="15873" spans="1:7" x14ac:dyDescent="0.25">
      <c r="A15873" s="21" t="s">
        <v>2119</v>
      </c>
      <c r="B15873" s="25">
        <v>43194</v>
      </c>
      <c r="C15873" t="s">
        <v>6</v>
      </c>
      <c r="D15873" t="s">
        <v>1112</v>
      </c>
      <c r="F15873" s="26">
        <v>138.86000000000001</v>
      </c>
      <c r="G15873" t="s">
        <v>4547</v>
      </c>
    </row>
    <row r="15874" spans="1:7" x14ac:dyDescent="0.25">
      <c r="A15874" s="21" t="s">
        <v>2119</v>
      </c>
      <c r="B15874" s="25">
        <v>43194</v>
      </c>
      <c r="C15874" t="s">
        <v>1015</v>
      </c>
      <c r="D15874" t="s">
        <v>4892</v>
      </c>
      <c r="E15874" s="26">
        <v>38.450000000000003</v>
      </c>
      <c r="G15874" t="s">
        <v>4753</v>
      </c>
    </row>
    <row r="15875" spans="1:7" x14ac:dyDescent="0.25">
      <c r="A15875" s="21" t="s">
        <v>2119</v>
      </c>
      <c r="B15875" s="25">
        <v>43195</v>
      </c>
      <c r="C15875" t="s">
        <v>6</v>
      </c>
      <c r="D15875" t="s">
        <v>1112</v>
      </c>
      <c r="F15875" s="26">
        <v>105.98</v>
      </c>
      <c r="G15875" t="s">
        <v>4273</v>
      </c>
    </row>
    <row r="15876" spans="1:7" x14ac:dyDescent="0.25">
      <c r="A15876" s="21" t="s">
        <v>2119</v>
      </c>
      <c r="B15876" s="1">
        <v>43195</v>
      </c>
      <c r="C15876" t="s">
        <v>1230</v>
      </c>
      <c r="D15876" t="s">
        <v>4887</v>
      </c>
      <c r="E15876"/>
      <c r="F15876" s="9">
        <v>8.42</v>
      </c>
      <c r="G15876" t="s">
        <v>4805</v>
      </c>
    </row>
    <row r="15877" spans="1:7" x14ac:dyDescent="0.25">
      <c r="A15877" s="21" t="s">
        <v>2119</v>
      </c>
      <c r="B15877" s="1">
        <v>43195</v>
      </c>
      <c r="C15877" t="s">
        <v>1230</v>
      </c>
      <c r="D15877" t="s">
        <v>4888</v>
      </c>
      <c r="E15877"/>
      <c r="F15877" s="9">
        <v>2.63</v>
      </c>
      <c r="G15877" t="s">
        <v>4859</v>
      </c>
    </row>
    <row r="15878" spans="1:7" x14ac:dyDescent="0.25">
      <c r="A15878" s="21" t="s">
        <v>2119</v>
      </c>
      <c r="B15878" s="1">
        <v>43195</v>
      </c>
      <c r="C15878" t="s">
        <v>6</v>
      </c>
      <c r="D15878"/>
      <c r="E15878"/>
      <c r="F15878" s="9">
        <v>-125.6</v>
      </c>
      <c r="G15878" t="s">
        <v>4753</v>
      </c>
    </row>
    <row r="15879" spans="1:7" x14ac:dyDescent="0.25">
      <c r="A15879" s="21" t="s">
        <v>2119</v>
      </c>
      <c r="B15879" s="1">
        <v>43195</v>
      </c>
      <c r="C15879" t="s">
        <v>1230</v>
      </c>
      <c r="D15879"/>
      <c r="E15879"/>
      <c r="F15879" s="9">
        <v>-215.26</v>
      </c>
      <c r="G15879" t="s">
        <v>4510</v>
      </c>
    </row>
    <row r="15880" spans="1:7" x14ac:dyDescent="0.25">
      <c r="A15880" s="21" t="s">
        <v>2119</v>
      </c>
      <c r="B15880" s="1">
        <v>43195</v>
      </c>
      <c r="C15880" t="s">
        <v>1230</v>
      </c>
      <c r="D15880"/>
      <c r="E15880"/>
      <c r="F15880" s="9">
        <v>-22.2</v>
      </c>
      <c r="G15880" t="s">
        <v>4273</v>
      </c>
    </row>
    <row r="15881" spans="1:7" x14ac:dyDescent="0.25">
      <c r="A15881" s="21" t="s">
        <v>2119</v>
      </c>
      <c r="B15881" s="1">
        <v>43195</v>
      </c>
      <c r="C15881" t="s">
        <v>1230</v>
      </c>
      <c r="D15881" t="s">
        <v>4889</v>
      </c>
      <c r="E15881"/>
      <c r="F15881" s="9">
        <v>263.45999999999998</v>
      </c>
      <c r="G15881" t="s">
        <v>4273</v>
      </c>
    </row>
    <row r="15882" spans="1:7" x14ac:dyDescent="0.25">
      <c r="A15882" s="21" t="s">
        <v>2119</v>
      </c>
      <c r="B15882" s="1">
        <v>43195</v>
      </c>
      <c r="C15882" t="s">
        <v>1230</v>
      </c>
      <c r="D15882" t="s">
        <v>4890</v>
      </c>
      <c r="E15882"/>
      <c r="F15882" s="9">
        <v>386.98</v>
      </c>
      <c r="G15882" t="s">
        <v>4547</v>
      </c>
    </row>
    <row r="15883" spans="1:7" x14ac:dyDescent="0.25">
      <c r="A15883" s="21" t="s">
        <v>2119</v>
      </c>
      <c r="B15883" s="25">
        <v>43195</v>
      </c>
      <c r="C15883" t="s">
        <v>1015</v>
      </c>
      <c r="D15883" t="s">
        <v>1018</v>
      </c>
      <c r="E15883" s="26">
        <v>130</v>
      </c>
      <c r="G15883" t="s">
        <v>2121</v>
      </c>
    </row>
    <row r="15884" spans="1:7" x14ac:dyDescent="0.25">
      <c r="A15884" s="21" t="s">
        <v>2119</v>
      </c>
      <c r="B15884" s="25">
        <v>43195</v>
      </c>
      <c r="C15884" t="s">
        <v>1015</v>
      </c>
      <c r="D15884" t="s">
        <v>1216</v>
      </c>
      <c r="E15884" s="26">
        <v>200</v>
      </c>
      <c r="G15884" t="s">
        <v>2734</v>
      </c>
    </row>
    <row r="15885" spans="1:7" x14ac:dyDescent="0.25">
      <c r="A15885" s="21" t="s">
        <v>2119</v>
      </c>
      <c r="B15885" s="25">
        <v>43195</v>
      </c>
      <c r="C15885" t="s">
        <v>1015</v>
      </c>
      <c r="D15885" t="s">
        <v>40</v>
      </c>
      <c r="E15885" s="26">
        <v>260</v>
      </c>
      <c r="G15885" t="s">
        <v>342</v>
      </c>
    </row>
    <row r="15886" spans="1:7" x14ac:dyDescent="0.25">
      <c r="A15886" s="21" t="s">
        <v>2119</v>
      </c>
      <c r="B15886" s="1">
        <v>43196</v>
      </c>
      <c r="C15886" t="s">
        <v>1230</v>
      </c>
      <c r="D15886" t="s">
        <v>4880</v>
      </c>
      <c r="E15886"/>
      <c r="F15886" s="9">
        <v>27.53</v>
      </c>
      <c r="G15886" t="s">
        <v>4859</v>
      </c>
    </row>
    <row r="15887" spans="1:7" x14ac:dyDescent="0.25">
      <c r="A15887" s="21" t="s">
        <v>2119</v>
      </c>
      <c r="B15887" s="1">
        <v>43196</v>
      </c>
      <c r="C15887" t="s">
        <v>1230</v>
      </c>
      <c r="D15887" t="s">
        <v>4881</v>
      </c>
      <c r="E15887"/>
      <c r="F15887" s="9">
        <v>1525.26</v>
      </c>
      <c r="G15887" t="s">
        <v>4598</v>
      </c>
    </row>
    <row r="15888" spans="1:7" x14ac:dyDescent="0.25">
      <c r="A15888" s="21" t="s">
        <v>2119</v>
      </c>
      <c r="B15888" s="1">
        <v>43196</v>
      </c>
      <c r="C15888" t="s">
        <v>1230</v>
      </c>
      <c r="D15888" t="s">
        <v>4882</v>
      </c>
      <c r="E15888"/>
      <c r="F15888" s="9">
        <v>13.75</v>
      </c>
      <c r="G15888" t="s">
        <v>4598</v>
      </c>
    </row>
    <row r="15889" spans="1:7" x14ac:dyDescent="0.25">
      <c r="A15889" s="21" t="s">
        <v>2119</v>
      </c>
      <c r="B15889" s="1">
        <v>43196</v>
      </c>
      <c r="C15889" t="s">
        <v>1230</v>
      </c>
      <c r="D15889" t="s">
        <v>4883</v>
      </c>
      <c r="E15889"/>
      <c r="F15889" s="9">
        <v>86.27</v>
      </c>
      <c r="G15889" t="s">
        <v>4273</v>
      </c>
    </row>
    <row r="15890" spans="1:7" x14ac:dyDescent="0.25">
      <c r="A15890" s="21" t="s">
        <v>2119</v>
      </c>
      <c r="B15890" s="1">
        <v>43196</v>
      </c>
      <c r="C15890" t="s">
        <v>6</v>
      </c>
      <c r="D15890" t="s">
        <v>4884</v>
      </c>
      <c r="E15890"/>
      <c r="F15890" s="9">
        <v>457.47</v>
      </c>
      <c r="G15890" t="s">
        <v>4753</v>
      </c>
    </row>
    <row r="15891" spans="1:7" x14ac:dyDescent="0.25">
      <c r="A15891" s="21" t="s">
        <v>2119</v>
      </c>
      <c r="B15891" s="1">
        <v>43196</v>
      </c>
      <c r="C15891" t="s">
        <v>1230</v>
      </c>
      <c r="D15891" t="s">
        <v>4885</v>
      </c>
      <c r="E15891"/>
      <c r="F15891" s="9">
        <v>1115.55</v>
      </c>
      <c r="G15891" t="s">
        <v>4598</v>
      </c>
    </row>
    <row r="15892" spans="1:7" x14ac:dyDescent="0.25">
      <c r="A15892" s="21" t="s">
        <v>2119</v>
      </c>
      <c r="B15892" s="1">
        <v>43196</v>
      </c>
      <c r="C15892" t="s">
        <v>1230</v>
      </c>
      <c r="D15892" t="s">
        <v>4886</v>
      </c>
      <c r="E15892"/>
      <c r="F15892" s="9">
        <v>12.7</v>
      </c>
      <c r="G15892" t="s">
        <v>4598</v>
      </c>
    </row>
    <row r="15893" spans="1:7" x14ac:dyDescent="0.25">
      <c r="A15893" s="21" t="s">
        <v>2119</v>
      </c>
      <c r="B15893" s="1">
        <v>43196</v>
      </c>
      <c r="C15893" t="s">
        <v>6</v>
      </c>
      <c r="D15893" t="s">
        <v>4752</v>
      </c>
      <c r="E15893"/>
      <c r="F15893" s="9">
        <v>-350.4</v>
      </c>
      <c r="G15893" t="s">
        <v>4753</v>
      </c>
    </row>
    <row r="15894" spans="1:7" x14ac:dyDescent="0.25">
      <c r="A15894" s="21" t="s">
        <v>2119</v>
      </c>
      <c r="B15894" s="1">
        <v>43196</v>
      </c>
      <c r="C15894" t="s">
        <v>1230</v>
      </c>
      <c r="D15894" t="s">
        <v>4891</v>
      </c>
      <c r="E15894"/>
      <c r="F15894" s="9">
        <v>188.83</v>
      </c>
      <c r="G15894" t="s">
        <v>4273</v>
      </c>
    </row>
    <row r="15895" spans="1:7" x14ac:dyDescent="0.25">
      <c r="A15895" s="21" t="s">
        <v>2119</v>
      </c>
      <c r="B15895" s="25">
        <v>43196</v>
      </c>
      <c r="C15895" t="s">
        <v>1015</v>
      </c>
      <c r="D15895" t="s">
        <v>1216</v>
      </c>
      <c r="E15895" s="26">
        <v>1100</v>
      </c>
      <c r="G15895" t="s">
        <v>2734</v>
      </c>
    </row>
    <row r="15896" spans="1:7" x14ac:dyDescent="0.25">
      <c r="A15896" s="21" t="s">
        <v>2119</v>
      </c>
      <c r="B15896" s="25">
        <v>43196</v>
      </c>
      <c r="C15896" t="s">
        <v>1015</v>
      </c>
      <c r="D15896" t="s">
        <v>255</v>
      </c>
      <c r="E15896" s="26">
        <v>400</v>
      </c>
      <c r="G15896" t="s">
        <v>4510</v>
      </c>
    </row>
    <row r="15897" spans="1:7" x14ac:dyDescent="0.25">
      <c r="A15897" s="21" t="s">
        <v>2119</v>
      </c>
      <c r="B15897" s="25">
        <v>43196</v>
      </c>
      <c r="C15897" t="s">
        <v>21</v>
      </c>
      <c r="D15897" t="s">
        <v>255</v>
      </c>
      <c r="E15897" s="26">
        <v>600</v>
      </c>
      <c r="G15897" t="s">
        <v>4670</v>
      </c>
    </row>
    <row r="15898" spans="1:7" x14ac:dyDescent="0.25">
      <c r="A15898" s="21" t="s">
        <v>2119</v>
      </c>
      <c r="B15898" s="25">
        <v>43196</v>
      </c>
      <c r="C15898" t="s">
        <v>21</v>
      </c>
      <c r="D15898" t="s">
        <v>255</v>
      </c>
      <c r="E15898" s="26">
        <v>180</v>
      </c>
      <c r="G15898" t="s">
        <v>331</v>
      </c>
    </row>
    <row r="15899" spans="1:7" x14ac:dyDescent="0.25">
      <c r="A15899" s="21" t="s">
        <v>2119</v>
      </c>
      <c r="B15899" s="25">
        <v>43196</v>
      </c>
      <c r="C15899" t="s">
        <v>6</v>
      </c>
      <c r="D15899" t="s">
        <v>216</v>
      </c>
      <c r="F15899" s="26">
        <v>114.75</v>
      </c>
      <c r="G15899" t="s">
        <v>4874</v>
      </c>
    </row>
    <row r="15900" spans="1:7" x14ac:dyDescent="0.25">
      <c r="A15900" s="21" t="s">
        <v>2119</v>
      </c>
      <c r="B15900" s="1">
        <v>43197</v>
      </c>
      <c r="C15900" t="s">
        <v>6</v>
      </c>
      <c r="D15900"/>
      <c r="E15900"/>
      <c r="F15900" s="9">
        <v>179.14</v>
      </c>
      <c r="G15900" t="s">
        <v>2734</v>
      </c>
    </row>
    <row r="15901" spans="1:7" x14ac:dyDescent="0.25">
      <c r="A15901" s="21" t="s">
        <v>2119</v>
      </c>
      <c r="B15901" s="1">
        <v>43197</v>
      </c>
      <c r="C15901" t="s">
        <v>1230</v>
      </c>
      <c r="D15901" t="s">
        <v>4878</v>
      </c>
      <c r="E15901"/>
      <c r="F15901" s="9">
        <v>141.61000000000001</v>
      </c>
      <c r="G15901" t="s">
        <v>4273</v>
      </c>
    </row>
    <row r="15902" spans="1:7" x14ac:dyDescent="0.25">
      <c r="A15902" s="21" t="s">
        <v>2119</v>
      </c>
      <c r="B15902" s="1">
        <v>43197</v>
      </c>
      <c r="C15902" t="s">
        <v>1230</v>
      </c>
      <c r="D15902"/>
      <c r="E15902"/>
      <c r="F15902" s="9">
        <v>-868.5</v>
      </c>
      <c r="G15902" t="s">
        <v>4547</v>
      </c>
    </row>
    <row r="15903" spans="1:7" x14ac:dyDescent="0.25">
      <c r="A15903" s="21" t="s">
        <v>2119</v>
      </c>
      <c r="B15903" s="1">
        <v>43197</v>
      </c>
      <c r="C15903" t="s">
        <v>1230</v>
      </c>
      <c r="D15903" t="s">
        <v>4879</v>
      </c>
      <c r="E15903"/>
      <c r="F15903" s="9">
        <v>52.87</v>
      </c>
      <c r="G15903" t="s">
        <v>4598</v>
      </c>
    </row>
    <row r="15904" spans="1:7" x14ac:dyDescent="0.25">
      <c r="A15904" s="21" t="s">
        <v>2119</v>
      </c>
      <c r="B15904" s="1">
        <v>43199</v>
      </c>
      <c r="C15904" t="s">
        <v>6</v>
      </c>
      <c r="D15904" t="s">
        <v>4873</v>
      </c>
      <c r="E15904"/>
      <c r="F15904" s="9">
        <v>317.58</v>
      </c>
      <c r="G15904" t="s">
        <v>4874</v>
      </c>
    </row>
    <row r="15905" spans="1:7" x14ac:dyDescent="0.25">
      <c r="A15905" s="21" t="s">
        <v>2119</v>
      </c>
      <c r="B15905" s="1">
        <v>43199</v>
      </c>
      <c r="C15905" t="s">
        <v>6</v>
      </c>
      <c r="D15905" t="s">
        <v>4875</v>
      </c>
      <c r="E15905"/>
      <c r="F15905" s="9">
        <v>1791.66</v>
      </c>
      <c r="G15905" t="s">
        <v>4753</v>
      </c>
    </row>
    <row r="15906" spans="1:7" x14ac:dyDescent="0.25">
      <c r="A15906" s="21" t="s">
        <v>2119</v>
      </c>
      <c r="B15906" s="1">
        <v>43199</v>
      </c>
      <c r="C15906" t="s">
        <v>1230</v>
      </c>
      <c r="D15906" t="s">
        <v>4876</v>
      </c>
      <c r="E15906"/>
      <c r="F15906" s="9">
        <v>27.12</v>
      </c>
      <c r="G15906" t="s">
        <v>4598</v>
      </c>
    </row>
    <row r="15907" spans="1:7" x14ac:dyDescent="0.25">
      <c r="A15907" s="21" t="s">
        <v>2119</v>
      </c>
      <c r="B15907" s="1">
        <v>43199</v>
      </c>
      <c r="C15907" t="s">
        <v>6</v>
      </c>
      <c r="D15907" t="s">
        <v>4877</v>
      </c>
      <c r="E15907"/>
      <c r="F15907" s="9">
        <v>434.18</v>
      </c>
      <c r="G15907" t="s">
        <v>331</v>
      </c>
    </row>
    <row r="15908" spans="1:7" x14ac:dyDescent="0.25">
      <c r="A15908" s="21" t="s">
        <v>2119</v>
      </c>
      <c r="B15908" s="25">
        <v>43199</v>
      </c>
      <c r="C15908" t="s">
        <v>1015</v>
      </c>
      <c r="D15908" t="s">
        <v>1018</v>
      </c>
      <c r="E15908" s="26">
        <v>110</v>
      </c>
      <c r="G15908" t="s">
        <v>2734</v>
      </c>
    </row>
    <row r="15909" spans="1:7" x14ac:dyDescent="0.25">
      <c r="A15909" s="21" t="s">
        <v>2119</v>
      </c>
      <c r="B15909" s="25">
        <v>43199</v>
      </c>
      <c r="C15909" t="s">
        <v>1015</v>
      </c>
      <c r="D15909" t="s">
        <v>1018</v>
      </c>
      <c r="E15909" s="26">
        <v>130</v>
      </c>
      <c r="G15909" t="s">
        <v>2734</v>
      </c>
    </row>
    <row r="15910" spans="1:7" x14ac:dyDescent="0.25">
      <c r="A15910" s="21" t="s">
        <v>2119</v>
      </c>
      <c r="B15910" s="25">
        <v>43199</v>
      </c>
      <c r="C15910" t="s">
        <v>1015</v>
      </c>
      <c r="D15910" t="s">
        <v>1487</v>
      </c>
      <c r="E15910" s="26">
        <v>36.299999999999997</v>
      </c>
      <c r="G15910" t="s">
        <v>4753</v>
      </c>
    </row>
    <row r="15911" spans="1:7" x14ac:dyDescent="0.25">
      <c r="A15911" s="21" t="s">
        <v>2119</v>
      </c>
      <c r="B15911" s="25">
        <v>43199</v>
      </c>
      <c r="C15911" t="s">
        <v>1015</v>
      </c>
      <c r="D15911" t="s">
        <v>1382</v>
      </c>
      <c r="E15911" s="26">
        <v>6000</v>
      </c>
      <c r="G15911" t="s">
        <v>4273</v>
      </c>
    </row>
    <row r="15912" spans="1:7" x14ac:dyDescent="0.25">
      <c r="A15912" s="21" t="s">
        <v>2119</v>
      </c>
      <c r="B15912" s="25">
        <v>43199</v>
      </c>
      <c r="C15912" t="s">
        <v>1015</v>
      </c>
      <c r="D15912" t="s">
        <v>1419</v>
      </c>
      <c r="E15912" s="26">
        <v>4750</v>
      </c>
      <c r="G15912" t="s">
        <v>4547</v>
      </c>
    </row>
    <row r="15913" spans="1:7" x14ac:dyDescent="0.25">
      <c r="A15913" s="21" t="s">
        <v>2119</v>
      </c>
      <c r="B15913" s="25">
        <v>43199</v>
      </c>
      <c r="C15913" t="s">
        <v>1015</v>
      </c>
      <c r="D15913" t="s">
        <v>1419</v>
      </c>
      <c r="E15913" s="26">
        <v>1300</v>
      </c>
      <c r="G15913" t="s">
        <v>4547</v>
      </c>
    </row>
    <row r="15914" spans="1:7" x14ac:dyDescent="0.25">
      <c r="A15914" s="21" t="s">
        <v>2119</v>
      </c>
      <c r="B15914" s="25">
        <v>43199</v>
      </c>
      <c r="C15914" t="s">
        <v>1015</v>
      </c>
      <c r="D15914" t="s">
        <v>40</v>
      </c>
      <c r="E15914" s="26">
        <v>600</v>
      </c>
      <c r="G15914" t="s">
        <v>4623</v>
      </c>
    </row>
    <row r="15915" spans="1:7" x14ac:dyDescent="0.25">
      <c r="A15915" s="21" t="s">
        <v>2119</v>
      </c>
      <c r="B15915" s="25">
        <v>43199</v>
      </c>
      <c r="C15915" t="s">
        <v>21</v>
      </c>
      <c r="D15915" t="s">
        <v>40</v>
      </c>
      <c r="E15915" s="26">
        <v>2760</v>
      </c>
      <c r="G15915" t="s">
        <v>331</v>
      </c>
    </row>
    <row r="15916" spans="1:7" x14ac:dyDescent="0.25">
      <c r="A15916" s="21" t="s">
        <v>2119</v>
      </c>
      <c r="B15916" s="25">
        <v>43199</v>
      </c>
      <c r="C15916" t="s">
        <v>21</v>
      </c>
      <c r="D15916" t="s">
        <v>40</v>
      </c>
      <c r="E15916" s="26">
        <v>9270</v>
      </c>
      <c r="G15916" t="s">
        <v>4753</v>
      </c>
    </row>
    <row r="15917" spans="1:7" x14ac:dyDescent="0.25">
      <c r="A15917" s="21" t="s">
        <v>2119</v>
      </c>
      <c r="B15917" s="25">
        <v>43199</v>
      </c>
      <c r="C15917" t="s">
        <v>21</v>
      </c>
      <c r="D15917" t="s">
        <v>2675</v>
      </c>
      <c r="E15917" s="26">
        <v>3150</v>
      </c>
      <c r="G15917" t="s">
        <v>4753</v>
      </c>
    </row>
    <row r="15918" spans="1:7" x14ac:dyDescent="0.25">
      <c r="A15918" s="21" t="s">
        <v>2119</v>
      </c>
      <c r="B15918" s="25">
        <v>43199</v>
      </c>
      <c r="C15918" t="s">
        <v>6</v>
      </c>
      <c r="D15918" t="s">
        <v>1112</v>
      </c>
      <c r="F15918" s="26">
        <v>233.31</v>
      </c>
      <c r="G15918" t="s">
        <v>4753</v>
      </c>
    </row>
    <row r="15919" spans="1:7" x14ac:dyDescent="0.25">
      <c r="A15919" s="21" t="s">
        <v>2119</v>
      </c>
      <c r="B15919" s="1">
        <v>43200</v>
      </c>
      <c r="C15919" t="s">
        <v>6</v>
      </c>
      <c r="D15919" t="s">
        <v>4869</v>
      </c>
      <c r="E15919"/>
      <c r="F15919" s="9">
        <v>1578.22</v>
      </c>
      <c r="G15919" t="s">
        <v>4753</v>
      </c>
    </row>
    <row r="15920" spans="1:7" x14ac:dyDescent="0.25">
      <c r="A15920" s="21" t="s">
        <v>2119</v>
      </c>
      <c r="B15920" s="1">
        <v>43200</v>
      </c>
      <c r="C15920" t="s">
        <v>6</v>
      </c>
      <c r="D15920" t="s">
        <v>4870</v>
      </c>
      <c r="E15920"/>
      <c r="F15920" s="9">
        <v>422.13</v>
      </c>
      <c r="G15920" t="s">
        <v>2761</v>
      </c>
    </row>
    <row r="15921" spans="1:7" x14ac:dyDescent="0.25">
      <c r="A15921" s="21" t="s">
        <v>2119</v>
      </c>
      <c r="B15921" s="1">
        <v>43200</v>
      </c>
      <c r="C15921" t="s">
        <v>1230</v>
      </c>
      <c r="D15921" t="s">
        <v>4871</v>
      </c>
      <c r="E15921"/>
      <c r="F15921" s="9">
        <v>223.25</v>
      </c>
      <c r="G15921" t="s">
        <v>4547</v>
      </c>
    </row>
    <row r="15922" spans="1:7" x14ac:dyDescent="0.25">
      <c r="A15922" s="21" t="s">
        <v>2119</v>
      </c>
      <c r="B15922" s="1">
        <v>43200</v>
      </c>
      <c r="C15922" t="s">
        <v>1230</v>
      </c>
      <c r="D15922" t="s">
        <v>4872</v>
      </c>
      <c r="E15922"/>
      <c r="F15922" s="9">
        <v>141.29</v>
      </c>
      <c r="G15922" t="s">
        <v>4769</v>
      </c>
    </row>
    <row r="15923" spans="1:7" x14ac:dyDescent="0.25">
      <c r="A15923" s="21" t="s">
        <v>2119</v>
      </c>
      <c r="B15923" s="1">
        <v>43200</v>
      </c>
      <c r="C15923" t="s">
        <v>1230</v>
      </c>
      <c r="D15923"/>
      <c r="E15923"/>
      <c r="F15923" s="9">
        <v>32.75</v>
      </c>
      <c r="G15923" t="s">
        <v>2734</v>
      </c>
    </row>
    <row r="15924" spans="1:7" x14ac:dyDescent="0.25">
      <c r="A15924" s="21" t="s">
        <v>2119</v>
      </c>
      <c r="B15924" s="25">
        <v>43200</v>
      </c>
      <c r="C15924" t="s">
        <v>1015</v>
      </c>
      <c r="D15924" t="s">
        <v>1018</v>
      </c>
      <c r="E15924" s="26">
        <v>110</v>
      </c>
      <c r="G15924" t="s">
        <v>2734</v>
      </c>
    </row>
    <row r="15925" spans="1:7" x14ac:dyDescent="0.25">
      <c r="A15925" s="21" t="s">
        <v>2119</v>
      </c>
      <c r="B15925" s="25">
        <v>43200</v>
      </c>
      <c r="C15925" t="s">
        <v>1015</v>
      </c>
      <c r="D15925" t="s">
        <v>1066</v>
      </c>
      <c r="E15925" s="26">
        <v>350</v>
      </c>
      <c r="G15925" t="s">
        <v>4510</v>
      </c>
    </row>
    <row r="15926" spans="1:7" x14ac:dyDescent="0.25">
      <c r="A15926" s="21" t="s">
        <v>2119</v>
      </c>
      <c r="B15926" s="25">
        <v>43200</v>
      </c>
      <c r="C15926" t="s">
        <v>1015</v>
      </c>
      <c r="D15926" t="s">
        <v>1018</v>
      </c>
      <c r="E15926" s="26">
        <v>130</v>
      </c>
      <c r="G15926" t="s">
        <v>2734</v>
      </c>
    </row>
    <row r="15927" spans="1:7" x14ac:dyDescent="0.25">
      <c r="A15927" s="21" t="s">
        <v>2119</v>
      </c>
      <c r="B15927" s="25">
        <v>43200</v>
      </c>
      <c r="C15927" t="s">
        <v>6</v>
      </c>
      <c r="D15927" t="s">
        <v>216</v>
      </c>
      <c r="F15927" s="26">
        <v>500.74</v>
      </c>
      <c r="G15927" t="s">
        <v>4874</v>
      </c>
    </row>
    <row r="15928" spans="1:7" x14ac:dyDescent="0.25">
      <c r="A15928" s="21" t="s">
        <v>2119</v>
      </c>
      <c r="B15928" s="1">
        <v>43201</v>
      </c>
      <c r="C15928" t="s">
        <v>6</v>
      </c>
      <c r="D15928" t="s">
        <v>4864</v>
      </c>
      <c r="E15928"/>
      <c r="F15928" s="9">
        <v>652.78</v>
      </c>
      <c r="G15928" t="s">
        <v>2734</v>
      </c>
    </row>
    <row r="15929" spans="1:7" x14ac:dyDescent="0.25">
      <c r="A15929" s="21" t="s">
        <v>2119</v>
      </c>
      <c r="B15929" s="1">
        <v>43201</v>
      </c>
      <c r="C15929" t="s">
        <v>6</v>
      </c>
      <c r="D15929" t="s">
        <v>4865</v>
      </c>
      <c r="E15929"/>
      <c r="F15929" s="9">
        <v>1616.86</v>
      </c>
      <c r="G15929" t="s">
        <v>4753</v>
      </c>
    </row>
    <row r="15930" spans="1:7" x14ac:dyDescent="0.25">
      <c r="A15930" s="21" t="s">
        <v>2119</v>
      </c>
      <c r="B15930" s="1">
        <v>43201</v>
      </c>
      <c r="C15930" t="s">
        <v>1230</v>
      </c>
      <c r="D15930" t="s">
        <v>4866</v>
      </c>
      <c r="E15930"/>
      <c r="F15930" s="9">
        <v>80.239999999999995</v>
      </c>
      <c r="G15930" t="s">
        <v>4598</v>
      </c>
    </row>
    <row r="15931" spans="1:7" x14ac:dyDescent="0.25">
      <c r="A15931" s="21" t="s">
        <v>2119</v>
      </c>
      <c r="B15931" s="1">
        <v>43201</v>
      </c>
      <c r="C15931" t="s">
        <v>6</v>
      </c>
      <c r="D15931" t="s">
        <v>4867</v>
      </c>
      <c r="E15931"/>
      <c r="F15931" s="9">
        <v>195.29</v>
      </c>
      <c r="G15931" t="s">
        <v>4753</v>
      </c>
    </row>
    <row r="15932" spans="1:7" x14ac:dyDescent="0.25">
      <c r="A15932" s="21" t="s">
        <v>2119</v>
      </c>
      <c r="B15932" s="1">
        <v>43201</v>
      </c>
      <c r="C15932" t="s">
        <v>1230</v>
      </c>
      <c r="D15932" t="s">
        <v>4868</v>
      </c>
      <c r="E15932"/>
      <c r="F15932" s="9">
        <v>70.22</v>
      </c>
      <c r="G15932" t="s">
        <v>4273</v>
      </c>
    </row>
    <row r="15933" spans="1:7" x14ac:dyDescent="0.25">
      <c r="A15933" s="21" t="s">
        <v>2119</v>
      </c>
      <c r="B15933" s="1">
        <v>43201</v>
      </c>
      <c r="C15933" t="s">
        <v>1230</v>
      </c>
      <c r="D15933" t="s">
        <v>4828</v>
      </c>
      <c r="E15933"/>
      <c r="F15933" s="9">
        <v>2882.59</v>
      </c>
      <c r="G15933" t="s">
        <v>4829</v>
      </c>
    </row>
    <row r="15934" spans="1:7" x14ac:dyDescent="0.25">
      <c r="A15934" s="21" t="s">
        <v>2119</v>
      </c>
      <c r="B15934" s="25">
        <v>43201</v>
      </c>
      <c r="C15934" t="s">
        <v>1015</v>
      </c>
      <c r="D15934" t="s">
        <v>1382</v>
      </c>
      <c r="E15934" s="26">
        <v>500</v>
      </c>
      <c r="G15934" t="s">
        <v>4273</v>
      </c>
    </row>
    <row r="15935" spans="1:7" x14ac:dyDescent="0.25">
      <c r="A15935" s="21" t="s">
        <v>2119</v>
      </c>
      <c r="B15935" s="25">
        <v>43201</v>
      </c>
      <c r="C15935" t="s">
        <v>6</v>
      </c>
      <c r="D15935" t="s">
        <v>216</v>
      </c>
      <c r="F15935" s="26">
        <v>178.2</v>
      </c>
      <c r="G15935" t="s">
        <v>4849</v>
      </c>
    </row>
    <row r="15936" spans="1:7" x14ac:dyDescent="0.25">
      <c r="A15936" s="21" t="s">
        <v>2119</v>
      </c>
      <c r="B15936" s="1">
        <v>43202</v>
      </c>
      <c r="C15936" t="s">
        <v>1230</v>
      </c>
      <c r="D15936" t="s">
        <v>4860</v>
      </c>
      <c r="E15936"/>
      <c r="F15936" s="9">
        <v>120.38</v>
      </c>
      <c r="G15936" t="s">
        <v>4849</v>
      </c>
    </row>
    <row r="15937" spans="1:7" x14ac:dyDescent="0.25">
      <c r="A15937" s="21" t="s">
        <v>2119</v>
      </c>
      <c r="B15937" s="1">
        <v>43202</v>
      </c>
      <c r="C15937" t="s">
        <v>6</v>
      </c>
      <c r="D15937" t="s">
        <v>4861</v>
      </c>
      <c r="E15937"/>
      <c r="F15937" s="9">
        <v>328.39</v>
      </c>
      <c r="G15937" t="s">
        <v>4753</v>
      </c>
    </row>
    <row r="15938" spans="1:7" x14ac:dyDescent="0.25">
      <c r="A15938" s="21" t="s">
        <v>2119</v>
      </c>
      <c r="B15938" s="1">
        <v>43202</v>
      </c>
      <c r="C15938" t="s">
        <v>6</v>
      </c>
      <c r="D15938" t="s">
        <v>4862</v>
      </c>
      <c r="E15938"/>
      <c r="F15938" s="9">
        <v>206.76</v>
      </c>
      <c r="G15938" t="s">
        <v>4753</v>
      </c>
    </row>
    <row r="15939" spans="1:7" x14ac:dyDescent="0.25">
      <c r="A15939" s="21" t="s">
        <v>2119</v>
      </c>
      <c r="B15939" s="1">
        <v>43202</v>
      </c>
      <c r="C15939" t="s">
        <v>1230</v>
      </c>
      <c r="D15939" t="s">
        <v>4863</v>
      </c>
      <c r="E15939"/>
      <c r="F15939" s="9">
        <v>67.349999999999994</v>
      </c>
      <c r="G15939" t="s">
        <v>4547</v>
      </c>
    </row>
    <row r="15940" spans="1:7" x14ac:dyDescent="0.25">
      <c r="A15940" s="21" t="s">
        <v>2119</v>
      </c>
      <c r="B15940" s="1">
        <v>43203</v>
      </c>
      <c r="C15940" t="s">
        <v>1230</v>
      </c>
      <c r="D15940" t="s">
        <v>4856</v>
      </c>
      <c r="E15940"/>
      <c r="F15940" s="9">
        <v>43.39</v>
      </c>
      <c r="G15940" t="s">
        <v>4857</v>
      </c>
    </row>
    <row r="15941" spans="1:7" x14ac:dyDescent="0.25">
      <c r="A15941" s="21" t="s">
        <v>2119</v>
      </c>
      <c r="B15941" s="1">
        <v>43203</v>
      </c>
      <c r="C15941" t="s">
        <v>1230</v>
      </c>
      <c r="D15941" t="s">
        <v>4858</v>
      </c>
      <c r="E15941"/>
      <c r="F15941" s="9">
        <v>380.73</v>
      </c>
      <c r="G15941" t="s">
        <v>4859</v>
      </c>
    </row>
    <row r="15942" spans="1:7" x14ac:dyDescent="0.25">
      <c r="A15942" s="21" t="s">
        <v>2119</v>
      </c>
      <c r="B15942" s="1">
        <v>43203</v>
      </c>
      <c r="C15942" t="s">
        <v>1230</v>
      </c>
      <c r="D15942" t="s">
        <v>4828</v>
      </c>
      <c r="E15942"/>
      <c r="F15942" s="9">
        <v>-2783.59</v>
      </c>
      <c r="G15942" t="s">
        <v>4829</v>
      </c>
    </row>
    <row r="15943" spans="1:7" x14ac:dyDescent="0.25">
      <c r="A15943" s="21" t="s">
        <v>2119</v>
      </c>
      <c r="B15943" s="1">
        <v>43203</v>
      </c>
      <c r="C15943">
        <v>3014551503</v>
      </c>
      <c r="D15943" t="s">
        <v>4828</v>
      </c>
      <c r="E15943"/>
      <c r="F15943" s="9">
        <v>2753.81</v>
      </c>
      <c r="G15943" t="s">
        <v>4829</v>
      </c>
    </row>
    <row r="15944" spans="1:7" x14ac:dyDescent="0.25">
      <c r="A15944" s="21" t="s">
        <v>2119</v>
      </c>
      <c r="B15944" s="1">
        <v>43203</v>
      </c>
      <c r="C15944" t="s">
        <v>1230</v>
      </c>
      <c r="D15944" t="s">
        <v>4801</v>
      </c>
      <c r="E15944"/>
      <c r="F15944" s="9">
        <v>-610.52</v>
      </c>
      <c r="G15944" t="s">
        <v>4805</v>
      </c>
    </row>
    <row r="15945" spans="1:7" x14ac:dyDescent="0.25">
      <c r="A15945" s="21" t="s">
        <v>2119</v>
      </c>
      <c r="B15945" s="25">
        <v>43203</v>
      </c>
      <c r="C15945" t="s">
        <v>1015</v>
      </c>
      <c r="D15945" t="s">
        <v>1018</v>
      </c>
      <c r="E15945" s="26">
        <v>110</v>
      </c>
      <c r="G15945" t="s">
        <v>2734</v>
      </c>
    </row>
    <row r="15946" spans="1:7" x14ac:dyDescent="0.25">
      <c r="A15946" s="21" t="s">
        <v>2119</v>
      </c>
      <c r="B15946" s="25">
        <v>43203</v>
      </c>
      <c r="C15946" t="s">
        <v>1015</v>
      </c>
      <c r="D15946" t="s">
        <v>1419</v>
      </c>
      <c r="E15946" s="26">
        <v>3000</v>
      </c>
      <c r="G15946" t="s">
        <v>4547</v>
      </c>
    </row>
    <row r="15947" spans="1:7" x14ac:dyDescent="0.25">
      <c r="A15947" s="21" t="s">
        <v>2119</v>
      </c>
      <c r="B15947" s="25">
        <v>43203</v>
      </c>
      <c r="C15947" t="s">
        <v>1015</v>
      </c>
      <c r="D15947" t="s">
        <v>3002</v>
      </c>
      <c r="E15947" s="26">
        <v>2000</v>
      </c>
      <c r="G15947" t="s">
        <v>4849</v>
      </c>
    </row>
    <row r="15948" spans="1:7" x14ac:dyDescent="0.25">
      <c r="A15948" s="21" t="s">
        <v>2119</v>
      </c>
      <c r="B15948" s="25">
        <v>43203</v>
      </c>
      <c r="C15948" t="s">
        <v>21</v>
      </c>
      <c r="D15948" t="s">
        <v>359</v>
      </c>
      <c r="E15948" s="26">
        <v>82.5</v>
      </c>
      <c r="G15948" t="s">
        <v>4753</v>
      </c>
    </row>
    <row r="15949" spans="1:7" x14ac:dyDescent="0.25">
      <c r="A15949" s="21" t="s">
        <v>2119</v>
      </c>
      <c r="B15949" s="25">
        <v>43203</v>
      </c>
      <c r="C15949" t="s">
        <v>6</v>
      </c>
      <c r="D15949" t="s">
        <v>216</v>
      </c>
      <c r="F15949" s="26">
        <v>500.74</v>
      </c>
      <c r="G15949" t="s">
        <v>4849</v>
      </c>
    </row>
    <row r="15950" spans="1:7" x14ac:dyDescent="0.25">
      <c r="A15950" s="21" t="s">
        <v>2119</v>
      </c>
      <c r="B15950" s="1">
        <v>43204</v>
      </c>
      <c r="C15950" t="s">
        <v>1230</v>
      </c>
      <c r="D15950" t="s">
        <v>4854</v>
      </c>
      <c r="E15950"/>
      <c r="F15950" s="9">
        <v>91.04</v>
      </c>
      <c r="G15950" t="s">
        <v>4849</v>
      </c>
    </row>
    <row r="15951" spans="1:7" x14ac:dyDescent="0.25">
      <c r="A15951" s="21" t="s">
        <v>2119</v>
      </c>
      <c r="B15951" s="1">
        <v>43204</v>
      </c>
      <c r="C15951" t="s">
        <v>1230</v>
      </c>
      <c r="D15951" t="s">
        <v>4855</v>
      </c>
      <c r="E15951"/>
      <c r="F15951" s="9">
        <v>65.12</v>
      </c>
      <c r="G15951" t="s">
        <v>4547</v>
      </c>
    </row>
    <row r="15952" spans="1:7" x14ac:dyDescent="0.25">
      <c r="A15952" s="21" t="s">
        <v>2119</v>
      </c>
      <c r="B15952" s="1">
        <v>43206</v>
      </c>
      <c r="C15952" t="s">
        <v>1230</v>
      </c>
      <c r="D15952" t="s">
        <v>4848</v>
      </c>
      <c r="E15952"/>
      <c r="F15952" s="9">
        <v>85.96</v>
      </c>
      <c r="G15952" t="s">
        <v>4849</v>
      </c>
    </row>
    <row r="15953" spans="1:7" x14ac:dyDescent="0.25">
      <c r="A15953" s="21" t="s">
        <v>2119</v>
      </c>
      <c r="B15953" s="1">
        <v>43206</v>
      </c>
      <c r="C15953" t="s">
        <v>6</v>
      </c>
      <c r="D15953" t="s">
        <v>4850</v>
      </c>
      <c r="E15953"/>
      <c r="F15953" s="9">
        <v>95.28</v>
      </c>
      <c r="G15953" t="s">
        <v>3285</v>
      </c>
    </row>
    <row r="15954" spans="1:7" x14ac:dyDescent="0.25">
      <c r="A15954" s="21" t="s">
        <v>2119</v>
      </c>
      <c r="B15954" s="1">
        <v>43206</v>
      </c>
      <c r="C15954" t="s">
        <v>1230</v>
      </c>
      <c r="D15954" t="s">
        <v>4851</v>
      </c>
      <c r="E15954"/>
      <c r="F15954" s="9">
        <v>944.33</v>
      </c>
      <c r="G15954" t="s">
        <v>4547</v>
      </c>
    </row>
    <row r="15955" spans="1:7" x14ac:dyDescent="0.25">
      <c r="A15955" s="21" t="s">
        <v>2119</v>
      </c>
      <c r="B15955" s="1">
        <v>43206</v>
      </c>
      <c r="C15955" t="s">
        <v>6</v>
      </c>
      <c r="D15955" t="s">
        <v>4852</v>
      </c>
      <c r="E15955"/>
      <c r="F15955" s="9">
        <v>398.75</v>
      </c>
      <c r="G15955" t="s">
        <v>331</v>
      </c>
    </row>
    <row r="15956" spans="1:7" x14ac:dyDescent="0.25">
      <c r="A15956" s="21" t="s">
        <v>2119</v>
      </c>
      <c r="B15956" s="1">
        <v>43206</v>
      </c>
      <c r="C15956" t="s">
        <v>1230</v>
      </c>
      <c r="D15956" t="s">
        <v>4853</v>
      </c>
      <c r="E15956"/>
      <c r="F15956" s="9">
        <v>197.57</v>
      </c>
      <c r="G15956" t="s">
        <v>4859</v>
      </c>
    </row>
    <row r="15957" spans="1:7" x14ac:dyDescent="0.25">
      <c r="A15957" s="21" t="s">
        <v>2119</v>
      </c>
      <c r="B15957" s="25">
        <v>43206</v>
      </c>
      <c r="C15957" t="s">
        <v>1015</v>
      </c>
      <c r="D15957" t="s">
        <v>1487</v>
      </c>
      <c r="E15957" s="26">
        <v>36.299999999999997</v>
      </c>
      <c r="G15957" t="s">
        <v>4753</v>
      </c>
    </row>
    <row r="15958" spans="1:7" x14ac:dyDescent="0.25">
      <c r="A15958" s="21" t="s">
        <v>2119</v>
      </c>
      <c r="B15958" s="25">
        <v>43206</v>
      </c>
      <c r="C15958" t="s">
        <v>1015</v>
      </c>
      <c r="D15958" t="s">
        <v>1419</v>
      </c>
      <c r="E15958" s="26">
        <v>3500</v>
      </c>
      <c r="G15958" t="s">
        <v>4598</v>
      </c>
    </row>
    <row r="15959" spans="1:7" x14ac:dyDescent="0.25">
      <c r="A15959" s="21" t="s">
        <v>2119</v>
      </c>
      <c r="B15959" s="25">
        <v>43206</v>
      </c>
      <c r="C15959" t="s">
        <v>21</v>
      </c>
      <c r="D15959" t="s">
        <v>1487</v>
      </c>
      <c r="E15959" s="26">
        <v>36.299999999999997</v>
      </c>
      <c r="G15959" t="s">
        <v>4753</v>
      </c>
    </row>
    <row r="15960" spans="1:7" x14ac:dyDescent="0.25">
      <c r="A15960" s="21" t="s">
        <v>2119</v>
      </c>
      <c r="B15960" s="25">
        <v>43206</v>
      </c>
      <c r="C15960" t="s">
        <v>21</v>
      </c>
      <c r="D15960" t="s">
        <v>40</v>
      </c>
      <c r="E15960" s="26">
        <v>1180</v>
      </c>
      <c r="G15960" t="s">
        <v>4829</v>
      </c>
    </row>
    <row r="15961" spans="1:7" x14ac:dyDescent="0.25">
      <c r="A15961" s="21" t="s">
        <v>2119</v>
      </c>
      <c r="B15961" s="25">
        <v>43206</v>
      </c>
      <c r="C15961" t="s">
        <v>21</v>
      </c>
      <c r="D15961" t="s">
        <v>40</v>
      </c>
      <c r="E15961" s="26">
        <v>1415</v>
      </c>
      <c r="G15961" t="s">
        <v>2761</v>
      </c>
    </row>
    <row r="15962" spans="1:7" x14ac:dyDescent="0.25">
      <c r="A15962" s="21" t="s">
        <v>2119</v>
      </c>
      <c r="B15962" s="25">
        <v>43206</v>
      </c>
      <c r="C15962" t="s">
        <v>21</v>
      </c>
      <c r="D15962" t="s">
        <v>40</v>
      </c>
      <c r="E15962" s="2">
        <v>1450</v>
      </c>
      <c r="G15962" t="s">
        <v>4859</v>
      </c>
    </row>
    <row r="15963" spans="1:7" x14ac:dyDescent="0.25">
      <c r="A15963" s="21" t="s">
        <v>2119</v>
      </c>
      <c r="B15963" s="25">
        <v>43206</v>
      </c>
      <c r="C15963" t="s">
        <v>21</v>
      </c>
      <c r="D15963" t="s">
        <v>40</v>
      </c>
      <c r="E15963" s="26">
        <v>1280</v>
      </c>
      <c r="G15963" t="s">
        <v>331</v>
      </c>
    </row>
    <row r="15964" spans="1:7" x14ac:dyDescent="0.25">
      <c r="A15964" s="21" t="s">
        <v>2119</v>
      </c>
      <c r="B15964" s="25">
        <v>43206</v>
      </c>
      <c r="C15964" t="s">
        <v>21</v>
      </c>
      <c r="D15964" t="s">
        <v>40</v>
      </c>
      <c r="E15964" s="26">
        <v>450</v>
      </c>
      <c r="G15964" t="s">
        <v>3937</v>
      </c>
    </row>
    <row r="15965" spans="1:7" x14ac:dyDescent="0.25">
      <c r="A15965" s="21" t="s">
        <v>2119</v>
      </c>
      <c r="B15965" s="25">
        <v>43206</v>
      </c>
      <c r="C15965" t="s">
        <v>21</v>
      </c>
      <c r="D15965" t="s">
        <v>40</v>
      </c>
      <c r="E15965" s="26">
        <v>5745</v>
      </c>
      <c r="G15965" t="s">
        <v>4753</v>
      </c>
    </row>
    <row r="15966" spans="1:7" x14ac:dyDescent="0.25">
      <c r="A15966" s="21" t="s">
        <v>2119</v>
      </c>
      <c r="B15966" s="25">
        <v>43206</v>
      </c>
      <c r="C15966" t="s">
        <v>21</v>
      </c>
      <c r="D15966" t="s">
        <v>4455</v>
      </c>
      <c r="E15966" s="26">
        <v>2600</v>
      </c>
      <c r="G15966" t="s">
        <v>4753</v>
      </c>
    </row>
    <row r="15967" spans="1:7" x14ac:dyDescent="0.25">
      <c r="A15967" s="21" t="s">
        <v>2119</v>
      </c>
      <c r="B15967" s="25">
        <v>43206</v>
      </c>
      <c r="C15967" t="s">
        <v>21</v>
      </c>
      <c r="D15967" t="s">
        <v>1376</v>
      </c>
      <c r="E15967" s="26">
        <v>850</v>
      </c>
      <c r="G15967" t="s">
        <v>4547</v>
      </c>
    </row>
    <row r="15968" spans="1:7" x14ac:dyDescent="0.25">
      <c r="A15968" s="21" t="s">
        <v>2119</v>
      </c>
      <c r="B15968" s="25">
        <v>43206</v>
      </c>
      <c r="C15968" t="s">
        <v>21</v>
      </c>
      <c r="D15968" t="s">
        <v>1376</v>
      </c>
      <c r="E15968" s="26">
        <v>450</v>
      </c>
      <c r="G15968" t="s">
        <v>4829</v>
      </c>
    </row>
    <row r="15969" spans="1:7" x14ac:dyDescent="0.25">
      <c r="A15969" s="21" t="s">
        <v>2119</v>
      </c>
      <c r="B15969" s="25">
        <v>43206</v>
      </c>
      <c r="C15969" t="s">
        <v>21</v>
      </c>
      <c r="D15969" t="s">
        <v>4660</v>
      </c>
      <c r="E15969" s="26">
        <v>1500</v>
      </c>
      <c r="G15969" t="s">
        <v>331</v>
      </c>
    </row>
    <row r="15970" spans="1:7" x14ac:dyDescent="0.25">
      <c r="A15970" s="21" t="s">
        <v>2119</v>
      </c>
      <c r="B15970" s="25">
        <v>43206</v>
      </c>
      <c r="C15970" t="s">
        <v>21</v>
      </c>
      <c r="D15970" t="s">
        <v>4660</v>
      </c>
      <c r="E15970" s="26">
        <v>580</v>
      </c>
      <c r="G15970" t="s">
        <v>4670</v>
      </c>
    </row>
    <row r="15971" spans="1:7" x14ac:dyDescent="0.25">
      <c r="A15971" s="21" t="s">
        <v>2119</v>
      </c>
      <c r="B15971" s="25">
        <v>43206</v>
      </c>
      <c r="C15971" t="s">
        <v>6</v>
      </c>
      <c r="D15971" t="s">
        <v>3709</v>
      </c>
      <c r="F15971" s="26">
        <v>204.31</v>
      </c>
      <c r="G15971" t="s">
        <v>4805</v>
      </c>
    </row>
    <row r="15972" spans="1:7" x14ac:dyDescent="0.25">
      <c r="A15972" s="21" t="s">
        <v>2119</v>
      </c>
      <c r="B15972" s="1">
        <v>43207</v>
      </c>
      <c r="C15972" t="s">
        <v>1230</v>
      </c>
      <c r="D15972" t="s">
        <v>4845</v>
      </c>
      <c r="E15972"/>
      <c r="F15972" s="9">
        <v>682.13</v>
      </c>
      <c r="G15972" t="s">
        <v>4598</v>
      </c>
    </row>
    <row r="15973" spans="1:7" x14ac:dyDescent="0.25">
      <c r="A15973" s="21" t="s">
        <v>2119</v>
      </c>
      <c r="B15973" s="1">
        <v>43207</v>
      </c>
      <c r="C15973" t="s">
        <v>1230</v>
      </c>
      <c r="D15973" t="s">
        <v>4846</v>
      </c>
      <c r="E15973"/>
      <c r="F15973" s="9">
        <v>46.79</v>
      </c>
      <c r="G15973" t="s">
        <v>4602</v>
      </c>
    </row>
    <row r="15974" spans="1:7" x14ac:dyDescent="0.25">
      <c r="A15974" s="21" t="s">
        <v>2119</v>
      </c>
      <c r="B15974" s="1">
        <v>43207</v>
      </c>
      <c r="C15974" t="s">
        <v>1230</v>
      </c>
      <c r="D15974" t="s">
        <v>4847</v>
      </c>
      <c r="E15974"/>
      <c r="F15974" s="9">
        <v>338.91</v>
      </c>
      <c r="G15974" t="s">
        <v>4547</v>
      </c>
    </row>
    <row r="15975" spans="1:7" x14ac:dyDescent="0.25">
      <c r="A15975" s="21" t="s">
        <v>2119</v>
      </c>
      <c r="B15975" s="25">
        <v>43207</v>
      </c>
      <c r="C15975" t="s">
        <v>1015</v>
      </c>
      <c r="D15975" t="s">
        <v>1018</v>
      </c>
      <c r="E15975" s="26">
        <v>130</v>
      </c>
      <c r="G15975" t="s">
        <v>2734</v>
      </c>
    </row>
    <row r="15976" spans="1:7" x14ac:dyDescent="0.25">
      <c r="A15976" s="21" t="s">
        <v>2119</v>
      </c>
      <c r="B15976" s="25">
        <v>43207</v>
      </c>
      <c r="C15976" t="s">
        <v>1015</v>
      </c>
      <c r="D15976" t="s">
        <v>3707</v>
      </c>
      <c r="E15976" s="26">
        <v>1700</v>
      </c>
      <c r="G15976" t="s">
        <v>4547</v>
      </c>
    </row>
    <row r="15977" spans="1:7" x14ac:dyDescent="0.25">
      <c r="A15977" s="21" t="s">
        <v>2119</v>
      </c>
      <c r="B15977" s="25">
        <v>43207</v>
      </c>
      <c r="C15977" t="s">
        <v>21</v>
      </c>
      <c r="D15977" t="s">
        <v>961</v>
      </c>
      <c r="E15977" s="26">
        <v>350</v>
      </c>
      <c r="G15977" t="s">
        <v>3513</v>
      </c>
    </row>
    <row r="15978" spans="1:7" x14ac:dyDescent="0.25">
      <c r="A15978" s="21" t="s">
        <v>2119</v>
      </c>
      <c r="B15978" s="25">
        <v>43207</v>
      </c>
      <c r="C15978" t="s">
        <v>6</v>
      </c>
      <c r="D15978" t="s">
        <v>216</v>
      </c>
      <c r="F15978" s="26">
        <v>139.44</v>
      </c>
      <c r="G15978" t="s">
        <v>4874</v>
      </c>
    </row>
    <row r="15979" spans="1:7" x14ac:dyDescent="0.25">
      <c r="A15979" s="21" t="s">
        <v>2119</v>
      </c>
      <c r="B15979" s="25">
        <v>43207</v>
      </c>
      <c r="C15979" t="s">
        <v>6</v>
      </c>
      <c r="D15979" t="s">
        <v>216</v>
      </c>
      <c r="F15979" s="26">
        <v>210.68</v>
      </c>
      <c r="G15979" t="s">
        <v>4849</v>
      </c>
    </row>
    <row r="15980" spans="1:7" x14ac:dyDescent="0.25">
      <c r="A15980" s="21" t="s">
        <v>2119</v>
      </c>
      <c r="B15980" s="1">
        <v>43208</v>
      </c>
      <c r="C15980" t="s">
        <v>1230</v>
      </c>
      <c r="D15980" t="s">
        <v>4841</v>
      </c>
      <c r="E15980"/>
      <c r="F15980" s="9">
        <v>368.9</v>
      </c>
      <c r="G15980" t="s">
        <v>3937</v>
      </c>
    </row>
    <row r="15981" spans="1:7" x14ac:dyDescent="0.25">
      <c r="A15981" s="21" t="s">
        <v>2119</v>
      </c>
      <c r="B15981" s="1">
        <v>43208</v>
      </c>
      <c r="C15981" t="s">
        <v>1230</v>
      </c>
      <c r="D15981" t="s">
        <v>4842</v>
      </c>
      <c r="E15981"/>
      <c r="F15981" s="9">
        <v>46</v>
      </c>
      <c r="G15981" t="s">
        <v>4547</v>
      </c>
    </row>
    <row r="15982" spans="1:7" x14ac:dyDescent="0.25">
      <c r="A15982" s="21" t="s">
        <v>2119</v>
      </c>
      <c r="B15982" s="1">
        <v>43208</v>
      </c>
      <c r="C15982" t="s">
        <v>6</v>
      </c>
      <c r="D15982" t="s">
        <v>4843</v>
      </c>
      <c r="E15982"/>
      <c r="F15982" s="9">
        <v>119.37</v>
      </c>
      <c r="G15982" t="s">
        <v>1631</v>
      </c>
    </row>
    <row r="15983" spans="1:7" x14ac:dyDescent="0.25">
      <c r="A15983" s="21" t="s">
        <v>2119</v>
      </c>
      <c r="B15983" s="1">
        <v>43208</v>
      </c>
      <c r="C15983">
        <v>3014551503</v>
      </c>
      <c r="D15983" t="s">
        <v>4844</v>
      </c>
      <c r="E15983"/>
      <c r="F15983" s="9">
        <v>4137.22</v>
      </c>
      <c r="G15983" t="s">
        <v>4814</v>
      </c>
    </row>
    <row r="15984" spans="1:7" x14ac:dyDescent="0.25">
      <c r="A15984" s="21" t="s">
        <v>2119</v>
      </c>
      <c r="B15984" s="1">
        <v>43209</v>
      </c>
      <c r="C15984" t="s">
        <v>1230</v>
      </c>
      <c r="D15984" t="s">
        <v>4837</v>
      </c>
      <c r="E15984"/>
      <c r="F15984" s="9">
        <v>77.48</v>
      </c>
      <c r="G15984" t="s">
        <v>3937</v>
      </c>
    </row>
    <row r="15985" spans="1:7" x14ac:dyDescent="0.25">
      <c r="A15985" s="21" t="s">
        <v>2119</v>
      </c>
      <c r="B15985" s="1">
        <v>43209</v>
      </c>
      <c r="C15985" t="s">
        <v>1230</v>
      </c>
      <c r="D15985" t="s">
        <v>4838</v>
      </c>
      <c r="E15985"/>
      <c r="F15985" s="9">
        <v>412.12</v>
      </c>
      <c r="G15985" t="s">
        <v>4451</v>
      </c>
    </row>
    <row r="15986" spans="1:7" x14ac:dyDescent="0.25">
      <c r="A15986" s="21" t="s">
        <v>2119</v>
      </c>
      <c r="B15986" s="1">
        <v>43209</v>
      </c>
      <c r="C15986" t="s">
        <v>1230</v>
      </c>
      <c r="D15986" t="s">
        <v>4839</v>
      </c>
      <c r="E15986"/>
      <c r="F15986" s="9">
        <v>314.29000000000002</v>
      </c>
      <c r="G15986" t="s">
        <v>4547</v>
      </c>
    </row>
    <row r="15987" spans="1:7" x14ac:dyDescent="0.25">
      <c r="A15987" s="21" t="s">
        <v>2119</v>
      </c>
      <c r="B15987" s="1">
        <v>43209</v>
      </c>
      <c r="C15987">
        <v>3014551503</v>
      </c>
      <c r="D15987" t="s">
        <v>4840</v>
      </c>
      <c r="E15987"/>
      <c r="F15987" s="9">
        <v>44.46</v>
      </c>
      <c r="G15987" t="s">
        <v>4451</v>
      </c>
    </row>
    <row r="15988" spans="1:7" x14ac:dyDescent="0.25">
      <c r="A15988" s="21" t="s">
        <v>2119</v>
      </c>
      <c r="B15988" s="25">
        <v>43209</v>
      </c>
      <c r="C15988" t="s">
        <v>1015</v>
      </c>
      <c r="D15988" t="s">
        <v>359</v>
      </c>
      <c r="E15988" s="26">
        <v>82.5</v>
      </c>
      <c r="G15988" t="s">
        <v>4753</v>
      </c>
    </row>
    <row r="15989" spans="1:7" x14ac:dyDescent="0.25">
      <c r="A15989" s="21" t="s">
        <v>2119</v>
      </c>
      <c r="B15989" s="25">
        <v>43209</v>
      </c>
      <c r="C15989" t="s">
        <v>21</v>
      </c>
      <c r="D15989" t="s">
        <v>255</v>
      </c>
      <c r="E15989" s="26">
        <v>2000</v>
      </c>
      <c r="G15989" t="s">
        <v>4547</v>
      </c>
    </row>
    <row r="15990" spans="1:7" x14ac:dyDescent="0.25">
      <c r="A15990" s="21" t="s">
        <v>2119</v>
      </c>
      <c r="B15990" s="25">
        <v>43209</v>
      </c>
      <c r="C15990" t="s">
        <v>21</v>
      </c>
      <c r="D15990" t="s">
        <v>255</v>
      </c>
      <c r="E15990" s="26">
        <v>2000</v>
      </c>
      <c r="G15990" t="s">
        <v>4753</v>
      </c>
    </row>
    <row r="15991" spans="1:7" x14ac:dyDescent="0.25">
      <c r="A15991" s="21" t="s">
        <v>2119</v>
      </c>
      <c r="B15991" s="1">
        <v>43210</v>
      </c>
      <c r="C15991" t="s">
        <v>6</v>
      </c>
      <c r="D15991" t="s">
        <v>4831</v>
      </c>
      <c r="E15991"/>
      <c r="F15991" s="9">
        <v>280.14999999999998</v>
      </c>
      <c r="G15991" t="s">
        <v>4670</v>
      </c>
    </row>
    <row r="15992" spans="1:7" x14ac:dyDescent="0.25">
      <c r="A15992" s="21" t="s">
        <v>2119</v>
      </c>
      <c r="B15992" s="1">
        <v>43210</v>
      </c>
      <c r="C15992" t="s">
        <v>1230</v>
      </c>
      <c r="D15992" t="s">
        <v>4832</v>
      </c>
      <c r="E15992"/>
      <c r="F15992" s="9">
        <v>983.47</v>
      </c>
      <c r="G15992" t="s">
        <v>4598</v>
      </c>
    </row>
    <row r="15993" spans="1:7" x14ac:dyDescent="0.25">
      <c r="A15993" s="21" t="s">
        <v>2119</v>
      </c>
      <c r="B15993" s="1">
        <v>43210</v>
      </c>
      <c r="C15993" t="s">
        <v>1230</v>
      </c>
      <c r="D15993" t="s">
        <v>4833</v>
      </c>
      <c r="E15993"/>
      <c r="F15993" s="9">
        <v>556.25</v>
      </c>
      <c r="G15993" t="s">
        <v>4834</v>
      </c>
    </row>
    <row r="15994" spans="1:7" x14ac:dyDescent="0.25">
      <c r="A15994" s="21" t="s">
        <v>2119</v>
      </c>
      <c r="B15994" s="1">
        <v>43210</v>
      </c>
      <c r="C15994" t="s">
        <v>1230</v>
      </c>
      <c r="D15994" t="s">
        <v>4835</v>
      </c>
      <c r="E15994"/>
      <c r="F15994" s="9">
        <v>77.17</v>
      </c>
      <c r="G15994" t="s">
        <v>4836</v>
      </c>
    </row>
    <row r="15995" spans="1:7" x14ac:dyDescent="0.25">
      <c r="A15995" s="21" t="s">
        <v>2119</v>
      </c>
      <c r="B15995" s="25">
        <v>43210</v>
      </c>
      <c r="C15995" t="s">
        <v>21</v>
      </c>
      <c r="D15995" t="s">
        <v>1487</v>
      </c>
      <c r="E15995" s="26">
        <v>50</v>
      </c>
      <c r="G15995" t="s">
        <v>4753</v>
      </c>
    </row>
    <row r="15996" spans="1:7" x14ac:dyDescent="0.25">
      <c r="A15996" s="21" t="s">
        <v>2119</v>
      </c>
      <c r="B15996" s="25">
        <v>43210</v>
      </c>
      <c r="C15996" t="s">
        <v>21</v>
      </c>
      <c r="D15996" t="s">
        <v>1487</v>
      </c>
      <c r="E15996" s="26">
        <v>400</v>
      </c>
      <c r="G15996" t="s">
        <v>4451</v>
      </c>
    </row>
    <row r="15997" spans="1:7" x14ac:dyDescent="0.25">
      <c r="A15997" s="21" t="s">
        <v>2119</v>
      </c>
      <c r="B15997" s="25">
        <v>43210</v>
      </c>
      <c r="C15997" t="s">
        <v>21</v>
      </c>
      <c r="D15997" t="s">
        <v>1487</v>
      </c>
      <c r="E15997" s="26">
        <v>50</v>
      </c>
      <c r="G15997" t="s">
        <v>4451</v>
      </c>
    </row>
    <row r="15998" spans="1:7" x14ac:dyDescent="0.25">
      <c r="A15998" s="21" t="s">
        <v>2119</v>
      </c>
      <c r="B15998" s="1">
        <v>43211</v>
      </c>
      <c r="C15998" t="s">
        <v>6</v>
      </c>
      <c r="D15998" t="s">
        <v>4826</v>
      </c>
      <c r="E15998"/>
      <c r="F15998" s="9">
        <v>605.4</v>
      </c>
      <c r="G15998" t="s">
        <v>4670</v>
      </c>
    </row>
    <row r="15999" spans="1:7" x14ac:dyDescent="0.25">
      <c r="A15999" s="21" t="s">
        <v>2119</v>
      </c>
      <c r="B15999" s="1">
        <v>43211</v>
      </c>
      <c r="C15999" t="s">
        <v>1230</v>
      </c>
      <c r="D15999" t="s">
        <v>4827</v>
      </c>
      <c r="E15999"/>
      <c r="F15999" s="9">
        <v>467.72</v>
      </c>
      <c r="G15999" t="s">
        <v>4598</v>
      </c>
    </row>
    <row r="16000" spans="1:7" x14ac:dyDescent="0.25">
      <c r="A16000" s="21" t="s">
        <v>2119</v>
      </c>
      <c r="B16000" s="1">
        <v>43211</v>
      </c>
      <c r="C16000" t="s">
        <v>1230</v>
      </c>
      <c r="D16000">
        <v>230132</v>
      </c>
      <c r="E16000"/>
      <c r="F16000" s="9">
        <v>-554.19000000000005</v>
      </c>
      <c r="G16000" t="s">
        <v>4829</v>
      </c>
    </row>
    <row r="16001" spans="1:7" x14ac:dyDescent="0.25">
      <c r="A16001" s="21" t="s">
        <v>2119</v>
      </c>
      <c r="B16001" s="1">
        <v>43211</v>
      </c>
      <c r="C16001">
        <v>3014551503</v>
      </c>
      <c r="D16001" t="s">
        <v>4828</v>
      </c>
      <c r="E16001"/>
      <c r="F16001" s="9">
        <v>91</v>
      </c>
      <c r="G16001" t="s">
        <v>4829</v>
      </c>
    </row>
    <row r="16002" spans="1:7" x14ac:dyDescent="0.25">
      <c r="A16002" s="21" t="s">
        <v>2119</v>
      </c>
      <c r="B16002" s="1">
        <v>43211</v>
      </c>
      <c r="C16002" t="s">
        <v>6</v>
      </c>
      <c r="D16002" t="s">
        <v>4830</v>
      </c>
      <c r="E16002"/>
      <c r="F16002" s="9">
        <v>514.63</v>
      </c>
      <c r="G16002" t="s">
        <v>331</v>
      </c>
    </row>
    <row r="16003" spans="1:7" x14ac:dyDescent="0.25">
      <c r="A16003" s="21" t="s">
        <v>2119</v>
      </c>
      <c r="B16003" s="1">
        <v>43213</v>
      </c>
      <c r="C16003" t="s">
        <v>6</v>
      </c>
      <c r="D16003" t="s">
        <v>4820</v>
      </c>
      <c r="E16003"/>
      <c r="F16003" s="9">
        <v>139.76</v>
      </c>
      <c r="G16003" t="s">
        <v>4821</v>
      </c>
    </row>
    <row r="16004" spans="1:7" x14ac:dyDescent="0.25">
      <c r="A16004" s="21" t="s">
        <v>2119</v>
      </c>
      <c r="B16004" s="1">
        <v>43213</v>
      </c>
      <c r="C16004" t="s">
        <v>1230</v>
      </c>
      <c r="D16004" t="s">
        <v>4822</v>
      </c>
      <c r="E16004"/>
      <c r="F16004" s="9">
        <v>69.34</v>
      </c>
      <c r="G16004" t="s">
        <v>4823</v>
      </c>
    </row>
    <row r="16005" spans="1:7" x14ac:dyDescent="0.25">
      <c r="A16005" s="21" t="s">
        <v>2119</v>
      </c>
      <c r="B16005" s="1">
        <v>43213</v>
      </c>
      <c r="C16005" t="s">
        <v>6</v>
      </c>
      <c r="D16005" t="s">
        <v>4824</v>
      </c>
      <c r="E16005"/>
      <c r="F16005" s="9">
        <v>589.69000000000005</v>
      </c>
      <c r="G16005" t="s">
        <v>4598</v>
      </c>
    </row>
    <row r="16006" spans="1:7" x14ac:dyDescent="0.25">
      <c r="A16006" s="21" t="s">
        <v>2119</v>
      </c>
      <c r="B16006" s="1">
        <v>43213</v>
      </c>
      <c r="C16006" t="s">
        <v>6</v>
      </c>
      <c r="D16006" t="s">
        <v>4825</v>
      </c>
      <c r="E16006"/>
      <c r="F16006" s="9">
        <v>384.81</v>
      </c>
      <c r="G16006" t="s">
        <v>4670</v>
      </c>
    </row>
    <row r="16007" spans="1:7" x14ac:dyDescent="0.25">
      <c r="A16007" s="21" t="s">
        <v>2119</v>
      </c>
      <c r="B16007" s="25">
        <v>43213</v>
      </c>
      <c r="C16007" t="s">
        <v>1015</v>
      </c>
      <c r="D16007" t="s">
        <v>40</v>
      </c>
      <c r="E16007" s="26">
        <v>1750</v>
      </c>
      <c r="G16007" t="s">
        <v>4829</v>
      </c>
    </row>
    <row r="16008" spans="1:7" x14ac:dyDescent="0.25">
      <c r="A16008" s="21" t="s">
        <v>2119</v>
      </c>
      <c r="B16008" s="25">
        <v>43213</v>
      </c>
      <c r="C16008" t="s">
        <v>1015</v>
      </c>
      <c r="D16008" t="s">
        <v>40</v>
      </c>
      <c r="E16008" s="26">
        <v>460</v>
      </c>
      <c r="G16008" t="s">
        <v>4451</v>
      </c>
    </row>
    <row r="16009" spans="1:7" x14ac:dyDescent="0.25">
      <c r="A16009" s="21" t="s">
        <v>2119</v>
      </c>
      <c r="B16009" s="25">
        <v>43213</v>
      </c>
      <c r="C16009" t="s">
        <v>1015</v>
      </c>
      <c r="D16009" t="s">
        <v>40</v>
      </c>
      <c r="E16009" s="26">
        <v>3430</v>
      </c>
      <c r="G16009" t="s">
        <v>4859</v>
      </c>
    </row>
    <row r="16010" spans="1:7" x14ac:dyDescent="0.25">
      <c r="A16010" s="21" t="s">
        <v>2119</v>
      </c>
      <c r="B16010" s="25">
        <v>43213</v>
      </c>
      <c r="C16010" t="s">
        <v>1015</v>
      </c>
      <c r="D16010" t="s">
        <v>40</v>
      </c>
      <c r="E16010" s="26">
        <v>700</v>
      </c>
      <c r="G16010" t="s">
        <v>3937</v>
      </c>
    </row>
    <row r="16011" spans="1:7" x14ac:dyDescent="0.25">
      <c r="A16011" s="21" t="s">
        <v>2119</v>
      </c>
      <c r="B16011" s="25">
        <v>43213</v>
      </c>
      <c r="C16011" t="s">
        <v>1015</v>
      </c>
      <c r="D16011" t="s">
        <v>40</v>
      </c>
      <c r="E16011" s="26">
        <v>600</v>
      </c>
      <c r="G16011" t="s">
        <v>4742</v>
      </c>
    </row>
    <row r="16012" spans="1:7" x14ac:dyDescent="0.25">
      <c r="A16012" s="21" t="s">
        <v>2119</v>
      </c>
      <c r="B16012" s="25">
        <v>43213</v>
      </c>
      <c r="C16012" t="s">
        <v>1015</v>
      </c>
      <c r="D16012" t="s">
        <v>40</v>
      </c>
      <c r="E16012" s="26">
        <v>1390</v>
      </c>
      <c r="G16012" t="s">
        <v>4893</v>
      </c>
    </row>
    <row r="16013" spans="1:7" x14ac:dyDescent="0.25">
      <c r="A16013" s="21" t="s">
        <v>2119</v>
      </c>
      <c r="B16013" s="25">
        <v>43213</v>
      </c>
      <c r="C16013" t="s">
        <v>1015</v>
      </c>
      <c r="D16013" t="s">
        <v>1382</v>
      </c>
      <c r="E16013" s="26">
        <v>7500</v>
      </c>
      <c r="G16013" t="s">
        <v>4814</v>
      </c>
    </row>
    <row r="16014" spans="1:7" x14ac:dyDescent="0.25">
      <c r="A16014" s="21" t="s">
        <v>2119</v>
      </c>
      <c r="B16014" s="25">
        <v>43213</v>
      </c>
      <c r="C16014" t="s">
        <v>1015</v>
      </c>
      <c r="D16014" t="s">
        <v>1382</v>
      </c>
      <c r="E16014" s="26">
        <v>5000</v>
      </c>
      <c r="G16014" t="s">
        <v>4814</v>
      </c>
    </row>
    <row r="16015" spans="1:7" x14ac:dyDescent="0.25">
      <c r="A16015" s="21" t="s">
        <v>2119</v>
      </c>
      <c r="B16015" s="25">
        <v>43213</v>
      </c>
      <c r="C16015" t="s">
        <v>1015</v>
      </c>
      <c r="D16015" t="s">
        <v>2675</v>
      </c>
      <c r="E16015" s="26">
        <v>3000</v>
      </c>
      <c r="G16015" t="s">
        <v>4814</v>
      </c>
    </row>
    <row r="16016" spans="1:7" x14ac:dyDescent="0.25">
      <c r="A16016" s="21" t="s">
        <v>2119</v>
      </c>
      <c r="B16016" s="25">
        <v>43213</v>
      </c>
      <c r="C16016" t="s">
        <v>1015</v>
      </c>
      <c r="D16016" t="s">
        <v>3404</v>
      </c>
      <c r="E16016" s="26">
        <v>2400</v>
      </c>
      <c r="G16016" t="s">
        <v>4859</v>
      </c>
    </row>
    <row r="16017" spans="1:7" x14ac:dyDescent="0.25">
      <c r="A16017" s="21" t="s">
        <v>2119</v>
      </c>
      <c r="B16017" s="25">
        <v>43213</v>
      </c>
      <c r="C16017" t="s">
        <v>21</v>
      </c>
      <c r="D16017" t="s">
        <v>40</v>
      </c>
      <c r="E16017" s="26">
        <v>150</v>
      </c>
      <c r="G16017" t="s">
        <v>1631</v>
      </c>
    </row>
    <row r="16018" spans="1:7" x14ac:dyDescent="0.25">
      <c r="A16018" s="21" t="s">
        <v>2119</v>
      </c>
      <c r="B16018" s="25">
        <v>43213</v>
      </c>
      <c r="C16018" t="s">
        <v>21</v>
      </c>
      <c r="D16018" t="s">
        <v>40</v>
      </c>
      <c r="E16018" s="26">
        <v>1250</v>
      </c>
      <c r="G16018" t="s">
        <v>4670</v>
      </c>
    </row>
    <row r="16019" spans="1:7" x14ac:dyDescent="0.25">
      <c r="A16019" s="21" t="s">
        <v>2119</v>
      </c>
      <c r="B16019" s="25">
        <v>43213</v>
      </c>
      <c r="C16019" t="s">
        <v>21</v>
      </c>
      <c r="D16019" t="s">
        <v>40</v>
      </c>
      <c r="E16019" s="26">
        <v>1420</v>
      </c>
      <c r="G16019" t="s">
        <v>331</v>
      </c>
    </row>
    <row r="16020" spans="1:7" x14ac:dyDescent="0.25">
      <c r="A16020" s="21" t="s">
        <v>2119</v>
      </c>
      <c r="B16020" s="25">
        <v>43213</v>
      </c>
      <c r="C16020" t="s">
        <v>21</v>
      </c>
      <c r="D16020" t="s">
        <v>2188</v>
      </c>
      <c r="E16020" s="26">
        <v>2771</v>
      </c>
      <c r="G16020" t="s">
        <v>4874</v>
      </c>
    </row>
    <row r="16021" spans="1:7" x14ac:dyDescent="0.25">
      <c r="A16021" s="21" t="s">
        <v>2119</v>
      </c>
      <c r="B16021" s="1">
        <v>43214</v>
      </c>
      <c r="C16021" t="s">
        <v>6</v>
      </c>
      <c r="D16021" t="s">
        <v>4817</v>
      </c>
      <c r="E16021"/>
      <c r="F16021" s="9">
        <v>297.79000000000002</v>
      </c>
      <c r="G16021" t="s">
        <v>4670</v>
      </c>
    </row>
    <row r="16022" spans="1:7" x14ac:dyDescent="0.25">
      <c r="A16022" s="21" t="s">
        <v>2119</v>
      </c>
      <c r="B16022" s="1">
        <v>43214</v>
      </c>
      <c r="C16022" t="s">
        <v>1230</v>
      </c>
      <c r="D16022" t="s">
        <v>4818</v>
      </c>
      <c r="E16022"/>
      <c r="F16022" s="9">
        <v>76.290000000000006</v>
      </c>
      <c r="G16022" t="s">
        <v>4816</v>
      </c>
    </row>
    <row r="16023" spans="1:7" x14ac:dyDescent="0.25">
      <c r="A16023" s="21" t="s">
        <v>2119</v>
      </c>
      <c r="B16023" s="1">
        <v>43214</v>
      </c>
      <c r="C16023" t="s">
        <v>1230</v>
      </c>
      <c r="D16023" t="s">
        <v>4819</v>
      </c>
      <c r="E16023"/>
      <c r="F16023" s="9">
        <v>22.15</v>
      </c>
      <c r="G16023" t="s">
        <v>4598</v>
      </c>
    </row>
    <row r="16024" spans="1:7" x14ac:dyDescent="0.25">
      <c r="A16024" s="21" t="s">
        <v>2119</v>
      </c>
      <c r="B16024" s="25">
        <v>43214</v>
      </c>
      <c r="C16024" t="s">
        <v>6</v>
      </c>
      <c r="D16024" t="s">
        <v>3709</v>
      </c>
      <c r="F16024" s="26">
        <v>1394.84</v>
      </c>
      <c r="G16024" t="s">
        <v>4849</v>
      </c>
    </row>
    <row r="16025" spans="1:7" x14ac:dyDescent="0.25">
      <c r="A16025" s="21" t="s">
        <v>2119</v>
      </c>
      <c r="B16025" s="25">
        <v>43214</v>
      </c>
      <c r="C16025" t="s">
        <v>6</v>
      </c>
      <c r="D16025" t="s">
        <v>3709</v>
      </c>
      <c r="F16025" s="26">
        <v>314.14999999999998</v>
      </c>
      <c r="G16025" t="s">
        <v>4805</v>
      </c>
    </row>
    <row r="16026" spans="1:7" x14ac:dyDescent="0.25">
      <c r="A16026" s="21" t="s">
        <v>2119</v>
      </c>
      <c r="B16026" s="25">
        <v>43214</v>
      </c>
      <c r="C16026" t="s">
        <v>6</v>
      </c>
      <c r="D16026" t="s">
        <v>216</v>
      </c>
      <c r="F16026" s="26">
        <v>500.74</v>
      </c>
      <c r="G16026" t="s">
        <v>4823</v>
      </c>
    </row>
    <row r="16027" spans="1:7" x14ac:dyDescent="0.25">
      <c r="A16027" s="21" t="s">
        <v>2119</v>
      </c>
      <c r="B16027" s="1">
        <v>43215</v>
      </c>
      <c r="C16027" t="s">
        <v>1230</v>
      </c>
      <c r="D16027"/>
      <c r="E16027"/>
      <c r="F16027" s="9">
        <v>-3.45</v>
      </c>
      <c r="G16027" t="s">
        <v>4598</v>
      </c>
    </row>
    <row r="16028" spans="1:7" x14ac:dyDescent="0.25">
      <c r="A16028" s="21" t="s">
        <v>2119</v>
      </c>
      <c r="B16028" s="1">
        <v>43215</v>
      </c>
      <c r="C16028" t="s">
        <v>1230</v>
      </c>
      <c r="D16028" t="s">
        <v>4810</v>
      </c>
      <c r="E16028"/>
      <c r="F16028" s="9">
        <v>1631.18</v>
      </c>
      <c r="G16028" t="s">
        <v>4811</v>
      </c>
    </row>
    <row r="16029" spans="1:7" x14ac:dyDescent="0.25">
      <c r="A16029" s="21" t="s">
        <v>2119</v>
      </c>
      <c r="B16029" s="1">
        <v>43215</v>
      </c>
      <c r="C16029" t="s">
        <v>1230</v>
      </c>
      <c r="D16029" t="s">
        <v>4812</v>
      </c>
      <c r="E16029"/>
      <c r="F16029" s="9">
        <v>130.86000000000001</v>
      </c>
      <c r="G16029" t="s">
        <v>4598</v>
      </c>
    </row>
    <row r="16030" spans="1:7" x14ac:dyDescent="0.25">
      <c r="A16030" s="21" t="s">
        <v>2119</v>
      </c>
      <c r="B16030" s="1">
        <v>43215</v>
      </c>
      <c r="C16030">
        <v>3014551503</v>
      </c>
      <c r="D16030" t="s">
        <v>4813</v>
      </c>
      <c r="E16030"/>
      <c r="F16030" s="9">
        <v>271.39</v>
      </c>
      <c r="G16030" t="s">
        <v>4814</v>
      </c>
    </row>
    <row r="16031" spans="1:7" x14ac:dyDescent="0.25">
      <c r="A16031" s="21" t="s">
        <v>2119</v>
      </c>
      <c r="B16031" s="1">
        <v>43215</v>
      </c>
      <c r="C16031" t="s">
        <v>1230</v>
      </c>
      <c r="D16031" t="s">
        <v>4815</v>
      </c>
      <c r="E16031"/>
      <c r="F16031" s="9">
        <v>548.14</v>
      </c>
      <c r="G16031" t="s">
        <v>4816</v>
      </c>
    </row>
    <row r="16032" spans="1:7" x14ac:dyDescent="0.25">
      <c r="A16032" s="21" t="s">
        <v>2119</v>
      </c>
      <c r="B16032" s="25">
        <v>43215</v>
      </c>
      <c r="C16032" t="s">
        <v>1015</v>
      </c>
      <c r="D16032" t="s">
        <v>1419</v>
      </c>
      <c r="E16032" s="26">
        <v>3500</v>
      </c>
      <c r="G16032" t="s">
        <v>4598</v>
      </c>
    </row>
    <row r="16033" spans="1:7" x14ac:dyDescent="0.25">
      <c r="A16033" s="21" t="s">
        <v>2119</v>
      </c>
      <c r="B16033" s="25">
        <v>43215</v>
      </c>
      <c r="C16033" t="s">
        <v>1015</v>
      </c>
      <c r="D16033" t="s">
        <v>1419</v>
      </c>
      <c r="E16033" s="26">
        <v>1750</v>
      </c>
      <c r="G16033" t="s">
        <v>4598</v>
      </c>
    </row>
    <row r="16034" spans="1:7" x14ac:dyDescent="0.25">
      <c r="A16034" s="21" t="s">
        <v>2119</v>
      </c>
      <c r="B16034" s="25">
        <v>43216</v>
      </c>
      <c r="C16034" t="s">
        <v>6</v>
      </c>
      <c r="D16034" t="s">
        <v>3709</v>
      </c>
      <c r="F16034" s="26">
        <v>685.45</v>
      </c>
      <c r="G16034" t="s">
        <v>4874</v>
      </c>
    </row>
    <row r="16035" spans="1:7" x14ac:dyDescent="0.25">
      <c r="A16035" s="21" t="s">
        <v>2119</v>
      </c>
      <c r="B16035" s="1">
        <v>43216</v>
      </c>
      <c r="C16035" t="s">
        <v>1230</v>
      </c>
      <c r="D16035" t="s">
        <v>4894</v>
      </c>
      <c r="E16035"/>
      <c r="F16035" s="9">
        <v>122.43</v>
      </c>
      <c r="G16035" t="s">
        <v>4895</v>
      </c>
    </row>
    <row r="16036" spans="1:7" x14ac:dyDescent="0.25">
      <c r="A16036" s="21" t="s">
        <v>2119</v>
      </c>
      <c r="B16036" s="1">
        <v>43216</v>
      </c>
      <c r="C16036" t="s">
        <v>1230</v>
      </c>
      <c r="D16036" t="s">
        <v>4896</v>
      </c>
      <c r="E16036"/>
      <c r="F16036" s="9">
        <v>224.6</v>
      </c>
      <c r="G16036" t="s">
        <v>4816</v>
      </c>
    </row>
    <row r="16037" spans="1:7" x14ac:dyDescent="0.25">
      <c r="A16037" s="21" t="s">
        <v>2119</v>
      </c>
      <c r="B16037" s="1">
        <v>43216</v>
      </c>
      <c r="C16037" t="s">
        <v>1230</v>
      </c>
      <c r="D16037" t="s">
        <v>4897</v>
      </c>
      <c r="E16037"/>
      <c r="F16037" s="9">
        <v>628.29999999999995</v>
      </c>
      <c r="G16037" t="s">
        <v>4859</v>
      </c>
    </row>
    <row r="16038" spans="1:7" x14ac:dyDescent="0.25">
      <c r="A16038" s="21" t="s">
        <v>2119</v>
      </c>
      <c r="B16038" s="1">
        <v>43216</v>
      </c>
      <c r="C16038" t="s">
        <v>1230</v>
      </c>
      <c r="D16038"/>
      <c r="E16038"/>
      <c r="F16038" s="9">
        <v>-26.8</v>
      </c>
      <c r="G16038" t="s">
        <v>4547</v>
      </c>
    </row>
    <row r="16039" spans="1:7" x14ac:dyDescent="0.25">
      <c r="A16039" s="21" t="s">
        <v>2119</v>
      </c>
      <c r="B16039" s="1">
        <v>43216</v>
      </c>
      <c r="C16039" t="s">
        <v>1230</v>
      </c>
      <c r="D16039"/>
      <c r="E16039"/>
      <c r="F16039" s="9">
        <v>-95.54</v>
      </c>
      <c r="G16039" t="s">
        <v>4547</v>
      </c>
    </row>
    <row r="16040" spans="1:7" x14ac:dyDescent="0.25">
      <c r="A16040" s="21" t="s">
        <v>2119</v>
      </c>
      <c r="B16040" s="1">
        <v>43216</v>
      </c>
      <c r="C16040" t="s">
        <v>1230</v>
      </c>
      <c r="D16040" t="s">
        <v>4898</v>
      </c>
      <c r="E16040"/>
      <c r="F16040" s="9">
        <v>133.77000000000001</v>
      </c>
      <c r="G16040" t="s">
        <v>4547</v>
      </c>
    </row>
    <row r="16041" spans="1:7" x14ac:dyDescent="0.25">
      <c r="A16041" s="21" t="s">
        <v>2119</v>
      </c>
      <c r="B16041" s="1">
        <v>43216</v>
      </c>
      <c r="C16041" t="s">
        <v>1230</v>
      </c>
      <c r="D16041" t="s">
        <v>4899</v>
      </c>
      <c r="E16041"/>
      <c r="F16041" s="9">
        <v>110.99</v>
      </c>
      <c r="G16041" t="s">
        <v>4547</v>
      </c>
    </row>
    <row r="16042" spans="1:7" x14ac:dyDescent="0.25">
      <c r="A16042" s="21" t="s">
        <v>2119</v>
      </c>
      <c r="B16042" s="25">
        <v>43216</v>
      </c>
      <c r="C16042" t="s">
        <v>1015</v>
      </c>
      <c r="D16042" t="s">
        <v>1487</v>
      </c>
      <c r="E16042" s="26">
        <v>400</v>
      </c>
      <c r="G16042" t="s">
        <v>4451</v>
      </c>
    </row>
    <row r="16043" spans="1:7" x14ac:dyDescent="0.25">
      <c r="A16043" s="21" t="s">
        <v>2119</v>
      </c>
      <c r="B16043" s="25">
        <v>43216</v>
      </c>
      <c r="C16043" t="s">
        <v>1015</v>
      </c>
      <c r="D16043" t="s">
        <v>1487</v>
      </c>
      <c r="E16043" s="26">
        <v>50</v>
      </c>
      <c r="G16043" t="s">
        <v>4451</v>
      </c>
    </row>
    <row r="16044" spans="1:7" x14ac:dyDescent="0.25">
      <c r="A16044" s="21" t="s">
        <v>2119</v>
      </c>
      <c r="B16044" s="25">
        <v>43216</v>
      </c>
      <c r="C16044" t="s">
        <v>1015</v>
      </c>
      <c r="D16044" t="s">
        <v>553</v>
      </c>
      <c r="E16044" s="26">
        <v>2771</v>
      </c>
      <c r="G16044" t="s">
        <v>4849</v>
      </c>
    </row>
    <row r="16045" spans="1:7" x14ac:dyDescent="0.25">
      <c r="A16045" s="21" t="s">
        <v>2119</v>
      </c>
      <c r="B16045" s="25">
        <v>43216</v>
      </c>
      <c r="C16045" t="s">
        <v>21</v>
      </c>
      <c r="D16045" t="s">
        <v>2011</v>
      </c>
      <c r="E16045" s="26">
        <v>117.88</v>
      </c>
      <c r="G16045" t="s">
        <v>4670</v>
      </c>
    </row>
    <row r="16046" spans="1:7" x14ac:dyDescent="0.25">
      <c r="A16046" s="21" t="s">
        <v>2119</v>
      </c>
      <c r="B16046" s="25">
        <v>43217</v>
      </c>
      <c r="C16046" t="s">
        <v>6</v>
      </c>
      <c r="D16046" t="s">
        <v>3709</v>
      </c>
      <c r="F16046" s="26">
        <v>199.6</v>
      </c>
      <c r="G16046" t="s">
        <v>4805</v>
      </c>
    </row>
    <row r="16047" spans="1:7" x14ac:dyDescent="0.25">
      <c r="A16047" s="21" t="s">
        <v>2119</v>
      </c>
      <c r="B16047" s="25">
        <v>43217</v>
      </c>
      <c r="C16047" t="s">
        <v>6</v>
      </c>
      <c r="D16047" t="s">
        <v>3709</v>
      </c>
      <c r="F16047" s="26">
        <v>41.6</v>
      </c>
      <c r="G16047" t="s">
        <v>4874</v>
      </c>
    </row>
    <row r="16048" spans="1:7" x14ac:dyDescent="0.25">
      <c r="A16048" s="21" t="s">
        <v>2119</v>
      </c>
      <c r="B16048" s="1">
        <v>43217</v>
      </c>
      <c r="C16048" t="s">
        <v>6</v>
      </c>
      <c r="D16048" t="s">
        <v>4900</v>
      </c>
      <c r="E16048"/>
      <c r="F16048" s="9">
        <v>66.150000000000006</v>
      </c>
      <c r="G16048" t="s">
        <v>287</v>
      </c>
    </row>
    <row r="16049" spans="1:7" x14ac:dyDescent="0.25">
      <c r="A16049" s="21" t="s">
        <v>2119</v>
      </c>
      <c r="B16049" s="1">
        <v>43217</v>
      </c>
      <c r="C16049" t="s">
        <v>6</v>
      </c>
      <c r="D16049" t="s">
        <v>4901</v>
      </c>
      <c r="E16049"/>
      <c r="F16049" s="9">
        <v>398.77</v>
      </c>
      <c r="G16049" t="s">
        <v>4874</v>
      </c>
    </row>
    <row r="16050" spans="1:7" x14ac:dyDescent="0.25">
      <c r="A16050" s="21" t="s">
        <v>2119</v>
      </c>
      <c r="B16050" s="25">
        <v>43217</v>
      </c>
      <c r="C16050" t="s">
        <v>1015</v>
      </c>
      <c r="D16050" t="s">
        <v>3707</v>
      </c>
      <c r="E16050" s="26">
        <v>1700</v>
      </c>
      <c r="G16050" t="s">
        <v>4598</v>
      </c>
    </row>
    <row r="16051" spans="1:7" x14ac:dyDescent="0.25">
      <c r="A16051" s="21" t="s">
        <v>2119</v>
      </c>
      <c r="B16051" s="1">
        <v>43218</v>
      </c>
      <c r="C16051" t="s">
        <v>1230</v>
      </c>
      <c r="D16051" t="s">
        <v>4902</v>
      </c>
      <c r="E16051"/>
      <c r="F16051" s="9">
        <v>747.2</v>
      </c>
      <c r="G16051" t="s">
        <v>4903</v>
      </c>
    </row>
    <row r="16052" spans="1:7" x14ac:dyDescent="0.25">
      <c r="A16052" s="21" t="s">
        <v>2119</v>
      </c>
      <c r="B16052" s="1">
        <v>43218</v>
      </c>
      <c r="C16052" t="s">
        <v>1230</v>
      </c>
      <c r="D16052" t="s">
        <v>4904</v>
      </c>
      <c r="E16052"/>
      <c r="F16052" s="9">
        <v>410.26</v>
      </c>
      <c r="G16052" t="s">
        <v>4893</v>
      </c>
    </row>
    <row r="16053" spans="1:7" x14ac:dyDescent="0.25">
      <c r="A16053" s="21" t="s">
        <v>2119</v>
      </c>
      <c r="B16053" s="1">
        <v>43218</v>
      </c>
      <c r="C16053">
        <v>3014551503</v>
      </c>
      <c r="D16053" t="s">
        <v>4905</v>
      </c>
      <c r="E16053"/>
      <c r="F16053" s="9">
        <v>211.95</v>
      </c>
      <c r="G16053" t="s">
        <v>4874</v>
      </c>
    </row>
    <row r="16054" spans="1:7" x14ac:dyDescent="0.25">
      <c r="A16054" s="21" t="s">
        <v>2119</v>
      </c>
      <c r="B16054" s="1">
        <v>43218</v>
      </c>
      <c r="C16054" t="s">
        <v>1230</v>
      </c>
      <c r="D16054" t="s">
        <v>4906</v>
      </c>
      <c r="E16054"/>
      <c r="F16054" s="9">
        <v>140.04</v>
      </c>
      <c r="G16054" t="s">
        <v>4907</v>
      </c>
    </row>
    <row r="16055" spans="1:7" x14ac:dyDescent="0.25">
      <c r="A16055" s="21" t="s">
        <v>2119</v>
      </c>
      <c r="B16055" s="1">
        <v>43218</v>
      </c>
      <c r="C16055" t="s">
        <v>1230</v>
      </c>
      <c r="D16055" t="s">
        <v>4908</v>
      </c>
      <c r="E16055"/>
      <c r="F16055" s="9">
        <v>200.05</v>
      </c>
      <c r="G16055" t="s">
        <v>4849</v>
      </c>
    </row>
    <row r="16056" spans="1:7" x14ac:dyDescent="0.25">
      <c r="A16056" s="21" t="s">
        <v>2119</v>
      </c>
      <c r="B16056" s="1">
        <v>43220</v>
      </c>
      <c r="C16056" t="s">
        <v>1230</v>
      </c>
      <c r="D16056" t="s">
        <v>4909</v>
      </c>
      <c r="E16056"/>
      <c r="F16056" s="9">
        <v>222.14</v>
      </c>
      <c r="G16056" t="s">
        <v>4910</v>
      </c>
    </row>
    <row r="16057" spans="1:7" x14ac:dyDescent="0.25">
      <c r="A16057" s="21" t="s">
        <v>2119</v>
      </c>
      <c r="B16057" s="1">
        <v>43220</v>
      </c>
      <c r="C16057" t="s">
        <v>1230</v>
      </c>
      <c r="D16057" t="s">
        <v>4911</v>
      </c>
      <c r="E16057"/>
      <c r="F16057" s="9">
        <v>149.44999999999999</v>
      </c>
      <c r="G16057" t="s">
        <v>4910</v>
      </c>
    </row>
    <row r="16058" spans="1:7" x14ac:dyDescent="0.25">
      <c r="A16058" s="21" t="s">
        <v>2119</v>
      </c>
      <c r="B16058" s="1">
        <v>43220</v>
      </c>
      <c r="C16058" t="s">
        <v>1230</v>
      </c>
      <c r="D16058" t="s">
        <v>4912</v>
      </c>
      <c r="E16058"/>
      <c r="F16058" s="9">
        <v>362.46</v>
      </c>
      <c r="G16058" t="s">
        <v>4913</v>
      </c>
    </row>
    <row r="16059" spans="1:7" x14ac:dyDescent="0.25">
      <c r="A16059" s="21" t="s">
        <v>2119</v>
      </c>
      <c r="B16059" s="1">
        <v>43220</v>
      </c>
      <c r="C16059" t="s">
        <v>1230</v>
      </c>
      <c r="D16059" t="s">
        <v>4914</v>
      </c>
      <c r="E16059"/>
      <c r="F16059" s="9">
        <v>1483.27</v>
      </c>
      <c r="G16059" t="s">
        <v>4849</v>
      </c>
    </row>
    <row r="16060" spans="1:7" x14ac:dyDescent="0.25">
      <c r="A16060" s="21" t="s">
        <v>2119</v>
      </c>
      <c r="B16060" s="1">
        <v>43220</v>
      </c>
      <c r="C16060" t="s">
        <v>6</v>
      </c>
      <c r="D16060" t="s">
        <v>4915</v>
      </c>
      <c r="E16060"/>
      <c r="F16060" s="9">
        <v>101.51</v>
      </c>
      <c r="G16060" t="s">
        <v>331</v>
      </c>
    </row>
    <row r="16061" spans="1:7" x14ac:dyDescent="0.25">
      <c r="A16061" s="21" t="s">
        <v>2119</v>
      </c>
      <c r="B16061" s="25">
        <v>43220</v>
      </c>
      <c r="C16061" t="s">
        <v>1015</v>
      </c>
      <c r="D16061" t="s">
        <v>1487</v>
      </c>
      <c r="E16061" s="26">
        <v>36.299999999999997</v>
      </c>
      <c r="G16061" t="s">
        <v>4451</v>
      </c>
    </row>
    <row r="16062" spans="1:7" x14ac:dyDescent="0.25">
      <c r="A16062" s="21" t="s">
        <v>2119</v>
      </c>
      <c r="B16062" s="25">
        <v>43220</v>
      </c>
      <c r="C16062" t="s">
        <v>1015</v>
      </c>
      <c r="D16062" t="s">
        <v>40</v>
      </c>
      <c r="E16062" s="26">
        <v>3050</v>
      </c>
      <c r="G16062" t="s">
        <v>4849</v>
      </c>
    </row>
    <row r="16063" spans="1:7" x14ac:dyDescent="0.25">
      <c r="A16063" s="21" t="s">
        <v>2119</v>
      </c>
      <c r="B16063" s="25">
        <v>43220</v>
      </c>
      <c r="C16063" t="s">
        <v>1015</v>
      </c>
      <c r="D16063" t="s">
        <v>40</v>
      </c>
      <c r="E16063" s="26">
        <v>3250</v>
      </c>
      <c r="G16063" t="s">
        <v>1554</v>
      </c>
    </row>
    <row r="16064" spans="1:7" x14ac:dyDescent="0.25">
      <c r="A16064" s="21" t="s">
        <v>2119</v>
      </c>
      <c r="B16064" s="25">
        <v>43220</v>
      </c>
      <c r="C16064" t="s">
        <v>1015</v>
      </c>
      <c r="D16064" t="s">
        <v>40</v>
      </c>
      <c r="E16064" s="26">
        <v>400</v>
      </c>
      <c r="G16064" t="s">
        <v>4983</v>
      </c>
    </row>
    <row r="16065" spans="1:7" x14ac:dyDescent="0.25">
      <c r="A16065" s="21" t="s">
        <v>2119</v>
      </c>
      <c r="B16065" s="25">
        <v>43220</v>
      </c>
      <c r="C16065" t="s">
        <v>1015</v>
      </c>
      <c r="D16065" t="s">
        <v>40</v>
      </c>
      <c r="E16065" s="26">
        <v>260</v>
      </c>
      <c r="G16065" t="s">
        <v>4893</v>
      </c>
    </row>
    <row r="16066" spans="1:7" x14ac:dyDescent="0.25">
      <c r="A16066" s="21" t="s">
        <v>2119</v>
      </c>
      <c r="B16066" s="25">
        <v>43220</v>
      </c>
      <c r="C16066" t="s">
        <v>1015</v>
      </c>
      <c r="D16066" t="s">
        <v>40</v>
      </c>
      <c r="E16066" s="26">
        <v>1225</v>
      </c>
      <c r="G16066" t="s">
        <v>4670</v>
      </c>
    </row>
    <row r="16067" spans="1:7" x14ac:dyDescent="0.25">
      <c r="A16067" s="21" t="s">
        <v>2119</v>
      </c>
      <c r="B16067" s="25">
        <v>43220</v>
      </c>
      <c r="C16067" t="s">
        <v>1015</v>
      </c>
      <c r="D16067" t="s">
        <v>40</v>
      </c>
      <c r="E16067" s="26">
        <v>250</v>
      </c>
      <c r="G16067" t="s">
        <v>287</v>
      </c>
    </row>
    <row r="16068" spans="1:7" x14ac:dyDescent="0.25">
      <c r="A16068" s="21" t="s">
        <v>2119</v>
      </c>
      <c r="B16068" s="25">
        <v>43220</v>
      </c>
      <c r="C16068" t="s">
        <v>1015</v>
      </c>
      <c r="D16068" t="s">
        <v>40</v>
      </c>
      <c r="E16068" s="26">
        <v>2050</v>
      </c>
      <c r="G16068" t="s">
        <v>4969</v>
      </c>
    </row>
    <row r="16069" spans="1:7" x14ac:dyDescent="0.25">
      <c r="A16069" s="21" t="s">
        <v>2119</v>
      </c>
      <c r="B16069" s="25">
        <v>43220</v>
      </c>
      <c r="C16069" t="s">
        <v>1015</v>
      </c>
      <c r="D16069" t="s">
        <v>40</v>
      </c>
      <c r="E16069" s="26">
        <v>400</v>
      </c>
      <c r="G16069" t="s">
        <v>4903</v>
      </c>
    </row>
    <row r="16070" spans="1:7" x14ac:dyDescent="0.25">
      <c r="A16070" s="21" t="s">
        <v>2119</v>
      </c>
      <c r="B16070" s="25">
        <v>43220</v>
      </c>
      <c r="C16070" t="s">
        <v>1015</v>
      </c>
      <c r="D16070" t="s">
        <v>1216</v>
      </c>
      <c r="E16070" s="26">
        <v>2500</v>
      </c>
      <c r="G16070" t="s">
        <v>4816</v>
      </c>
    </row>
    <row r="16071" spans="1:7" x14ac:dyDescent="0.25">
      <c r="A16071" s="21" t="s">
        <v>2119</v>
      </c>
      <c r="B16071" s="25">
        <v>43220</v>
      </c>
      <c r="C16071" t="s">
        <v>1015</v>
      </c>
      <c r="D16071" t="s">
        <v>1419</v>
      </c>
      <c r="E16071" s="26">
        <v>1800</v>
      </c>
      <c r="G16071" t="s">
        <v>4598</v>
      </c>
    </row>
    <row r="16072" spans="1:7" x14ac:dyDescent="0.25">
      <c r="A16072" s="21" t="s">
        <v>2119</v>
      </c>
      <c r="B16072" s="25">
        <v>43220</v>
      </c>
      <c r="C16072" t="s">
        <v>1015</v>
      </c>
      <c r="D16072" t="s">
        <v>1382</v>
      </c>
      <c r="E16072" s="26">
        <v>1000</v>
      </c>
      <c r="G16072" t="s">
        <v>4874</v>
      </c>
    </row>
    <row r="16073" spans="1:7" x14ac:dyDescent="0.25">
      <c r="A16073" s="21" t="s">
        <v>2119</v>
      </c>
      <c r="B16073" s="25">
        <v>43220</v>
      </c>
      <c r="C16073" t="s">
        <v>1015</v>
      </c>
      <c r="D16073" t="s">
        <v>1216</v>
      </c>
      <c r="E16073" s="26">
        <v>450</v>
      </c>
      <c r="G16073" t="s">
        <v>4969</v>
      </c>
    </row>
    <row r="16074" spans="1:7" x14ac:dyDescent="0.25">
      <c r="A16074" s="21" t="s">
        <v>2119</v>
      </c>
      <c r="B16074" s="25">
        <v>43220</v>
      </c>
      <c r="C16074" t="s">
        <v>1015</v>
      </c>
      <c r="D16074" t="s">
        <v>4455</v>
      </c>
      <c r="E16074" s="26">
        <v>6000</v>
      </c>
      <c r="G16074" t="s">
        <v>4984</v>
      </c>
    </row>
    <row r="16075" spans="1:7" x14ac:dyDescent="0.25">
      <c r="A16075" s="21" t="s">
        <v>2119</v>
      </c>
      <c r="B16075" s="25">
        <v>43220</v>
      </c>
      <c r="C16075" t="s">
        <v>1015</v>
      </c>
      <c r="D16075" t="s">
        <v>4455</v>
      </c>
      <c r="E16075" s="26">
        <v>800</v>
      </c>
      <c r="G16075" t="s">
        <v>4805</v>
      </c>
    </row>
    <row r="16076" spans="1:7" x14ac:dyDescent="0.25">
      <c r="A16076" s="21" t="s">
        <v>2119</v>
      </c>
      <c r="B16076" s="25">
        <v>43220</v>
      </c>
      <c r="C16076" t="s">
        <v>1015</v>
      </c>
      <c r="D16076" t="s">
        <v>452</v>
      </c>
      <c r="E16076" s="26">
        <v>550</v>
      </c>
      <c r="G16076" t="s">
        <v>4547</v>
      </c>
    </row>
    <row r="16077" spans="1:7" x14ac:dyDescent="0.25">
      <c r="A16077" s="21" t="s">
        <v>2119</v>
      </c>
      <c r="B16077" s="25">
        <v>43220</v>
      </c>
      <c r="C16077" t="s">
        <v>6</v>
      </c>
      <c r="D16077" t="s">
        <v>1112</v>
      </c>
      <c r="F16077" s="26">
        <v>65.23</v>
      </c>
      <c r="G16077" t="s">
        <v>4913</v>
      </c>
    </row>
    <row r="16078" spans="1:7" x14ac:dyDescent="0.25">
      <c r="A16078" s="21" t="s">
        <v>2119</v>
      </c>
      <c r="B16078" s="25">
        <v>43220</v>
      </c>
      <c r="C16078" t="s">
        <v>6</v>
      </c>
      <c r="D16078" t="s">
        <v>1112</v>
      </c>
      <c r="F16078" s="26">
        <v>521.27</v>
      </c>
      <c r="G16078" t="s">
        <v>4910</v>
      </c>
    </row>
    <row r="16079" spans="1:7" x14ac:dyDescent="0.25">
      <c r="A16079" s="21" t="s">
        <v>2119</v>
      </c>
      <c r="B16079" s="25">
        <v>43220</v>
      </c>
      <c r="C16079" t="s">
        <v>6</v>
      </c>
      <c r="D16079" t="s">
        <v>1112</v>
      </c>
      <c r="F16079" s="26">
        <v>14.46</v>
      </c>
      <c r="G16079" t="s">
        <v>4913</v>
      </c>
    </row>
    <row r="16080" spans="1:7" x14ac:dyDescent="0.25">
      <c r="A16080" s="21" t="s">
        <v>2119</v>
      </c>
      <c r="B16080" s="1">
        <v>43221</v>
      </c>
      <c r="C16080" t="s">
        <v>1230</v>
      </c>
      <c r="D16080" t="s">
        <v>4916</v>
      </c>
      <c r="E16080"/>
      <c r="F16080" s="9">
        <v>473.58</v>
      </c>
      <c r="G16080" t="s">
        <v>4893</v>
      </c>
    </row>
    <row r="16081" spans="1:7" x14ac:dyDescent="0.25">
      <c r="A16081" s="21" t="s">
        <v>2119</v>
      </c>
      <c r="B16081" s="1">
        <v>43221</v>
      </c>
      <c r="C16081" t="s">
        <v>1230</v>
      </c>
      <c r="D16081"/>
      <c r="E16081"/>
      <c r="F16081" s="9">
        <v>42.34</v>
      </c>
      <c r="G16081" t="s">
        <v>2121</v>
      </c>
    </row>
    <row r="16082" spans="1:7" x14ac:dyDescent="0.25">
      <c r="A16082" s="21" t="s">
        <v>2119</v>
      </c>
      <c r="B16082" s="1">
        <v>43221</v>
      </c>
      <c r="C16082" t="s">
        <v>1230</v>
      </c>
      <c r="D16082" t="s">
        <v>4917</v>
      </c>
      <c r="E16082"/>
      <c r="F16082" s="9">
        <v>449.23</v>
      </c>
      <c r="G16082" t="s">
        <v>4816</v>
      </c>
    </row>
    <row r="16083" spans="1:7" x14ac:dyDescent="0.25">
      <c r="A16083" s="21" t="s">
        <v>2119</v>
      </c>
      <c r="B16083" s="1">
        <v>43221</v>
      </c>
      <c r="C16083" t="s">
        <v>1230</v>
      </c>
      <c r="D16083" t="s">
        <v>4918</v>
      </c>
      <c r="E16083"/>
      <c r="F16083" s="9">
        <v>29.59</v>
      </c>
      <c r="G16083" t="s">
        <v>4849</v>
      </c>
    </row>
    <row r="16084" spans="1:7" x14ac:dyDescent="0.25">
      <c r="A16084" s="21" t="s">
        <v>2119</v>
      </c>
      <c r="B16084" s="1">
        <v>43221</v>
      </c>
      <c r="C16084" t="s">
        <v>6</v>
      </c>
      <c r="D16084"/>
      <c r="E16084"/>
      <c r="F16084" s="9">
        <v>-20.12</v>
      </c>
      <c r="G16084" t="s">
        <v>331</v>
      </c>
    </row>
    <row r="16085" spans="1:7" x14ac:dyDescent="0.25">
      <c r="A16085" s="21" t="s">
        <v>2119</v>
      </c>
      <c r="B16085" s="1">
        <v>43221</v>
      </c>
      <c r="C16085" t="s">
        <v>6</v>
      </c>
      <c r="D16085" t="s">
        <v>4919</v>
      </c>
      <c r="E16085"/>
      <c r="F16085" s="9">
        <v>290.45999999999998</v>
      </c>
      <c r="G16085" t="s">
        <v>331</v>
      </c>
    </row>
    <row r="16086" spans="1:7" x14ac:dyDescent="0.25">
      <c r="A16086" s="21" t="s">
        <v>2119</v>
      </c>
      <c r="B16086" s="25">
        <v>43221</v>
      </c>
      <c r="C16086" t="s">
        <v>1015</v>
      </c>
      <c r="D16086" t="s">
        <v>1382</v>
      </c>
      <c r="E16086" s="26">
        <v>500</v>
      </c>
      <c r="G16086" t="s">
        <v>2121</v>
      </c>
    </row>
    <row r="16087" spans="1:7" x14ac:dyDescent="0.25">
      <c r="A16087" s="21" t="s">
        <v>2119</v>
      </c>
      <c r="B16087" s="25">
        <v>43221</v>
      </c>
      <c r="C16087" t="s">
        <v>6</v>
      </c>
      <c r="D16087" t="s">
        <v>3709</v>
      </c>
      <c r="F16087" s="26">
        <v>86.42</v>
      </c>
      <c r="G16087" t="s">
        <v>4849</v>
      </c>
    </row>
    <row r="16088" spans="1:7" x14ac:dyDescent="0.25">
      <c r="A16088" s="21" t="s">
        <v>2119</v>
      </c>
      <c r="B16088" s="1">
        <v>43222</v>
      </c>
      <c r="C16088" t="s">
        <v>1230</v>
      </c>
      <c r="D16088" t="s">
        <v>4920</v>
      </c>
      <c r="E16088"/>
      <c r="F16088" s="9">
        <v>805.48</v>
      </c>
      <c r="G16088" t="s">
        <v>4849</v>
      </c>
    </row>
    <row r="16089" spans="1:7" x14ac:dyDescent="0.25">
      <c r="A16089" s="21" t="s">
        <v>2119</v>
      </c>
      <c r="B16089" s="1">
        <v>43222</v>
      </c>
      <c r="C16089" t="s">
        <v>1230</v>
      </c>
      <c r="D16089" t="s">
        <v>4921</v>
      </c>
      <c r="E16089"/>
      <c r="F16089" s="9">
        <v>102.27</v>
      </c>
      <c r="G16089" t="s">
        <v>4816</v>
      </c>
    </row>
    <row r="16090" spans="1:7" x14ac:dyDescent="0.25">
      <c r="A16090" s="21" t="s">
        <v>2119</v>
      </c>
      <c r="B16090" s="1">
        <v>43222</v>
      </c>
      <c r="C16090">
        <v>3014551503</v>
      </c>
      <c r="D16090" t="s">
        <v>4922</v>
      </c>
      <c r="E16090"/>
      <c r="F16090" s="9">
        <v>349.59</v>
      </c>
      <c r="G16090" t="s">
        <v>4874</v>
      </c>
    </row>
    <row r="16091" spans="1:7" x14ac:dyDescent="0.25">
      <c r="A16091" s="21" t="s">
        <v>2119</v>
      </c>
      <c r="B16091" s="25">
        <v>43222</v>
      </c>
      <c r="C16091" t="s">
        <v>1015</v>
      </c>
      <c r="D16091" t="s">
        <v>376</v>
      </c>
      <c r="E16091" s="26">
        <v>2500</v>
      </c>
      <c r="G16091" t="s">
        <v>3937</v>
      </c>
    </row>
    <row r="16092" spans="1:7" x14ac:dyDescent="0.25">
      <c r="A16092" s="21" t="s">
        <v>2119</v>
      </c>
      <c r="B16092" s="25">
        <v>43222</v>
      </c>
      <c r="C16092" t="s">
        <v>1015</v>
      </c>
      <c r="D16092" t="s">
        <v>4455</v>
      </c>
      <c r="E16092" s="26">
        <v>8000</v>
      </c>
      <c r="G16092" t="s">
        <v>4984</v>
      </c>
    </row>
    <row r="16093" spans="1:7" x14ac:dyDescent="0.25">
      <c r="A16093" s="21" t="s">
        <v>2119</v>
      </c>
      <c r="B16093" s="25">
        <v>43222</v>
      </c>
      <c r="C16093" t="s">
        <v>6</v>
      </c>
      <c r="D16093" t="s">
        <v>3709</v>
      </c>
      <c r="F16093" s="26">
        <v>757.56</v>
      </c>
      <c r="G16093" t="s">
        <v>4805</v>
      </c>
    </row>
    <row r="16094" spans="1:7" x14ac:dyDescent="0.25">
      <c r="A16094" s="21" t="s">
        <v>2119</v>
      </c>
      <c r="B16094" s="25">
        <v>43222</v>
      </c>
      <c r="C16094" t="s">
        <v>6</v>
      </c>
      <c r="D16094" t="s">
        <v>216</v>
      </c>
      <c r="F16094" s="26">
        <v>503.74</v>
      </c>
      <c r="G16094" t="s">
        <v>4849</v>
      </c>
    </row>
    <row r="16095" spans="1:7" x14ac:dyDescent="0.25">
      <c r="A16095" s="21" t="s">
        <v>2119</v>
      </c>
      <c r="B16095" s="25">
        <v>43222</v>
      </c>
      <c r="C16095" t="s">
        <v>6</v>
      </c>
      <c r="D16095" t="s">
        <v>216</v>
      </c>
      <c r="F16095" s="26">
        <v>503.74</v>
      </c>
      <c r="G16095" t="s">
        <v>4874</v>
      </c>
    </row>
    <row r="16096" spans="1:7" x14ac:dyDescent="0.25">
      <c r="A16096" s="21" t="s">
        <v>2119</v>
      </c>
      <c r="B16096" s="1">
        <v>43223</v>
      </c>
      <c r="C16096" t="s">
        <v>1230</v>
      </c>
      <c r="D16096" t="s">
        <v>4923</v>
      </c>
      <c r="E16096"/>
      <c r="F16096" s="9">
        <v>165.38</v>
      </c>
      <c r="G16096" t="s">
        <v>4816</v>
      </c>
    </row>
    <row r="16097" spans="1:7" x14ac:dyDescent="0.25">
      <c r="A16097" s="21" t="s">
        <v>2119</v>
      </c>
      <c r="B16097" s="1">
        <v>43223</v>
      </c>
      <c r="C16097" t="s">
        <v>1230</v>
      </c>
      <c r="D16097" t="s">
        <v>4924</v>
      </c>
      <c r="E16097"/>
      <c r="F16097" s="9">
        <v>240.13</v>
      </c>
      <c r="G16097" t="s">
        <v>4893</v>
      </c>
    </row>
    <row r="16098" spans="1:7" x14ac:dyDescent="0.25">
      <c r="A16098" s="21" t="s">
        <v>2119</v>
      </c>
      <c r="B16098" s="25">
        <v>43223</v>
      </c>
      <c r="C16098" t="s">
        <v>1015</v>
      </c>
      <c r="D16098" t="s">
        <v>3404</v>
      </c>
      <c r="E16098" s="26">
        <v>1450</v>
      </c>
      <c r="G16098" t="s">
        <v>4859</v>
      </c>
    </row>
    <row r="16099" spans="1:7" x14ac:dyDescent="0.25">
      <c r="A16099" s="21" t="s">
        <v>2119</v>
      </c>
      <c r="B16099" s="25">
        <v>43223</v>
      </c>
      <c r="C16099" t="s">
        <v>1015</v>
      </c>
      <c r="D16099" t="s">
        <v>3404</v>
      </c>
      <c r="E16099" s="26">
        <v>400</v>
      </c>
      <c r="G16099" t="s">
        <v>4547</v>
      </c>
    </row>
    <row r="16100" spans="1:7" x14ac:dyDescent="0.25">
      <c r="A16100" s="21" t="s">
        <v>2119</v>
      </c>
      <c r="B16100" s="25">
        <v>43223</v>
      </c>
      <c r="C16100" t="s">
        <v>6</v>
      </c>
      <c r="D16100" t="s">
        <v>1112</v>
      </c>
      <c r="F16100" s="26">
        <v>1361.89</v>
      </c>
      <c r="G16100" t="s">
        <v>4816</v>
      </c>
    </row>
    <row r="16101" spans="1:7" x14ac:dyDescent="0.25">
      <c r="A16101" s="21" t="s">
        <v>2119</v>
      </c>
      <c r="B16101" s="1">
        <v>43224</v>
      </c>
      <c r="C16101" t="s">
        <v>1230</v>
      </c>
      <c r="D16101" t="s">
        <v>4925</v>
      </c>
      <c r="E16101"/>
      <c r="F16101" s="9">
        <v>50.77</v>
      </c>
      <c r="G16101" t="s">
        <v>4893</v>
      </c>
    </row>
    <row r="16102" spans="1:7" x14ac:dyDescent="0.25">
      <c r="A16102" s="21" t="s">
        <v>2119</v>
      </c>
      <c r="B16102" s="1">
        <v>43224</v>
      </c>
      <c r="C16102" t="s">
        <v>1230</v>
      </c>
      <c r="D16102" t="s">
        <v>4926</v>
      </c>
      <c r="E16102"/>
      <c r="F16102" s="9">
        <v>275.16000000000003</v>
      </c>
      <c r="G16102" t="s">
        <v>4903</v>
      </c>
    </row>
    <row r="16103" spans="1:7" x14ac:dyDescent="0.25">
      <c r="A16103" s="21" t="s">
        <v>2119</v>
      </c>
      <c r="B16103" s="1">
        <v>43224</v>
      </c>
      <c r="C16103" t="s">
        <v>1230</v>
      </c>
      <c r="D16103" t="s">
        <v>4927</v>
      </c>
      <c r="E16103"/>
      <c r="F16103" s="9">
        <v>108.43</v>
      </c>
      <c r="G16103" t="s">
        <v>4928</v>
      </c>
    </row>
    <row r="16104" spans="1:7" x14ac:dyDescent="0.25">
      <c r="A16104" s="21" t="s">
        <v>2119</v>
      </c>
      <c r="B16104" s="1">
        <v>43224</v>
      </c>
      <c r="C16104" t="s">
        <v>1230</v>
      </c>
      <c r="D16104" t="s">
        <v>4929</v>
      </c>
      <c r="E16104"/>
      <c r="F16104" s="9">
        <v>86.73</v>
      </c>
      <c r="G16104" t="s">
        <v>4816</v>
      </c>
    </row>
    <row r="16105" spans="1:7" x14ac:dyDescent="0.25">
      <c r="A16105" s="21" t="s">
        <v>2119</v>
      </c>
      <c r="B16105" s="1">
        <v>43224</v>
      </c>
      <c r="C16105" t="s">
        <v>1230</v>
      </c>
      <c r="D16105" t="s">
        <v>4930</v>
      </c>
      <c r="E16105"/>
      <c r="F16105" s="9">
        <v>194.62</v>
      </c>
      <c r="G16105" t="s">
        <v>4874</v>
      </c>
    </row>
    <row r="16106" spans="1:7" x14ac:dyDescent="0.25">
      <c r="A16106" s="21" t="s">
        <v>2119</v>
      </c>
      <c r="B16106" s="1">
        <v>43224</v>
      </c>
      <c r="C16106" t="s">
        <v>1230</v>
      </c>
      <c r="D16106" t="s">
        <v>4931</v>
      </c>
      <c r="E16106"/>
      <c r="F16106" s="9">
        <v>542.47</v>
      </c>
      <c r="G16106" t="s">
        <v>4859</v>
      </c>
    </row>
    <row r="16107" spans="1:7" x14ac:dyDescent="0.25">
      <c r="A16107" s="21" t="s">
        <v>2119</v>
      </c>
      <c r="B16107" s="25">
        <v>43224</v>
      </c>
      <c r="C16107" t="s">
        <v>21</v>
      </c>
      <c r="D16107" t="s">
        <v>255</v>
      </c>
      <c r="E16107" s="26">
        <v>2000</v>
      </c>
      <c r="G16107" t="s">
        <v>4849</v>
      </c>
    </row>
    <row r="16108" spans="1:7" x14ac:dyDescent="0.25">
      <c r="A16108" s="21" t="s">
        <v>2119</v>
      </c>
      <c r="B16108" s="1">
        <v>43225</v>
      </c>
      <c r="C16108" t="s">
        <v>1230</v>
      </c>
      <c r="D16108" t="s">
        <v>4932</v>
      </c>
      <c r="E16108"/>
      <c r="F16108" s="9">
        <v>112.85</v>
      </c>
      <c r="G16108" t="s">
        <v>4510</v>
      </c>
    </row>
    <row r="16109" spans="1:7" x14ac:dyDescent="0.25">
      <c r="A16109" s="21" t="s">
        <v>2119</v>
      </c>
      <c r="B16109" s="1">
        <v>43225</v>
      </c>
      <c r="C16109">
        <v>3014551503</v>
      </c>
      <c r="D16109" t="s">
        <v>4933</v>
      </c>
      <c r="E16109"/>
      <c r="F16109" s="9">
        <v>856.51</v>
      </c>
      <c r="G16109" t="s">
        <v>4874</v>
      </c>
    </row>
    <row r="16110" spans="1:7" x14ac:dyDescent="0.25">
      <c r="A16110" s="21" t="s">
        <v>2119</v>
      </c>
      <c r="B16110" s="1">
        <v>43225</v>
      </c>
      <c r="C16110" t="s">
        <v>1230</v>
      </c>
      <c r="D16110" t="s">
        <v>4934</v>
      </c>
      <c r="E16110"/>
      <c r="F16110" s="9">
        <v>158.49</v>
      </c>
      <c r="G16110" t="s">
        <v>4816</v>
      </c>
    </row>
    <row r="16111" spans="1:7" x14ac:dyDescent="0.25">
      <c r="A16111" s="21" t="s">
        <v>2119</v>
      </c>
      <c r="B16111" s="1">
        <v>43225</v>
      </c>
      <c r="C16111" t="s">
        <v>1230</v>
      </c>
      <c r="D16111" t="s">
        <v>4935</v>
      </c>
      <c r="E16111"/>
      <c r="F16111" s="9">
        <v>82.39</v>
      </c>
      <c r="G16111" t="s">
        <v>4816</v>
      </c>
    </row>
    <row r="16112" spans="1:7" x14ac:dyDescent="0.25">
      <c r="A16112" s="21" t="s">
        <v>2119</v>
      </c>
      <c r="B16112" s="1">
        <v>43225</v>
      </c>
      <c r="C16112" t="s">
        <v>6</v>
      </c>
      <c r="D16112" t="s">
        <v>4936</v>
      </c>
      <c r="E16112"/>
      <c r="F16112" s="9">
        <v>1445.73</v>
      </c>
      <c r="G16112" t="s">
        <v>287</v>
      </c>
    </row>
    <row r="16113" spans="1:7" x14ac:dyDescent="0.25">
      <c r="A16113" s="21" t="s">
        <v>2119</v>
      </c>
      <c r="B16113" s="1">
        <v>43227</v>
      </c>
      <c r="C16113">
        <v>3014551503</v>
      </c>
      <c r="D16113" t="s">
        <v>4937</v>
      </c>
      <c r="E16113"/>
      <c r="F16113" s="9">
        <v>221.38</v>
      </c>
      <c r="G16113" t="s">
        <v>4874</v>
      </c>
    </row>
    <row r="16114" spans="1:7" x14ac:dyDescent="0.25">
      <c r="A16114" s="21" t="s">
        <v>2119</v>
      </c>
      <c r="B16114" s="1">
        <v>43227</v>
      </c>
      <c r="C16114" t="s">
        <v>6</v>
      </c>
      <c r="D16114" t="s">
        <v>4938</v>
      </c>
      <c r="E16114"/>
      <c r="F16114" s="9">
        <v>103.84</v>
      </c>
      <c r="G16114" t="s">
        <v>111</v>
      </c>
    </row>
    <row r="16115" spans="1:7" x14ac:dyDescent="0.25">
      <c r="A16115" s="21" t="s">
        <v>2119</v>
      </c>
      <c r="B16115" s="1">
        <v>43227</v>
      </c>
      <c r="C16115" t="s">
        <v>1230</v>
      </c>
      <c r="D16115" t="s">
        <v>4939</v>
      </c>
      <c r="E16115"/>
      <c r="F16115" s="9">
        <v>128.44</v>
      </c>
      <c r="G16115" t="s">
        <v>4805</v>
      </c>
    </row>
    <row r="16116" spans="1:7" x14ac:dyDescent="0.25">
      <c r="A16116" s="21" t="s">
        <v>2119</v>
      </c>
      <c r="B16116" s="1">
        <v>43227</v>
      </c>
      <c r="C16116" t="s">
        <v>6</v>
      </c>
      <c r="D16116" t="s">
        <v>4940</v>
      </c>
      <c r="E16116"/>
      <c r="F16116" s="9">
        <v>1567.78</v>
      </c>
      <c r="G16116" t="s">
        <v>1238</v>
      </c>
    </row>
    <row r="16117" spans="1:7" x14ac:dyDescent="0.25">
      <c r="A16117" s="21" t="s">
        <v>2119</v>
      </c>
      <c r="B16117" s="1">
        <v>43227</v>
      </c>
      <c r="C16117" t="s">
        <v>1230</v>
      </c>
      <c r="D16117" t="s">
        <v>4941</v>
      </c>
      <c r="E16117"/>
      <c r="F16117" s="9">
        <v>1745.46</v>
      </c>
      <c r="G16117" t="s">
        <v>4849</v>
      </c>
    </row>
    <row r="16118" spans="1:7" x14ac:dyDescent="0.25">
      <c r="A16118" s="21" t="s">
        <v>2119</v>
      </c>
      <c r="B16118" s="1">
        <v>43227</v>
      </c>
      <c r="C16118" t="s">
        <v>1230</v>
      </c>
      <c r="D16118" t="s">
        <v>4942</v>
      </c>
      <c r="E16118"/>
      <c r="F16118" s="9">
        <v>576.66999999999996</v>
      </c>
      <c r="G16118" t="s">
        <v>4859</v>
      </c>
    </row>
    <row r="16119" spans="1:7" x14ac:dyDescent="0.25">
      <c r="A16119" t="s">
        <v>2119</v>
      </c>
      <c r="B16119" s="25">
        <v>43227</v>
      </c>
      <c r="C16119" t="s">
        <v>1015</v>
      </c>
      <c r="D16119" t="s">
        <v>40</v>
      </c>
      <c r="E16119" s="26">
        <v>2270</v>
      </c>
      <c r="G16119" t="s">
        <v>4849</v>
      </c>
    </row>
    <row r="16120" spans="1:7" x14ac:dyDescent="0.25">
      <c r="A16120" s="21" t="s">
        <v>2119</v>
      </c>
      <c r="B16120" s="25">
        <v>43227</v>
      </c>
      <c r="C16120" t="s">
        <v>1015</v>
      </c>
      <c r="D16120" t="s">
        <v>40</v>
      </c>
      <c r="E16120" s="26">
        <v>1650</v>
      </c>
      <c r="G16120" t="s">
        <v>4893</v>
      </c>
    </row>
    <row r="16121" spans="1:7" x14ac:dyDescent="0.25">
      <c r="A16121" s="21" t="s">
        <v>2119</v>
      </c>
      <c r="B16121" s="25">
        <v>43227</v>
      </c>
      <c r="C16121" t="s">
        <v>1015</v>
      </c>
      <c r="D16121" t="s">
        <v>40</v>
      </c>
      <c r="E16121" s="26">
        <v>1725</v>
      </c>
      <c r="G16121" t="s">
        <v>4903</v>
      </c>
    </row>
    <row r="16122" spans="1:7" x14ac:dyDescent="0.25">
      <c r="A16122" s="21" t="s">
        <v>2119</v>
      </c>
      <c r="B16122" s="25">
        <v>43227</v>
      </c>
      <c r="C16122" t="s">
        <v>1015</v>
      </c>
      <c r="D16122" t="s">
        <v>40</v>
      </c>
      <c r="E16122" s="26">
        <v>790</v>
      </c>
      <c r="G16122" t="s">
        <v>4910</v>
      </c>
    </row>
    <row r="16123" spans="1:7" x14ac:dyDescent="0.25">
      <c r="A16123" s="21" t="s">
        <v>2119</v>
      </c>
      <c r="B16123" s="25">
        <v>43227</v>
      </c>
      <c r="C16123" t="s">
        <v>1015</v>
      </c>
      <c r="D16123" t="s">
        <v>40</v>
      </c>
      <c r="E16123" s="26">
        <v>130</v>
      </c>
      <c r="G16123" t="s">
        <v>3400</v>
      </c>
    </row>
    <row r="16124" spans="1:7" x14ac:dyDescent="0.25">
      <c r="A16124" s="21" t="s">
        <v>2119</v>
      </c>
      <c r="B16124" s="25">
        <v>43227</v>
      </c>
      <c r="C16124" t="s">
        <v>1015</v>
      </c>
      <c r="D16124" t="s">
        <v>40</v>
      </c>
      <c r="E16124" s="26">
        <v>3065</v>
      </c>
      <c r="G16124" t="s">
        <v>4859</v>
      </c>
    </row>
    <row r="16125" spans="1:7" x14ac:dyDescent="0.25">
      <c r="A16125" s="21" t="s">
        <v>2119</v>
      </c>
      <c r="B16125" s="25">
        <v>43227</v>
      </c>
      <c r="C16125" t="s">
        <v>1015</v>
      </c>
      <c r="D16125" t="s">
        <v>40</v>
      </c>
      <c r="E16125" s="26">
        <v>260</v>
      </c>
      <c r="G16125" t="s">
        <v>4983</v>
      </c>
    </row>
    <row r="16126" spans="1:7" x14ac:dyDescent="0.25">
      <c r="A16126" s="21" t="s">
        <v>2119</v>
      </c>
      <c r="B16126" s="25">
        <v>43227</v>
      </c>
      <c r="C16126" t="s">
        <v>1015</v>
      </c>
      <c r="D16126" t="s">
        <v>40</v>
      </c>
      <c r="E16126" s="26">
        <v>285</v>
      </c>
      <c r="G16126" t="s">
        <v>4510</v>
      </c>
    </row>
    <row r="16127" spans="1:7" x14ac:dyDescent="0.25">
      <c r="A16127" s="21" t="s">
        <v>2119</v>
      </c>
      <c r="B16127" s="25">
        <v>43227</v>
      </c>
      <c r="C16127" t="s">
        <v>1015</v>
      </c>
      <c r="D16127" t="s">
        <v>4030</v>
      </c>
      <c r="E16127" s="26">
        <v>4200</v>
      </c>
      <c r="G16127" t="s">
        <v>4816</v>
      </c>
    </row>
    <row r="16128" spans="1:7" x14ac:dyDescent="0.25">
      <c r="A16128" t="s">
        <v>2119</v>
      </c>
      <c r="B16128" s="25">
        <v>43227</v>
      </c>
      <c r="C16128" t="s">
        <v>1015</v>
      </c>
      <c r="D16128" t="s">
        <v>452</v>
      </c>
      <c r="E16128" s="26">
        <v>1380</v>
      </c>
      <c r="G16128" t="s">
        <v>4893</v>
      </c>
    </row>
    <row r="16129" spans="1:7" x14ac:dyDescent="0.25">
      <c r="A16129" s="21" t="s">
        <v>2119</v>
      </c>
      <c r="B16129" s="25">
        <v>43227</v>
      </c>
      <c r="C16129" t="s">
        <v>21</v>
      </c>
      <c r="D16129" t="s">
        <v>40</v>
      </c>
      <c r="E16129" s="26">
        <v>1100</v>
      </c>
      <c r="G16129" t="s">
        <v>331</v>
      </c>
    </row>
    <row r="16130" spans="1:7" x14ac:dyDescent="0.25">
      <c r="A16130" s="21" t="s">
        <v>2119</v>
      </c>
      <c r="B16130" s="25">
        <v>43227</v>
      </c>
      <c r="C16130" t="s">
        <v>6</v>
      </c>
      <c r="D16130" t="s">
        <v>1112</v>
      </c>
      <c r="F16130" s="26">
        <v>61.3</v>
      </c>
      <c r="G16130" t="s">
        <v>4510</v>
      </c>
    </row>
    <row r="16131" spans="1:7" x14ac:dyDescent="0.25">
      <c r="A16131" s="21" t="s">
        <v>2119</v>
      </c>
      <c r="B16131" s="1">
        <v>43228</v>
      </c>
      <c r="C16131" t="s">
        <v>1230</v>
      </c>
      <c r="D16131" t="s">
        <v>4943</v>
      </c>
      <c r="E16131"/>
      <c r="F16131" s="9">
        <v>130.28</v>
      </c>
      <c r="G16131" t="s">
        <v>4944</v>
      </c>
    </row>
    <row r="16132" spans="1:7" x14ac:dyDescent="0.25">
      <c r="A16132" s="21" t="s">
        <v>2119</v>
      </c>
      <c r="B16132" s="1">
        <v>43228</v>
      </c>
      <c r="C16132" t="s">
        <v>6</v>
      </c>
      <c r="D16132" t="s">
        <v>4945</v>
      </c>
      <c r="E16132"/>
      <c r="F16132" s="9">
        <v>268.02</v>
      </c>
      <c r="G16132" t="s">
        <v>4946</v>
      </c>
    </row>
    <row r="16133" spans="1:7" x14ac:dyDescent="0.25">
      <c r="A16133" s="21" t="s">
        <v>2119</v>
      </c>
      <c r="B16133" s="1">
        <v>43228</v>
      </c>
      <c r="C16133" t="s">
        <v>1230</v>
      </c>
      <c r="D16133" t="s">
        <v>4947</v>
      </c>
      <c r="E16133"/>
      <c r="F16133" s="9">
        <v>815.95</v>
      </c>
      <c r="G16133" t="s">
        <v>4510</v>
      </c>
    </row>
    <row r="16134" spans="1:7" x14ac:dyDescent="0.25">
      <c r="A16134" s="21" t="s">
        <v>2119</v>
      </c>
      <c r="B16134" s="1">
        <v>43228</v>
      </c>
      <c r="C16134" t="s">
        <v>6</v>
      </c>
      <c r="D16134" t="s">
        <v>4948</v>
      </c>
      <c r="E16134"/>
      <c r="F16134" s="9">
        <v>166.44</v>
      </c>
      <c r="G16134" t="s">
        <v>331</v>
      </c>
    </row>
    <row r="16135" spans="1:7" x14ac:dyDescent="0.25">
      <c r="A16135" s="21" t="s">
        <v>2119</v>
      </c>
      <c r="B16135" s="25">
        <v>43228</v>
      </c>
      <c r="C16135" t="s">
        <v>1015</v>
      </c>
      <c r="D16135" t="s">
        <v>4985</v>
      </c>
      <c r="E16135" s="26">
        <v>200</v>
      </c>
      <c r="G16135" t="s">
        <v>2121</v>
      </c>
    </row>
    <row r="16136" spans="1:7" x14ac:dyDescent="0.25">
      <c r="A16136" s="21" t="s">
        <v>2119</v>
      </c>
      <c r="B16136" s="25">
        <v>43228</v>
      </c>
      <c r="C16136" t="s">
        <v>6</v>
      </c>
      <c r="D16136" t="s">
        <v>3709</v>
      </c>
      <c r="F16136" s="26">
        <v>140.66999999999999</v>
      </c>
      <c r="G16136" t="s">
        <v>4805</v>
      </c>
    </row>
    <row r="16137" spans="1:7" x14ac:dyDescent="0.25">
      <c r="A16137" s="21" t="s">
        <v>2119</v>
      </c>
      <c r="B16137" s="25">
        <v>43228</v>
      </c>
      <c r="C16137" t="s">
        <v>6</v>
      </c>
      <c r="D16137" t="s">
        <v>216</v>
      </c>
      <c r="F16137" s="26">
        <v>456.48</v>
      </c>
      <c r="G16137" t="s">
        <v>4874</v>
      </c>
    </row>
    <row r="16138" spans="1:7" x14ac:dyDescent="0.25">
      <c r="A16138" s="21" t="s">
        <v>2119</v>
      </c>
      <c r="B16138" s="25">
        <v>43228</v>
      </c>
      <c r="C16138" t="s">
        <v>6</v>
      </c>
      <c r="D16138" t="s">
        <v>216</v>
      </c>
      <c r="F16138" s="26">
        <v>259.74</v>
      </c>
      <c r="G16138" t="s">
        <v>4849</v>
      </c>
    </row>
    <row r="16139" spans="1:7" x14ac:dyDescent="0.25">
      <c r="A16139" s="21" t="s">
        <v>2119</v>
      </c>
      <c r="B16139" s="1">
        <v>43229</v>
      </c>
      <c r="C16139" t="s">
        <v>6</v>
      </c>
      <c r="D16139" t="s">
        <v>4949</v>
      </c>
      <c r="E16139"/>
      <c r="F16139" s="9">
        <v>380.22</v>
      </c>
      <c r="G16139" t="s">
        <v>356</v>
      </c>
    </row>
    <row r="16140" spans="1:7" x14ac:dyDescent="0.25">
      <c r="A16140" s="21" t="s">
        <v>2119</v>
      </c>
      <c r="B16140" s="1">
        <v>43229</v>
      </c>
      <c r="C16140" t="s">
        <v>1230</v>
      </c>
      <c r="D16140" t="s">
        <v>4950</v>
      </c>
      <c r="E16140"/>
      <c r="F16140" s="9">
        <v>339.34</v>
      </c>
      <c r="G16140" t="s">
        <v>4849</v>
      </c>
    </row>
    <row r="16141" spans="1:7" x14ac:dyDescent="0.25">
      <c r="A16141" s="21" t="s">
        <v>2119</v>
      </c>
      <c r="B16141" s="1">
        <v>43229</v>
      </c>
      <c r="C16141" t="s">
        <v>1230</v>
      </c>
      <c r="D16141" t="s">
        <v>4951</v>
      </c>
      <c r="E16141"/>
      <c r="F16141" s="9">
        <v>51.56</v>
      </c>
      <c r="G16141" t="s">
        <v>4273</v>
      </c>
    </row>
    <row r="16142" spans="1:7" x14ac:dyDescent="0.25">
      <c r="A16142" s="21" t="s">
        <v>2119</v>
      </c>
      <c r="B16142" s="1">
        <v>43229</v>
      </c>
      <c r="C16142">
        <v>3014551503</v>
      </c>
      <c r="D16142" t="s">
        <v>4952</v>
      </c>
      <c r="E16142"/>
      <c r="F16142" s="9">
        <v>133.53</v>
      </c>
      <c r="G16142" t="s">
        <v>4874</v>
      </c>
    </row>
    <row r="16143" spans="1:7" x14ac:dyDescent="0.25">
      <c r="A16143" s="21" t="s">
        <v>2119</v>
      </c>
      <c r="B16143" s="25">
        <v>43229</v>
      </c>
      <c r="C16143" t="s">
        <v>1015</v>
      </c>
      <c r="D16143" t="s">
        <v>4986</v>
      </c>
      <c r="E16143" s="26">
        <v>2805.85</v>
      </c>
      <c r="G16143" t="s">
        <v>2121</v>
      </c>
    </row>
    <row r="16144" spans="1:7" x14ac:dyDescent="0.25">
      <c r="A16144" s="21" t="s">
        <v>2119</v>
      </c>
      <c r="B16144" s="25">
        <v>43229</v>
      </c>
      <c r="C16144" t="s">
        <v>1015</v>
      </c>
      <c r="D16144" t="s">
        <v>4131</v>
      </c>
      <c r="E16144" s="26">
        <v>555.4</v>
      </c>
      <c r="G16144" t="s">
        <v>4874</v>
      </c>
    </row>
    <row r="16145" spans="1:7" x14ac:dyDescent="0.25">
      <c r="A16145" s="21" t="s">
        <v>2119</v>
      </c>
      <c r="B16145" s="25">
        <v>43229</v>
      </c>
      <c r="C16145" t="s">
        <v>1015</v>
      </c>
      <c r="D16145" t="s">
        <v>4131</v>
      </c>
      <c r="E16145" s="26">
        <v>555.4</v>
      </c>
      <c r="G16145" t="s">
        <v>4849</v>
      </c>
    </row>
    <row r="16146" spans="1:7" x14ac:dyDescent="0.25">
      <c r="A16146" s="21" t="s">
        <v>2119</v>
      </c>
      <c r="B16146" s="25">
        <v>43229</v>
      </c>
      <c r="C16146" t="s">
        <v>1015</v>
      </c>
      <c r="D16146" t="s">
        <v>4131</v>
      </c>
      <c r="E16146" s="26">
        <v>555.4</v>
      </c>
      <c r="G16146" t="s">
        <v>4969</v>
      </c>
    </row>
    <row r="16147" spans="1:7" x14ac:dyDescent="0.25">
      <c r="A16147" s="21" t="s">
        <v>2119</v>
      </c>
      <c r="B16147" s="25">
        <v>43229</v>
      </c>
      <c r="C16147" t="s">
        <v>1015</v>
      </c>
      <c r="D16147" t="s">
        <v>4131</v>
      </c>
      <c r="E16147" s="26">
        <v>555.4</v>
      </c>
      <c r="G16147" t="s">
        <v>4859</v>
      </c>
    </row>
    <row r="16148" spans="1:7" x14ac:dyDescent="0.25">
      <c r="A16148" s="21" t="s">
        <v>2119</v>
      </c>
      <c r="B16148" s="25">
        <v>43229</v>
      </c>
      <c r="C16148" t="s">
        <v>21</v>
      </c>
      <c r="D16148" t="s">
        <v>1487</v>
      </c>
      <c r="E16148" s="26">
        <v>400</v>
      </c>
      <c r="G16148" t="s">
        <v>4989</v>
      </c>
    </row>
    <row r="16149" spans="1:7" x14ac:dyDescent="0.25">
      <c r="A16149" s="21" t="s">
        <v>2119</v>
      </c>
      <c r="B16149" s="25">
        <v>43229</v>
      </c>
      <c r="C16149" t="s">
        <v>21</v>
      </c>
      <c r="D16149" t="s">
        <v>3002</v>
      </c>
      <c r="E16149" s="26">
        <v>720</v>
      </c>
      <c r="G16149" t="s">
        <v>356</v>
      </c>
    </row>
    <row r="16150" spans="1:7" x14ac:dyDescent="0.25">
      <c r="A16150" s="21" t="s">
        <v>2119</v>
      </c>
      <c r="B16150" s="25">
        <v>43229</v>
      </c>
      <c r="C16150" t="s">
        <v>6</v>
      </c>
      <c r="D16150" t="s">
        <v>216</v>
      </c>
      <c r="F16150" s="26">
        <v>117.75</v>
      </c>
      <c r="G16150" t="s">
        <v>4944</v>
      </c>
    </row>
    <row r="16151" spans="1:7" x14ac:dyDescent="0.25">
      <c r="A16151" s="21" t="s">
        <v>2119</v>
      </c>
      <c r="B16151" s="1">
        <v>43230</v>
      </c>
      <c r="C16151" t="s">
        <v>6</v>
      </c>
      <c r="D16151" t="s">
        <v>4953</v>
      </c>
      <c r="E16151"/>
      <c r="F16151" s="9">
        <v>2231.2199999999998</v>
      </c>
      <c r="G16151" t="s">
        <v>356</v>
      </c>
    </row>
    <row r="16152" spans="1:7" x14ac:dyDescent="0.25">
      <c r="A16152" s="21" t="s">
        <v>2119</v>
      </c>
      <c r="B16152" s="1">
        <v>43230</v>
      </c>
      <c r="C16152" t="s">
        <v>1230</v>
      </c>
      <c r="D16152" t="s">
        <v>4954</v>
      </c>
      <c r="E16152"/>
      <c r="F16152" s="9">
        <v>1004.62</v>
      </c>
      <c r="G16152" t="s">
        <v>4859</v>
      </c>
    </row>
    <row r="16153" spans="1:7" x14ac:dyDescent="0.25">
      <c r="A16153" s="21" t="s">
        <v>2119</v>
      </c>
      <c r="B16153" s="1">
        <v>43230</v>
      </c>
      <c r="C16153" t="s">
        <v>6</v>
      </c>
      <c r="D16153" t="s">
        <v>4955</v>
      </c>
      <c r="E16153"/>
      <c r="F16153" s="9">
        <v>22.39</v>
      </c>
      <c r="G16153" t="s">
        <v>4956</v>
      </c>
    </row>
    <row r="16154" spans="1:7" x14ac:dyDescent="0.25">
      <c r="A16154" s="21" t="s">
        <v>2119</v>
      </c>
      <c r="B16154" s="1">
        <v>43231</v>
      </c>
      <c r="C16154" t="s">
        <v>1230</v>
      </c>
      <c r="D16154" t="s">
        <v>4957</v>
      </c>
      <c r="E16154"/>
      <c r="F16154" s="9">
        <v>320.45999999999998</v>
      </c>
      <c r="G16154" t="s">
        <v>4874</v>
      </c>
    </row>
    <row r="16155" spans="1:7" x14ac:dyDescent="0.25">
      <c r="A16155" s="21" t="s">
        <v>2119</v>
      </c>
      <c r="B16155" s="1">
        <v>43231</v>
      </c>
      <c r="C16155" t="s">
        <v>1230</v>
      </c>
      <c r="D16155" t="s">
        <v>4958</v>
      </c>
      <c r="E16155"/>
      <c r="F16155" s="9">
        <v>129.66</v>
      </c>
      <c r="G16155" t="s">
        <v>4944</v>
      </c>
    </row>
    <row r="16156" spans="1:7" x14ac:dyDescent="0.25">
      <c r="A16156" s="21" t="s">
        <v>2119</v>
      </c>
      <c r="B16156" s="1">
        <v>43231</v>
      </c>
      <c r="C16156" t="s">
        <v>1230</v>
      </c>
      <c r="D16156" t="s">
        <v>4959</v>
      </c>
      <c r="E16156"/>
      <c r="F16156" s="9">
        <v>718.9</v>
      </c>
      <c r="G16156" t="s">
        <v>4960</v>
      </c>
    </row>
    <row r="16157" spans="1:7" x14ac:dyDescent="0.25">
      <c r="A16157" s="21" t="s">
        <v>2119</v>
      </c>
      <c r="B16157" s="1">
        <v>43231</v>
      </c>
      <c r="C16157" t="s">
        <v>1230</v>
      </c>
      <c r="D16157" t="s">
        <v>4961</v>
      </c>
      <c r="E16157"/>
      <c r="F16157" s="9">
        <v>33.24</v>
      </c>
      <c r="G16157" t="s">
        <v>363</v>
      </c>
    </row>
    <row r="16158" spans="1:7" x14ac:dyDescent="0.25">
      <c r="A16158" s="21" t="s">
        <v>2119</v>
      </c>
      <c r="B16158" s="25">
        <v>43231</v>
      </c>
      <c r="C16158" t="s">
        <v>1015</v>
      </c>
      <c r="D16158" t="s">
        <v>1487</v>
      </c>
      <c r="E16158" s="26">
        <v>36.299999999999997</v>
      </c>
      <c r="G16158" t="s">
        <v>4989</v>
      </c>
    </row>
    <row r="16159" spans="1:7" x14ac:dyDescent="0.25">
      <c r="A16159" s="21" t="s">
        <v>2119</v>
      </c>
      <c r="B16159" s="25">
        <v>43231</v>
      </c>
      <c r="C16159" t="s">
        <v>1015</v>
      </c>
      <c r="D16159" t="s">
        <v>3002</v>
      </c>
      <c r="E16159" s="26">
        <v>1800</v>
      </c>
      <c r="G16159" t="s">
        <v>4944</v>
      </c>
    </row>
    <row r="16160" spans="1:7" x14ac:dyDescent="0.25">
      <c r="A16160" s="21" t="s">
        <v>2119</v>
      </c>
      <c r="B16160" s="25">
        <v>43231</v>
      </c>
      <c r="C16160" t="s">
        <v>21</v>
      </c>
      <c r="D16160" t="s">
        <v>2011</v>
      </c>
      <c r="E16160" s="26">
        <v>116.49</v>
      </c>
      <c r="G16160" t="s">
        <v>331</v>
      </c>
    </row>
    <row r="16161" spans="1:7" x14ac:dyDescent="0.25">
      <c r="A16161" s="21" t="s">
        <v>2119</v>
      </c>
      <c r="B16161" s="1">
        <v>43232</v>
      </c>
      <c r="C16161" t="s">
        <v>6</v>
      </c>
      <c r="D16161" t="s">
        <v>4962</v>
      </c>
      <c r="E16161"/>
      <c r="F16161" s="9">
        <v>511.87</v>
      </c>
      <c r="G16161" t="s">
        <v>356</v>
      </c>
    </row>
    <row r="16162" spans="1:7" x14ac:dyDescent="0.25">
      <c r="A16162" s="21" t="s">
        <v>2119</v>
      </c>
      <c r="B16162" s="1">
        <v>43232</v>
      </c>
      <c r="C16162" t="s">
        <v>1230</v>
      </c>
      <c r="D16162" t="s">
        <v>4963</v>
      </c>
      <c r="E16162"/>
      <c r="F16162" s="9">
        <v>365.36</v>
      </c>
      <c r="G16162" t="s">
        <v>4849</v>
      </c>
    </row>
    <row r="16163" spans="1:7" x14ac:dyDescent="0.25">
      <c r="A16163" s="21" t="s">
        <v>2119</v>
      </c>
      <c r="B16163" s="1">
        <v>43234</v>
      </c>
      <c r="C16163">
        <v>3014551503</v>
      </c>
      <c r="D16163" t="s">
        <v>4964</v>
      </c>
      <c r="E16163"/>
      <c r="F16163" s="9">
        <v>116.04</v>
      </c>
      <c r="G16163" t="s">
        <v>4874</v>
      </c>
    </row>
    <row r="16164" spans="1:7" x14ac:dyDescent="0.25">
      <c r="A16164" s="21" t="s">
        <v>2119</v>
      </c>
      <c r="B16164" s="1">
        <v>43234</v>
      </c>
      <c r="C16164" t="s">
        <v>1230</v>
      </c>
      <c r="D16164" t="s">
        <v>4965</v>
      </c>
      <c r="E16164"/>
      <c r="F16164" s="9">
        <v>172.04</v>
      </c>
      <c r="G16164" t="s">
        <v>4278</v>
      </c>
    </row>
    <row r="16165" spans="1:7" x14ac:dyDescent="0.25">
      <c r="A16165" s="21" t="s">
        <v>2119</v>
      </c>
      <c r="B16165" s="1">
        <v>43234</v>
      </c>
      <c r="C16165" t="s">
        <v>1230</v>
      </c>
      <c r="D16165" t="s">
        <v>4966</v>
      </c>
      <c r="E16165"/>
      <c r="F16165" s="9">
        <v>68.72</v>
      </c>
      <c r="G16165" t="s">
        <v>4273</v>
      </c>
    </row>
    <row r="16166" spans="1:7" x14ac:dyDescent="0.25">
      <c r="A16166" s="21" t="s">
        <v>2119</v>
      </c>
      <c r="B16166" s="1">
        <v>43234</v>
      </c>
      <c r="C16166">
        <v>3014551503</v>
      </c>
      <c r="D16166" t="s">
        <v>4967</v>
      </c>
      <c r="E16166"/>
      <c r="F16166" s="9">
        <v>235.58</v>
      </c>
      <c r="G16166" t="s">
        <v>4874</v>
      </c>
    </row>
    <row r="16167" spans="1:7" x14ac:dyDescent="0.25">
      <c r="A16167" s="21" t="s">
        <v>2119</v>
      </c>
      <c r="B16167" s="25">
        <v>43234</v>
      </c>
      <c r="C16167" t="s">
        <v>1015</v>
      </c>
      <c r="D16167" t="s">
        <v>263</v>
      </c>
      <c r="E16167" s="26">
        <v>410</v>
      </c>
      <c r="G16167" t="s">
        <v>2121</v>
      </c>
    </row>
    <row r="16168" spans="1:7" x14ac:dyDescent="0.25">
      <c r="A16168" s="21" t="s">
        <v>2119</v>
      </c>
      <c r="B16168" s="25">
        <v>43234</v>
      </c>
      <c r="C16168" t="s">
        <v>1015</v>
      </c>
      <c r="D16168" t="s">
        <v>40</v>
      </c>
      <c r="E16168" s="26">
        <v>4310</v>
      </c>
      <c r="G16168" t="s">
        <v>4859</v>
      </c>
    </row>
    <row r="16169" spans="1:7" x14ac:dyDescent="0.25">
      <c r="A16169" s="21" t="s">
        <v>2119</v>
      </c>
      <c r="B16169" s="25">
        <v>43234</v>
      </c>
      <c r="C16169" t="s">
        <v>1015</v>
      </c>
      <c r="D16169" t="s">
        <v>40</v>
      </c>
      <c r="E16169" s="26">
        <v>2920</v>
      </c>
      <c r="G16169" t="s">
        <v>4849</v>
      </c>
    </row>
    <row r="16170" spans="1:7" x14ac:dyDescent="0.25">
      <c r="A16170" s="21" t="s">
        <v>2119</v>
      </c>
      <c r="B16170" s="25">
        <v>43234</v>
      </c>
      <c r="C16170" t="s">
        <v>1015</v>
      </c>
      <c r="D16170" t="s">
        <v>40</v>
      </c>
      <c r="E16170" s="26">
        <v>2250</v>
      </c>
      <c r="G16170" t="s">
        <v>356</v>
      </c>
    </row>
    <row r="16171" spans="1:7" x14ac:dyDescent="0.25">
      <c r="A16171" s="21" t="s">
        <v>2119</v>
      </c>
      <c r="B16171" s="25">
        <v>43234</v>
      </c>
      <c r="C16171" t="s">
        <v>1015</v>
      </c>
      <c r="D16171" t="s">
        <v>40</v>
      </c>
      <c r="E16171" s="26">
        <v>270</v>
      </c>
      <c r="G16171" t="s">
        <v>4903</v>
      </c>
    </row>
    <row r="16172" spans="1:7" x14ac:dyDescent="0.25">
      <c r="A16172" s="21" t="s">
        <v>2119</v>
      </c>
      <c r="B16172" s="25">
        <v>43234</v>
      </c>
      <c r="C16172" t="s">
        <v>1015</v>
      </c>
      <c r="D16172" t="s">
        <v>40</v>
      </c>
      <c r="E16172" s="26">
        <v>475</v>
      </c>
      <c r="G16172" t="s">
        <v>4946</v>
      </c>
    </row>
    <row r="16173" spans="1:7" x14ac:dyDescent="0.25">
      <c r="A16173" s="21" t="s">
        <v>2119</v>
      </c>
      <c r="B16173" s="25">
        <v>43234</v>
      </c>
      <c r="C16173" t="s">
        <v>1015</v>
      </c>
      <c r="D16173" t="s">
        <v>40</v>
      </c>
      <c r="E16173" s="26">
        <v>150</v>
      </c>
      <c r="G16173" t="s">
        <v>331</v>
      </c>
    </row>
    <row r="16174" spans="1:7" x14ac:dyDescent="0.25">
      <c r="A16174" s="21" t="s">
        <v>2119</v>
      </c>
      <c r="B16174" s="25">
        <v>43234</v>
      </c>
      <c r="C16174" t="s">
        <v>1015</v>
      </c>
      <c r="D16174" t="s">
        <v>40</v>
      </c>
      <c r="E16174" s="26">
        <v>150</v>
      </c>
      <c r="G16174" t="s">
        <v>1603</v>
      </c>
    </row>
    <row r="16175" spans="1:7" x14ac:dyDescent="0.25">
      <c r="A16175" s="21" t="s">
        <v>2119</v>
      </c>
      <c r="B16175" s="25">
        <v>43234</v>
      </c>
      <c r="C16175" t="s">
        <v>1015</v>
      </c>
      <c r="D16175" t="s">
        <v>40</v>
      </c>
      <c r="E16175" s="26">
        <v>660</v>
      </c>
      <c r="G16175" t="s">
        <v>363</v>
      </c>
    </row>
    <row r="16176" spans="1:7" x14ac:dyDescent="0.25">
      <c r="A16176" s="21" t="s">
        <v>2119</v>
      </c>
      <c r="B16176" s="25">
        <v>43234</v>
      </c>
      <c r="C16176" t="s">
        <v>1015</v>
      </c>
      <c r="D16176" t="s">
        <v>553</v>
      </c>
      <c r="E16176" s="26">
        <v>2536</v>
      </c>
      <c r="G16176" t="s">
        <v>4969</v>
      </c>
    </row>
    <row r="16177" spans="1:7" x14ac:dyDescent="0.25">
      <c r="A16177" s="21" t="s">
        <v>2119</v>
      </c>
      <c r="B16177" s="25">
        <v>43234</v>
      </c>
      <c r="C16177" t="s">
        <v>1015</v>
      </c>
      <c r="D16177" t="s">
        <v>2675</v>
      </c>
      <c r="E16177" s="26">
        <v>3000</v>
      </c>
      <c r="G16177" t="s">
        <v>4849</v>
      </c>
    </row>
    <row r="16178" spans="1:7" x14ac:dyDescent="0.25">
      <c r="A16178" s="21" t="s">
        <v>2119</v>
      </c>
      <c r="B16178" s="25">
        <v>43234</v>
      </c>
      <c r="C16178" t="s">
        <v>1015</v>
      </c>
      <c r="D16178" t="s">
        <v>4455</v>
      </c>
      <c r="E16178" s="26">
        <v>3000</v>
      </c>
      <c r="G16178" t="s">
        <v>4984</v>
      </c>
    </row>
    <row r="16179" spans="1:7" x14ac:dyDescent="0.25">
      <c r="A16179" s="21" t="s">
        <v>2119</v>
      </c>
      <c r="B16179" s="25">
        <v>43234</v>
      </c>
      <c r="C16179" t="s">
        <v>1015</v>
      </c>
      <c r="D16179" t="s">
        <v>1216</v>
      </c>
      <c r="E16179" s="26">
        <v>50</v>
      </c>
      <c r="G16179" t="s">
        <v>4944</v>
      </c>
    </row>
    <row r="16180" spans="1:7" x14ac:dyDescent="0.25">
      <c r="A16180" t="s">
        <v>2119</v>
      </c>
      <c r="B16180" s="25">
        <v>43234</v>
      </c>
      <c r="C16180" t="s">
        <v>1015</v>
      </c>
      <c r="D16180" t="s">
        <v>1216</v>
      </c>
      <c r="E16180" s="26">
        <v>30</v>
      </c>
      <c r="G16180" t="s">
        <v>5408</v>
      </c>
    </row>
    <row r="16181" spans="1:7" x14ac:dyDescent="0.25">
      <c r="A16181" s="21" t="s">
        <v>2119</v>
      </c>
      <c r="B16181" s="25">
        <v>43234</v>
      </c>
      <c r="C16181" t="s">
        <v>1015</v>
      </c>
      <c r="D16181" t="s">
        <v>1216</v>
      </c>
      <c r="E16181" s="26">
        <v>50</v>
      </c>
      <c r="G16181" t="s">
        <v>4598</v>
      </c>
    </row>
    <row r="16182" spans="1:7" x14ac:dyDescent="0.25">
      <c r="A16182" s="21" t="s">
        <v>2119</v>
      </c>
      <c r="B16182" s="25">
        <v>43234</v>
      </c>
      <c r="C16182" t="s">
        <v>1015</v>
      </c>
      <c r="D16182" t="s">
        <v>1216</v>
      </c>
      <c r="E16182" s="26">
        <v>60</v>
      </c>
      <c r="G16182" t="s">
        <v>4504</v>
      </c>
    </row>
    <row r="16183" spans="1:7" x14ac:dyDescent="0.25">
      <c r="A16183" s="21" t="s">
        <v>2119</v>
      </c>
      <c r="B16183" s="25">
        <v>43234</v>
      </c>
      <c r="C16183" t="s">
        <v>6</v>
      </c>
      <c r="D16183" t="s">
        <v>1112</v>
      </c>
      <c r="F16183" s="26">
        <v>1177.7</v>
      </c>
      <c r="G16183" t="s">
        <v>4273</v>
      </c>
    </row>
    <row r="16184" spans="1:7" x14ac:dyDescent="0.25">
      <c r="A16184" s="21" t="s">
        <v>2119</v>
      </c>
      <c r="B16184" s="25">
        <v>43234</v>
      </c>
      <c r="C16184" t="s">
        <v>6</v>
      </c>
      <c r="D16184" t="s">
        <v>3709</v>
      </c>
      <c r="F16184" s="26">
        <v>1407.54</v>
      </c>
      <c r="G16184" t="s">
        <v>4969</v>
      </c>
    </row>
    <row r="16185" spans="1:7" x14ac:dyDescent="0.25">
      <c r="A16185" s="21" t="s">
        <v>2119</v>
      </c>
      <c r="B16185" s="25">
        <v>43234</v>
      </c>
      <c r="C16185" t="s">
        <v>6</v>
      </c>
      <c r="D16185" t="s">
        <v>3709</v>
      </c>
      <c r="F16185" s="26">
        <v>683.28</v>
      </c>
      <c r="G16185" t="s">
        <v>4273</v>
      </c>
    </row>
    <row r="16186" spans="1:7" x14ac:dyDescent="0.25">
      <c r="A16186" s="21" t="s">
        <v>2119</v>
      </c>
      <c r="B16186" s="25">
        <v>43234</v>
      </c>
      <c r="C16186" t="s">
        <v>6</v>
      </c>
      <c r="D16186" t="s">
        <v>3709</v>
      </c>
      <c r="F16186" s="26">
        <v>1417.51</v>
      </c>
      <c r="G16186" t="s">
        <v>4969</v>
      </c>
    </row>
    <row r="16187" spans="1:7" x14ac:dyDescent="0.25">
      <c r="A16187" s="21" t="s">
        <v>2119</v>
      </c>
      <c r="B16187" s="1">
        <v>43235</v>
      </c>
      <c r="C16187" t="s">
        <v>1230</v>
      </c>
      <c r="D16187" t="s">
        <v>4968</v>
      </c>
      <c r="E16187"/>
      <c r="F16187" s="9">
        <v>869.61</v>
      </c>
      <c r="G16187" t="s">
        <v>4969</v>
      </c>
    </row>
    <row r="16188" spans="1:7" x14ac:dyDescent="0.25">
      <c r="A16188" s="21" t="s">
        <v>2119</v>
      </c>
      <c r="B16188" s="1">
        <v>43235</v>
      </c>
      <c r="C16188" t="s">
        <v>6</v>
      </c>
      <c r="D16188" t="s">
        <v>4970</v>
      </c>
      <c r="E16188"/>
      <c r="F16188" s="9">
        <v>1075.47</v>
      </c>
      <c r="G16188" t="s">
        <v>356</v>
      </c>
    </row>
    <row r="16189" spans="1:7" x14ac:dyDescent="0.25">
      <c r="A16189" s="21" t="s">
        <v>2119</v>
      </c>
      <c r="B16189" s="1">
        <v>43235</v>
      </c>
      <c r="C16189">
        <v>3014551503</v>
      </c>
      <c r="D16189" t="s">
        <v>4971</v>
      </c>
      <c r="E16189"/>
      <c r="F16189" s="9">
        <v>239.19</v>
      </c>
      <c r="G16189" t="s">
        <v>4972</v>
      </c>
    </row>
    <row r="16190" spans="1:7" x14ac:dyDescent="0.25">
      <c r="A16190" s="21" t="s">
        <v>2119</v>
      </c>
      <c r="B16190" s="1">
        <v>43235</v>
      </c>
      <c r="C16190" t="s">
        <v>6</v>
      </c>
      <c r="D16190" t="s">
        <v>4973</v>
      </c>
      <c r="E16190"/>
      <c r="F16190" s="9">
        <v>114.39</v>
      </c>
      <c r="G16190" t="s">
        <v>4974</v>
      </c>
    </row>
    <row r="16191" spans="1:7" x14ac:dyDescent="0.25">
      <c r="A16191" s="21" t="s">
        <v>2119</v>
      </c>
      <c r="B16191" s="1">
        <v>43235</v>
      </c>
      <c r="C16191" t="s">
        <v>1230</v>
      </c>
      <c r="D16191" t="s">
        <v>4975</v>
      </c>
      <c r="E16191"/>
      <c r="F16191" s="9">
        <v>44.49</v>
      </c>
      <c r="G16191" t="s">
        <v>4278</v>
      </c>
    </row>
    <row r="16192" spans="1:7" x14ac:dyDescent="0.25">
      <c r="A16192" s="21" t="s">
        <v>2119</v>
      </c>
      <c r="B16192" s="25">
        <v>43235</v>
      </c>
      <c r="C16192" t="s">
        <v>1015</v>
      </c>
      <c r="D16192" t="s">
        <v>4985</v>
      </c>
      <c r="E16192" s="26">
        <v>200</v>
      </c>
      <c r="G16192" t="s">
        <v>2734</v>
      </c>
    </row>
    <row r="16193" spans="1:7" x14ac:dyDescent="0.25">
      <c r="A16193" s="21" t="s">
        <v>2119</v>
      </c>
      <c r="B16193" s="25">
        <v>43235</v>
      </c>
      <c r="C16193" t="s">
        <v>21</v>
      </c>
      <c r="D16193" t="s">
        <v>4987</v>
      </c>
      <c r="E16193" s="26">
        <v>-157731.25</v>
      </c>
      <c r="G16193" t="s">
        <v>1006</v>
      </c>
    </row>
    <row r="16194" spans="1:7" x14ac:dyDescent="0.25">
      <c r="A16194" s="21" t="s">
        <v>2119</v>
      </c>
      <c r="B16194" s="25">
        <v>43235</v>
      </c>
      <c r="C16194" t="s">
        <v>21</v>
      </c>
      <c r="D16194" t="s">
        <v>4988</v>
      </c>
      <c r="E16194" s="26">
        <v>1000</v>
      </c>
      <c r="G16194" t="s">
        <v>2121</v>
      </c>
    </row>
    <row r="16195" spans="1:7" x14ac:dyDescent="0.25">
      <c r="A16195" s="21" t="s">
        <v>2119</v>
      </c>
      <c r="B16195" s="1">
        <v>43236</v>
      </c>
      <c r="C16195" t="s">
        <v>6</v>
      </c>
      <c r="D16195" t="s">
        <v>4976</v>
      </c>
      <c r="E16195"/>
      <c r="F16195" s="9">
        <v>504</v>
      </c>
      <c r="G16195" t="s">
        <v>356</v>
      </c>
    </row>
    <row r="16196" spans="1:7" x14ac:dyDescent="0.25">
      <c r="A16196" s="21" t="s">
        <v>2119</v>
      </c>
      <c r="B16196" s="1">
        <v>43236</v>
      </c>
      <c r="C16196" t="s">
        <v>6</v>
      </c>
      <c r="D16196" t="s">
        <v>4977</v>
      </c>
      <c r="E16196"/>
      <c r="F16196" s="9">
        <v>849.66</v>
      </c>
      <c r="G16196" t="s">
        <v>356</v>
      </c>
    </row>
    <row r="16197" spans="1:7" x14ac:dyDescent="0.25">
      <c r="A16197" s="21" t="s">
        <v>2119</v>
      </c>
      <c r="B16197" s="1">
        <v>43236</v>
      </c>
      <c r="C16197" t="s">
        <v>6</v>
      </c>
      <c r="D16197" t="s">
        <v>4978</v>
      </c>
      <c r="E16197"/>
      <c r="F16197" s="9">
        <v>755.09</v>
      </c>
      <c r="G16197" t="s">
        <v>1421</v>
      </c>
    </row>
    <row r="16198" spans="1:7" x14ac:dyDescent="0.25">
      <c r="A16198" s="21" t="s">
        <v>2119</v>
      </c>
      <c r="B16198" s="1">
        <v>43236</v>
      </c>
      <c r="C16198" t="s">
        <v>1230</v>
      </c>
      <c r="D16198" t="s">
        <v>4979</v>
      </c>
      <c r="E16198"/>
      <c r="F16198" s="9">
        <v>36.67</v>
      </c>
      <c r="G16198" t="s">
        <v>4874</v>
      </c>
    </row>
    <row r="16199" spans="1:7" x14ac:dyDescent="0.25">
      <c r="A16199" s="21" t="s">
        <v>2119</v>
      </c>
      <c r="B16199" s="1">
        <v>43236</v>
      </c>
      <c r="C16199" t="s">
        <v>1230</v>
      </c>
      <c r="D16199" t="s">
        <v>4980</v>
      </c>
      <c r="E16199"/>
      <c r="F16199" s="9">
        <v>5870.98</v>
      </c>
      <c r="G16199" t="s">
        <v>4874</v>
      </c>
    </row>
    <row r="16200" spans="1:7" x14ac:dyDescent="0.25">
      <c r="A16200" s="21" t="s">
        <v>2119</v>
      </c>
      <c r="B16200" s="1">
        <v>43236</v>
      </c>
      <c r="C16200">
        <v>3014551503</v>
      </c>
      <c r="D16200" t="s">
        <v>4981</v>
      </c>
      <c r="E16200"/>
      <c r="F16200" s="9">
        <v>62.59</v>
      </c>
      <c r="G16200" t="s">
        <v>1101</v>
      </c>
    </row>
    <row r="16201" spans="1:7" x14ac:dyDescent="0.25">
      <c r="A16201" s="21" t="s">
        <v>2119</v>
      </c>
      <c r="B16201" s="1">
        <v>43236</v>
      </c>
      <c r="C16201">
        <v>3014551503</v>
      </c>
      <c r="D16201" t="s">
        <v>4982</v>
      </c>
      <c r="E16201"/>
      <c r="F16201" s="9">
        <v>213.5</v>
      </c>
      <c r="G16201" t="s">
        <v>1101</v>
      </c>
    </row>
    <row r="16202" spans="1:7" x14ac:dyDescent="0.25">
      <c r="A16202" s="21" t="s">
        <v>2119</v>
      </c>
      <c r="B16202" s="25">
        <v>43236</v>
      </c>
      <c r="C16202" t="s">
        <v>1015</v>
      </c>
      <c r="D16202" t="s">
        <v>1216</v>
      </c>
      <c r="E16202" s="26">
        <v>130</v>
      </c>
      <c r="G16202" t="s">
        <v>2121</v>
      </c>
    </row>
    <row r="16203" spans="1:7" x14ac:dyDescent="0.25">
      <c r="A16203" s="21" t="s">
        <v>2119</v>
      </c>
      <c r="B16203" s="25">
        <v>43236</v>
      </c>
      <c r="C16203" t="s">
        <v>1015</v>
      </c>
      <c r="D16203" t="s">
        <v>961</v>
      </c>
      <c r="E16203" s="26">
        <v>200</v>
      </c>
      <c r="G16203" t="s">
        <v>326</v>
      </c>
    </row>
    <row r="16204" spans="1:7" x14ac:dyDescent="0.25">
      <c r="A16204" s="21" t="s">
        <v>2119</v>
      </c>
      <c r="B16204" s="25">
        <v>43236</v>
      </c>
      <c r="C16204" t="s">
        <v>1015</v>
      </c>
      <c r="D16204" t="s">
        <v>961</v>
      </c>
      <c r="E16204" s="26">
        <v>225</v>
      </c>
      <c r="G16204" t="s">
        <v>278</v>
      </c>
    </row>
    <row r="16205" spans="1:7" x14ac:dyDescent="0.25">
      <c r="A16205" s="21" t="s">
        <v>2119</v>
      </c>
      <c r="B16205" s="25">
        <v>43236</v>
      </c>
      <c r="C16205" t="s">
        <v>21</v>
      </c>
      <c r="D16205" t="s">
        <v>4661</v>
      </c>
      <c r="E16205" s="26">
        <v>7548.82</v>
      </c>
      <c r="G16205" t="s">
        <v>2121</v>
      </c>
    </row>
    <row r="16206" spans="1:7" x14ac:dyDescent="0.25">
      <c r="A16206" s="21" t="s">
        <v>2119</v>
      </c>
      <c r="B16206" s="25">
        <v>43236</v>
      </c>
      <c r="C16206" t="s">
        <v>6</v>
      </c>
      <c r="D16206" t="s">
        <v>1112</v>
      </c>
      <c r="F16206" s="26">
        <v>1614.06</v>
      </c>
      <c r="G16206" t="s">
        <v>5030</v>
      </c>
    </row>
    <row r="16207" spans="1:7" x14ac:dyDescent="0.25">
      <c r="A16207" s="21" t="s">
        <v>2119</v>
      </c>
      <c r="B16207" s="1">
        <v>43237</v>
      </c>
      <c r="C16207" t="s">
        <v>1230</v>
      </c>
      <c r="D16207"/>
      <c r="E16207"/>
      <c r="F16207" s="9">
        <v>-224.6</v>
      </c>
      <c r="G16207" t="s">
        <v>4816</v>
      </c>
    </row>
    <row r="16208" spans="1:7" x14ac:dyDescent="0.25">
      <c r="A16208" s="21" t="s">
        <v>2119</v>
      </c>
      <c r="B16208" s="1">
        <v>43237</v>
      </c>
      <c r="C16208" t="s">
        <v>6</v>
      </c>
      <c r="D16208" t="s">
        <v>4990</v>
      </c>
      <c r="E16208"/>
      <c r="F16208" s="9">
        <v>100.01</v>
      </c>
      <c r="G16208" t="s">
        <v>356</v>
      </c>
    </row>
    <row r="16209" spans="1:7" x14ac:dyDescent="0.25">
      <c r="A16209" s="21" t="s">
        <v>2119</v>
      </c>
      <c r="B16209" s="1">
        <v>43237</v>
      </c>
      <c r="C16209" t="s">
        <v>6</v>
      </c>
      <c r="D16209" t="s">
        <v>4991</v>
      </c>
      <c r="E16209"/>
      <c r="F16209" s="9">
        <v>29.53</v>
      </c>
      <c r="G16209" t="s">
        <v>356</v>
      </c>
    </row>
    <row r="16210" spans="1:7" x14ac:dyDescent="0.25">
      <c r="A16210" s="21" t="s">
        <v>2119</v>
      </c>
      <c r="B16210" s="1">
        <v>43238</v>
      </c>
      <c r="C16210" t="s">
        <v>1230</v>
      </c>
      <c r="D16210" t="s">
        <v>4992</v>
      </c>
      <c r="E16210"/>
      <c r="F16210" s="9">
        <v>390.83</v>
      </c>
      <c r="G16210" t="s">
        <v>4849</v>
      </c>
    </row>
    <row r="16211" spans="1:7" x14ac:dyDescent="0.25">
      <c r="A16211" s="21" t="s">
        <v>2119</v>
      </c>
      <c r="B16211" s="1">
        <v>43238</v>
      </c>
      <c r="C16211" t="s">
        <v>1230</v>
      </c>
      <c r="D16211" t="s">
        <v>4993</v>
      </c>
      <c r="E16211"/>
      <c r="F16211" s="9">
        <v>185.99</v>
      </c>
      <c r="G16211" t="s">
        <v>4969</v>
      </c>
    </row>
    <row r="16212" spans="1:7" x14ac:dyDescent="0.25">
      <c r="A16212" s="21" t="s">
        <v>2119</v>
      </c>
      <c r="B16212" s="1">
        <v>43238</v>
      </c>
      <c r="C16212" t="s">
        <v>1230</v>
      </c>
      <c r="D16212" t="s">
        <v>4994</v>
      </c>
      <c r="E16212"/>
      <c r="F16212" s="9">
        <v>629.48</v>
      </c>
      <c r="G16212" t="s">
        <v>1603</v>
      </c>
    </row>
    <row r="16213" spans="1:7" x14ac:dyDescent="0.25">
      <c r="A16213" s="21" t="s">
        <v>2119</v>
      </c>
      <c r="B16213" s="25">
        <v>43238</v>
      </c>
      <c r="C16213" t="s">
        <v>1015</v>
      </c>
      <c r="D16213" t="s">
        <v>255</v>
      </c>
      <c r="E16213" s="26">
        <v>2000</v>
      </c>
      <c r="G16213" t="s">
        <v>4849</v>
      </c>
    </row>
    <row r="16214" spans="1:7" x14ac:dyDescent="0.25">
      <c r="A16214" s="21" t="s">
        <v>2119</v>
      </c>
      <c r="B16214" s="25">
        <v>43238</v>
      </c>
      <c r="C16214" t="s">
        <v>1015</v>
      </c>
      <c r="D16214" t="s">
        <v>255</v>
      </c>
      <c r="E16214" s="26">
        <v>2000</v>
      </c>
      <c r="G16214" t="s">
        <v>4969</v>
      </c>
    </row>
    <row r="16215" spans="1:7" x14ac:dyDescent="0.25">
      <c r="A16215" s="21" t="s">
        <v>2119</v>
      </c>
      <c r="B16215" s="25">
        <v>43238</v>
      </c>
      <c r="C16215" t="s">
        <v>1015</v>
      </c>
      <c r="D16215" t="s">
        <v>3404</v>
      </c>
      <c r="E16215" s="26">
        <v>400</v>
      </c>
      <c r="G16215" t="s">
        <v>4849</v>
      </c>
    </row>
    <row r="16216" spans="1:7" x14ac:dyDescent="0.25">
      <c r="A16216" s="21" t="s">
        <v>2119</v>
      </c>
      <c r="B16216" s="25">
        <v>43238</v>
      </c>
      <c r="C16216" t="s">
        <v>1015</v>
      </c>
      <c r="D16216" t="s">
        <v>3404</v>
      </c>
      <c r="E16216" s="26">
        <v>1250</v>
      </c>
      <c r="G16216" t="s">
        <v>4859</v>
      </c>
    </row>
    <row r="16217" spans="1:7" x14ac:dyDescent="0.25">
      <c r="A16217" s="21" t="s">
        <v>2119</v>
      </c>
      <c r="B16217" s="25">
        <v>43238</v>
      </c>
      <c r="C16217" t="s">
        <v>1015</v>
      </c>
      <c r="D16217" t="s">
        <v>3404</v>
      </c>
      <c r="E16217" s="26">
        <v>450</v>
      </c>
      <c r="G16217" t="s">
        <v>4273</v>
      </c>
    </row>
    <row r="16218" spans="1:7" x14ac:dyDescent="0.25">
      <c r="A16218" s="21" t="s">
        <v>2119</v>
      </c>
      <c r="B16218" s="25">
        <v>43238</v>
      </c>
      <c r="C16218" t="s">
        <v>1015</v>
      </c>
      <c r="D16218" t="s">
        <v>3404</v>
      </c>
      <c r="E16218" s="26">
        <v>1400</v>
      </c>
      <c r="G16218" t="s">
        <v>4944</v>
      </c>
    </row>
    <row r="16219" spans="1:7" x14ac:dyDescent="0.25">
      <c r="A16219" s="21" t="s">
        <v>2119</v>
      </c>
      <c r="B16219" s="1">
        <v>43239</v>
      </c>
      <c r="C16219" t="s">
        <v>1230</v>
      </c>
      <c r="D16219" t="s">
        <v>4995</v>
      </c>
      <c r="E16219"/>
      <c r="F16219" s="9">
        <v>212.38</v>
      </c>
      <c r="G16219" t="s">
        <v>1603</v>
      </c>
    </row>
    <row r="16220" spans="1:7" x14ac:dyDescent="0.25">
      <c r="A16220" s="21" t="s">
        <v>2119</v>
      </c>
      <c r="B16220" s="1">
        <v>43239</v>
      </c>
      <c r="C16220" t="s">
        <v>1230</v>
      </c>
      <c r="D16220" t="s">
        <v>4996</v>
      </c>
      <c r="E16220"/>
      <c r="F16220" s="9">
        <v>6783.61</v>
      </c>
      <c r="G16220" t="s">
        <v>4849</v>
      </c>
    </row>
    <row r="16221" spans="1:7" x14ac:dyDescent="0.25">
      <c r="A16221" s="21" t="s">
        <v>2119</v>
      </c>
      <c r="B16221" s="25">
        <v>43239</v>
      </c>
      <c r="C16221" t="s">
        <v>6</v>
      </c>
      <c r="D16221" t="s">
        <v>3709</v>
      </c>
      <c r="F16221" s="26">
        <v>85.6</v>
      </c>
      <c r="G16221" t="s">
        <v>4874</v>
      </c>
    </row>
    <row r="16222" spans="1:7" x14ac:dyDescent="0.25">
      <c r="A16222" s="21" t="s">
        <v>2119</v>
      </c>
      <c r="B16222" s="1">
        <v>43241</v>
      </c>
      <c r="C16222" t="s">
        <v>6</v>
      </c>
      <c r="D16222" t="s">
        <v>4997</v>
      </c>
      <c r="E16222"/>
      <c r="F16222" s="9">
        <v>531.99</v>
      </c>
      <c r="G16222" t="s">
        <v>1421</v>
      </c>
    </row>
    <row r="16223" spans="1:7" x14ac:dyDescent="0.25">
      <c r="A16223" s="21" t="s">
        <v>2119</v>
      </c>
      <c r="B16223" s="1">
        <v>43241</v>
      </c>
      <c r="C16223" t="s">
        <v>1230</v>
      </c>
      <c r="D16223" t="s">
        <v>4998</v>
      </c>
      <c r="E16223"/>
      <c r="F16223" s="9">
        <v>54.41</v>
      </c>
      <c r="G16223" t="s">
        <v>1603</v>
      </c>
    </row>
    <row r="16224" spans="1:7" x14ac:dyDescent="0.25">
      <c r="A16224" s="21" t="s">
        <v>2119</v>
      </c>
      <c r="B16224" s="25">
        <v>43241</v>
      </c>
      <c r="C16224" t="s">
        <v>1015</v>
      </c>
      <c r="D16224" t="s">
        <v>5029</v>
      </c>
      <c r="E16224" s="26">
        <v>500</v>
      </c>
      <c r="G16224" t="s">
        <v>2121</v>
      </c>
    </row>
    <row r="16225" spans="1:7" x14ac:dyDescent="0.25">
      <c r="A16225" s="21" t="s">
        <v>2119</v>
      </c>
      <c r="B16225" s="25">
        <v>43241</v>
      </c>
      <c r="C16225" t="s">
        <v>1015</v>
      </c>
      <c r="D16225" t="s">
        <v>1382</v>
      </c>
      <c r="E16225" s="26">
        <v>600</v>
      </c>
      <c r="G16225" t="s">
        <v>2121</v>
      </c>
    </row>
    <row r="16226" spans="1:7" x14ac:dyDescent="0.25">
      <c r="A16226" s="21" t="s">
        <v>2119</v>
      </c>
      <c r="B16226" s="25">
        <v>43241</v>
      </c>
      <c r="C16226" t="s">
        <v>1015</v>
      </c>
      <c r="D16226" t="s">
        <v>40</v>
      </c>
      <c r="E16226" s="26">
        <v>2400</v>
      </c>
      <c r="G16226" t="s">
        <v>4273</v>
      </c>
    </row>
    <row r="16227" spans="1:7" x14ac:dyDescent="0.25">
      <c r="A16227" s="21" t="s">
        <v>2119</v>
      </c>
      <c r="B16227" s="25">
        <v>43241</v>
      </c>
      <c r="C16227" t="s">
        <v>1015</v>
      </c>
      <c r="D16227" t="s">
        <v>40</v>
      </c>
      <c r="E16227" s="26">
        <v>2340</v>
      </c>
      <c r="G16227" t="s">
        <v>4849</v>
      </c>
    </row>
    <row r="16228" spans="1:7" x14ac:dyDescent="0.25">
      <c r="A16228" s="21" t="s">
        <v>2119</v>
      </c>
      <c r="B16228" s="25">
        <v>43241</v>
      </c>
      <c r="C16228" t="s">
        <v>1015</v>
      </c>
      <c r="D16228" t="s">
        <v>40</v>
      </c>
      <c r="E16228" s="26">
        <v>900</v>
      </c>
      <c r="G16228" t="s">
        <v>1603</v>
      </c>
    </row>
    <row r="16229" spans="1:7" x14ac:dyDescent="0.25">
      <c r="A16229" s="21" t="s">
        <v>2119</v>
      </c>
      <c r="B16229" s="25">
        <v>43241</v>
      </c>
      <c r="C16229" t="s">
        <v>1015</v>
      </c>
      <c r="D16229" t="s">
        <v>40</v>
      </c>
      <c r="E16229" s="26">
        <v>1650</v>
      </c>
      <c r="G16229" t="s">
        <v>4969</v>
      </c>
    </row>
    <row r="16230" spans="1:7" x14ac:dyDescent="0.25">
      <c r="A16230" s="21" t="s">
        <v>2119</v>
      </c>
      <c r="B16230" s="25">
        <v>43241</v>
      </c>
      <c r="C16230" t="s">
        <v>1015</v>
      </c>
      <c r="D16230" t="s">
        <v>40</v>
      </c>
      <c r="E16230" s="26">
        <v>410</v>
      </c>
      <c r="G16230" t="s">
        <v>4859</v>
      </c>
    </row>
    <row r="16231" spans="1:7" x14ac:dyDescent="0.25">
      <c r="A16231" s="21" t="s">
        <v>2119</v>
      </c>
      <c r="B16231" s="25">
        <v>43241</v>
      </c>
      <c r="C16231" t="s">
        <v>21</v>
      </c>
      <c r="D16231" t="s">
        <v>40</v>
      </c>
      <c r="E16231" s="26">
        <v>500</v>
      </c>
      <c r="G16231" t="s">
        <v>1421</v>
      </c>
    </row>
    <row r="16232" spans="1:7" x14ac:dyDescent="0.25">
      <c r="A16232" s="21" t="s">
        <v>2119</v>
      </c>
      <c r="B16232" s="25">
        <v>43241</v>
      </c>
      <c r="C16232" t="s">
        <v>21</v>
      </c>
      <c r="D16232" t="s">
        <v>40</v>
      </c>
      <c r="E16232" s="26">
        <v>3550</v>
      </c>
      <c r="G16232" t="s">
        <v>356</v>
      </c>
    </row>
    <row r="16233" spans="1:7" x14ac:dyDescent="0.25">
      <c r="A16233" s="21" t="s">
        <v>2119</v>
      </c>
      <c r="B16233" s="25">
        <v>43241</v>
      </c>
      <c r="C16233" t="s">
        <v>21</v>
      </c>
      <c r="D16233" t="s">
        <v>40</v>
      </c>
      <c r="E16233" s="26">
        <v>1690</v>
      </c>
      <c r="G16233" t="s">
        <v>356</v>
      </c>
    </row>
    <row r="16234" spans="1:7" x14ac:dyDescent="0.25">
      <c r="A16234" s="21" t="s">
        <v>2119</v>
      </c>
      <c r="B16234" s="25">
        <v>43241</v>
      </c>
      <c r="C16234" t="s">
        <v>6</v>
      </c>
      <c r="D16234" t="s">
        <v>3709</v>
      </c>
      <c r="F16234" s="26">
        <v>3809.99</v>
      </c>
      <c r="G16234" t="s">
        <v>4805</v>
      </c>
    </row>
    <row r="16235" spans="1:7" x14ac:dyDescent="0.25">
      <c r="A16235" s="21" t="s">
        <v>2119</v>
      </c>
      <c r="B16235" s="25">
        <v>43241</v>
      </c>
      <c r="C16235" t="s">
        <v>6</v>
      </c>
      <c r="D16235" t="s">
        <v>3709</v>
      </c>
      <c r="F16235" s="26">
        <v>-675.95</v>
      </c>
      <c r="G16235" t="s">
        <v>4805</v>
      </c>
    </row>
    <row r="16236" spans="1:7" x14ac:dyDescent="0.25">
      <c r="A16236" s="21" t="s">
        <v>2119</v>
      </c>
      <c r="B16236" s="1">
        <v>43242</v>
      </c>
      <c r="C16236" t="s">
        <v>1230</v>
      </c>
      <c r="D16236" t="s">
        <v>4999</v>
      </c>
      <c r="E16236"/>
      <c r="F16236" s="9">
        <v>121.32</v>
      </c>
      <c r="G16236" t="s">
        <v>1666</v>
      </c>
    </row>
    <row r="16237" spans="1:7" x14ac:dyDescent="0.25">
      <c r="A16237" s="21" t="s">
        <v>2119</v>
      </c>
      <c r="B16237" s="1">
        <v>43242</v>
      </c>
      <c r="C16237">
        <v>3014551503</v>
      </c>
      <c r="D16237" t="s">
        <v>5000</v>
      </c>
      <c r="E16237"/>
      <c r="F16237" s="9">
        <v>497.39</v>
      </c>
      <c r="G16237" t="s">
        <v>4874</v>
      </c>
    </row>
    <row r="16238" spans="1:7" x14ac:dyDescent="0.25">
      <c r="A16238" s="21" t="s">
        <v>2119</v>
      </c>
      <c r="B16238" s="25">
        <v>43242</v>
      </c>
      <c r="C16238" t="s">
        <v>1015</v>
      </c>
      <c r="D16238" t="s">
        <v>4985</v>
      </c>
      <c r="E16238" s="26">
        <v>200</v>
      </c>
      <c r="G16238" t="s">
        <v>2121</v>
      </c>
    </row>
    <row r="16239" spans="1:7" x14ac:dyDescent="0.25">
      <c r="A16239" s="21" t="s">
        <v>2119</v>
      </c>
      <c r="B16239" s="25">
        <v>43242</v>
      </c>
      <c r="C16239" t="s">
        <v>21</v>
      </c>
      <c r="D16239" t="s">
        <v>4988</v>
      </c>
      <c r="E16239" s="26">
        <v>7500</v>
      </c>
      <c r="G16239" t="s">
        <v>2121</v>
      </c>
    </row>
    <row r="16240" spans="1:7" x14ac:dyDescent="0.25">
      <c r="A16240" s="21" t="s">
        <v>2119</v>
      </c>
      <c r="B16240" s="25">
        <v>43242</v>
      </c>
      <c r="C16240" t="s">
        <v>6</v>
      </c>
      <c r="D16240" t="s">
        <v>1112</v>
      </c>
      <c r="F16240" s="26">
        <v>2199.66</v>
      </c>
      <c r="G16240" t="s">
        <v>4805</v>
      </c>
    </row>
    <row r="16241" spans="1:7" x14ac:dyDescent="0.25">
      <c r="A16241" s="21" t="s">
        <v>2119</v>
      </c>
      <c r="B16241" s="1">
        <v>43243</v>
      </c>
      <c r="C16241" t="s">
        <v>1230</v>
      </c>
      <c r="D16241"/>
      <c r="E16241"/>
      <c r="F16241" s="9">
        <v>-179.6</v>
      </c>
      <c r="G16241" t="s">
        <v>4874</v>
      </c>
    </row>
    <row r="16242" spans="1:7" x14ac:dyDescent="0.25">
      <c r="A16242" s="21" t="s">
        <v>2119</v>
      </c>
      <c r="B16242" s="1">
        <v>43243</v>
      </c>
      <c r="C16242" t="s">
        <v>1230</v>
      </c>
      <c r="D16242" t="s">
        <v>4980</v>
      </c>
      <c r="E16242"/>
      <c r="F16242" s="9">
        <v>-217.06</v>
      </c>
      <c r="G16242" t="s">
        <v>4874</v>
      </c>
    </row>
    <row r="16243" spans="1:7" x14ac:dyDescent="0.25">
      <c r="A16243" s="21" t="s">
        <v>2119</v>
      </c>
      <c r="B16243" s="1">
        <v>43243</v>
      </c>
      <c r="C16243">
        <v>3014551503</v>
      </c>
      <c r="D16243" t="s">
        <v>4980</v>
      </c>
      <c r="E16243"/>
      <c r="F16243" s="9">
        <v>635.97</v>
      </c>
      <c r="G16243" t="s">
        <v>4874</v>
      </c>
    </row>
    <row r="16244" spans="1:7" x14ac:dyDescent="0.25">
      <c r="A16244" s="21" t="s">
        <v>2119</v>
      </c>
      <c r="B16244" s="25">
        <v>43243</v>
      </c>
      <c r="C16244" t="s">
        <v>1015</v>
      </c>
      <c r="D16244" t="s">
        <v>4455</v>
      </c>
      <c r="E16244" s="26">
        <v>3000</v>
      </c>
      <c r="G16244" t="s">
        <v>4969</v>
      </c>
    </row>
    <row r="16245" spans="1:7" x14ac:dyDescent="0.25">
      <c r="A16245" s="21" t="s">
        <v>2119</v>
      </c>
      <c r="B16245" s="1">
        <v>43244</v>
      </c>
      <c r="C16245" t="s">
        <v>1230</v>
      </c>
      <c r="D16245" t="s">
        <v>5001</v>
      </c>
      <c r="E16245"/>
      <c r="F16245" s="9">
        <v>134.29</v>
      </c>
      <c r="G16245" t="s">
        <v>4849</v>
      </c>
    </row>
    <row r="16246" spans="1:7" x14ac:dyDescent="0.25">
      <c r="A16246" s="21" t="s">
        <v>2119</v>
      </c>
      <c r="B16246" s="1">
        <v>43244</v>
      </c>
      <c r="C16246" t="s">
        <v>6</v>
      </c>
      <c r="D16246" t="s">
        <v>5002</v>
      </c>
      <c r="E16246"/>
      <c r="F16246" s="9">
        <v>530.22</v>
      </c>
      <c r="G16246" t="s">
        <v>356</v>
      </c>
    </row>
    <row r="16247" spans="1:7" x14ac:dyDescent="0.25">
      <c r="A16247" s="21" t="s">
        <v>2119</v>
      </c>
      <c r="B16247" s="1">
        <v>43244</v>
      </c>
      <c r="C16247" t="s">
        <v>1230</v>
      </c>
      <c r="D16247" t="s">
        <v>5003</v>
      </c>
      <c r="E16247"/>
      <c r="F16247" s="9">
        <v>286.81</v>
      </c>
      <c r="G16247" t="s">
        <v>4157</v>
      </c>
    </row>
    <row r="16248" spans="1:7" x14ac:dyDescent="0.25">
      <c r="A16248" s="21" t="s">
        <v>2119</v>
      </c>
      <c r="B16248" s="1">
        <v>43244</v>
      </c>
      <c r="C16248" t="s">
        <v>6</v>
      </c>
      <c r="D16248" t="s">
        <v>5004</v>
      </c>
      <c r="E16248"/>
      <c r="F16248" s="9">
        <v>167.01</v>
      </c>
      <c r="G16248" t="s">
        <v>1238</v>
      </c>
    </row>
    <row r="16249" spans="1:7" x14ac:dyDescent="0.25">
      <c r="A16249" s="21" t="s">
        <v>2119</v>
      </c>
      <c r="B16249" s="1">
        <v>43244</v>
      </c>
      <c r="C16249" t="s">
        <v>6</v>
      </c>
      <c r="D16249" t="s">
        <v>5005</v>
      </c>
      <c r="E16249"/>
      <c r="F16249" s="9">
        <v>20.53</v>
      </c>
      <c r="G16249" t="s">
        <v>4956</v>
      </c>
    </row>
    <row r="16250" spans="1:7" x14ac:dyDescent="0.25">
      <c r="A16250" s="21" t="s">
        <v>2119</v>
      </c>
      <c r="B16250" s="1">
        <v>43244</v>
      </c>
      <c r="C16250" t="s">
        <v>1230</v>
      </c>
      <c r="D16250" t="s">
        <v>5006</v>
      </c>
      <c r="E16250"/>
      <c r="F16250" s="9">
        <v>2028.71</v>
      </c>
      <c r="G16250" t="s">
        <v>5007</v>
      </c>
    </row>
    <row r="16251" spans="1:7" x14ac:dyDescent="0.25">
      <c r="A16251" s="21" t="s">
        <v>2119</v>
      </c>
      <c r="B16251" s="1">
        <v>43244</v>
      </c>
      <c r="C16251" t="s">
        <v>1230</v>
      </c>
      <c r="D16251" t="s">
        <v>5008</v>
      </c>
      <c r="E16251"/>
      <c r="F16251" s="9">
        <v>156.46</v>
      </c>
      <c r="G16251" t="s">
        <v>4969</v>
      </c>
    </row>
    <row r="16252" spans="1:7" x14ac:dyDescent="0.25">
      <c r="A16252" s="21" t="s">
        <v>2119</v>
      </c>
      <c r="B16252" s="25">
        <v>43244</v>
      </c>
      <c r="C16252" t="s">
        <v>21</v>
      </c>
      <c r="D16252" t="s">
        <v>2011</v>
      </c>
      <c r="E16252" s="26">
        <v>116.49</v>
      </c>
      <c r="G16252" t="s">
        <v>356</v>
      </c>
    </row>
    <row r="16253" spans="1:7" x14ac:dyDescent="0.25">
      <c r="A16253" s="21" t="s">
        <v>2119</v>
      </c>
      <c r="B16253" s="25">
        <v>43244</v>
      </c>
      <c r="C16253" t="s">
        <v>6</v>
      </c>
      <c r="D16253" t="s">
        <v>1112</v>
      </c>
      <c r="F16253" s="26">
        <v>242.2</v>
      </c>
      <c r="G16253" t="s">
        <v>4805</v>
      </c>
    </row>
    <row r="16254" spans="1:7" x14ac:dyDescent="0.25">
      <c r="A16254" s="21" t="s">
        <v>2119</v>
      </c>
      <c r="B16254" s="25">
        <v>43244</v>
      </c>
      <c r="C16254" t="s">
        <v>6</v>
      </c>
      <c r="D16254" t="s">
        <v>3709</v>
      </c>
      <c r="F16254" s="26">
        <v>2008.85</v>
      </c>
      <c r="G16254" t="s">
        <v>4805</v>
      </c>
    </row>
    <row r="16255" spans="1:7" x14ac:dyDescent="0.25">
      <c r="A16255" s="21" t="s">
        <v>2119</v>
      </c>
      <c r="B16255" s="1">
        <v>43245</v>
      </c>
      <c r="C16255" t="s">
        <v>6</v>
      </c>
      <c r="D16255" t="s">
        <v>5009</v>
      </c>
      <c r="E16255"/>
      <c r="F16255" s="9">
        <v>193.58</v>
      </c>
      <c r="G16255" t="s">
        <v>6073</v>
      </c>
    </row>
    <row r="16256" spans="1:7" x14ac:dyDescent="0.25">
      <c r="A16256" s="21" t="s">
        <v>2119</v>
      </c>
      <c r="B16256" s="1">
        <v>43245</v>
      </c>
      <c r="C16256" t="s">
        <v>6</v>
      </c>
      <c r="D16256" t="s">
        <v>5010</v>
      </c>
      <c r="E16256"/>
      <c r="F16256" s="9">
        <v>31.77</v>
      </c>
      <c r="G16256" t="s">
        <v>6073</v>
      </c>
    </row>
    <row r="16257" spans="1:7" x14ac:dyDescent="0.25">
      <c r="A16257" s="21" t="s">
        <v>2119</v>
      </c>
      <c r="B16257" s="1">
        <v>43245</v>
      </c>
      <c r="C16257" t="s">
        <v>1230</v>
      </c>
      <c r="D16257" t="s">
        <v>5011</v>
      </c>
      <c r="E16257"/>
      <c r="F16257" s="9">
        <v>179.65</v>
      </c>
      <c r="G16257" t="s">
        <v>4157</v>
      </c>
    </row>
    <row r="16258" spans="1:7" x14ac:dyDescent="0.25">
      <c r="A16258" s="21" t="s">
        <v>2119</v>
      </c>
      <c r="B16258" s="25">
        <v>43245</v>
      </c>
      <c r="C16258" t="s">
        <v>1015</v>
      </c>
      <c r="D16258" t="s">
        <v>4694</v>
      </c>
      <c r="E16258" s="26">
        <v>550</v>
      </c>
      <c r="G16258" t="s">
        <v>97</v>
      </c>
    </row>
    <row r="16259" spans="1:7" x14ac:dyDescent="0.25">
      <c r="A16259" s="21" t="s">
        <v>2119</v>
      </c>
      <c r="B16259" s="25">
        <v>43245</v>
      </c>
      <c r="C16259" t="s">
        <v>21</v>
      </c>
      <c r="D16259" t="s">
        <v>1300</v>
      </c>
      <c r="E16259" s="26">
        <v>261</v>
      </c>
      <c r="G16259" t="s">
        <v>17</v>
      </c>
    </row>
    <row r="16260" spans="1:7" x14ac:dyDescent="0.25">
      <c r="A16260" s="21" t="s">
        <v>2119</v>
      </c>
      <c r="B16260" s="25">
        <v>43245</v>
      </c>
      <c r="C16260" t="s">
        <v>6</v>
      </c>
      <c r="D16260" t="s">
        <v>1112</v>
      </c>
      <c r="F16260" s="26">
        <v>875.63</v>
      </c>
      <c r="G16260" t="s">
        <v>4849</v>
      </c>
    </row>
    <row r="16261" spans="1:7" x14ac:dyDescent="0.25">
      <c r="A16261" s="21" t="s">
        <v>2119</v>
      </c>
      <c r="B16261" s="25">
        <v>43245</v>
      </c>
      <c r="C16261" t="s">
        <v>6</v>
      </c>
      <c r="D16261" t="s">
        <v>1112</v>
      </c>
      <c r="F16261" s="26">
        <v>53.53</v>
      </c>
      <c r="G16261" t="s">
        <v>4849</v>
      </c>
    </row>
    <row r="16262" spans="1:7" x14ac:dyDescent="0.25">
      <c r="A16262" s="21" t="s">
        <v>2119</v>
      </c>
      <c r="B16262" s="25">
        <v>43245</v>
      </c>
      <c r="C16262" t="s">
        <v>6</v>
      </c>
      <c r="D16262" t="s">
        <v>1112</v>
      </c>
      <c r="F16262" s="26">
        <v>60.42</v>
      </c>
      <c r="G16262" t="s">
        <v>4849</v>
      </c>
    </row>
    <row r="16263" spans="1:7" x14ac:dyDescent="0.25">
      <c r="A16263" s="21" t="s">
        <v>2119</v>
      </c>
      <c r="B16263" s="25">
        <v>43245</v>
      </c>
      <c r="C16263" t="s">
        <v>6</v>
      </c>
      <c r="D16263" t="s">
        <v>3709</v>
      </c>
      <c r="F16263" s="26">
        <v>694.21</v>
      </c>
      <c r="G16263" t="s">
        <v>4849</v>
      </c>
    </row>
    <row r="16264" spans="1:7" x14ac:dyDescent="0.25">
      <c r="A16264" s="21" t="s">
        <v>2119</v>
      </c>
      <c r="B16264" s="1">
        <v>43246</v>
      </c>
      <c r="C16264" t="s">
        <v>1230</v>
      </c>
      <c r="D16264" t="s">
        <v>5012</v>
      </c>
      <c r="E16264"/>
      <c r="F16264" s="9">
        <v>290.33999999999997</v>
      </c>
      <c r="G16264" t="s">
        <v>4969</v>
      </c>
    </row>
    <row r="16265" spans="1:7" x14ac:dyDescent="0.25">
      <c r="A16265" s="21" t="s">
        <v>2119</v>
      </c>
      <c r="B16265" s="1">
        <v>43246</v>
      </c>
      <c r="C16265" t="s">
        <v>6</v>
      </c>
      <c r="D16265"/>
      <c r="E16265"/>
      <c r="F16265" s="9">
        <v>-422.91</v>
      </c>
      <c r="G16265" t="s">
        <v>356</v>
      </c>
    </row>
    <row r="16266" spans="1:7" x14ac:dyDescent="0.25">
      <c r="A16266" s="21" t="s">
        <v>2119</v>
      </c>
      <c r="B16266" s="1">
        <v>43246</v>
      </c>
      <c r="C16266" t="s">
        <v>6</v>
      </c>
      <c r="D16266" t="s">
        <v>5013</v>
      </c>
      <c r="E16266"/>
      <c r="F16266" s="9">
        <v>470.55</v>
      </c>
      <c r="G16266" t="s">
        <v>356</v>
      </c>
    </row>
    <row r="16267" spans="1:7" x14ac:dyDescent="0.25">
      <c r="A16267" s="21" t="s">
        <v>2119</v>
      </c>
      <c r="B16267" s="1">
        <v>43248</v>
      </c>
      <c r="C16267">
        <v>3014551503</v>
      </c>
      <c r="D16267"/>
      <c r="E16267"/>
      <c r="F16267" s="9">
        <v>-200.21</v>
      </c>
      <c r="G16267" t="s">
        <v>4874</v>
      </c>
    </row>
    <row r="16268" spans="1:7" x14ac:dyDescent="0.25">
      <c r="A16268" s="21" t="s">
        <v>2119</v>
      </c>
      <c r="B16268" s="1">
        <v>43248</v>
      </c>
      <c r="C16268" t="s">
        <v>6</v>
      </c>
      <c r="D16268" t="s">
        <v>5014</v>
      </c>
      <c r="E16268"/>
      <c r="F16268" s="9">
        <v>260.39</v>
      </c>
      <c r="G16268" t="s">
        <v>503</v>
      </c>
    </row>
    <row r="16269" spans="1:7" x14ac:dyDescent="0.25">
      <c r="A16269" s="21" t="s">
        <v>2119</v>
      </c>
      <c r="B16269" s="1">
        <v>43249</v>
      </c>
      <c r="C16269" t="s">
        <v>1230</v>
      </c>
      <c r="D16269" t="s">
        <v>5015</v>
      </c>
      <c r="E16269"/>
      <c r="F16269" s="9">
        <v>584.15</v>
      </c>
      <c r="G16269" t="s">
        <v>4969</v>
      </c>
    </row>
    <row r="16270" spans="1:7" x14ac:dyDescent="0.25">
      <c r="A16270" s="21" t="s">
        <v>2119</v>
      </c>
      <c r="B16270" s="1">
        <v>43249</v>
      </c>
      <c r="C16270" t="s">
        <v>1230</v>
      </c>
      <c r="D16270" t="s">
        <v>5016</v>
      </c>
      <c r="E16270"/>
      <c r="F16270" s="9">
        <v>848.34</v>
      </c>
      <c r="G16270" t="s">
        <v>4849</v>
      </c>
    </row>
    <row r="16271" spans="1:7" x14ac:dyDescent="0.25">
      <c r="A16271" s="21" t="s">
        <v>2119</v>
      </c>
      <c r="B16271" s="1">
        <v>43249</v>
      </c>
      <c r="C16271" t="s">
        <v>1230</v>
      </c>
      <c r="D16271"/>
      <c r="E16271"/>
      <c r="F16271" s="9">
        <v>-157.94999999999999</v>
      </c>
      <c r="G16271" t="s">
        <v>4598</v>
      </c>
    </row>
    <row r="16272" spans="1:7" x14ac:dyDescent="0.25">
      <c r="A16272" s="21" t="s">
        <v>2119</v>
      </c>
      <c r="B16272" s="1">
        <v>43249</v>
      </c>
      <c r="C16272" t="s">
        <v>1230</v>
      </c>
      <c r="D16272" t="s">
        <v>5017</v>
      </c>
      <c r="E16272"/>
      <c r="F16272" s="9">
        <v>784.51</v>
      </c>
      <c r="G16272" t="s">
        <v>4598</v>
      </c>
    </row>
    <row r="16273" spans="1:7" x14ac:dyDescent="0.25">
      <c r="A16273" s="21" t="s">
        <v>2119</v>
      </c>
      <c r="B16273" s="1">
        <v>43249</v>
      </c>
      <c r="C16273" t="s">
        <v>6</v>
      </c>
      <c r="D16273" t="s">
        <v>5018</v>
      </c>
      <c r="E16273"/>
      <c r="F16273" s="9">
        <v>221.83</v>
      </c>
      <c r="G16273" t="s">
        <v>62</v>
      </c>
    </row>
    <row r="16274" spans="1:7" x14ac:dyDescent="0.25">
      <c r="A16274" s="21" t="s">
        <v>2119</v>
      </c>
      <c r="B16274" s="25">
        <v>43249</v>
      </c>
      <c r="C16274" t="s">
        <v>1015</v>
      </c>
      <c r="D16274" t="s">
        <v>40</v>
      </c>
      <c r="E16274" s="26">
        <v>3580</v>
      </c>
      <c r="G16274" t="s">
        <v>4849</v>
      </c>
    </row>
    <row r="16275" spans="1:7" x14ac:dyDescent="0.25">
      <c r="A16275" s="21" t="s">
        <v>2119</v>
      </c>
      <c r="B16275" s="25">
        <v>43249</v>
      </c>
      <c r="C16275" t="s">
        <v>1015</v>
      </c>
      <c r="D16275" t="s">
        <v>40</v>
      </c>
      <c r="E16275" s="26">
        <v>5210</v>
      </c>
      <c r="G16275" t="s">
        <v>4859</v>
      </c>
    </row>
    <row r="16276" spans="1:7" x14ac:dyDescent="0.25">
      <c r="A16276" s="21" t="s">
        <v>2119</v>
      </c>
      <c r="B16276" s="25">
        <v>43249</v>
      </c>
      <c r="C16276" t="s">
        <v>1015</v>
      </c>
      <c r="D16276" t="s">
        <v>40</v>
      </c>
      <c r="E16276" s="26">
        <v>680</v>
      </c>
      <c r="G16276" t="s">
        <v>1666</v>
      </c>
    </row>
    <row r="16277" spans="1:7" x14ac:dyDescent="0.25">
      <c r="A16277" s="21" t="s">
        <v>2119</v>
      </c>
      <c r="B16277" s="25">
        <v>43249</v>
      </c>
      <c r="C16277" t="s">
        <v>1015</v>
      </c>
      <c r="D16277" t="s">
        <v>40</v>
      </c>
      <c r="E16277" s="26">
        <v>150</v>
      </c>
      <c r="G16277" t="s">
        <v>1603</v>
      </c>
    </row>
    <row r="16278" spans="1:7" x14ac:dyDescent="0.25">
      <c r="A16278" s="21" t="s">
        <v>2119</v>
      </c>
      <c r="B16278" s="25">
        <v>43249</v>
      </c>
      <c r="C16278" t="s">
        <v>1015</v>
      </c>
      <c r="D16278" t="s">
        <v>40</v>
      </c>
      <c r="E16278" s="26">
        <v>200</v>
      </c>
      <c r="G16278" t="s">
        <v>1362</v>
      </c>
    </row>
    <row r="16279" spans="1:7" x14ac:dyDescent="0.25">
      <c r="A16279" s="21" t="s">
        <v>2119</v>
      </c>
      <c r="B16279" s="25">
        <v>43249</v>
      </c>
      <c r="C16279" t="s">
        <v>1015</v>
      </c>
      <c r="D16279" t="s">
        <v>452</v>
      </c>
      <c r="E16279" s="26">
        <v>1350</v>
      </c>
      <c r="G16279" t="s">
        <v>1603</v>
      </c>
    </row>
    <row r="16280" spans="1:7" x14ac:dyDescent="0.25">
      <c r="A16280" s="21" t="s">
        <v>2119</v>
      </c>
      <c r="B16280" s="25">
        <v>43249</v>
      </c>
      <c r="C16280" t="s">
        <v>1015</v>
      </c>
      <c r="D16280" t="s">
        <v>4455</v>
      </c>
      <c r="E16280" s="26">
        <v>1000</v>
      </c>
      <c r="G16280" t="s">
        <v>4969</v>
      </c>
    </row>
    <row r="16281" spans="1:7" x14ac:dyDescent="0.25">
      <c r="A16281" s="21" t="s">
        <v>2119</v>
      </c>
      <c r="B16281" s="25">
        <v>43249</v>
      </c>
      <c r="C16281" t="s">
        <v>21</v>
      </c>
      <c r="D16281" t="s">
        <v>40</v>
      </c>
      <c r="E16281" s="26">
        <v>250</v>
      </c>
      <c r="G16281" t="s">
        <v>356</v>
      </c>
    </row>
    <row r="16282" spans="1:7" x14ac:dyDescent="0.25">
      <c r="A16282" s="21" t="s">
        <v>2119</v>
      </c>
      <c r="B16282" s="25">
        <v>43249</v>
      </c>
      <c r="C16282" t="s">
        <v>21</v>
      </c>
      <c r="D16282" t="s">
        <v>40</v>
      </c>
      <c r="E16282" s="26">
        <v>610</v>
      </c>
      <c r="G16282" t="s">
        <v>1421</v>
      </c>
    </row>
    <row r="16283" spans="1:7" x14ac:dyDescent="0.25">
      <c r="A16283" s="21" t="s">
        <v>2119</v>
      </c>
      <c r="B16283" s="25">
        <v>43249</v>
      </c>
      <c r="C16283" t="s">
        <v>21</v>
      </c>
      <c r="D16283" t="s">
        <v>40</v>
      </c>
      <c r="E16283" s="26">
        <v>150</v>
      </c>
      <c r="G16283" t="s">
        <v>1238</v>
      </c>
    </row>
    <row r="16284" spans="1:7" x14ac:dyDescent="0.25">
      <c r="A16284" s="21" t="s">
        <v>2119</v>
      </c>
      <c r="B16284" s="25">
        <v>43249</v>
      </c>
      <c r="C16284" t="s">
        <v>6</v>
      </c>
      <c r="D16284" t="s">
        <v>3709</v>
      </c>
      <c r="F16284" s="26">
        <v>166.31</v>
      </c>
      <c r="G16284" t="s">
        <v>4805</v>
      </c>
    </row>
    <row r="16285" spans="1:7" x14ac:dyDescent="0.25">
      <c r="A16285" s="21" t="s">
        <v>2119</v>
      </c>
      <c r="B16285" s="1">
        <v>43250</v>
      </c>
      <c r="C16285" t="s">
        <v>1230</v>
      </c>
      <c r="D16285" t="s">
        <v>5019</v>
      </c>
      <c r="E16285"/>
      <c r="F16285" s="9">
        <v>85.22</v>
      </c>
      <c r="G16285" t="s">
        <v>5405</v>
      </c>
    </row>
    <row r="16286" spans="1:7" x14ac:dyDescent="0.25">
      <c r="A16286" s="21" t="s">
        <v>2119</v>
      </c>
      <c r="B16286" s="1">
        <v>43250</v>
      </c>
      <c r="C16286" t="s">
        <v>1230</v>
      </c>
      <c r="D16286" t="s">
        <v>5020</v>
      </c>
      <c r="E16286"/>
      <c r="F16286" s="9">
        <v>103.31</v>
      </c>
      <c r="G16286" t="s">
        <v>4598</v>
      </c>
    </row>
    <row r="16287" spans="1:7" x14ac:dyDescent="0.25">
      <c r="A16287" s="21" t="s">
        <v>2119</v>
      </c>
      <c r="B16287" s="1">
        <v>43250</v>
      </c>
      <c r="C16287" t="s">
        <v>1230</v>
      </c>
      <c r="D16287" t="s">
        <v>5021</v>
      </c>
      <c r="E16287"/>
      <c r="F16287" s="9">
        <v>583.96</v>
      </c>
      <c r="G16287" t="s">
        <v>4874</v>
      </c>
    </row>
    <row r="16288" spans="1:7" x14ac:dyDescent="0.25">
      <c r="A16288" s="21" t="s">
        <v>2119</v>
      </c>
      <c r="B16288" s="1">
        <v>43250</v>
      </c>
      <c r="C16288" t="s">
        <v>1230</v>
      </c>
      <c r="D16288" t="s">
        <v>5022</v>
      </c>
      <c r="E16288"/>
      <c r="F16288" s="9">
        <v>160.59</v>
      </c>
      <c r="G16288" t="s">
        <v>4598</v>
      </c>
    </row>
    <row r="16289" spans="1:7" x14ac:dyDescent="0.25">
      <c r="A16289" s="21" t="s">
        <v>2119</v>
      </c>
      <c r="B16289" s="1">
        <v>43250</v>
      </c>
      <c r="C16289" t="s">
        <v>1230</v>
      </c>
      <c r="D16289" t="s">
        <v>5023</v>
      </c>
      <c r="E16289"/>
      <c r="F16289" s="9">
        <v>23.85</v>
      </c>
      <c r="G16289" t="s">
        <v>4598</v>
      </c>
    </row>
    <row r="16290" spans="1:7" x14ac:dyDescent="0.25">
      <c r="A16290" s="21" t="s">
        <v>2119</v>
      </c>
      <c r="B16290" s="25">
        <v>43250</v>
      </c>
      <c r="C16290" t="s">
        <v>1015</v>
      </c>
      <c r="D16290" t="s">
        <v>4985</v>
      </c>
      <c r="E16290" s="26">
        <v>200</v>
      </c>
      <c r="G16290" t="s">
        <v>2121</v>
      </c>
    </row>
    <row r="16291" spans="1:7" x14ac:dyDescent="0.25">
      <c r="A16291" s="21" t="s">
        <v>2119</v>
      </c>
      <c r="B16291" s="25">
        <v>43250</v>
      </c>
      <c r="C16291" t="s">
        <v>6</v>
      </c>
      <c r="D16291" t="s">
        <v>3709</v>
      </c>
      <c r="F16291" s="26">
        <v>739.41</v>
      </c>
      <c r="G16291" t="s">
        <v>5007</v>
      </c>
    </row>
    <row r="16292" spans="1:7" x14ac:dyDescent="0.25">
      <c r="A16292" s="21" t="s">
        <v>2119</v>
      </c>
      <c r="B16292" s="25">
        <v>43250</v>
      </c>
      <c r="C16292" t="s">
        <v>6</v>
      </c>
      <c r="D16292" t="s">
        <v>3709</v>
      </c>
      <c r="F16292" s="26">
        <v>637.80999999999995</v>
      </c>
      <c r="G16292" t="s">
        <v>4805</v>
      </c>
    </row>
    <row r="16293" spans="1:7" x14ac:dyDescent="0.25">
      <c r="A16293" s="21" t="s">
        <v>2119</v>
      </c>
      <c r="B16293" s="25">
        <v>43250</v>
      </c>
      <c r="C16293" t="s">
        <v>6</v>
      </c>
      <c r="D16293" t="s">
        <v>216</v>
      </c>
      <c r="F16293" s="26">
        <v>120.92</v>
      </c>
      <c r="G16293" t="s">
        <v>5405</v>
      </c>
    </row>
    <row r="16294" spans="1:7" x14ac:dyDescent="0.25">
      <c r="A16294" s="21" t="s">
        <v>2119</v>
      </c>
      <c r="B16294" s="25">
        <v>43251</v>
      </c>
      <c r="C16294" t="s">
        <v>1015</v>
      </c>
      <c r="D16294" t="s">
        <v>3403</v>
      </c>
      <c r="E16294" s="26">
        <v>1000</v>
      </c>
      <c r="G16294" t="s">
        <v>4273</v>
      </c>
    </row>
    <row r="16295" spans="1:7" x14ac:dyDescent="0.25">
      <c r="A16295" s="21" t="s">
        <v>2119</v>
      </c>
      <c r="B16295" s="25">
        <v>43251</v>
      </c>
      <c r="C16295" t="s">
        <v>1015</v>
      </c>
      <c r="D16295" t="s">
        <v>3403</v>
      </c>
      <c r="E16295" s="26">
        <v>1000</v>
      </c>
      <c r="G16295" t="s">
        <v>4946</v>
      </c>
    </row>
    <row r="16296" spans="1:7" x14ac:dyDescent="0.25">
      <c r="A16296" s="21" t="s">
        <v>2119</v>
      </c>
      <c r="B16296" s="25">
        <v>43251</v>
      </c>
      <c r="C16296" t="s">
        <v>1015</v>
      </c>
      <c r="D16296" t="s">
        <v>3403</v>
      </c>
      <c r="E16296" s="26">
        <v>1000</v>
      </c>
      <c r="G16296" t="s">
        <v>4598</v>
      </c>
    </row>
    <row r="16297" spans="1:7" x14ac:dyDescent="0.25">
      <c r="A16297" s="21" t="s">
        <v>2119</v>
      </c>
      <c r="B16297" s="25">
        <v>43251</v>
      </c>
      <c r="C16297" t="s">
        <v>1015</v>
      </c>
      <c r="D16297" t="s">
        <v>3403</v>
      </c>
      <c r="E16297" s="26">
        <v>500</v>
      </c>
      <c r="G16297" t="s">
        <v>4510</v>
      </c>
    </row>
    <row r="16298" spans="1:7" x14ac:dyDescent="0.25">
      <c r="A16298" s="21" t="s">
        <v>2119</v>
      </c>
      <c r="B16298" s="25">
        <v>43251</v>
      </c>
      <c r="C16298" t="s">
        <v>1015</v>
      </c>
      <c r="D16298" t="s">
        <v>3403</v>
      </c>
      <c r="E16298" s="26">
        <v>1250</v>
      </c>
      <c r="G16298" t="s">
        <v>4874</v>
      </c>
    </row>
    <row r="16299" spans="1:7" x14ac:dyDescent="0.25">
      <c r="A16299" s="21" t="s">
        <v>2119</v>
      </c>
      <c r="B16299" s="25">
        <v>43251</v>
      </c>
      <c r="C16299" t="s">
        <v>1015</v>
      </c>
      <c r="D16299" t="s">
        <v>3403</v>
      </c>
      <c r="E16299" s="26">
        <v>1250</v>
      </c>
      <c r="G16299" t="s">
        <v>4849</v>
      </c>
    </row>
    <row r="16300" spans="1:7" x14ac:dyDescent="0.25">
      <c r="A16300" s="21" t="s">
        <v>2119</v>
      </c>
      <c r="B16300" s="1">
        <v>43251</v>
      </c>
      <c r="C16300" t="s">
        <v>1230</v>
      </c>
      <c r="D16300" t="s">
        <v>5024</v>
      </c>
      <c r="E16300"/>
      <c r="F16300" s="9">
        <v>441.09</v>
      </c>
      <c r="G16300" t="s">
        <v>4598</v>
      </c>
    </row>
    <row r="16301" spans="1:7" x14ac:dyDescent="0.25">
      <c r="A16301" s="21" t="s">
        <v>2119</v>
      </c>
      <c r="B16301" s="1">
        <v>43251</v>
      </c>
      <c r="C16301" t="s">
        <v>1230</v>
      </c>
      <c r="D16301" t="s">
        <v>5025</v>
      </c>
      <c r="E16301"/>
      <c r="F16301" s="9">
        <v>927.52</v>
      </c>
      <c r="G16301" t="s">
        <v>4805</v>
      </c>
    </row>
    <row r="16302" spans="1:7" x14ac:dyDescent="0.25">
      <c r="A16302" s="21" t="s">
        <v>2119</v>
      </c>
      <c r="B16302" s="1">
        <v>43251</v>
      </c>
      <c r="C16302" t="s">
        <v>1230</v>
      </c>
      <c r="D16302" t="s">
        <v>5026</v>
      </c>
      <c r="E16302"/>
      <c r="F16302" s="9">
        <v>315.08</v>
      </c>
      <c r="G16302" t="s">
        <v>4849</v>
      </c>
    </row>
    <row r="16303" spans="1:7" x14ac:dyDescent="0.25">
      <c r="A16303" s="21" t="s">
        <v>2119</v>
      </c>
      <c r="B16303" s="1">
        <v>43251</v>
      </c>
      <c r="C16303" t="s">
        <v>1230</v>
      </c>
      <c r="D16303" t="s">
        <v>5027</v>
      </c>
      <c r="E16303"/>
      <c r="F16303" s="9">
        <v>20.52</v>
      </c>
      <c r="G16303" t="s">
        <v>4157</v>
      </c>
    </row>
    <row r="16304" spans="1:7" x14ac:dyDescent="0.25">
      <c r="A16304" s="21" t="s">
        <v>2119</v>
      </c>
      <c r="B16304" s="1">
        <v>43251</v>
      </c>
      <c r="C16304" t="s">
        <v>1230</v>
      </c>
      <c r="D16304" t="s">
        <v>5028</v>
      </c>
      <c r="E16304"/>
      <c r="F16304" s="9">
        <v>77.36</v>
      </c>
      <c r="G16304" t="s">
        <v>4598</v>
      </c>
    </row>
    <row r="16305" spans="1:8" x14ac:dyDescent="0.25">
      <c r="A16305" s="21" t="s">
        <v>2119</v>
      </c>
      <c r="B16305" s="25">
        <v>43251</v>
      </c>
      <c r="C16305" t="s">
        <v>1015</v>
      </c>
      <c r="D16305" t="s">
        <v>553</v>
      </c>
      <c r="E16305" s="26">
        <v>3971</v>
      </c>
      <c r="G16305" t="s">
        <v>4944</v>
      </c>
      <c r="H16305"/>
    </row>
    <row r="16306" spans="1:8" x14ac:dyDescent="0.25">
      <c r="A16306" s="21" t="s">
        <v>2119</v>
      </c>
      <c r="B16306" s="25">
        <v>43251</v>
      </c>
      <c r="C16306" t="s">
        <v>1015</v>
      </c>
      <c r="D16306" t="s">
        <v>4030</v>
      </c>
      <c r="E16306" s="26">
        <v>2600</v>
      </c>
      <c r="G16306" t="s">
        <v>4969</v>
      </c>
    </row>
    <row r="16307" spans="1:8" x14ac:dyDescent="0.25">
      <c r="A16307" s="21" t="s">
        <v>2119</v>
      </c>
      <c r="B16307" s="25">
        <v>43251</v>
      </c>
      <c r="C16307" t="s">
        <v>1015</v>
      </c>
      <c r="D16307" t="s">
        <v>3002</v>
      </c>
      <c r="E16307" s="26">
        <v>1000</v>
      </c>
      <c r="G16307" t="s">
        <v>5405</v>
      </c>
    </row>
    <row r="16308" spans="1:8" x14ac:dyDescent="0.25">
      <c r="A16308" s="21" t="s">
        <v>2119</v>
      </c>
      <c r="B16308" s="1">
        <v>43251</v>
      </c>
      <c r="C16308" t="s">
        <v>1230</v>
      </c>
      <c r="D16308" t="s">
        <v>5024</v>
      </c>
      <c r="E16308"/>
      <c r="F16308" s="9">
        <v>441.09</v>
      </c>
      <c r="G16308" t="s">
        <v>4598</v>
      </c>
    </row>
    <row r="16309" spans="1:8" x14ac:dyDescent="0.25">
      <c r="A16309" s="21" t="s">
        <v>2119</v>
      </c>
      <c r="B16309" s="1">
        <v>43251</v>
      </c>
      <c r="C16309" t="s">
        <v>1230</v>
      </c>
      <c r="D16309" t="s">
        <v>5025</v>
      </c>
      <c r="E16309"/>
      <c r="F16309" s="9">
        <v>927.52</v>
      </c>
      <c r="G16309" t="s">
        <v>4805</v>
      </c>
    </row>
    <row r="16310" spans="1:8" x14ac:dyDescent="0.25">
      <c r="A16310" s="21" t="s">
        <v>2119</v>
      </c>
      <c r="B16310" s="1">
        <v>43251</v>
      </c>
      <c r="C16310" t="s">
        <v>1230</v>
      </c>
      <c r="D16310" t="s">
        <v>5026</v>
      </c>
      <c r="E16310"/>
      <c r="F16310" s="9">
        <v>315.08</v>
      </c>
      <c r="G16310" t="s">
        <v>4849</v>
      </c>
    </row>
    <row r="16311" spans="1:8" x14ac:dyDescent="0.25">
      <c r="A16311" s="21" t="s">
        <v>2119</v>
      </c>
      <c r="B16311" s="1">
        <v>43251</v>
      </c>
      <c r="C16311" t="s">
        <v>1230</v>
      </c>
      <c r="D16311" t="s">
        <v>5027</v>
      </c>
      <c r="E16311"/>
      <c r="F16311" s="9">
        <v>20.52</v>
      </c>
      <c r="G16311" t="s">
        <v>4157</v>
      </c>
    </row>
    <row r="16312" spans="1:8" x14ac:dyDescent="0.25">
      <c r="A16312" s="21" t="s">
        <v>2119</v>
      </c>
      <c r="B16312" s="1">
        <v>43251</v>
      </c>
      <c r="C16312" t="s">
        <v>1230</v>
      </c>
      <c r="D16312" t="s">
        <v>5028</v>
      </c>
      <c r="E16312"/>
      <c r="F16312" s="9">
        <v>77.36</v>
      </c>
      <c r="G16312" t="s">
        <v>4598</v>
      </c>
    </row>
    <row r="16313" spans="1:8" x14ac:dyDescent="0.25">
      <c r="A16313" s="21" t="s">
        <v>2119</v>
      </c>
      <c r="B16313" s="25">
        <v>43252</v>
      </c>
      <c r="C16313" t="s">
        <v>1015</v>
      </c>
      <c r="D16313" t="s">
        <v>5031</v>
      </c>
      <c r="E16313" s="26">
        <v>150</v>
      </c>
      <c r="G16313" t="s">
        <v>2121</v>
      </c>
    </row>
    <row r="16314" spans="1:8" x14ac:dyDescent="0.25">
      <c r="A16314" s="21" t="s">
        <v>2119</v>
      </c>
      <c r="B16314" s="25">
        <v>43252</v>
      </c>
      <c r="C16314" t="s">
        <v>21</v>
      </c>
      <c r="D16314" t="s">
        <v>1487</v>
      </c>
      <c r="E16314" s="26">
        <v>36.299999999999997</v>
      </c>
      <c r="G16314" t="s">
        <v>2121</v>
      </c>
    </row>
    <row r="16315" spans="1:8" x14ac:dyDescent="0.25">
      <c r="A16315" s="21" t="s">
        <v>2119</v>
      </c>
      <c r="B16315" s="25">
        <v>43252</v>
      </c>
      <c r="C16315" t="s">
        <v>6</v>
      </c>
      <c r="D16315" t="s">
        <v>216</v>
      </c>
      <c r="F16315" s="26">
        <v>518.54</v>
      </c>
      <c r="G16315" t="s">
        <v>5405</v>
      </c>
    </row>
    <row r="16316" spans="1:8" x14ac:dyDescent="0.25">
      <c r="A16316" s="21" t="s">
        <v>2119</v>
      </c>
      <c r="B16316" s="25">
        <v>43252</v>
      </c>
      <c r="C16316" t="s">
        <v>6</v>
      </c>
      <c r="D16316" t="s">
        <v>216</v>
      </c>
      <c r="F16316" s="26">
        <v>64.38</v>
      </c>
      <c r="G16316" t="s">
        <v>4874</v>
      </c>
    </row>
    <row r="16317" spans="1:8" x14ac:dyDescent="0.25">
      <c r="A16317" s="21" t="s">
        <v>2119</v>
      </c>
      <c r="B16317" s="25">
        <v>43252</v>
      </c>
      <c r="C16317" t="s">
        <v>6</v>
      </c>
      <c r="D16317" t="s">
        <v>216</v>
      </c>
      <c r="F16317" s="26">
        <v>409.08</v>
      </c>
      <c r="G16317" t="s">
        <v>4849</v>
      </c>
    </row>
    <row r="16318" spans="1:8" x14ac:dyDescent="0.25">
      <c r="A16318" s="21" t="s">
        <v>2119</v>
      </c>
      <c r="B16318" s="25">
        <v>43252</v>
      </c>
      <c r="C16318" t="s">
        <v>6</v>
      </c>
      <c r="D16318" t="s">
        <v>3709</v>
      </c>
      <c r="F16318" s="26">
        <v>497.89</v>
      </c>
      <c r="G16318" t="s">
        <v>4969</v>
      </c>
    </row>
    <row r="16319" spans="1:8" x14ac:dyDescent="0.25">
      <c r="A16319" s="21" t="s">
        <v>2119</v>
      </c>
      <c r="B16319" s="25">
        <v>43252</v>
      </c>
      <c r="C16319" t="s">
        <v>6</v>
      </c>
      <c r="D16319" t="s">
        <v>3709</v>
      </c>
      <c r="F16319" s="26">
        <v>584.26</v>
      </c>
      <c r="G16319" t="s">
        <v>4805</v>
      </c>
    </row>
    <row r="16320" spans="1:8" x14ac:dyDescent="0.25">
      <c r="A16320" s="21" t="s">
        <v>2119</v>
      </c>
      <c r="B16320" s="1">
        <v>43253</v>
      </c>
      <c r="C16320" t="s">
        <v>1230</v>
      </c>
      <c r="D16320" t="s">
        <v>5044</v>
      </c>
      <c r="E16320"/>
      <c r="F16320" s="9">
        <v>951.26</v>
      </c>
      <c r="G16320" t="s">
        <v>4849</v>
      </c>
    </row>
    <row r="16321" spans="1:7" x14ac:dyDescent="0.25">
      <c r="A16321" s="21" t="s">
        <v>2119</v>
      </c>
      <c r="B16321" s="1">
        <v>43253</v>
      </c>
      <c r="C16321" t="s">
        <v>1230</v>
      </c>
      <c r="D16321" t="s">
        <v>5045</v>
      </c>
      <c r="E16321"/>
      <c r="F16321" s="9">
        <v>508.26</v>
      </c>
      <c r="G16321" t="s">
        <v>4805</v>
      </c>
    </row>
    <row r="16322" spans="1:7" x14ac:dyDescent="0.25">
      <c r="A16322" s="21" t="s">
        <v>2119</v>
      </c>
      <c r="B16322" s="1">
        <v>43253</v>
      </c>
      <c r="C16322" t="s">
        <v>1230</v>
      </c>
      <c r="D16322" t="s">
        <v>5046</v>
      </c>
      <c r="E16322"/>
      <c r="F16322" s="9">
        <v>206.07</v>
      </c>
      <c r="G16322" t="s">
        <v>5047</v>
      </c>
    </row>
    <row r="16323" spans="1:7" x14ac:dyDescent="0.25">
      <c r="A16323" s="21" t="s">
        <v>2119</v>
      </c>
      <c r="B16323" s="25">
        <v>43255</v>
      </c>
      <c r="C16323" t="s">
        <v>1015</v>
      </c>
      <c r="D16323" t="s">
        <v>40</v>
      </c>
      <c r="E16323" s="26">
        <v>3820</v>
      </c>
      <c r="G16323" t="s">
        <v>4849</v>
      </c>
    </row>
    <row r="16324" spans="1:7" x14ac:dyDescent="0.25">
      <c r="A16324" s="21" t="s">
        <v>2119</v>
      </c>
      <c r="B16324" s="25">
        <v>43255</v>
      </c>
      <c r="C16324" t="s">
        <v>1015</v>
      </c>
      <c r="D16324" t="s">
        <v>40</v>
      </c>
      <c r="E16324" s="26">
        <v>2530</v>
      </c>
      <c r="G16324" t="s">
        <v>4969</v>
      </c>
    </row>
    <row r="16325" spans="1:7" x14ac:dyDescent="0.25">
      <c r="A16325" s="21" t="s">
        <v>2119</v>
      </c>
      <c r="B16325" s="25">
        <v>43255</v>
      </c>
      <c r="C16325" t="s">
        <v>1015</v>
      </c>
      <c r="D16325" t="s">
        <v>40</v>
      </c>
      <c r="E16325" s="26">
        <v>4050</v>
      </c>
      <c r="G16325" t="s">
        <v>4805</v>
      </c>
    </row>
    <row r="16326" spans="1:7" x14ac:dyDescent="0.25">
      <c r="A16326" s="21" t="s">
        <v>2119</v>
      </c>
      <c r="B16326" s="25">
        <v>43255</v>
      </c>
      <c r="C16326" t="s">
        <v>1015</v>
      </c>
      <c r="D16326" t="s">
        <v>1382</v>
      </c>
      <c r="E16326" s="26">
        <v>8000</v>
      </c>
      <c r="G16326" t="s">
        <v>4874</v>
      </c>
    </row>
    <row r="16327" spans="1:7" x14ac:dyDescent="0.25">
      <c r="A16327" s="21" t="s">
        <v>2119</v>
      </c>
      <c r="B16327" s="25">
        <v>43255</v>
      </c>
      <c r="C16327" t="s">
        <v>1015</v>
      </c>
      <c r="D16327" t="s">
        <v>452</v>
      </c>
      <c r="E16327" s="26">
        <v>1160</v>
      </c>
      <c r="G16327" t="s">
        <v>4157</v>
      </c>
    </row>
    <row r="16328" spans="1:7" x14ac:dyDescent="0.25">
      <c r="A16328" s="21" t="s">
        <v>2119</v>
      </c>
      <c r="B16328" s="25">
        <v>43255</v>
      </c>
      <c r="C16328" t="s">
        <v>1015</v>
      </c>
      <c r="D16328" t="s">
        <v>3507</v>
      </c>
      <c r="E16328" s="26">
        <v>2930</v>
      </c>
      <c r="G16328" t="s">
        <v>4849</v>
      </c>
    </row>
    <row r="16329" spans="1:7" x14ac:dyDescent="0.25">
      <c r="A16329" s="21" t="s">
        <v>2119</v>
      </c>
      <c r="B16329" s="25">
        <v>43255</v>
      </c>
      <c r="C16329" t="s">
        <v>21</v>
      </c>
      <c r="D16329" t="s">
        <v>40</v>
      </c>
      <c r="E16329" s="26">
        <v>280</v>
      </c>
      <c r="G16329" t="s">
        <v>1631</v>
      </c>
    </row>
    <row r="16330" spans="1:7" x14ac:dyDescent="0.25">
      <c r="A16330" s="21" t="s">
        <v>2119</v>
      </c>
      <c r="B16330" s="25">
        <v>43255</v>
      </c>
      <c r="C16330" t="s">
        <v>21</v>
      </c>
      <c r="D16330" t="s">
        <v>40</v>
      </c>
      <c r="E16330" s="26">
        <v>450</v>
      </c>
      <c r="G16330" t="s">
        <v>97</v>
      </c>
    </row>
    <row r="16331" spans="1:7" x14ac:dyDescent="0.25">
      <c r="A16331" s="21" t="s">
        <v>2119</v>
      </c>
      <c r="B16331" s="1">
        <v>43255</v>
      </c>
      <c r="C16331" t="s">
        <v>1230</v>
      </c>
      <c r="D16331" t="s">
        <v>5048</v>
      </c>
      <c r="E16331"/>
      <c r="F16331" s="9">
        <v>1540.5</v>
      </c>
      <c r="G16331" t="s">
        <v>5049</v>
      </c>
    </row>
    <row r="16332" spans="1:7" x14ac:dyDescent="0.25">
      <c r="A16332" s="21" t="s">
        <v>2119</v>
      </c>
      <c r="B16332" s="1">
        <v>43255</v>
      </c>
      <c r="C16332">
        <v>3014551503</v>
      </c>
      <c r="D16332" t="s">
        <v>5050</v>
      </c>
      <c r="E16332"/>
      <c r="F16332" s="9">
        <v>152.91999999999999</v>
      </c>
      <c r="G16332" t="s">
        <v>4874</v>
      </c>
    </row>
    <row r="16333" spans="1:7" x14ac:dyDescent="0.25">
      <c r="A16333" s="21" t="s">
        <v>2119</v>
      </c>
      <c r="B16333" s="1">
        <v>43255</v>
      </c>
      <c r="C16333" t="s">
        <v>1230</v>
      </c>
      <c r="D16333"/>
      <c r="E16333"/>
      <c r="F16333" s="9">
        <v>-721.78</v>
      </c>
      <c r="G16333" t="s">
        <v>4849</v>
      </c>
    </row>
    <row r="16334" spans="1:7" x14ac:dyDescent="0.25">
      <c r="A16334" s="21" t="s">
        <v>2119</v>
      </c>
      <c r="B16334" s="1">
        <v>43255</v>
      </c>
      <c r="C16334" t="s">
        <v>1230</v>
      </c>
      <c r="D16334" t="s">
        <v>5051</v>
      </c>
      <c r="E16334"/>
      <c r="F16334" s="9">
        <v>269.72000000000003</v>
      </c>
      <c r="G16334" t="s">
        <v>4627</v>
      </c>
    </row>
    <row r="16335" spans="1:7" x14ac:dyDescent="0.25">
      <c r="A16335" s="21" t="s">
        <v>2119</v>
      </c>
      <c r="B16335" s="1">
        <v>43255</v>
      </c>
      <c r="C16335" t="s">
        <v>1230</v>
      </c>
      <c r="D16335" t="s">
        <v>5052</v>
      </c>
      <c r="E16335"/>
      <c r="F16335" s="9">
        <v>52.81</v>
      </c>
      <c r="G16335" t="s">
        <v>4598</v>
      </c>
    </row>
    <row r="16336" spans="1:7" x14ac:dyDescent="0.25">
      <c r="A16336" s="21" t="s">
        <v>2119</v>
      </c>
      <c r="B16336" s="1">
        <v>43255</v>
      </c>
      <c r="C16336" t="s">
        <v>1230</v>
      </c>
      <c r="D16336" t="s">
        <v>5053</v>
      </c>
      <c r="E16336"/>
      <c r="F16336" s="9">
        <v>17.86</v>
      </c>
      <c r="G16336" t="s">
        <v>5315</v>
      </c>
    </row>
    <row r="16337" spans="1:7" x14ac:dyDescent="0.25">
      <c r="A16337" s="21" t="s">
        <v>2119</v>
      </c>
      <c r="B16337" s="1">
        <v>43255</v>
      </c>
      <c r="C16337" t="s">
        <v>1230</v>
      </c>
      <c r="D16337" t="s">
        <v>5054</v>
      </c>
      <c r="E16337"/>
      <c r="F16337" s="9">
        <v>617.14</v>
      </c>
      <c r="G16337" t="s">
        <v>4849</v>
      </c>
    </row>
    <row r="16338" spans="1:7" x14ac:dyDescent="0.25">
      <c r="A16338" s="21" t="s">
        <v>2119</v>
      </c>
      <c r="B16338" s="1">
        <v>43255</v>
      </c>
      <c r="C16338" t="s">
        <v>1230</v>
      </c>
      <c r="D16338" t="s">
        <v>5055</v>
      </c>
      <c r="E16338"/>
      <c r="F16338" s="9">
        <v>742.31</v>
      </c>
      <c r="G16338" t="s">
        <v>4805</v>
      </c>
    </row>
    <row r="16339" spans="1:7" x14ac:dyDescent="0.25">
      <c r="A16339" s="21" t="s">
        <v>2119</v>
      </c>
      <c r="B16339" s="25">
        <v>43255</v>
      </c>
      <c r="C16339" t="s">
        <v>6</v>
      </c>
      <c r="D16339" t="s">
        <v>216</v>
      </c>
      <c r="F16339" s="26">
        <v>518.54</v>
      </c>
      <c r="G16339" t="s">
        <v>5405</v>
      </c>
    </row>
    <row r="16340" spans="1:7" x14ac:dyDescent="0.25">
      <c r="A16340" s="21" t="s">
        <v>2119</v>
      </c>
      <c r="B16340" s="25">
        <v>43256</v>
      </c>
      <c r="C16340" t="s">
        <v>1015</v>
      </c>
      <c r="D16340" t="s">
        <v>4985</v>
      </c>
      <c r="E16340" s="26">
        <v>200</v>
      </c>
      <c r="G16340" t="s">
        <v>2121</v>
      </c>
    </row>
    <row r="16341" spans="1:7" x14ac:dyDescent="0.25">
      <c r="A16341" s="21" t="s">
        <v>2119</v>
      </c>
      <c r="B16341" s="25">
        <v>43256</v>
      </c>
      <c r="C16341" t="s">
        <v>1015</v>
      </c>
      <c r="D16341" t="s">
        <v>3002</v>
      </c>
      <c r="E16341" s="26">
        <v>1000</v>
      </c>
      <c r="G16341" t="s">
        <v>2121</v>
      </c>
    </row>
    <row r="16342" spans="1:7" x14ac:dyDescent="0.25">
      <c r="A16342" s="21" t="s">
        <v>2119</v>
      </c>
      <c r="B16342" s="1">
        <v>43256</v>
      </c>
      <c r="C16342" t="s">
        <v>6</v>
      </c>
      <c r="D16342" t="s">
        <v>5056</v>
      </c>
      <c r="E16342"/>
      <c r="F16342" s="9">
        <v>140.66</v>
      </c>
      <c r="G16342" t="s">
        <v>3326</v>
      </c>
    </row>
    <row r="16343" spans="1:7" x14ac:dyDescent="0.25">
      <c r="A16343" s="21" t="s">
        <v>2119</v>
      </c>
      <c r="B16343" s="1">
        <v>43256</v>
      </c>
      <c r="C16343" t="s">
        <v>6</v>
      </c>
      <c r="D16343"/>
      <c r="E16343"/>
      <c r="F16343" s="9">
        <v>34.89</v>
      </c>
      <c r="G16343" t="s">
        <v>2734</v>
      </c>
    </row>
    <row r="16344" spans="1:7" x14ac:dyDescent="0.25">
      <c r="A16344" s="21" t="s">
        <v>2119</v>
      </c>
      <c r="B16344" s="1">
        <v>43256</v>
      </c>
      <c r="C16344" t="s">
        <v>1230</v>
      </c>
      <c r="D16344" t="s">
        <v>5057</v>
      </c>
      <c r="E16344"/>
      <c r="F16344" s="9">
        <v>1258.75</v>
      </c>
      <c r="G16344" t="s">
        <v>4805</v>
      </c>
    </row>
    <row r="16345" spans="1:7" x14ac:dyDescent="0.25">
      <c r="A16345" s="21" t="s">
        <v>2119</v>
      </c>
      <c r="B16345" s="1">
        <v>43256</v>
      </c>
      <c r="C16345" t="s">
        <v>1230</v>
      </c>
      <c r="D16345" t="s">
        <v>5058</v>
      </c>
      <c r="E16345"/>
      <c r="F16345" s="9">
        <v>1703.01</v>
      </c>
      <c r="G16345" t="s">
        <v>4969</v>
      </c>
    </row>
    <row r="16346" spans="1:7" x14ac:dyDescent="0.25">
      <c r="A16346" s="21" t="s">
        <v>2119</v>
      </c>
      <c r="B16346" s="25">
        <v>43257</v>
      </c>
      <c r="C16346" t="s">
        <v>1015</v>
      </c>
      <c r="D16346" t="s">
        <v>3404</v>
      </c>
      <c r="E16346" s="26">
        <v>800</v>
      </c>
      <c r="G16346" t="s">
        <v>4805</v>
      </c>
    </row>
    <row r="16347" spans="1:7" x14ac:dyDescent="0.25">
      <c r="A16347" s="21" t="s">
        <v>2119</v>
      </c>
      <c r="B16347" s="25">
        <v>43257</v>
      </c>
      <c r="C16347" t="s">
        <v>1015</v>
      </c>
      <c r="D16347" t="s">
        <v>3404</v>
      </c>
      <c r="E16347" s="26">
        <v>800</v>
      </c>
      <c r="G16347" t="s">
        <v>4849</v>
      </c>
    </row>
    <row r="16348" spans="1:7" x14ac:dyDescent="0.25">
      <c r="A16348" s="21" t="s">
        <v>2119</v>
      </c>
      <c r="B16348" s="25">
        <v>43257</v>
      </c>
      <c r="C16348" t="s">
        <v>1015</v>
      </c>
      <c r="D16348" t="s">
        <v>3404</v>
      </c>
      <c r="E16348" s="26">
        <v>400</v>
      </c>
      <c r="G16348" t="s">
        <v>4157</v>
      </c>
    </row>
    <row r="16349" spans="1:7" x14ac:dyDescent="0.25">
      <c r="A16349" s="21" t="s">
        <v>2119</v>
      </c>
      <c r="B16349" s="25">
        <v>43257</v>
      </c>
      <c r="C16349" t="s">
        <v>1015</v>
      </c>
      <c r="D16349" t="s">
        <v>3404</v>
      </c>
      <c r="E16349" s="26">
        <v>400</v>
      </c>
      <c r="G16349" t="s">
        <v>4598</v>
      </c>
    </row>
    <row r="16350" spans="1:7" x14ac:dyDescent="0.25">
      <c r="A16350" s="21" t="s">
        <v>2119</v>
      </c>
      <c r="B16350" s="1">
        <v>43257</v>
      </c>
      <c r="C16350" t="s">
        <v>1230</v>
      </c>
      <c r="D16350" t="s">
        <v>5059</v>
      </c>
      <c r="E16350"/>
      <c r="F16350" s="9">
        <v>273.35000000000002</v>
      </c>
      <c r="G16350" t="s">
        <v>4805</v>
      </c>
    </row>
    <row r="16351" spans="1:7" x14ac:dyDescent="0.25">
      <c r="A16351" s="21" t="s">
        <v>2119</v>
      </c>
      <c r="B16351" s="1">
        <v>43257</v>
      </c>
      <c r="C16351" t="s">
        <v>1230</v>
      </c>
      <c r="D16351" t="s">
        <v>5060</v>
      </c>
      <c r="E16351"/>
      <c r="F16351" s="9">
        <v>992.96</v>
      </c>
      <c r="G16351" t="s">
        <v>4805</v>
      </c>
    </row>
    <row r="16352" spans="1:7" x14ac:dyDescent="0.25">
      <c r="A16352" s="21" t="s">
        <v>2119</v>
      </c>
      <c r="B16352" s="1">
        <v>43257</v>
      </c>
      <c r="C16352" t="s">
        <v>1230</v>
      </c>
      <c r="D16352" t="s">
        <v>5061</v>
      </c>
      <c r="E16352"/>
      <c r="F16352" s="9">
        <v>9.51</v>
      </c>
      <c r="G16352" t="s">
        <v>4598</v>
      </c>
    </row>
    <row r="16353" spans="1:7" x14ac:dyDescent="0.25">
      <c r="A16353" s="21" t="s">
        <v>2119</v>
      </c>
      <c r="B16353" s="25">
        <v>43258</v>
      </c>
      <c r="C16353" t="s">
        <v>1015</v>
      </c>
      <c r="D16353" t="s">
        <v>3002</v>
      </c>
      <c r="E16353" s="26">
        <v>1500</v>
      </c>
      <c r="G16353" t="s">
        <v>2121</v>
      </c>
    </row>
    <row r="16354" spans="1:7" x14ac:dyDescent="0.25">
      <c r="A16354" s="21" t="s">
        <v>2119</v>
      </c>
      <c r="B16354" s="25">
        <v>43258</v>
      </c>
      <c r="C16354" t="s">
        <v>1015</v>
      </c>
      <c r="D16354" t="s">
        <v>1216</v>
      </c>
      <c r="E16354" s="26">
        <v>85</v>
      </c>
      <c r="G16354" t="s">
        <v>4874</v>
      </c>
    </row>
    <row r="16355" spans="1:7" x14ac:dyDescent="0.25">
      <c r="A16355" s="21" t="s">
        <v>2119</v>
      </c>
      <c r="B16355" s="25">
        <v>43258</v>
      </c>
      <c r="C16355" t="s">
        <v>1015</v>
      </c>
      <c r="D16355" t="s">
        <v>1216</v>
      </c>
      <c r="E16355" s="26">
        <v>165</v>
      </c>
      <c r="G16355" t="s">
        <v>4849</v>
      </c>
    </row>
    <row r="16356" spans="1:7" x14ac:dyDescent="0.25">
      <c r="A16356" s="21" t="s">
        <v>2119</v>
      </c>
      <c r="B16356" s="25">
        <v>43258</v>
      </c>
      <c r="C16356" t="s">
        <v>1015</v>
      </c>
      <c r="D16356" t="s">
        <v>1216</v>
      </c>
      <c r="E16356" s="26">
        <v>125</v>
      </c>
      <c r="G16356" t="s">
        <v>4598</v>
      </c>
    </row>
    <row r="16357" spans="1:7" x14ac:dyDescent="0.25">
      <c r="A16357" s="21" t="s">
        <v>2119</v>
      </c>
      <c r="B16357" s="25">
        <v>43258</v>
      </c>
      <c r="C16357" t="s">
        <v>1015</v>
      </c>
      <c r="D16357" t="s">
        <v>1216</v>
      </c>
      <c r="E16357" s="26">
        <v>125</v>
      </c>
      <c r="G16357" t="s">
        <v>4805</v>
      </c>
    </row>
    <row r="16358" spans="1:7" x14ac:dyDescent="0.25">
      <c r="A16358" s="21" t="s">
        <v>2119</v>
      </c>
      <c r="B16358" s="25">
        <v>43258</v>
      </c>
      <c r="C16358" t="s">
        <v>1015</v>
      </c>
      <c r="D16358" t="s">
        <v>1216</v>
      </c>
      <c r="E16358" s="26">
        <v>200</v>
      </c>
      <c r="G16358" t="s">
        <v>5409</v>
      </c>
    </row>
    <row r="16359" spans="1:7" x14ac:dyDescent="0.25">
      <c r="A16359" s="21" t="s">
        <v>2119</v>
      </c>
      <c r="B16359" s="25">
        <v>43258</v>
      </c>
      <c r="C16359" t="s">
        <v>1015</v>
      </c>
      <c r="D16359" t="s">
        <v>1216</v>
      </c>
      <c r="E16359" s="26">
        <v>50</v>
      </c>
      <c r="G16359" t="s">
        <v>4969</v>
      </c>
    </row>
    <row r="16360" spans="1:7" x14ac:dyDescent="0.25">
      <c r="A16360" s="21" t="s">
        <v>2119</v>
      </c>
      <c r="B16360" s="25">
        <v>43258</v>
      </c>
      <c r="C16360" t="s">
        <v>1015</v>
      </c>
      <c r="D16360" t="s">
        <v>4455</v>
      </c>
      <c r="E16360" s="26">
        <v>900</v>
      </c>
      <c r="G16360" t="s">
        <v>4805</v>
      </c>
    </row>
    <row r="16361" spans="1:7" x14ac:dyDescent="0.25">
      <c r="A16361" s="21" t="s">
        <v>2119</v>
      </c>
      <c r="B16361" s="25">
        <v>43258</v>
      </c>
      <c r="C16361" t="s">
        <v>1015</v>
      </c>
      <c r="D16361" t="s">
        <v>4455</v>
      </c>
      <c r="E16361" s="26">
        <v>3000</v>
      </c>
      <c r="G16361" t="s">
        <v>4849</v>
      </c>
    </row>
    <row r="16362" spans="1:7" x14ac:dyDescent="0.25">
      <c r="A16362" s="21" t="s">
        <v>2119</v>
      </c>
      <c r="B16362" s="25">
        <v>43258</v>
      </c>
      <c r="C16362" t="s">
        <v>21</v>
      </c>
      <c r="D16362" t="s">
        <v>5033</v>
      </c>
      <c r="E16362" s="26">
        <v>36.299999999999997</v>
      </c>
      <c r="G16362" t="s">
        <v>2121</v>
      </c>
    </row>
    <row r="16363" spans="1:7" x14ac:dyDescent="0.25">
      <c r="A16363" s="21" t="s">
        <v>2119</v>
      </c>
      <c r="B16363" s="1">
        <v>43258</v>
      </c>
      <c r="C16363" t="s">
        <v>1230</v>
      </c>
      <c r="D16363" t="s">
        <v>5062</v>
      </c>
      <c r="E16363"/>
      <c r="F16363" s="9">
        <v>473.02</v>
      </c>
      <c r="G16363" t="s">
        <v>4874</v>
      </c>
    </row>
    <row r="16364" spans="1:7" x14ac:dyDescent="0.25">
      <c r="A16364" s="21" t="s">
        <v>2119</v>
      </c>
      <c r="B16364" s="1">
        <v>43258</v>
      </c>
      <c r="C16364" t="s">
        <v>1230</v>
      </c>
      <c r="D16364" t="s">
        <v>5063</v>
      </c>
      <c r="E16364"/>
      <c r="F16364" s="9">
        <v>393.87</v>
      </c>
      <c r="G16364" t="s">
        <v>4944</v>
      </c>
    </row>
    <row r="16365" spans="1:7" x14ac:dyDescent="0.25">
      <c r="A16365" s="21" t="s">
        <v>2119</v>
      </c>
      <c r="B16365" s="1">
        <v>43258</v>
      </c>
      <c r="C16365" t="s">
        <v>1230</v>
      </c>
      <c r="D16365" t="s">
        <v>5064</v>
      </c>
      <c r="E16365"/>
      <c r="F16365" s="9">
        <v>7509.78</v>
      </c>
      <c r="G16365" t="s">
        <v>4805</v>
      </c>
    </row>
    <row r="16366" spans="1:7" x14ac:dyDescent="0.25">
      <c r="A16366" s="21" t="s">
        <v>2119</v>
      </c>
      <c r="B16366" s="1">
        <v>43258</v>
      </c>
      <c r="C16366" t="s">
        <v>1230</v>
      </c>
      <c r="D16366" t="s">
        <v>5065</v>
      </c>
      <c r="E16366"/>
      <c r="F16366" s="9">
        <v>2993.24</v>
      </c>
      <c r="G16366" t="s">
        <v>4969</v>
      </c>
    </row>
    <row r="16367" spans="1:7" x14ac:dyDescent="0.25">
      <c r="A16367" s="21" t="s">
        <v>2119</v>
      </c>
      <c r="B16367" s="1">
        <v>43258</v>
      </c>
      <c r="C16367" t="s">
        <v>1230</v>
      </c>
      <c r="D16367" t="s">
        <v>5066</v>
      </c>
      <c r="E16367"/>
      <c r="F16367" s="9">
        <v>108.1</v>
      </c>
      <c r="G16367" t="s">
        <v>4805</v>
      </c>
    </row>
    <row r="16368" spans="1:7" x14ac:dyDescent="0.25">
      <c r="A16368" s="21" t="s">
        <v>2119</v>
      </c>
      <c r="B16368" s="1">
        <v>43258</v>
      </c>
      <c r="C16368" t="s">
        <v>1230</v>
      </c>
      <c r="D16368" t="s">
        <v>5067</v>
      </c>
      <c r="E16368"/>
      <c r="F16368" s="9">
        <v>1255.6600000000001</v>
      </c>
      <c r="G16368" t="s">
        <v>4849</v>
      </c>
    </row>
    <row r="16369" spans="1:7" x14ac:dyDescent="0.25">
      <c r="A16369" s="21" t="s">
        <v>2119</v>
      </c>
      <c r="B16369" s="25">
        <v>43259</v>
      </c>
      <c r="C16369" t="s">
        <v>1015</v>
      </c>
      <c r="D16369" t="s">
        <v>5029</v>
      </c>
      <c r="E16369" s="26">
        <v>45</v>
      </c>
      <c r="G16369" t="s">
        <v>2121</v>
      </c>
    </row>
    <row r="16370" spans="1:7" x14ac:dyDescent="0.25">
      <c r="A16370" s="21" t="s">
        <v>2119</v>
      </c>
      <c r="B16370" s="1">
        <v>43259</v>
      </c>
      <c r="C16370" t="s">
        <v>1230</v>
      </c>
      <c r="D16370"/>
      <c r="E16370"/>
      <c r="F16370" s="9">
        <v>139.91999999999999</v>
      </c>
      <c r="G16370" t="s">
        <v>2121</v>
      </c>
    </row>
    <row r="16371" spans="1:7" x14ac:dyDescent="0.25">
      <c r="A16371" s="21" t="s">
        <v>2119</v>
      </c>
      <c r="B16371" s="1">
        <v>43259</v>
      </c>
      <c r="C16371" t="s">
        <v>1230</v>
      </c>
      <c r="D16371" t="s">
        <v>5068</v>
      </c>
      <c r="E16371"/>
      <c r="F16371" s="9">
        <v>571.54</v>
      </c>
      <c r="G16371" t="s">
        <v>4874</v>
      </c>
    </row>
    <row r="16372" spans="1:7" x14ac:dyDescent="0.25">
      <c r="A16372" s="21" t="s">
        <v>2119</v>
      </c>
      <c r="B16372" s="1">
        <v>43259</v>
      </c>
      <c r="C16372" t="s">
        <v>1230</v>
      </c>
      <c r="D16372" t="s">
        <v>5069</v>
      </c>
      <c r="E16372"/>
      <c r="F16372" s="9">
        <v>574.86</v>
      </c>
      <c r="G16372" t="s">
        <v>4849</v>
      </c>
    </row>
    <row r="16373" spans="1:7" x14ac:dyDescent="0.25">
      <c r="A16373" s="21" t="s">
        <v>2119</v>
      </c>
      <c r="B16373" s="25">
        <v>43259</v>
      </c>
      <c r="C16373" t="s">
        <v>6</v>
      </c>
      <c r="D16373" t="s">
        <v>216</v>
      </c>
      <c r="F16373" s="26">
        <v>518.54</v>
      </c>
      <c r="G16373" t="s">
        <v>4874</v>
      </c>
    </row>
    <row r="16374" spans="1:7" x14ac:dyDescent="0.25">
      <c r="A16374" s="21" t="s">
        <v>2119</v>
      </c>
      <c r="B16374" s="25">
        <v>43259</v>
      </c>
      <c r="C16374" t="s">
        <v>6</v>
      </c>
      <c r="D16374" t="s">
        <v>216</v>
      </c>
      <c r="F16374" s="26">
        <v>171.76</v>
      </c>
      <c r="G16374" t="s">
        <v>4969</v>
      </c>
    </row>
    <row r="16375" spans="1:7" x14ac:dyDescent="0.25">
      <c r="A16375" s="21" t="s">
        <v>2119</v>
      </c>
      <c r="B16375" s="25">
        <v>43259</v>
      </c>
      <c r="C16375" t="s">
        <v>6</v>
      </c>
      <c r="D16375" t="s">
        <v>1112</v>
      </c>
      <c r="F16375" s="26">
        <v>415.7</v>
      </c>
      <c r="G16375" t="s">
        <v>4849</v>
      </c>
    </row>
    <row r="16376" spans="1:7" x14ac:dyDescent="0.25">
      <c r="A16376" s="21" t="s">
        <v>2119</v>
      </c>
      <c r="B16376" s="1">
        <v>43260</v>
      </c>
      <c r="C16376" t="s">
        <v>1230</v>
      </c>
      <c r="D16376" t="s">
        <v>5070</v>
      </c>
      <c r="E16376"/>
      <c r="F16376" s="9">
        <v>102.64</v>
      </c>
      <c r="G16376" t="s">
        <v>5315</v>
      </c>
    </row>
    <row r="16377" spans="1:7" x14ac:dyDescent="0.25">
      <c r="A16377" s="21" t="s">
        <v>2119</v>
      </c>
      <c r="B16377" s="1">
        <v>43260</v>
      </c>
      <c r="C16377" t="s">
        <v>1230</v>
      </c>
      <c r="D16377" t="s">
        <v>5071</v>
      </c>
      <c r="E16377"/>
      <c r="F16377" s="9">
        <v>1506.32</v>
      </c>
      <c r="G16377" t="s">
        <v>4944</v>
      </c>
    </row>
    <row r="16378" spans="1:7" x14ac:dyDescent="0.25">
      <c r="A16378" s="21" t="s">
        <v>2119</v>
      </c>
      <c r="B16378" s="1">
        <v>43260</v>
      </c>
      <c r="C16378">
        <v>3014551503</v>
      </c>
      <c r="D16378" t="s">
        <v>5072</v>
      </c>
      <c r="E16378"/>
      <c r="F16378" s="9">
        <v>179.36</v>
      </c>
      <c r="G16378" t="s">
        <v>4874</v>
      </c>
    </row>
    <row r="16379" spans="1:7" x14ac:dyDescent="0.25">
      <c r="A16379" s="21" t="s">
        <v>2119</v>
      </c>
      <c r="B16379" s="25">
        <v>43262</v>
      </c>
      <c r="C16379" t="s">
        <v>1015</v>
      </c>
      <c r="D16379" t="s">
        <v>3002</v>
      </c>
      <c r="E16379" s="26">
        <v>1050</v>
      </c>
      <c r="G16379" t="s">
        <v>2121</v>
      </c>
    </row>
    <row r="16380" spans="1:7" x14ac:dyDescent="0.25">
      <c r="A16380" s="21" t="s">
        <v>2119</v>
      </c>
      <c r="B16380" s="25">
        <v>43262</v>
      </c>
      <c r="C16380" t="s">
        <v>1015</v>
      </c>
      <c r="D16380" t="s">
        <v>2835</v>
      </c>
      <c r="E16380" s="26">
        <v>150</v>
      </c>
      <c r="G16380" t="s">
        <v>2121</v>
      </c>
    </row>
    <row r="16381" spans="1:7" x14ac:dyDescent="0.25">
      <c r="A16381" s="21" t="s">
        <v>2119</v>
      </c>
      <c r="B16381" s="25">
        <v>43262</v>
      </c>
      <c r="C16381" t="s">
        <v>1015</v>
      </c>
      <c r="D16381" t="s">
        <v>40</v>
      </c>
      <c r="E16381" s="26">
        <v>250</v>
      </c>
      <c r="G16381" t="s">
        <v>1666</v>
      </c>
    </row>
    <row r="16382" spans="1:7" x14ac:dyDescent="0.25">
      <c r="A16382" s="21" t="s">
        <v>2119</v>
      </c>
      <c r="B16382" s="25">
        <v>43262</v>
      </c>
      <c r="C16382" t="s">
        <v>1015</v>
      </c>
      <c r="D16382" t="s">
        <v>40</v>
      </c>
      <c r="E16382" s="26">
        <v>2315</v>
      </c>
      <c r="G16382" t="s">
        <v>5007</v>
      </c>
    </row>
    <row r="16383" spans="1:7" x14ac:dyDescent="0.25">
      <c r="A16383" s="21" t="s">
        <v>2119</v>
      </c>
      <c r="B16383" s="25">
        <v>43262</v>
      </c>
      <c r="C16383" t="s">
        <v>1015</v>
      </c>
      <c r="D16383" t="s">
        <v>40</v>
      </c>
      <c r="E16383" s="26">
        <v>3765</v>
      </c>
      <c r="G16383" t="s">
        <v>4805</v>
      </c>
    </row>
    <row r="16384" spans="1:7" x14ac:dyDescent="0.25">
      <c r="A16384" s="21" t="s">
        <v>2119</v>
      </c>
      <c r="B16384" s="25">
        <v>43262</v>
      </c>
      <c r="C16384" t="s">
        <v>1015</v>
      </c>
      <c r="D16384" t="s">
        <v>40</v>
      </c>
      <c r="E16384" s="26">
        <v>5365</v>
      </c>
      <c r="G16384" t="s">
        <v>4849</v>
      </c>
    </row>
    <row r="16385" spans="1:7" x14ac:dyDescent="0.25">
      <c r="A16385" s="21" t="s">
        <v>2119</v>
      </c>
      <c r="B16385" s="25">
        <v>43262</v>
      </c>
      <c r="C16385" t="s">
        <v>1015</v>
      </c>
      <c r="D16385" t="s">
        <v>1419</v>
      </c>
      <c r="E16385" s="26">
        <v>2500</v>
      </c>
      <c r="G16385" t="s">
        <v>4944</v>
      </c>
    </row>
    <row r="16386" spans="1:7" x14ac:dyDescent="0.25">
      <c r="A16386" s="21" t="s">
        <v>2119</v>
      </c>
      <c r="B16386" s="25">
        <v>43262</v>
      </c>
      <c r="C16386" t="s">
        <v>1015</v>
      </c>
      <c r="D16386" t="s">
        <v>1419</v>
      </c>
      <c r="E16386" s="26">
        <v>1900</v>
      </c>
      <c r="G16386" t="s">
        <v>4157</v>
      </c>
    </row>
    <row r="16387" spans="1:7" x14ac:dyDescent="0.25">
      <c r="A16387" s="21" t="s">
        <v>2119</v>
      </c>
      <c r="B16387" s="25">
        <v>43262</v>
      </c>
      <c r="C16387" t="s">
        <v>1015</v>
      </c>
      <c r="D16387" t="s">
        <v>1419</v>
      </c>
      <c r="E16387" s="26">
        <v>2800</v>
      </c>
      <c r="G16387" t="s">
        <v>4598</v>
      </c>
    </row>
    <row r="16388" spans="1:7" x14ac:dyDescent="0.25">
      <c r="A16388" s="21" t="s">
        <v>2119</v>
      </c>
      <c r="B16388" s="25">
        <v>43262</v>
      </c>
      <c r="C16388" t="s">
        <v>1015</v>
      </c>
      <c r="D16388" t="s">
        <v>2675</v>
      </c>
      <c r="E16388" s="26">
        <v>3000</v>
      </c>
      <c r="G16388" t="s">
        <v>4805</v>
      </c>
    </row>
    <row r="16389" spans="1:7" x14ac:dyDescent="0.25">
      <c r="A16389" s="21" t="s">
        <v>2119</v>
      </c>
      <c r="B16389" s="25">
        <v>43262</v>
      </c>
      <c r="C16389" t="s">
        <v>1015</v>
      </c>
      <c r="D16389" t="s">
        <v>937</v>
      </c>
      <c r="E16389" s="26">
        <v>200</v>
      </c>
      <c r="G16389" t="s">
        <v>4849</v>
      </c>
    </row>
    <row r="16390" spans="1:7" x14ac:dyDescent="0.25">
      <c r="A16390" s="21" t="s">
        <v>2119</v>
      </c>
      <c r="B16390" s="1">
        <v>43262</v>
      </c>
      <c r="C16390" t="s">
        <v>1230</v>
      </c>
      <c r="D16390" t="s">
        <v>5073</v>
      </c>
      <c r="E16390"/>
      <c r="F16390" s="9">
        <v>1310.5899999999999</v>
      </c>
      <c r="G16390" t="s">
        <v>4969</v>
      </c>
    </row>
    <row r="16391" spans="1:7" x14ac:dyDescent="0.25">
      <c r="A16391" s="21" t="s">
        <v>2119</v>
      </c>
      <c r="B16391" s="1">
        <v>43262</v>
      </c>
      <c r="C16391" t="s">
        <v>1230</v>
      </c>
      <c r="D16391" t="s">
        <v>5074</v>
      </c>
      <c r="E16391"/>
      <c r="F16391" s="9">
        <v>1788.36</v>
      </c>
      <c r="G16391" t="s">
        <v>4849</v>
      </c>
    </row>
    <row r="16392" spans="1:7" x14ac:dyDescent="0.25">
      <c r="A16392" s="21" t="s">
        <v>2119</v>
      </c>
      <c r="B16392" s="1">
        <v>43262</v>
      </c>
      <c r="C16392" t="s">
        <v>1230</v>
      </c>
      <c r="D16392" t="s">
        <v>5075</v>
      </c>
      <c r="E16392"/>
      <c r="F16392" s="9">
        <v>22.23</v>
      </c>
      <c r="G16392" t="s">
        <v>4969</v>
      </c>
    </row>
    <row r="16393" spans="1:7" x14ac:dyDescent="0.25">
      <c r="A16393" s="21" t="s">
        <v>2119</v>
      </c>
      <c r="B16393" s="25">
        <v>43263</v>
      </c>
      <c r="C16393" t="s">
        <v>1015</v>
      </c>
      <c r="D16393" t="s">
        <v>4985</v>
      </c>
      <c r="E16393" s="26">
        <v>200</v>
      </c>
      <c r="G16393" t="s">
        <v>2121</v>
      </c>
    </row>
    <row r="16394" spans="1:7" x14ac:dyDescent="0.25">
      <c r="A16394" s="21" t="s">
        <v>2119</v>
      </c>
      <c r="B16394" s="1">
        <v>43263</v>
      </c>
      <c r="C16394" t="s">
        <v>1230</v>
      </c>
      <c r="D16394" t="s">
        <v>5076</v>
      </c>
      <c r="E16394"/>
      <c r="F16394" s="9">
        <v>476.99</v>
      </c>
      <c r="G16394" t="s">
        <v>5036</v>
      </c>
    </row>
    <row r="16395" spans="1:7" x14ac:dyDescent="0.25">
      <c r="A16395" s="21" t="s">
        <v>2119</v>
      </c>
      <c r="B16395" s="1">
        <v>43263</v>
      </c>
      <c r="C16395" t="s">
        <v>6</v>
      </c>
      <c r="D16395" t="s">
        <v>5077</v>
      </c>
      <c r="E16395"/>
      <c r="F16395" s="9">
        <v>114.73</v>
      </c>
      <c r="G16395" t="s">
        <v>4805</v>
      </c>
    </row>
    <row r="16396" spans="1:7" x14ac:dyDescent="0.25">
      <c r="A16396" s="21" t="s">
        <v>2119</v>
      </c>
      <c r="B16396" s="1">
        <v>43263</v>
      </c>
      <c r="C16396" t="s">
        <v>6</v>
      </c>
      <c r="D16396" t="s">
        <v>5078</v>
      </c>
      <c r="E16396"/>
      <c r="F16396" s="9">
        <v>61.94</v>
      </c>
      <c r="G16396" t="s">
        <v>259</v>
      </c>
    </row>
    <row r="16397" spans="1:7" x14ac:dyDescent="0.25">
      <c r="A16397" s="21" t="s">
        <v>2119</v>
      </c>
      <c r="B16397" s="1">
        <v>43263</v>
      </c>
      <c r="C16397" t="s">
        <v>1230</v>
      </c>
      <c r="D16397"/>
      <c r="E16397"/>
      <c r="F16397" s="9">
        <v>-542.4</v>
      </c>
      <c r="G16397" t="s">
        <v>4874</v>
      </c>
    </row>
    <row r="16398" spans="1:7" x14ac:dyDescent="0.25">
      <c r="A16398" s="21" t="s">
        <v>2119</v>
      </c>
      <c r="B16398" s="1">
        <v>43263</v>
      </c>
      <c r="C16398">
        <v>3014551503</v>
      </c>
      <c r="D16398" t="s">
        <v>5079</v>
      </c>
      <c r="E16398"/>
      <c r="F16398" s="9">
        <v>187.16</v>
      </c>
      <c r="G16398" t="s">
        <v>4874</v>
      </c>
    </row>
    <row r="16399" spans="1:7" x14ac:dyDescent="0.25">
      <c r="A16399" s="21" t="s">
        <v>2119</v>
      </c>
      <c r="B16399" s="1">
        <v>43263</v>
      </c>
      <c r="C16399">
        <v>3014551503</v>
      </c>
      <c r="D16399" t="s">
        <v>5080</v>
      </c>
      <c r="E16399"/>
      <c r="F16399" s="9">
        <v>1197.24</v>
      </c>
      <c r="G16399" t="s">
        <v>4874</v>
      </c>
    </row>
    <row r="16400" spans="1:7" x14ac:dyDescent="0.25">
      <c r="A16400" s="21" t="s">
        <v>2119</v>
      </c>
      <c r="B16400" s="25">
        <v>43263</v>
      </c>
      <c r="C16400" t="s">
        <v>6</v>
      </c>
      <c r="D16400" t="s">
        <v>216</v>
      </c>
      <c r="F16400" s="26">
        <v>266.41000000000003</v>
      </c>
      <c r="G16400" t="s">
        <v>5405</v>
      </c>
    </row>
    <row r="16401" spans="1:7" x14ac:dyDescent="0.25">
      <c r="A16401" s="21" t="s">
        <v>2119</v>
      </c>
      <c r="B16401" s="25">
        <v>43264</v>
      </c>
      <c r="C16401" t="s">
        <v>1015</v>
      </c>
      <c r="D16401" t="s">
        <v>5032</v>
      </c>
      <c r="E16401" s="26">
        <v>2532.16</v>
      </c>
      <c r="G16401" t="s">
        <v>2121</v>
      </c>
    </row>
    <row r="16402" spans="1:7" x14ac:dyDescent="0.25">
      <c r="A16402" s="21" t="s">
        <v>2119</v>
      </c>
      <c r="B16402" s="25">
        <v>43264</v>
      </c>
      <c r="C16402" t="s">
        <v>1015</v>
      </c>
      <c r="D16402" t="s">
        <v>947</v>
      </c>
      <c r="E16402" s="26">
        <v>3560</v>
      </c>
      <c r="G16402" t="s">
        <v>4874</v>
      </c>
    </row>
    <row r="16403" spans="1:7" x14ac:dyDescent="0.25">
      <c r="A16403" s="21" t="s">
        <v>2119</v>
      </c>
      <c r="B16403" s="25">
        <v>43264</v>
      </c>
      <c r="C16403" t="s">
        <v>1015</v>
      </c>
      <c r="D16403" t="s">
        <v>947</v>
      </c>
      <c r="E16403" s="26">
        <v>1800</v>
      </c>
      <c r="G16403" t="s">
        <v>4598</v>
      </c>
    </row>
    <row r="16404" spans="1:7" x14ac:dyDescent="0.25">
      <c r="A16404" s="21" t="s">
        <v>2119</v>
      </c>
      <c r="B16404" s="25">
        <v>43264</v>
      </c>
      <c r="C16404" t="s">
        <v>1015</v>
      </c>
      <c r="D16404" t="s">
        <v>947</v>
      </c>
      <c r="E16404" s="26">
        <v>1760</v>
      </c>
      <c r="G16404" t="s">
        <v>5034</v>
      </c>
    </row>
    <row r="16405" spans="1:7" x14ac:dyDescent="0.25">
      <c r="A16405" s="21" t="s">
        <v>2119</v>
      </c>
      <c r="B16405" s="25">
        <v>43264</v>
      </c>
      <c r="C16405" t="s">
        <v>1015</v>
      </c>
      <c r="D16405" t="s">
        <v>947</v>
      </c>
      <c r="E16405" s="26">
        <v>1575</v>
      </c>
      <c r="G16405" t="s">
        <v>5035</v>
      </c>
    </row>
    <row r="16406" spans="1:7" x14ac:dyDescent="0.25">
      <c r="A16406" s="21" t="s">
        <v>2119</v>
      </c>
      <c r="B16406" s="25">
        <v>43264</v>
      </c>
      <c r="C16406" t="s">
        <v>1015</v>
      </c>
      <c r="D16406" t="s">
        <v>4808</v>
      </c>
      <c r="E16406" s="26">
        <v>1000</v>
      </c>
      <c r="G16406" t="s">
        <v>331</v>
      </c>
    </row>
    <row r="16407" spans="1:7" x14ac:dyDescent="0.25">
      <c r="A16407" s="21" t="s">
        <v>2119</v>
      </c>
      <c r="B16407" s="25">
        <v>43264</v>
      </c>
      <c r="C16407" t="s">
        <v>1015</v>
      </c>
      <c r="D16407" t="s">
        <v>4808</v>
      </c>
      <c r="E16407" s="26">
        <v>2320</v>
      </c>
      <c r="G16407" t="s">
        <v>4946</v>
      </c>
    </row>
    <row r="16408" spans="1:7" x14ac:dyDescent="0.25">
      <c r="A16408" s="21" t="s">
        <v>2119</v>
      </c>
      <c r="B16408" s="25">
        <v>43264</v>
      </c>
      <c r="C16408" t="s">
        <v>1015</v>
      </c>
      <c r="D16408" t="s">
        <v>4808</v>
      </c>
      <c r="E16408" s="26">
        <v>1080</v>
      </c>
      <c r="G16408" t="s">
        <v>4874</v>
      </c>
    </row>
    <row r="16409" spans="1:7" x14ac:dyDescent="0.25">
      <c r="A16409" s="21" t="s">
        <v>2119</v>
      </c>
      <c r="B16409" s="1">
        <v>43264</v>
      </c>
      <c r="C16409" t="s">
        <v>1230</v>
      </c>
      <c r="D16409" t="s">
        <v>5081</v>
      </c>
      <c r="E16409"/>
      <c r="F16409" s="9">
        <v>902.73</v>
      </c>
      <c r="G16409" t="s">
        <v>1144</v>
      </c>
    </row>
    <row r="16410" spans="1:7" x14ac:dyDescent="0.25">
      <c r="A16410" s="21" t="s">
        <v>2119</v>
      </c>
      <c r="B16410" s="1">
        <v>43264</v>
      </c>
      <c r="C16410" t="s">
        <v>6</v>
      </c>
      <c r="D16410" t="s">
        <v>5082</v>
      </c>
      <c r="E16410"/>
      <c r="F16410" s="9">
        <v>103.66</v>
      </c>
      <c r="G16410" t="s">
        <v>5316</v>
      </c>
    </row>
    <row r="16411" spans="1:7" x14ac:dyDescent="0.25">
      <c r="A16411" s="21" t="s">
        <v>2119</v>
      </c>
      <c r="B16411" s="1">
        <v>43264</v>
      </c>
      <c r="C16411" t="s">
        <v>1230</v>
      </c>
      <c r="D16411" t="s">
        <v>5083</v>
      </c>
      <c r="E16411"/>
      <c r="F16411" s="9">
        <v>942.89</v>
      </c>
      <c r="G16411" t="s">
        <v>4944</v>
      </c>
    </row>
    <row r="16412" spans="1:7" x14ac:dyDescent="0.25">
      <c r="A16412" s="21" t="s">
        <v>2119</v>
      </c>
      <c r="B16412" s="1">
        <v>43264</v>
      </c>
      <c r="C16412" t="s">
        <v>1230</v>
      </c>
      <c r="D16412"/>
      <c r="E16412"/>
      <c r="F16412" s="9">
        <v>-110.94</v>
      </c>
      <c r="G16412" t="s">
        <v>4874</v>
      </c>
    </row>
    <row r="16413" spans="1:7" x14ac:dyDescent="0.25">
      <c r="A16413" s="21" t="s">
        <v>2119</v>
      </c>
      <c r="B16413" s="1">
        <v>43264</v>
      </c>
      <c r="C16413">
        <v>3014551503</v>
      </c>
      <c r="D16413" t="s">
        <v>5084</v>
      </c>
      <c r="E16413"/>
      <c r="F16413" s="9">
        <v>631.27</v>
      </c>
      <c r="G16413" t="s">
        <v>4874</v>
      </c>
    </row>
    <row r="16414" spans="1:7" x14ac:dyDescent="0.25">
      <c r="A16414" s="21" t="s">
        <v>2119</v>
      </c>
      <c r="B16414" s="25">
        <v>43265</v>
      </c>
      <c r="C16414" t="s">
        <v>1015</v>
      </c>
      <c r="D16414" t="s">
        <v>263</v>
      </c>
      <c r="E16414" s="26">
        <v>360</v>
      </c>
      <c r="G16414" t="s">
        <v>2121</v>
      </c>
    </row>
    <row r="16415" spans="1:7" x14ac:dyDescent="0.25">
      <c r="A16415" s="21" t="s">
        <v>2119</v>
      </c>
      <c r="B16415" s="25">
        <v>43265</v>
      </c>
      <c r="C16415" t="s">
        <v>1015</v>
      </c>
      <c r="D16415" t="s">
        <v>255</v>
      </c>
      <c r="E16415" s="26">
        <v>2000</v>
      </c>
      <c r="G16415" t="s">
        <v>4969</v>
      </c>
    </row>
    <row r="16416" spans="1:7" x14ac:dyDescent="0.25">
      <c r="A16416" s="21" t="s">
        <v>2119</v>
      </c>
      <c r="B16416" s="25">
        <v>43265</v>
      </c>
      <c r="C16416" t="s">
        <v>1015</v>
      </c>
      <c r="D16416" t="s">
        <v>255</v>
      </c>
      <c r="E16416" s="26">
        <v>3000</v>
      </c>
      <c r="G16416" t="s">
        <v>4859</v>
      </c>
    </row>
    <row r="16417" spans="1:7" x14ac:dyDescent="0.25">
      <c r="A16417" s="21" t="s">
        <v>2119</v>
      </c>
      <c r="B16417" s="25">
        <v>43265</v>
      </c>
      <c r="C16417" t="s">
        <v>1015</v>
      </c>
      <c r="D16417" t="s">
        <v>255</v>
      </c>
      <c r="E16417" s="26">
        <v>75</v>
      </c>
      <c r="G16417" t="s">
        <v>356</v>
      </c>
    </row>
    <row r="16418" spans="1:7" x14ac:dyDescent="0.25">
      <c r="A16418" s="21" t="s">
        <v>2119</v>
      </c>
      <c r="B16418" s="25">
        <v>43265</v>
      </c>
      <c r="C16418" t="s">
        <v>1015</v>
      </c>
      <c r="D16418" t="s">
        <v>255</v>
      </c>
      <c r="E16418" s="26">
        <v>75</v>
      </c>
      <c r="G16418" t="s">
        <v>4598</v>
      </c>
    </row>
    <row r="16419" spans="1:7" x14ac:dyDescent="0.25">
      <c r="A16419" s="21" t="s">
        <v>2119</v>
      </c>
      <c r="B16419" s="25">
        <v>43265</v>
      </c>
      <c r="C16419" t="s">
        <v>1015</v>
      </c>
      <c r="D16419" t="s">
        <v>3404</v>
      </c>
      <c r="E16419" s="26">
        <v>700</v>
      </c>
      <c r="G16419" t="s">
        <v>4944</v>
      </c>
    </row>
    <row r="16420" spans="1:7" x14ac:dyDescent="0.25">
      <c r="A16420" s="21" t="s">
        <v>2119</v>
      </c>
      <c r="B16420" s="25">
        <v>43265</v>
      </c>
      <c r="C16420" t="s">
        <v>1015</v>
      </c>
      <c r="D16420" t="s">
        <v>3404</v>
      </c>
      <c r="E16420" s="26">
        <v>1325</v>
      </c>
      <c r="G16420" t="s">
        <v>3326</v>
      </c>
    </row>
    <row r="16421" spans="1:7" x14ac:dyDescent="0.25">
      <c r="A16421" s="21" t="s">
        <v>2119</v>
      </c>
      <c r="B16421" s="25">
        <v>43265</v>
      </c>
      <c r="C16421" t="s">
        <v>21</v>
      </c>
      <c r="D16421" t="s">
        <v>3002</v>
      </c>
      <c r="E16421" s="26">
        <v>2000</v>
      </c>
      <c r="G16421" t="s">
        <v>5406</v>
      </c>
    </row>
    <row r="16422" spans="1:7" x14ac:dyDescent="0.25">
      <c r="A16422" s="21" t="s">
        <v>2119</v>
      </c>
      <c r="B16422" s="1">
        <v>43265</v>
      </c>
      <c r="C16422" t="s">
        <v>6</v>
      </c>
      <c r="D16422" t="s">
        <v>5085</v>
      </c>
      <c r="E16422"/>
      <c r="F16422" s="9">
        <v>123.74</v>
      </c>
      <c r="G16422" t="s">
        <v>2426</v>
      </c>
    </row>
    <row r="16423" spans="1:7" x14ac:dyDescent="0.25">
      <c r="A16423" s="21" t="s">
        <v>2119</v>
      </c>
      <c r="B16423" s="1">
        <v>43265</v>
      </c>
      <c r="C16423" t="s">
        <v>1230</v>
      </c>
      <c r="D16423"/>
      <c r="E16423"/>
      <c r="F16423" s="9">
        <v>-166.12</v>
      </c>
      <c r="G16423" t="s">
        <v>1144</v>
      </c>
    </row>
    <row r="16424" spans="1:7" x14ac:dyDescent="0.25">
      <c r="A16424" s="21" t="s">
        <v>2119</v>
      </c>
      <c r="B16424" s="1">
        <v>43265</v>
      </c>
      <c r="C16424" t="s">
        <v>1230</v>
      </c>
      <c r="D16424" t="s">
        <v>5086</v>
      </c>
      <c r="E16424"/>
      <c r="F16424" s="9">
        <v>289.66000000000003</v>
      </c>
      <c r="G16424" t="s">
        <v>1144</v>
      </c>
    </row>
    <row r="16425" spans="1:7" x14ac:dyDescent="0.25">
      <c r="A16425" s="21" t="s">
        <v>2119</v>
      </c>
      <c r="B16425" s="1">
        <v>43265</v>
      </c>
      <c r="C16425" t="s">
        <v>1230</v>
      </c>
      <c r="D16425" t="s">
        <v>5087</v>
      </c>
      <c r="E16425"/>
      <c r="F16425" s="9">
        <v>167.85</v>
      </c>
      <c r="G16425" t="s">
        <v>4805</v>
      </c>
    </row>
    <row r="16426" spans="1:7" x14ac:dyDescent="0.25">
      <c r="A16426" s="21" t="s">
        <v>2119</v>
      </c>
      <c r="B16426" s="1">
        <v>43265</v>
      </c>
      <c r="C16426" t="s">
        <v>1230</v>
      </c>
      <c r="D16426" t="s">
        <v>5088</v>
      </c>
      <c r="E16426"/>
      <c r="F16426" s="9">
        <v>348.86</v>
      </c>
      <c r="G16426" t="s">
        <v>4944</v>
      </c>
    </row>
    <row r="16427" spans="1:7" x14ac:dyDescent="0.25">
      <c r="A16427" s="21" t="s">
        <v>2119</v>
      </c>
      <c r="B16427" s="1">
        <v>43265</v>
      </c>
      <c r="C16427" t="s">
        <v>1230</v>
      </c>
      <c r="D16427" t="s">
        <v>5067</v>
      </c>
      <c r="E16427"/>
      <c r="F16427" s="9">
        <v>-64.81</v>
      </c>
      <c r="G16427" t="s">
        <v>4805</v>
      </c>
    </row>
    <row r="16428" spans="1:7" x14ac:dyDescent="0.25">
      <c r="A16428" s="21" t="s">
        <v>2119</v>
      </c>
      <c r="B16428" s="1">
        <v>43265</v>
      </c>
      <c r="C16428" t="s">
        <v>1230</v>
      </c>
      <c r="D16428" t="s">
        <v>5089</v>
      </c>
      <c r="E16428"/>
      <c r="F16428" s="9">
        <v>1093.43</v>
      </c>
      <c r="G16428" t="s">
        <v>1144</v>
      </c>
    </row>
    <row r="16429" spans="1:7" x14ac:dyDescent="0.25">
      <c r="A16429" s="21" t="s">
        <v>2119</v>
      </c>
      <c r="B16429" s="1">
        <v>43265</v>
      </c>
      <c r="C16429" t="s">
        <v>1230</v>
      </c>
      <c r="D16429" t="s">
        <v>5090</v>
      </c>
      <c r="E16429"/>
      <c r="F16429" s="9">
        <v>242.52</v>
      </c>
      <c r="G16429" t="s">
        <v>4805</v>
      </c>
    </row>
    <row r="16430" spans="1:7" x14ac:dyDescent="0.25">
      <c r="A16430" s="21" t="s">
        <v>2119</v>
      </c>
      <c r="B16430" s="25">
        <v>43265</v>
      </c>
      <c r="C16430" t="s">
        <v>6</v>
      </c>
      <c r="D16430" t="s">
        <v>216</v>
      </c>
      <c r="F16430" s="26">
        <v>117.75</v>
      </c>
      <c r="G16430" t="s">
        <v>5406</v>
      </c>
    </row>
    <row r="16431" spans="1:7" x14ac:dyDescent="0.25">
      <c r="A16431" s="21" t="s">
        <v>2119</v>
      </c>
      <c r="B16431" s="25">
        <v>43266</v>
      </c>
      <c r="C16431" t="s">
        <v>21</v>
      </c>
      <c r="D16431" t="s">
        <v>5033</v>
      </c>
      <c r="E16431" s="26">
        <v>36.299999999999997</v>
      </c>
      <c r="G16431" t="s">
        <v>2121</v>
      </c>
    </row>
    <row r="16432" spans="1:7" x14ac:dyDescent="0.25">
      <c r="A16432" s="21" t="s">
        <v>2119</v>
      </c>
      <c r="B16432" s="1">
        <v>43266</v>
      </c>
      <c r="C16432" t="s">
        <v>1230</v>
      </c>
      <c r="D16432" t="s">
        <v>5091</v>
      </c>
      <c r="E16432"/>
      <c r="F16432" s="9">
        <v>51.75</v>
      </c>
      <c r="G16432" t="s">
        <v>5092</v>
      </c>
    </row>
    <row r="16433" spans="1:7" x14ac:dyDescent="0.25">
      <c r="A16433" s="21" t="s">
        <v>2119</v>
      </c>
      <c r="B16433" s="1">
        <v>43266</v>
      </c>
      <c r="C16433" t="s">
        <v>1230</v>
      </c>
      <c r="D16433" t="s">
        <v>5093</v>
      </c>
      <c r="E16433"/>
      <c r="F16433" s="9">
        <v>527.88</v>
      </c>
      <c r="G16433" t="s">
        <v>1666</v>
      </c>
    </row>
    <row r="16434" spans="1:7" x14ac:dyDescent="0.25">
      <c r="A16434" s="21" t="s">
        <v>2119</v>
      </c>
      <c r="B16434" s="1">
        <v>43266</v>
      </c>
      <c r="C16434">
        <v>3014551503</v>
      </c>
      <c r="D16434"/>
      <c r="E16434"/>
      <c r="F16434" s="9">
        <v>-407.64</v>
      </c>
      <c r="G16434" t="s">
        <v>4874</v>
      </c>
    </row>
    <row r="16435" spans="1:7" x14ac:dyDescent="0.25">
      <c r="A16435" s="21" t="s">
        <v>2119</v>
      </c>
      <c r="B16435" s="25">
        <v>43266</v>
      </c>
      <c r="C16435" t="s">
        <v>6</v>
      </c>
      <c r="D16435" t="s">
        <v>216</v>
      </c>
      <c r="F16435" s="26">
        <v>518.54</v>
      </c>
      <c r="G16435" t="s">
        <v>5406</v>
      </c>
    </row>
    <row r="16436" spans="1:7" x14ac:dyDescent="0.25">
      <c r="A16436" s="21" t="s">
        <v>2119</v>
      </c>
      <c r="B16436" s="20">
        <v>43267</v>
      </c>
      <c r="C16436" t="s">
        <v>6</v>
      </c>
      <c r="D16436" t="s">
        <v>5094</v>
      </c>
      <c r="E16436"/>
      <c r="F16436" s="9">
        <v>444.46</v>
      </c>
      <c r="G16436" t="s">
        <v>259</v>
      </c>
    </row>
    <row r="16437" spans="1:7" x14ac:dyDescent="0.25">
      <c r="A16437" s="21" t="s">
        <v>2119</v>
      </c>
      <c r="B16437" s="1">
        <v>43267</v>
      </c>
      <c r="C16437" t="s">
        <v>1230</v>
      </c>
      <c r="D16437" t="s">
        <v>5095</v>
      </c>
      <c r="E16437"/>
      <c r="F16437" s="9">
        <v>450.18</v>
      </c>
      <c r="G16437" t="s">
        <v>4805</v>
      </c>
    </row>
    <row r="16438" spans="1:7" x14ac:dyDescent="0.25">
      <c r="A16438" s="21" t="s">
        <v>2119</v>
      </c>
      <c r="B16438" s="1">
        <v>43267</v>
      </c>
      <c r="C16438" t="s">
        <v>1230</v>
      </c>
      <c r="D16438" t="s">
        <v>5096</v>
      </c>
      <c r="E16438"/>
      <c r="F16438" s="9">
        <v>893.33</v>
      </c>
      <c r="G16438" t="s">
        <v>4849</v>
      </c>
    </row>
    <row r="16439" spans="1:7" x14ac:dyDescent="0.25">
      <c r="A16439" s="21" t="s">
        <v>2119</v>
      </c>
      <c r="B16439" s="1">
        <v>43267</v>
      </c>
      <c r="C16439" t="s">
        <v>1230</v>
      </c>
      <c r="D16439" t="s">
        <v>5097</v>
      </c>
      <c r="E16439"/>
      <c r="F16439" s="9">
        <v>332.72</v>
      </c>
      <c r="G16439" t="s">
        <v>4969</v>
      </c>
    </row>
    <row r="16440" spans="1:7" x14ac:dyDescent="0.25">
      <c r="A16440" s="21" t="s">
        <v>2119</v>
      </c>
      <c r="B16440" s="25">
        <v>43269</v>
      </c>
      <c r="C16440" t="s">
        <v>1015</v>
      </c>
      <c r="D16440" t="s">
        <v>40</v>
      </c>
      <c r="E16440" s="26">
        <v>1130</v>
      </c>
      <c r="G16440" t="s">
        <v>1144</v>
      </c>
    </row>
    <row r="16441" spans="1:7" x14ac:dyDescent="0.25">
      <c r="A16441" s="21" t="s">
        <v>2119</v>
      </c>
      <c r="B16441" s="25">
        <v>43269</v>
      </c>
      <c r="C16441" t="s">
        <v>1015</v>
      </c>
      <c r="D16441" t="s">
        <v>40</v>
      </c>
      <c r="E16441" s="26">
        <v>1030</v>
      </c>
      <c r="G16441" t="s">
        <v>5036</v>
      </c>
    </row>
    <row r="16442" spans="1:7" x14ac:dyDescent="0.25">
      <c r="A16442" s="21" t="s">
        <v>2119</v>
      </c>
      <c r="B16442" s="25">
        <v>43269</v>
      </c>
      <c r="C16442" t="s">
        <v>1015</v>
      </c>
      <c r="D16442" t="s">
        <v>40</v>
      </c>
      <c r="E16442" s="26">
        <v>1220</v>
      </c>
      <c r="G16442" t="s">
        <v>4859</v>
      </c>
    </row>
    <row r="16443" spans="1:7" x14ac:dyDescent="0.25">
      <c r="A16443" s="21" t="s">
        <v>2119</v>
      </c>
      <c r="B16443" s="25">
        <v>43269</v>
      </c>
      <c r="C16443" t="s">
        <v>1015</v>
      </c>
      <c r="D16443" t="s">
        <v>40</v>
      </c>
      <c r="E16443" s="26">
        <v>2930</v>
      </c>
      <c r="G16443" t="s">
        <v>4849</v>
      </c>
    </row>
    <row r="16444" spans="1:7" x14ac:dyDescent="0.25">
      <c r="A16444" s="21" t="s">
        <v>2119</v>
      </c>
      <c r="B16444" s="25">
        <v>43269</v>
      </c>
      <c r="C16444" t="s">
        <v>1015</v>
      </c>
      <c r="D16444" t="s">
        <v>40</v>
      </c>
      <c r="E16444" s="26">
        <v>3960</v>
      </c>
      <c r="G16444" t="s">
        <v>4969</v>
      </c>
    </row>
    <row r="16445" spans="1:7" x14ac:dyDescent="0.25">
      <c r="A16445" s="21" t="s">
        <v>2119</v>
      </c>
      <c r="B16445" s="25">
        <v>43269</v>
      </c>
      <c r="C16445" t="s">
        <v>1015</v>
      </c>
      <c r="D16445" t="s">
        <v>4455</v>
      </c>
      <c r="E16445" s="26">
        <v>3500</v>
      </c>
      <c r="G16445" t="s">
        <v>4849</v>
      </c>
    </row>
    <row r="16446" spans="1:7" x14ac:dyDescent="0.25">
      <c r="A16446" s="21" t="s">
        <v>2119</v>
      </c>
      <c r="B16446" s="25">
        <v>43269</v>
      </c>
      <c r="C16446" t="s">
        <v>1015</v>
      </c>
      <c r="D16446" t="s">
        <v>1419</v>
      </c>
      <c r="E16446" s="26">
        <v>2800</v>
      </c>
      <c r="G16446" t="s">
        <v>4944</v>
      </c>
    </row>
    <row r="16447" spans="1:7" x14ac:dyDescent="0.25">
      <c r="A16447" s="21" t="s">
        <v>2119</v>
      </c>
      <c r="B16447" s="25">
        <v>43269</v>
      </c>
      <c r="C16447" t="s">
        <v>1015</v>
      </c>
      <c r="D16447" t="s">
        <v>1216</v>
      </c>
      <c r="E16447" s="26">
        <v>625</v>
      </c>
      <c r="G16447" t="s">
        <v>1144</v>
      </c>
    </row>
    <row r="16448" spans="1:7" x14ac:dyDescent="0.25">
      <c r="A16448" s="21" t="s">
        <v>2119</v>
      </c>
      <c r="B16448" s="25">
        <v>43269</v>
      </c>
      <c r="C16448" t="s">
        <v>1015</v>
      </c>
      <c r="D16448" t="s">
        <v>1216</v>
      </c>
      <c r="E16448" s="26">
        <v>125</v>
      </c>
      <c r="G16448" t="s">
        <v>5036</v>
      </c>
    </row>
    <row r="16449" spans="1:7" x14ac:dyDescent="0.25">
      <c r="A16449" s="21" t="s">
        <v>2119</v>
      </c>
      <c r="B16449" s="25">
        <v>43269</v>
      </c>
      <c r="C16449" t="s">
        <v>1015</v>
      </c>
      <c r="D16449" t="s">
        <v>1216</v>
      </c>
      <c r="E16449" s="26">
        <v>375</v>
      </c>
      <c r="G16449" t="s">
        <v>4805</v>
      </c>
    </row>
    <row r="16450" spans="1:7" x14ac:dyDescent="0.25">
      <c r="A16450" s="21" t="s">
        <v>2119</v>
      </c>
      <c r="B16450" s="25">
        <v>43269</v>
      </c>
      <c r="C16450" t="s">
        <v>1015</v>
      </c>
      <c r="D16450" t="s">
        <v>1216</v>
      </c>
      <c r="E16450" s="26">
        <v>187</v>
      </c>
      <c r="G16450" t="s">
        <v>4849</v>
      </c>
    </row>
    <row r="16451" spans="1:7" x14ac:dyDescent="0.25">
      <c r="A16451" s="21" t="s">
        <v>2119</v>
      </c>
      <c r="B16451" s="25">
        <v>43269</v>
      </c>
      <c r="C16451" t="s">
        <v>1015</v>
      </c>
      <c r="D16451" t="s">
        <v>1216</v>
      </c>
      <c r="E16451" s="26">
        <v>95</v>
      </c>
      <c r="G16451" t="s">
        <v>4504</v>
      </c>
    </row>
    <row r="16452" spans="1:7" x14ac:dyDescent="0.25">
      <c r="A16452" s="21" t="s">
        <v>2119</v>
      </c>
      <c r="B16452" s="25">
        <v>43269</v>
      </c>
      <c r="C16452" t="s">
        <v>1015</v>
      </c>
      <c r="D16452" t="s">
        <v>2675</v>
      </c>
      <c r="E16452" s="26">
        <v>3000</v>
      </c>
      <c r="G16452" t="s">
        <v>5007</v>
      </c>
    </row>
    <row r="16453" spans="1:7" x14ac:dyDescent="0.25">
      <c r="A16453" s="21" t="s">
        <v>2119</v>
      </c>
      <c r="B16453" s="25">
        <v>43269</v>
      </c>
      <c r="C16453" t="s">
        <v>1015</v>
      </c>
      <c r="D16453" t="s">
        <v>2675</v>
      </c>
      <c r="E16453" s="26">
        <v>3000</v>
      </c>
      <c r="G16453" t="s">
        <v>4849</v>
      </c>
    </row>
    <row r="16454" spans="1:7" x14ac:dyDescent="0.25">
      <c r="A16454" s="21" t="s">
        <v>2119</v>
      </c>
      <c r="B16454" s="25">
        <v>43269</v>
      </c>
      <c r="C16454" t="s">
        <v>1015</v>
      </c>
      <c r="D16454" t="s">
        <v>3507</v>
      </c>
      <c r="E16454" s="26">
        <v>1500</v>
      </c>
      <c r="G16454" t="s">
        <v>4805</v>
      </c>
    </row>
    <row r="16455" spans="1:7" x14ac:dyDescent="0.25">
      <c r="A16455" s="21" t="s">
        <v>2119</v>
      </c>
      <c r="B16455" s="25">
        <v>43269</v>
      </c>
      <c r="C16455" t="s">
        <v>1015</v>
      </c>
      <c r="D16455" t="s">
        <v>452</v>
      </c>
      <c r="E16455" s="26">
        <v>595</v>
      </c>
      <c r="G16455" t="s">
        <v>5036</v>
      </c>
    </row>
    <row r="16456" spans="1:7" x14ac:dyDescent="0.25">
      <c r="A16456" s="21" t="s">
        <v>2119</v>
      </c>
      <c r="B16456" s="25">
        <v>43269</v>
      </c>
      <c r="C16456" t="s">
        <v>1015</v>
      </c>
      <c r="D16456" t="s">
        <v>5037</v>
      </c>
      <c r="E16456" s="26">
        <v>2234.87</v>
      </c>
      <c r="G16456" t="s">
        <v>2121</v>
      </c>
    </row>
    <row r="16457" spans="1:7" x14ac:dyDescent="0.25">
      <c r="A16457" s="21" t="s">
        <v>2119</v>
      </c>
      <c r="B16457" s="25">
        <v>43269</v>
      </c>
      <c r="C16457" t="s">
        <v>21</v>
      </c>
      <c r="D16457" t="s">
        <v>40</v>
      </c>
      <c r="E16457" s="26">
        <v>500</v>
      </c>
      <c r="G16457" t="s">
        <v>259</v>
      </c>
    </row>
    <row r="16458" spans="1:7" x14ac:dyDescent="0.25">
      <c r="A16458" s="21" t="s">
        <v>2119</v>
      </c>
      <c r="B16458" s="25">
        <v>43269</v>
      </c>
      <c r="C16458" t="s">
        <v>21</v>
      </c>
      <c r="D16458" t="s">
        <v>40</v>
      </c>
      <c r="E16458" s="26">
        <v>300</v>
      </c>
      <c r="G16458" t="s">
        <v>2426</v>
      </c>
    </row>
    <row r="16459" spans="1:7" x14ac:dyDescent="0.25">
      <c r="A16459" s="21" t="s">
        <v>2119</v>
      </c>
      <c r="B16459" s="25">
        <v>43269</v>
      </c>
      <c r="C16459" t="s">
        <v>21</v>
      </c>
      <c r="D16459" t="s">
        <v>1216</v>
      </c>
      <c r="E16459" s="26">
        <v>150</v>
      </c>
      <c r="G16459" t="s">
        <v>259</v>
      </c>
    </row>
    <row r="16460" spans="1:7" x14ac:dyDescent="0.25">
      <c r="A16460" s="21" t="s">
        <v>2119</v>
      </c>
      <c r="B16460" s="25">
        <v>43269</v>
      </c>
      <c r="C16460" t="s">
        <v>21</v>
      </c>
      <c r="D16460" t="s">
        <v>1216</v>
      </c>
      <c r="E16460" s="26">
        <v>25</v>
      </c>
      <c r="G16460" t="s">
        <v>5406</v>
      </c>
    </row>
    <row r="16461" spans="1:7" x14ac:dyDescent="0.25">
      <c r="A16461" s="21" t="s">
        <v>2119</v>
      </c>
      <c r="B16461" s="1">
        <v>43269</v>
      </c>
      <c r="C16461" t="s">
        <v>1230</v>
      </c>
      <c r="D16461" t="s">
        <v>5098</v>
      </c>
      <c r="E16461"/>
      <c r="F16461" s="9">
        <v>127.28</v>
      </c>
      <c r="G16461" t="s">
        <v>4928</v>
      </c>
    </row>
    <row r="16462" spans="1:7" x14ac:dyDescent="0.25">
      <c r="A16462" s="21" t="s">
        <v>2119</v>
      </c>
      <c r="B16462" s="1">
        <v>43269</v>
      </c>
      <c r="C16462" t="s">
        <v>1230</v>
      </c>
      <c r="D16462" t="s">
        <v>5099</v>
      </c>
      <c r="E16462"/>
      <c r="F16462" s="9">
        <v>223.76</v>
      </c>
      <c r="G16462" t="s">
        <v>5100</v>
      </c>
    </row>
    <row r="16463" spans="1:7" x14ac:dyDescent="0.25">
      <c r="A16463" s="21" t="s">
        <v>2119</v>
      </c>
      <c r="B16463" s="1">
        <v>43269</v>
      </c>
      <c r="C16463" t="s">
        <v>1230</v>
      </c>
      <c r="D16463" t="s">
        <v>5101</v>
      </c>
      <c r="E16463"/>
      <c r="F16463" s="9">
        <v>420.87</v>
      </c>
      <c r="G16463" t="s">
        <v>4972</v>
      </c>
    </row>
    <row r="16464" spans="1:7" x14ac:dyDescent="0.25">
      <c r="A16464" s="21" t="s">
        <v>2119</v>
      </c>
      <c r="B16464" s="25">
        <v>43269</v>
      </c>
      <c r="C16464" t="s">
        <v>6</v>
      </c>
      <c r="D16464" t="s">
        <v>216</v>
      </c>
      <c r="F16464" s="26">
        <v>355.68</v>
      </c>
      <c r="G16464" t="s">
        <v>4969</v>
      </c>
    </row>
    <row r="16465" spans="1:7" x14ac:dyDescent="0.25">
      <c r="A16465" s="21" t="s">
        <v>2119</v>
      </c>
      <c r="B16465" s="25">
        <v>43270</v>
      </c>
      <c r="C16465" t="s">
        <v>1015</v>
      </c>
      <c r="D16465" t="s">
        <v>4985</v>
      </c>
      <c r="E16465" s="26">
        <v>200</v>
      </c>
      <c r="G16465" t="s">
        <v>2121</v>
      </c>
    </row>
    <row r="16466" spans="1:7" x14ac:dyDescent="0.25">
      <c r="A16466" s="21" t="s">
        <v>2119</v>
      </c>
      <c r="B16466" s="25">
        <v>43270</v>
      </c>
      <c r="C16466" t="s">
        <v>21</v>
      </c>
      <c r="D16466" t="s">
        <v>3002</v>
      </c>
      <c r="E16466" s="26">
        <v>1100</v>
      </c>
      <c r="G16466" t="s">
        <v>5406</v>
      </c>
    </row>
    <row r="16467" spans="1:7" x14ac:dyDescent="0.25">
      <c r="A16467" s="21" t="s">
        <v>2119</v>
      </c>
      <c r="B16467" s="1">
        <v>43270</v>
      </c>
      <c r="C16467" t="s">
        <v>1230</v>
      </c>
      <c r="D16467" t="s">
        <v>5102</v>
      </c>
      <c r="E16467"/>
      <c r="F16467" s="9">
        <v>136.76</v>
      </c>
      <c r="G16467" t="s">
        <v>4928</v>
      </c>
    </row>
    <row r="16468" spans="1:7" x14ac:dyDescent="0.25">
      <c r="A16468" s="21" t="s">
        <v>2119</v>
      </c>
      <c r="B16468" s="1">
        <v>43270</v>
      </c>
      <c r="C16468" t="s">
        <v>1230</v>
      </c>
      <c r="D16468" t="s">
        <v>5103</v>
      </c>
      <c r="E16468"/>
      <c r="F16468" s="9">
        <v>107.93</v>
      </c>
      <c r="G16468" t="s">
        <v>4928</v>
      </c>
    </row>
    <row r="16469" spans="1:7" x14ac:dyDescent="0.25">
      <c r="A16469" s="21" t="s">
        <v>2119</v>
      </c>
      <c r="B16469" s="1">
        <v>43270</v>
      </c>
      <c r="C16469" t="s">
        <v>6</v>
      </c>
      <c r="D16469" t="s">
        <v>5104</v>
      </c>
      <c r="E16469"/>
      <c r="F16469" s="9">
        <v>889.49</v>
      </c>
      <c r="G16469" t="s">
        <v>286</v>
      </c>
    </row>
    <row r="16470" spans="1:7" x14ac:dyDescent="0.25">
      <c r="A16470" s="21" t="s">
        <v>2119</v>
      </c>
      <c r="B16470" s="1">
        <v>43270</v>
      </c>
      <c r="C16470">
        <v>3014551503</v>
      </c>
      <c r="D16470"/>
      <c r="E16470"/>
      <c r="F16470" s="9">
        <v>-174.43</v>
      </c>
      <c r="G16470" t="s">
        <v>4874</v>
      </c>
    </row>
    <row r="16471" spans="1:7" x14ac:dyDescent="0.25">
      <c r="A16471" s="21" t="s">
        <v>2119</v>
      </c>
      <c r="B16471" s="1">
        <v>43270</v>
      </c>
      <c r="C16471" t="s">
        <v>1230</v>
      </c>
      <c r="D16471" t="s">
        <v>5105</v>
      </c>
      <c r="E16471"/>
      <c r="F16471" s="9">
        <v>2049.29</v>
      </c>
      <c r="G16471" t="s">
        <v>4944</v>
      </c>
    </row>
    <row r="16472" spans="1:7" x14ac:dyDescent="0.25">
      <c r="A16472" s="21" t="s">
        <v>2119</v>
      </c>
      <c r="B16472" s="1">
        <v>43270</v>
      </c>
      <c r="C16472" t="s">
        <v>1230</v>
      </c>
      <c r="D16472" t="s">
        <v>5106</v>
      </c>
      <c r="E16472"/>
      <c r="F16472" s="9">
        <v>862.07</v>
      </c>
      <c r="G16472" t="s">
        <v>4849</v>
      </c>
    </row>
    <row r="16473" spans="1:7" x14ac:dyDescent="0.25">
      <c r="A16473" s="21" t="s">
        <v>2119</v>
      </c>
      <c r="B16473" s="1">
        <v>43270</v>
      </c>
      <c r="C16473" t="s">
        <v>1230</v>
      </c>
      <c r="D16473" t="s">
        <v>5107</v>
      </c>
      <c r="E16473"/>
      <c r="F16473" s="9">
        <v>980.91</v>
      </c>
      <c r="G16473" t="s">
        <v>4969</v>
      </c>
    </row>
    <row r="16474" spans="1:7" x14ac:dyDescent="0.25">
      <c r="A16474" s="21" t="s">
        <v>2119</v>
      </c>
      <c r="B16474" s="1">
        <v>43271</v>
      </c>
      <c r="C16474" t="s">
        <v>6</v>
      </c>
      <c r="D16474" t="s">
        <v>5108</v>
      </c>
      <c r="E16474"/>
      <c r="F16474" s="9">
        <v>184.34</v>
      </c>
      <c r="G16474" t="s">
        <v>286</v>
      </c>
    </row>
    <row r="16475" spans="1:7" x14ac:dyDescent="0.25">
      <c r="A16475" s="21" t="s">
        <v>2119</v>
      </c>
      <c r="B16475" s="1">
        <v>43271</v>
      </c>
      <c r="C16475" t="s">
        <v>1230</v>
      </c>
      <c r="D16475" t="s">
        <v>5109</v>
      </c>
      <c r="E16475"/>
      <c r="F16475" s="9">
        <v>383.98</v>
      </c>
      <c r="G16475" t="s">
        <v>5110</v>
      </c>
    </row>
    <row r="16476" spans="1:7" x14ac:dyDescent="0.25">
      <c r="A16476" s="21" t="s">
        <v>2119</v>
      </c>
      <c r="B16476" s="1">
        <v>43271</v>
      </c>
      <c r="C16476" t="s">
        <v>1230</v>
      </c>
      <c r="D16476" t="s">
        <v>5064</v>
      </c>
      <c r="E16476"/>
      <c r="F16476" s="9">
        <v>-109</v>
      </c>
      <c r="G16476" t="s">
        <v>4969</v>
      </c>
    </row>
    <row r="16477" spans="1:7" x14ac:dyDescent="0.25">
      <c r="A16477" s="21" t="s">
        <v>2119</v>
      </c>
      <c r="B16477" s="1">
        <v>43271</v>
      </c>
      <c r="C16477">
        <v>3014551503</v>
      </c>
      <c r="D16477" t="s">
        <v>5064</v>
      </c>
      <c r="E16477"/>
      <c r="F16477" s="9">
        <v>99</v>
      </c>
      <c r="G16477" t="s">
        <v>4805</v>
      </c>
    </row>
    <row r="16478" spans="1:7" x14ac:dyDescent="0.25">
      <c r="A16478" s="21" t="s">
        <v>2119</v>
      </c>
      <c r="B16478" s="1">
        <v>43271</v>
      </c>
      <c r="C16478" t="s">
        <v>1230</v>
      </c>
      <c r="D16478" t="s">
        <v>5111</v>
      </c>
      <c r="E16478"/>
      <c r="F16478" s="9">
        <v>1106.8499999999999</v>
      </c>
      <c r="G16478" t="s">
        <v>4969</v>
      </c>
    </row>
    <row r="16479" spans="1:7" x14ac:dyDescent="0.25">
      <c r="A16479" s="21" t="s">
        <v>2119</v>
      </c>
      <c r="B16479" s="1">
        <v>43271</v>
      </c>
      <c r="C16479" t="s">
        <v>1230</v>
      </c>
      <c r="D16479" t="s">
        <v>5112</v>
      </c>
      <c r="E16479"/>
      <c r="F16479" s="9">
        <v>75.819999999999993</v>
      </c>
      <c r="G16479" t="s">
        <v>5113</v>
      </c>
    </row>
    <row r="16480" spans="1:7" x14ac:dyDescent="0.25">
      <c r="A16480" s="21" t="s">
        <v>2119</v>
      </c>
      <c r="B16480" s="25">
        <v>43272</v>
      </c>
      <c r="C16480" t="s">
        <v>1015</v>
      </c>
      <c r="D16480" t="s">
        <v>65</v>
      </c>
      <c r="E16480" s="26">
        <v>8000</v>
      </c>
      <c r="G16480" t="s">
        <v>4805</v>
      </c>
    </row>
    <row r="16481" spans="1:7" x14ac:dyDescent="0.25">
      <c r="A16481" s="21" t="s">
        <v>2119</v>
      </c>
      <c r="B16481" s="1">
        <v>43272</v>
      </c>
      <c r="C16481" t="s">
        <v>1230</v>
      </c>
      <c r="D16481" t="s">
        <v>5114</v>
      </c>
      <c r="E16481"/>
      <c r="F16481" s="9">
        <v>1417.13</v>
      </c>
      <c r="G16481" t="s">
        <v>4849</v>
      </c>
    </row>
    <row r="16482" spans="1:7" x14ac:dyDescent="0.25">
      <c r="A16482" s="21" t="s">
        <v>2119</v>
      </c>
      <c r="B16482" s="25">
        <v>43272</v>
      </c>
      <c r="C16482" t="s">
        <v>6</v>
      </c>
      <c r="D16482" t="s">
        <v>1112</v>
      </c>
      <c r="F16482" s="26">
        <v>408.51</v>
      </c>
      <c r="G16482" t="s">
        <v>4969</v>
      </c>
    </row>
    <row r="16483" spans="1:7" x14ac:dyDescent="0.25">
      <c r="A16483" s="21" t="s">
        <v>2119</v>
      </c>
      <c r="B16483" s="25">
        <v>43273</v>
      </c>
      <c r="C16483" t="s">
        <v>1015</v>
      </c>
      <c r="D16483" t="s">
        <v>1216</v>
      </c>
      <c r="E16483" s="26">
        <v>250</v>
      </c>
      <c r="G16483" t="s">
        <v>4849</v>
      </c>
    </row>
    <row r="16484" spans="1:7" x14ac:dyDescent="0.25">
      <c r="A16484" s="21" t="s">
        <v>2119</v>
      </c>
      <c r="B16484" s="25">
        <v>43273</v>
      </c>
      <c r="C16484" t="s">
        <v>1015</v>
      </c>
      <c r="D16484" t="s">
        <v>1216</v>
      </c>
      <c r="E16484" s="26">
        <v>50</v>
      </c>
      <c r="G16484" t="s">
        <v>4944</v>
      </c>
    </row>
    <row r="16485" spans="1:7" x14ac:dyDescent="0.25">
      <c r="A16485" s="21" t="s">
        <v>2119</v>
      </c>
      <c r="B16485" s="25">
        <v>43273</v>
      </c>
      <c r="C16485" t="s">
        <v>1015</v>
      </c>
      <c r="D16485" t="s">
        <v>3404</v>
      </c>
      <c r="E16485" s="26">
        <v>1400</v>
      </c>
      <c r="G16485" t="s">
        <v>4944</v>
      </c>
    </row>
    <row r="16486" spans="1:7" x14ac:dyDescent="0.25">
      <c r="A16486" s="21" t="s">
        <v>2119</v>
      </c>
      <c r="B16486" s="25">
        <v>43273</v>
      </c>
      <c r="C16486" t="s">
        <v>1015</v>
      </c>
      <c r="D16486" t="s">
        <v>3404</v>
      </c>
      <c r="E16486" s="26">
        <v>350</v>
      </c>
      <c r="G16486" t="s">
        <v>4805</v>
      </c>
    </row>
    <row r="16487" spans="1:7" x14ac:dyDescent="0.25">
      <c r="A16487" s="21" t="s">
        <v>2119</v>
      </c>
      <c r="B16487" s="1">
        <v>43273</v>
      </c>
      <c r="C16487" t="s">
        <v>6</v>
      </c>
      <c r="D16487" t="s">
        <v>5115</v>
      </c>
      <c r="E16487"/>
      <c r="F16487" s="9">
        <v>146.91999999999999</v>
      </c>
      <c r="G16487" t="s">
        <v>5038</v>
      </c>
    </row>
    <row r="16488" spans="1:7" x14ac:dyDescent="0.25">
      <c r="A16488" s="21" t="s">
        <v>2119</v>
      </c>
      <c r="B16488" s="1">
        <v>43273</v>
      </c>
      <c r="C16488" t="s">
        <v>1230</v>
      </c>
      <c r="D16488" t="s">
        <v>5116</v>
      </c>
      <c r="E16488"/>
      <c r="F16488" s="9">
        <v>1013.07</v>
      </c>
      <c r="G16488" t="s">
        <v>4849</v>
      </c>
    </row>
    <row r="16489" spans="1:7" x14ac:dyDescent="0.25">
      <c r="A16489" s="21" t="s">
        <v>2119</v>
      </c>
      <c r="B16489" s="1">
        <v>43273</v>
      </c>
      <c r="C16489" t="s">
        <v>1230</v>
      </c>
      <c r="D16489" t="s">
        <v>5117</v>
      </c>
      <c r="E16489"/>
      <c r="F16489" s="9">
        <v>307.8</v>
      </c>
      <c r="G16489" t="s">
        <v>4969</v>
      </c>
    </row>
    <row r="16490" spans="1:7" x14ac:dyDescent="0.25">
      <c r="A16490" s="21" t="s">
        <v>2119</v>
      </c>
      <c r="B16490" s="1">
        <v>43273</v>
      </c>
      <c r="C16490" t="s">
        <v>6</v>
      </c>
      <c r="D16490" t="s">
        <v>5118</v>
      </c>
      <c r="E16490"/>
      <c r="F16490" s="9">
        <v>323.20999999999998</v>
      </c>
      <c r="G16490" t="s">
        <v>259</v>
      </c>
    </row>
    <row r="16491" spans="1:7" x14ac:dyDescent="0.25">
      <c r="A16491" s="21" t="s">
        <v>2119</v>
      </c>
      <c r="B16491" s="25">
        <v>43273</v>
      </c>
      <c r="C16491" t="s">
        <v>6</v>
      </c>
      <c r="D16491" t="s">
        <v>3709</v>
      </c>
      <c r="F16491" s="26">
        <v>269.62</v>
      </c>
      <c r="G16491" t="s">
        <v>5405</v>
      </c>
    </row>
    <row r="16492" spans="1:7" x14ac:dyDescent="0.25">
      <c r="A16492" s="21" t="s">
        <v>2119</v>
      </c>
      <c r="B16492" s="25">
        <v>43273</v>
      </c>
      <c r="C16492" t="s">
        <v>6</v>
      </c>
      <c r="D16492" t="s">
        <v>3709</v>
      </c>
      <c r="F16492" s="26">
        <v>1898.51</v>
      </c>
      <c r="G16492" t="s">
        <v>5405</v>
      </c>
    </row>
    <row r="16493" spans="1:7" x14ac:dyDescent="0.25">
      <c r="A16493" s="21" t="s">
        <v>2119</v>
      </c>
      <c r="B16493" s="1">
        <v>43274</v>
      </c>
      <c r="C16493" t="s">
        <v>1230</v>
      </c>
      <c r="D16493" t="s">
        <v>5119</v>
      </c>
      <c r="E16493"/>
      <c r="F16493" s="9">
        <v>645.51</v>
      </c>
      <c r="G16493" t="s">
        <v>4849</v>
      </c>
    </row>
    <row r="16494" spans="1:7" x14ac:dyDescent="0.25">
      <c r="A16494" s="21" t="s">
        <v>2119</v>
      </c>
      <c r="B16494" s="25">
        <v>43276</v>
      </c>
      <c r="C16494" t="s">
        <v>1015</v>
      </c>
      <c r="D16494" t="s">
        <v>40</v>
      </c>
      <c r="E16494" s="26">
        <v>4135</v>
      </c>
      <c r="G16494" t="s">
        <v>4849</v>
      </c>
    </row>
    <row r="16495" spans="1:7" x14ac:dyDescent="0.25">
      <c r="A16495" s="21" t="s">
        <v>2119</v>
      </c>
      <c r="B16495" s="25">
        <v>43276</v>
      </c>
      <c r="C16495" t="s">
        <v>1015</v>
      </c>
      <c r="D16495" t="s">
        <v>40</v>
      </c>
      <c r="E16495" s="26">
        <v>2760</v>
      </c>
      <c r="G16495" t="s">
        <v>4969</v>
      </c>
    </row>
    <row r="16496" spans="1:7" x14ac:dyDescent="0.25">
      <c r="A16496" s="21" t="s">
        <v>2119</v>
      </c>
      <c r="B16496" s="25">
        <v>43276</v>
      </c>
      <c r="C16496" t="s">
        <v>1015</v>
      </c>
      <c r="D16496" t="s">
        <v>40</v>
      </c>
      <c r="E16496" s="26">
        <v>1040</v>
      </c>
      <c r="G16496" t="s">
        <v>3400</v>
      </c>
    </row>
    <row r="16497" spans="1:7" x14ac:dyDescent="0.25">
      <c r="A16497" s="21" t="s">
        <v>2119</v>
      </c>
      <c r="B16497" s="25">
        <v>43276</v>
      </c>
      <c r="C16497" t="s">
        <v>1015</v>
      </c>
      <c r="D16497" t="s">
        <v>40</v>
      </c>
      <c r="E16497" s="26">
        <v>1960</v>
      </c>
      <c r="G16497" t="s">
        <v>259</v>
      </c>
    </row>
    <row r="16498" spans="1:7" x14ac:dyDescent="0.25">
      <c r="A16498" s="21" t="s">
        <v>2119</v>
      </c>
      <c r="B16498" s="25">
        <v>43276</v>
      </c>
      <c r="C16498" t="s">
        <v>1015</v>
      </c>
      <c r="D16498" t="s">
        <v>40</v>
      </c>
      <c r="E16498" s="26">
        <v>1285</v>
      </c>
      <c r="G16498" t="s">
        <v>286</v>
      </c>
    </row>
    <row r="16499" spans="1:7" x14ac:dyDescent="0.25">
      <c r="A16499" s="21" t="s">
        <v>2119</v>
      </c>
      <c r="B16499" s="25">
        <v>43276</v>
      </c>
      <c r="C16499" t="s">
        <v>1015</v>
      </c>
      <c r="D16499" t="s">
        <v>1419</v>
      </c>
      <c r="E16499" s="26">
        <v>3500</v>
      </c>
      <c r="G16499" t="s">
        <v>4944</v>
      </c>
    </row>
    <row r="16500" spans="1:7" x14ac:dyDescent="0.25">
      <c r="A16500" s="21" t="s">
        <v>2119</v>
      </c>
      <c r="B16500" s="25">
        <v>43276</v>
      </c>
      <c r="C16500" t="s">
        <v>1015</v>
      </c>
      <c r="D16500" t="s">
        <v>3507</v>
      </c>
      <c r="E16500" s="26">
        <v>2115</v>
      </c>
      <c r="G16500" t="s">
        <v>4969</v>
      </c>
    </row>
    <row r="16501" spans="1:7" x14ac:dyDescent="0.25">
      <c r="A16501" s="21" t="s">
        <v>2119</v>
      </c>
      <c r="B16501" s="25">
        <v>43276</v>
      </c>
      <c r="C16501" t="s">
        <v>1015</v>
      </c>
      <c r="D16501" t="s">
        <v>3507</v>
      </c>
      <c r="E16501" s="26">
        <v>1900</v>
      </c>
      <c r="G16501" t="s">
        <v>4805</v>
      </c>
    </row>
    <row r="16502" spans="1:7" x14ac:dyDescent="0.25">
      <c r="A16502" s="21" t="s">
        <v>2119</v>
      </c>
      <c r="B16502" s="1">
        <v>43276</v>
      </c>
      <c r="C16502" t="s">
        <v>1230</v>
      </c>
      <c r="D16502" t="s">
        <v>5120</v>
      </c>
      <c r="E16502"/>
      <c r="F16502" s="9">
        <v>351.12</v>
      </c>
      <c r="G16502" t="s">
        <v>4849</v>
      </c>
    </row>
    <row r="16503" spans="1:7" x14ac:dyDescent="0.25">
      <c r="A16503" s="21" t="s">
        <v>2119</v>
      </c>
      <c r="B16503" s="1">
        <v>43276</v>
      </c>
      <c r="C16503" t="s">
        <v>6</v>
      </c>
      <c r="D16503" t="s">
        <v>5121</v>
      </c>
      <c r="E16503"/>
      <c r="F16503" s="9">
        <v>293.25</v>
      </c>
      <c r="G16503" t="s">
        <v>259</v>
      </c>
    </row>
    <row r="16504" spans="1:7" x14ac:dyDescent="0.25">
      <c r="A16504" s="21" t="s">
        <v>2119</v>
      </c>
      <c r="B16504" s="1">
        <v>43276</v>
      </c>
      <c r="C16504" t="s">
        <v>1230</v>
      </c>
      <c r="D16504" t="s">
        <v>5122</v>
      </c>
      <c r="E16504"/>
      <c r="F16504" s="9">
        <v>707.45</v>
      </c>
      <c r="G16504" t="s">
        <v>4849</v>
      </c>
    </row>
    <row r="16505" spans="1:7" x14ac:dyDescent="0.25">
      <c r="A16505" s="21" t="s">
        <v>2119</v>
      </c>
      <c r="B16505" s="25">
        <v>43276</v>
      </c>
      <c r="C16505" t="s">
        <v>6</v>
      </c>
      <c r="D16505" t="s">
        <v>216</v>
      </c>
      <c r="F16505" s="26">
        <v>491</v>
      </c>
      <c r="G16505" t="s">
        <v>5038</v>
      </c>
    </row>
    <row r="16506" spans="1:7" x14ac:dyDescent="0.25">
      <c r="A16506" s="21" t="s">
        <v>2119</v>
      </c>
      <c r="B16506" s="25">
        <v>43276</v>
      </c>
      <c r="C16506" t="s">
        <v>6</v>
      </c>
      <c r="D16506" t="s">
        <v>216</v>
      </c>
      <c r="F16506" s="26">
        <v>518.54</v>
      </c>
      <c r="G16506" t="s">
        <v>5405</v>
      </c>
    </row>
    <row r="16507" spans="1:7" x14ac:dyDescent="0.25">
      <c r="A16507" s="21" t="s">
        <v>2119</v>
      </c>
      <c r="B16507" s="25">
        <v>43276</v>
      </c>
      <c r="C16507" t="s">
        <v>6</v>
      </c>
      <c r="D16507" t="s">
        <v>3709</v>
      </c>
      <c r="F16507" s="26">
        <v>373.04</v>
      </c>
      <c r="G16507" t="s">
        <v>5405</v>
      </c>
    </row>
    <row r="16508" spans="1:7" x14ac:dyDescent="0.25">
      <c r="A16508" s="21" t="s">
        <v>2119</v>
      </c>
      <c r="B16508" s="25">
        <v>43277</v>
      </c>
      <c r="C16508" t="s">
        <v>1015</v>
      </c>
      <c r="D16508" t="s">
        <v>4985</v>
      </c>
      <c r="E16508" s="26">
        <v>200</v>
      </c>
      <c r="G16508" t="s">
        <v>2121</v>
      </c>
    </row>
    <row r="16509" spans="1:7" x14ac:dyDescent="0.25">
      <c r="A16509" s="21" t="s">
        <v>2119</v>
      </c>
      <c r="B16509" s="25">
        <v>43277</v>
      </c>
      <c r="C16509" t="s">
        <v>1015</v>
      </c>
      <c r="D16509" t="s">
        <v>4455</v>
      </c>
      <c r="E16509" s="26">
        <v>2000</v>
      </c>
      <c r="G16509" t="s">
        <v>4849</v>
      </c>
    </row>
    <row r="16510" spans="1:7" x14ac:dyDescent="0.25">
      <c r="A16510" s="21" t="s">
        <v>2119</v>
      </c>
      <c r="B16510" s="25">
        <v>43277</v>
      </c>
      <c r="C16510" t="s">
        <v>1015</v>
      </c>
      <c r="D16510" t="s">
        <v>4455</v>
      </c>
      <c r="E16510" s="26">
        <v>5000</v>
      </c>
      <c r="G16510" t="s">
        <v>3400</v>
      </c>
    </row>
    <row r="16511" spans="1:7" x14ac:dyDescent="0.25">
      <c r="A16511" s="21" t="s">
        <v>2119</v>
      </c>
      <c r="B16511" s="25">
        <v>43277</v>
      </c>
      <c r="C16511" t="s">
        <v>1015</v>
      </c>
      <c r="D16511" t="s">
        <v>3002</v>
      </c>
      <c r="E16511" s="26">
        <v>2000</v>
      </c>
      <c r="G16511" t="s">
        <v>5405</v>
      </c>
    </row>
    <row r="16512" spans="1:7" x14ac:dyDescent="0.25">
      <c r="A16512" s="21" t="s">
        <v>2119</v>
      </c>
      <c r="B16512" s="25">
        <v>43277</v>
      </c>
      <c r="C16512" t="s">
        <v>1015</v>
      </c>
      <c r="D16512" t="s">
        <v>3002</v>
      </c>
      <c r="E16512" s="26">
        <v>1800</v>
      </c>
      <c r="G16512" t="s">
        <v>5038</v>
      </c>
    </row>
    <row r="16513" spans="1:7" x14ac:dyDescent="0.25">
      <c r="A16513" s="21" t="s">
        <v>2119</v>
      </c>
      <c r="B16513" s="1">
        <v>43277</v>
      </c>
      <c r="C16513" t="s">
        <v>6</v>
      </c>
      <c r="D16513" t="s">
        <v>5123</v>
      </c>
      <c r="E16513"/>
      <c r="F16513" s="9">
        <v>447.47</v>
      </c>
      <c r="G16513" t="s">
        <v>259</v>
      </c>
    </row>
    <row r="16514" spans="1:7" x14ac:dyDescent="0.25">
      <c r="A16514" s="21" t="s">
        <v>2119</v>
      </c>
      <c r="B16514" s="1">
        <v>43277</v>
      </c>
      <c r="C16514" t="s">
        <v>1230</v>
      </c>
      <c r="D16514" t="s">
        <v>5124</v>
      </c>
      <c r="E16514"/>
      <c r="F16514" s="9">
        <v>30.66</v>
      </c>
      <c r="G16514" t="s">
        <v>4944</v>
      </c>
    </row>
    <row r="16515" spans="1:7" x14ac:dyDescent="0.25">
      <c r="A16515" s="21" t="s">
        <v>2119</v>
      </c>
      <c r="B16515" s="1">
        <v>43277</v>
      </c>
      <c r="C16515" t="s">
        <v>1230</v>
      </c>
      <c r="D16515" t="s">
        <v>5125</v>
      </c>
      <c r="E16515"/>
      <c r="F16515" s="9">
        <v>426.6</v>
      </c>
      <c r="G16515" t="s">
        <v>4849</v>
      </c>
    </row>
    <row r="16516" spans="1:7" x14ac:dyDescent="0.25">
      <c r="A16516" s="21" t="s">
        <v>2119</v>
      </c>
      <c r="B16516" s="1">
        <v>43277</v>
      </c>
      <c r="C16516" t="s">
        <v>1230</v>
      </c>
      <c r="D16516" t="s">
        <v>5126</v>
      </c>
      <c r="E16516"/>
      <c r="F16516" s="9">
        <v>174.57</v>
      </c>
      <c r="G16516" t="s">
        <v>4969</v>
      </c>
    </row>
    <row r="16517" spans="1:7" x14ac:dyDescent="0.25">
      <c r="A16517" s="21" t="s">
        <v>2119</v>
      </c>
      <c r="B16517" s="25">
        <v>43277</v>
      </c>
      <c r="C16517" t="s">
        <v>6</v>
      </c>
      <c r="D16517" t="s">
        <v>216</v>
      </c>
      <c r="F16517" s="26">
        <v>387.76</v>
      </c>
      <c r="G16517" t="s">
        <v>5406</v>
      </c>
    </row>
    <row r="16518" spans="1:7" x14ac:dyDescent="0.25">
      <c r="A16518" s="21" t="s">
        <v>2119</v>
      </c>
      <c r="B16518" s="1">
        <v>43278</v>
      </c>
      <c r="C16518" t="s">
        <v>6</v>
      </c>
      <c r="D16518" t="s">
        <v>5127</v>
      </c>
      <c r="E16518"/>
      <c r="F16518" s="9">
        <v>238.87</v>
      </c>
      <c r="G16518" t="s">
        <v>259</v>
      </c>
    </row>
    <row r="16519" spans="1:7" x14ac:dyDescent="0.25">
      <c r="A16519" s="21" t="s">
        <v>2119</v>
      </c>
      <c r="B16519" s="1">
        <v>43278</v>
      </c>
      <c r="C16519" t="s">
        <v>1230</v>
      </c>
      <c r="D16519" t="s">
        <v>5128</v>
      </c>
      <c r="E16519"/>
      <c r="F16519" s="9">
        <v>383.67</v>
      </c>
      <c r="G16519" t="s">
        <v>4849</v>
      </c>
    </row>
    <row r="16520" spans="1:7" x14ac:dyDescent="0.25">
      <c r="A16520" s="21" t="s">
        <v>2119</v>
      </c>
      <c r="B16520" s="1">
        <v>43278</v>
      </c>
      <c r="C16520" t="s">
        <v>1230</v>
      </c>
      <c r="D16520" t="s">
        <v>5129</v>
      </c>
      <c r="E16520"/>
      <c r="F16520" s="9">
        <v>27.53</v>
      </c>
      <c r="G16520" t="s">
        <v>4849</v>
      </c>
    </row>
    <row r="16521" spans="1:7" x14ac:dyDescent="0.25">
      <c r="A16521" s="21" t="s">
        <v>2119</v>
      </c>
      <c r="B16521" s="1">
        <v>43278</v>
      </c>
      <c r="C16521" t="s">
        <v>1230</v>
      </c>
      <c r="D16521" t="s">
        <v>5130</v>
      </c>
      <c r="E16521"/>
      <c r="F16521" s="9">
        <v>1098.6099999999999</v>
      </c>
      <c r="G16521" t="s">
        <v>4944</v>
      </c>
    </row>
    <row r="16522" spans="1:7" x14ac:dyDescent="0.25">
      <c r="A16522" s="21" t="s">
        <v>2119</v>
      </c>
      <c r="B16522" s="25">
        <v>43278</v>
      </c>
      <c r="C16522" t="s">
        <v>6</v>
      </c>
      <c r="D16522" t="s">
        <v>3709</v>
      </c>
      <c r="F16522" s="26">
        <v>380.49</v>
      </c>
      <c r="G16522" t="s">
        <v>5405</v>
      </c>
    </row>
    <row r="16523" spans="1:7" x14ac:dyDescent="0.25">
      <c r="A16523" s="21" t="s">
        <v>2119</v>
      </c>
      <c r="B16523" s="1">
        <v>43279</v>
      </c>
      <c r="C16523" t="s">
        <v>6</v>
      </c>
      <c r="D16523" t="s">
        <v>5131</v>
      </c>
      <c r="E16523"/>
      <c r="F16523" s="9">
        <v>187.69</v>
      </c>
      <c r="G16523" t="s">
        <v>111</v>
      </c>
    </row>
    <row r="16524" spans="1:7" x14ac:dyDescent="0.25">
      <c r="A16524" s="21" t="s">
        <v>2119</v>
      </c>
      <c r="B16524" s="1">
        <v>43279</v>
      </c>
      <c r="C16524" t="s">
        <v>1230</v>
      </c>
      <c r="D16524" t="s">
        <v>5132</v>
      </c>
      <c r="E16524"/>
      <c r="F16524" s="9">
        <v>72.06</v>
      </c>
      <c r="G16524" t="s">
        <v>5042</v>
      </c>
    </row>
    <row r="16525" spans="1:7" x14ac:dyDescent="0.25">
      <c r="A16525" s="21" t="s">
        <v>2119</v>
      </c>
      <c r="B16525" s="1">
        <v>43279</v>
      </c>
      <c r="C16525" t="s">
        <v>1230</v>
      </c>
      <c r="D16525" t="s">
        <v>5133</v>
      </c>
      <c r="E16525"/>
      <c r="F16525" s="9">
        <v>137.11000000000001</v>
      </c>
      <c r="G16525" t="s">
        <v>1666</v>
      </c>
    </row>
    <row r="16526" spans="1:7" x14ac:dyDescent="0.25">
      <c r="A16526" s="21" t="s">
        <v>2119</v>
      </c>
      <c r="B16526" s="1">
        <v>43279</v>
      </c>
      <c r="C16526" t="s">
        <v>6</v>
      </c>
      <c r="D16526" t="s">
        <v>5134</v>
      </c>
      <c r="E16526"/>
      <c r="F16526" s="9">
        <v>163.44999999999999</v>
      </c>
      <c r="G16526" t="s">
        <v>259</v>
      </c>
    </row>
    <row r="16527" spans="1:7" x14ac:dyDescent="0.25">
      <c r="A16527" s="21" t="s">
        <v>2119</v>
      </c>
      <c r="B16527" s="1">
        <v>43279</v>
      </c>
      <c r="C16527" t="s">
        <v>1230</v>
      </c>
      <c r="D16527" t="s">
        <v>5135</v>
      </c>
      <c r="E16527"/>
      <c r="F16527" s="9">
        <v>135.16999999999999</v>
      </c>
      <c r="G16527" t="s">
        <v>5036</v>
      </c>
    </row>
    <row r="16528" spans="1:7" x14ac:dyDescent="0.25">
      <c r="A16528" s="21" t="s">
        <v>2119</v>
      </c>
      <c r="B16528" s="1">
        <v>43279</v>
      </c>
      <c r="C16528" t="s">
        <v>6</v>
      </c>
      <c r="D16528" t="s">
        <v>5136</v>
      </c>
      <c r="E16528"/>
      <c r="F16528" s="9">
        <v>13.83</v>
      </c>
      <c r="G16528" t="s">
        <v>5036</v>
      </c>
    </row>
    <row r="16529" spans="1:7" x14ac:dyDescent="0.25">
      <c r="A16529" s="21" t="s">
        <v>2119</v>
      </c>
      <c r="B16529" s="1">
        <v>43279</v>
      </c>
      <c r="C16529" t="s">
        <v>1230</v>
      </c>
      <c r="D16529" t="s">
        <v>5137</v>
      </c>
      <c r="E16529"/>
      <c r="F16529" s="9">
        <v>472.72</v>
      </c>
      <c r="G16529" t="s">
        <v>4944</v>
      </c>
    </row>
    <row r="16530" spans="1:7" x14ac:dyDescent="0.25">
      <c r="A16530" s="21" t="s">
        <v>2119</v>
      </c>
      <c r="B16530" s="1">
        <v>43279</v>
      </c>
      <c r="C16530" t="s">
        <v>1230</v>
      </c>
      <c r="D16530" t="s">
        <v>5138</v>
      </c>
      <c r="E16530"/>
      <c r="F16530" s="9">
        <v>1080.6500000000001</v>
      </c>
      <c r="G16530" t="s">
        <v>4805</v>
      </c>
    </row>
    <row r="16531" spans="1:7" x14ac:dyDescent="0.25">
      <c r="A16531" s="21" t="s">
        <v>2119</v>
      </c>
      <c r="B16531" s="1">
        <v>43279</v>
      </c>
      <c r="C16531" t="s">
        <v>1230</v>
      </c>
      <c r="D16531" t="s">
        <v>5139</v>
      </c>
      <c r="E16531"/>
      <c r="F16531" s="9">
        <v>1391.03</v>
      </c>
      <c r="G16531" t="s">
        <v>4969</v>
      </c>
    </row>
    <row r="16532" spans="1:7" x14ac:dyDescent="0.25">
      <c r="A16532" s="21" t="s">
        <v>2119</v>
      </c>
      <c r="B16532" s="25">
        <v>43280</v>
      </c>
      <c r="C16532" t="s">
        <v>1015</v>
      </c>
      <c r="D16532" t="s">
        <v>3707</v>
      </c>
      <c r="E16532" s="26">
        <v>1700</v>
      </c>
      <c r="G16532" t="s">
        <v>4849</v>
      </c>
    </row>
    <row r="16533" spans="1:7" x14ac:dyDescent="0.25">
      <c r="A16533" s="21" t="s">
        <v>2119</v>
      </c>
      <c r="B16533" s="25">
        <v>43280</v>
      </c>
      <c r="C16533" t="s">
        <v>1015</v>
      </c>
      <c r="D16533" t="s">
        <v>2835</v>
      </c>
      <c r="E16533" s="26">
        <v>80</v>
      </c>
      <c r="G16533" t="s">
        <v>2121</v>
      </c>
    </row>
    <row r="16534" spans="1:7" x14ac:dyDescent="0.25">
      <c r="A16534" s="21" t="s">
        <v>2119</v>
      </c>
      <c r="B16534" s="25">
        <v>43280</v>
      </c>
      <c r="C16534" t="s">
        <v>1015</v>
      </c>
      <c r="D16534" t="s">
        <v>255</v>
      </c>
      <c r="E16534" s="26">
        <v>2000</v>
      </c>
      <c r="G16534" t="s">
        <v>4849</v>
      </c>
    </row>
    <row r="16535" spans="1:7" x14ac:dyDescent="0.25">
      <c r="A16535" s="21" t="s">
        <v>2119</v>
      </c>
      <c r="B16535" s="25">
        <v>43280</v>
      </c>
      <c r="C16535" t="s">
        <v>1015</v>
      </c>
      <c r="D16535" t="s">
        <v>255</v>
      </c>
      <c r="E16535" s="26">
        <v>75</v>
      </c>
      <c r="G16535" t="s">
        <v>4849</v>
      </c>
    </row>
    <row r="16536" spans="1:7" x14ac:dyDescent="0.25">
      <c r="A16536" s="21" t="s">
        <v>2119</v>
      </c>
      <c r="B16536" s="1">
        <v>43280</v>
      </c>
      <c r="C16536" t="s">
        <v>6</v>
      </c>
      <c r="D16536" t="s">
        <v>5140</v>
      </c>
      <c r="E16536"/>
      <c r="F16536" s="9">
        <v>47.85</v>
      </c>
      <c r="G16536" t="s">
        <v>259</v>
      </c>
    </row>
    <row r="16537" spans="1:7" x14ac:dyDescent="0.25">
      <c r="A16537" s="21" t="s">
        <v>2119</v>
      </c>
      <c r="B16537" s="1">
        <v>43280</v>
      </c>
      <c r="C16537" t="s">
        <v>1230</v>
      </c>
      <c r="D16537"/>
      <c r="E16537"/>
      <c r="F16537" s="9">
        <v>-133.28</v>
      </c>
      <c r="G16537" t="s">
        <v>4849</v>
      </c>
    </row>
    <row r="16538" spans="1:7" x14ac:dyDescent="0.25">
      <c r="A16538" s="21" t="s">
        <v>2119</v>
      </c>
      <c r="B16538" s="1">
        <v>43280</v>
      </c>
      <c r="C16538" t="s">
        <v>1230</v>
      </c>
      <c r="D16538" t="s">
        <v>5141</v>
      </c>
      <c r="E16538"/>
      <c r="F16538" s="9">
        <v>94.74</v>
      </c>
      <c r="G16538" t="s">
        <v>4944</v>
      </c>
    </row>
    <row r="16539" spans="1:7" x14ac:dyDescent="0.25">
      <c r="A16539" s="21" t="s">
        <v>2119</v>
      </c>
      <c r="B16539" s="1">
        <v>43280</v>
      </c>
      <c r="C16539" t="s">
        <v>1230</v>
      </c>
      <c r="D16539" t="s">
        <v>5142</v>
      </c>
      <c r="E16539"/>
      <c r="F16539" s="9">
        <v>15.81</v>
      </c>
      <c r="G16539" t="s">
        <v>4944</v>
      </c>
    </row>
    <row r="16540" spans="1:7" x14ac:dyDescent="0.25">
      <c r="A16540" s="21" t="s">
        <v>2119</v>
      </c>
      <c r="B16540" s="1">
        <v>43280</v>
      </c>
      <c r="C16540" t="s">
        <v>1230</v>
      </c>
      <c r="D16540" t="s">
        <v>5143</v>
      </c>
      <c r="E16540"/>
      <c r="F16540" s="9">
        <v>1190.05</v>
      </c>
      <c r="G16540" t="s">
        <v>4969</v>
      </c>
    </row>
    <row r="16541" spans="1:7" x14ac:dyDescent="0.25">
      <c r="A16541" s="21" t="s">
        <v>2119</v>
      </c>
      <c r="B16541" s="1">
        <v>43280</v>
      </c>
      <c r="C16541" t="s">
        <v>1230</v>
      </c>
      <c r="D16541" t="s">
        <v>5144</v>
      </c>
      <c r="E16541"/>
      <c r="F16541" s="9">
        <v>1179.68</v>
      </c>
      <c r="G16541" t="s">
        <v>4805</v>
      </c>
    </row>
    <row r="16542" spans="1:7" x14ac:dyDescent="0.25">
      <c r="A16542" s="21" t="s">
        <v>2119</v>
      </c>
      <c r="B16542" s="25">
        <v>43280</v>
      </c>
      <c r="C16542" t="s">
        <v>6</v>
      </c>
      <c r="D16542" t="s">
        <v>216</v>
      </c>
      <c r="F16542" s="26">
        <v>518.54</v>
      </c>
      <c r="G16542" t="s">
        <v>4969</v>
      </c>
    </row>
    <row r="16543" spans="1:7" x14ac:dyDescent="0.25">
      <c r="A16543" s="21" t="s">
        <v>2119</v>
      </c>
      <c r="B16543" s="25">
        <v>43280</v>
      </c>
      <c r="C16543" t="s">
        <v>6</v>
      </c>
      <c r="D16543" t="s">
        <v>3709</v>
      </c>
      <c r="F16543" s="26">
        <v>1398.39</v>
      </c>
      <c r="G16543" t="s">
        <v>5405</v>
      </c>
    </row>
    <row r="16544" spans="1:7" x14ac:dyDescent="0.25">
      <c r="A16544" s="21" t="s">
        <v>2119</v>
      </c>
      <c r="B16544" s="1">
        <v>43281</v>
      </c>
      <c r="C16544" t="s">
        <v>1230</v>
      </c>
      <c r="D16544" t="s">
        <v>5145</v>
      </c>
      <c r="E16544"/>
      <c r="F16544" s="9">
        <v>99.8</v>
      </c>
      <c r="G16544" t="s">
        <v>4944</v>
      </c>
    </row>
    <row r="16545" spans="1:7" x14ac:dyDescent="0.25">
      <c r="A16545" s="21" t="s">
        <v>2119</v>
      </c>
      <c r="B16545" s="1">
        <v>43281</v>
      </c>
      <c r="C16545" t="s">
        <v>1230</v>
      </c>
      <c r="D16545" t="s">
        <v>5146</v>
      </c>
      <c r="E16545"/>
      <c r="F16545" s="9">
        <v>120.25</v>
      </c>
      <c r="G16545" t="s">
        <v>4969</v>
      </c>
    </row>
    <row r="16546" spans="1:7" x14ac:dyDescent="0.25">
      <c r="A16546" s="21" t="s">
        <v>2119</v>
      </c>
      <c r="B16546" s="25">
        <v>43283</v>
      </c>
      <c r="C16546" t="s">
        <v>1015</v>
      </c>
      <c r="D16546" t="s">
        <v>3002</v>
      </c>
      <c r="E16546" s="26">
        <v>100</v>
      </c>
      <c r="G16546" t="s">
        <v>2121</v>
      </c>
    </row>
    <row r="16547" spans="1:7" x14ac:dyDescent="0.25">
      <c r="A16547" s="21" t="s">
        <v>2119</v>
      </c>
      <c r="B16547" s="25">
        <v>43283</v>
      </c>
      <c r="C16547" t="s">
        <v>1015</v>
      </c>
      <c r="D16547" t="s">
        <v>40</v>
      </c>
      <c r="E16547" s="26">
        <v>2880</v>
      </c>
      <c r="G16547" t="s">
        <v>4805</v>
      </c>
    </row>
    <row r="16548" spans="1:7" x14ac:dyDescent="0.25">
      <c r="A16548" s="21" t="s">
        <v>2119</v>
      </c>
      <c r="B16548" s="25">
        <v>43283</v>
      </c>
      <c r="C16548" t="s">
        <v>1015</v>
      </c>
      <c r="D16548" t="s">
        <v>40</v>
      </c>
      <c r="E16548" s="26">
        <v>2055</v>
      </c>
      <c r="G16548" t="s">
        <v>4969</v>
      </c>
    </row>
    <row r="16549" spans="1:7" x14ac:dyDescent="0.25">
      <c r="A16549" s="21" t="s">
        <v>2119</v>
      </c>
      <c r="B16549" s="25">
        <v>43283</v>
      </c>
      <c r="C16549" t="s">
        <v>1015</v>
      </c>
      <c r="D16549" t="s">
        <v>40</v>
      </c>
      <c r="E16549" s="26">
        <v>3345</v>
      </c>
      <c r="G16549" t="s">
        <v>4849</v>
      </c>
    </row>
    <row r="16550" spans="1:7" x14ac:dyDescent="0.25">
      <c r="A16550" s="21" t="s">
        <v>2119</v>
      </c>
      <c r="B16550" s="25">
        <v>43283</v>
      </c>
      <c r="C16550" t="s">
        <v>1015</v>
      </c>
      <c r="D16550" t="s">
        <v>40</v>
      </c>
      <c r="E16550" s="26">
        <v>480</v>
      </c>
      <c r="G16550" t="s">
        <v>111</v>
      </c>
    </row>
    <row r="16551" spans="1:7" x14ac:dyDescent="0.25">
      <c r="A16551" s="21" t="s">
        <v>2119</v>
      </c>
      <c r="B16551" s="25">
        <v>43283</v>
      </c>
      <c r="C16551" t="s">
        <v>1015</v>
      </c>
      <c r="D16551" t="s">
        <v>40</v>
      </c>
      <c r="E16551" s="26">
        <v>515</v>
      </c>
      <c r="G16551" t="s">
        <v>5036</v>
      </c>
    </row>
    <row r="16552" spans="1:7" x14ac:dyDescent="0.25">
      <c r="A16552" s="21" t="s">
        <v>2119</v>
      </c>
      <c r="B16552" s="25">
        <v>43283</v>
      </c>
      <c r="C16552" t="s">
        <v>1015</v>
      </c>
      <c r="D16552" t="s">
        <v>40</v>
      </c>
      <c r="E16552" s="2">
        <v>240</v>
      </c>
      <c r="G16552" t="s">
        <v>1666</v>
      </c>
    </row>
    <row r="16553" spans="1:7" x14ac:dyDescent="0.25">
      <c r="A16553" s="21" t="s">
        <v>2119</v>
      </c>
      <c r="B16553" s="25">
        <v>43283</v>
      </c>
      <c r="C16553" t="s">
        <v>1015</v>
      </c>
      <c r="D16553" t="s">
        <v>1382</v>
      </c>
      <c r="E16553" s="26">
        <v>4000</v>
      </c>
      <c r="G16553" t="s">
        <v>4849</v>
      </c>
    </row>
    <row r="16554" spans="1:7" x14ac:dyDescent="0.25">
      <c r="A16554" s="21" t="s">
        <v>2119</v>
      </c>
      <c r="B16554" s="25">
        <v>43283</v>
      </c>
      <c r="C16554" t="s">
        <v>1015</v>
      </c>
      <c r="D16554" t="s">
        <v>1382</v>
      </c>
      <c r="E16554" s="2">
        <v>5000</v>
      </c>
      <c r="G16554" t="s">
        <v>5405</v>
      </c>
    </row>
    <row r="16555" spans="1:7" x14ac:dyDescent="0.25">
      <c r="A16555" s="21" t="s">
        <v>2119</v>
      </c>
      <c r="B16555" s="25">
        <v>43283</v>
      </c>
      <c r="C16555" t="s">
        <v>1015</v>
      </c>
      <c r="D16555" t="s">
        <v>1216</v>
      </c>
      <c r="E16555" s="2">
        <v>100</v>
      </c>
      <c r="G16555" t="s">
        <v>4849</v>
      </c>
    </row>
    <row r="16556" spans="1:7" x14ac:dyDescent="0.25">
      <c r="A16556" t="s">
        <v>2119</v>
      </c>
      <c r="B16556" s="25">
        <v>43283</v>
      </c>
      <c r="C16556" t="s">
        <v>1015</v>
      </c>
      <c r="D16556" t="s">
        <v>1216</v>
      </c>
      <c r="E16556" s="2">
        <v>1300</v>
      </c>
      <c r="G16556" t="s">
        <v>5042</v>
      </c>
    </row>
    <row r="16557" spans="1:7" x14ac:dyDescent="0.25">
      <c r="A16557" s="21" t="s">
        <v>2119</v>
      </c>
      <c r="B16557" s="25">
        <v>43283</v>
      </c>
      <c r="C16557" t="s">
        <v>1015</v>
      </c>
      <c r="D16557" t="s">
        <v>3507</v>
      </c>
      <c r="E16557" s="2">
        <v>1300</v>
      </c>
      <c r="G16557" t="s">
        <v>4805</v>
      </c>
    </row>
    <row r="16558" spans="1:7" x14ac:dyDescent="0.25">
      <c r="A16558" s="21" t="s">
        <v>2119</v>
      </c>
      <c r="B16558" s="25">
        <v>43283</v>
      </c>
      <c r="C16558" t="s">
        <v>1015</v>
      </c>
      <c r="D16558" t="s">
        <v>3507</v>
      </c>
      <c r="E16558" s="26">
        <v>1300</v>
      </c>
      <c r="G16558" t="s">
        <v>4969</v>
      </c>
    </row>
    <row r="16559" spans="1:7" x14ac:dyDescent="0.25">
      <c r="A16559" s="21" t="s">
        <v>2119</v>
      </c>
      <c r="B16559" s="25">
        <v>43283</v>
      </c>
      <c r="C16559" t="s">
        <v>1015</v>
      </c>
      <c r="D16559" t="s">
        <v>5039</v>
      </c>
      <c r="E16559" s="26">
        <v>182.29</v>
      </c>
      <c r="G16559" t="s">
        <v>2121</v>
      </c>
    </row>
    <row r="16560" spans="1:7" x14ac:dyDescent="0.25">
      <c r="A16560" s="21" t="s">
        <v>2119</v>
      </c>
      <c r="B16560" s="25">
        <v>43283</v>
      </c>
      <c r="C16560" t="s">
        <v>21</v>
      </c>
      <c r="D16560" t="s">
        <v>2011</v>
      </c>
      <c r="E16560" s="26">
        <v>117.88</v>
      </c>
      <c r="G16560" t="s">
        <v>259</v>
      </c>
    </row>
    <row r="16561" spans="1:7" x14ac:dyDescent="0.25">
      <c r="A16561" s="21" t="s">
        <v>2119</v>
      </c>
      <c r="B16561" s="25">
        <v>43283</v>
      </c>
      <c r="C16561" t="s">
        <v>21</v>
      </c>
      <c r="D16561" t="s">
        <v>452</v>
      </c>
      <c r="E16561" s="26">
        <v>2300</v>
      </c>
      <c r="G16561" t="s">
        <v>259</v>
      </c>
    </row>
    <row r="16562" spans="1:7" x14ac:dyDescent="0.25">
      <c r="A16562" s="21" t="s">
        <v>2119</v>
      </c>
      <c r="B16562" s="1">
        <v>43283</v>
      </c>
      <c r="C16562" t="s">
        <v>1230</v>
      </c>
      <c r="D16562" t="s">
        <v>5147</v>
      </c>
      <c r="E16562"/>
      <c r="F16562" s="9">
        <v>347.24</v>
      </c>
      <c r="G16562" t="s">
        <v>4969</v>
      </c>
    </row>
    <row r="16563" spans="1:7" x14ac:dyDescent="0.25">
      <c r="A16563" s="21" t="s">
        <v>2119</v>
      </c>
      <c r="B16563" s="1">
        <v>43283</v>
      </c>
      <c r="C16563" t="s">
        <v>1230</v>
      </c>
      <c r="D16563"/>
      <c r="E16563"/>
      <c r="F16563" s="9">
        <v>-323.94</v>
      </c>
      <c r="G16563" t="s">
        <v>4805</v>
      </c>
    </row>
    <row r="16564" spans="1:7" x14ac:dyDescent="0.25">
      <c r="A16564" s="21" t="s">
        <v>2119</v>
      </c>
      <c r="B16564" s="1">
        <v>43283</v>
      </c>
      <c r="C16564" t="s">
        <v>1230</v>
      </c>
      <c r="D16564" t="s">
        <v>5148</v>
      </c>
      <c r="E16564"/>
      <c r="F16564" s="9">
        <v>273.52999999999997</v>
      </c>
      <c r="G16564" t="s">
        <v>4944</v>
      </c>
    </row>
    <row r="16565" spans="1:7" x14ac:dyDescent="0.25">
      <c r="A16565" s="21" t="s">
        <v>2119</v>
      </c>
      <c r="B16565" s="1">
        <v>43284</v>
      </c>
      <c r="C16565" t="s">
        <v>1230</v>
      </c>
      <c r="D16565" t="s">
        <v>5149</v>
      </c>
      <c r="E16565"/>
      <c r="F16565" s="9">
        <v>158.36000000000001</v>
      </c>
      <c r="G16565" t="s">
        <v>4969</v>
      </c>
    </row>
    <row r="16566" spans="1:7" x14ac:dyDescent="0.25">
      <c r="A16566" s="21" t="s">
        <v>2119</v>
      </c>
      <c r="B16566" s="1">
        <v>43284</v>
      </c>
      <c r="C16566" t="s">
        <v>1230</v>
      </c>
      <c r="D16566" t="s">
        <v>5150</v>
      </c>
      <c r="E16566"/>
      <c r="F16566" s="9">
        <v>448.11</v>
      </c>
      <c r="G16566" t="s">
        <v>5038</v>
      </c>
    </row>
    <row r="16567" spans="1:7" x14ac:dyDescent="0.25">
      <c r="A16567" s="21" t="s">
        <v>2119</v>
      </c>
      <c r="B16567" s="1">
        <v>43284</v>
      </c>
      <c r="C16567" t="s">
        <v>1230</v>
      </c>
      <c r="D16567" t="s">
        <v>5151</v>
      </c>
      <c r="E16567"/>
      <c r="F16567" s="9">
        <v>223.11</v>
      </c>
      <c r="G16567" t="s">
        <v>5405</v>
      </c>
    </row>
    <row r="16568" spans="1:7" x14ac:dyDescent="0.25">
      <c r="A16568" s="21" t="s">
        <v>2119</v>
      </c>
      <c r="B16568" s="1">
        <v>43284</v>
      </c>
      <c r="C16568" t="s">
        <v>1230</v>
      </c>
      <c r="D16568" t="s">
        <v>5152</v>
      </c>
      <c r="E16568"/>
      <c r="F16568" s="9">
        <v>686.62</v>
      </c>
      <c r="G16568" t="s">
        <v>4944</v>
      </c>
    </row>
    <row r="16569" spans="1:7" x14ac:dyDescent="0.25">
      <c r="A16569" s="21" t="s">
        <v>2119</v>
      </c>
      <c r="B16569" s="1">
        <v>43284</v>
      </c>
      <c r="C16569" t="s">
        <v>1230</v>
      </c>
      <c r="D16569" t="s">
        <v>5153</v>
      </c>
      <c r="E16569"/>
      <c r="F16569" s="9">
        <v>55.06</v>
      </c>
      <c r="G16569" t="s">
        <v>4944</v>
      </c>
    </row>
    <row r="16570" spans="1:7" x14ac:dyDescent="0.25">
      <c r="A16570" s="21" t="s">
        <v>2119</v>
      </c>
      <c r="B16570" s="1">
        <v>43284</v>
      </c>
      <c r="C16570" t="s">
        <v>1230</v>
      </c>
      <c r="D16570" t="s">
        <v>5143</v>
      </c>
      <c r="E16570"/>
      <c r="F16570" s="9">
        <v>-607.02</v>
      </c>
      <c r="G16570" t="s">
        <v>4969</v>
      </c>
    </row>
    <row r="16571" spans="1:7" x14ac:dyDescent="0.25">
      <c r="A16571" s="21" t="s">
        <v>2119</v>
      </c>
      <c r="B16571" s="1">
        <v>43284</v>
      </c>
      <c r="C16571" t="s">
        <v>1230</v>
      </c>
      <c r="D16571" t="s">
        <v>5154</v>
      </c>
      <c r="E16571"/>
      <c r="F16571" s="9">
        <v>1152.0999999999999</v>
      </c>
      <c r="G16571" t="s">
        <v>4969</v>
      </c>
    </row>
    <row r="16572" spans="1:7" x14ac:dyDescent="0.25">
      <c r="A16572" s="21" t="s">
        <v>2119</v>
      </c>
      <c r="B16572" s="1">
        <v>43284</v>
      </c>
      <c r="C16572" t="s">
        <v>1230</v>
      </c>
      <c r="D16572" t="s">
        <v>5155</v>
      </c>
      <c r="E16572"/>
      <c r="F16572" s="9">
        <v>1016.31</v>
      </c>
      <c r="G16572" t="s">
        <v>4805</v>
      </c>
    </row>
    <row r="16573" spans="1:7" x14ac:dyDescent="0.25">
      <c r="A16573" s="21" t="s">
        <v>2119</v>
      </c>
      <c r="B16573" s="25">
        <v>43284</v>
      </c>
      <c r="C16573" t="s">
        <v>6</v>
      </c>
      <c r="D16573" t="s">
        <v>216</v>
      </c>
      <c r="F16573" s="26">
        <v>117.75</v>
      </c>
      <c r="G16573" t="s">
        <v>3326</v>
      </c>
    </row>
    <row r="16574" spans="1:7" x14ac:dyDescent="0.25">
      <c r="A16574" s="21" t="s">
        <v>2119</v>
      </c>
      <c r="B16574" s="25">
        <v>43284</v>
      </c>
      <c r="C16574" t="s">
        <v>6</v>
      </c>
      <c r="D16574" t="s">
        <v>216</v>
      </c>
      <c r="F16574" s="26">
        <v>177.6</v>
      </c>
      <c r="G16574" t="s">
        <v>5405</v>
      </c>
    </row>
    <row r="16575" spans="1:7" x14ac:dyDescent="0.25">
      <c r="A16575" s="21" t="s">
        <v>2119</v>
      </c>
      <c r="B16575" s="25">
        <v>43286</v>
      </c>
      <c r="C16575" t="s">
        <v>1015</v>
      </c>
      <c r="D16575" t="s">
        <v>2835</v>
      </c>
      <c r="E16575" s="26">
        <v>359</v>
      </c>
      <c r="G16575" t="s">
        <v>2121</v>
      </c>
    </row>
    <row r="16576" spans="1:7" x14ac:dyDescent="0.25">
      <c r="A16576" s="21" t="s">
        <v>2119</v>
      </c>
      <c r="B16576" s="25">
        <v>43286</v>
      </c>
      <c r="C16576" t="s">
        <v>1015</v>
      </c>
      <c r="D16576" t="s">
        <v>1419</v>
      </c>
      <c r="E16576" s="26">
        <v>3800</v>
      </c>
      <c r="G16576" t="s">
        <v>4944</v>
      </c>
    </row>
    <row r="16577" spans="1:7" x14ac:dyDescent="0.25">
      <c r="A16577" s="21" t="s">
        <v>2119</v>
      </c>
      <c r="B16577" s="25">
        <v>43286</v>
      </c>
      <c r="C16577" t="s">
        <v>21</v>
      </c>
      <c r="D16577" t="s">
        <v>525</v>
      </c>
      <c r="E16577" s="26">
        <v>90</v>
      </c>
      <c r="G16577" t="s">
        <v>5043</v>
      </c>
    </row>
    <row r="16578" spans="1:7" x14ac:dyDescent="0.25">
      <c r="A16578" s="21" t="s">
        <v>2119</v>
      </c>
      <c r="B16578" s="1">
        <v>43286</v>
      </c>
      <c r="C16578" t="s">
        <v>1230</v>
      </c>
      <c r="D16578" t="s">
        <v>5156</v>
      </c>
      <c r="E16578"/>
      <c r="F16578" s="9">
        <v>1133.72</v>
      </c>
      <c r="G16578" t="s">
        <v>5038</v>
      </c>
    </row>
    <row r="16579" spans="1:7" x14ac:dyDescent="0.25">
      <c r="A16579" s="21" t="s">
        <v>2119</v>
      </c>
      <c r="B16579" s="1">
        <v>43286</v>
      </c>
      <c r="C16579" t="s">
        <v>1230</v>
      </c>
      <c r="D16579" t="s">
        <v>5157</v>
      </c>
      <c r="E16579"/>
      <c r="F16579" s="9">
        <v>1592.95</v>
      </c>
      <c r="G16579" t="s">
        <v>4805</v>
      </c>
    </row>
    <row r="16580" spans="1:7" x14ac:dyDescent="0.25">
      <c r="A16580" s="21" t="s">
        <v>2119</v>
      </c>
      <c r="B16580" s="1">
        <v>43286</v>
      </c>
      <c r="C16580" t="s">
        <v>1230</v>
      </c>
      <c r="D16580" t="s">
        <v>5158</v>
      </c>
      <c r="E16580"/>
      <c r="F16580" s="9">
        <v>233.89</v>
      </c>
      <c r="G16580" t="s">
        <v>4805</v>
      </c>
    </row>
    <row r="16581" spans="1:7" x14ac:dyDescent="0.25">
      <c r="A16581" s="21" t="s">
        <v>2119</v>
      </c>
      <c r="B16581" s="1">
        <v>43286</v>
      </c>
      <c r="C16581" t="s">
        <v>1230</v>
      </c>
      <c r="D16581" t="s">
        <v>5159</v>
      </c>
      <c r="E16581"/>
      <c r="F16581" s="9">
        <v>1118.04</v>
      </c>
      <c r="G16581" t="s">
        <v>4969</v>
      </c>
    </row>
    <row r="16582" spans="1:7" x14ac:dyDescent="0.25">
      <c r="A16582" s="21" t="s">
        <v>2119</v>
      </c>
      <c r="B16582" s="1">
        <v>43286</v>
      </c>
      <c r="C16582" t="s">
        <v>1230</v>
      </c>
      <c r="D16582" t="s">
        <v>5160</v>
      </c>
      <c r="E16582"/>
      <c r="F16582" s="9">
        <v>439.27</v>
      </c>
      <c r="G16582" t="s">
        <v>4944</v>
      </c>
    </row>
    <row r="16583" spans="1:7" x14ac:dyDescent="0.25">
      <c r="A16583" s="21" t="s">
        <v>2119</v>
      </c>
      <c r="B16583" s="1">
        <v>43286</v>
      </c>
      <c r="C16583" t="s">
        <v>1230</v>
      </c>
      <c r="D16583" t="s">
        <v>5161</v>
      </c>
      <c r="E16583"/>
      <c r="F16583" s="9">
        <v>295.05</v>
      </c>
      <c r="G16583" t="s">
        <v>4944</v>
      </c>
    </row>
    <row r="16584" spans="1:7" x14ac:dyDescent="0.25">
      <c r="A16584" s="21" t="s">
        <v>2119</v>
      </c>
      <c r="B16584" s="25">
        <v>43287</v>
      </c>
      <c r="C16584" t="s">
        <v>1015</v>
      </c>
      <c r="D16584" t="s">
        <v>5040</v>
      </c>
      <c r="E16584" s="26">
        <v>303</v>
      </c>
      <c r="G16584" t="s">
        <v>2121</v>
      </c>
    </row>
    <row r="16585" spans="1:7" x14ac:dyDescent="0.25">
      <c r="A16585" s="21" t="s">
        <v>2119</v>
      </c>
      <c r="B16585" s="1">
        <v>43287</v>
      </c>
      <c r="C16585" t="s">
        <v>1230</v>
      </c>
      <c r="D16585" t="s">
        <v>5162</v>
      </c>
      <c r="E16585"/>
      <c r="F16585" s="9">
        <v>287.55</v>
      </c>
      <c r="G16585" t="s">
        <v>5163</v>
      </c>
    </row>
    <row r="16586" spans="1:7" x14ac:dyDescent="0.25">
      <c r="A16586" s="21" t="s">
        <v>2119</v>
      </c>
      <c r="B16586" s="1">
        <v>43287</v>
      </c>
      <c r="C16586" t="s">
        <v>1230</v>
      </c>
      <c r="D16586" t="s">
        <v>5164</v>
      </c>
      <c r="E16586"/>
      <c r="F16586" s="9">
        <v>594.82000000000005</v>
      </c>
      <c r="G16586" t="s">
        <v>5038</v>
      </c>
    </row>
    <row r="16587" spans="1:7" x14ac:dyDescent="0.25">
      <c r="A16587" s="21" t="s">
        <v>2119</v>
      </c>
      <c r="B16587" s="1">
        <v>43287</v>
      </c>
      <c r="C16587" t="s">
        <v>1230</v>
      </c>
      <c r="D16587" t="s">
        <v>5165</v>
      </c>
      <c r="E16587"/>
      <c r="F16587" s="9">
        <v>403.24</v>
      </c>
      <c r="G16587" t="s">
        <v>4805</v>
      </c>
    </row>
    <row r="16588" spans="1:7" x14ac:dyDescent="0.25">
      <c r="A16588" s="21" t="s">
        <v>2119</v>
      </c>
      <c r="B16588" s="1">
        <v>43287</v>
      </c>
      <c r="C16588" t="s">
        <v>1230</v>
      </c>
      <c r="D16588" t="s">
        <v>5166</v>
      </c>
      <c r="E16588"/>
      <c r="F16588" s="9">
        <v>929.84</v>
      </c>
      <c r="G16588" t="s">
        <v>4969</v>
      </c>
    </row>
    <row r="16589" spans="1:7" x14ac:dyDescent="0.25">
      <c r="A16589" s="21" t="s">
        <v>2119</v>
      </c>
      <c r="B16589" s="1">
        <v>43287</v>
      </c>
      <c r="C16589" t="s">
        <v>6</v>
      </c>
      <c r="D16589"/>
      <c r="E16589"/>
      <c r="F16589" s="9">
        <v>4.51</v>
      </c>
      <c r="G16589" t="s">
        <v>2734</v>
      </c>
    </row>
    <row r="16590" spans="1:7" x14ac:dyDescent="0.25">
      <c r="A16590" s="21" t="s">
        <v>2119</v>
      </c>
      <c r="B16590" s="1">
        <v>43287</v>
      </c>
      <c r="C16590" t="s">
        <v>6</v>
      </c>
      <c r="D16590" t="s">
        <v>5167</v>
      </c>
      <c r="E16590"/>
      <c r="F16590" s="9">
        <v>4927.51</v>
      </c>
      <c r="G16590" t="s">
        <v>5405</v>
      </c>
    </row>
    <row r="16591" spans="1:7" x14ac:dyDescent="0.25">
      <c r="A16591" s="21" t="s">
        <v>2119</v>
      </c>
      <c r="B16591" s="1">
        <v>43287</v>
      </c>
      <c r="C16591" t="s">
        <v>1230</v>
      </c>
      <c r="D16591"/>
      <c r="E16591"/>
      <c r="F16591" s="9">
        <v>-250.16</v>
      </c>
      <c r="G16591" t="s">
        <v>4805</v>
      </c>
    </row>
    <row r="16592" spans="1:7" x14ac:dyDescent="0.25">
      <c r="A16592" s="21" t="s">
        <v>2119</v>
      </c>
      <c r="B16592" s="1">
        <v>43287</v>
      </c>
      <c r="C16592" t="s">
        <v>1230</v>
      </c>
      <c r="D16592" t="s">
        <v>5168</v>
      </c>
      <c r="E16592"/>
      <c r="F16592" s="9">
        <v>564.57000000000005</v>
      </c>
      <c r="G16592" t="s">
        <v>4805</v>
      </c>
    </row>
    <row r="16593" spans="1:7" x14ac:dyDescent="0.25">
      <c r="A16593" s="21" t="s">
        <v>2119</v>
      </c>
      <c r="B16593" s="1">
        <v>43287</v>
      </c>
      <c r="C16593" t="s">
        <v>1230</v>
      </c>
      <c r="D16593" t="s">
        <v>5169</v>
      </c>
      <c r="E16593"/>
      <c r="F16593" s="9">
        <v>302.57</v>
      </c>
      <c r="G16593" t="s">
        <v>4944</v>
      </c>
    </row>
    <row r="16594" spans="1:7" x14ac:dyDescent="0.25">
      <c r="A16594" s="21" t="s">
        <v>2119</v>
      </c>
      <c r="B16594" s="1">
        <v>43287</v>
      </c>
      <c r="C16594" t="s">
        <v>1230</v>
      </c>
      <c r="D16594" t="s">
        <v>5170</v>
      </c>
      <c r="E16594"/>
      <c r="F16594" s="9">
        <v>280.48</v>
      </c>
      <c r="G16594" t="s">
        <v>4944</v>
      </c>
    </row>
    <row r="16595" spans="1:7" x14ac:dyDescent="0.25">
      <c r="A16595" s="21" t="s">
        <v>2119</v>
      </c>
      <c r="B16595" s="25">
        <v>43287</v>
      </c>
      <c r="C16595" t="s">
        <v>6</v>
      </c>
      <c r="D16595" t="s">
        <v>216</v>
      </c>
      <c r="F16595" s="26">
        <v>518.54</v>
      </c>
      <c r="G16595" t="s">
        <v>5405</v>
      </c>
    </row>
    <row r="16596" spans="1:7" x14ac:dyDescent="0.25">
      <c r="A16596" s="21" t="s">
        <v>2119</v>
      </c>
      <c r="B16596" s="25">
        <v>43287</v>
      </c>
      <c r="C16596" t="s">
        <v>6</v>
      </c>
      <c r="D16596" t="s">
        <v>3709</v>
      </c>
      <c r="F16596" s="26">
        <v>35</v>
      </c>
      <c r="G16596" t="s">
        <v>5406</v>
      </c>
    </row>
    <row r="16597" spans="1:7" x14ac:dyDescent="0.25">
      <c r="A16597" s="21" t="s">
        <v>2119</v>
      </c>
      <c r="B16597" s="25">
        <v>43287</v>
      </c>
      <c r="C16597" t="s">
        <v>6</v>
      </c>
      <c r="D16597" t="s">
        <v>3709</v>
      </c>
      <c r="F16597" s="26">
        <v>3768.25</v>
      </c>
      <c r="G16597" t="s">
        <v>5406</v>
      </c>
    </row>
    <row r="16598" spans="1:7" x14ac:dyDescent="0.25">
      <c r="A16598" s="21" t="s">
        <v>2119</v>
      </c>
      <c r="B16598" s="1">
        <v>43288</v>
      </c>
      <c r="C16598" t="s">
        <v>1230</v>
      </c>
      <c r="D16598" t="s">
        <v>5171</v>
      </c>
      <c r="E16598"/>
      <c r="F16598" s="9">
        <v>137.88</v>
      </c>
      <c r="G16598" t="s">
        <v>5038</v>
      </c>
    </row>
    <row r="16599" spans="1:7" x14ac:dyDescent="0.25">
      <c r="A16599" s="21" t="s">
        <v>2119</v>
      </c>
      <c r="B16599" s="1">
        <v>43288</v>
      </c>
      <c r="C16599">
        <v>3014551503</v>
      </c>
      <c r="D16599" t="s">
        <v>5172</v>
      </c>
      <c r="E16599"/>
      <c r="F16599" s="9">
        <v>145.49</v>
      </c>
      <c r="G16599" t="s">
        <v>5405</v>
      </c>
    </row>
    <row r="16600" spans="1:7" x14ac:dyDescent="0.25">
      <c r="A16600" s="21" t="s">
        <v>2119</v>
      </c>
      <c r="B16600" s="1">
        <v>43288</v>
      </c>
      <c r="C16600" t="s">
        <v>1230</v>
      </c>
      <c r="D16600" t="s">
        <v>5173</v>
      </c>
      <c r="E16600"/>
      <c r="F16600" s="9">
        <v>78.31</v>
      </c>
      <c r="G16600" t="s">
        <v>4944</v>
      </c>
    </row>
    <row r="16601" spans="1:7" x14ac:dyDescent="0.25">
      <c r="A16601" s="21" t="s">
        <v>2119</v>
      </c>
      <c r="B16601" s="25">
        <v>43290</v>
      </c>
      <c r="C16601" t="s">
        <v>1015</v>
      </c>
      <c r="D16601" t="s">
        <v>40</v>
      </c>
      <c r="E16601" s="26">
        <v>2420</v>
      </c>
      <c r="G16601" t="s">
        <v>5038</v>
      </c>
    </row>
    <row r="16602" spans="1:7" x14ac:dyDescent="0.25">
      <c r="A16602" s="21" t="s">
        <v>2119</v>
      </c>
      <c r="B16602" s="25">
        <v>43290</v>
      </c>
      <c r="C16602" t="s">
        <v>1015</v>
      </c>
      <c r="D16602" t="s">
        <v>40</v>
      </c>
      <c r="E16602" s="26">
        <v>1750</v>
      </c>
      <c r="G16602" t="s">
        <v>3326</v>
      </c>
    </row>
    <row r="16603" spans="1:7" x14ac:dyDescent="0.25">
      <c r="A16603" s="21" t="s">
        <v>2119</v>
      </c>
      <c r="B16603" s="25">
        <v>43290</v>
      </c>
      <c r="C16603" t="s">
        <v>1015</v>
      </c>
      <c r="D16603" t="s">
        <v>40</v>
      </c>
      <c r="E16603" s="26">
        <v>4560</v>
      </c>
      <c r="G16603" t="s">
        <v>4969</v>
      </c>
    </row>
    <row r="16604" spans="1:7" x14ac:dyDescent="0.25">
      <c r="A16604" s="21" t="s">
        <v>2119</v>
      </c>
      <c r="B16604" s="25">
        <v>43290</v>
      </c>
      <c r="C16604" t="s">
        <v>1015</v>
      </c>
      <c r="D16604" t="s">
        <v>40</v>
      </c>
      <c r="E16604" s="26">
        <v>3560</v>
      </c>
      <c r="G16604" t="s">
        <v>4805</v>
      </c>
    </row>
    <row r="16605" spans="1:7" x14ac:dyDescent="0.25">
      <c r="A16605" s="21" t="s">
        <v>2119</v>
      </c>
      <c r="B16605" s="25">
        <v>43290</v>
      </c>
      <c r="C16605" t="s">
        <v>1015</v>
      </c>
      <c r="D16605" t="s">
        <v>5040</v>
      </c>
      <c r="E16605" s="26">
        <v>43</v>
      </c>
      <c r="G16605" t="s">
        <v>2121</v>
      </c>
    </row>
    <row r="16606" spans="1:7" x14ac:dyDescent="0.25">
      <c r="A16606" s="21" t="s">
        <v>2119</v>
      </c>
      <c r="B16606" s="25">
        <v>43290</v>
      </c>
      <c r="C16606" t="s">
        <v>21</v>
      </c>
      <c r="D16606" t="s">
        <v>553</v>
      </c>
      <c r="E16606" s="26">
        <v>3970</v>
      </c>
      <c r="G16606" t="s">
        <v>5406</v>
      </c>
    </row>
    <row r="16607" spans="1:7" x14ac:dyDescent="0.25">
      <c r="A16607" s="21" t="s">
        <v>2119</v>
      </c>
      <c r="B16607" s="25">
        <v>43290</v>
      </c>
      <c r="C16607" t="s">
        <v>21</v>
      </c>
      <c r="D16607" t="s">
        <v>553</v>
      </c>
      <c r="E16607" s="26">
        <v>3970</v>
      </c>
      <c r="G16607" t="s">
        <v>3326</v>
      </c>
    </row>
    <row r="16608" spans="1:7" x14ac:dyDescent="0.25">
      <c r="A16608" s="21" t="s">
        <v>2119</v>
      </c>
      <c r="B16608" s="25">
        <v>43290</v>
      </c>
      <c r="C16608" t="s">
        <v>21</v>
      </c>
      <c r="D16608" t="s">
        <v>553</v>
      </c>
      <c r="E16608" s="26">
        <v>3970</v>
      </c>
      <c r="G16608" t="s">
        <v>5405</v>
      </c>
    </row>
    <row r="16609" spans="1:7" x14ac:dyDescent="0.25">
      <c r="A16609" s="21" t="s">
        <v>2119</v>
      </c>
      <c r="B16609" s="1">
        <v>43290</v>
      </c>
      <c r="C16609" t="s">
        <v>1230</v>
      </c>
      <c r="D16609" t="s">
        <v>5174</v>
      </c>
      <c r="E16609"/>
      <c r="F16609" s="9">
        <v>316.57</v>
      </c>
      <c r="G16609" t="s">
        <v>5038</v>
      </c>
    </row>
    <row r="16610" spans="1:7" x14ac:dyDescent="0.25">
      <c r="A16610" s="21" t="s">
        <v>2119</v>
      </c>
      <c r="B16610" s="1">
        <v>43290</v>
      </c>
      <c r="C16610" t="s">
        <v>1230</v>
      </c>
      <c r="D16610"/>
      <c r="E16610"/>
      <c r="F16610" s="9">
        <v>-98.35</v>
      </c>
      <c r="G16610" t="s">
        <v>4944</v>
      </c>
    </row>
    <row r="16611" spans="1:7" x14ac:dyDescent="0.25">
      <c r="A16611" s="21" t="s">
        <v>2119</v>
      </c>
      <c r="B16611" s="1">
        <v>43290</v>
      </c>
      <c r="C16611" t="s">
        <v>1230</v>
      </c>
      <c r="D16611"/>
      <c r="E16611"/>
      <c r="F16611" s="9">
        <v>-98.34</v>
      </c>
      <c r="G16611" t="s">
        <v>4944</v>
      </c>
    </row>
    <row r="16612" spans="1:7" x14ac:dyDescent="0.25">
      <c r="A16612" s="21" t="s">
        <v>2119</v>
      </c>
      <c r="B16612" s="25">
        <v>43291</v>
      </c>
      <c r="C16612" t="s">
        <v>1015</v>
      </c>
      <c r="D16612" t="s">
        <v>4985</v>
      </c>
      <c r="E16612" s="26">
        <v>200</v>
      </c>
      <c r="G16612" t="s">
        <v>2121</v>
      </c>
    </row>
    <row r="16613" spans="1:7" x14ac:dyDescent="0.25">
      <c r="A16613" s="21" t="s">
        <v>2119</v>
      </c>
      <c r="B16613" s="25">
        <v>43291</v>
      </c>
      <c r="C16613" t="s">
        <v>1015</v>
      </c>
      <c r="D16613" t="s">
        <v>4455</v>
      </c>
      <c r="E16613" s="26">
        <v>6000</v>
      </c>
      <c r="G16613" t="s">
        <v>4969</v>
      </c>
    </row>
    <row r="16614" spans="1:7" x14ac:dyDescent="0.25">
      <c r="A16614" s="21" t="s">
        <v>2119</v>
      </c>
      <c r="B16614" s="25">
        <v>43291</v>
      </c>
      <c r="C16614" t="s">
        <v>1015</v>
      </c>
      <c r="D16614" t="s">
        <v>4455</v>
      </c>
      <c r="E16614" s="26">
        <v>3000</v>
      </c>
      <c r="G16614" t="s">
        <v>3400</v>
      </c>
    </row>
    <row r="16615" spans="1:7" x14ac:dyDescent="0.25">
      <c r="A16615" s="21" t="s">
        <v>2119</v>
      </c>
      <c r="B16615" s="1">
        <v>43291</v>
      </c>
      <c r="C16615" t="s">
        <v>1230</v>
      </c>
      <c r="D16615"/>
      <c r="E16615"/>
      <c r="F16615" s="9">
        <v>-172.62</v>
      </c>
      <c r="G16615" t="s">
        <v>4805</v>
      </c>
    </row>
    <row r="16616" spans="1:7" x14ac:dyDescent="0.25">
      <c r="A16616" s="21" t="s">
        <v>2119</v>
      </c>
      <c r="B16616" s="1">
        <v>43291</v>
      </c>
      <c r="C16616" t="s">
        <v>1230</v>
      </c>
      <c r="D16616" t="s">
        <v>5175</v>
      </c>
      <c r="E16616"/>
      <c r="F16616" s="9">
        <v>586.41999999999996</v>
      </c>
      <c r="G16616" t="s">
        <v>4805</v>
      </c>
    </row>
    <row r="16617" spans="1:7" x14ac:dyDescent="0.25">
      <c r="A16617" s="21" t="s">
        <v>2119</v>
      </c>
      <c r="B16617" s="1">
        <v>43291</v>
      </c>
      <c r="C16617" t="s">
        <v>1230</v>
      </c>
      <c r="D16617" t="s">
        <v>5176</v>
      </c>
      <c r="E16617"/>
      <c r="F16617" s="9">
        <v>534.32000000000005</v>
      </c>
      <c r="G16617" t="s">
        <v>4969</v>
      </c>
    </row>
    <row r="16618" spans="1:7" x14ac:dyDescent="0.25">
      <c r="A16618" s="21" t="s">
        <v>2119</v>
      </c>
      <c r="B16618" s="1">
        <v>43291</v>
      </c>
      <c r="C16618" t="s">
        <v>1230</v>
      </c>
      <c r="D16618" t="s">
        <v>5177</v>
      </c>
      <c r="E16618"/>
      <c r="F16618" s="9">
        <v>1738.08</v>
      </c>
      <c r="G16618" t="s">
        <v>5038</v>
      </c>
    </row>
    <row r="16619" spans="1:7" x14ac:dyDescent="0.25">
      <c r="A16619" s="21" t="s">
        <v>2119</v>
      </c>
      <c r="B16619" s="25">
        <v>43291</v>
      </c>
      <c r="C16619" t="s">
        <v>6</v>
      </c>
      <c r="D16619" t="s">
        <v>3709</v>
      </c>
      <c r="F16619" s="26">
        <v>540.52</v>
      </c>
      <c r="G16619" t="s">
        <v>5038</v>
      </c>
    </row>
    <row r="16620" spans="1:7" x14ac:dyDescent="0.25">
      <c r="A16620" s="21" t="s">
        <v>2119</v>
      </c>
      <c r="B16620" s="1">
        <v>43292</v>
      </c>
      <c r="C16620" t="s">
        <v>1230</v>
      </c>
      <c r="D16620" t="s">
        <v>5178</v>
      </c>
      <c r="E16620"/>
      <c r="F16620" s="9">
        <v>243.34</v>
      </c>
      <c r="G16620" t="s">
        <v>4984</v>
      </c>
    </row>
    <row r="16621" spans="1:7" x14ac:dyDescent="0.25">
      <c r="A16621" s="21" t="s">
        <v>2119</v>
      </c>
      <c r="B16621" s="1">
        <v>43292</v>
      </c>
      <c r="C16621" t="s">
        <v>6</v>
      </c>
      <c r="D16621" t="s">
        <v>5179</v>
      </c>
      <c r="E16621"/>
      <c r="F16621" s="9">
        <v>859.76</v>
      </c>
      <c r="G16621" t="s">
        <v>5405</v>
      </c>
    </row>
    <row r="16622" spans="1:7" x14ac:dyDescent="0.25">
      <c r="A16622" s="21" t="s">
        <v>2119</v>
      </c>
      <c r="B16622" s="1">
        <v>43292</v>
      </c>
      <c r="C16622" t="s">
        <v>1230</v>
      </c>
      <c r="D16622" t="s">
        <v>5180</v>
      </c>
      <c r="E16622"/>
      <c r="F16622" s="9">
        <v>430.7</v>
      </c>
      <c r="G16622" t="s">
        <v>4805</v>
      </c>
    </row>
    <row r="16623" spans="1:7" x14ac:dyDescent="0.25">
      <c r="A16623" s="21" t="s">
        <v>2119</v>
      </c>
      <c r="B16623" s="1">
        <v>43292</v>
      </c>
      <c r="C16623" t="s">
        <v>1230</v>
      </c>
      <c r="D16623" t="s">
        <v>5181</v>
      </c>
      <c r="E16623"/>
      <c r="F16623" s="9">
        <v>557.33000000000004</v>
      </c>
      <c r="G16623" t="s">
        <v>4944</v>
      </c>
    </row>
    <row r="16624" spans="1:7" x14ac:dyDescent="0.25">
      <c r="A16624" s="21" t="s">
        <v>2119</v>
      </c>
      <c r="B16624" s="25">
        <v>43292</v>
      </c>
      <c r="C16624" t="s">
        <v>6</v>
      </c>
      <c r="D16624" t="s">
        <v>3709</v>
      </c>
      <c r="F16624" s="26">
        <v>2290.77</v>
      </c>
      <c r="G16624" t="s">
        <v>4414</v>
      </c>
    </row>
    <row r="16625" spans="1:7" x14ac:dyDescent="0.25">
      <c r="A16625" s="21" t="s">
        <v>2119</v>
      </c>
      <c r="B16625" s="1">
        <v>43293</v>
      </c>
      <c r="C16625" t="s">
        <v>1230</v>
      </c>
      <c r="D16625" t="s">
        <v>5182</v>
      </c>
      <c r="E16625"/>
      <c r="F16625" s="9">
        <v>1150.1600000000001</v>
      </c>
      <c r="G16625" t="s">
        <v>4969</v>
      </c>
    </row>
    <row r="16626" spans="1:7" x14ac:dyDescent="0.25">
      <c r="A16626" s="21" t="s">
        <v>2119</v>
      </c>
      <c r="B16626" s="1">
        <v>43293</v>
      </c>
      <c r="C16626" t="s">
        <v>1230</v>
      </c>
      <c r="D16626" t="s">
        <v>5183</v>
      </c>
      <c r="E16626"/>
      <c r="F16626" s="9">
        <v>525.08000000000004</v>
      </c>
      <c r="G16626" t="s">
        <v>4859</v>
      </c>
    </row>
    <row r="16627" spans="1:7" x14ac:dyDescent="0.25">
      <c r="A16627" s="21" t="s">
        <v>2119</v>
      </c>
      <c r="B16627" s="1">
        <v>43293</v>
      </c>
      <c r="C16627" t="s">
        <v>1230</v>
      </c>
      <c r="D16627" t="s">
        <v>5184</v>
      </c>
      <c r="E16627"/>
      <c r="F16627" s="9">
        <v>623.21</v>
      </c>
      <c r="G16627" t="s">
        <v>5405</v>
      </c>
    </row>
    <row r="16628" spans="1:7" x14ac:dyDescent="0.25">
      <c r="A16628" s="21" t="s">
        <v>2119</v>
      </c>
      <c r="B16628" s="1">
        <v>43293</v>
      </c>
      <c r="C16628" t="s">
        <v>1230</v>
      </c>
      <c r="D16628" t="s">
        <v>5185</v>
      </c>
      <c r="E16628"/>
      <c r="F16628" s="9">
        <v>388.81</v>
      </c>
      <c r="G16628" t="s">
        <v>4944</v>
      </c>
    </row>
    <row r="16629" spans="1:7" x14ac:dyDescent="0.25">
      <c r="A16629" s="21" t="s">
        <v>2119</v>
      </c>
      <c r="B16629" s="25">
        <v>43294</v>
      </c>
      <c r="C16629" t="s">
        <v>1015</v>
      </c>
      <c r="D16629" t="s">
        <v>255</v>
      </c>
      <c r="E16629" s="26">
        <v>1000</v>
      </c>
      <c r="G16629" t="s">
        <v>5038</v>
      </c>
    </row>
    <row r="16630" spans="1:7" x14ac:dyDescent="0.25">
      <c r="A16630" s="21" t="s">
        <v>2119</v>
      </c>
      <c r="B16630" s="25">
        <v>43294</v>
      </c>
      <c r="C16630" t="s">
        <v>1015</v>
      </c>
      <c r="D16630" t="s">
        <v>255</v>
      </c>
      <c r="E16630" s="26">
        <v>2000</v>
      </c>
      <c r="G16630" t="s">
        <v>4944</v>
      </c>
    </row>
    <row r="16631" spans="1:7" x14ac:dyDescent="0.25">
      <c r="A16631" s="21" t="s">
        <v>2119</v>
      </c>
      <c r="B16631" s="1">
        <v>43294</v>
      </c>
      <c r="C16631" t="s">
        <v>1230</v>
      </c>
      <c r="D16631" t="s">
        <v>5186</v>
      </c>
      <c r="E16631"/>
      <c r="F16631" s="9">
        <v>370.18</v>
      </c>
      <c r="G16631" t="s">
        <v>567</v>
      </c>
    </row>
    <row r="16632" spans="1:7" x14ac:dyDescent="0.25">
      <c r="A16632" s="21" t="s">
        <v>2119</v>
      </c>
      <c r="B16632" s="1">
        <v>43294</v>
      </c>
      <c r="C16632" t="s">
        <v>1230</v>
      </c>
      <c r="D16632" t="s">
        <v>5177</v>
      </c>
      <c r="E16632"/>
      <c r="F16632" s="9">
        <v>-1738.08</v>
      </c>
      <c r="G16632" t="s">
        <v>5038</v>
      </c>
    </row>
    <row r="16633" spans="1:7" x14ac:dyDescent="0.25">
      <c r="A16633" s="21" t="s">
        <v>2119</v>
      </c>
      <c r="B16633" s="1">
        <v>43294</v>
      </c>
      <c r="C16633">
        <v>3014551503</v>
      </c>
      <c r="D16633" t="s">
        <v>5177</v>
      </c>
      <c r="E16633"/>
      <c r="F16633" s="9">
        <v>541.32000000000005</v>
      </c>
      <c r="G16633" t="s">
        <v>5038</v>
      </c>
    </row>
    <row r="16634" spans="1:7" x14ac:dyDescent="0.25">
      <c r="A16634" s="21" t="s">
        <v>2119</v>
      </c>
      <c r="B16634" s="1">
        <v>43294</v>
      </c>
      <c r="C16634" t="s">
        <v>1230</v>
      </c>
      <c r="D16634" t="s">
        <v>5187</v>
      </c>
      <c r="E16634"/>
      <c r="F16634" s="9">
        <v>166.56</v>
      </c>
      <c r="G16634" t="s">
        <v>4944</v>
      </c>
    </row>
    <row r="16635" spans="1:7" x14ac:dyDescent="0.25">
      <c r="A16635" s="21" t="s">
        <v>2119</v>
      </c>
      <c r="B16635" s="1">
        <v>43294</v>
      </c>
      <c r="C16635" t="s">
        <v>6</v>
      </c>
      <c r="D16635" t="s">
        <v>5188</v>
      </c>
      <c r="E16635"/>
      <c r="F16635" s="9">
        <v>341.54</v>
      </c>
      <c r="G16635" t="s">
        <v>4414</v>
      </c>
    </row>
    <row r="16636" spans="1:7" x14ac:dyDescent="0.25">
      <c r="A16636" s="21" t="s">
        <v>2119</v>
      </c>
      <c r="B16636" s="1">
        <v>43294</v>
      </c>
      <c r="C16636" t="s">
        <v>1230</v>
      </c>
      <c r="D16636" t="s">
        <v>5155</v>
      </c>
      <c r="E16636"/>
      <c r="F16636" s="9">
        <v>-1077.29</v>
      </c>
      <c r="G16636" t="s">
        <v>4969</v>
      </c>
    </row>
    <row r="16637" spans="1:7" x14ac:dyDescent="0.25">
      <c r="A16637" s="21" t="s">
        <v>2119</v>
      </c>
      <c r="B16637" s="1">
        <v>43295</v>
      </c>
      <c r="C16637" t="s">
        <v>1230</v>
      </c>
      <c r="D16637" t="s">
        <v>5189</v>
      </c>
      <c r="E16637"/>
      <c r="F16637" s="9">
        <v>466.14</v>
      </c>
      <c r="G16637" t="s">
        <v>4969</v>
      </c>
    </row>
    <row r="16638" spans="1:7" x14ac:dyDescent="0.25">
      <c r="A16638" s="21" t="s">
        <v>2119</v>
      </c>
      <c r="B16638" s="1">
        <v>43295</v>
      </c>
      <c r="C16638" t="s">
        <v>1230</v>
      </c>
      <c r="D16638" t="s">
        <v>5190</v>
      </c>
      <c r="E16638"/>
      <c r="F16638" s="9">
        <v>169.1</v>
      </c>
      <c r="G16638" t="s">
        <v>4805</v>
      </c>
    </row>
    <row r="16639" spans="1:7" x14ac:dyDescent="0.25">
      <c r="A16639" s="21" t="s">
        <v>2119</v>
      </c>
      <c r="B16639" s="1">
        <v>43295</v>
      </c>
      <c r="C16639" t="s">
        <v>1230</v>
      </c>
      <c r="D16639" t="s">
        <v>5191</v>
      </c>
      <c r="E16639"/>
      <c r="F16639" s="9">
        <v>656.62</v>
      </c>
      <c r="G16639" t="s">
        <v>4944</v>
      </c>
    </row>
    <row r="16640" spans="1:7" x14ac:dyDescent="0.25">
      <c r="A16640" s="21" t="s">
        <v>2119</v>
      </c>
      <c r="B16640" s="25">
        <v>43297</v>
      </c>
      <c r="C16640" t="s">
        <v>1015</v>
      </c>
      <c r="D16640" t="s">
        <v>40</v>
      </c>
      <c r="E16640" s="26">
        <v>3655</v>
      </c>
      <c r="G16640" t="s">
        <v>4805</v>
      </c>
    </row>
    <row r="16641" spans="1:7" x14ac:dyDescent="0.25">
      <c r="A16641" s="21" t="s">
        <v>2119</v>
      </c>
      <c r="B16641" s="25">
        <v>43297</v>
      </c>
      <c r="C16641" t="s">
        <v>1015</v>
      </c>
      <c r="D16641" t="s">
        <v>40</v>
      </c>
      <c r="E16641" s="26">
        <v>3240</v>
      </c>
      <c r="G16641" t="s">
        <v>4969</v>
      </c>
    </row>
    <row r="16642" spans="1:7" x14ac:dyDescent="0.25">
      <c r="A16642" s="21" t="s">
        <v>2119</v>
      </c>
      <c r="B16642" s="25">
        <v>43297</v>
      </c>
      <c r="C16642" t="s">
        <v>1015</v>
      </c>
      <c r="D16642" t="s">
        <v>40</v>
      </c>
      <c r="E16642" s="26">
        <v>1870</v>
      </c>
      <c r="G16642" t="s">
        <v>3326</v>
      </c>
    </row>
    <row r="16643" spans="1:7" x14ac:dyDescent="0.25">
      <c r="A16643" s="21" t="s">
        <v>2119</v>
      </c>
      <c r="B16643" s="25">
        <v>43297</v>
      </c>
      <c r="C16643" t="s">
        <v>1015</v>
      </c>
      <c r="D16643" t="s">
        <v>40</v>
      </c>
      <c r="E16643" s="26">
        <v>2280</v>
      </c>
      <c r="G16643" t="s">
        <v>5038</v>
      </c>
    </row>
    <row r="16644" spans="1:7" x14ac:dyDescent="0.25">
      <c r="A16644" s="21" t="s">
        <v>2119</v>
      </c>
      <c r="B16644" s="25">
        <v>43297</v>
      </c>
      <c r="C16644" t="s">
        <v>1015</v>
      </c>
      <c r="D16644" t="s">
        <v>40</v>
      </c>
      <c r="E16644" s="26">
        <v>680</v>
      </c>
      <c r="G16644" t="s">
        <v>4984</v>
      </c>
    </row>
    <row r="16645" spans="1:7" x14ac:dyDescent="0.25">
      <c r="A16645" s="21" t="s">
        <v>2119</v>
      </c>
      <c r="B16645" s="25">
        <v>43297</v>
      </c>
      <c r="C16645" t="s">
        <v>1015</v>
      </c>
      <c r="D16645" t="s">
        <v>1382</v>
      </c>
      <c r="E16645" s="26">
        <v>8000</v>
      </c>
      <c r="G16645" t="s">
        <v>5405</v>
      </c>
    </row>
    <row r="16646" spans="1:7" x14ac:dyDescent="0.25">
      <c r="A16646" s="21" t="s">
        <v>2119</v>
      </c>
      <c r="B16646" s="25">
        <v>43297</v>
      </c>
      <c r="C16646" t="s">
        <v>1015</v>
      </c>
      <c r="D16646" t="s">
        <v>1419</v>
      </c>
      <c r="E16646" s="26">
        <v>5600</v>
      </c>
      <c r="G16646" t="s">
        <v>4944</v>
      </c>
    </row>
    <row r="16647" spans="1:7" x14ac:dyDescent="0.25">
      <c r="A16647" s="21" t="s">
        <v>2119</v>
      </c>
      <c r="B16647" s="25">
        <v>43297</v>
      </c>
      <c r="C16647" t="s">
        <v>1015</v>
      </c>
      <c r="D16647" t="s">
        <v>4455</v>
      </c>
      <c r="E16647" s="26">
        <v>2700</v>
      </c>
      <c r="G16647" t="s">
        <v>4805</v>
      </c>
    </row>
    <row r="16648" spans="1:7" x14ac:dyDescent="0.25">
      <c r="A16648" s="21" t="s">
        <v>2119</v>
      </c>
      <c r="B16648" s="25">
        <v>43297</v>
      </c>
      <c r="C16648" t="s">
        <v>1015</v>
      </c>
      <c r="D16648" t="s">
        <v>4455</v>
      </c>
      <c r="E16648" s="26">
        <v>3000</v>
      </c>
      <c r="G16648" t="s">
        <v>3326</v>
      </c>
    </row>
    <row r="16649" spans="1:7" x14ac:dyDescent="0.25">
      <c r="A16649" s="21" t="s">
        <v>2119</v>
      </c>
      <c r="B16649" s="25">
        <v>43297</v>
      </c>
      <c r="C16649" t="s">
        <v>21</v>
      </c>
      <c r="D16649" t="s">
        <v>1382</v>
      </c>
      <c r="E16649" s="26">
        <v>3000</v>
      </c>
      <c r="G16649" t="s">
        <v>5406</v>
      </c>
    </row>
    <row r="16650" spans="1:7" x14ac:dyDescent="0.25">
      <c r="A16650" s="21" t="s">
        <v>2119</v>
      </c>
      <c r="B16650" s="25">
        <v>43297</v>
      </c>
      <c r="C16650" t="s">
        <v>21</v>
      </c>
      <c r="D16650" t="s">
        <v>2675</v>
      </c>
      <c r="E16650" s="26">
        <v>3000</v>
      </c>
      <c r="G16650" t="s">
        <v>5405</v>
      </c>
    </row>
    <row r="16651" spans="1:7" x14ac:dyDescent="0.25">
      <c r="A16651" s="21" t="s">
        <v>2119</v>
      </c>
      <c r="B16651" s="1">
        <v>43297</v>
      </c>
      <c r="C16651" t="s">
        <v>1230</v>
      </c>
      <c r="D16651" t="s">
        <v>5192</v>
      </c>
      <c r="E16651"/>
      <c r="F16651" s="9">
        <v>640.01</v>
      </c>
      <c r="G16651" t="s">
        <v>5038</v>
      </c>
    </row>
    <row r="16652" spans="1:7" x14ac:dyDescent="0.25">
      <c r="A16652" s="21" t="s">
        <v>2119</v>
      </c>
      <c r="B16652" s="1">
        <v>43297</v>
      </c>
      <c r="C16652" t="s">
        <v>1230</v>
      </c>
      <c r="D16652" t="s">
        <v>5193</v>
      </c>
      <c r="E16652"/>
      <c r="F16652" s="9">
        <v>2008.55</v>
      </c>
      <c r="G16652" t="s">
        <v>4969</v>
      </c>
    </row>
    <row r="16653" spans="1:7" x14ac:dyDescent="0.25">
      <c r="A16653" s="21" t="s">
        <v>2119</v>
      </c>
      <c r="B16653" s="1">
        <v>43297</v>
      </c>
      <c r="C16653">
        <v>3014551503</v>
      </c>
      <c r="D16653" t="s">
        <v>5177</v>
      </c>
      <c r="E16653"/>
      <c r="F16653" s="9">
        <v>-541.32000000000005</v>
      </c>
      <c r="G16653" t="s">
        <v>5038</v>
      </c>
    </row>
    <row r="16654" spans="1:7" x14ac:dyDescent="0.25">
      <c r="A16654" s="21" t="s">
        <v>2119</v>
      </c>
      <c r="B16654" s="1">
        <v>43297</v>
      </c>
      <c r="C16654" t="s">
        <v>1230</v>
      </c>
      <c r="D16654" t="s">
        <v>5194</v>
      </c>
      <c r="E16654"/>
      <c r="F16654" s="9">
        <v>993.07</v>
      </c>
      <c r="G16654" t="s">
        <v>4944</v>
      </c>
    </row>
    <row r="16655" spans="1:7" x14ac:dyDescent="0.25">
      <c r="A16655" s="21" t="s">
        <v>2119</v>
      </c>
      <c r="B16655" s="25">
        <v>43298</v>
      </c>
      <c r="C16655" t="s">
        <v>1015</v>
      </c>
      <c r="D16655" t="s">
        <v>4985</v>
      </c>
      <c r="E16655" s="26">
        <v>200</v>
      </c>
      <c r="G16655" t="s">
        <v>2121</v>
      </c>
    </row>
    <row r="16656" spans="1:7" x14ac:dyDescent="0.25">
      <c r="A16656" s="21" t="s">
        <v>2119</v>
      </c>
      <c r="B16656" s="25">
        <v>43298</v>
      </c>
      <c r="C16656" t="s">
        <v>1015</v>
      </c>
      <c r="D16656" t="s">
        <v>1419</v>
      </c>
      <c r="E16656" s="26">
        <v>4200</v>
      </c>
      <c r="G16656" t="s">
        <v>4944</v>
      </c>
    </row>
    <row r="16657" spans="1:7" x14ac:dyDescent="0.25">
      <c r="A16657" s="21" t="s">
        <v>2119</v>
      </c>
      <c r="B16657" s="25">
        <v>43298</v>
      </c>
      <c r="C16657" t="s">
        <v>1015</v>
      </c>
      <c r="D16657" t="s">
        <v>2675</v>
      </c>
      <c r="E16657" s="26">
        <v>500</v>
      </c>
      <c r="G16657" t="s">
        <v>259</v>
      </c>
    </row>
    <row r="16658" spans="1:7" x14ac:dyDescent="0.25">
      <c r="A16658" s="21" t="s">
        <v>2119</v>
      </c>
      <c r="B16658" s="25">
        <v>43298</v>
      </c>
      <c r="C16658" t="s">
        <v>1015</v>
      </c>
      <c r="D16658" t="s">
        <v>2675</v>
      </c>
      <c r="E16658" s="26">
        <v>3000</v>
      </c>
      <c r="G16658" t="s">
        <v>4805</v>
      </c>
    </row>
    <row r="16659" spans="1:7" x14ac:dyDescent="0.25">
      <c r="A16659" s="21" t="s">
        <v>2119</v>
      </c>
      <c r="B16659" s="25">
        <v>43298</v>
      </c>
      <c r="C16659" t="s">
        <v>1015</v>
      </c>
      <c r="D16659" t="s">
        <v>2675</v>
      </c>
      <c r="E16659" s="26">
        <v>2000</v>
      </c>
      <c r="G16659" t="s">
        <v>5038</v>
      </c>
    </row>
    <row r="16660" spans="1:7" x14ac:dyDescent="0.25">
      <c r="A16660" s="21" t="s">
        <v>2119</v>
      </c>
      <c r="B16660" s="1">
        <v>43298</v>
      </c>
      <c r="C16660" t="s">
        <v>1230</v>
      </c>
      <c r="D16660" t="s">
        <v>5195</v>
      </c>
      <c r="E16660"/>
      <c r="F16660" s="9">
        <v>282.23</v>
      </c>
      <c r="G16660" t="s">
        <v>5038</v>
      </c>
    </row>
    <row r="16661" spans="1:7" x14ac:dyDescent="0.25">
      <c r="A16661" s="21" t="s">
        <v>2119</v>
      </c>
      <c r="B16661" s="1">
        <v>43298</v>
      </c>
      <c r="C16661" t="s">
        <v>1230</v>
      </c>
      <c r="D16661" t="s">
        <v>5196</v>
      </c>
      <c r="E16661"/>
      <c r="F16661" s="9">
        <v>923.23</v>
      </c>
      <c r="G16661" t="s">
        <v>4805</v>
      </c>
    </row>
    <row r="16662" spans="1:7" x14ac:dyDescent="0.25">
      <c r="A16662" s="21" t="s">
        <v>2119</v>
      </c>
      <c r="B16662" s="1">
        <v>43298</v>
      </c>
      <c r="C16662" t="s">
        <v>1230</v>
      </c>
      <c r="D16662"/>
      <c r="E16662"/>
      <c r="F16662" s="9">
        <v>-168.59</v>
      </c>
      <c r="G16662" t="s">
        <v>4849</v>
      </c>
    </row>
    <row r="16663" spans="1:7" x14ac:dyDescent="0.25">
      <c r="A16663" s="21" t="s">
        <v>2119</v>
      </c>
      <c r="B16663" s="1">
        <v>43298</v>
      </c>
      <c r="C16663" t="s">
        <v>1230</v>
      </c>
      <c r="D16663" t="s">
        <v>5197</v>
      </c>
      <c r="E16663"/>
      <c r="F16663" s="9">
        <v>215.93</v>
      </c>
      <c r="G16663" t="s">
        <v>4944</v>
      </c>
    </row>
    <row r="16664" spans="1:7" x14ac:dyDescent="0.25">
      <c r="A16664" s="21" t="s">
        <v>2119</v>
      </c>
      <c r="B16664" s="1">
        <v>43298</v>
      </c>
      <c r="C16664" t="s">
        <v>1230</v>
      </c>
      <c r="D16664" t="s">
        <v>5198</v>
      </c>
      <c r="E16664"/>
      <c r="F16664" s="9">
        <v>1842.24</v>
      </c>
      <c r="G16664" t="s">
        <v>4805</v>
      </c>
    </row>
    <row r="16665" spans="1:7" x14ac:dyDescent="0.25">
      <c r="A16665" s="21" t="s">
        <v>2119</v>
      </c>
      <c r="B16665" s="25">
        <v>43298</v>
      </c>
      <c r="C16665" t="s">
        <v>6</v>
      </c>
      <c r="D16665" t="s">
        <v>216</v>
      </c>
      <c r="F16665" s="26">
        <v>94.72</v>
      </c>
      <c r="G16665" t="s">
        <v>5405</v>
      </c>
    </row>
    <row r="16666" spans="1:7" x14ac:dyDescent="0.25">
      <c r="A16666" s="21" t="s">
        <v>2119</v>
      </c>
      <c r="B16666" s="25">
        <v>43298</v>
      </c>
      <c r="C16666" t="s">
        <v>6</v>
      </c>
      <c r="D16666" t="s">
        <v>216</v>
      </c>
      <c r="F16666" s="26">
        <v>132.25</v>
      </c>
      <c r="G16666" t="s">
        <v>3326</v>
      </c>
    </row>
    <row r="16667" spans="1:7" x14ac:dyDescent="0.25">
      <c r="A16667" s="21" t="s">
        <v>2119</v>
      </c>
      <c r="B16667" s="25">
        <v>43298</v>
      </c>
      <c r="C16667" t="s">
        <v>6</v>
      </c>
      <c r="D16667" t="s">
        <v>1112</v>
      </c>
      <c r="F16667" s="26">
        <v>2240.87</v>
      </c>
      <c r="G16667" t="s">
        <v>5038</v>
      </c>
    </row>
    <row r="16668" spans="1:7" x14ac:dyDescent="0.25">
      <c r="A16668" s="21" t="s">
        <v>2119</v>
      </c>
      <c r="B16668" s="25">
        <v>43298</v>
      </c>
      <c r="C16668" t="s">
        <v>6</v>
      </c>
      <c r="D16668" t="s">
        <v>1112</v>
      </c>
      <c r="F16668" s="26">
        <v>38.799999999999997</v>
      </c>
      <c r="G16668" t="s">
        <v>5038</v>
      </c>
    </row>
    <row r="16669" spans="1:7" x14ac:dyDescent="0.25">
      <c r="A16669" s="21" t="s">
        <v>2119</v>
      </c>
      <c r="B16669" s="25">
        <v>43299</v>
      </c>
      <c r="C16669" t="s">
        <v>21</v>
      </c>
      <c r="D16669" t="s">
        <v>5033</v>
      </c>
      <c r="E16669" s="26">
        <v>50</v>
      </c>
      <c r="G16669" t="s">
        <v>2121</v>
      </c>
    </row>
    <row r="16670" spans="1:7" x14ac:dyDescent="0.25">
      <c r="A16670" s="21" t="s">
        <v>2119</v>
      </c>
      <c r="B16670" s="1">
        <v>43299</v>
      </c>
      <c r="C16670" t="s">
        <v>1230</v>
      </c>
      <c r="D16670" t="s">
        <v>5199</v>
      </c>
      <c r="E16670"/>
      <c r="F16670" s="9">
        <v>551.49</v>
      </c>
      <c r="G16670" t="s">
        <v>5038</v>
      </c>
    </row>
    <row r="16671" spans="1:7" x14ac:dyDescent="0.25">
      <c r="A16671" s="21" t="s">
        <v>2119</v>
      </c>
      <c r="B16671" s="1">
        <v>43299</v>
      </c>
      <c r="C16671" t="s">
        <v>1230</v>
      </c>
      <c r="D16671" t="s">
        <v>5200</v>
      </c>
      <c r="E16671"/>
      <c r="F16671" s="9">
        <v>1334.01</v>
      </c>
      <c r="G16671" t="s">
        <v>4969</v>
      </c>
    </row>
    <row r="16672" spans="1:7" x14ac:dyDescent="0.25">
      <c r="A16672" s="21" t="s">
        <v>2119</v>
      </c>
      <c r="B16672" s="1">
        <v>43299</v>
      </c>
      <c r="C16672" t="s">
        <v>1230</v>
      </c>
      <c r="D16672" t="s">
        <v>5201</v>
      </c>
      <c r="E16672"/>
      <c r="F16672" s="9">
        <v>44.97</v>
      </c>
      <c r="G16672" t="s">
        <v>1362</v>
      </c>
    </row>
    <row r="16673" spans="1:7" x14ac:dyDescent="0.25">
      <c r="A16673" s="21" t="s">
        <v>2119</v>
      </c>
      <c r="B16673" s="1">
        <v>43299</v>
      </c>
      <c r="C16673" t="s">
        <v>1230</v>
      </c>
      <c r="D16673" t="s">
        <v>5202</v>
      </c>
      <c r="E16673"/>
      <c r="F16673" s="9">
        <v>434.09</v>
      </c>
      <c r="G16673" t="s">
        <v>5405</v>
      </c>
    </row>
    <row r="16674" spans="1:7" x14ac:dyDescent="0.25">
      <c r="A16674" s="21" t="s">
        <v>2119</v>
      </c>
      <c r="B16674" s="1">
        <v>43299</v>
      </c>
      <c r="C16674" t="s">
        <v>1230</v>
      </c>
      <c r="D16674" t="s">
        <v>5203</v>
      </c>
      <c r="E16674"/>
      <c r="F16674" s="9">
        <v>199.32</v>
      </c>
      <c r="G16674" t="s">
        <v>4944</v>
      </c>
    </row>
    <row r="16675" spans="1:7" x14ac:dyDescent="0.25">
      <c r="A16675" s="21" t="s">
        <v>2119</v>
      </c>
      <c r="B16675" s="1">
        <v>43299</v>
      </c>
      <c r="C16675" t="s">
        <v>1230</v>
      </c>
      <c r="D16675" t="s">
        <v>5204</v>
      </c>
      <c r="E16675"/>
      <c r="F16675" s="9">
        <v>4644.4399999999996</v>
      </c>
      <c r="G16675" t="s">
        <v>5405</v>
      </c>
    </row>
    <row r="16676" spans="1:7" x14ac:dyDescent="0.25">
      <c r="A16676" s="21" t="s">
        <v>2119</v>
      </c>
      <c r="B16676" s="25">
        <v>43300</v>
      </c>
      <c r="C16676" t="s">
        <v>1015</v>
      </c>
      <c r="D16676" t="s">
        <v>2835</v>
      </c>
      <c r="E16676" s="26">
        <v>130</v>
      </c>
      <c r="G16676" t="s">
        <v>2121</v>
      </c>
    </row>
    <row r="16677" spans="1:7" x14ac:dyDescent="0.25">
      <c r="A16677" s="21" t="s">
        <v>2119</v>
      </c>
      <c r="B16677" s="25">
        <v>43300</v>
      </c>
      <c r="C16677" t="s">
        <v>1015</v>
      </c>
      <c r="D16677" t="s">
        <v>3504</v>
      </c>
      <c r="E16677" s="26">
        <v>2700</v>
      </c>
      <c r="G16677" t="s">
        <v>4969</v>
      </c>
    </row>
    <row r="16678" spans="1:7" x14ac:dyDescent="0.25">
      <c r="A16678" s="21" t="s">
        <v>2119</v>
      </c>
      <c r="B16678" s="1">
        <v>43300</v>
      </c>
      <c r="C16678" t="s">
        <v>6</v>
      </c>
      <c r="D16678" t="s">
        <v>5205</v>
      </c>
      <c r="E16678"/>
      <c r="F16678" s="9">
        <v>143.97999999999999</v>
      </c>
      <c r="G16678" t="s">
        <v>5206</v>
      </c>
    </row>
    <row r="16679" spans="1:7" x14ac:dyDescent="0.25">
      <c r="A16679" s="21" t="s">
        <v>2119</v>
      </c>
      <c r="B16679" s="1">
        <v>43300</v>
      </c>
      <c r="C16679" t="s">
        <v>1230</v>
      </c>
      <c r="D16679" t="s">
        <v>5207</v>
      </c>
      <c r="E16679"/>
      <c r="F16679" s="9">
        <v>776.16</v>
      </c>
      <c r="G16679" t="s">
        <v>5038</v>
      </c>
    </row>
    <row r="16680" spans="1:7" x14ac:dyDescent="0.25">
      <c r="A16680" s="21" t="s">
        <v>2119</v>
      </c>
      <c r="B16680" s="1">
        <v>43300</v>
      </c>
      <c r="C16680" t="s">
        <v>1230</v>
      </c>
      <c r="D16680" t="s">
        <v>5208</v>
      </c>
      <c r="E16680"/>
      <c r="F16680" s="9">
        <v>568.77</v>
      </c>
      <c r="G16680" t="s">
        <v>4969</v>
      </c>
    </row>
    <row r="16681" spans="1:7" x14ac:dyDescent="0.25">
      <c r="A16681" s="21" t="s">
        <v>2119</v>
      </c>
      <c r="B16681" s="1">
        <v>43300</v>
      </c>
      <c r="C16681" t="s">
        <v>1230</v>
      </c>
      <c r="D16681" t="s">
        <v>5209</v>
      </c>
      <c r="E16681"/>
      <c r="F16681" s="9">
        <v>814.18</v>
      </c>
      <c r="G16681" t="s">
        <v>4944</v>
      </c>
    </row>
    <row r="16682" spans="1:7" x14ac:dyDescent="0.25">
      <c r="A16682" s="21" t="s">
        <v>2119</v>
      </c>
      <c r="B16682" s="25">
        <v>43301</v>
      </c>
      <c r="C16682" t="s">
        <v>1015</v>
      </c>
      <c r="D16682" t="s">
        <v>5033</v>
      </c>
      <c r="E16682" s="26">
        <v>82.5</v>
      </c>
      <c r="G16682" t="s">
        <v>2121</v>
      </c>
    </row>
    <row r="16683" spans="1:7" x14ac:dyDescent="0.25">
      <c r="A16683" s="21" t="s">
        <v>2119</v>
      </c>
      <c r="B16683" s="25">
        <v>43301</v>
      </c>
      <c r="C16683" t="s">
        <v>1015</v>
      </c>
      <c r="D16683" t="s">
        <v>4737</v>
      </c>
      <c r="E16683" s="26">
        <v>450</v>
      </c>
      <c r="G16683" t="s">
        <v>4849</v>
      </c>
    </row>
    <row r="16684" spans="1:7" x14ac:dyDescent="0.25">
      <c r="A16684" s="21" t="s">
        <v>2119</v>
      </c>
      <c r="B16684" s="25">
        <v>43301</v>
      </c>
      <c r="C16684" t="s">
        <v>1015</v>
      </c>
      <c r="D16684" t="s">
        <v>4737</v>
      </c>
      <c r="E16684" s="26">
        <v>450</v>
      </c>
      <c r="G16684" t="s">
        <v>4874</v>
      </c>
    </row>
    <row r="16685" spans="1:7" x14ac:dyDescent="0.25">
      <c r="A16685" s="21" t="s">
        <v>2119</v>
      </c>
      <c r="B16685" s="25">
        <v>43301</v>
      </c>
      <c r="C16685" t="s">
        <v>1015</v>
      </c>
      <c r="D16685" t="s">
        <v>4737</v>
      </c>
      <c r="E16685" s="26">
        <v>450</v>
      </c>
      <c r="G16685" t="s">
        <v>4969</v>
      </c>
    </row>
    <row r="16686" spans="1:7" x14ac:dyDescent="0.25">
      <c r="A16686" s="21" t="s">
        <v>2119</v>
      </c>
      <c r="B16686" s="25">
        <v>43301</v>
      </c>
      <c r="C16686" t="s">
        <v>1015</v>
      </c>
      <c r="D16686" t="s">
        <v>4737</v>
      </c>
      <c r="E16686" s="26">
        <v>450</v>
      </c>
      <c r="G16686" t="s">
        <v>4805</v>
      </c>
    </row>
    <row r="16687" spans="1:7" x14ac:dyDescent="0.25">
      <c r="A16687" s="21" t="s">
        <v>2119</v>
      </c>
      <c r="B16687" s="25">
        <v>43301</v>
      </c>
      <c r="C16687" t="s">
        <v>1015</v>
      </c>
      <c r="D16687" t="s">
        <v>4131</v>
      </c>
      <c r="E16687" s="26">
        <v>465.3</v>
      </c>
      <c r="G16687" t="s">
        <v>5406</v>
      </c>
    </row>
    <row r="16688" spans="1:7" x14ac:dyDescent="0.25">
      <c r="A16688" s="21" t="s">
        <v>2119</v>
      </c>
      <c r="B16688" s="25">
        <v>43301</v>
      </c>
      <c r="C16688" t="s">
        <v>1015</v>
      </c>
      <c r="D16688" t="s">
        <v>4131</v>
      </c>
      <c r="E16688" s="26">
        <v>465.3</v>
      </c>
      <c r="G16688" t="s">
        <v>5405</v>
      </c>
    </row>
    <row r="16689" spans="1:7" x14ac:dyDescent="0.25">
      <c r="A16689" s="21" t="s">
        <v>2119</v>
      </c>
      <c r="B16689" s="25">
        <v>43301</v>
      </c>
      <c r="C16689" t="s">
        <v>1015</v>
      </c>
      <c r="D16689" t="s">
        <v>4131</v>
      </c>
      <c r="E16689" s="26">
        <v>465.3</v>
      </c>
      <c r="G16689" t="s">
        <v>4944</v>
      </c>
    </row>
    <row r="16690" spans="1:7" x14ac:dyDescent="0.25">
      <c r="A16690" s="21" t="s">
        <v>2119</v>
      </c>
      <c r="B16690" s="25">
        <v>43301</v>
      </c>
      <c r="C16690" t="s">
        <v>1015</v>
      </c>
      <c r="D16690" t="s">
        <v>4131</v>
      </c>
      <c r="E16690" s="26">
        <v>465.3</v>
      </c>
      <c r="G16690" t="s">
        <v>3326</v>
      </c>
    </row>
    <row r="16691" spans="1:7" x14ac:dyDescent="0.25">
      <c r="A16691" s="21" t="s">
        <v>2119</v>
      </c>
      <c r="B16691" s="25">
        <v>43301</v>
      </c>
      <c r="C16691" t="s">
        <v>1015</v>
      </c>
      <c r="D16691" t="s">
        <v>5041</v>
      </c>
      <c r="E16691" s="26">
        <v>2120</v>
      </c>
      <c r="G16691" t="s">
        <v>65</v>
      </c>
    </row>
    <row r="16692" spans="1:7" x14ac:dyDescent="0.25">
      <c r="A16692" s="21" t="s">
        <v>2119</v>
      </c>
      <c r="B16692" s="25">
        <v>43301</v>
      </c>
      <c r="C16692" t="s">
        <v>21</v>
      </c>
      <c r="D16692" t="s">
        <v>5033</v>
      </c>
      <c r="E16692" s="26">
        <v>36.299999999999997</v>
      </c>
      <c r="G16692" t="s">
        <v>2121</v>
      </c>
    </row>
    <row r="16693" spans="1:7" x14ac:dyDescent="0.25">
      <c r="A16693" s="21" t="s">
        <v>2119</v>
      </c>
      <c r="B16693" s="1">
        <v>43301</v>
      </c>
      <c r="C16693" t="s">
        <v>1230</v>
      </c>
      <c r="D16693" t="s">
        <v>5210</v>
      </c>
      <c r="E16693"/>
      <c r="F16693" s="9">
        <v>98.46</v>
      </c>
      <c r="G16693" t="s">
        <v>5042</v>
      </c>
    </row>
    <row r="16694" spans="1:7" x14ac:dyDescent="0.25">
      <c r="A16694" s="21" t="s">
        <v>2119</v>
      </c>
      <c r="B16694" s="1">
        <v>43301</v>
      </c>
      <c r="C16694" t="s">
        <v>1230</v>
      </c>
      <c r="D16694" t="s">
        <v>5211</v>
      </c>
      <c r="E16694"/>
      <c r="F16694" s="9">
        <v>109.14</v>
      </c>
      <c r="G16694" t="s">
        <v>5038</v>
      </c>
    </row>
    <row r="16695" spans="1:7" x14ac:dyDescent="0.25">
      <c r="A16695" s="21" t="s">
        <v>2119</v>
      </c>
      <c r="B16695" s="1">
        <v>43301</v>
      </c>
      <c r="C16695" t="s">
        <v>6</v>
      </c>
      <c r="D16695" t="s">
        <v>5212</v>
      </c>
      <c r="E16695"/>
      <c r="F16695" s="9">
        <v>96.02</v>
      </c>
      <c r="G16695" t="s">
        <v>5038</v>
      </c>
    </row>
    <row r="16696" spans="1:7" x14ac:dyDescent="0.25">
      <c r="A16696" s="21" t="s">
        <v>2119</v>
      </c>
      <c r="B16696" s="1">
        <v>43301</v>
      </c>
      <c r="C16696" t="s">
        <v>6</v>
      </c>
      <c r="D16696" t="s">
        <v>5213</v>
      </c>
      <c r="E16696"/>
      <c r="F16696" s="9">
        <v>101.11</v>
      </c>
      <c r="G16696" t="s">
        <v>5042</v>
      </c>
    </row>
    <row r="16697" spans="1:7" x14ac:dyDescent="0.25">
      <c r="A16697" s="21" t="s">
        <v>2119</v>
      </c>
      <c r="B16697" s="1">
        <v>43301</v>
      </c>
      <c r="C16697" t="s">
        <v>1230</v>
      </c>
      <c r="D16697" t="s">
        <v>5214</v>
      </c>
      <c r="E16697"/>
      <c r="F16697" s="9">
        <v>81.150000000000006</v>
      </c>
      <c r="G16697" t="s">
        <v>4944</v>
      </c>
    </row>
    <row r="16698" spans="1:7" x14ac:dyDescent="0.25">
      <c r="A16698" s="21" t="s">
        <v>2119</v>
      </c>
      <c r="B16698" s="1">
        <v>43301</v>
      </c>
      <c r="C16698" t="s">
        <v>6</v>
      </c>
      <c r="D16698" t="s">
        <v>5215</v>
      </c>
      <c r="E16698"/>
      <c r="F16698" s="9">
        <v>62.3</v>
      </c>
      <c r="G16698" t="s">
        <v>1567</v>
      </c>
    </row>
    <row r="16699" spans="1:7" x14ac:dyDescent="0.25">
      <c r="A16699" s="21" t="s">
        <v>2119</v>
      </c>
      <c r="B16699" s="1">
        <v>43301</v>
      </c>
      <c r="C16699" t="s">
        <v>1230</v>
      </c>
      <c r="D16699" t="s">
        <v>5216</v>
      </c>
      <c r="E16699"/>
      <c r="F16699" s="9">
        <v>1982.26</v>
      </c>
      <c r="G16699" t="s">
        <v>4969</v>
      </c>
    </row>
    <row r="16700" spans="1:7" x14ac:dyDescent="0.25">
      <c r="A16700" s="21" t="s">
        <v>2119</v>
      </c>
      <c r="B16700" s="1">
        <v>43301</v>
      </c>
      <c r="C16700" t="s">
        <v>1230</v>
      </c>
      <c r="D16700" t="s">
        <v>5217</v>
      </c>
      <c r="E16700"/>
      <c r="F16700" s="9">
        <v>281.35000000000002</v>
      </c>
      <c r="G16700" t="s">
        <v>4805</v>
      </c>
    </row>
    <row r="16701" spans="1:7" x14ac:dyDescent="0.25">
      <c r="A16701" s="21" t="s">
        <v>2119</v>
      </c>
      <c r="B16701" s="1">
        <v>43301</v>
      </c>
      <c r="C16701" t="s">
        <v>1230</v>
      </c>
      <c r="D16701" t="s">
        <v>5218</v>
      </c>
      <c r="E16701"/>
      <c r="F16701" s="9">
        <v>958.71</v>
      </c>
      <c r="G16701" t="s">
        <v>5038</v>
      </c>
    </row>
    <row r="16702" spans="1:7" x14ac:dyDescent="0.25">
      <c r="A16702" s="21" t="s">
        <v>2119</v>
      </c>
      <c r="B16702" s="1">
        <v>43301</v>
      </c>
      <c r="C16702" t="s">
        <v>1230</v>
      </c>
      <c r="D16702" t="s">
        <v>5219</v>
      </c>
      <c r="E16702"/>
      <c r="F16702" s="9">
        <v>156.13999999999999</v>
      </c>
      <c r="G16702" t="s">
        <v>4969</v>
      </c>
    </row>
    <row r="16703" spans="1:7" x14ac:dyDescent="0.25">
      <c r="A16703" s="21" t="s">
        <v>2119</v>
      </c>
      <c r="B16703" s="25">
        <v>43301</v>
      </c>
      <c r="C16703" t="s">
        <v>6</v>
      </c>
      <c r="D16703" t="s">
        <v>216</v>
      </c>
      <c r="F16703" s="26">
        <v>491</v>
      </c>
      <c r="G16703" t="s">
        <v>5163</v>
      </c>
    </row>
    <row r="16704" spans="1:7" x14ac:dyDescent="0.25">
      <c r="A16704" s="21" t="s">
        <v>2119</v>
      </c>
      <c r="B16704" s="25">
        <v>43301</v>
      </c>
      <c r="C16704" t="s">
        <v>6</v>
      </c>
      <c r="D16704" t="s">
        <v>1112</v>
      </c>
      <c r="F16704" s="26">
        <v>82.64</v>
      </c>
      <c r="G16704" t="s">
        <v>4811</v>
      </c>
    </row>
    <row r="16705" spans="1:7" x14ac:dyDescent="0.25">
      <c r="A16705" s="21" t="s">
        <v>2119</v>
      </c>
      <c r="B16705" s="1">
        <v>43302</v>
      </c>
      <c r="C16705" t="s">
        <v>1230</v>
      </c>
      <c r="D16705" t="s">
        <v>5220</v>
      </c>
      <c r="E16705"/>
      <c r="F16705" s="9">
        <v>158.94999999999999</v>
      </c>
      <c r="G16705" t="s">
        <v>5038</v>
      </c>
    </row>
    <row r="16706" spans="1:7" x14ac:dyDescent="0.25">
      <c r="A16706" s="21" t="s">
        <v>2119</v>
      </c>
      <c r="B16706" s="1">
        <v>43302</v>
      </c>
      <c r="C16706" t="s">
        <v>1230</v>
      </c>
      <c r="D16706" t="s">
        <v>5221</v>
      </c>
      <c r="E16706"/>
      <c r="F16706" s="9">
        <v>247.37</v>
      </c>
      <c r="G16706" t="s">
        <v>4969</v>
      </c>
    </row>
    <row r="16707" spans="1:7" x14ac:dyDescent="0.25">
      <c r="A16707" s="21" t="s">
        <v>2119</v>
      </c>
      <c r="B16707" s="25">
        <v>43304</v>
      </c>
      <c r="C16707" t="s">
        <v>1015</v>
      </c>
      <c r="D16707" t="s">
        <v>40</v>
      </c>
      <c r="E16707" s="26">
        <v>1845</v>
      </c>
      <c r="G16707" t="s">
        <v>3326</v>
      </c>
    </row>
    <row r="16708" spans="1:7" x14ac:dyDescent="0.25">
      <c r="A16708" s="21" t="s">
        <v>2119</v>
      </c>
      <c r="B16708" s="25">
        <v>43304</v>
      </c>
      <c r="C16708" t="s">
        <v>1015</v>
      </c>
      <c r="D16708" t="s">
        <v>40</v>
      </c>
      <c r="E16708" s="26">
        <v>3220</v>
      </c>
      <c r="G16708" t="s">
        <v>4805</v>
      </c>
    </row>
    <row r="16709" spans="1:7" x14ac:dyDescent="0.25">
      <c r="A16709" s="21" t="s">
        <v>2119</v>
      </c>
      <c r="B16709" s="25">
        <v>43304</v>
      </c>
      <c r="C16709" t="s">
        <v>1015</v>
      </c>
      <c r="D16709" t="s">
        <v>40</v>
      </c>
      <c r="E16709" s="26">
        <v>2410</v>
      </c>
      <c r="G16709" t="s">
        <v>5038</v>
      </c>
    </row>
    <row r="16710" spans="1:7" x14ac:dyDescent="0.25">
      <c r="A16710" s="21" t="s">
        <v>2119</v>
      </c>
      <c r="B16710" s="25">
        <v>43304</v>
      </c>
      <c r="C16710" t="s">
        <v>1015</v>
      </c>
      <c r="D16710" t="s">
        <v>40</v>
      </c>
      <c r="E16710" s="26">
        <v>4250</v>
      </c>
      <c r="G16710" t="s">
        <v>4969</v>
      </c>
    </row>
    <row r="16711" spans="1:7" x14ac:dyDescent="0.25">
      <c r="A16711" s="21" t="s">
        <v>2119</v>
      </c>
      <c r="B16711" s="25">
        <v>43304</v>
      </c>
      <c r="C16711" t="s">
        <v>1015</v>
      </c>
      <c r="D16711" t="s">
        <v>1419</v>
      </c>
      <c r="E16711" s="26">
        <v>3800</v>
      </c>
      <c r="G16711" t="s">
        <v>4944</v>
      </c>
    </row>
    <row r="16712" spans="1:7" x14ac:dyDescent="0.25">
      <c r="A16712" s="21" t="s">
        <v>2119</v>
      </c>
      <c r="B16712" s="25">
        <v>43304</v>
      </c>
      <c r="C16712" t="s">
        <v>1015</v>
      </c>
      <c r="D16712" t="s">
        <v>3002</v>
      </c>
      <c r="E16712" s="26">
        <v>2400</v>
      </c>
      <c r="G16712" t="s">
        <v>5042</v>
      </c>
    </row>
    <row r="16713" spans="1:7" x14ac:dyDescent="0.25">
      <c r="A16713" s="21" t="s">
        <v>2119</v>
      </c>
      <c r="B16713" s="25">
        <v>43304</v>
      </c>
      <c r="C16713" t="s">
        <v>1015</v>
      </c>
      <c r="D16713" t="s">
        <v>1173</v>
      </c>
      <c r="E16713" s="26">
        <v>450</v>
      </c>
      <c r="G16713" t="s">
        <v>5007</v>
      </c>
    </row>
    <row r="16714" spans="1:7" x14ac:dyDescent="0.25">
      <c r="A16714" s="21" t="s">
        <v>2119</v>
      </c>
      <c r="B16714" s="25">
        <v>43304</v>
      </c>
      <c r="C16714" t="s">
        <v>1015</v>
      </c>
      <c r="D16714" t="s">
        <v>3404</v>
      </c>
      <c r="E16714" s="26">
        <v>700</v>
      </c>
      <c r="G16714" t="s">
        <v>1510</v>
      </c>
    </row>
    <row r="16715" spans="1:7" x14ac:dyDescent="0.25">
      <c r="A16715" s="21" t="s">
        <v>2119</v>
      </c>
      <c r="B16715" s="25">
        <v>43304</v>
      </c>
      <c r="C16715" t="s">
        <v>1015</v>
      </c>
      <c r="D16715" t="s">
        <v>3404</v>
      </c>
      <c r="E16715" s="26">
        <v>1750</v>
      </c>
      <c r="G16715" t="s">
        <v>4944</v>
      </c>
    </row>
    <row r="16716" spans="1:7" x14ac:dyDescent="0.25">
      <c r="A16716" s="21" t="s">
        <v>2119</v>
      </c>
      <c r="B16716" s="25">
        <v>43304</v>
      </c>
      <c r="C16716" t="s">
        <v>1015</v>
      </c>
      <c r="D16716" t="s">
        <v>3404</v>
      </c>
      <c r="E16716" s="26">
        <v>1050</v>
      </c>
      <c r="G16716" t="s">
        <v>3326</v>
      </c>
    </row>
    <row r="16717" spans="1:7" x14ac:dyDescent="0.25">
      <c r="A16717" s="21" t="s">
        <v>2119</v>
      </c>
      <c r="B16717" s="25">
        <v>43304</v>
      </c>
      <c r="C16717" t="s">
        <v>1015</v>
      </c>
      <c r="D16717" t="s">
        <v>3404</v>
      </c>
      <c r="E16717" s="26">
        <v>700</v>
      </c>
      <c r="G16717" t="s">
        <v>4805</v>
      </c>
    </row>
    <row r="16718" spans="1:7" x14ac:dyDescent="0.25">
      <c r="A16718" s="21" t="s">
        <v>2119</v>
      </c>
      <c r="B16718" s="25">
        <v>43304</v>
      </c>
      <c r="C16718" t="s">
        <v>1015</v>
      </c>
      <c r="D16718" t="s">
        <v>4455</v>
      </c>
      <c r="E16718" s="26">
        <v>2800</v>
      </c>
      <c r="G16718" t="s">
        <v>3326</v>
      </c>
    </row>
    <row r="16719" spans="1:7" x14ac:dyDescent="0.25">
      <c r="A16719" s="21" t="s">
        <v>2119</v>
      </c>
      <c r="B16719" s="1">
        <v>43304</v>
      </c>
      <c r="C16719" t="s">
        <v>6</v>
      </c>
      <c r="D16719" t="s">
        <v>5222</v>
      </c>
      <c r="E16719"/>
      <c r="F16719" s="9">
        <v>279.42</v>
      </c>
      <c r="G16719" t="s">
        <v>1029</v>
      </c>
    </row>
    <row r="16720" spans="1:7" x14ac:dyDescent="0.25">
      <c r="A16720" s="21" t="s">
        <v>2119</v>
      </c>
      <c r="B16720" s="1">
        <v>43304</v>
      </c>
      <c r="C16720" t="s">
        <v>1230</v>
      </c>
      <c r="D16720" t="s">
        <v>5223</v>
      </c>
      <c r="E16720"/>
      <c r="F16720" s="9">
        <v>66.52</v>
      </c>
      <c r="G16720" t="s">
        <v>5042</v>
      </c>
    </row>
    <row r="16721" spans="1:7" x14ac:dyDescent="0.25">
      <c r="A16721" s="21" t="s">
        <v>2119</v>
      </c>
      <c r="B16721" s="1">
        <v>43304</v>
      </c>
      <c r="C16721" t="s">
        <v>1230</v>
      </c>
      <c r="D16721" t="s">
        <v>5224</v>
      </c>
      <c r="E16721"/>
      <c r="F16721" s="9">
        <v>1025.47</v>
      </c>
      <c r="G16721" t="s">
        <v>4944</v>
      </c>
    </row>
    <row r="16722" spans="1:7" x14ac:dyDescent="0.25">
      <c r="A16722" s="21" t="s">
        <v>2119</v>
      </c>
      <c r="B16722" s="1">
        <v>43304</v>
      </c>
      <c r="C16722" t="s">
        <v>6</v>
      </c>
      <c r="D16722" t="s">
        <v>5225</v>
      </c>
      <c r="E16722"/>
      <c r="F16722" s="9">
        <v>142.56</v>
      </c>
      <c r="G16722" t="s">
        <v>1029</v>
      </c>
    </row>
    <row r="16723" spans="1:7" x14ac:dyDescent="0.25">
      <c r="A16723" s="21" t="s">
        <v>2119</v>
      </c>
      <c r="B16723" s="1">
        <v>43304</v>
      </c>
      <c r="C16723" t="s">
        <v>6</v>
      </c>
      <c r="D16723" t="s">
        <v>5226</v>
      </c>
      <c r="E16723"/>
      <c r="F16723" s="9">
        <v>508.87</v>
      </c>
      <c r="G16723" t="s">
        <v>1029</v>
      </c>
    </row>
    <row r="16724" spans="1:7" x14ac:dyDescent="0.25">
      <c r="A16724" s="21" t="s">
        <v>2119</v>
      </c>
      <c r="B16724" s="1">
        <v>43304</v>
      </c>
      <c r="C16724" t="s">
        <v>6</v>
      </c>
      <c r="D16724" t="s">
        <v>5227</v>
      </c>
      <c r="E16724"/>
      <c r="F16724" s="9">
        <v>64.989999999999995</v>
      </c>
      <c r="G16724" t="s">
        <v>1004</v>
      </c>
    </row>
    <row r="16725" spans="1:7" x14ac:dyDescent="0.25">
      <c r="A16725" s="21" t="s">
        <v>2119</v>
      </c>
      <c r="B16725" s="1">
        <v>43304</v>
      </c>
      <c r="C16725" t="s">
        <v>6</v>
      </c>
      <c r="D16725" t="s">
        <v>5228</v>
      </c>
      <c r="E16725"/>
      <c r="F16725" s="9">
        <v>586.9</v>
      </c>
      <c r="G16725" t="s">
        <v>5406</v>
      </c>
    </row>
    <row r="16726" spans="1:7" x14ac:dyDescent="0.25">
      <c r="A16726" s="21" t="s">
        <v>2119</v>
      </c>
      <c r="B16726" s="1">
        <v>43304</v>
      </c>
      <c r="C16726" t="s">
        <v>1230</v>
      </c>
      <c r="D16726" t="s">
        <v>5229</v>
      </c>
      <c r="E16726"/>
      <c r="F16726" s="9">
        <v>431.3</v>
      </c>
      <c r="G16726" t="s">
        <v>4944</v>
      </c>
    </row>
    <row r="16727" spans="1:7" x14ac:dyDescent="0.25">
      <c r="A16727" s="21" t="s">
        <v>2119</v>
      </c>
      <c r="B16727" s="25">
        <v>43304</v>
      </c>
      <c r="C16727" t="s">
        <v>6</v>
      </c>
      <c r="D16727" t="s">
        <v>216</v>
      </c>
      <c r="F16727" s="26">
        <v>518.54</v>
      </c>
      <c r="G16727" t="s">
        <v>5042</v>
      </c>
    </row>
    <row r="16728" spans="1:7" x14ac:dyDescent="0.25">
      <c r="A16728" s="21" t="s">
        <v>2119</v>
      </c>
      <c r="B16728" s="1">
        <v>43305</v>
      </c>
      <c r="C16728" t="s">
        <v>1230</v>
      </c>
      <c r="D16728" t="s">
        <v>5230</v>
      </c>
      <c r="E16728"/>
      <c r="F16728" s="9">
        <v>259.24</v>
      </c>
      <c r="G16728" t="s">
        <v>4805</v>
      </c>
    </row>
    <row r="16729" spans="1:7" x14ac:dyDescent="0.25">
      <c r="A16729" s="21" t="s">
        <v>2119</v>
      </c>
      <c r="B16729" s="1">
        <v>43305</v>
      </c>
      <c r="C16729" t="s">
        <v>1230</v>
      </c>
      <c r="D16729" t="s">
        <v>5231</v>
      </c>
      <c r="E16729"/>
      <c r="F16729" s="9">
        <v>246.82</v>
      </c>
      <c r="G16729" t="s">
        <v>5038</v>
      </c>
    </row>
    <row r="16730" spans="1:7" x14ac:dyDescent="0.25">
      <c r="A16730" s="21" t="s">
        <v>2119</v>
      </c>
      <c r="B16730" s="1">
        <v>43305</v>
      </c>
      <c r="C16730" t="s">
        <v>6</v>
      </c>
      <c r="D16730" t="s">
        <v>5232</v>
      </c>
      <c r="E16730"/>
      <c r="F16730" s="9">
        <v>4855.2700000000004</v>
      </c>
      <c r="G16730" t="s">
        <v>5406</v>
      </c>
    </row>
    <row r="16731" spans="1:7" x14ac:dyDescent="0.25">
      <c r="A16731" s="21" t="s">
        <v>2119</v>
      </c>
      <c r="B16731" s="1">
        <v>43305</v>
      </c>
      <c r="C16731" t="s">
        <v>6</v>
      </c>
      <c r="D16731" t="s">
        <v>5233</v>
      </c>
      <c r="E16731"/>
      <c r="F16731" s="9">
        <v>196.21</v>
      </c>
      <c r="G16731" t="s">
        <v>5406</v>
      </c>
    </row>
    <row r="16732" spans="1:7" x14ac:dyDescent="0.25">
      <c r="A16732" s="21" t="s">
        <v>2119</v>
      </c>
      <c r="B16732" s="25">
        <v>43305</v>
      </c>
      <c r="C16732" t="s">
        <v>6</v>
      </c>
      <c r="D16732" t="s">
        <v>216</v>
      </c>
      <c r="F16732" s="26">
        <v>20.72</v>
      </c>
      <c r="G16732" t="s">
        <v>5406</v>
      </c>
    </row>
    <row r="16733" spans="1:7" x14ac:dyDescent="0.25">
      <c r="A16733" s="21" t="s">
        <v>2119</v>
      </c>
      <c r="B16733" s="25">
        <v>43305</v>
      </c>
      <c r="C16733" t="s">
        <v>6</v>
      </c>
      <c r="D16733" t="s">
        <v>216</v>
      </c>
      <c r="F16733" s="26">
        <v>518.54</v>
      </c>
      <c r="G16733" t="s">
        <v>5406</v>
      </c>
    </row>
    <row r="16734" spans="1:7" x14ac:dyDescent="0.25">
      <c r="A16734" s="21" t="s">
        <v>2119</v>
      </c>
      <c r="B16734" s="25">
        <v>43305</v>
      </c>
      <c r="C16734" t="s">
        <v>6</v>
      </c>
      <c r="D16734" t="s">
        <v>1112</v>
      </c>
      <c r="F16734" s="26">
        <v>3348.44</v>
      </c>
      <c r="G16734" t="s">
        <v>5405</v>
      </c>
    </row>
    <row r="16735" spans="1:7" x14ac:dyDescent="0.25">
      <c r="A16735" s="21" t="s">
        <v>2119</v>
      </c>
      <c r="B16735" s="25">
        <v>43305</v>
      </c>
      <c r="C16735" t="s">
        <v>6</v>
      </c>
      <c r="D16735" t="s">
        <v>1112</v>
      </c>
      <c r="F16735" s="26">
        <v>2885.57</v>
      </c>
      <c r="G16735" t="s">
        <v>5406</v>
      </c>
    </row>
    <row r="16736" spans="1:7" x14ac:dyDescent="0.25">
      <c r="A16736" s="21" t="s">
        <v>2119</v>
      </c>
      <c r="B16736" s="25">
        <v>43305</v>
      </c>
      <c r="C16736" t="s">
        <v>6</v>
      </c>
      <c r="D16736" t="s">
        <v>1112</v>
      </c>
      <c r="F16736" s="26">
        <v>306.55</v>
      </c>
      <c r="G16736" t="s">
        <v>5406</v>
      </c>
    </row>
    <row r="16737" spans="1:7" x14ac:dyDescent="0.25">
      <c r="A16737" s="21" t="s">
        <v>2119</v>
      </c>
      <c r="B16737" s="25">
        <v>43305</v>
      </c>
      <c r="C16737" t="s">
        <v>6</v>
      </c>
      <c r="D16737" t="s">
        <v>1112</v>
      </c>
      <c r="F16737" s="26">
        <v>306.55</v>
      </c>
      <c r="G16737" t="s">
        <v>5405</v>
      </c>
    </row>
    <row r="16738" spans="1:7" x14ac:dyDescent="0.25">
      <c r="A16738" s="21" t="s">
        <v>2119</v>
      </c>
      <c r="B16738" s="25">
        <v>43305</v>
      </c>
      <c r="C16738" t="s">
        <v>6</v>
      </c>
      <c r="D16738" t="s">
        <v>3709</v>
      </c>
      <c r="F16738" s="26">
        <v>104.35</v>
      </c>
      <c r="G16738" t="s">
        <v>5410</v>
      </c>
    </row>
    <row r="16739" spans="1:7" x14ac:dyDescent="0.25">
      <c r="A16739" s="21" t="s">
        <v>2119</v>
      </c>
      <c r="B16739" s="25">
        <v>43305</v>
      </c>
      <c r="C16739" t="s">
        <v>6</v>
      </c>
      <c r="D16739" t="s">
        <v>3709</v>
      </c>
      <c r="F16739" s="26">
        <v>174.97</v>
      </c>
      <c r="G16739" t="s">
        <v>6073</v>
      </c>
    </row>
    <row r="16740" spans="1:7" x14ac:dyDescent="0.25">
      <c r="A16740" s="21" t="s">
        <v>2119</v>
      </c>
      <c r="B16740" s="25">
        <v>43305</v>
      </c>
      <c r="C16740" t="s">
        <v>6</v>
      </c>
      <c r="D16740" t="s">
        <v>3709</v>
      </c>
      <c r="F16740" s="26">
        <v>77.930000000000007</v>
      </c>
      <c r="G16740" t="s">
        <v>5406</v>
      </c>
    </row>
    <row r="16741" spans="1:7" x14ac:dyDescent="0.25">
      <c r="A16741" s="21" t="s">
        <v>2119</v>
      </c>
      <c r="B16741" s="25">
        <v>43305</v>
      </c>
      <c r="C16741" t="s">
        <v>6</v>
      </c>
      <c r="D16741" t="s">
        <v>3709</v>
      </c>
      <c r="F16741" s="26">
        <v>161.11000000000001</v>
      </c>
      <c r="G16741" t="s">
        <v>5406</v>
      </c>
    </row>
    <row r="16742" spans="1:7" x14ac:dyDescent="0.25">
      <c r="A16742" s="21" t="s">
        <v>2119</v>
      </c>
      <c r="B16742" s="25">
        <v>43305</v>
      </c>
      <c r="C16742" t="s">
        <v>1015</v>
      </c>
      <c r="D16742" t="s">
        <v>4985</v>
      </c>
      <c r="E16742" s="26">
        <v>200</v>
      </c>
      <c r="G16742" t="s">
        <v>2734</v>
      </c>
    </row>
    <row r="16743" spans="1:7" x14ac:dyDescent="0.25">
      <c r="A16743" s="21" t="s">
        <v>2119</v>
      </c>
      <c r="B16743" s="25">
        <v>43305</v>
      </c>
      <c r="C16743" t="s">
        <v>21</v>
      </c>
      <c r="D16743" t="s">
        <v>1018</v>
      </c>
      <c r="E16743" s="26">
        <v>220</v>
      </c>
      <c r="G16743" t="s">
        <v>2121</v>
      </c>
    </row>
    <row r="16744" spans="1:7" x14ac:dyDescent="0.25">
      <c r="A16744" s="21" t="s">
        <v>2119</v>
      </c>
      <c r="B16744" s="25">
        <v>43306</v>
      </c>
      <c r="C16744" t="s">
        <v>6</v>
      </c>
      <c r="D16744" t="s">
        <v>216</v>
      </c>
      <c r="F16744" s="26">
        <v>518.54</v>
      </c>
      <c r="G16744" t="s">
        <v>5405</v>
      </c>
    </row>
    <row r="16745" spans="1:7" x14ac:dyDescent="0.25">
      <c r="A16745" s="21" t="s">
        <v>2119</v>
      </c>
      <c r="B16745" s="25">
        <v>43306</v>
      </c>
      <c r="C16745" t="s">
        <v>6</v>
      </c>
      <c r="D16745" t="s">
        <v>3709</v>
      </c>
      <c r="F16745" s="26">
        <v>104.93</v>
      </c>
      <c r="G16745" t="s">
        <v>5406</v>
      </c>
    </row>
    <row r="16746" spans="1:7" x14ac:dyDescent="0.25">
      <c r="A16746" s="21" t="s">
        <v>2119</v>
      </c>
      <c r="B16746" s="25">
        <v>43306</v>
      </c>
      <c r="C16746" t="s">
        <v>1015</v>
      </c>
      <c r="D16746" t="s">
        <v>4985</v>
      </c>
      <c r="E16746" s="26">
        <v>25</v>
      </c>
      <c r="G16746" t="s">
        <v>2121</v>
      </c>
    </row>
    <row r="16747" spans="1:7" x14ac:dyDescent="0.25">
      <c r="A16747" s="21" t="s">
        <v>2119</v>
      </c>
      <c r="B16747" s="25">
        <v>43306</v>
      </c>
      <c r="C16747" t="s">
        <v>21</v>
      </c>
      <c r="D16747" t="s">
        <v>5243</v>
      </c>
      <c r="E16747" s="26">
        <v>1500</v>
      </c>
      <c r="G16747" t="s">
        <v>2121</v>
      </c>
    </row>
    <row r="16748" spans="1:7" x14ac:dyDescent="0.25">
      <c r="A16748" s="21" t="s">
        <v>2119</v>
      </c>
      <c r="B16748" s="25">
        <v>43306</v>
      </c>
      <c r="C16748" t="s">
        <v>21</v>
      </c>
      <c r="D16748" t="s">
        <v>40</v>
      </c>
      <c r="E16748" s="26">
        <v>820</v>
      </c>
      <c r="G16748" t="s">
        <v>3879</v>
      </c>
    </row>
    <row r="16749" spans="1:7" x14ac:dyDescent="0.25">
      <c r="A16749" s="21" t="s">
        <v>2119</v>
      </c>
      <c r="B16749" s="1">
        <v>43306</v>
      </c>
      <c r="C16749">
        <v>3014551503</v>
      </c>
      <c r="D16749" t="s">
        <v>5244</v>
      </c>
      <c r="E16749"/>
      <c r="F16749" s="9">
        <v>351.82</v>
      </c>
      <c r="G16749" t="s">
        <v>5245</v>
      </c>
    </row>
    <row r="16750" spans="1:7" x14ac:dyDescent="0.25">
      <c r="A16750" s="21" t="s">
        <v>2119</v>
      </c>
      <c r="B16750" s="1">
        <v>43306</v>
      </c>
      <c r="C16750" t="s">
        <v>6</v>
      </c>
      <c r="D16750" t="s">
        <v>5246</v>
      </c>
      <c r="E16750"/>
      <c r="F16750" s="9">
        <v>322.86</v>
      </c>
      <c r="G16750" t="s">
        <v>2534</v>
      </c>
    </row>
    <row r="16751" spans="1:7" x14ac:dyDescent="0.25">
      <c r="A16751" s="21" t="s">
        <v>2119</v>
      </c>
      <c r="B16751" s="1">
        <v>43306</v>
      </c>
      <c r="C16751" t="s">
        <v>6</v>
      </c>
      <c r="D16751" t="s">
        <v>5247</v>
      </c>
      <c r="E16751"/>
      <c r="F16751" s="9">
        <v>99.28</v>
      </c>
      <c r="G16751" t="s">
        <v>4974</v>
      </c>
    </row>
    <row r="16752" spans="1:7" x14ac:dyDescent="0.25">
      <c r="A16752" s="21" t="s">
        <v>2119</v>
      </c>
      <c r="B16752" s="1">
        <v>43306</v>
      </c>
      <c r="C16752" t="s">
        <v>1230</v>
      </c>
      <c r="D16752" t="s">
        <v>5248</v>
      </c>
      <c r="E16752"/>
      <c r="F16752" s="9">
        <v>294.27999999999997</v>
      </c>
      <c r="G16752" t="s">
        <v>4944</v>
      </c>
    </row>
    <row r="16753" spans="1:7" x14ac:dyDescent="0.25">
      <c r="A16753" s="21" t="s">
        <v>2119</v>
      </c>
      <c r="B16753" s="1">
        <v>43306</v>
      </c>
      <c r="C16753" t="s">
        <v>1230</v>
      </c>
      <c r="D16753" t="s">
        <v>5249</v>
      </c>
      <c r="E16753"/>
      <c r="F16753" s="9">
        <v>505.24</v>
      </c>
      <c r="G16753" t="s">
        <v>4805</v>
      </c>
    </row>
    <row r="16754" spans="1:7" x14ac:dyDescent="0.25">
      <c r="A16754" s="21" t="s">
        <v>2119</v>
      </c>
      <c r="B16754" s="25">
        <v>43307</v>
      </c>
      <c r="C16754" t="s">
        <v>1015</v>
      </c>
      <c r="D16754" t="s">
        <v>2675</v>
      </c>
      <c r="E16754" s="26">
        <v>3000</v>
      </c>
      <c r="G16754" t="s">
        <v>4969</v>
      </c>
    </row>
    <row r="16755" spans="1:7" x14ac:dyDescent="0.25">
      <c r="A16755" s="21" t="s">
        <v>2119</v>
      </c>
      <c r="B16755" s="1">
        <v>43307</v>
      </c>
      <c r="C16755" t="s">
        <v>1230</v>
      </c>
      <c r="D16755" t="s">
        <v>5250</v>
      </c>
      <c r="E16755"/>
      <c r="F16755" s="9">
        <v>-210.94</v>
      </c>
      <c r="G16755" t="s">
        <v>4969</v>
      </c>
    </row>
    <row r="16756" spans="1:7" x14ac:dyDescent="0.25">
      <c r="A16756" s="21" t="s">
        <v>2119</v>
      </c>
      <c r="B16756" s="1">
        <v>43307</v>
      </c>
      <c r="C16756">
        <v>3014551503</v>
      </c>
      <c r="D16756" t="s">
        <v>5250</v>
      </c>
      <c r="E16756"/>
      <c r="F16756" s="9">
        <v>232.14</v>
      </c>
      <c r="G16756" t="s">
        <v>4969</v>
      </c>
    </row>
    <row r="16757" spans="1:7" x14ac:dyDescent="0.25">
      <c r="A16757" s="21" t="s">
        <v>2119</v>
      </c>
      <c r="B16757" s="1">
        <v>43307</v>
      </c>
      <c r="C16757" t="s">
        <v>1230</v>
      </c>
      <c r="D16757" t="s">
        <v>5251</v>
      </c>
      <c r="E16757"/>
      <c r="F16757" s="9">
        <v>921.81</v>
      </c>
      <c r="G16757" t="s">
        <v>3326</v>
      </c>
    </row>
    <row r="16758" spans="1:7" x14ac:dyDescent="0.25">
      <c r="A16758" s="21" t="s">
        <v>2119</v>
      </c>
      <c r="B16758" s="1">
        <v>43307</v>
      </c>
      <c r="C16758" t="s">
        <v>1230</v>
      </c>
      <c r="D16758" t="s">
        <v>5250</v>
      </c>
      <c r="E16758"/>
      <c r="F16758" s="9">
        <v>455.3</v>
      </c>
      <c r="G16758" t="s">
        <v>4969</v>
      </c>
    </row>
    <row r="16759" spans="1:7" x14ac:dyDescent="0.25">
      <c r="A16759" s="21" t="s">
        <v>2119</v>
      </c>
      <c r="B16759" s="1">
        <v>43307</v>
      </c>
      <c r="C16759" t="s">
        <v>6</v>
      </c>
      <c r="D16759" t="s">
        <v>5252</v>
      </c>
      <c r="E16759"/>
      <c r="F16759" s="9">
        <v>162.27000000000001</v>
      </c>
      <c r="G16759" t="s">
        <v>1029</v>
      </c>
    </row>
    <row r="16760" spans="1:7" x14ac:dyDescent="0.25">
      <c r="A16760" s="21" t="s">
        <v>2119</v>
      </c>
      <c r="B16760" s="1">
        <v>43307</v>
      </c>
      <c r="C16760" t="s">
        <v>6</v>
      </c>
      <c r="D16760" t="s">
        <v>5253</v>
      </c>
      <c r="E16760"/>
      <c r="F16760" s="9">
        <v>362.41</v>
      </c>
      <c r="G16760" t="s">
        <v>1421</v>
      </c>
    </row>
    <row r="16761" spans="1:7" x14ac:dyDescent="0.25">
      <c r="A16761" s="21" t="s">
        <v>2119</v>
      </c>
      <c r="B16761" s="1">
        <v>43307</v>
      </c>
      <c r="C16761" t="s">
        <v>6</v>
      </c>
      <c r="D16761" t="s">
        <v>5254</v>
      </c>
      <c r="E16761"/>
      <c r="F16761" s="9">
        <v>354.18</v>
      </c>
      <c r="G16761" t="s">
        <v>4974</v>
      </c>
    </row>
    <row r="16762" spans="1:7" x14ac:dyDescent="0.25">
      <c r="A16762" s="21" t="s">
        <v>2119</v>
      </c>
      <c r="B16762" s="1">
        <v>43307</v>
      </c>
      <c r="C16762" t="s">
        <v>1230</v>
      </c>
      <c r="D16762" t="s">
        <v>5255</v>
      </c>
      <c r="E16762"/>
      <c r="F16762" s="9">
        <v>270.17</v>
      </c>
      <c r="G16762" t="s">
        <v>4944</v>
      </c>
    </row>
    <row r="16763" spans="1:7" x14ac:dyDescent="0.25">
      <c r="A16763" s="21" t="s">
        <v>2119</v>
      </c>
      <c r="B16763" s="25">
        <v>43308</v>
      </c>
      <c r="C16763" t="s">
        <v>1015</v>
      </c>
      <c r="D16763" t="s">
        <v>255</v>
      </c>
      <c r="E16763" s="26">
        <v>500</v>
      </c>
      <c r="G16763" t="s">
        <v>5038</v>
      </c>
    </row>
    <row r="16764" spans="1:7" x14ac:dyDescent="0.25">
      <c r="A16764" s="21" t="s">
        <v>2119</v>
      </c>
      <c r="B16764" s="25">
        <v>43308</v>
      </c>
      <c r="C16764" t="s">
        <v>1015</v>
      </c>
      <c r="D16764" t="s">
        <v>255</v>
      </c>
      <c r="E16764" s="26">
        <v>2000</v>
      </c>
      <c r="G16764" t="s">
        <v>3326</v>
      </c>
    </row>
    <row r="16765" spans="1:7" x14ac:dyDescent="0.25">
      <c r="A16765" s="21" t="s">
        <v>2119</v>
      </c>
      <c r="B16765" s="25">
        <v>43308</v>
      </c>
      <c r="C16765" t="s">
        <v>1015</v>
      </c>
      <c r="D16765" t="s">
        <v>255</v>
      </c>
      <c r="E16765" s="26">
        <v>2000</v>
      </c>
      <c r="G16765" t="s">
        <v>4805</v>
      </c>
    </row>
    <row r="16766" spans="1:7" x14ac:dyDescent="0.25">
      <c r="A16766" s="21" t="s">
        <v>2119</v>
      </c>
      <c r="B16766" s="25">
        <v>43308</v>
      </c>
      <c r="C16766" t="s">
        <v>1015</v>
      </c>
      <c r="D16766" t="s">
        <v>255</v>
      </c>
      <c r="E16766" s="26">
        <v>2000</v>
      </c>
      <c r="G16766" t="s">
        <v>4969</v>
      </c>
    </row>
    <row r="16767" spans="1:7" x14ac:dyDescent="0.25">
      <c r="A16767" s="21" t="s">
        <v>2119</v>
      </c>
      <c r="B16767" s="25">
        <v>43308</v>
      </c>
      <c r="C16767" t="s">
        <v>1015</v>
      </c>
      <c r="D16767" t="s">
        <v>255</v>
      </c>
      <c r="E16767" s="26">
        <v>2000</v>
      </c>
      <c r="G16767" t="s">
        <v>4944</v>
      </c>
    </row>
    <row r="16768" spans="1:7" x14ac:dyDescent="0.25">
      <c r="A16768" s="21" t="s">
        <v>2119</v>
      </c>
      <c r="B16768" s="1">
        <v>43308</v>
      </c>
      <c r="C16768" t="s">
        <v>6</v>
      </c>
      <c r="D16768" t="s">
        <v>5256</v>
      </c>
      <c r="E16768"/>
      <c r="F16768" s="9">
        <v>601.48</v>
      </c>
      <c r="G16768" t="s">
        <v>1556</v>
      </c>
    </row>
    <row r="16769" spans="1:7" x14ac:dyDescent="0.25">
      <c r="A16769" s="21" t="s">
        <v>2119</v>
      </c>
      <c r="B16769" s="1">
        <v>43308</v>
      </c>
      <c r="C16769" t="s">
        <v>1230</v>
      </c>
      <c r="D16769" t="s">
        <v>5257</v>
      </c>
      <c r="E16769"/>
      <c r="F16769" s="9">
        <v>176.84</v>
      </c>
      <c r="G16769" t="s">
        <v>4944</v>
      </c>
    </row>
    <row r="16770" spans="1:7" x14ac:dyDescent="0.25">
      <c r="A16770" s="21" t="s">
        <v>2119</v>
      </c>
      <c r="B16770" s="1">
        <v>43308</v>
      </c>
      <c r="C16770" t="s">
        <v>1230</v>
      </c>
      <c r="D16770" t="s">
        <v>5258</v>
      </c>
      <c r="E16770"/>
      <c r="F16770" s="9">
        <v>2692.49</v>
      </c>
      <c r="G16770" t="s">
        <v>4944</v>
      </c>
    </row>
    <row r="16771" spans="1:7" x14ac:dyDescent="0.25">
      <c r="A16771" s="21" t="s">
        <v>2119</v>
      </c>
      <c r="B16771" s="25">
        <v>43308</v>
      </c>
      <c r="C16771" t="s">
        <v>6</v>
      </c>
      <c r="D16771" t="s">
        <v>3709</v>
      </c>
      <c r="F16771" s="26">
        <v>87</v>
      </c>
      <c r="G16771" t="s">
        <v>5406</v>
      </c>
    </row>
    <row r="16772" spans="1:7" x14ac:dyDescent="0.25">
      <c r="A16772" s="21" t="s">
        <v>2119</v>
      </c>
      <c r="B16772" s="25">
        <v>43308</v>
      </c>
      <c r="C16772" t="s">
        <v>6</v>
      </c>
      <c r="D16772" t="s">
        <v>3709</v>
      </c>
      <c r="F16772" s="26">
        <v>791.16</v>
      </c>
      <c r="G16772" t="s">
        <v>3326</v>
      </c>
    </row>
    <row r="16773" spans="1:7" x14ac:dyDescent="0.25">
      <c r="A16773" s="21" t="s">
        <v>2119</v>
      </c>
      <c r="B16773" s="25">
        <v>43308</v>
      </c>
      <c r="C16773" t="s">
        <v>6</v>
      </c>
      <c r="D16773" t="s">
        <v>3709</v>
      </c>
      <c r="F16773" s="26">
        <v>435.17</v>
      </c>
      <c r="G16773" t="s">
        <v>4969</v>
      </c>
    </row>
    <row r="16774" spans="1:7" x14ac:dyDescent="0.25">
      <c r="A16774" s="21" t="s">
        <v>2119</v>
      </c>
      <c r="B16774" s="1">
        <v>43309</v>
      </c>
      <c r="C16774" t="s">
        <v>1230</v>
      </c>
      <c r="D16774" t="s">
        <v>5259</v>
      </c>
      <c r="E16774"/>
      <c r="F16774" s="9">
        <v>50.63</v>
      </c>
      <c r="G16774" t="s">
        <v>5405</v>
      </c>
    </row>
    <row r="16775" spans="1:7" x14ac:dyDescent="0.25">
      <c r="A16775" s="21" t="s">
        <v>2119</v>
      </c>
      <c r="B16775" s="1">
        <v>43309</v>
      </c>
      <c r="C16775" t="s">
        <v>1230</v>
      </c>
      <c r="D16775" t="s">
        <v>5260</v>
      </c>
      <c r="E16775"/>
      <c r="F16775" s="9">
        <v>175.49</v>
      </c>
      <c r="G16775" t="s">
        <v>4969</v>
      </c>
    </row>
    <row r="16776" spans="1:7" x14ac:dyDescent="0.25">
      <c r="A16776" s="21" t="s">
        <v>2119</v>
      </c>
      <c r="B16776" s="1">
        <v>43309</v>
      </c>
      <c r="C16776" t="s">
        <v>1230</v>
      </c>
      <c r="D16776" t="s">
        <v>5261</v>
      </c>
      <c r="E16776"/>
      <c r="F16776" s="9">
        <v>1428.97</v>
      </c>
      <c r="G16776" t="s">
        <v>4944</v>
      </c>
    </row>
    <row r="16777" spans="1:7" x14ac:dyDescent="0.25">
      <c r="A16777" s="21" t="s">
        <v>2119</v>
      </c>
      <c r="B16777" s="1">
        <v>43309</v>
      </c>
      <c r="C16777" t="s">
        <v>1230</v>
      </c>
      <c r="D16777" t="s">
        <v>5262</v>
      </c>
      <c r="E16777"/>
      <c r="F16777" s="9">
        <v>242.8</v>
      </c>
      <c r="G16777" t="s">
        <v>4944</v>
      </c>
    </row>
    <row r="16778" spans="1:7" x14ac:dyDescent="0.25">
      <c r="A16778" s="21" t="s">
        <v>2119</v>
      </c>
      <c r="B16778" s="1">
        <v>43309</v>
      </c>
      <c r="C16778" t="s">
        <v>1230</v>
      </c>
      <c r="D16778" t="s">
        <v>5263</v>
      </c>
      <c r="E16778"/>
      <c r="F16778" s="9">
        <v>11.63</v>
      </c>
      <c r="G16778" t="s">
        <v>4944</v>
      </c>
    </row>
    <row r="16779" spans="1:7" x14ac:dyDescent="0.25">
      <c r="A16779" s="21" t="s">
        <v>2119</v>
      </c>
      <c r="B16779" s="25">
        <v>43311</v>
      </c>
      <c r="C16779" t="s">
        <v>1015</v>
      </c>
      <c r="D16779" t="s">
        <v>40</v>
      </c>
      <c r="E16779" s="26">
        <v>565</v>
      </c>
      <c r="G16779" t="s">
        <v>6073</v>
      </c>
    </row>
    <row r="16780" spans="1:7" x14ac:dyDescent="0.25">
      <c r="A16780" s="21" t="s">
        <v>2119</v>
      </c>
      <c r="B16780" s="25">
        <v>43311</v>
      </c>
      <c r="C16780" t="s">
        <v>1015</v>
      </c>
      <c r="D16780" t="s">
        <v>40</v>
      </c>
      <c r="E16780" s="26">
        <v>775</v>
      </c>
      <c r="G16780" t="s">
        <v>5410</v>
      </c>
    </row>
    <row r="16781" spans="1:7" x14ac:dyDescent="0.25">
      <c r="A16781" s="21" t="s">
        <v>2119</v>
      </c>
      <c r="B16781" s="25">
        <v>43311</v>
      </c>
      <c r="C16781" t="s">
        <v>1015</v>
      </c>
      <c r="D16781" t="s">
        <v>40</v>
      </c>
      <c r="E16781" s="26">
        <v>2585</v>
      </c>
      <c r="G16781" t="s">
        <v>4805</v>
      </c>
    </row>
    <row r="16782" spans="1:7" x14ac:dyDescent="0.25">
      <c r="A16782" s="21" t="s">
        <v>2119</v>
      </c>
      <c r="B16782" s="25">
        <v>43311</v>
      </c>
      <c r="C16782" t="s">
        <v>1015</v>
      </c>
      <c r="D16782" t="s">
        <v>40</v>
      </c>
      <c r="E16782" s="26">
        <v>1255</v>
      </c>
      <c r="G16782" t="s">
        <v>4974</v>
      </c>
    </row>
    <row r="16783" spans="1:7" x14ac:dyDescent="0.25">
      <c r="A16783" s="21" t="s">
        <v>2119</v>
      </c>
      <c r="B16783" s="25">
        <v>43311</v>
      </c>
      <c r="C16783" t="s">
        <v>1015</v>
      </c>
      <c r="D16783" t="s">
        <v>40</v>
      </c>
      <c r="E16783" s="26">
        <v>1840</v>
      </c>
      <c r="G16783" t="s">
        <v>3326</v>
      </c>
    </row>
    <row r="16784" spans="1:7" x14ac:dyDescent="0.25">
      <c r="A16784" s="21" t="s">
        <v>2119</v>
      </c>
      <c r="B16784" s="25">
        <v>43311</v>
      </c>
      <c r="C16784" t="s">
        <v>1015</v>
      </c>
      <c r="D16784" t="s">
        <v>40</v>
      </c>
      <c r="E16784" s="26">
        <v>1205</v>
      </c>
      <c r="G16784" t="s">
        <v>4969</v>
      </c>
    </row>
    <row r="16785" spans="1:7" x14ac:dyDescent="0.25">
      <c r="A16785" s="21" t="s">
        <v>2119</v>
      </c>
      <c r="B16785" s="25">
        <v>43311</v>
      </c>
      <c r="C16785" t="s">
        <v>1015</v>
      </c>
      <c r="D16785" t="s">
        <v>40</v>
      </c>
      <c r="E16785" s="26">
        <v>455</v>
      </c>
      <c r="G16785" t="s">
        <v>5234</v>
      </c>
    </row>
    <row r="16786" spans="1:7" x14ac:dyDescent="0.25">
      <c r="A16786" s="21" t="s">
        <v>2119</v>
      </c>
      <c r="B16786" s="25">
        <v>43311</v>
      </c>
      <c r="C16786" t="s">
        <v>1015</v>
      </c>
      <c r="D16786" t="s">
        <v>1419</v>
      </c>
      <c r="E16786" s="26">
        <v>4200</v>
      </c>
      <c r="G16786" t="s">
        <v>4944</v>
      </c>
    </row>
    <row r="16787" spans="1:7" x14ac:dyDescent="0.25">
      <c r="A16787" s="21" t="s">
        <v>2119</v>
      </c>
      <c r="B16787" s="25">
        <v>43311</v>
      </c>
      <c r="C16787" t="s">
        <v>1015</v>
      </c>
      <c r="D16787" t="s">
        <v>3507</v>
      </c>
      <c r="E16787" s="26">
        <v>2000</v>
      </c>
      <c r="G16787" t="s">
        <v>5038</v>
      </c>
    </row>
    <row r="16788" spans="1:7" x14ac:dyDescent="0.25">
      <c r="A16788" s="21" t="s">
        <v>2119</v>
      </c>
      <c r="B16788" s="25">
        <v>43311</v>
      </c>
      <c r="C16788" t="s">
        <v>1015</v>
      </c>
      <c r="D16788" t="s">
        <v>1382</v>
      </c>
      <c r="E16788" s="26">
        <v>3300</v>
      </c>
      <c r="G16788" t="s">
        <v>5406</v>
      </c>
    </row>
    <row r="16789" spans="1:7" x14ac:dyDescent="0.25">
      <c r="A16789" s="21" t="s">
        <v>2119</v>
      </c>
      <c r="B16789" s="25">
        <v>43311</v>
      </c>
      <c r="C16789" t="s">
        <v>1015</v>
      </c>
      <c r="D16789" t="s">
        <v>1382</v>
      </c>
      <c r="E16789" s="26">
        <v>6000</v>
      </c>
      <c r="G16789" t="s">
        <v>5405</v>
      </c>
    </row>
    <row r="16790" spans="1:7" x14ac:dyDescent="0.25">
      <c r="A16790" s="21" t="s">
        <v>2119</v>
      </c>
      <c r="B16790" s="25">
        <v>43311</v>
      </c>
      <c r="C16790" t="s">
        <v>1015</v>
      </c>
      <c r="D16790" t="s">
        <v>263</v>
      </c>
      <c r="E16790" s="26">
        <v>350</v>
      </c>
      <c r="G16790" t="s">
        <v>2121</v>
      </c>
    </row>
    <row r="16791" spans="1:7" x14ac:dyDescent="0.25">
      <c r="A16791" s="21" t="s">
        <v>2119</v>
      </c>
      <c r="B16791" s="25">
        <v>43311</v>
      </c>
      <c r="C16791" t="s">
        <v>21</v>
      </c>
      <c r="D16791" t="s">
        <v>1382</v>
      </c>
      <c r="E16791" s="26">
        <v>10000</v>
      </c>
      <c r="G16791" t="s">
        <v>5406</v>
      </c>
    </row>
    <row r="16792" spans="1:7" x14ac:dyDescent="0.25">
      <c r="A16792" s="21" t="s">
        <v>2119</v>
      </c>
      <c r="B16792" s="25">
        <v>43311</v>
      </c>
      <c r="C16792" t="s">
        <v>21</v>
      </c>
      <c r="D16792" t="s">
        <v>40</v>
      </c>
      <c r="E16792" s="26">
        <v>250</v>
      </c>
      <c r="G16792" t="s">
        <v>1631</v>
      </c>
    </row>
    <row r="16793" spans="1:7" x14ac:dyDescent="0.25">
      <c r="A16793" s="21" t="s">
        <v>2119</v>
      </c>
      <c r="B16793" s="25">
        <v>43311</v>
      </c>
      <c r="C16793" t="s">
        <v>21</v>
      </c>
      <c r="D16793" t="s">
        <v>40</v>
      </c>
      <c r="E16793" s="26">
        <v>2105</v>
      </c>
      <c r="G16793" t="s">
        <v>1029</v>
      </c>
    </row>
    <row r="16794" spans="1:7" x14ac:dyDescent="0.25">
      <c r="A16794" s="21" t="s">
        <v>2119</v>
      </c>
      <c r="B16794" s="25">
        <v>43311</v>
      </c>
      <c r="C16794" t="s">
        <v>21</v>
      </c>
      <c r="D16794" t="s">
        <v>40</v>
      </c>
      <c r="E16794" s="26">
        <v>100</v>
      </c>
      <c r="G16794" t="s">
        <v>1421</v>
      </c>
    </row>
    <row r="16795" spans="1:7" x14ac:dyDescent="0.25">
      <c r="A16795" s="21" t="s">
        <v>2119</v>
      </c>
      <c r="B16795" s="25">
        <v>43311</v>
      </c>
      <c r="C16795" t="s">
        <v>21</v>
      </c>
      <c r="D16795" t="s">
        <v>40</v>
      </c>
      <c r="E16795" s="26">
        <v>1355</v>
      </c>
      <c r="G16795" t="s">
        <v>1556</v>
      </c>
    </row>
    <row r="16796" spans="1:7" x14ac:dyDescent="0.25">
      <c r="A16796" s="21" t="s">
        <v>2119</v>
      </c>
      <c r="B16796" s="1">
        <v>43311</v>
      </c>
      <c r="C16796" t="s">
        <v>1230</v>
      </c>
      <c r="D16796" t="s">
        <v>5264</v>
      </c>
      <c r="E16796"/>
      <c r="F16796" s="9">
        <v>2255.62</v>
      </c>
      <c r="G16796" t="s">
        <v>5163</v>
      </c>
    </row>
    <row r="16797" spans="1:7" x14ac:dyDescent="0.25">
      <c r="A16797" s="21" t="s">
        <v>2119</v>
      </c>
      <c r="B16797" s="1">
        <v>43311</v>
      </c>
      <c r="C16797" t="s">
        <v>6</v>
      </c>
      <c r="D16797" t="s">
        <v>5265</v>
      </c>
      <c r="E16797"/>
      <c r="F16797" s="9">
        <v>67.73</v>
      </c>
      <c r="G16797" t="s">
        <v>331</v>
      </c>
    </row>
    <row r="16798" spans="1:7" x14ac:dyDescent="0.25">
      <c r="A16798" s="21" t="s">
        <v>2119</v>
      </c>
      <c r="B16798" s="1">
        <v>43311</v>
      </c>
      <c r="C16798" t="s">
        <v>6</v>
      </c>
      <c r="D16798" t="s">
        <v>5266</v>
      </c>
      <c r="E16798"/>
      <c r="F16798" s="9">
        <v>40.200000000000003</v>
      </c>
      <c r="G16798" t="s">
        <v>1556</v>
      </c>
    </row>
    <row r="16799" spans="1:7" x14ac:dyDescent="0.25">
      <c r="A16799" s="21" t="s">
        <v>2119</v>
      </c>
      <c r="B16799" s="25">
        <v>43311</v>
      </c>
      <c r="C16799" t="s">
        <v>6</v>
      </c>
      <c r="D16799" t="s">
        <v>1112</v>
      </c>
      <c r="F16799" s="26">
        <v>310.87</v>
      </c>
      <c r="G16799" t="s">
        <v>5313</v>
      </c>
    </row>
    <row r="16800" spans="1:7" x14ac:dyDescent="0.25">
      <c r="A16800" s="21" t="s">
        <v>2119</v>
      </c>
      <c r="B16800" s="25">
        <v>43311</v>
      </c>
      <c r="C16800" t="s">
        <v>6</v>
      </c>
      <c r="D16800" t="s">
        <v>3709</v>
      </c>
      <c r="F16800" s="26">
        <v>61.02</v>
      </c>
      <c r="G16800" t="s">
        <v>4969</v>
      </c>
    </row>
    <row r="16801" spans="1:7" x14ac:dyDescent="0.25">
      <c r="A16801" s="21" t="s">
        <v>2119</v>
      </c>
      <c r="B16801" s="25">
        <v>43311</v>
      </c>
      <c r="C16801" t="s">
        <v>6</v>
      </c>
      <c r="D16801" t="s">
        <v>216</v>
      </c>
      <c r="F16801" s="26">
        <v>259</v>
      </c>
      <c r="G16801" t="s">
        <v>5406</v>
      </c>
    </row>
    <row r="16802" spans="1:7" x14ac:dyDescent="0.25">
      <c r="A16802" s="21" t="s">
        <v>2119</v>
      </c>
      <c r="B16802" s="25">
        <v>43311</v>
      </c>
      <c r="C16802" t="s">
        <v>6</v>
      </c>
      <c r="D16802" t="s">
        <v>216</v>
      </c>
      <c r="F16802" s="26">
        <v>495.06</v>
      </c>
      <c r="G16802" t="s">
        <v>5042</v>
      </c>
    </row>
    <row r="16803" spans="1:7" x14ac:dyDescent="0.25">
      <c r="A16803" s="21" t="s">
        <v>2119</v>
      </c>
      <c r="B16803" s="25">
        <v>43311</v>
      </c>
      <c r="C16803" t="s">
        <v>6</v>
      </c>
      <c r="D16803" t="s">
        <v>216</v>
      </c>
      <c r="F16803" s="26">
        <v>518.54</v>
      </c>
      <c r="G16803" t="s">
        <v>5405</v>
      </c>
    </row>
    <row r="16804" spans="1:7" x14ac:dyDescent="0.25">
      <c r="A16804" s="21" t="s">
        <v>2119</v>
      </c>
      <c r="B16804" s="25">
        <v>43312</v>
      </c>
      <c r="C16804" t="s">
        <v>1015</v>
      </c>
      <c r="D16804" t="s">
        <v>4030</v>
      </c>
      <c r="E16804" s="26">
        <v>2500</v>
      </c>
      <c r="G16804" t="s">
        <v>5405</v>
      </c>
    </row>
    <row r="16805" spans="1:7" x14ac:dyDescent="0.25">
      <c r="A16805" s="21" t="s">
        <v>2119</v>
      </c>
      <c r="B16805" s="25">
        <v>43312</v>
      </c>
      <c r="C16805" t="s">
        <v>1015</v>
      </c>
      <c r="D16805" t="s">
        <v>4030</v>
      </c>
      <c r="E16805" s="26">
        <v>2300</v>
      </c>
      <c r="G16805" t="s">
        <v>5038</v>
      </c>
    </row>
    <row r="16806" spans="1:7" x14ac:dyDescent="0.25">
      <c r="A16806" s="21" t="s">
        <v>2119</v>
      </c>
      <c r="B16806" s="25">
        <v>43312</v>
      </c>
      <c r="C16806" t="s">
        <v>1015</v>
      </c>
      <c r="D16806" t="s">
        <v>4455</v>
      </c>
      <c r="E16806" s="26">
        <v>2500</v>
      </c>
      <c r="G16806" t="s">
        <v>4969</v>
      </c>
    </row>
    <row r="16807" spans="1:7" x14ac:dyDescent="0.25">
      <c r="A16807" s="21" t="s">
        <v>2119</v>
      </c>
      <c r="B16807" s="1">
        <v>43312</v>
      </c>
      <c r="C16807" t="s">
        <v>6</v>
      </c>
      <c r="D16807" t="s">
        <v>5267</v>
      </c>
      <c r="E16807"/>
      <c r="F16807" s="9">
        <v>75.19</v>
      </c>
      <c r="G16807" t="s">
        <v>17</v>
      </c>
    </row>
    <row r="16808" spans="1:7" x14ac:dyDescent="0.25">
      <c r="A16808" s="21" t="s">
        <v>2119</v>
      </c>
      <c r="B16808" s="1">
        <v>43312</v>
      </c>
      <c r="C16808" t="s">
        <v>1230</v>
      </c>
      <c r="D16808" t="s">
        <v>5268</v>
      </c>
      <c r="E16808"/>
      <c r="F16808" s="9">
        <v>128.83000000000001</v>
      </c>
      <c r="G16808" t="s">
        <v>5326</v>
      </c>
    </row>
    <row r="16809" spans="1:7" x14ac:dyDescent="0.25">
      <c r="A16809" s="21" t="s">
        <v>2119</v>
      </c>
      <c r="B16809" s="1">
        <v>43312</v>
      </c>
      <c r="C16809" t="s">
        <v>1230</v>
      </c>
      <c r="D16809" t="s">
        <v>5269</v>
      </c>
      <c r="E16809"/>
      <c r="F16809" s="9">
        <v>1175.33</v>
      </c>
      <c r="G16809" t="s">
        <v>4969</v>
      </c>
    </row>
    <row r="16810" spans="1:7" x14ac:dyDescent="0.25">
      <c r="A16810" s="21" t="s">
        <v>2119</v>
      </c>
      <c r="B16810" s="1">
        <v>43312</v>
      </c>
      <c r="C16810" t="s">
        <v>6</v>
      </c>
      <c r="D16810" t="s">
        <v>5270</v>
      </c>
      <c r="E16810"/>
      <c r="F16810" s="9">
        <v>233.32</v>
      </c>
      <c r="G16810" t="s">
        <v>3054</v>
      </c>
    </row>
    <row r="16811" spans="1:7" x14ac:dyDescent="0.25">
      <c r="A16811" s="21" t="s">
        <v>2119</v>
      </c>
      <c r="B16811" s="25">
        <v>43313</v>
      </c>
      <c r="C16811" t="s">
        <v>1015</v>
      </c>
      <c r="D16811" t="s">
        <v>2675</v>
      </c>
      <c r="E16811" s="26">
        <v>3000</v>
      </c>
      <c r="G16811" t="s">
        <v>4944</v>
      </c>
    </row>
    <row r="16812" spans="1:7" x14ac:dyDescent="0.25">
      <c r="A16812" s="21" t="s">
        <v>2119</v>
      </c>
      <c r="B16812" s="25">
        <v>43313</v>
      </c>
      <c r="C16812" t="s">
        <v>1015</v>
      </c>
      <c r="D16812" t="s">
        <v>3002</v>
      </c>
      <c r="E16812" s="26">
        <v>600</v>
      </c>
      <c r="G16812" t="s">
        <v>5326</v>
      </c>
    </row>
    <row r="16813" spans="1:7" x14ac:dyDescent="0.25">
      <c r="A16813" s="21" t="s">
        <v>2119</v>
      </c>
      <c r="B16813" s="1">
        <v>43313</v>
      </c>
      <c r="C16813" t="s">
        <v>6</v>
      </c>
      <c r="D16813" t="s">
        <v>5271</v>
      </c>
      <c r="E16813"/>
      <c r="F16813" s="9">
        <v>253.19</v>
      </c>
      <c r="G16813" t="s">
        <v>1631</v>
      </c>
    </row>
    <row r="16814" spans="1:7" x14ac:dyDescent="0.25">
      <c r="A16814" s="21" t="s">
        <v>2119</v>
      </c>
      <c r="B16814" s="25">
        <v>43313</v>
      </c>
      <c r="C16814" t="s">
        <v>6</v>
      </c>
      <c r="D16814" t="s">
        <v>1112</v>
      </c>
      <c r="F16814" s="26">
        <v>1129.79</v>
      </c>
      <c r="G16814" t="s">
        <v>5312</v>
      </c>
    </row>
    <row r="16815" spans="1:7" x14ac:dyDescent="0.25">
      <c r="A16815" s="21" t="s">
        <v>2119</v>
      </c>
      <c r="B16815" s="25">
        <v>43313</v>
      </c>
      <c r="C16815" t="s">
        <v>6</v>
      </c>
      <c r="D16815" t="s">
        <v>1112</v>
      </c>
      <c r="F16815" s="26">
        <v>-252.47</v>
      </c>
      <c r="G16815" t="s">
        <v>5314</v>
      </c>
    </row>
    <row r="16816" spans="1:7" x14ac:dyDescent="0.25">
      <c r="A16816" s="21" t="s">
        <v>2119</v>
      </c>
      <c r="B16816" s="25">
        <v>43313</v>
      </c>
      <c r="C16816" t="s">
        <v>6</v>
      </c>
      <c r="D16816" t="s">
        <v>1112</v>
      </c>
      <c r="F16816" s="26">
        <v>42.29</v>
      </c>
      <c r="G16816" t="s">
        <v>1399</v>
      </c>
    </row>
    <row r="16817" spans="1:7" x14ac:dyDescent="0.25">
      <c r="A16817" s="21" t="s">
        <v>2119</v>
      </c>
      <c r="B16817" s="25">
        <v>43313</v>
      </c>
      <c r="C16817" t="s">
        <v>6</v>
      </c>
      <c r="D16817" t="s">
        <v>3709</v>
      </c>
      <c r="F16817" s="26">
        <v>297.48</v>
      </c>
      <c r="G16817" t="s">
        <v>5406</v>
      </c>
    </row>
    <row r="16818" spans="1:7" x14ac:dyDescent="0.25">
      <c r="A16818" s="21" t="s">
        <v>2119</v>
      </c>
      <c r="B16818" s="25">
        <v>43314</v>
      </c>
      <c r="C16818" t="s">
        <v>1015</v>
      </c>
      <c r="D16818" t="s">
        <v>4455</v>
      </c>
      <c r="E16818" s="26">
        <v>1100</v>
      </c>
      <c r="G16818" t="s">
        <v>3326</v>
      </c>
    </row>
    <row r="16819" spans="1:7" x14ac:dyDescent="0.25">
      <c r="A16819" s="21" t="s">
        <v>2119</v>
      </c>
      <c r="B16819" s="1">
        <v>43314</v>
      </c>
      <c r="C16819" t="s">
        <v>1230</v>
      </c>
      <c r="D16819" t="s">
        <v>5272</v>
      </c>
      <c r="E16819"/>
      <c r="F16819" s="9">
        <v>792.08</v>
      </c>
      <c r="G16819" t="s">
        <v>4969</v>
      </c>
    </row>
    <row r="16820" spans="1:7" x14ac:dyDescent="0.25">
      <c r="A16820" s="21" t="s">
        <v>2119</v>
      </c>
      <c r="B16820" s="1">
        <v>43314</v>
      </c>
      <c r="C16820" t="s">
        <v>6</v>
      </c>
      <c r="D16820" t="s">
        <v>5273</v>
      </c>
      <c r="E16820"/>
      <c r="F16820" s="9">
        <v>1346.18</v>
      </c>
      <c r="G16820" t="s">
        <v>5406</v>
      </c>
    </row>
    <row r="16821" spans="1:7" x14ac:dyDescent="0.25">
      <c r="A16821" s="21" t="s">
        <v>2119</v>
      </c>
      <c r="B16821" s="1">
        <v>43314</v>
      </c>
      <c r="C16821" t="s">
        <v>6</v>
      </c>
      <c r="D16821" t="s">
        <v>5274</v>
      </c>
      <c r="E16821"/>
      <c r="F16821" s="9">
        <v>419.61</v>
      </c>
      <c r="G16821" t="s">
        <v>4974</v>
      </c>
    </row>
    <row r="16822" spans="1:7" x14ac:dyDescent="0.25">
      <c r="A16822" s="21" t="s">
        <v>2119</v>
      </c>
      <c r="B16822" s="1">
        <v>43314</v>
      </c>
      <c r="C16822" t="s">
        <v>1230</v>
      </c>
      <c r="D16822" t="s">
        <v>5275</v>
      </c>
      <c r="E16822"/>
      <c r="F16822" s="9">
        <v>2289.4499999999998</v>
      </c>
      <c r="G16822" t="s">
        <v>4944</v>
      </c>
    </row>
    <row r="16823" spans="1:7" x14ac:dyDescent="0.25">
      <c r="A16823" s="21" t="s">
        <v>2119</v>
      </c>
      <c r="B16823" s="1">
        <v>43314</v>
      </c>
      <c r="C16823" t="s">
        <v>1230</v>
      </c>
      <c r="D16823" t="s">
        <v>5276</v>
      </c>
      <c r="E16823"/>
      <c r="F16823" s="9">
        <v>112.52</v>
      </c>
      <c r="G16823" t="s">
        <v>4944</v>
      </c>
    </row>
    <row r="16824" spans="1:7" x14ac:dyDescent="0.25">
      <c r="A16824" s="21" t="s">
        <v>2119</v>
      </c>
      <c r="B16824" s="25">
        <v>43315</v>
      </c>
      <c r="C16824" t="s">
        <v>1015</v>
      </c>
      <c r="D16824" t="s">
        <v>5238</v>
      </c>
      <c r="E16824" s="26">
        <v>181.97</v>
      </c>
      <c r="G16824" t="s">
        <v>2121</v>
      </c>
    </row>
    <row r="16825" spans="1:7" x14ac:dyDescent="0.25">
      <c r="A16825" s="21" t="s">
        <v>2119</v>
      </c>
      <c r="B16825" s="25">
        <v>43315</v>
      </c>
      <c r="C16825" t="s">
        <v>1015</v>
      </c>
      <c r="D16825" t="s">
        <v>5238</v>
      </c>
      <c r="E16825" s="26">
        <v>86.16</v>
      </c>
      <c r="G16825" t="s">
        <v>2121</v>
      </c>
    </row>
    <row r="16826" spans="1:7" x14ac:dyDescent="0.25">
      <c r="A16826" s="21" t="s">
        <v>2119</v>
      </c>
      <c r="B16826" s="1">
        <v>43315</v>
      </c>
      <c r="C16826" t="s">
        <v>1230</v>
      </c>
      <c r="D16826" t="s">
        <v>5277</v>
      </c>
      <c r="E16826"/>
      <c r="F16826" s="9">
        <v>382.58</v>
      </c>
      <c r="G16826" t="s">
        <v>5038</v>
      </c>
    </row>
    <row r="16827" spans="1:7" x14ac:dyDescent="0.25">
      <c r="A16827" s="21" t="s">
        <v>2119</v>
      </c>
      <c r="B16827" s="1">
        <v>43315</v>
      </c>
      <c r="C16827" t="s">
        <v>1230</v>
      </c>
      <c r="D16827" t="s">
        <v>5278</v>
      </c>
      <c r="E16827"/>
      <c r="F16827" s="9">
        <v>281.41000000000003</v>
      </c>
      <c r="G16827" t="s">
        <v>5038</v>
      </c>
    </row>
    <row r="16828" spans="1:7" x14ac:dyDescent="0.25">
      <c r="A16828" s="21" t="s">
        <v>2119</v>
      </c>
      <c r="B16828" s="1">
        <v>43315</v>
      </c>
      <c r="C16828" t="s">
        <v>1230</v>
      </c>
      <c r="D16828" t="s">
        <v>5279</v>
      </c>
      <c r="E16828"/>
      <c r="F16828" s="9">
        <v>453.2</v>
      </c>
      <c r="G16828" t="s">
        <v>4969</v>
      </c>
    </row>
    <row r="16829" spans="1:7" x14ac:dyDescent="0.25">
      <c r="A16829" s="21" t="s">
        <v>2119</v>
      </c>
      <c r="B16829" s="1">
        <v>43315</v>
      </c>
      <c r="C16829" t="s">
        <v>6</v>
      </c>
      <c r="D16829" t="s">
        <v>5280</v>
      </c>
      <c r="E16829"/>
      <c r="F16829" s="9">
        <v>460.82</v>
      </c>
      <c r="G16829" t="s">
        <v>5406</v>
      </c>
    </row>
    <row r="16830" spans="1:7" x14ac:dyDescent="0.25">
      <c r="A16830" s="21" t="s">
        <v>2119</v>
      </c>
      <c r="B16830" s="1">
        <v>43315</v>
      </c>
      <c r="C16830" t="s">
        <v>6</v>
      </c>
      <c r="D16830" t="s">
        <v>5281</v>
      </c>
      <c r="E16830"/>
      <c r="F16830" s="9">
        <v>4850.8999999999996</v>
      </c>
      <c r="G16830" t="s">
        <v>5406</v>
      </c>
    </row>
    <row r="16831" spans="1:7" x14ac:dyDescent="0.25">
      <c r="A16831" s="21" t="s">
        <v>2119</v>
      </c>
      <c r="B16831" s="25">
        <v>43315</v>
      </c>
      <c r="C16831" t="s">
        <v>6</v>
      </c>
      <c r="D16831" t="s">
        <v>3709</v>
      </c>
      <c r="F16831" s="26">
        <v>295.08</v>
      </c>
      <c r="G16831" t="s">
        <v>3326</v>
      </c>
    </row>
    <row r="16832" spans="1:7" x14ac:dyDescent="0.25">
      <c r="A16832" s="21" t="s">
        <v>2119</v>
      </c>
      <c r="B16832" s="25">
        <v>43315</v>
      </c>
      <c r="C16832" t="s">
        <v>6</v>
      </c>
      <c r="D16832" t="s">
        <v>3709</v>
      </c>
      <c r="F16832" s="26">
        <v>86.07</v>
      </c>
      <c r="G16832" t="s">
        <v>5406</v>
      </c>
    </row>
    <row r="16833" spans="1:7" x14ac:dyDescent="0.25">
      <c r="A16833" s="21" t="s">
        <v>2119</v>
      </c>
      <c r="B16833" s="1">
        <v>43316</v>
      </c>
      <c r="C16833" t="s">
        <v>6</v>
      </c>
      <c r="D16833" t="s">
        <v>5282</v>
      </c>
      <c r="E16833"/>
      <c r="F16833" s="9">
        <v>129.82</v>
      </c>
      <c r="G16833" t="s">
        <v>1631</v>
      </c>
    </row>
    <row r="16834" spans="1:7" x14ac:dyDescent="0.25">
      <c r="A16834" s="21" t="s">
        <v>2119</v>
      </c>
      <c r="B16834" s="25">
        <v>43318</v>
      </c>
      <c r="C16834" t="s">
        <v>1015</v>
      </c>
      <c r="D16834" t="s">
        <v>40</v>
      </c>
      <c r="E16834" s="26">
        <v>2745</v>
      </c>
      <c r="G16834" t="s">
        <v>3326</v>
      </c>
    </row>
    <row r="16835" spans="1:7" x14ac:dyDescent="0.25">
      <c r="A16835" s="21" t="s">
        <v>2119</v>
      </c>
      <c r="B16835" s="25">
        <v>43318</v>
      </c>
      <c r="C16835" t="s">
        <v>1015</v>
      </c>
      <c r="D16835" t="s">
        <v>40</v>
      </c>
      <c r="E16835" s="26">
        <v>130</v>
      </c>
      <c r="G16835" t="s">
        <v>4944</v>
      </c>
    </row>
    <row r="16836" spans="1:7" x14ac:dyDescent="0.25">
      <c r="A16836" s="21" t="s">
        <v>2119</v>
      </c>
      <c r="B16836" s="25">
        <v>43318</v>
      </c>
      <c r="C16836" t="s">
        <v>1015</v>
      </c>
      <c r="D16836" t="s">
        <v>40</v>
      </c>
      <c r="E16836" s="26">
        <v>240</v>
      </c>
      <c r="G16836" t="s">
        <v>6073</v>
      </c>
    </row>
    <row r="16837" spans="1:7" x14ac:dyDescent="0.25">
      <c r="A16837" s="21" t="s">
        <v>2119</v>
      </c>
      <c r="B16837" s="25">
        <v>43318</v>
      </c>
      <c r="C16837" t="s">
        <v>1015</v>
      </c>
      <c r="D16837" t="s">
        <v>40</v>
      </c>
      <c r="E16837" s="26">
        <v>5250</v>
      </c>
      <c r="G16837" t="s">
        <v>4969</v>
      </c>
    </row>
    <row r="16838" spans="1:7" x14ac:dyDescent="0.25">
      <c r="A16838" s="21" t="s">
        <v>2119</v>
      </c>
      <c r="B16838" s="25">
        <v>43318</v>
      </c>
      <c r="C16838" t="s">
        <v>1015</v>
      </c>
      <c r="D16838" t="s">
        <v>40</v>
      </c>
      <c r="E16838" s="26">
        <v>1730</v>
      </c>
      <c r="G16838" t="s">
        <v>5163</v>
      </c>
    </row>
    <row r="16839" spans="1:7" x14ac:dyDescent="0.25">
      <c r="A16839" s="21" t="s">
        <v>2119</v>
      </c>
      <c r="B16839" s="25">
        <v>43318</v>
      </c>
      <c r="C16839" t="s">
        <v>1015</v>
      </c>
      <c r="D16839" t="s">
        <v>1419</v>
      </c>
      <c r="E16839" s="26">
        <v>5500</v>
      </c>
      <c r="G16839" t="s">
        <v>4944</v>
      </c>
    </row>
    <row r="16840" spans="1:7" x14ac:dyDescent="0.25">
      <c r="A16840" s="21" t="s">
        <v>2119</v>
      </c>
      <c r="B16840" s="25">
        <v>43318</v>
      </c>
      <c r="C16840" t="s">
        <v>1015</v>
      </c>
      <c r="D16840" t="s">
        <v>1216</v>
      </c>
      <c r="E16840" s="26">
        <v>250</v>
      </c>
      <c r="G16840" t="s">
        <v>4969</v>
      </c>
    </row>
    <row r="16841" spans="1:7" x14ac:dyDescent="0.25">
      <c r="A16841" s="21" t="s">
        <v>2119</v>
      </c>
      <c r="B16841" s="25">
        <v>43318</v>
      </c>
      <c r="C16841" t="s">
        <v>1015</v>
      </c>
      <c r="D16841" t="s">
        <v>1216</v>
      </c>
      <c r="E16841" s="26">
        <v>125</v>
      </c>
      <c r="G16841" t="s">
        <v>4944</v>
      </c>
    </row>
    <row r="16842" spans="1:7" x14ac:dyDescent="0.25">
      <c r="A16842" s="21" t="s">
        <v>2119</v>
      </c>
      <c r="B16842" s="25">
        <v>43318</v>
      </c>
      <c r="C16842" t="s">
        <v>1015</v>
      </c>
      <c r="D16842" t="s">
        <v>1216</v>
      </c>
      <c r="E16842" s="26">
        <v>125</v>
      </c>
      <c r="G16842" t="s">
        <v>4504</v>
      </c>
    </row>
    <row r="16843" spans="1:7" x14ac:dyDescent="0.25">
      <c r="A16843" s="21" t="s">
        <v>2119</v>
      </c>
      <c r="B16843" s="25">
        <v>43318</v>
      </c>
      <c r="C16843" t="s">
        <v>1015</v>
      </c>
      <c r="D16843" t="s">
        <v>5239</v>
      </c>
      <c r="E16843" s="26">
        <v>350</v>
      </c>
      <c r="G16843" t="s">
        <v>2121</v>
      </c>
    </row>
    <row r="16844" spans="1:7" x14ac:dyDescent="0.25">
      <c r="A16844" s="21" t="s">
        <v>2119</v>
      </c>
      <c r="B16844" s="25">
        <v>43318</v>
      </c>
      <c r="C16844" t="s">
        <v>1015</v>
      </c>
      <c r="D16844" t="s">
        <v>5240</v>
      </c>
      <c r="E16844" s="26">
        <v>150</v>
      </c>
      <c r="G16844" t="s">
        <v>2121</v>
      </c>
    </row>
    <row r="16845" spans="1:7" x14ac:dyDescent="0.25">
      <c r="A16845" s="21" t="s">
        <v>2119</v>
      </c>
      <c r="B16845" s="25">
        <v>43318</v>
      </c>
      <c r="C16845" t="s">
        <v>1015</v>
      </c>
      <c r="D16845" t="s">
        <v>3002</v>
      </c>
      <c r="E16845" s="26">
        <v>225</v>
      </c>
      <c r="F16845" s="2"/>
      <c r="G16845" t="s">
        <v>5326</v>
      </c>
    </row>
    <row r="16846" spans="1:7" x14ac:dyDescent="0.25">
      <c r="A16846" s="21" t="s">
        <v>2119</v>
      </c>
      <c r="B16846" s="25">
        <v>43318</v>
      </c>
      <c r="C16846" t="s">
        <v>21</v>
      </c>
      <c r="D16846" t="s">
        <v>40</v>
      </c>
      <c r="E16846" s="26">
        <v>845</v>
      </c>
      <c r="G16846" t="s">
        <v>1556</v>
      </c>
    </row>
    <row r="16847" spans="1:7" x14ac:dyDescent="0.25">
      <c r="A16847" s="21" t="s">
        <v>2119</v>
      </c>
      <c r="B16847" s="25">
        <v>43318</v>
      </c>
      <c r="C16847" t="s">
        <v>21</v>
      </c>
      <c r="D16847" t="s">
        <v>40</v>
      </c>
      <c r="E16847" s="26">
        <v>140</v>
      </c>
      <c r="G16847" t="s">
        <v>4974</v>
      </c>
    </row>
    <row r="16848" spans="1:7" x14ac:dyDescent="0.25">
      <c r="A16848" s="21" t="s">
        <v>2119</v>
      </c>
      <c r="B16848" s="25">
        <v>43318</v>
      </c>
      <c r="C16848" t="s">
        <v>21</v>
      </c>
      <c r="D16848" t="s">
        <v>40</v>
      </c>
      <c r="E16848" s="26">
        <v>525</v>
      </c>
      <c r="G16848" t="s">
        <v>1631</v>
      </c>
    </row>
    <row r="16849" spans="1:7" x14ac:dyDescent="0.25">
      <c r="A16849" s="21" t="s">
        <v>2119</v>
      </c>
      <c r="B16849" s="25">
        <v>43318</v>
      </c>
      <c r="C16849" t="s">
        <v>21</v>
      </c>
      <c r="D16849" t="s">
        <v>40</v>
      </c>
      <c r="E16849" s="26">
        <v>525</v>
      </c>
      <c r="G16849" t="s">
        <v>68</v>
      </c>
    </row>
    <row r="16850" spans="1:7" x14ac:dyDescent="0.25">
      <c r="A16850" s="21" t="s">
        <v>2119</v>
      </c>
      <c r="B16850" s="25">
        <v>43318</v>
      </c>
      <c r="C16850" t="s">
        <v>21</v>
      </c>
      <c r="D16850" t="s">
        <v>1216</v>
      </c>
      <c r="E16850" s="26">
        <v>250</v>
      </c>
      <c r="G16850" t="s">
        <v>4974</v>
      </c>
    </row>
    <row r="16851" spans="1:7" x14ac:dyDescent="0.25">
      <c r="A16851" s="21" t="s">
        <v>2119</v>
      </c>
      <c r="B16851" s="25">
        <v>43318</v>
      </c>
      <c r="C16851" t="s">
        <v>21</v>
      </c>
      <c r="D16851" t="s">
        <v>452</v>
      </c>
      <c r="E16851" s="26">
        <v>1600</v>
      </c>
      <c r="G16851" t="s">
        <v>1556</v>
      </c>
    </row>
    <row r="16852" spans="1:7" x14ac:dyDescent="0.25">
      <c r="A16852" s="21" t="s">
        <v>2119</v>
      </c>
      <c r="B16852" s="1">
        <v>43318</v>
      </c>
      <c r="C16852" t="s">
        <v>6</v>
      </c>
      <c r="D16852" t="s">
        <v>5283</v>
      </c>
      <c r="E16852"/>
      <c r="F16852" s="9">
        <v>136.51</v>
      </c>
      <c r="G16852" t="s">
        <v>68</v>
      </c>
    </row>
    <row r="16853" spans="1:7" x14ac:dyDescent="0.25">
      <c r="A16853" s="21" t="s">
        <v>2119</v>
      </c>
      <c r="B16853" s="1">
        <v>43318</v>
      </c>
      <c r="C16853" t="s">
        <v>6</v>
      </c>
      <c r="D16853" t="s">
        <v>5284</v>
      </c>
      <c r="E16853"/>
      <c r="F16853" s="9">
        <v>97.52</v>
      </c>
      <c r="G16853" t="s">
        <v>97</v>
      </c>
    </row>
    <row r="16854" spans="1:7" x14ac:dyDescent="0.25">
      <c r="A16854" s="21" t="s">
        <v>2119</v>
      </c>
      <c r="B16854" s="1">
        <v>43318</v>
      </c>
      <c r="C16854" t="s">
        <v>1230</v>
      </c>
      <c r="D16854" t="s">
        <v>5285</v>
      </c>
      <c r="E16854"/>
      <c r="F16854" s="9">
        <v>171.58</v>
      </c>
      <c r="G16854" t="s">
        <v>5038</v>
      </c>
    </row>
    <row r="16855" spans="1:7" x14ac:dyDescent="0.25">
      <c r="A16855" s="21" t="s">
        <v>2119</v>
      </c>
      <c r="B16855" s="1">
        <v>43318</v>
      </c>
      <c r="C16855" t="s">
        <v>1230</v>
      </c>
      <c r="D16855" t="s">
        <v>5286</v>
      </c>
      <c r="E16855"/>
      <c r="F16855" s="9">
        <v>178.49</v>
      </c>
      <c r="G16855" t="s">
        <v>4969</v>
      </c>
    </row>
    <row r="16856" spans="1:7" x14ac:dyDescent="0.25">
      <c r="A16856" s="21" t="s">
        <v>2119</v>
      </c>
      <c r="B16856" s="1">
        <v>43318</v>
      </c>
      <c r="C16856" t="s">
        <v>1230</v>
      </c>
      <c r="D16856" t="s">
        <v>5287</v>
      </c>
      <c r="E16856"/>
      <c r="F16856" s="9">
        <v>504.73</v>
      </c>
      <c r="G16856" t="s">
        <v>4944</v>
      </c>
    </row>
    <row r="16857" spans="1:7" x14ac:dyDescent="0.25">
      <c r="A16857" s="21" t="s">
        <v>2119</v>
      </c>
      <c r="B16857" s="25">
        <v>43318</v>
      </c>
      <c r="C16857" t="s">
        <v>6</v>
      </c>
      <c r="D16857" t="s">
        <v>1112</v>
      </c>
      <c r="F16857" s="26">
        <v>160.38</v>
      </c>
      <c r="G16857" t="s">
        <v>4944</v>
      </c>
    </row>
    <row r="16858" spans="1:7" x14ac:dyDescent="0.25">
      <c r="A16858" s="21" t="s">
        <v>2119</v>
      </c>
      <c r="B16858" s="25">
        <v>43318</v>
      </c>
      <c r="C16858" t="s">
        <v>6</v>
      </c>
      <c r="D16858" t="s">
        <v>216</v>
      </c>
      <c r="F16858" s="26">
        <v>518.54</v>
      </c>
      <c r="G16858" t="s">
        <v>5042</v>
      </c>
    </row>
    <row r="16859" spans="1:7" x14ac:dyDescent="0.25">
      <c r="A16859" s="21" t="s">
        <v>2119</v>
      </c>
      <c r="B16859" s="25">
        <v>43319</v>
      </c>
      <c r="C16859" t="s">
        <v>1015</v>
      </c>
      <c r="D16859" t="s">
        <v>4985</v>
      </c>
      <c r="E16859" s="26">
        <v>200</v>
      </c>
      <c r="G16859" t="s">
        <v>2121</v>
      </c>
    </row>
    <row r="16860" spans="1:7" x14ac:dyDescent="0.25">
      <c r="A16860" s="21" t="s">
        <v>2119</v>
      </c>
      <c r="B16860" s="1">
        <v>43319</v>
      </c>
      <c r="C16860" t="s">
        <v>1230</v>
      </c>
      <c r="D16860" t="s">
        <v>5288</v>
      </c>
      <c r="E16860"/>
      <c r="F16860" s="9">
        <v>314.44</v>
      </c>
      <c r="G16860" t="s">
        <v>5038</v>
      </c>
    </row>
    <row r="16861" spans="1:7" x14ac:dyDescent="0.25">
      <c r="A16861" s="21" t="s">
        <v>2119</v>
      </c>
      <c r="B16861" s="1">
        <v>43319</v>
      </c>
      <c r="C16861" t="s">
        <v>6</v>
      </c>
      <c r="D16861" t="s">
        <v>5289</v>
      </c>
      <c r="E16861"/>
      <c r="F16861" s="9">
        <v>53.22</v>
      </c>
      <c r="G16861" t="s">
        <v>68</v>
      </c>
    </row>
    <row r="16862" spans="1:7" x14ac:dyDescent="0.25">
      <c r="A16862" s="21" t="s">
        <v>2119</v>
      </c>
      <c r="B16862" s="1">
        <v>43319</v>
      </c>
      <c r="C16862" t="s">
        <v>6</v>
      </c>
      <c r="D16862" t="s">
        <v>5281</v>
      </c>
      <c r="E16862"/>
      <c r="F16862" s="9">
        <v>-79</v>
      </c>
      <c r="G16862" t="s">
        <v>5406</v>
      </c>
    </row>
    <row r="16863" spans="1:7" x14ac:dyDescent="0.25">
      <c r="A16863" s="21" t="s">
        <v>2119</v>
      </c>
      <c r="B16863" s="1">
        <v>43319</v>
      </c>
      <c r="C16863">
        <v>3014551503</v>
      </c>
      <c r="D16863" t="s">
        <v>5281</v>
      </c>
      <c r="E16863"/>
      <c r="F16863" s="9">
        <v>79</v>
      </c>
      <c r="G16863" t="s">
        <v>5406</v>
      </c>
    </row>
    <row r="16864" spans="1:7" x14ac:dyDescent="0.25">
      <c r="A16864" s="21" t="s">
        <v>2119</v>
      </c>
      <c r="B16864" s="1">
        <v>43319</v>
      </c>
      <c r="C16864" t="s">
        <v>1230</v>
      </c>
      <c r="D16864" t="s">
        <v>5290</v>
      </c>
      <c r="E16864"/>
      <c r="F16864" s="9">
        <v>616.36</v>
      </c>
      <c r="G16864" t="s">
        <v>4969</v>
      </c>
    </row>
    <row r="16865" spans="1:7" x14ac:dyDescent="0.25">
      <c r="A16865" s="21" t="s">
        <v>2119</v>
      </c>
      <c r="B16865" s="1">
        <v>43319</v>
      </c>
      <c r="C16865" t="s">
        <v>1230</v>
      </c>
      <c r="D16865" t="s">
        <v>5291</v>
      </c>
      <c r="E16865"/>
      <c r="F16865" s="9">
        <v>1345.37</v>
      </c>
      <c r="G16865" t="s">
        <v>5405</v>
      </c>
    </row>
    <row r="16866" spans="1:7" x14ac:dyDescent="0.25">
      <c r="A16866" s="21" t="s">
        <v>2119</v>
      </c>
      <c r="B16866" s="1">
        <v>43319</v>
      </c>
      <c r="C16866" t="s">
        <v>1230</v>
      </c>
      <c r="D16866" t="s">
        <v>5292</v>
      </c>
      <c r="E16866"/>
      <c r="F16866" s="9">
        <v>287.92</v>
      </c>
      <c r="G16866" t="s">
        <v>4944</v>
      </c>
    </row>
    <row r="16867" spans="1:7" x14ac:dyDescent="0.25">
      <c r="A16867" s="21" t="s">
        <v>2119</v>
      </c>
      <c r="B16867" s="1">
        <v>43319</v>
      </c>
      <c r="C16867" t="s">
        <v>1230</v>
      </c>
      <c r="D16867" t="s">
        <v>5293</v>
      </c>
      <c r="E16867"/>
      <c r="F16867" s="9">
        <v>21.17</v>
      </c>
      <c r="G16867" t="s">
        <v>4944</v>
      </c>
    </row>
    <row r="16868" spans="1:7" x14ac:dyDescent="0.25">
      <c r="A16868" s="21" t="s">
        <v>2119</v>
      </c>
      <c r="B16868" s="25">
        <v>43320</v>
      </c>
      <c r="C16868" t="s">
        <v>1015</v>
      </c>
      <c r="D16868" t="s">
        <v>40</v>
      </c>
      <c r="E16868" s="26">
        <v>684</v>
      </c>
      <c r="G16868" t="s">
        <v>5038</v>
      </c>
    </row>
    <row r="16869" spans="1:7" x14ac:dyDescent="0.25">
      <c r="A16869" s="21" t="s">
        <v>2119</v>
      </c>
      <c r="B16869" s="25">
        <v>43320</v>
      </c>
      <c r="C16869" t="s">
        <v>1015</v>
      </c>
      <c r="D16869" t="s">
        <v>40</v>
      </c>
      <c r="E16869" s="26">
        <v>1080</v>
      </c>
      <c r="G16869" t="s">
        <v>4969</v>
      </c>
    </row>
    <row r="16870" spans="1:7" x14ac:dyDescent="0.25">
      <c r="A16870" s="21" t="s">
        <v>2119</v>
      </c>
      <c r="B16870" s="25">
        <v>43320</v>
      </c>
      <c r="C16870" t="s">
        <v>1015</v>
      </c>
      <c r="D16870" t="s">
        <v>3403</v>
      </c>
      <c r="E16870" s="26">
        <v>1250</v>
      </c>
      <c r="G16870" t="s">
        <v>4805</v>
      </c>
    </row>
    <row r="16871" spans="1:7" x14ac:dyDescent="0.25">
      <c r="A16871" s="21" t="s">
        <v>2119</v>
      </c>
      <c r="B16871" s="25">
        <v>43320</v>
      </c>
      <c r="C16871" t="s">
        <v>1015</v>
      </c>
      <c r="D16871" t="s">
        <v>3403</v>
      </c>
      <c r="E16871" s="26">
        <v>1250</v>
      </c>
      <c r="G16871" t="s">
        <v>4969</v>
      </c>
    </row>
    <row r="16872" spans="1:7" x14ac:dyDescent="0.25">
      <c r="A16872" s="21" t="s">
        <v>2119</v>
      </c>
      <c r="B16872" s="25">
        <v>43320</v>
      </c>
      <c r="C16872" t="s">
        <v>1015</v>
      </c>
      <c r="D16872" t="s">
        <v>3403</v>
      </c>
      <c r="E16872" s="26">
        <v>1000</v>
      </c>
      <c r="G16872" t="s">
        <v>4874</v>
      </c>
    </row>
    <row r="16873" spans="1:7" x14ac:dyDescent="0.25">
      <c r="A16873" s="21" t="s">
        <v>2119</v>
      </c>
      <c r="B16873" s="25">
        <v>43320</v>
      </c>
      <c r="C16873" t="s">
        <v>1015</v>
      </c>
      <c r="D16873" t="s">
        <v>3403</v>
      </c>
      <c r="E16873" s="26">
        <v>1000</v>
      </c>
      <c r="G16873" t="s">
        <v>4849</v>
      </c>
    </row>
    <row r="16874" spans="1:7" x14ac:dyDescent="0.25">
      <c r="A16874" s="21" t="s">
        <v>2119</v>
      </c>
      <c r="B16874" s="25">
        <v>43320</v>
      </c>
      <c r="C16874" t="s">
        <v>1015</v>
      </c>
      <c r="D16874" t="s">
        <v>3403</v>
      </c>
      <c r="E16874" s="26">
        <v>1250</v>
      </c>
      <c r="G16874" t="s">
        <v>5405</v>
      </c>
    </row>
    <row r="16875" spans="1:7" x14ac:dyDescent="0.25">
      <c r="A16875" s="21" t="s">
        <v>2119</v>
      </c>
      <c r="B16875" s="25">
        <v>43320</v>
      </c>
      <c r="C16875" t="s">
        <v>1015</v>
      </c>
      <c r="D16875" t="s">
        <v>3403</v>
      </c>
      <c r="E16875" s="26">
        <v>1500</v>
      </c>
      <c r="G16875" t="s">
        <v>4944</v>
      </c>
    </row>
    <row r="16876" spans="1:7" x14ac:dyDescent="0.25">
      <c r="A16876" s="21" t="s">
        <v>2119</v>
      </c>
      <c r="B16876" s="25">
        <v>43320</v>
      </c>
      <c r="C16876" t="s">
        <v>1015</v>
      </c>
      <c r="D16876" t="s">
        <v>3002</v>
      </c>
      <c r="E16876" s="26">
        <v>1700</v>
      </c>
      <c r="G16876" t="s">
        <v>5326</v>
      </c>
    </row>
    <row r="16877" spans="1:7" x14ac:dyDescent="0.25">
      <c r="A16877" s="21" t="s">
        <v>2119</v>
      </c>
      <c r="B16877" s="25">
        <v>43320</v>
      </c>
      <c r="C16877" t="s">
        <v>1015</v>
      </c>
      <c r="D16877" t="s">
        <v>5241</v>
      </c>
      <c r="E16877" s="26">
        <v>600</v>
      </c>
      <c r="G16877" t="s">
        <v>2121</v>
      </c>
    </row>
    <row r="16878" spans="1:7" x14ac:dyDescent="0.25">
      <c r="A16878" s="21" t="s">
        <v>2119</v>
      </c>
      <c r="B16878" s="1">
        <v>43320</v>
      </c>
      <c r="C16878" t="s">
        <v>1230</v>
      </c>
      <c r="D16878"/>
      <c r="E16878"/>
      <c r="F16878" s="9">
        <v>13.22</v>
      </c>
      <c r="G16878" t="s">
        <v>2734</v>
      </c>
    </row>
    <row r="16879" spans="1:7" x14ac:dyDescent="0.25">
      <c r="A16879" s="21" t="s">
        <v>2119</v>
      </c>
      <c r="B16879" s="1">
        <v>43320</v>
      </c>
      <c r="C16879" t="s">
        <v>6</v>
      </c>
      <c r="D16879" t="s">
        <v>5294</v>
      </c>
      <c r="E16879"/>
      <c r="F16879" s="9">
        <v>436.88</v>
      </c>
      <c r="G16879" t="s">
        <v>5038</v>
      </c>
    </row>
    <row r="16880" spans="1:7" x14ac:dyDescent="0.25">
      <c r="A16880" s="21" t="s">
        <v>2119</v>
      </c>
      <c r="B16880" s="1">
        <v>43320</v>
      </c>
      <c r="C16880" t="s">
        <v>1230</v>
      </c>
      <c r="D16880" t="s">
        <v>5295</v>
      </c>
      <c r="E16880"/>
      <c r="F16880" s="9">
        <v>34.96</v>
      </c>
      <c r="G16880" t="s">
        <v>4944</v>
      </c>
    </row>
    <row r="16881" spans="1:7" x14ac:dyDescent="0.25">
      <c r="A16881" s="21" t="s">
        <v>2119</v>
      </c>
      <c r="B16881" s="1">
        <v>43320</v>
      </c>
      <c r="C16881" t="s">
        <v>1230</v>
      </c>
      <c r="D16881" t="s">
        <v>5064</v>
      </c>
      <c r="E16881"/>
      <c r="F16881" s="9">
        <v>-1157.9100000000001</v>
      </c>
      <c r="G16881" t="s">
        <v>4969</v>
      </c>
    </row>
    <row r="16882" spans="1:7" x14ac:dyDescent="0.25">
      <c r="A16882" s="21" t="s">
        <v>2119</v>
      </c>
      <c r="B16882" s="1">
        <v>43320</v>
      </c>
      <c r="C16882" t="s">
        <v>1230</v>
      </c>
      <c r="D16882" t="s">
        <v>5296</v>
      </c>
      <c r="E16882"/>
      <c r="F16882" s="9">
        <v>271.31</v>
      </c>
      <c r="G16882" t="s">
        <v>4944</v>
      </c>
    </row>
    <row r="16883" spans="1:7" x14ac:dyDescent="0.25">
      <c r="A16883" s="21" t="s">
        <v>2119</v>
      </c>
      <c r="B16883" s="25">
        <v>43320</v>
      </c>
      <c r="C16883" t="s">
        <v>6</v>
      </c>
      <c r="D16883" t="s">
        <v>3709</v>
      </c>
      <c r="F16883" s="26">
        <v>1265.54</v>
      </c>
      <c r="G16883" t="s">
        <v>3326</v>
      </c>
    </row>
    <row r="16884" spans="1:7" x14ac:dyDescent="0.25">
      <c r="A16884" s="21" t="s">
        <v>2119</v>
      </c>
      <c r="B16884" s="25">
        <v>43321</v>
      </c>
      <c r="C16884" t="s">
        <v>1015</v>
      </c>
      <c r="D16884" t="s">
        <v>1382</v>
      </c>
      <c r="E16884" s="26">
        <v>650</v>
      </c>
      <c r="G16884" t="s">
        <v>2121</v>
      </c>
    </row>
    <row r="16885" spans="1:7" x14ac:dyDescent="0.25">
      <c r="A16885" s="21" t="s">
        <v>2119</v>
      </c>
      <c r="B16885" s="25">
        <v>43321</v>
      </c>
      <c r="C16885" t="s">
        <v>1015</v>
      </c>
      <c r="D16885" t="s">
        <v>5236</v>
      </c>
      <c r="E16885" s="26">
        <v>2654</v>
      </c>
      <c r="G16885" t="s">
        <v>5042</v>
      </c>
    </row>
    <row r="16886" spans="1:7" x14ac:dyDescent="0.25">
      <c r="A16886" s="21" t="s">
        <v>2119</v>
      </c>
      <c r="B16886" s="1">
        <v>43321</v>
      </c>
      <c r="C16886" t="s">
        <v>1230</v>
      </c>
      <c r="D16886" t="s">
        <v>5297</v>
      </c>
      <c r="E16886"/>
      <c r="F16886" s="9">
        <v>9170.2099999999991</v>
      </c>
      <c r="G16886" t="s">
        <v>5405</v>
      </c>
    </row>
    <row r="16887" spans="1:7" x14ac:dyDescent="0.25">
      <c r="A16887" s="21" t="s">
        <v>2119</v>
      </c>
      <c r="B16887" s="1">
        <v>43322</v>
      </c>
      <c r="C16887" t="s">
        <v>1230</v>
      </c>
      <c r="D16887" t="s">
        <v>5298</v>
      </c>
      <c r="E16887"/>
      <c r="F16887" s="9">
        <v>346.06</v>
      </c>
      <c r="G16887" t="s">
        <v>5038</v>
      </c>
    </row>
    <row r="16888" spans="1:7" x14ac:dyDescent="0.25">
      <c r="A16888" s="21" t="s">
        <v>2119</v>
      </c>
      <c r="B16888" s="1">
        <v>43322</v>
      </c>
      <c r="C16888" t="s">
        <v>1230</v>
      </c>
      <c r="D16888" t="s">
        <v>5299</v>
      </c>
      <c r="E16888"/>
      <c r="F16888" s="9">
        <v>955.49</v>
      </c>
      <c r="G16888" t="s">
        <v>4944</v>
      </c>
    </row>
    <row r="16889" spans="1:7" x14ac:dyDescent="0.25">
      <c r="A16889" s="21" t="s">
        <v>2119</v>
      </c>
      <c r="B16889" s="1">
        <v>43322</v>
      </c>
      <c r="C16889" t="s">
        <v>1230</v>
      </c>
      <c r="D16889" t="s">
        <v>5300</v>
      </c>
      <c r="E16889"/>
      <c r="F16889" s="9">
        <v>9234.9599999999991</v>
      </c>
      <c r="G16889" t="s">
        <v>5406</v>
      </c>
    </row>
    <row r="16890" spans="1:7" x14ac:dyDescent="0.25">
      <c r="A16890" s="21" t="s">
        <v>2119</v>
      </c>
      <c r="B16890" s="1">
        <v>43322</v>
      </c>
      <c r="C16890" t="s">
        <v>1230</v>
      </c>
      <c r="D16890" t="s">
        <v>5301</v>
      </c>
      <c r="E16890"/>
      <c r="F16890" s="9">
        <v>681.45</v>
      </c>
      <c r="G16890" t="s">
        <v>5406</v>
      </c>
    </row>
    <row r="16891" spans="1:7" x14ac:dyDescent="0.25">
      <c r="A16891" s="21" t="s">
        <v>2119</v>
      </c>
      <c r="B16891" s="1">
        <v>43322</v>
      </c>
      <c r="C16891" s="68" t="s">
        <v>6</v>
      </c>
      <c r="D16891" t="s">
        <v>1112</v>
      </c>
      <c r="F16891" s="26">
        <v>878.71</v>
      </c>
      <c r="G16891" t="s">
        <v>3326</v>
      </c>
    </row>
    <row r="16892" spans="1:7" x14ac:dyDescent="0.25">
      <c r="A16892" s="21" t="s">
        <v>2119</v>
      </c>
      <c r="B16892" s="1">
        <v>43323</v>
      </c>
      <c r="C16892" t="s">
        <v>1230</v>
      </c>
      <c r="D16892" t="s">
        <v>5302</v>
      </c>
      <c r="E16892"/>
      <c r="F16892" s="9">
        <v>1164.04</v>
      </c>
      <c r="G16892" t="s">
        <v>4944</v>
      </c>
    </row>
    <row r="16893" spans="1:7" x14ac:dyDescent="0.25">
      <c r="A16893" s="21" t="s">
        <v>2119</v>
      </c>
      <c r="B16893" s="1">
        <v>43323</v>
      </c>
      <c r="C16893" t="s">
        <v>1230</v>
      </c>
      <c r="D16893" t="s">
        <v>5303</v>
      </c>
      <c r="E16893"/>
      <c r="F16893" s="9">
        <v>529.80999999999995</v>
      </c>
      <c r="G16893" t="s">
        <v>4944</v>
      </c>
    </row>
    <row r="16894" spans="1:7" x14ac:dyDescent="0.25">
      <c r="A16894" s="21" t="s">
        <v>2119</v>
      </c>
      <c r="B16894" s="25">
        <v>43323</v>
      </c>
      <c r="C16894" t="s">
        <v>6</v>
      </c>
      <c r="D16894" t="s">
        <v>1112</v>
      </c>
      <c r="F16894" s="26">
        <v>70.38</v>
      </c>
      <c r="G16894" t="s">
        <v>5406</v>
      </c>
    </row>
    <row r="16895" spans="1:7" x14ac:dyDescent="0.25">
      <c r="A16895" s="21" t="s">
        <v>2119</v>
      </c>
      <c r="B16895" s="25">
        <v>43325</v>
      </c>
      <c r="C16895" t="s">
        <v>1015</v>
      </c>
      <c r="D16895" t="s">
        <v>40</v>
      </c>
      <c r="E16895" s="26">
        <v>4025</v>
      </c>
      <c r="G16895" t="s">
        <v>3326</v>
      </c>
    </row>
    <row r="16896" spans="1:7" x14ac:dyDescent="0.25">
      <c r="A16896" s="21" t="s">
        <v>2119</v>
      </c>
      <c r="B16896" s="25">
        <v>43325</v>
      </c>
      <c r="C16896" t="s">
        <v>1015</v>
      </c>
      <c r="D16896" t="s">
        <v>40</v>
      </c>
      <c r="E16896" s="26">
        <v>4360</v>
      </c>
      <c r="G16896" t="s">
        <v>5038</v>
      </c>
    </row>
    <row r="16897" spans="1:7" x14ac:dyDescent="0.25">
      <c r="A16897" s="21" t="s">
        <v>2119</v>
      </c>
      <c r="B16897" s="25">
        <v>43325</v>
      </c>
      <c r="C16897" t="s">
        <v>1015</v>
      </c>
      <c r="D16897" t="s">
        <v>40</v>
      </c>
      <c r="E16897" s="26">
        <v>1270</v>
      </c>
      <c r="G16897" t="s">
        <v>4969</v>
      </c>
    </row>
    <row r="16898" spans="1:7" x14ac:dyDescent="0.25">
      <c r="A16898" s="21" t="s">
        <v>2119</v>
      </c>
      <c r="B16898" s="25">
        <v>43325</v>
      </c>
      <c r="C16898" t="s">
        <v>1015</v>
      </c>
      <c r="D16898" t="s">
        <v>1382</v>
      </c>
      <c r="E16898" s="26">
        <v>6000</v>
      </c>
      <c r="G16898" t="s">
        <v>5405</v>
      </c>
    </row>
    <row r="16899" spans="1:7" x14ac:dyDescent="0.25">
      <c r="A16899" s="21" t="s">
        <v>2119</v>
      </c>
      <c r="B16899" s="25">
        <v>43325</v>
      </c>
      <c r="C16899" t="s">
        <v>1015</v>
      </c>
      <c r="D16899" t="s">
        <v>1419</v>
      </c>
      <c r="E16899" s="26">
        <v>3300</v>
      </c>
      <c r="G16899" t="s">
        <v>4944</v>
      </c>
    </row>
    <row r="16900" spans="1:7" x14ac:dyDescent="0.25">
      <c r="A16900" s="21" t="s">
        <v>2119</v>
      </c>
      <c r="B16900" s="25">
        <v>43325</v>
      </c>
      <c r="C16900" t="s">
        <v>1015</v>
      </c>
      <c r="D16900" t="s">
        <v>4455</v>
      </c>
      <c r="E16900" s="26">
        <v>500</v>
      </c>
      <c r="G16900" t="s">
        <v>3326</v>
      </c>
    </row>
    <row r="16901" spans="1:7" x14ac:dyDescent="0.25">
      <c r="A16901" s="21" t="s">
        <v>2119</v>
      </c>
      <c r="B16901" s="25">
        <v>43325</v>
      </c>
      <c r="C16901" t="s">
        <v>1015</v>
      </c>
      <c r="D16901" t="s">
        <v>5242</v>
      </c>
      <c r="E16901" s="26">
        <v>150</v>
      </c>
      <c r="G16901" t="s">
        <v>2121</v>
      </c>
    </row>
    <row r="16902" spans="1:7" x14ac:dyDescent="0.25">
      <c r="A16902" s="21" t="s">
        <v>2119</v>
      </c>
      <c r="B16902" s="25">
        <v>43325</v>
      </c>
      <c r="C16902" t="s">
        <v>1015</v>
      </c>
      <c r="D16902" t="s">
        <v>4985</v>
      </c>
      <c r="E16902" s="26">
        <v>200</v>
      </c>
      <c r="G16902" t="s">
        <v>2121</v>
      </c>
    </row>
    <row r="16903" spans="1:7" x14ac:dyDescent="0.25">
      <c r="A16903" s="21" t="s">
        <v>2119</v>
      </c>
      <c r="B16903" s="25">
        <v>43325</v>
      </c>
      <c r="C16903" t="s">
        <v>21</v>
      </c>
      <c r="D16903" t="s">
        <v>1382</v>
      </c>
      <c r="E16903" s="26">
        <v>7000</v>
      </c>
      <c r="G16903" t="s">
        <v>5406</v>
      </c>
    </row>
    <row r="16904" spans="1:7" x14ac:dyDescent="0.25">
      <c r="A16904" s="21" t="s">
        <v>2119</v>
      </c>
      <c r="B16904" s="25">
        <v>43325</v>
      </c>
      <c r="C16904" t="s">
        <v>21</v>
      </c>
      <c r="D16904" t="s">
        <v>40</v>
      </c>
      <c r="E16904" s="26">
        <v>505</v>
      </c>
      <c r="G16904" t="s">
        <v>1631</v>
      </c>
    </row>
    <row r="16905" spans="1:7" x14ac:dyDescent="0.25">
      <c r="A16905" s="21" t="s">
        <v>2119</v>
      </c>
      <c r="B16905" s="25">
        <v>43325</v>
      </c>
      <c r="C16905" t="s">
        <v>21</v>
      </c>
      <c r="D16905" t="s">
        <v>40</v>
      </c>
      <c r="E16905" s="26">
        <v>525</v>
      </c>
      <c r="G16905" t="s">
        <v>97</v>
      </c>
    </row>
    <row r="16906" spans="1:7" x14ac:dyDescent="0.25">
      <c r="A16906" s="21" t="s">
        <v>2119</v>
      </c>
      <c r="B16906" s="25">
        <v>43325</v>
      </c>
      <c r="C16906" t="s">
        <v>21</v>
      </c>
      <c r="D16906" t="s">
        <v>40</v>
      </c>
      <c r="E16906" s="26">
        <v>505</v>
      </c>
      <c r="G16906" t="s">
        <v>68</v>
      </c>
    </row>
    <row r="16907" spans="1:7" x14ac:dyDescent="0.25">
      <c r="A16907" s="21" t="s">
        <v>2119</v>
      </c>
      <c r="B16907" s="1">
        <v>43325</v>
      </c>
      <c r="C16907" t="s">
        <v>1230</v>
      </c>
      <c r="D16907" t="s">
        <v>5304</v>
      </c>
      <c r="E16907"/>
      <c r="F16907" s="9">
        <v>112.92</v>
      </c>
      <c r="G16907" t="s">
        <v>5038</v>
      </c>
    </row>
    <row r="16908" spans="1:7" x14ac:dyDescent="0.25">
      <c r="A16908" s="21" t="s">
        <v>2119</v>
      </c>
      <c r="B16908" s="1">
        <v>43325</v>
      </c>
      <c r="C16908" t="s">
        <v>1230</v>
      </c>
      <c r="D16908" t="s">
        <v>5305</v>
      </c>
      <c r="E16908"/>
      <c r="F16908" s="9">
        <v>79.34</v>
      </c>
      <c r="G16908" t="s">
        <v>4849</v>
      </c>
    </row>
    <row r="16909" spans="1:7" x14ac:dyDescent="0.25">
      <c r="A16909" s="21" t="s">
        <v>2119</v>
      </c>
      <c r="B16909" s="1">
        <v>43325</v>
      </c>
      <c r="C16909" t="s">
        <v>1230</v>
      </c>
      <c r="D16909" t="s">
        <v>5306</v>
      </c>
      <c r="E16909"/>
      <c r="F16909" s="9">
        <v>49.16</v>
      </c>
      <c r="G16909" t="s">
        <v>4944</v>
      </c>
    </row>
    <row r="16910" spans="1:7" x14ac:dyDescent="0.25">
      <c r="A16910" s="21" t="s">
        <v>2119</v>
      </c>
      <c r="B16910" s="25">
        <v>43326</v>
      </c>
      <c r="C16910" t="s">
        <v>1015</v>
      </c>
      <c r="D16910" t="s">
        <v>5237</v>
      </c>
      <c r="E16910" s="26">
        <v>1000</v>
      </c>
      <c r="G16910" t="s">
        <v>5038</v>
      </c>
    </row>
    <row r="16911" spans="1:7" x14ac:dyDescent="0.25">
      <c r="A16911" s="21" t="s">
        <v>2119</v>
      </c>
      <c r="B16911" s="1">
        <v>43326</v>
      </c>
      <c r="C16911" t="s">
        <v>1230</v>
      </c>
      <c r="D16911"/>
      <c r="E16911"/>
      <c r="F16911" s="9">
        <v>-110.19</v>
      </c>
      <c r="G16911" t="s">
        <v>1326</v>
      </c>
    </row>
    <row r="16912" spans="1:7" x14ac:dyDescent="0.25">
      <c r="A16912" s="21" t="s">
        <v>2119</v>
      </c>
      <c r="B16912" s="1">
        <v>43326</v>
      </c>
      <c r="C16912" t="s">
        <v>1230</v>
      </c>
      <c r="D16912" t="s">
        <v>5307</v>
      </c>
      <c r="E16912"/>
      <c r="F16912" s="9">
        <v>149.9</v>
      </c>
      <c r="G16912" t="s">
        <v>1326</v>
      </c>
    </row>
    <row r="16913" spans="1:7" x14ac:dyDescent="0.25">
      <c r="A16913" s="21" t="s">
        <v>2119</v>
      </c>
      <c r="B16913" s="1">
        <v>43326</v>
      </c>
      <c r="C16913" t="s">
        <v>6</v>
      </c>
      <c r="D16913" t="s">
        <v>5308</v>
      </c>
      <c r="E16913"/>
      <c r="F16913" s="9">
        <v>957.09</v>
      </c>
      <c r="G16913" t="s">
        <v>1349</v>
      </c>
    </row>
    <row r="16914" spans="1:7" x14ac:dyDescent="0.25">
      <c r="A16914" s="21" t="s">
        <v>2119</v>
      </c>
      <c r="B16914" s="25">
        <v>43326</v>
      </c>
      <c r="C16914" t="s">
        <v>6</v>
      </c>
      <c r="D16914" t="s">
        <v>1112</v>
      </c>
      <c r="F16914" s="26">
        <v>2193.36</v>
      </c>
      <c r="G16914" t="s">
        <v>3326</v>
      </c>
    </row>
    <row r="16915" spans="1:7" x14ac:dyDescent="0.25">
      <c r="A16915" s="21" t="s">
        <v>2119</v>
      </c>
      <c r="B16915" s="25">
        <v>43326</v>
      </c>
      <c r="C16915" t="s">
        <v>6</v>
      </c>
      <c r="D16915" t="s">
        <v>1112</v>
      </c>
      <c r="F16915" s="26">
        <v>20.88</v>
      </c>
      <c r="G16915" t="s">
        <v>5314</v>
      </c>
    </row>
    <row r="16916" spans="1:7" x14ac:dyDescent="0.25">
      <c r="A16916" s="21" t="s">
        <v>2119</v>
      </c>
      <c r="B16916" s="25">
        <v>43326</v>
      </c>
      <c r="C16916" t="s">
        <v>6</v>
      </c>
      <c r="D16916" t="s">
        <v>1112</v>
      </c>
      <c r="F16916" s="26">
        <v>110.24</v>
      </c>
      <c r="G16916" t="s">
        <v>3326</v>
      </c>
    </row>
    <row r="16917" spans="1:7" x14ac:dyDescent="0.25">
      <c r="A16917" s="21" t="s">
        <v>2119</v>
      </c>
      <c r="B16917" s="25">
        <v>43326</v>
      </c>
      <c r="C16917" t="s">
        <v>6</v>
      </c>
      <c r="D16917" t="s">
        <v>3709</v>
      </c>
      <c r="F16917" s="26">
        <v>240.4</v>
      </c>
      <c r="G16917" t="s">
        <v>3326</v>
      </c>
    </row>
    <row r="16918" spans="1:7" x14ac:dyDescent="0.25">
      <c r="A16918" s="21" t="s">
        <v>2119</v>
      </c>
      <c r="B16918" s="25">
        <v>43327</v>
      </c>
      <c r="C16918" t="s">
        <v>6</v>
      </c>
      <c r="D16918" t="s">
        <v>5235</v>
      </c>
      <c r="F16918" s="26">
        <v>4671.42</v>
      </c>
      <c r="G16918" t="s">
        <v>5406</v>
      </c>
    </row>
    <row r="16919" spans="1:7" x14ac:dyDescent="0.25">
      <c r="A16919" s="21" t="s">
        <v>2119</v>
      </c>
      <c r="B16919" s="1">
        <v>43327</v>
      </c>
      <c r="C16919" t="s">
        <v>1230</v>
      </c>
      <c r="D16919" t="s">
        <v>5309</v>
      </c>
      <c r="E16919"/>
      <c r="F16919" s="9">
        <v>973.25</v>
      </c>
      <c r="G16919" t="s">
        <v>5038</v>
      </c>
    </row>
    <row r="16920" spans="1:7" x14ac:dyDescent="0.25">
      <c r="A16920" s="21" t="s">
        <v>2119</v>
      </c>
      <c r="B16920" s="1">
        <v>43327</v>
      </c>
      <c r="C16920" t="s">
        <v>1230</v>
      </c>
      <c r="D16920"/>
      <c r="E16920"/>
      <c r="F16920" s="9">
        <v>-309.92</v>
      </c>
      <c r="G16920" t="s">
        <v>5406</v>
      </c>
    </row>
    <row r="16921" spans="1:7" x14ac:dyDescent="0.25">
      <c r="A16921" s="21" t="s">
        <v>2119</v>
      </c>
      <c r="B16921" s="1">
        <v>43327</v>
      </c>
      <c r="C16921" t="s">
        <v>1230</v>
      </c>
      <c r="D16921" t="s">
        <v>5310</v>
      </c>
      <c r="E16921"/>
      <c r="F16921" s="9">
        <v>331.63</v>
      </c>
      <c r="G16921" t="s">
        <v>4944</v>
      </c>
    </row>
    <row r="16922" spans="1:7" x14ac:dyDescent="0.25">
      <c r="A16922" s="21" t="s">
        <v>2119</v>
      </c>
      <c r="B16922" s="1">
        <v>43327</v>
      </c>
      <c r="C16922" t="s">
        <v>1230</v>
      </c>
      <c r="D16922" t="s">
        <v>5300</v>
      </c>
      <c r="E16922"/>
      <c r="F16922" s="9">
        <v>-647.67999999999995</v>
      </c>
      <c r="G16922" t="s">
        <v>5406</v>
      </c>
    </row>
    <row r="16923" spans="1:7" x14ac:dyDescent="0.25">
      <c r="A16923" s="21" t="s">
        <v>2119</v>
      </c>
      <c r="B16923" s="1">
        <v>43327</v>
      </c>
      <c r="C16923">
        <v>3014551503</v>
      </c>
      <c r="D16923" t="s">
        <v>5300</v>
      </c>
      <c r="E16923"/>
      <c r="F16923" s="9">
        <v>645.5</v>
      </c>
      <c r="G16923" t="s">
        <v>5406</v>
      </c>
    </row>
    <row r="16924" spans="1:7" x14ac:dyDescent="0.25">
      <c r="A16924" s="21" t="s">
        <v>2119</v>
      </c>
      <c r="B16924" s="1">
        <v>43327</v>
      </c>
      <c r="C16924" t="s">
        <v>6</v>
      </c>
      <c r="D16924" t="s">
        <v>5311</v>
      </c>
      <c r="E16924"/>
      <c r="F16924" s="9">
        <v>1024.5999999999999</v>
      </c>
      <c r="G16924" t="s">
        <v>5406</v>
      </c>
    </row>
    <row r="16925" spans="1:7" x14ac:dyDescent="0.25">
      <c r="A16925" s="21" t="s">
        <v>2119</v>
      </c>
      <c r="B16925" s="25">
        <v>43327</v>
      </c>
      <c r="C16925" t="s">
        <v>1015</v>
      </c>
      <c r="D16925" t="s">
        <v>1487</v>
      </c>
      <c r="E16925" s="26">
        <v>320</v>
      </c>
      <c r="G16925" t="s">
        <v>5407</v>
      </c>
    </row>
    <row r="16926" spans="1:7" x14ac:dyDescent="0.25">
      <c r="A16926" s="21" t="s">
        <v>2119</v>
      </c>
      <c r="B16926" s="1">
        <v>43327</v>
      </c>
      <c r="C16926" t="s">
        <v>1230</v>
      </c>
      <c r="D16926" t="s">
        <v>5309</v>
      </c>
      <c r="E16926"/>
      <c r="F16926" s="9">
        <v>973.25</v>
      </c>
      <c r="G16926" t="s">
        <v>5038</v>
      </c>
    </row>
    <row r="16927" spans="1:7" x14ac:dyDescent="0.25">
      <c r="A16927" s="21" t="s">
        <v>2119</v>
      </c>
      <c r="B16927" s="1">
        <v>43327</v>
      </c>
      <c r="C16927" t="s">
        <v>1230</v>
      </c>
      <c r="D16927"/>
      <c r="E16927"/>
      <c r="F16927" s="9">
        <v>-309.92</v>
      </c>
      <c r="G16927" t="s">
        <v>5406</v>
      </c>
    </row>
    <row r="16928" spans="1:7" x14ac:dyDescent="0.25">
      <c r="A16928" s="21" t="s">
        <v>2119</v>
      </c>
      <c r="B16928" s="1">
        <v>43327</v>
      </c>
      <c r="C16928" t="s">
        <v>1230</v>
      </c>
      <c r="D16928" t="s">
        <v>5310</v>
      </c>
      <c r="E16928"/>
      <c r="F16928" s="9">
        <v>331.63</v>
      </c>
      <c r="G16928" t="s">
        <v>4944</v>
      </c>
    </row>
    <row r="16929" spans="1:7" x14ac:dyDescent="0.25">
      <c r="A16929" s="21" t="s">
        <v>2119</v>
      </c>
      <c r="B16929" s="1">
        <v>43327</v>
      </c>
      <c r="C16929" t="s">
        <v>1230</v>
      </c>
      <c r="D16929" t="s">
        <v>5300</v>
      </c>
      <c r="E16929"/>
      <c r="F16929" s="9">
        <v>-647.67999999999995</v>
      </c>
      <c r="G16929" t="s">
        <v>5406</v>
      </c>
    </row>
    <row r="16930" spans="1:7" x14ac:dyDescent="0.25">
      <c r="A16930" s="21" t="s">
        <v>2119</v>
      </c>
      <c r="B16930" s="1">
        <v>43327</v>
      </c>
      <c r="C16930">
        <v>3014551503</v>
      </c>
      <c r="D16930" t="s">
        <v>5300</v>
      </c>
      <c r="E16930"/>
      <c r="F16930" s="9">
        <v>645.5</v>
      </c>
      <c r="G16930" t="s">
        <v>5406</v>
      </c>
    </row>
    <row r="16931" spans="1:7" x14ac:dyDescent="0.25">
      <c r="A16931" s="21" t="s">
        <v>2119</v>
      </c>
      <c r="B16931" s="1">
        <v>43327</v>
      </c>
      <c r="C16931" t="s">
        <v>6</v>
      </c>
      <c r="D16931" t="s">
        <v>5311</v>
      </c>
      <c r="E16931"/>
      <c r="F16931" s="9">
        <v>1024.5999999999999</v>
      </c>
      <c r="G16931" t="s">
        <v>5406</v>
      </c>
    </row>
    <row r="16932" spans="1:7" x14ac:dyDescent="0.25">
      <c r="A16932" s="21" t="s">
        <v>2119</v>
      </c>
      <c r="B16932" s="25">
        <v>43328</v>
      </c>
      <c r="C16932" t="s">
        <v>21</v>
      </c>
      <c r="D16932" t="s">
        <v>1018</v>
      </c>
      <c r="E16932" s="26">
        <v>135</v>
      </c>
      <c r="G16932" t="s">
        <v>5406</v>
      </c>
    </row>
    <row r="16933" spans="1:7" x14ac:dyDescent="0.25">
      <c r="A16933" s="21" t="s">
        <v>2119</v>
      </c>
      <c r="B16933" s="1">
        <v>43328</v>
      </c>
      <c r="C16933" t="s">
        <v>1230</v>
      </c>
      <c r="D16933" t="s">
        <v>5404</v>
      </c>
      <c r="E16933"/>
      <c r="F16933" s="9">
        <v>1328.83</v>
      </c>
      <c r="G16933" t="s">
        <v>5163</v>
      </c>
    </row>
    <row r="16934" spans="1:7" x14ac:dyDescent="0.25">
      <c r="A16934" s="21" t="s">
        <v>2119</v>
      </c>
      <c r="B16934" s="1">
        <v>43328</v>
      </c>
      <c r="C16934">
        <v>3014551503</v>
      </c>
      <c r="D16934"/>
      <c r="E16934"/>
      <c r="F16934" s="9">
        <v>55.94</v>
      </c>
      <c r="G16934" t="s">
        <v>1163</v>
      </c>
    </row>
    <row r="16935" spans="1:7" x14ac:dyDescent="0.25">
      <c r="A16935" s="21" t="s">
        <v>2119</v>
      </c>
      <c r="B16935" s="1">
        <v>43328</v>
      </c>
      <c r="C16935">
        <v>3014551503</v>
      </c>
      <c r="D16935"/>
      <c r="E16935"/>
      <c r="F16935" s="9">
        <v>26.19</v>
      </c>
      <c r="G16935" t="s">
        <v>1163</v>
      </c>
    </row>
    <row r="16936" spans="1:7" x14ac:dyDescent="0.25">
      <c r="A16936" s="21" t="s">
        <v>2119</v>
      </c>
      <c r="B16936" s="25">
        <v>43328</v>
      </c>
      <c r="C16936" t="s">
        <v>6</v>
      </c>
      <c r="D16936" t="s">
        <v>1112</v>
      </c>
      <c r="F16936" s="26">
        <v>226.54</v>
      </c>
      <c r="G16936" t="s">
        <v>3326</v>
      </c>
    </row>
    <row r="16937" spans="1:7" x14ac:dyDescent="0.25">
      <c r="A16937" s="21" t="s">
        <v>2119</v>
      </c>
      <c r="B16937" s="25">
        <v>43329</v>
      </c>
      <c r="C16937" t="s">
        <v>1015</v>
      </c>
      <c r="D16937" t="s">
        <v>809</v>
      </c>
      <c r="E16937" s="26">
        <v>1227.8599999999999</v>
      </c>
      <c r="G16937" t="s">
        <v>337</v>
      </c>
    </row>
    <row r="16938" spans="1:7" x14ac:dyDescent="0.25">
      <c r="A16938" s="21" t="s">
        <v>2119</v>
      </c>
      <c r="B16938" s="25">
        <v>43329</v>
      </c>
      <c r="C16938" t="s">
        <v>1015</v>
      </c>
      <c r="D16938" t="s">
        <v>5319</v>
      </c>
      <c r="E16938" s="26">
        <v>50</v>
      </c>
      <c r="G16938" t="s">
        <v>5320</v>
      </c>
    </row>
    <row r="16939" spans="1:7" x14ac:dyDescent="0.25">
      <c r="A16939" s="21" t="s">
        <v>2119</v>
      </c>
      <c r="B16939" s="25">
        <v>43329</v>
      </c>
      <c r="C16939" t="s">
        <v>1015</v>
      </c>
      <c r="D16939" t="s">
        <v>5321</v>
      </c>
      <c r="E16939" s="26">
        <v>50</v>
      </c>
      <c r="G16939" t="s">
        <v>5322</v>
      </c>
    </row>
    <row r="16940" spans="1:7" x14ac:dyDescent="0.25">
      <c r="A16940" s="21" t="s">
        <v>2119</v>
      </c>
      <c r="B16940" s="25">
        <v>43329</v>
      </c>
      <c r="C16940" t="s">
        <v>1015</v>
      </c>
      <c r="D16940" t="s">
        <v>937</v>
      </c>
      <c r="E16940" s="26">
        <v>250</v>
      </c>
      <c r="G16940" t="s">
        <v>5406</v>
      </c>
    </row>
    <row r="16941" spans="1:7" x14ac:dyDescent="0.25">
      <c r="A16941" s="21" t="s">
        <v>2119</v>
      </c>
      <c r="B16941" s="25">
        <v>43329</v>
      </c>
      <c r="C16941" t="s">
        <v>1015</v>
      </c>
      <c r="D16941" t="s">
        <v>937</v>
      </c>
      <c r="E16941" s="26">
        <v>250</v>
      </c>
      <c r="G16941" t="s">
        <v>4849</v>
      </c>
    </row>
    <row r="16942" spans="1:7" x14ac:dyDescent="0.25">
      <c r="A16942" s="21" t="s">
        <v>2119</v>
      </c>
      <c r="B16942" s="25">
        <v>43329</v>
      </c>
      <c r="C16942" t="s">
        <v>1015</v>
      </c>
      <c r="D16942" t="s">
        <v>937</v>
      </c>
      <c r="E16942" s="26">
        <v>250</v>
      </c>
      <c r="G16942" t="s">
        <v>1554</v>
      </c>
    </row>
    <row r="16943" spans="1:7" x14ac:dyDescent="0.25">
      <c r="A16943" s="21" t="s">
        <v>2119</v>
      </c>
      <c r="B16943" s="1">
        <v>43329</v>
      </c>
      <c r="C16943" t="s">
        <v>1230</v>
      </c>
      <c r="D16943" t="s">
        <v>5400</v>
      </c>
      <c r="E16943"/>
      <c r="F16943" s="9">
        <v>416.2</v>
      </c>
      <c r="G16943" t="s">
        <v>5401</v>
      </c>
    </row>
    <row r="16944" spans="1:7" x14ac:dyDescent="0.25">
      <c r="A16944" s="21" t="s">
        <v>2119</v>
      </c>
      <c r="B16944" s="1">
        <v>43329</v>
      </c>
      <c r="C16944" t="s">
        <v>6</v>
      </c>
      <c r="D16944" t="s">
        <v>5402</v>
      </c>
      <c r="E16944"/>
      <c r="F16944" s="9">
        <v>319.42</v>
      </c>
      <c r="G16944" t="s">
        <v>5406</v>
      </c>
    </row>
    <row r="16945" spans="1:7" x14ac:dyDescent="0.25">
      <c r="A16945" s="21" t="s">
        <v>2119</v>
      </c>
      <c r="B16945" s="1">
        <v>43329</v>
      </c>
      <c r="C16945" t="s">
        <v>1230</v>
      </c>
      <c r="D16945" t="s">
        <v>5403</v>
      </c>
      <c r="E16945"/>
      <c r="F16945" s="9">
        <v>121.6</v>
      </c>
      <c r="G16945" t="s">
        <v>4944</v>
      </c>
    </row>
    <row r="16946" spans="1:7" x14ac:dyDescent="0.25">
      <c r="A16946" s="21" t="s">
        <v>2119</v>
      </c>
      <c r="B16946" s="1">
        <v>43330</v>
      </c>
      <c r="C16946" t="s">
        <v>1230</v>
      </c>
      <c r="D16946"/>
      <c r="E16946"/>
      <c r="F16946" s="9">
        <v>-35.96</v>
      </c>
      <c r="G16946" t="s">
        <v>5163</v>
      </c>
    </row>
    <row r="16947" spans="1:7" x14ac:dyDescent="0.25">
      <c r="A16947" s="21" t="s">
        <v>2119</v>
      </c>
      <c r="B16947" s="1">
        <v>43330</v>
      </c>
      <c r="C16947" t="s">
        <v>1230</v>
      </c>
      <c r="D16947" t="s">
        <v>5394</v>
      </c>
      <c r="E16947"/>
      <c r="F16947" s="9">
        <v>2400.1</v>
      </c>
      <c r="G16947" t="s">
        <v>3326</v>
      </c>
    </row>
    <row r="16948" spans="1:7" x14ac:dyDescent="0.25">
      <c r="A16948" s="21" t="s">
        <v>2119</v>
      </c>
      <c r="B16948" s="1">
        <v>43330</v>
      </c>
      <c r="C16948" t="s">
        <v>1230</v>
      </c>
      <c r="D16948" t="s">
        <v>5395</v>
      </c>
      <c r="E16948"/>
      <c r="F16948" s="9">
        <v>654.44000000000005</v>
      </c>
      <c r="G16948" t="s">
        <v>5038</v>
      </c>
    </row>
    <row r="16949" spans="1:7" x14ac:dyDescent="0.25">
      <c r="A16949" s="21" t="s">
        <v>2119</v>
      </c>
      <c r="B16949" s="1">
        <v>43330</v>
      </c>
      <c r="C16949" t="s">
        <v>1230</v>
      </c>
      <c r="D16949"/>
      <c r="E16949"/>
      <c r="F16949" s="9">
        <v>-369.59</v>
      </c>
      <c r="G16949" t="s">
        <v>5038</v>
      </c>
    </row>
    <row r="16950" spans="1:7" x14ac:dyDescent="0.25">
      <c r="A16950" s="21" t="s">
        <v>2119</v>
      </c>
      <c r="B16950" s="1">
        <v>43330</v>
      </c>
      <c r="C16950" t="s">
        <v>6</v>
      </c>
      <c r="D16950" t="s">
        <v>5396</v>
      </c>
      <c r="E16950"/>
      <c r="F16950" s="9">
        <v>100.43</v>
      </c>
      <c r="G16950" t="s">
        <v>5406</v>
      </c>
    </row>
    <row r="16951" spans="1:7" x14ac:dyDescent="0.25">
      <c r="A16951" s="21" t="s">
        <v>2119</v>
      </c>
      <c r="B16951" s="1">
        <v>43330</v>
      </c>
      <c r="C16951" t="s">
        <v>6</v>
      </c>
      <c r="D16951" t="s">
        <v>5397</v>
      </c>
      <c r="E16951"/>
      <c r="F16951" s="9">
        <v>153.74</v>
      </c>
      <c r="G16951" t="s">
        <v>1631</v>
      </c>
    </row>
    <row r="16952" spans="1:7" x14ac:dyDescent="0.25">
      <c r="A16952" s="21" t="s">
        <v>2119</v>
      </c>
      <c r="B16952" s="1">
        <v>43330</v>
      </c>
      <c r="C16952" t="s">
        <v>1230</v>
      </c>
      <c r="D16952" t="s">
        <v>5398</v>
      </c>
      <c r="E16952"/>
      <c r="F16952" s="9">
        <v>335.68</v>
      </c>
      <c r="G16952" t="s">
        <v>5399</v>
      </c>
    </row>
    <row r="16953" spans="1:7" x14ac:dyDescent="0.25">
      <c r="A16953" s="21" t="s">
        <v>2119</v>
      </c>
      <c r="B16953" s="25">
        <v>43332</v>
      </c>
      <c r="C16953" t="s">
        <v>21</v>
      </c>
      <c r="D16953" t="s">
        <v>452</v>
      </c>
      <c r="E16953" s="26">
        <v>535</v>
      </c>
      <c r="G16953" t="s">
        <v>286</v>
      </c>
    </row>
    <row r="16954" spans="1:7" x14ac:dyDescent="0.25">
      <c r="A16954" s="21" t="s">
        <v>2119</v>
      </c>
      <c r="B16954" s="25">
        <v>43332</v>
      </c>
      <c r="C16954" t="s">
        <v>1015</v>
      </c>
      <c r="D16954" t="s">
        <v>40</v>
      </c>
      <c r="E16954" s="26">
        <v>240</v>
      </c>
      <c r="G16954" t="s">
        <v>4849</v>
      </c>
    </row>
    <row r="16955" spans="1:7" x14ac:dyDescent="0.25">
      <c r="A16955" s="21" t="s">
        <v>2119</v>
      </c>
      <c r="B16955" s="25">
        <v>43332</v>
      </c>
      <c r="C16955" t="s">
        <v>1015</v>
      </c>
      <c r="D16955" t="s">
        <v>40</v>
      </c>
      <c r="E16955" s="26">
        <v>100</v>
      </c>
      <c r="G16955" t="s">
        <v>1362</v>
      </c>
    </row>
    <row r="16956" spans="1:7" x14ac:dyDescent="0.25">
      <c r="A16956" s="21" t="s">
        <v>2119</v>
      </c>
      <c r="B16956" s="25">
        <v>43332</v>
      </c>
      <c r="C16956" t="s">
        <v>1015</v>
      </c>
      <c r="D16956" t="s">
        <v>40</v>
      </c>
      <c r="E16956" s="26">
        <v>695</v>
      </c>
      <c r="G16956" t="s">
        <v>1004</v>
      </c>
    </row>
    <row r="16957" spans="1:7" x14ac:dyDescent="0.25">
      <c r="A16957" s="21" t="s">
        <v>2119</v>
      </c>
      <c r="B16957" s="25">
        <v>43332</v>
      </c>
      <c r="C16957" t="s">
        <v>1015</v>
      </c>
      <c r="D16957" t="s">
        <v>40</v>
      </c>
      <c r="E16957" s="26">
        <v>385</v>
      </c>
      <c r="G16957" t="s">
        <v>1631</v>
      </c>
    </row>
    <row r="16958" spans="1:7" x14ac:dyDescent="0.25">
      <c r="A16958" s="21" t="s">
        <v>2119</v>
      </c>
      <c r="B16958" s="25">
        <v>43332</v>
      </c>
      <c r="C16958" t="s">
        <v>1015</v>
      </c>
      <c r="D16958" t="s">
        <v>40</v>
      </c>
      <c r="E16958" s="26">
        <v>4920</v>
      </c>
      <c r="G16958" t="s">
        <v>3326</v>
      </c>
    </row>
    <row r="16959" spans="1:7" x14ac:dyDescent="0.25">
      <c r="A16959" s="21" t="s">
        <v>2119</v>
      </c>
      <c r="B16959" s="25">
        <v>43332</v>
      </c>
      <c r="C16959" t="s">
        <v>1015</v>
      </c>
      <c r="D16959" t="s">
        <v>40</v>
      </c>
      <c r="E16959" s="26">
        <v>5390</v>
      </c>
      <c r="G16959" t="s">
        <v>5038</v>
      </c>
    </row>
    <row r="16960" spans="1:7" x14ac:dyDescent="0.25">
      <c r="A16960" s="21" t="s">
        <v>2119</v>
      </c>
      <c r="B16960" s="25">
        <v>43332</v>
      </c>
      <c r="C16960" t="s">
        <v>1015</v>
      </c>
      <c r="D16960" t="s">
        <v>1419</v>
      </c>
      <c r="E16960" s="26">
        <v>3800</v>
      </c>
      <c r="G16960" t="s">
        <v>4944</v>
      </c>
    </row>
    <row r="16961" spans="1:7" x14ac:dyDescent="0.25">
      <c r="A16961" s="21" t="s">
        <v>2119</v>
      </c>
      <c r="B16961" s="25">
        <v>43332</v>
      </c>
      <c r="C16961" t="s">
        <v>1015</v>
      </c>
      <c r="D16961" t="s">
        <v>5323</v>
      </c>
      <c r="E16961" s="26">
        <v>30</v>
      </c>
      <c r="G16961" t="s">
        <v>5322</v>
      </c>
    </row>
    <row r="16962" spans="1:7" x14ac:dyDescent="0.25">
      <c r="A16962" s="21" t="s">
        <v>2119</v>
      </c>
      <c r="B16962" s="1">
        <v>43332</v>
      </c>
      <c r="C16962" t="s">
        <v>1230</v>
      </c>
      <c r="D16962" t="s">
        <v>5389</v>
      </c>
      <c r="E16962"/>
      <c r="F16962" s="9">
        <v>630.70000000000005</v>
      </c>
      <c r="G16962" t="s">
        <v>5038</v>
      </c>
    </row>
    <row r="16963" spans="1:7" x14ac:dyDescent="0.25">
      <c r="A16963" s="21" t="s">
        <v>2119</v>
      </c>
      <c r="B16963" s="1">
        <v>43332</v>
      </c>
      <c r="C16963" t="s">
        <v>1230</v>
      </c>
      <c r="D16963" t="s">
        <v>5390</v>
      </c>
      <c r="E16963"/>
      <c r="F16963" s="9">
        <v>893.49</v>
      </c>
      <c r="G16963" t="s">
        <v>3326</v>
      </c>
    </row>
    <row r="16964" spans="1:7" x14ac:dyDescent="0.25">
      <c r="A16964" s="21" t="s">
        <v>2119</v>
      </c>
      <c r="B16964" s="1">
        <v>43332</v>
      </c>
      <c r="C16964" t="s">
        <v>6</v>
      </c>
      <c r="D16964" t="s">
        <v>5391</v>
      </c>
      <c r="E16964"/>
      <c r="F16964" s="9">
        <v>367.21</v>
      </c>
      <c r="G16964" t="s">
        <v>5406</v>
      </c>
    </row>
    <row r="16965" spans="1:7" x14ac:dyDescent="0.25">
      <c r="A16965" s="21" t="s">
        <v>2119</v>
      </c>
      <c r="B16965" s="1">
        <v>43332</v>
      </c>
      <c r="C16965" t="s">
        <v>6</v>
      </c>
      <c r="D16965" t="s">
        <v>5392</v>
      </c>
      <c r="E16965"/>
      <c r="F16965" s="9">
        <v>96.73</v>
      </c>
      <c r="G16965" t="s">
        <v>1032</v>
      </c>
    </row>
    <row r="16966" spans="1:7" x14ac:dyDescent="0.25">
      <c r="A16966" s="21" t="s">
        <v>2119</v>
      </c>
      <c r="B16966" s="1">
        <v>43332</v>
      </c>
      <c r="C16966" t="s">
        <v>1230</v>
      </c>
      <c r="D16966" t="s">
        <v>5393</v>
      </c>
      <c r="E16966"/>
      <c r="F16966" s="9">
        <v>1724.16</v>
      </c>
      <c r="G16966" t="s">
        <v>4944</v>
      </c>
    </row>
    <row r="16967" spans="1:7" x14ac:dyDescent="0.25">
      <c r="A16967" s="21" t="s">
        <v>2119</v>
      </c>
      <c r="B16967" s="25">
        <v>43332</v>
      </c>
      <c r="C16967" t="s">
        <v>6</v>
      </c>
      <c r="D16967" t="s">
        <v>3709</v>
      </c>
      <c r="F16967" s="26">
        <v>47.7</v>
      </c>
      <c r="G16967" t="s">
        <v>5357</v>
      </c>
    </row>
    <row r="16968" spans="1:7" x14ac:dyDescent="0.25">
      <c r="A16968" s="21" t="s">
        <v>2119</v>
      </c>
      <c r="B16968" s="25">
        <v>43333</v>
      </c>
      <c r="C16968" t="s">
        <v>1015</v>
      </c>
      <c r="D16968" t="s">
        <v>3404</v>
      </c>
      <c r="E16968" s="26">
        <v>350</v>
      </c>
      <c r="G16968" t="s">
        <v>5410</v>
      </c>
    </row>
    <row r="16969" spans="1:7" x14ac:dyDescent="0.25">
      <c r="A16969" s="21" t="s">
        <v>2119</v>
      </c>
      <c r="B16969" s="25">
        <v>43333</v>
      </c>
      <c r="C16969" t="s">
        <v>1015</v>
      </c>
      <c r="D16969" t="s">
        <v>3404</v>
      </c>
      <c r="E16969" s="26">
        <v>400</v>
      </c>
      <c r="G16969" t="s">
        <v>6073</v>
      </c>
    </row>
    <row r="16970" spans="1:7" x14ac:dyDescent="0.25">
      <c r="A16970" s="21" t="s">
        <v>2119</v>
      </c>
      <c r="B16970" s="25">
        <v>43333</v>
      </c>
      <c r="C16970" t="s">
        <v>1015</v>
      </c>
      <c r="D16970" t="s">
        <v>3404</v>
      </c>
      <c r="E16970" s="26">
        <v>700</v>
      </c>
      <c r="G16970" t="s">
        <v>4969</v>
      </c>
    </row>
    <row r="16971" spans="1:7" x14ac:dyDescent="0.25">
      <c r="A16971" s="21" t="s">
        <v>2119</v>
      </c>
      <c r="B16971" s="25">
        <v>43333</v>
      </c>
      <c r="C16971" t="s">
        <v>1015</v>
      </c>
      <c r="D16971" t="s">
        <v>3404</v>
      </c>
      <c r="E16971" s="26">
        <v>1800</v>
      </c>
      <c r="G16971" t="s">
        <v>3326</v>
      </c>
    </row>
    <row r="16972" spans="1:7" x14ac:dyDescent="0.25">
      <c r="A16972" s="21" t="s">
        <v>2119</v>
      </c>
      <c r="B16972" s="25">
        <v>43333</v>
      </c>
      <c r="C16972" t="s">
        <v>1015</v>
      </c>
      <c r="D16972" t="s">
        <v>5324</v>
      </c>
      <c r="E16972" s="26">
        <v>800</v>
      </c>
      <c r="G16972" t="s">
        <v>5038</v>
      </c>
    </row>
    <row r="16973" spans="1:7" x14ac:dyDescent="0.25">
      <c r="A16973" s="21" t="s">
        <v>2119</v>
      </c>
      <c r="B16973" s="1">
        <v>43333</v>
      </c>
      <c r="C16973" t="s">
        <v>1230</v>
      </c>
      <c r="D16973" t="s">
        <v>5388</v>
      </c>
      <c r="E16973"/>
      <c r="F16973" s="9">
        <v>1668.46</v>
      </c>
      <c r="G16973" t="s">
        <v>5038</v>
      </c>
    </row>
    <row r="16974" spans="1:7" x14ac:dyDescent="0.25">
      <c r="A16974" s="21" t="s">
        <v>2119</v>
      </c>
      <c r="B16974" s="25">
        <v>43333</v>
      </c>
      <c r="C16974" t="s">
        <v>6</v>
      </c>
      <c r="D16974" t="s">
        <v>3709</v>
      </c>
      <c r="F16974" s="26">
        <v>1302.4000000000001</v>
      </c>
      <c r="G16974" t="s">
        <v>5042</v>
      </c>
    </row>
    <row r="16975" spans="1:7" x14ac:dyDescent="0.25">
      <c r="A16975" s="21" t="s">
        <v>2119</v>
      </c>
      <c r="B16975" s="25">
        <v>43334</v>
      </c>
      <c r="C16975" t="s">
        <v>1015</v>
      </c>
      <c r="D16975" t="s">
        <v>3707</v>
      </c>
      <c r="E16975" s="26">
        <v>1700</v>
      </c>
      <c r="G16975" t="s">
        <v>4805</v>
      </c>
    </row>
    <row r="16976" spans="1:7" x14ac:dyDescent="0.25">
      <c r="A16976" s="21" t="s">
        <v>2119</v>
      </c>
      <c r="B16976" s="25">
        <v>43334</v>
      </c>
      <c r="C16976" t="s">
        <v>1015</v>
      </c>
      <c r="D16976" t="s">
        <v>4985</v>
      </c>
      <c r="E16976" s="26">
        <v>200</v>
      </c>
      <c r="G16976" t="s">
        <v>2121</v>
      </c>
    </row>
    <row r="16977" spans="1:7" x14ac:dyDescent="0.25">
      <c r="A16977" s="21" t="s">
        <v>2119</v>
      </c>
      <c r="B16977" s="1">
        <v>43334</v>
      </c>
      <c r="C16977" t="s">
        <v>1230</v>
      </c>
      <c r="D16977" t="s">
        <v>5384</v>
      </c>
      <c r="E16977"/>
      <c r="F16977" s="9">
        <v>731.48</v>
      </c>
      <c r="G16977" t="s">
        <v>5038</v>
      </c>
    </row>
    <row r="16978" spans="1:7" x14ac:dyDescent="0.25">
      <c r="A16978" s="21" t="s">
        <v>2119</v>
      </c>
      <c r="B16978" s="1">
        <v>43334</v>
      </c>
      <c r="C16978" t="s">
        <v>6</v>
      </c>
      <c r="D16978" t="s">
        <v>5385</v>
      </c>
      <c r="E16978"/>
      <c r="F16978" s="9">
        <v>94.18</v>
      </c>
      <c r="G16978" t="s">
        <v>3326</v>
      </c>
    </row>
    <row r="16979" spans="1:7" x14ac:dyDescent="0.25">
      <c r="A16979" s="21" t="s">
        <v>2119</v>
      </c>
      <c r="B16979" s="1">
        <v>43334</v>
      </c>
      <c r="C16979" t="s">
        <v>6</v>
      </c>
      <c r="D16979" t="s">
        <v>5386</v>
      </c>
      <c r="E16979"/>
      <c r="F16979" s="9">
        <v>611.88</v>
      </c>
      <c r="G16979" t="s">
        <v>5042</v>
      </c>
    </row>
    <row r="16980" spans="1:7" x14ac:dyDescent="0.25">
      <c r="A16980" s="21" t="s">
        <v>2119</v>
      </c>
      <c r="B16980" s="1">
        <v>43334</v>
      </c>
      <c r="C16980" t="s">
        <v>1230</v>
      </c>
      <c r="D16980" t="s">
        <v>5387</v>
      </c>
      <c r="E16980"/>
      <c r="F16980" s="9">
        <v>525.02</v>
      </c>
      <c r="G16980" t="s">
        <v>4944</v>
      </c>
    </row>
    <row r="16981" spans="1:7" x14ac:dyDescent="0.25">
      <c r="A16981" s="21" t="s">
        <v>2119</v>
      </c>
      <c r="B16981" s="25">
        <v>43335</v>
      </c>
      <c r="C16981" t="s">
        <v>1015</v>
      </c>
      <c r="D16981" t="s">
        <v>452</v>
      </c>
      <c r="E16981" s="26">
        <v>1050</v>
      </c>
      <c r="G16981" t="s">
        <v>5038</v>
      </c>
    </row>
    <row r="16982" spans="1:7" x14ac:dyDescent="0.25">
      <c r="A16982" s="21" t="s">
        <v>2119</v>
      </c>
      <c r="B16982" s="1">
        <v>43335</v>
      </c>
      <c r="C16982" t="s">
        <v>6</v>
      </c>
      <c r="D16982" t="s">
        <v>5382</v>
      </c>
      <c r="E16982"/>
      <c r="F16982" s="9">
        <v>518.41</v>
      </c>
      <c r="G16982" t="s">
        <v>5042</v>
      </c>
    </row>
    <row r="16983" spans="1:7" x14ac:dyDescent="0.25">
      <c r="A16983" s="21" t="s">
        <v>2119</v>
      </c>
      <c r="B16983" s="1">
        <v>43335</v>
      </c>
      <c r="C16983" t="s">
        <v>6</v>
      </c>
      <c r="D16983" t="s">
        <v>5383</v>
      </c>
      <c r="E16983"/>
      <c r="F16983" s="9">
        <v>389.47</v>
      </c>
      <c r="G16983" t="s">
        <v>5406</v>
      </c>
    </row>
    <row r="16984" spans="1:7" x14ac:dyDescent="0.25">
      <c r="A16984" s="21" t="s">
        <v>2119</v>
      </c>
      <c r="B16984" s="1">
        <v>43335</v>
      </c>
      <c r="C16984" t="s">
        <v>1230</v>
      </c>
      <c r="D16984" t="s">
        <v>5297</v>
      </c>
      <c r="E16984"/>
      <c r="F16984" s="9">
        <v>-800.74</v>
      </c>
      <c r="G16984" t="s">
        <v>5405</v>
      </c>
    </row>
    <row r="16985" spans="1:7" x14ac:dyDescent="0.25">
      <c r="A16985" s="21" t="s">
        <v>2119</v>
      </c>
      <c r="B16985" s="25">
        <v>43335</v>
      </c>
      <c r="C16985" t="s">
        <v>6</v>
      </c>
      <c r="D16985" t="s">
        <v>216</v>
      </c>
      <c r="F16985" s="26">
        <v>42.92</v>
      </c>
      <c r="G16985" t="s">
        <v>5405</v>
      </c>
    </row>
    <row r="16986" spans="1:7" x14ac:dyDescent="0.25">
      <c r="A16986" s="21" t="s">
        <v>2119</v>
      </c>
      <c r="B16986" s="1">
        <v>43336</v>
      </c>
      <c r="C16986" t="s">
        <v>1230</v>
      </c>
      <c r="D16986" t="s">
        <v>5381</v>
      </c>
      <c r="E16986"/>
      <c r="F16986" s="9">
        <v>231.37</v>
      </c>
      <c r="G16986" t="s">
        <v>4944</v>
      </c>
    </row>
    <row r="16987" spans="1:7" x14ac:dyDescent="0.25">
      <c r="A16987" s="21" t="s">
        <v>2119</v>
      </c>
      <c r="B16987" s="25">
        <v>43336</v>
      </c>
      <c r="C16987" t="s">
        <v>6</v>
      </c>
      <c r="D16987" t="s">
        <v>1112</v>
      </c>
      <c r="F16987" s="26">
        <v>837.08</v>
      </c>
      <c r="G16987" t="s">
        <v>5406</v>
      </c>
    </row>
    <row r="16988" spans="1:7" x14ac:dyDescent="0.25">
      <c r="A16988" s="21" t="s">
        <v>2119</v>
      </c>
      <c r="B16988" s="25">
        <v>43339</v>
      </c>
      <c r="C16988" t="s">
        <v>21</v>
      </c>
      <c r="D16988" t="s">
        <v>40</v>
      </c>
      <c r="E16988" s="26">
        <v>300</v>
      </c>
      <c r="G16988" t="s">
        <v>1032</v>
      </c>
    </row>
    <row r="16989" spans="1:7" x14ac:dyDescent="0.25">
      <c r="A16989" s="21" t="s">
        <v>2119</v>
      </c>
      <c r="B16989" s="25">
        <v>43339</v>
      </c>
      <c r="C16989" t="s">
        <v>1015</v>
      </c>
      <c r="D16989" t="s">
        <v>4985</v>
      </c>
      <c r="E16989" s="26">
        <v>200</v>
      </c>
      <c r="G16989" t="s">
        <v>2121</v>
      </c>
    </row>
    <row r="16990" spans="1:7" x14ac:dyDescent="0.25">
      <c r="A16990" s="21" t="s">
        <v>2119</v>
      </c>
      <c r="B16990" s="25">
        <v>43339</v>
      </c>
      <c r="C16990" t="s">
        <v>1015</v>
      </c>
      <c r="D16990" t="s">
        <v>1382</v>
      </c>
      <c r="E16990" s="26">
        <v>10000</v>
      </c>
      <c r="G16990" t="s">
        <v>5406</v>
      </c>
    </row>
    <row r="16991" spans="1:7" x14ac:dyDescent="0.25">
      <c r="A16991" s="21" t="s">
        <v>2119</v>
      </c>
      <c r="B16991" s="25">
        <v>43339</v>
      </c>
      <c r="C16991" t="s">
        <v>1015</v>
      </c>
      <c r="D16991" t="s">
        <v>40</v>
      </c>
      <c r="E16991" s="26">
        <v>1675</v>
      </c>
      <c r="G16991" t="s">
        <v>5038</v>
      </c>
    </row>
    <row r="16992" spans="1:7" x14ac:dyDescent="0.25">
      <c r="A16992" s="21" t="s">
        <v>2119</v>
      </c>
      <c r="B16992" s="25">
        <v>43339</v>
      </c>
      <c r="C16992" t="s">
        <v>1015</v>
      </c>
      <c r="D16992" t="s">
        <v>40</v>
      </c>
      <c r="E16992" s="26">
        <v>2610</v>
      </c>
      <c r="G16992" t="s">
        <v>5042</v>
      </c>
    </row>
    <row r="16993" spans="1:7" x14ac:dyDescent="0.25">
      <c r="A16993" s="21" t="s">
        <v>2119</v>
      </c>
      <c r="B16993" s="25">
        <v>43339</v>
      </c>
      <c r="C16993" t="s">
        <v>1015</v>
      </c>
      <c r="D16993" t="s">
        <v>40</v>
      </c>
      <c r="E16993" s="26">
        <v>965</v>
      </c>
      <c r="G16993" t="s">
        <v>6073</v>
      </c>
    </row>
    <row r="16994" spans="1:7" x14ac:dyDescent="0.25">
      <c r="A16994" s="21" t="s">
        <v>2119</v>
      </c>
      <c r="B16994" s="25">
        <v>43339</v>
      </c>
      <c r="C16994" t="s">
        <v>1015</v>
      </c>
      <c r="D16994" t="s">
        <v>40</v>
      </c>
      <c r="E16994" s="26">
        <v>2975</v>
      </c>
      <c r="G16994" t="s">
        <v>3326</v>
      </c>
    </row>
    <row r="16995" spans="1:7" x14ac:dyDescent="0.25">
      <c r="A16995" s="21" t="s">
        <v>2119</v>
      </c>
      <c r="B16995" s="25">
        <v>43339</v>
      </c>
      <c r="C16995" t="s">
        <v>1015</v>
      </c>
      <c r="D16995" t="s">
        <v>1382</v>
      </c>
      <c r="E16995" s="26">
        <v>2000</v>
      </c>
      <c r="G16995" t="s">
        <v>5406</v>
      </c>
    </row>
    <row r="16996" spans="1:7" x14ac:dyDescent="0.25">
      <c r="A16996" s="21" t="s">
        <v>2119</v>
      </c>
      <c r="B16996" s="25">
        <v>43339</v>
      </c>
      <c r="C16996" t="s">
        <v>1015</v>
      </c>
      <c r="D16996" t="s">
        <v>5325</v>
      </c>
      <c r="E16996" s="26">
        <v>3300</v>
      </c>
      <c r="G16996" t="s">
        <v>5406</v>
      </c>
    </row>
    <row r="16997" spans="1:7" x14ac:dyDescent="0.25">
      <c r="A16997" s="21" t="s">
        <v>2119</v>
      </c>
      <c r="B16997" s="25">
        <v>43339</v>
      </c>
      <c r="C16997" t="s">
        <v>1015</v>
      </c>
      <c r="D16997" t="s">
        <v>1382</v>
      </c>
      <c r="E16997" s="26">
        <v>2000</v>
      </c>
      <c r="G16997" t="s">
        <v>5405</v>
      </c>
    </row>
    <row r="16998" spans="1:7" x14ac:dyDescent="0.25">
      <c r="A16998" s="21" t="s">
        <v>2119</v>
      </c>
      <c r="B16998" s="25">
        <v>43339</v>
      </c>
      <c r="C16998" t="s">
        <v>1015</v>
      </c>
      <c r="D16998" t="s">
        <v>553</v>
      </c>
      <c r="E16998" s="26">
        <v>2204</v>
      </c>
      <c r="G16998" t="s">
        <v>5410</v>
      </c>
    </row>
    <row r="16999" spans="1:7" x14ac:dyDescent="0.25">
      <c r="A16999" s="21" t="s">
        <v>2119</v>
      </c>
      <c r="B16999" s="25">
        <v>43339</v>
      </c>
      <c r="C16999" t="s">
        <v>1015</v>
      </c>
      <c r="D16999" t="s">
        <v>553</v>
      </c>
      <c r="E16999" s="26">
        <v>2204</v>
      </c>
      <c r="G16999" t="s">
        <v>6073</v>
      </c>
    </row>
    <row r="17000" spans="1:7" x14ac:dyDescent="0.25">
      <c r="A17000" s="21" t="s">
        <v>2119</v>
      </c>
      <c r="B17000" s="1">
        <v>43339</v>
      </c>
      <c r="C17000" t="s">
        <v>6</v>
      </c>
      <c r="D17000" t="s">
        <v>5379</v>
      </c>
      <c r="E17000"/>
      <c r="F17000" s="9">
        <v>501.53</v>
      </c>
      <c r="G17000" t="s">
        <v>582</v>
      </c>
    </row>
    <row r="17001" spans="1:7" x14ac:dyDescent="0.25">
      <c r="A17001" s="21" t="s">
        <v>2119</v>
      </c>
      <c r="B17001" s="1">
        <v>43339</v>
      </c>
      <c r="C17001" t="s">
        <v>1230</v>
      </c>
      <c r="D17001" t="s">
        <v>5380</v>
      </c>
      <c r="E17001"/>
      <c r="F17001" s="9">
        <v>1012.09</v>
      </c>
      <c r="G17001" t="s">
        <v>4944</v>
      </c>
    </row>
    <row r="17002" spans="1:7" x14ac:dyDescent="0.25">
      <c r="A17002" s="21" t="s">
        <v>2119</v>
      </c>
      <c r="B17002" s="25">
        <v>43339</v>
      </c>
      <c r="C17002" t="s">
        <v>6</v>
      </c>
      <c r="D17002" t="s">
        <v>3709</v>
      </c>
      <c r="F17002" s="26">
        <v>1119.3499999999999</v>
      </c>
      <c r="G17002" t="s">
        <v>5042</v>
      </c>
    </row>
    <row r="17003" spans="1:7" x14ac:dyDescent="0.25">
      <c r="A17003" s="21" t="s">
        <v>2119</v>
      </c>
      <c r="B17003" s="25">
        <v>43339</v>
      </c>
      <c r="C17003" t="s">
        <v>6</v>
      </c>
      <c r="D17003" t="s">
        <v>216</v>
      </c>
      <c r="F17003" s="26">
        <v>518.54</v>
      </c>
      <c r="G17003" t="s">
        <v>5406</v>
      </c>
    </row>
    <row r="17004" spans="1:7" x14ac:dyDescent="0.25">
      <c r="A17004" s="21" t="s">
        <v>2119</v>
      </c>
      <c r="B17004" s="25">
        <v>43340</v>
      </c>
      <c r="C17004" t="s">
        <v>21</v>
      </c>
      <c r="D17004" t="s">
        <v>2675</v>
      </c>
      <c r="E17004" s="26">
        <v>3000</v>
      </c>
      <c r="G17004" t="s">
        <v>286</v>
      </c>
    </row>
    <row r="17005" spans="1:7" x14ac:dyDescent="0.25">
      <c r="A17005" s="21" t="s">
        <v>2119</v>
      </c>
      <c r="B17005" s="25">
        <v>43340</v>
      </c>
      <c r="C17005" t="s">
        <v>21</v>
      </c>
      <c r="D17005" t="s">
        <v>2675</v>
      </c>
      <c r="E17005" s="26">
        <v>500</v>
      </c>
      <c r="G17005" t="s">
        <v>386</v>
      </c>
    </row>
    <row r="17006" spans="1:7" x14ac:dyDescent="0.25">
      <c r="A17006" s="21" t="s">
        <v>2119</v>
      </c>
      <c r="B17006" s="25">
        <v>43340</v>
      </c>
      <c r="C17006" t="s">
        <v>1015</v>
      </c>
      <c r="D17006" t="s">
        <v>1487</v>
      </c>
      <c r="E17006" s="26">
        <v>82.5</v>
      </c>
      <c r="G17006" t="s">
        <v>2121</v>
      </c>
    </row>
    <row r="17007" spans="1:7" x14ac:dyDescent="0.25">
      <c r="A17007" s="21" t="s">
        <v>2119</v>
      </c>
      <c r="B17007" s="25">
        <v>43340</v>
      </c>
      <c r="C17007" t="s">
        <v>1015</v>
      </c>
      <c r="D17007" t="s">
        <v>5317</v>
      </c>
      <c r="E17007" s="26">
        <v>4.5999999999999996</v>
      </c>
      <c r="G17007" t="s">
        <v>2734</v>
      </c>
    </row>
    <row r="17008" spans="1:7" x14ac:dyDescent="0.25">
      <c r="A17008" s="21" t="s">
        <v>2119</v>
      </c>
      <c r="B17008" s="25">
        <v>43340</v>
      </c>
      <c r="C17008" t="s">
        <v>1015</v>
      </c>
      <c r="D17008" t="s">
        <v>2675</v>
      </c>
      <c r="E17008" s="26">
        <v>3000</v>
      </c>
      <c r="G17008" t="s">
        <v>3326</v>
      </c>
    </row>
    <row r="17009" spans="1:7" x14ac:dyDescent="0.25">
      <c r="A17009" s="21" t="s">
        <v>2119</v>
      </c>
      <c r="B17009" s="1">
        <v>43340</v>
      </c>
      <c r="C17009" t="s">
        <v>1230</v>
      </c>
      <c r="D17009" t="s">
        <v>5372</v>
      </c>
      <c r="E17009"/>
      <c r="F17009" s="9">
        <v>363.3</v>
      </c>
      <c r="G17009" t="s">
        <v>5036</v>
      </c>
    </row>
    <row r="17010" spans="1:7" x14ac:dyDescent="0.25">
      <c r="A17010" s="21" t="s">
        <v>2119</v>
      </c>
      <c r="B17010" s="1">
        <v>43340</v>
      </c>
      <c r="C17010" t="s">
        <v>6</v>
      </c>
      <c r="D17010" t="s">
        <v>5373</v>
      </c>
      <c r="E17010"/>
      <c r="F17010" s="9">
        <v>160.25</v>
      </c>
      <c r="G17010" t="s">
        <v>326</v>
      </c>
    </row>
    <row r="17011" spans="1:7" x14ac:dyDescent="0.25">
      <c r="A17011" s="21" t="s">
        <v>2119</v>
      </c>
      <c r="B17011" s="1">
        <v>43340</v>
      </c>
      <c r="C17011" t="s">
        <v>6</v>
      </c>
      <c r="D17011" t="s">
        <v>5374</v>
      </c>
      <c r="E17011"/>
      <c r="F17011" s="9">
        <v>158.82</v>
      </c>
      <c r="G17011" t="s">
        <v>326</v>
      </c>
    </row>
    <row r="17012" spans="1:7" x14ac:dyDescent="0.25">
      <c r="A17012" s="21" t="s">
        <v>2119</v>
      </c>
      <c r="B17012" s="1">
        <v>43340</v>
      </c>
      <c r="C17012" t="s">
        <v>6</v>
      </c>
      <c r="D17012" t="s">
        <v>5375</v>
      </c>
      <c r="E17012"/>
      <c r="F17012" s="9">
        <v>238.04</v>
      </c>
      <c r="G17012" t="s">
        <v>2734</v>
      </c>
    </row>
    <row r="17013" spans="1:7" x14ac:dyDescent="0.25">
      <c r="A17013" s="21" t="s">
        <v>2119</v>
      </c>
      <c r="B17013" s="1">
        <v>43340</v>
      </c>
      <c r="C17013" t="s">
        <v>6</v>
      </c>
      <c r="D17013" t="s">
        <v>5376</v>
      </c>
      <c r="E17013"/>
      <c r="F17013" s="9">
        <v>150.46</v>
      </c>
      <c r="G17013" t="s">
        <v>17</v>
      </c>
    </row>
    <row r="17014" spans="1:7" x14ac:dyDescent="0.25">
      <c r="A17014" s="21" t="s">
        <v>2119</v>
      </c>
      <c r="B17014" s="1">
        <v>43340</v>
      </c>
      <c r="C17014" t="s">
        <v>1230</v>
      </c>
      <c r="D17014" t="s">
        <v>5377</v>
      </c>
      <c r="E17014"/>
      <c r="F17014" s="9">
        <v>876.54</v>
      </c>
      <c r="G17014" t="s">
        <v>5406</v>
      </c>
    </row>
    <row r="17015" spans="1:7" x14ac:dyDescent="0.25">
      <c r="A17015" s="21" t="s">
        <v>2119</v>
      </c>
      <c r="B17015" s="1">
        <v>43340</v>
      </c>
      <c r="C17015" t="s">
        <v>1230</v>
      </c>
      <c r="D17015" t="s">
        <v>5378</v>
      </c>
      <c r="E17015"/>
      <c r="F17015" s="9">
        <v>7709.31</v>
      </c>
      <c r="G17015" t="s">
        <v>3326</v>
      </c>
    </row>
    <row r="17016" spans="1:7" x14ac:dyDescent="0.25">
      <c r="A17016" s="21" t="s">
        <v>2119</v>
      </c>
      <c r="B17016" s="25">
        <v>43340</v>
      </c>
      <c r="C17016" t="s">
        <v>6</v>
      </c>
      <c r="D17016" t="s">
        <v>3709</v>
      </c>
      <c r="F17016" s="26">
        <v>845.16</v>
      </c>
      <c r="G17016" t="s">
        <v>5042</v>
      </c>
    </row>
    <row r="17017" spans="1:7" x14ac:dyDescent="0.25">
      <c r="A17017" s="21" t="s">
        <v>2119</v>
      </c>
      <c r="B17017" s="25">
        <v>43340</v>
      </c>
      <c r="C17017" t="s">
        <v>6</v>
      </c>
      <c r="D17017" t="s">
        <v>1112</v>
      </c>
      <c r="F17017" s="26">
        <v>1065.42</v>
      </c>
      <c r="G17017" t="s">
        <v>5042</v>
      </c>
    </row>
    <row r="17018" spans="1:7" x14ac:dyDescent="0.25">
      <c r="A17018" s="21" t="s">
        <v>2119</v>
      </c>
      <c r="B17018" s="25">
        <v>43340</v>
      </c>
      <c r="C17018" t="s">
        <v>1230</v>
      </c>
      <c r="D17018" t="s">
        <v>5235</v>
      </c>
      <c r="F17018" s="26">
        <v>2659.12</v>
      </c>
      <c r="G17018" t="s">
        <v>2121</v>
      </c>
    </row>
    <row r="17019" spans="1:7" x14ac:dyDescent="0.25">
      <c r="A17019" s="21" t="s">
        <v>2119</v>
      </c>
      <c r="B17019" s="1">
        <v>43341</v>
      </c>
      <c r="C17019" t="s">
        <v>1230</v>
      </c>
      <c r="D17019" t="s">
        <v>5364</v>
      </c>
      <c r="E17019"/>
      <c r="F17019" s="9">
        <v>178.32</v>
      </c>
      <c r="G17019" t="s">
        <v>5365</v>
      </c>
    </row>
    <row r="17020" spans="1:7" x14ac:dyDescent="0.25">
      <c r="A17020" s="21" t="s">
        <v>2119</v>
      </c>
      <c r="B17020" s="1">
        <v>43341</v>
      </c>
      <c r="C17020" t="s">
        <v>1230</v>
      </c>
      <c r="D17020" t="s">
        <v>5366</v>
      </c>
      <c r="E17020"/>
      <c r="F17020" s="9">
        <v>662.8</v>
      </c>
      <c r="G17020" t="s">
        <v>5410</v>
      </c>
    </row>
    <row r="17021" spans="1:7" x14ac:dyDescent="0.25">
      <c r="A17021" s="21" t="s">
        <v>2119</v>
      </c>
      <c r="B17021" s="1">
        <v>43341</v>
      </c>
      <c r="C17021" t="s">
        <v>1230</v>
      </c>
      <c r="D17021" t="s">
        <v>5366</v>
      </c>
      <c r="E17021"/>
      <c r="F17021" s="9">
        <v>263.94</v>
      </c>
      <c r="G17021" t="s">
        <v>5410</v>
      </c>
    </row>
    <row r="17022" spans="1:7" x14ac:dyDescent="0.25">
      <c r="A17022" s="21" t="s">
        <v>2119</v>
      </c>
      <c r="B17022" s="1">
        <v>43341</v>
      </c>
      <c r="C17022" t="s">
        <v>6</v>
      </c>
      <c r="D17022" t="s">
        <v>5367</v>
      </c>
      <c r="E17022"/>
      <c r="F17022" s="9">
        <v>26.27</v>
      </c>
      <c r="G17022" t="s">
        <v>5368</v>
      </c>
    </row>
    <row r="17023" spans="1:7" x14ac:dyDescent="0.25">
      <c r="A17023" s="21" t="s">
        <v>2119</v>
      </c>
      <c r="B17023" s="1">
        <v>43341</v>
      </c>
      <c r="C17023" t="s">
        <v>1230</v>
      </c>
      <c r="D17023" t="s">
        <v>5369</v>
      </c>
      <c r="E17023"/>
      <c r="F17023" s="9">
        <v>803.55</v>
      </c>
      <c r="G17023" t="s">
        <v>3326</v>
      </c>
    </row>
    <row r="17024" spans="1:7" x14ac:dyDescent="0.25">
      <c r="A17024" s="21" t="s">
        <v>2119</v>
      </c>
      <c r="B17024" s="1">
        <v>43341</v>
      </c>
      <c r="C17024" t="s">
        <v>1230</v>
      </c>
      <c r="D17024" t="s">
        <v>5370</v>
      </c>
      <c r="E17024"/>
      <c r="F17024" s="9">
        <v>2028.54</v>
      </c>
      <c r="G17024" t="s">
        <v>4944</v>
      </c>
    </row>
    <row r="17025" spans="1:7" x14ac:dyDescent="0.25">
      <c r="A17025" s="21" t="s">
        <v>2119</v>
      </c>
      <c r="B17025" s="1">
        <v>43341</v>
      </c>
      <c r="C17025" t="s">
        <v>1230</v>
      </c>
      <c r="D17025" t="s">
        <v>5371</v>
      </c>
      <c r="E17025"/>
      <c r="F17025" s="9">
        <v>613.80999999999995</v>
      </c>
      <c r="G17025" t="s">
        <v>4944</v>
      </c>
    </row>
    <row r="17026" spans="1:7" x14ac:dyDescent="0.25">
      <c r="A17026" s="21" t="s">
        <v>2119</v>
      </c>
      <c r="B17026" s="25">
        <v>43341</v>
      </c>
      <c r="C17026" t="s">
        <v>6</v>
      </c>
      <c r="D17026" t="s">
        <v>3709</v>
      </c>
      <c r="F17026" s="26">
        <v>328.47</v>
      </c>
      <c r="G17026" t="s">
        <v>5042</v>
      </c>
    </row>
    <row r="17027" spans="1:7" x14ac:dyDescent="0.25">
      <c r="A17027" s="21" t="s">
        <v>2119</v>
      </c>
      <c r="B17027" s="25">
        <v>43341</v>
      </c>
      <c r="C17027" t="s">
        <v>6</v>
      </c>
      <c r="D17027" t="s">
        <v>216</v>
      </c>
      <c r="F17027" s="26">
        <v>518.54</v>
      </c>
      <c r="G17027" t="s">
        <v>5406</v>
      </c>
    </row>
    <row r="17028" spans="1:7" x14ac:dyDescent="0.25">
      <c r="A17028" s="21" t="s">
        <v>2119</v>
      </c>
      <c r="B17028" s="25">
        <v>43341</v>
      </c>
      <c r="C17028" t="s">
        <v>6</v>
      </c>
      <c r="D17028" t="s">
        <v>216</v>
      </c>
      <c r="F17028" s="26">
        <v>117.75</v>
      </c>
      <c r="G17028" t="s">
        <v>5407</v>
      </c>
    </row>
    <row r="17029" spans="1:7" x14ac:dyDescent="0.25">
      <c r="A17029" s="21" t="s">
        <v>2119</v>
      </c>
      <c r="B17029" s="1">
        <v>43342</v>
      </c>
      <c r="C17029" t="s">
        <v>6</v>
      </c>
      <c r="D17029" t="s">
        <v>5359</v>
      </c>
      <c r="E17029"/>
      <c r="F17029" s="9">
        <v>495.08</v>
      </c>
      <c r="G17029" t="s">
        <v>3285</v>
      </c>
    </row>
    <row r="17030" spans="1:7" x14ac:dyDescent="0.25">
      <c r="A17030" s="21" t="s">
        <v>2119</v>
      </c>
      <c r="B17030" s="1">
        <v>43342</v>
      </c>
      <c r="C17030">
        <v>3014551503</v>
      </c>
      <c r="D17030" t="s">
        <v>5360</v>
      </c>
      <c r="E17030"/>
      <c r="F17030" s="9">
        <v>393.07</v>
      </c>
      <c r="G17030" t="s">
        <v>5361</v>
      </c>
    </row>
    <row r="17031" spans="1:7" x14ac:dyDescent="0.25">
      <c r="A17031" s="21" t="s">
        <v>2119</v>
      </c>
      <c r="B17031" s="1">
        <v>43342</v>
      </c>
      <c r="C17031" t="s">
        <v>1230</v>
      </c>
      <c r="D17031"/>
      <c r="E17031"/>
      <c r="F17031" s="9">
        <v>108.84</v>
      </c>
      <c r="G17031" t="s">
        <v>5036</v>
      </c>
    </row>
    <row r="17032" spans="1:7" x14ac:dyDescent="0.25">
      <c r="A17032" s="21" t="s">
        <v>2119</v>
      </c>
      <c r="B17032" s="1">
        <v>43342</v>
      </c>
      <c r="C17032" t="s">
        <v>1230</v>
      </c>
      <c r="D17032" t="s">
        <v>5362</v>
      </c>
      <c r="E17032"/>
      <c r="F17032" s="9">
        <v>390.55</v>
      </c>
      <c r="G17032" t="s">
        <v>4974</v>
      </c>
    </row>
    <row r="17033" spans="1:7" x14ac:dyDescent="0.25">
      <c r="A17033" s="21" t="s">
        <v>2119</v>
      </c>
      <c r="B17033" s="1">
        <v>43342</v>
      </c>
      <c r="C17033" t="s">
        <v>6</v>
      </c>
      <c r="D17033" t="s">
        <v>5363</v>
      </c>
      <c r="E17033"/>
      <c r="F17033" s="9">
        <v>585.36</v>
      </c>
      <c r="G17033" t="s">
        <v>5406</v>
      </c>
    </row>
    <row r="17034" spans="1:7" x14ac:dyDescent="0.25">
      <c r="A17034" s="21" t="s">
        <v>2119</v>
      </c>
      <c r="B17034" s="25">
        <v>43342</v>
      </c>
      <c r="C17034" t="s">
        <v>6</v>
      </c>
      <c r="D17034" t="s">
        <v>3709</v>
      </c>
      <c r="F17034" s="26">
        <v>991.69</v>
      </c>
      <c r="G17034" t="s">
        <v>5410</v>
      </c>
    </row>
    <row r="17035" spans="1:7" x14ac:dyDescent="0.25">
      <c r="A17035" s="21" t="s">
        <v>2119</v>
      </c>
      <c r="B17035" s="25">
        <v>43342</v>
      </c>
      <c r="C17035" t="s">
        <v>6</v>
      </c>
      <c r="D17035" t="s">
        <v>3709</v>
      </c>
      <c r="F17035" s="26">
        <v>186.25</v>
      </c>
      <c r="G17035" t="s">
        <v>5042</v>
      </c>
    </row>
    <row r="17036" spans="1:7" x14ac:dyDescent="0.25">
      <c r="A17036" s="21" t="s">
        <v>2119</v>
      </c>
      <c r="B17036" s="25">
        <v>43342</v>
      </c>
      <c r="C17036" t="s">
        <v>6</v>
      </c>
      <c r="D17036" t="s">
        <v>3709</v>
      </c>
      <c r="F17036" s="26">
        <v>65.27</v>
      </c>
      <c r="G17036" t="s">
        <v>5410</v>
      </c>
    </row>
    <row r="17037" spans="1:7" x14ac:dyDescent="0.25">
      <c r="A17037" s="21" t="s">
        <v>2119</v>
      </c>
      <c r="B17037" s="25">
        <v>43343</v>
      </c>
      <c r="C17037" t="s">
        <v>1015</v>
      </c>
      <c r="D17037" t="s">
        <v>255</v>
      </c>
      <c r="E17037" s="26">
        <v>2000</v>
      </c>
      <c r="G17037" t="s">
        <v>5042</v>
      </c>
    </row>
    <row r="17038" spans="1:7" x14ac:dyDescent="0.25">
      <c r="A17038" s="21" t="s">
        <v>2119</v>
      </c>
      <c r="B17038" s="25">
        <v>43343</v>
      </c>
      <c r="C17038" t="s">
        <v>1015</v>
      </c>
      <c r="D17038" t="s">
        <v>255</v>
      </c>
      <c r="E17038" s="26">
        <v>2000</v>
      </c>
      <c r="G17038" t="s">
        <v>3326</v>
      </c>
    </row>
    <row r="17039" spans="1:7" x14ac:dyDescent="0.25">
      <c r="A17039" s="21" t="s">
        <v>2119</v>
      </c>
      <c r="B17039" s="1">
        <v>43343</v>
      </c>
      <c r="C17039" t="s">
        <v>1230</v>
      </c>
      <c r="D17039" t="s">
        <v>5352</v>
      </c>
      <c r="E17039"/>
      <c r="F17039" s="9">
        <v>445.11</v>
      </c>
      <c r="G17039" t="s">
        <v>5042</v>
      </c>
    </row>
    <row r="17040" spans="1:7" x14ac:dyDescent="0.25">
      <c r="A17040" s="21" t="s">
        <v>2119</v>
      </c>
      <c r="B17040" s="1">
        <v>43343</v>
      </c>
      <c r="C17040" t="s">
        <v>1230</v>
      </c>
      <c r="D17040" t="s">
        <v>5353</v>
      </c>
      <c r="E17040"/>
      <c r="F17040" s="9">
        <v>313.48</v>
      </c>
      <c r="G17040" t="s">
        <v>3326</v>
      </c>
    </row>
    <row r="17041" spans="1:7" x14ac:dyDescent="0.25">
      <c r="A17041" s="21" t="s">
        <v>2119</v>
      </c>
      <c r="B17041" s="1">
        <v>43343</v>
      </c>
      <c r="C17041" t="s">
        <v>1230</v>
      </c>
      <c r="D17041"/>
      <c r="E17041"/>
      <c r="F17041" s="9">
        <v>-58.13</v>
      </c>
      <c r="G17041" t="s">
        <v>4944</v>
      </c>
    </row>
    <row r="17042" spans="1:7" x14ac:dyDescent="0.25">
      <c r="A17042" s="21" t="s">
        <v>2119</v>
      </c>
      <c r="B17042" s="1">
        <v>43343</v>
      </c>
      <c r="C17042" t="s">
        <v>1230</v>
      </c>
      <c r="D17042" t="s">
        <v>5354</v>
      </c>
      <c r="E17042"/>
      <c r="F17042" s="9">
        <v>96.92</v>
      </c>
      <c r="G17042" t="s">
        <v>4944</v>
      </c>
    </row>
    <row r="17043" spans="1:7" x14ac:dyDescent="0.25">
      <c r="A17043" s="21" t="s">
        <v>2119</v>
      </c>
      <c r="B17043" s="1">
        <v>43343</v>
      </c>
      <c r="C17043" t="s">
        <v>1230</v>
      </c>
      <c r="D17043" t="s">
        <v>5355</v>
      </c>
      <c r="E17043"/>
      <c r="F17043" s="9">
        <v>157.94</v>
      </c>
      <c r="G17043" t="s">
        <v>4944</v>
      </c>
    </row>
    <row r="17044" spans="1:7" x14ac:dyDescent="0.25">
      <c r="A17044" s="21" t="s">
        <v>2119</v>
      </c>
      <c r="B17044" s="1">
        <v>43343</v>
      </c>
      <c r="C17044" t="s">
        <v>6</v>
      </c>
      <c r="D17044" t="s">
        <v>5356</v>
      </c>
      <c r="E17044"/>
      <c r="F17044" s="9">
        <v>2100</v>
      </c>
      <c r="G17044" t="s">
        <v>5357</v>
      </c>
    </row>
    <row r="17045" spans="1:7" x14ac:dyDescent="0.25">
      <c r="A17045" s="21" t="s">
        <v>2119</v>
      </c>
      <c r="B17045" s="1">
        <v>43343</v>
      </c>
      <c r="C17045" t="s">
        <v>1230</v>
      </c>
      <c r="D17045" t="s">
        <v>5358</v>
      </c>
      <c r="E17045"/>
      <c r="F17045" s="9">
        <v>157.30000000000001</v>
      </c>
      <c r="G17045" t="s">
        <v>4944</v>
      </c>
    </row>
    <row r="17046" spans="1:7" x14ac:dyDescent="0.25">
      <c r="A17046" s="21" t="s">
        <v>2119</v>
      </c>
      <c r="B17046" s="1">
        <v>43344</v>
      </c>
      <c r="C17046" t="s">
        <v>1230</v>
      </c>
      <c r="D17046" t="s">
        <v>5348</v>
      </c>
      <c r="E17046"/>
      <c r="F17046" s="9">
        <v>1533.6</v>
      </c>
      <c r="G17046" t="s">
        <v>5042</v>
      </c>
    </row>
    <row r="17047" spans="1:7" x14ac:dyDescent="0.25">
      <c r="A17047" s="21" t="s">
        <v>2119</v>
      </c>
      <c r="B17047" s="1">
        <v>43344</v>
      </c>
      <c r="C17047" t="s">
        <v>6</v>
      </c>
      <c r="D17047" t="s">
        <v>5349</v>
      </c>
      <c r="E17047"/>
      <c r="F17047" s="9">
        <v>263.76</v>
      </c>
      <c r="G17047" t="s">
        <v>4974</v>
      </c>
    </row>
    <row r="17048" spans="1:7" x14ac:dyDescent="0.25">
      <c r="A17048" s="21" t="s">
        <v>2119</v>
      </c>
      <c r="B17048" s="1">
        <v>43344</v>
      </c>
      <c r="C17048" t="s">
        <v>6</v>
      </c>
      <c r="D17048" t="s">
        <v>5350</v>
      </c>
      <c r="E17048"/>
      <c r="F17048" s="9">
        <v>294.81</v>
      </c>
      <c r="G17048" t="s">
        <v>5405</v>
      </c>
    </row>
    <row r="17049" spans="1:7" x14ac:dyDescent="0.25">
      <c r="A17049" s="21" t="s">
        <v>2119</v>
      </c>
      <c r="B17049" s="1">
        <v>43344</v>
      </c>
      <c r="C17049" t="s">
        <v>1230</v>
      </c>
      <c r="D17049" t="s">
        <v>5351</v>
      </c>
      <c r="E17049"/>
      <c r="F17049" s="9">
        <v>35.97</v>
      </c>
      <c r="G17049" t="s">
        <v>3326</v>
      </c>
    </row>
    <row r="17050" spans="1:7" x14ac:dyDescent="0.25">
      <c r="A17050" s="21" t="s">
        <v>2119</v>
      </c>
      <c r="B17050" s="25">
        <v>43347</v>
      </c>
      <c r="C17050" t="s">
        <v>21</v>
      </c>
      <c r="D17050" t="s">
        <v>40</v>
      </c>
      <c r="E17050" s="26">
        <v>465</v>
      </c>
      <c r="G17050" t="s">
        <v>582</v>
      </c>
    </row>
    <row r="17051" spans="1:7" x14ac:dyDescent="0.25">
      <c r="A17051" s="21" t="s">
        <v>2119</v>
      </c>
      <c r="B17051" s="25">
        <v>43347</v>
      </c>
      <c r="C17051" t="s">
        <v>21</v>
      </c>
      <c r="D17051" t="s">
        <v>40</v>
      </c>
      <c r="E17051" s="26">
        <v>340</v>
      </c>
      <c r="G17051" t="s">
        <v>326</v>
      </c>
    </row>
    <row r="17052" spans="1:7" x14ac:dyDescent="0.25">
      <c r="A17052" s="21" t="s">
        <v>2119</v>
      </c>
      <c r="B17052" s="25">
        <v>43347</v>
      </c>
      <c r="C17052" t="s">
        <v>21</v>
      </c>
      <c r="D17052" t="s">
        <v>40</v>
      </c>
      <c r="E17052" s="26">
        <v>485</v>
      </c>
      <c r="G17052" t="s">
        <v>17</v>
      </c>
    </row>
    <row r="17053" spans="1:7" x14ac:dyDescent="0.25">
      <c r="A17053" s="21" t="s">
        <v>2119</v>
      </c>
      <c r="B17053" s="25">
        <v>43347</v>
      </c>
      <c r="C17053" t="s">
        <v>21</v>
      </c>
      <c r="D17053" t="s">
        <v>40</v>
      </c>
      <c r="E17053" s="26">
        <v>295</v>
      </c>
      <c r="G17053" t="s">
        <v>3285</v>
      </c>
    </row>
    <row r="17054" spans="1:7" x14ac:dyDescent="0.25">
      <c r="A17054" s="21" t="s">
        <v>2119</v>
      </c>
      <c r="B17054" s="25">
        <v>43347</v>
      </c>
      <c r="C17054" t="s">
        <v>21</v>
      </c>
      <c r="D17054" t="s">
        <v>452</v>
      </c>
      <c r="E17054" s="26">
        <v>975</v>
      </c>
      <c r="G17054" t="s">
        <v>3285</v>
      </c>
    </row>
    <row r="17055" spans="1:7" x14ac:dyDescent="0.25">
      <c r="A17055" s="21" t="s">
        <v>2119</v>
      </c>
      <c r="B17055" s="25">
        <v>43347</v>
      </c>
      <c r="C17055" t="s">
        <v>1015</v>
      </c>
      <c r="D17055" t="s">
        <v>40</v>
      </c>
      <c r="E17055" s="26">
        <v>2405</v>
      </c>
      <c r="G17055" t="s">
        <v>3326</v>
      </c>
    </row>
    <row r="17056" spans="1:7" x14ac:dyDescent="0.25">
      <c r="A17056" s="21" t="s">
        <v>2119</v>
      </c>
      <c r="B17056" s="25">
        <v>43347</v>
      </c>
      <c r="C17056" t="s">
        <v>1015</v>
      </c>
      <c r="D17056" t="s">
        <v>40</v>
      </c>
      <c r="E17056" s="26">
        <v>570</v>
      </c>
      <c r="G17056" t="s">
        <v>5036</v>
      </c>
    </row>
    <row r="17057" spans="1:7" x14ac:dyDescent="0.25">
      <c r="A17057" s="21" t="s">
        <v>2119</v>
      </c>
      <c r="B17057" s="25">
        <v>43347</v>
      </c>
      <c r="C17057" t="s">
        <v>1015</v>
      </c>
      <c r="D17057" t="s">
        <v>40</v>
      </c>
      <c r="E17057" s="26">
        <v>285</v>
      </c>
      <c r="G17057" t="s">
        <v>342</v>
      </c>
    </row>
    <row r="17058" spans="1:7" x14ac:dyDescent="0.25">
      <c r="A17058" s="21" t="s">
        <v>2119</v>
      </c>
      <c r="B17058" s="25">
        <v>43347</v>
      </c>
      <c r="C17058" t="s">
        <v>1015</v>
      </c>
      <c r="D17058" t="s">
        <v>40</v>
      </c>
      <c r="E17058" s="26">
        <v>2005</v>
      </c>
      <c r="G17058" t="s">
        <v>5410</v>
      </c>
    </row>
    <row r="17059" spans="1:7" x14ac:dyDescent="0.25">
      <c r="A17059" s="21" t="s">
        <v>2119</v>
      </c>
      <c r="B17059" s="25">
        <v>43347</v>
      </c>
      <c r="C17059" t="s">
        <v>1015</v>
      </c>
      <c r="D17059" t="s">
        <v>40</v>
      </c>
      <c r="E17059" s="26">
        <v>1045</v>
      </c>
      <c r="G17059" t="s">
        <v>6073</v>
      </c>
    </row>
    <row r="17060" spans="1:7" x14ac:dyDescent="0.25">
      <c r="A17060" s="21" t="s">
        <v>2119</v>
      </c>
      <c r="B17060" s="25">
        <v>43347</v>
      </c>
      <c r="C17060" t="s">
        <v>1015</v>
      </c>
      <c r="D17060" t="s">
        <v>40</v>
      </c>
      <c r="E17060" s="26">
        <v>4020</v>
      </c>
      <c r="G17060" t="s">
        <v>5042</v>
      </c>
    </row>
    <row r="17061" spans="1:7" x14ac:dyDescent="0.25">
      <c r="A17061" s="21" t="s">
        <v>2119</v>
      </c>
      <c r="B17061" s="25">
        <v>43347</v>
      </c>
      <c r="C17061" t="s">
        <v>1015</v>
      </c>
      <c r="D17061" t="s">
        <v>1419</v>
      </c>
      <c r="E17061" s="26">
        <v>8100</v>
      </c>
      <c r="G17061" t="s">
        <v>4944</v>
      </c>
    </row>
    <row r="17062" spans="1:7" x14ac:dyDescent="0.25">
      <c r="A17062" s="21" t="s">
        <v>2119</v>
      </c>
      <c r="B17062" s="25">
        <v>43347</v>
      </c>
      <c r="C17062" t="s">
        <v>1015</v>
      </c>
      <c r="D17062" t="s">
        <v>2675</v>
      </c>
      <c r="E17062" s="26">
        <v>3000</v>
      </c>
      <c r="G17062" t="s">
        <v>5042</v>
      </c>
    </row>
    <row r="17063" spans="1:7" x14ac:dyDescent="0.25">
      <c r="A17063" s="21" t="s">
        <v>2119</v>
      </c>
      <c r="B17063" s="1">
        <v>43347</v>
      </c>
      <c r="C17063" t="s">
        <v>1230</v>
      </c>
      <c r="D17063" t="s">
        <v>5345</v>
      </c>
      <c r="E17063"/>
      <c r="F17063" s="9">
        <v>364.19</v>
      </c>
      <c r="G17063" t="s">
        <v>4974</v>
      </c>
    </row>
    <row r="17064" spans="1:7" x14ac:dyDescent="0.25">
      <c r="A17064" s="21" t="s">
        <v>2119</v>
      </c>
      <c r="B17064" s="1">
        <v>43347</v>
      </c>
      <c r="C17064" t="s">
        <v>1230</v>
      </c>
      <c r="D17064" t="s">
        <v>5346</v>
      </c>
      <c r="E17064"/>
      <c r="F17064" s="9">
        <v>783.87</v>
      </c>
      <c r="G17064" t="s">
        <v>4944</v>
      </c>
    </row>
    <row r="17065" spans="1:7" x14ac:dyDescent="0.25">
      <c r="A17065" s="21" t="s">
        <v>2119</v>
      </c>
      <c r="B17065" s="1">
        <v>43347</v>
      </c>
      <c r="C17065" t="s">
        <v>1230</v>
      </c>
      <c r="D17065" t="s">
        <v>5347</v>
      </c>
      <c r="E17065"/>
      <c r="F17065" s="9">
        <v>232.23</v>
      </c>
      <c r="G17065" t="s">
        <v>4944</v>
      </c>
    </row>
    <row r="17066" spans="1:7" x14ac:dyDescent="0.25">
      <c r="A17066" s="21" t="s">
        <v>2119</v>
      </c>
      <c r="B17066" s="25">
        <v>43347</v>
      </c>
      <c r="C17066" t="s">
        <v>6</v>
      </c>
      <c r="D17066" t="s">
        <v>3709</v>
      </c>
      <c r="F17066" s="26">
        <v>491.13</v>
      </c>
      <c r="G17066" t="s">
        <v>6073</v>
      </c>
    </row>
    <row r="17067" spans="1:7" x14ac:dyDescent="0.25">
      <c r="A17067" s="21" t="s">
        <v>2119</v>
      </c>
      <c r="B17067" s="25">
        <v>43347</v>
      </c>
      <c r="C17067" t="s">
        <v>6</v>
      </c>
      <c r="D17067" t="s">
        <v>3709</v>
      </c>
      <c r="F17067" s="26">
        <v>423.14</v>
      </c>
      <c r="G17067" t="s">
        <v>5357</v>
      </c>
    </row>
    <row r="17068" spans="1:7" x14ac:dyDescent="0.25">
      <c r="A17068" s="21" t="s">
        <v>2119</v>
      </c>
      <c r="B17068" s="25">
        <v>43347</v>
      </c>
      <c r="C17068" t="s">
        <v>6</v>
      </c>
      <c r="D17068" t="s">
        <v>3709</v>
      </c>
      <c r="F17068" s="26">
        <v>342.41</v>
      </c>
      <c r="G17068" t="s">
        <v>5042</v>
      </c>
    </row>
    <row r="17069" spans="1:7" x14ac:dyDescent="0.25">
      <c r="A17069" s="21" t="s">
        <v>2119</v>
      </c>
      <c r="B17069" s="25">
        <v>43348</v>
      </c>
      <c r="C17069" t="s">
        <v>1015</v>
      </c>
      <c r="D17069" t="s">
        <v>3707</v>
      </c>
      <c r="E17069" s="26">
        <v>1700</v>
      </c>
      <c r="G17069" t="s">
        <v>5406</v>
      </c>
    </row>
    <row r="17070" spans="1:7" x14ac:dyDescent="0.25">
      <c r="A17070" s="21" t="s">
        <v>2119</v>
      </c>
      <c r="B17070" s="25">
        <v>43348</v>
      </c>
      <c r="C17070" t="s">
        <v>1015</v>
      </c>
      <c r="D17070" t="s">
        <v>4985</v>
      </c>
      <c r="E17070" s="26">
        <v>200</v>
      </c>
      <c r="G17070" t="s">
        <v>2121</v>
      </c>
    </row>
    <row r="17071" spans="1:7" x14ac:dyDescent="0.25">
      <c r="A17071" s="21" t="s">
        <v>2119</v>
      </c>
      <c r="B17071" s="25">
        <v>43348</v>
      </c>
      <c r="C17071" t="s">
        <v>1015</v>
      </c>
      <c r="D17071" t="s">
        <v>5318</v>
      </c>
      <c r="E17071" s="26">
        <v>3200</v>
      </c>
      <c r="G17071" t="s">
        <v>2121</v>
      </c>
    </row>
    <row r="17072" spans="1:7" x14ac:dyDescent="0.25">
      <c r="A17072" s="21" t="s">
        <v>2119</v>
      </c>
      <c r="B17072" s="25">
        <v>43348</v>
      </c>
      <c r="C17072" t="s">
        <v>1015</v>
      </c>
      <c r="D17072" t="s">
        <v>1487</v>
      </c>
      <c r="E17072" s="26">
        <v>36.299999999999997</v>
      </c>
      <c r="G17072" t="s">
        <v>2121</v>
      </c>
    </row>
    <row r="17073" spans="1:7" x14ac:dyDescent="0.25">
      <c r="A17073" s="21" t="s">
        <v>2119</v>
      </c>
      <c r="B17073" s="1">
        <v>43348</v>
      </c>
      <c r="C17073" t="s">
        <v>1230</v>
      </c>
      <c r="D17073" t="s">
        <v>5342</v>
      </c>
      <c r="E17073"/>
      <c r="F17073" s="9">
        <v>156.09</v>
      </c>
      <c r="G17073" t="s">
        <v>5326</v>
      </c>
    </row>
    <row r="17074" spans="1:7" x14ac:dyDescent="0.25">
      <c r="A17074" s="21" t="s">
        <v>2119</v>
      </c>
      <c r="B17074" s="1">
        <v>43348</v>
      </c>
      <c r="C17074" t="s">
        <v>6</v>
      </c>
      <c r="D17074" t="s">
        <v>5343</v>
      </c>
      <c r="E17074"/>
      <c r="F17074" s="9">
        <v>292.79000000000002</v>
      </c>
      <c r="G17074" t="s">
        <v>5406</v>
      </c>
    </row>
    <row r="17075" spans="1:7" x14ac:dyDescent="0.25">
      <c r="A17075" s="21" t="s">
        <v>2119</v>
      </c>
      <c r="B17075" s="1">
        <v>43348</v>
      </c>
      <c r="C17075" t="s">
        <v>1230</v>
      </c>
      <c r="D17075" t="s">
        <v>5344</v>
      </c>
      <c r="E17075"/>
      <c r="F17075" s="9">
        <v>1090.2</v>
      </c>
      <c r="G17075" t="s">
        <v>4944</v>
      </c>
    </row>
    <row r="17076" spans="1:7" x14ac:dyDescent="0.25">
      <c r="A17076" s="21" t="s">
        <v>2119</v>
      </c>
      <c r="B17076" s="25">
        <v>43348</v>
      </c>
      <c r="C17076" t="s">
        <v>6</v>
      </c>
      <c r="D17076" t="s">
        <v>3709</v>
      </c>
      <c r="F17076" s="26">
        <v>-28.61</v>
      </c>
      <c r="G17076" t="s">
        <v>5410</v>
      </c>
    </row>
    <row r="17077" spans="1:7" x14ac:dyDescent="0.25">
      <c r="A17077" s="21" t="s">
        <v>2119</v>
      </c>
      <c r="B17077" s="25">
        <v>43348</v>
      </c>
      <c r="C17077" t="s">
        <v>6</v>
      </c>
      <c r="D17077" t="s">
        <v>3709</v>
      </c>
      <c r="F17077" s="26">
        <v>39.14</v>
      </c>
      <c r="G17077" t="s">
        <v>5410</v>
      </c>
    </row>
    <row r="17078" spans="1:7" x14ac:dyDescent="0.25">
      <c r="A17078" s="21" t="s">
        <v>2119</v>
      </c>
      <c r="B17078" s="25">
        <v>43348</v>
      </c>
      <c r="C17078" t="s">
        <v>6</v>
      </c>
      <c r="D17078" t="s">
        <v>3709</v>
      </c>
      <c r="F17078" s="26">
        <v>-25.19</v>
      </c>
      <c r="G17078" t="s">
        <v>5410</v>
      </c>
    </row>
    <row r="17079" spans="1:7" x14ac:dyDescent="0.25">
      <c r="A17079" s="21" t="s">
        <v>2119</v>
      </c>
      <c r="B17079" s="25">
        <v>43348</v>
      </c>
      <c r="C17079" t="s">
        <v>6</v>
      </c>
      <c r="D17079" t="s">
        <v>3709</v>
      </c>
      <c r="F17079" s="26">
        <v>74.88</v>
      </c>
      <c r="G17079" t="s">
        <v>5410</v>
      </c>
    </row>
    <row r="17080" spans="1:7" x14ac:dyDescent="0.25">
      <c r="A17080" s="21" t="s">
        <v>2119</v>
      </c>
      <c r="B17080" s="25">
        <v>43348</v>
      </c>
      <c r="C17080" t="s">
        <v>6</v>
      </c>
      <c r="D17080" t="s">
        <v>3709</v>
      </c>
      <c r="F17080" s="26">
        <v>199.71</v>
      </c>
      <c r="G17080" t="s">
        <v>5410</v>
      </c>
    </row>
    <row r="17081" spans="1:7" x14ac:dyDescent="0.25">
      <c r="A17081" s="21" t="s">
        <v>2119</v>
      </c>
      <c r="B17081" s="25">
        <v>43348</v>
      </c>
      <c r="C17081" t="s">
        <v>6</v>
      </c>
      <c r="D17081" t="s">
        <v>216</v>
      </c>
      <c r="F17081" s="26">
        <v>502</v>
      </c>
      <c r="G17081" t="s">
        <v>5326</v>
      </c>
    </row>
    <row r="17082" spans="1:7" x14ac:dyDescent="0.25">
      <c r="A17082" s="21" t="s">
        <v>2119</v>
      </c>
      <c r="B17082" s="25">
        <v>43349</v>
      </c>
      <c r="C17082" t="s">
        <v>1015</v>
      </c>
      <c r="D17082" t="s">
        <v>3404</v>
      </c>
      <c r="E17082" s="26">
        <v>200</v>
      </c>
      <c r="G17082" t="s">
        <v>5042</v>
      </c>
    </row>
    <row r="17083" spans="1:7" x14ac:dyDescent="0.25">
      <c r="A17083" s="21" t="s">
        <v>2119</v>
      </c>
      <c r="B17083" s="25">
        <v>43349</v>
      </c>
      <c r="C17083" t="s">
        <v>1015</v>
      </c>
      <c r="D17083" t="s">
        <v>3404</v>
      </c>
      <c r="E17083" s="26">
        <v>800</v>
      </c>
      <c r="G17083" t="s">
        <v>4944</v>
      </c>
    </row>
    <row r="17084" spans="1:7" x14ac:dyDescent="0.25">
      <c r="A17084" s="21" t="s">
        <v>2119</v>
      </c>
      <c r="B17084" s="25">
        <v>43349</v>
      </c>
      <c r="C17084" t="s">
        <v>1015</v>
      </c>
      <c r="D17084" t="s">
        <v>3404</v>
      </c>
      <c r="E17084" s="26">
        <v>800</v>
      </c>
      <c r="G17084" t="s">
        <v>5410</v>
      </c>
    </row>
    <row r="17085" spans="1:7" x14ac:dyDescent="0.25">
      <c r="A17085" s="21" t="s">
        <v>2119</v>
      </c>
      <c r="B17085" s="25">
        <v>43349</v>
      </c>
      <c r="C17085" t="s">
        <v>1015</v>
      </c>
      <c r="D17085" t="s">
        <v>3404</v>
      </c>
      <c r="E17085" s="26">
        <v>700</v>
      </c>
      <c r="G17085" t="s">
        <v>3326</v>
      </c>
    </row>
    <row r="17086" spans="1:7" x14ac:dyDescent="0.25">
      <c r="A17086" s="21" t="s">
        <v>2119</v>
      </c>
      <c r="B17086" s="1">
        <v>43349</v>
      </c>
      <c r="C17086" t="s">
        <v>1230</v>
      </c>
      <c r="D17086" t="s">
        <v>5338</v>
      </c>
      <c r="E17086"/>
      <c r="F17086" s="9">
        <v>514.59</v>
      </c>
      <c r="G17086" t="s">
        <v>5042</v>
      </c>
    </row>
    <row r="17087" spans="1:7" x14ac:dyDescent="0.25">
      <c r="A17087" s="21" t="s">
        <v>2119</v>
      </c>
      <c r="B17087" s="1">
        <v>43349</v>
      </c>
      <c r="C17087" t="s">
        <v>6</v>
      </c>
      <c r="D17087" t="s">
        <v>5339</v>
      </c>
      <c r="E17087"/>
      <c r="F17087" s="9">
        <v>124.28</v>
      </c>
      <c r="G17087" t="s">
        <v>5406</v>
      </c>
    </row>
    <row r="17088" spans="1:7" x14ac:dyDescent="0.25">
      <c r="A17088" s="21" t="s">
        <v>2119</v>
      </c>
      <c r="B17088" s="1">
        <v>43349</v>
      </c>
      <c r="C17088" t="s">
        <v>1230</v>
      </c>
      <c r="D17088" t="s">
        <v>5340</v>
      </c>
      <c r="E17088"/>
      <c r="F17088" s="9">
        <v>987.76</v>
      </c>
      <c r="G17088" t="s">
        <v>5042</v>
      </c>
    </row>
    <row r="17089" spans="1:7" x14ac:dyDescent="0.25">
      <c r="A17089" s="21" t="s">
        <v>2119</v>
      </c>
      <c r="B17089" s="1">
        <v>43349</v>
      </c>
      <c r="C17089" t="s">
        <v>1230</v>
      </c>
      <c r="D17089" t="s">
        <v>5341</v>
      </c>
      <c r="E17089"/>
      <c r="F17089" s="9">
        <v>253.75</v>
      </c>
      <c r="G17089" t="s">
        <v>4974</v>
      </c>
    </row>
    <row r="17090" spans="1:7" x14ac:dyDescent="0.25">
      <c r="A17090" s="21" t="s">
        <v>2119</v>
      </c>
      <c r="B17090" s="25">
        <v>43349</v>
      </c>
      <c r="C17090" t="s">
        <v>6</v>
      </c>
      <c r="D17090" t="s">
        <v>3709</v>
      </c>
      <c r="F17090" s="26">
        <v>653.97</v>
      </c>
      <c r="G17090" t="s">
        <v>5410</v>
      </c>
    </row>
    <row r="17091" spans="1:7" x14ac:dyDescent="0.25">
      <c r="A17091" s="21" t="s">
        <v>2119</v>
      </c>
      <c r="B17091" s="25">
        <v>43349</v>
      </c>
      <c r="C17091" t="s">
        <v>6</v>
      </c>
      <c r="D17091" t="s">
        <v>3709</v>
      </c>
      <c r="F17091" s="26">
        <v>557.28</v>
      </c>
      <c r="G17091" t="s">
        <v>6073</v>
      </c>
    </row>
    <row r="17092" spans="1:7" x14ac:dyDescent="0.25">
      <c r="A17092" s="21" t="s">
        <v>2119</v>
      </c>
      <c r="B17092" s="25">
        <v>43350</v>
      </c>
      <c r="C17092" t="s">
        <v>1015</v>
      </c>
      <c r="D17092" t="s">
        <v>3507</v>
      </c>
      <c r="E17092" s="26">
        <v>1500</v>
      </c>
      <c r="G17092" t="s">
        <v>3326</v>
      </c>
    </row>
    <row r="17093" spans="1:7" x14ac:dyDescent="0.25">
      <c r="A17093" s="21" t="s">
        <v>2119</v>
      </c>
      <c r="B17093" s="1">
        <v>43350</v>
      </c>
      <c r="C17093" t="s">
        <v>1230</v>
      </c>
      <c r="D17093" t="s">
        <v>5334</v>
      </c>
      <c r="E17093"/>
      <c r="F17093" s="9">
        <v>520.88</v>
      </c>
      <c r="G17093" t="s">
        <v>4944</v>
      </c>
    </row>
    <row r="17094" spans="1:7" x14ac:dyDescent="0.25">
      <c r="A17094" s="21" t="s">
        <v>2119</v>
      </c>
      <c r="B17094" s="1">
        <v>43350</v>
      </c>
      <c r="C17094" t="s">
        <v>1230</v>
      </c>
      <c r="D17094" t="s">
        <v>5335</v>
      </c>
      <c r="E17094"/>
      <c r="F17094" s="9">
        <v>1138.4100000000001</v>
      </c>
      <c r="G17094" t="s">
        <v>4944</v>
      </c>
    </row>
    <row r="17095" spans="1:7" x14ac:dyDescent="0.25">
      <c r="A17095" s="21" t="s">
        <v>2119</v>
      </c>
      <c r="B17095" s="1">
        <v>43350</v>
      </c>
      <c r="C17095" t="s">
        <v>1230</v>
      </c>
      <c r="D17095" t="s">
        <v>5336</v>
      </c>
      <c r="E17095"/>
      <c r="F17095" s="9">
        <v>1669.61</v>
      </c>
      <c r="G17095" t="s">
        <v>4944</v>
      </c>
    </row>
    <row r="17096" spans="1:7" x14ac:dyDescent="0.25">
      <c r="A17096" s="21" t="s">
        <v>2119</v>
      </c>
      <c r="B17096" s="1">
        <v>43350</v>
      </c>
      <c r="C17096">
        <v>3014551503</v>
      </c>
      <c r="D17096" t="s">
        <v>5337</v>
      </c>
      <c r="E17096"/>
      <c r="F17096" s="9">
        <v>285.97000000000003</v>
      </c>
      <c r="G17096" t="s">
        <v>1514</v>
      </c>
    </row>
    <row r="17097" spans="1:7" x14ac:dyDescent="0.25">
      <c r="A17097" s="21" t="s">
        <v>2119</v>
      </c>
      <c r="B17097" s="25">
        <v>43350</v>
      </c>
      <c r="C17097" t="s">
        <v>6</v>
      </c>
      <c r="D17097" t="s">
        <v>3709</v>
      </c>
      <c r="F17097" s="26">
        <v>276.3</v>
      </c>
      <c r="G17097" t="s">
        <v>5410</v>
      </c>
    </row>
    <row r="17098" spans="1:7" x14ac:dyDescent="0.25">
      <c r="A17098" s="21" t="s">
        <v>2119</v>
      </c>
      <c r="B17098" s="1">
        <v>43351</v>
      </c>
      <c r="C17098" t="s">
        <v>1230</v>
      </c>
      <c r="D17098" t="s">
        <v>5328</v>
      </c>
      <c r="E17098"/>
      <c r="F17098" s="9">
        <v>323.19</v>
      </c>
      <c r="G17098" t="s">
        <v>4944</v>
      </c>
    </row>
    <row r="17099" spans="1:7" x14ac:dyDescent="0.25">
      <c r="A17099" s="21" t="s">
        <v>2119</v>
      </c>
      <c r="B17099" s="1">
        <v>43351</v>
      </c>
      <c r="C17099" t="s">
        <v>1230</v>
      </c>
      <c r="D17099" t="s">
        <v>5329</v>
      </c>
      <c r="E17099"/>
      <c r="F17099" s="9">
        <v>444.19</v>
      </c>
      <c r="G17099" t="s">
        <v>4944</v>
      </c>
    </row>
    <row r="17100" spans="1:7" x14ac:dyDescent="0.25">
      <c r="A17100" s="21" t="s">
        <v>2119</v>
      </c>
      <c r="B17100" s="1">
        <v>43351</v>
      </c>
      <c r="C17100" t="s">
        <v>1230</v>
      </c>
      <c r="D17100" t="s">
        <v>5330</v>
      </c>
      <c r="E17100"/>
      <c r="F17100" s="9">
        <v>377.02</v>
      </c>
      <c r="G17100" t="s">
        <v>4944</v>
      </c>
    </row>
    <row r="17101" spans="1:7" x14ac:dyDescent="0.25">
      <c r="A17101" s="21" t="s">
        <v>2119</v>
      </c>
      <c r="B17101" s="1">
        <v>43351</v>
      </c>
      <c r="C17101" t="s">
        <v>6</v>
      </c>
      <c r="D17101" t="s">
        <v>5331</v>
      </c>
      <c r="E17101"/>
      <c r="F17101" s="9">
        <v>158.22</v>
      </c>
      <c r="G17101" t="s">
        <v>5406</v>
      </c>
    </row>
    <row r="17102" spans="1:7" x14ac:dyDescent="0.25">
      <c r="A17102" s="21" t="s">
        <v>2119</v>
      </c>
      <c r="B17102" s="1">
        <v>43351</v>
      </c>
      <c r="C17102" t="s">
        <v>6</v>
      </c>
      <c r="D17102" t="s">
        <v>5332</v>
      </c>
      <c r="E17102"/>
      <c r="F17102" s="9">
        <v>118.51</v>
      </c>
      <c r="G17102" t="s">
        <v>5405</v>
      </c>
    </row>
    <row r="17103" spans="1:7" x14ac:dyDescent="0.25">
      <c r="A17103" s="21" t="s">
        <v>2119</v>
      </c>
      <c r="B17103" s="1">
        <v>43351</v>
      </c>
      <c r="C17103" t="s">
        <v>1230</v>
      </c>
      <c r="D17103" t="s">
        <v>5333</v>
      </c>
      <c r="E17103"/>
      <c r="F17103" s="9">
        <v>1343.64</v>
      </c>
      <c r="G17103" t="s">
        <v>5410</v>
      </c>
    </row>
    <row r="17104" spans="1:7" x14ac:dyDescent="0.25">
      <c r="A17104" s="21" t="s">
        <v>2119</v>
      </c>
      <c r="B17104" s="25">
        <v>43351</v>
      </c>
      <c r="C17104" t="s">
        <v>6</v>
      </c>
      <c r="D17104" t="s">
        <v>3709</v>
      </c>
      <c r="F17104" s="26">
        <v>522.91999999999996</v>
      </c>
      <c r="G17104" t="s">
        <v>6073</v>
      </c>
    </row>
    <row r="17105" spans="1:7" x14ac:dyDescent="0.25">
      <c r="A17105" s="21" t="s">
        <v>2119</v>
      </c>
      <c r="B17105" s="1">
        <v>43353</v>
      </c>
      <c r="C17105" t="s">
        <v>1230</v>
      </c>
      <c r="D17105" t="s">
        <v>5327</v>
      </c>
      <c r="E17105"/>
      <c r="F17105" s="9">
        <v>1414.46</v>
      </c>
      <c r="G17105" t="s">
        <v>4944</v>
      </c>
    </row>
    <row r="17106" spans="1:7" x14ac:dyDescent="0.25">
      <c r="A17106" s="21" t="s">
        <v>2119</v>
      </c>
      <c r="B17106" s="25">
        <v>43353</v>
      </c>
      <c r="C17106" t="s">
        <v>6</v>
      </c>
      <c r="D17106" t="s">
        <v>3709</v>
      </c>
      <c r="F17106" s="26">
        <v>249.92</v>
      </c>
      <c r="G17106" t="s">
        <v>6073</v>
      </c>
    </row>
    <row r="17107" spans="1:7" x14ac:dyDescent="0.25">
      <c r="A17107" s="21" t="s">
        <v>2119</v>
      </c>
      <c r="B17107" s="25">
        <v>43353</v>
      </c>
      <c r="C17107" t="s">
        <v>6</v>
      </c>
      <c r="D17107" t="s">
        <v>3709</v>
      </c>
      <c r="F17107" s="26">
        <v>226.27</v>
      </c>
      <c r="G17107" t="s">
        <v>5410</v>
      </c>
    </row>
    <row r="17108" spans="1:7" x14ac:dyDescent="0.25">
      <c r="A17108" s="21" t="s">
        <v>2119</v>
      </c>
      <c r="B17108" s="25">
        <v>43353</v>
      </c>
      <c r="C17108" t="s">
        <v>1015</v>
      </c>
      <c r="D17108" t="s">
        <v>40</v>
      </c>
      <c r="E17108" s="26">
        <v>3035</v>
      </c>
      <c r="G17108" t="s">
        <v>5410</v>
      </c>
    </row>
    <row r="17109" spans="1:7" x14ac:dyDescent="0.25">
      <c r="A17109" s="21" t="s">
        <v>2119</v>
      </c>
      <c r="B17109" s="25">
        <v>43353</v>
      </c>
      <c r="C17109" t="s">
        <v>1015</v>
      </c>
      <c r="D17109" t="s">
        <v>40</v>
      </c>
      <c r="E17109" s="26">
        <v>2435</v>
      </c>
      <c r="G17109" t="s">
        <v>6073</v>
      </c>
    </row>
    <row r="17110" spans="1:7" x14ac:dyDescent="0.25">
      <c r="A17110" s="21" t="s">
        <v>2119</v>
      </c>
      <c r="B17110" s="25">
        <v>43353</v>
      </c>
      <c r="C17110" t="s">
        <v>1015</v>
      </c>
      <c r="D17110" t="s">
        <v>40</v>
      </c>
      <c r="E17110" s="26">
        <v>1020</v>
      </c>
      <c r="G17110" t="s">
        <v>5326</v>
      </c>
    </row>
    <row r="17111" spans="1:7" x14ac:dyDescent="0.25">
      <c r="A17111" s="21" t="s">
        <v>2119</v>
      </c>
      <c r="B17111" s="25">
        <v>43353</v>
      </c>
      <c r="C17111" t="s">
        <v>1015</v>
      </c>
      <c r="D17111" t="s">
        <v>40</v>
      </c>
      <c r="E17111" s="26">
        <v>3555</v>
      </c>
      <c r="G17111" t="s">
        <v>5042</v>
      </c>
    </row>
    <row r="17112" spans="1:7" x14ac:dyDescent="0.25">
      <c r="A17112" s="21" t="s">
        <v>2119</v>
      </c>
      <c r="B17112" s="25">
        <v>43353</v>
      </c>
      <c r="C17112" t="s">
        <v>1015</v>
      </c>
      <c r="D17112" t="s">
        <v>1419</v>
      </c>
      <c r="E17112" s="26">
        <v>4800</v>
      </c>
      <c r="G17112" t="s">
        <v>4944</v>
      </c>
    </row>
    <row r="17113" spans="1:7" x14ac:dyDescent="0.25">
      <c r="A17113" s="21" t="s">
        <v>2119</v>
      </c>
      <c r="B17113" s="25">
        <v>43353</v>
      </c>
      <c r="C17113" t="s">
        <v>1015</v>
      </c>
      <c r="D17113" t="s">
        <v>1382</v>
      </c>
      <c r="E17113" s="26">
        <v>1000</v>
      </c>
      <c r="G17113" t="s">
        <v>5407</v>
      </c>
    </row>
    <row r="17114" spans="1:7" x14ac:dyDescent="0.25">
      <c r="A17114" s="21" t="s">
        <v>2119</v>
      </c>
      <c r="B17114" s="25">
        <v>43353</v>
      </c>
      <c r="C17114" t="s">
        <v>1015</v>
      </c>
      <c r="D17114" t="s">
        <v>1382</v>
      </c>
      <c r="E17114" s="26">
        <v>2000</v>
      </c>
      <c r="G17114" t="s">
        <v>4974</v>
      </c>
    </row>
    <row r="17115" spans="1:7" x14ac:dyDescent="0.25">
      <c r="A17115" s="21" t="s">
        <v>2119</v>
      </c>
      <c r="B17115" s="25">
        <v>43353</v>
      </c>
      <c r="C17115" t="s">
        <v>1015</v>
      </c>
      <c r="D17115" t="s">
        <v>2675</v>
      </c>
      <c r="E17115" s="26">
        <v>3000</v>
      </c>
      <c r="G17115" t="s">
        <v>5410</v>
      </c>
    </row>
    <row r="17116" spans="1:7" x14ac:dyDescent="0.25">
      <c r="A17116" s="21" t="s">
        <v>2119</v>
      </c>
      <c r="B17116" s="25">
        <v>43353</v>
      </c>
      <c r="C17116" t="s">
        <v>1015</v>
      </c>
      <c r="D17116" t="s">
        <v>2675</v>
      </c>
      <c r="E17116" s="26">
        <v>3000</v>
      </c>
      <c r="G17116" t="s">
        <v>6073</v>
      </c>
    </row>
    <row r="17117" spans="1:7" x14ac:dyDescent="0.25">
      <c r="A17117" s="21" t="s">
        <v>2119</v>
      </c>
      <c r="B17117" s="25">
        <v>43353</v>
      </c>
      <c r="C17117" t="s">
        <v>1015</v>
      </c>
      <c r="D17117" t="s">
        <v>1382</v>
      </c>
      <c r="E17117" s="26">
        <v>8600</v>
      </c>
      <c r="G17117" t="s">
        <v>5405</v>
      </c>
    </row>
    <row r="17118" spans="1:7" x14ac:dyDescent="0.25">
      <c r="A17118" s="21" t="s">
        <v>2119</v>
      </c>
      <c r="B17118" s="25">
        <v>43353</v>
      </c>
      <c r="C17118" t="s">
        <v>1015</v>
      </c>
      <c r="D17118" t="s">
        <v>5412</v>
      </c>
      <c r="E17118" s="26">
        <v>175</v>
      </c>
      <c r="G17118" t="s">
        <v>2121</v>
      </c>
    </row>
    <row r="17119" spans="1:7" x14ac:dyDescent="0.25">
      <c r="A17119" s="21" t="s">
        <v>2119</v>
      </c>
      <c r="B17119" s="25">
        <v>43353</v>
      </c>
      <c r="C17119" t="s">
        <v>21</v>
      </c>
      <c r="D17119" t="s">
        <v>1382</v>
      </c>
      <c r="E17119" s="26">
        <v>7000</v>
      </c>
      <c r="G17119" t="s">
        <v>5406</v>
      </c>
    </row>
    <row r="17120" spans="1:7" x14ac:dyDescent="0.25">
      <c r="A17120" s="21" t="s">
        <v>2119</v>
      </c>
      <c r="B17120" s="1">
        <v>43353</v>
      </c>
      <c r="C17120" t="s">
        <v>1230</v>
      </c>
      <c r="D17120" t="s">
        <v>5414</v>
      </c>
      <c r="E17120"/>
      <c r="F17120" s="9">
        <v>1017.49</v>
      </c>
      <c r="G17120" t="s">
        <v>5415</v>
      </c>
    </row>
    <row r="17121" spans="1:7" x14ac:dyDescent="0.25">
      <c r="A17121" s="21" t="s">
        <v>2119</v>
      </c>
      <c r="B17121" s="1">
        <v>43354</v>
      </c>
      <c r="C17121" t="s">
        <v>6</v>
      </c>
      <c r="D17121" t="s">
        <v>5416</v>
      </c>
      <c r="E17121"/>
      <c r="F17121" s="9">
        <v>526.45000000000005</v>
      </c>
      <c r="G17121" t="s">
        <v>290</v>
      </c>
    </row>
    <row r="17122" spans="1:7" x14ac:dyDescent="0.25">
      <c r="A17122" s="21" t="s">
        <v>2119</v>
      </c>
      <c r="B17122" s="1">
        <v>43354</v>
      </c>
      <c r="C17122" t="s">
        <v>6</v>
      </c>
      <c r="D17122" t="s">
        <v>5417</v>
      </c>
      <c r="E17122"/>
      <c r="F17122" s="9">
        <v>125.19</v>
      </c>
      <c r="G17122" t="s">
        <v>17</v>
      </c>
    </row>
    <row r="17123" spans="1:7" x14ac:dyDescent="0.25">
      <c r="A17123" s="21" t="s">
        <v>2119</v>
      </c>
      <c r="B17123" s="1">
        <v>43354</v>
      </c>
      <c r="C17123" t="s">
        <v>1230</v>
      </c>
      <c r="D17123" t="s">
        <v>5418</v>
      </c>
      <c r="E17123"/>
      <c r="F17123" s="9">
        <v>692.73</v>
      </c>
      <c r="G17123" t="s">
        <v>4944</v>
      </c>
    </row>
    <row r="17124" spans="1:7" x14ac:dyDescent="0.25">
      <c r="A17124" s="21" t="s">
        <v>2119</v>
      </c>
      <c r="B17124" s="1">
        <v>43354</v>
      </c>
      <c r="C17124" t="s">
        <v>6</v>
      </c>
      <c r="D17124" t="s">
        <v>5419</v>
      </c>
      <c r="E17124"/>
      <c r="F17124" s="9">
        <v>2303.5</v>
      </c>
      <c r="G17124" t="s">
        <v>5420</v>
      </c>
    </row>
    <row r="17125" spans="1:7" x14ac:dyDescent="0.25">
      <c r="A17125" s="21" t="s">
        <v>2119</v>
      </c>
      <c r="B17125" s="1">
        <v>43354</v>
      </c>
      <c r="C17125" t="s">
        <v>1230</v>
      </c>
      <c r="D17125" t="s">
        <v>5421</v>
      </c>
      <c r="E17125"/>
      <c r="F17125" s="9">
        <v>1515.93</v>
      </c>
      <c r="G17125" t="s">
        <v>3326</v>
      </c>
    </row>
    <row r="17126" spans="1:7" x14ac:dyDescent="0.25">
      <c r="A17126" s="21" t="s">
        <v>2119</v>
      </c>
      <c r="B17126" s="25">
        <v>43355</v>
      </c>
      <c r="C17126" t="s">
        <v>6</v>
      </c>
      <c r="D17126" t="s">
        <v>216</v>
      </c>
      <c r="F17126" s="26">
        <v>56.24</v>
      </c>
      <c r="G17126" t="s">
        <v>5042</v>
      </c>
    </row>
    <row r="17127" spans="1:7" x14ac:dyDescent="0.25">
      <c r="A17127" s="21" t="s">
        <v>2119</v>
      </c>
      <c r="B17127" s="25">
        <v>43355</v>
      </c>
      <c r="C17127" t="s">
        <v>21</v>
      </c>
      <c r="D17127" t="s">
        <v>452</v>
      </c>
      <c r="E17127" s="26">
        <v>950</v>
      </c>
      <c r="G17127" t="s">
        <v>5406</v>
      </c>
    </row>
    <row r="17128" spans="1:7" x14ac:dyDescent="0.25">
      <c r="A17128" s="21" t="s">
        <v>2119</v>
      </c>
      <c r="B17128" s="1">
        <v>43355</v>
      </c>
      <c r="C17128" t="s">
        <v>6</v>
      </c>
      <c r="D17128"/>
      <c r="E17128"/>
      <c r="F17128" s="9">
        <v>-52.62</v>
      </c>
      <c r="G17128" t="s">
        <v>290</v>
      </c>
    </row>
    <row r="17129" spans="1:7" x14ac:dyDescent="0.25">
      <c r="A17129" s="21" t="s">
        <v>2119</v>
      </c>
      <c r="B17129" s="1">
        <v>43355</v>
      </c>
      <c r="C17129" t="s">
        <v>6</v>
      </c>
      <c r="D17129" t="s">
        <v>5422</v>
      </c>
      <c r="E17129"/>
      <c r="F17129" s="9">
        <v>311.82</v>
      </c>
      <c r="G17129" t="s">
        <v>290</v>
      </c>
    </row>
    <row r="17130" spans="1:7" x14ac:dyDescent="0.25">
      <c r="A17130" s="21" t="s">
        <v>2119</v>
      </c>
      <c r="B17130" s="1">
        <v>43355</v>
      </c>
      <c r="C17130" t="s">
        <v>1230</v>
      </c>
      <c r="D17130" t="s">
        <v>5423</v>
      </c>
      <c r="E17130"/>
      <c r="F17130" s="9">
        <v>317.23</v>
      </c>
      <c r="G17130" t="s">
        <v>5424</v>
      </c>
    </row>
    <row r="17131" spans="1:7" x14ac:dyDescent="0.25">
      <c r="A17131" s="21" t="s">
        <v>2119</v>
      </c>
      <c r="B17131" s="1">
        <v>43355</v>
      </c>
      <c r="C17131" t="s">
        <v>1230</v>
      </c>
      <c r="D17131" t="s">
        <v>5425</v>
      </c>
      <c r="E17131"/>
      <c r="F17131" s="9">
        <v>274.89999999999998</v>
      </c>
      <c r="G17131" t="s">
        <v>214</v>
      </c>
    </row>
    <row r="17132" spans="1:7" x14ac:dyDescent="0.25">
      <c r="A17132" s="21" t="s">
        <v>2119</v>
      </c>
      <c r="B17132" s="1">
        <v>43355</v>
      </c>
      <c r="C17132" t="s">
        <v>6</v>
      </c>
      <c r="D17132" t="s">
        <v>5426</v>
      </c>
      <c r="E17132"/>
      <c r="F17132" s="9">
        <v>305.26</v>
      </c>
      <c r="G17132" t="s">
        <v>997</v>
      </c>
    </row>
    <row r="17133" spans="1:7" x14ac:dyDescent="0.25">
      <c r="A17133" s="21" t="s">
        <v>2119</v>
      </c>
      <c r="B17133" s="1">
        <v>43355</v>
      </c>
      <c r="C17133" t="s">
        <v>1230</v>
      </c>
      <c r="D17133" t="s">
        <v>5427</v>
      </c>
      <c r="E17133"/>
      <c r="F17133" s="9">
        <v>247.17</v>
      </c>
      <c r="G17133" t="s">
        <v>4944</v>
      </c>
    </row>
    <row r="17134" spans="1:7" x14ac:dyDescent="0.25">
      <c r="A17134" s="21" t="s">
        <v>2119</v>
      </c>
      <c r="B17134" s="1">
        <v>43355</v>
      </c>
      <c r="C17134" t="s">
        <v>1230</v>
      </c>
      <c r="D17134" t="s">
        <v>5428</v>
      </c>
      <c r="E17134"/>
      <c r="F17134" s="9">
        <v>600.48</v>
      </c>
      <c r="G17134" t="s">
        <v>5424</v>
      </c>
    </row>
    <row r="17135" spans="1:7" x14ac:dyDescent="0.25">
      <c r="A17135" s="21" t="s">
        <v>2119</v>
      </c>
      <c r="B17135" s="1">
        <v>43355</v>
      </c>
      <c r="C17135" t="s">
        <v>1230</v>
      </c>
      <c r="D17135" t="s">
        <v>5429</v>
      </c>
      <c r="E17135"/>
      <c r="F17135" s="9">
        <v>366.91</v>
      </c>
      <c r="G17135" t="s">
        <v>4944</v>
      </c>
    </row>
    <row r="17136" spans="1:7" x14ac:dyDescent="0.25">
      <c r="A17136" s="21" t="s">
        <v>2119</v>
      </c>
      <c r="B17136" s="1">
        <v>43355</v>
      </c>
      <c r="C17136">
        <v>3014551503</v>
      </c>
      <c r="D17136"/>
      <c r="E17136"/>
      <c r="F17136" s="9">
        <v>-23.82</v>
      </c>
      <c r="G17136" t="s">
        <v>1514</v>
      </c>
    </row>
    <row r="17137" spans="1:7" x14ac:dyDescent="0.25">
      <c r="A17137" s="21" t="s">
        <v>2119</v>
      </c>
      <c r="B17137" s="1">
        <v>43355</v>
      </c>
      <c r="C17137" t="s">
        <v>6</v>
      </c>
      <c r="D17137" t="s">
        <v>5419</v>
      </c>
      <c r="E17137"/>
      <c r="F17137" s="9">
        <v>-561.37</v>
      </c>
      <c r="G17137" t="s">
        <v>5420</v>
      </c>
    </row>
    <row r="17138" spans="1:7" x14ac:dyDescent="0.25">
      <c r="A17138" s="21" t="s">
        <v>2119</v>
      </c>
      <c r="B17138" s="1">
        <v>43355</v>
      </c>
      <c r="C17138">
        <v>3014551503</v>
      </c>
      <c r="D17138" t="s">
        <v>5419</v>
      </c>
      <c r="E17138"/>
      <c r="F17138" s="9">
        <v>446.88</v>
      </c>
      <c r="G17138" t="s">
        <v>5420</v>
      </c>
    </row>
    <row r="17139" spans="1:7" x14ac:dyDescent="0.25">
      <c r="A17139" s="21" t="s">
        <v>2119</v>
      </c>
      <c r="B17139" s="25">
        <v>43356</v>
      </c>
      <c r="C17139" t="s">
        <v>1015</v>
      </c>
      <c r="D17139" t="s">
        <v>1487</v>
      </c>
      <c r="E17139" s="26">
        <v>36.299999999999997</v>
      </c>
      <c r="G17139" t="s">
        <v>2121</v>
      </c>
    </row>
    <row r="17140" spans="1:7" x14ac:dyDescent="0.25">
      <c r="A17140" s="21" t="s">
        <v>2119</v>
      </c>
      <c r="B17140" s="25">
        <v>43356</v>
      </c>
      <c r="C17140" t="s">
        <v>1015</v>
      </c>
      <c r="D17140" t="s">
        <v>3707</v>
      </c>
      <c r="E17140" s="26">
        <v>1700</v>
      </c>
      <c r="G17140" t="s">
        <v>2121</v>
      </c>
    </row>
    <row r="17141" spans="1:7" x14ac:dyDescent="0.25">
      <c r="A17141" s="21" t="s">
        <v>2119</v>
      </c>
      <c r="B17141" s="25">
        <v>43356</v>
      </c>
      <c r="C17141" t="s">
        <v>21</v>
      </c>
      <c r="D17141" t="s">
        <v>452</v>
      </c>
      <c r="E17141" s="26">
        <v>1115</v>
      </c>
      <c r="G17141" t="s">
        <v>290</v>
      </c>
    </row>
    <row r="17142" spans="1:7" x14ac:dyDescent="0.25">
      <c r="A17142" s="21" t="s">
        <v>2119</v>
      </c>
      <c r="B17142" s="1">
        <v>43356</v>
      </c>
      <c r="C17142" t="s">
        <v>1230</v>
      </c>
      <c r="D17142" t="s">
        <v>5430</v>
      </c>
      <c r="E17142"/>
      <c r="F17142" s="9">
        <v>682.92</v>
      </c>
      <c r="G17142" t="s">
        <v>5431</v>
      </c>
    </row>
    <row r="17143" spans="1:7" x14ac:dyDescent="0.25">
      <c r="A17143" s="21" t="s">
        <v>2119</v>
      </c>
      <c r="B17143" s="1">
        <v>43356</v>
      </c>
      <c r="C17143" t="s">
        <v>1230</v>
      </c>
      <c r="D17143" t="s">
        <v>5432</v>
      </c>
      <c r="E17143"/>
      <c r="F17143" s="9">
        <v>265.60000000000002</v>
      </c>
      <c r="G17143" t="s">
        <v>4944</v>
      </c>
    </row>
    <row r="17144" spans="1:7" x14ac:dyDescent="0.25">
      <c r="A17144" s="21" t="s">
        <v>2119</v>
      </c>
      <c r="B17144" s="1">
        <v>43356</v>
      </c>
      <c r="C17144" t="s">
        <v>1230</v>
      </c>
      <c r="D17144" t="s">
        <v>5433</v>
      </c>
      <c r="E17144"/>
      <c r="F17144" s="9">
        <v>445.81</v>
      </c>
      <c r="G17144" t="s">
        <v>4944</v>
      </c>
    </row>
    <row r="17145" spans="1:7" x14ac:dyDescent="0.25">
      <c r="A17145" s="21" t="s">
        <v>2119</v>
      </c>
      <c r="B17145" s="1">
        <v>43356</v>
      </c>
      <c r="C17145" t="s">
        <v>1230</v>
      </c>
      <c r="D17145" t="s">
        <v>5434</v>
      </c>
      <c r="E17145"/>
      <c r="F17145" s="9">
        <v>1706.27</v>
      </c>
      <c r="G17145" t="s">
        <v>6073</v>
      </c>
    </row>
    <row r="17146" spans="1:7" x14ac:dyDescent="0.25">
      <c r="A17146" s="21" t="s">
        <v>2119</v>
      </c>
      <c r="B17146" s="1">
        <v>43356</v>
      </c>
      <c r="C17146" t="s">
        <v>1230</v>
      </c>
      <c r="D17146" t="s">
        <v>5435</v>
      </c>
      <c r="E17146"/>
      <c r="F17146" s="9">
        <v>43.85</v>
      </c>
      <c r="G17146" t="s">
        <v>6073</v>
      </c>
    </row>
    <row r="17147" spans="1:7" x14ac:dyDescent="0.25">
      <c r="A17147" s="21" t="s">
        <v>2119</v>
      </c>
      <c r="B17147" s="25">
        <v>43357</v>
      </c>
      <c r="C17147" t="s">
        <v>6</v>
      </c>
      <c r="D17147" t="s">
        <v>3709</v>
      </c>
      <c r="F17147" s="26">
        <v>21.13</v>
      </c>
      <c r="G17147" t="s">
        <v>3004</v>
      </c>
    </row>
    <row r="17148" spans="1:7" x14ac:dyDescent="0.25">
      <c r="A17148" s="21" t="s">
        <v>2119</v>
      </c>
      <c r="B17148" s="25">
        <v>43357</v>
      </c>
      <c r="C17148" t="s">
        <v>6</v>
      </c>
      <c r="D17148" t="s">
        <v>216</v>
      </c>
      <c r="F17148" s="26">
        <v>519.6</v>
      </c>
      <c r="G17148" t="s">
        <v>5407</v>
      </c>
    </row>
    <row r="17149" spans="1:7" x14ac:dyDescent="0.25">
      <c r="A17149" s="21" t="s">
        <v>2119</v>
      </c>
      <c r="B17149" s="25">
        <v>43357</v>
      </c>
      <c r="C17149" t="s">
        <v>1015</v>
      </c>
      <c r="D17149" t="s">
        <v>255</v>
      </c>
      <c r="E17149" s="26">
        <v>150</v>
      </c>
      <c r="G17149" t="s">
        <v>3004</v>
      </c>
    </row>
    <row r="17150" spans="1:7" x14ac:dyDescent="0.25">
      <c r="A17150" s="21" t="s">
        <v>2119</v>
      </c>
      <c r="B17150" s="25">
        <v>43357</v>
      </c>
      <c r="C17150" t="s">
        <v>1015</v>
      </c>
      <c r="D17150" t="s">
        <v>255</v>
      </c>
      <c r="E17150" s="26">
        <v>2000</v>
      </c>
      <c r="G17150" t="s">
        <v>5042</v>
      </c>
    </row>
    <row r="17151" spans="1:7" x14ac:dyDescent="0.25">
      <c r="A17151" s="21" t="s">
        <v>2119</v>
      </c>
      <c r="B17151" s="25">
        <v>43357</v>
      </c>
      <c r="C17151" t="s">
        <v>1015</v>
      </c>
      <c r="D17151" t="s">
        <v>255</v>
      </c>
      <c r="E17151" s="26">
        <v>2000</v>
      </c>
      <c r="G17151" t="s">
        <v>4944</v>
      </c>
    </row>
    <row r="17152" spans="1:7" x14ac:dyDescent="0.25">
      <c r="A17152" s="21" t="s">
        <v>2119</v>
      </c>
      <c r="B17152" s="25">
        <v>43357</v>
      </c>
      <c r="C17152" t="s">
        <v>1015</v>
      </c>
      <c r="D17152" t="s">
        <v>5413</v>
      </c>
      <c r="E17152" s="26">
        <v>188</v>
      </c>
      <c r="G17152" t="s">
        <v>2121</v>
      </c>
    </row>
    <row r="17153" spans="1:7" x14ac:dyDescent="0.25">
      <c r="A17153" s="21" t="s">
        <v>2119</v>
      </c>
      <c r="B17153" s="25">
        <v>43357</v>
      </c>
      <c r="C17153" t="s">
        <v>1015</v>
      </c>
      <c r="D17153" t="s">
        <v>3002</v>
      </c>
      <c r="E17153" s="26">
        <v>200</v>
      </c>
      <c r="G17153" t="s">
        <v>2121</v>
      </c>
    </row>
    <row r="17154" spans="1:7" x14ac:dyDescent="0.25">
      <c r="A17154" s="21" t="s">
        <v>2119</v>
      </c>
      <c r="B17154" s="1">
        <v>43357</v>
      </c>
      <c r="C17154" t="s">
        <v>1230</v>
      </c>
      <c r="D17154" t="s">
        <v>5436</v>
      </c>
      <c r="E17154"/>
      <c r="F17154" s="9">
        <v>112.66</v>
      </c>
      <c r="G17154" t="s">
        <v>4944</v>
      </c>
    </row>
    <row r="17155" spans="1:7" x14ac:dyDescent="0.25">
      <c r="A17155" s="21" t="s">
        <v>2119</v>
      </c>
      <c r="B17155" s="1">
        <v>43357</v>
      </c>
      <c r="C17155" t="s">
        <v>1230</v>
      </c>
      <c r="D17155" t="s">
        <v>5437</v>
      </c>
      <c r="E17155"/>
      <c r="F17155" s="9">
        <v>157.94</v>
      </c>
      <c r="G17155" t="s">
        <v>4944</v>
      </c>
    </row>
    <row r="17156" spans="1:7" x14ac:dyDescent="0.25">
      <c r="A17156" s="21" t="s">
        <v>2119</v>
      </c>
      <c r="B17156" s="1">
        <v>43357</v>
      </c>
      <c r="C17156" t="s">
        <v>1230</v>
      </c>
      <c r="D17156" t="s">
        <v>5438</v>
      </c>
      <c r="E17156"/>
      <c r="F17156" s="9">
        <v>152.31</v>
      </c>
      <c r="G17156" t="s">
        <v>3004</v>
      </c>
    </row>
    <row r="17157" spans="1:7" x14ac:dyDescent="0.25">
      <c r="A17157" s="21" t="s">
        <v>2119</v>
      </c>
      <c r="B17157" s="1">
        <v>43357</v>
      </c>
      <c r="C17157" t="s">
        <v>1230</v>
      </c>
      <c r="D17157" t="s">
        <v>5439</v>
      </c>
      <c r="E17157"/>
      <c r="F17157" s="9">
        <v>145.68</v>
      </c>
      <c r="G17157" t="s">
        <v>4944</v>
      </c>
    </row>
    <row r="17158" spans="1:7" x14ac:dyDescent="0.25">
      <c r="A17158" s="21" t="s">
        <v>2119</v>
      </c>
      <c r="B17158" s="1">
        <v>43357</v>
      </c>
      <c r="C17158" t="s">
        <v>6</v>
      </c>
      <c r="D17158" t="s">
        <v>5440</v>
      </c>
      <c r="E17158"/>
      <c r="F17158" s="9">
        <v>75</v>
      </c>
      <c r="G17158" t="s">
        <v>5406</v>
      </c>
    </row>
    <row r="17159" spans="1:7" x14ac:dyDescent="0.25">
      <c r="A17159" s="21" t="s">
        <v>2119</v>
      </c>
      <c r="B17159" s="1">
        <v>43357</v>
      </c>
      <c r="C17159" t="s">
        <v>6</v>
      </c>
      <c r="D17159" t="s">
        <v>5441</v>
      </c>
      <c r="E17159"/>
      <c r="F17159" s="9">
        <v>37.86</v>
      </c>
      <c r="G17159" t="s">
        <v>5415</v>
      </c>
    </row>
    <row r="17160" spans="1:7" x14ac:dyDescent="0.25">
      <c r="A17160" s="21" t="s">
        <v>2119</v>
      </c>
      <c r="B17160" s="1">
        <v>43357</v>
      </c>
      <c r="C17160">
        <v>3014551503</v>
      </c>
      <c r="D17160"/>
      <c r="E17160"/>
      <c r="F17160" s="9">
        <v>-23.82</v>
      </c>
      <c r="G17160" t="s">
        <v>1514</v>
      </c>
    </row>
    <row r="17161" spans="1:7" x14ac:dyDescent="0.25">
      <c r="A17161" s="21" t="s">
        <v>2119</v>
      </c>
      <c r="B17161" s="1">
        <v>43358</v>
      </c>
      <c r="C17161" t="s">
        <v>1230</v>
      </c>
      <c r="D17161" t="s">
        <v>5442</v>
      </c>
      <c r="E17161"/>
      <c r="F17161" s="9">
        <v>340.75</v>
      </c>
      <c r="G17161" t="s">
        <v>5431</v>
      </c>
    </row>
    <row r="17162" spans="1:7" x14ac:dyDescent="0.25">
      <c r="A17162" s="21" t="s">
        <v>2119</v>
      </c>
      <c r="B17162" s="1">
        <v>43358</v>
      </c>
      <c r="C17162" t="s">
        <v>1230</v>
      </c>
      <c r="D17162" t="s">
        <v>5443</v>
      </c>
      <c r="E17162"/>
      <c r="F17162" s="9">
        <v>73.489999999999995</v>
      </c>
      <c r="G17162" t="s">
        <v>4944</v>
      </c>
    </row>
    <row r="17163" spans="1:7" x14ac:dyDescent="0.25">
      <c r="A17163" s="21" t="s">
        <v>2119</v>
      </c>
      <c r="B17163" s="1">
        <v>43358</v>
      </c>
      <c r="C17163" t="s">
        <v>1230</v>
      </c>
      <c r="D17163" t="s">
        <v>5444</v>
      </c>
      <c r="E17163"/>
      <c r="F17163" s="9">
        <v>391.13</v>
      </c>
      <c r="G17163" t="s">
        <v>3326</v>
      </c>
    </row>
    <row r="17164" spans="1:7" x14ac:dyDescent="0.25">
      <c r="A17164" s="21" t="s">
        <v>2119</v>
      </c>
      <c r="B17164" s="1">
        <v>43358</v>
      </c>
      <c r="C17164" t="s">
        <v>6</v>
      </c>
      <c r="D17164" t="s">
        <v>5445</v>
      </c>
      <c r="E17164"/>
      <c r="F17164" s="9">
        <v>1666.08</v>
      </c>
      <c r="G17164" t="s">
        <v>6073</v>
      </c>
    </row>
    <row r="17165" spans="1:7" x14ac:dyDescent="0.25">
      <c r="A17165" s="21" t="s">
        <v>2119</v>
      </c>
      <c r="B17165" s="25">
        <v>43358</v>
      </c>
      <c r="C17165" t="s">
        <v>1230</v>
      </c>
      <c r="D17165" t="s">
        <v>5235</v>
      </c>
      <c r="F17165" s="26">
        <v>5749.44</v>
      </c>
      <c r="G17165" t="s">
        <v>3326</v>
      </c>
    </row>
    <row r="17166" spans="1:7" x14ac:dyDescent="0.25">
      <c r="A17166" s="21" t="s">
        <v>2119</v>
      </c>
      <c r="B17166" s="25">
        <v>43359</v>
      </c>
      <c r="C17166" t="s">
        <v>6</v>
      </c>
      <c r="D17166" t="s">
        <v>216</v>
      </c>
      <c r="F17166" s="26">
        <v>28.86</v>
      </c>
      <c r="G17166" t="s">
        <v>5415</v>
      </c>
    </row>
    <row r="17167" spans="1:7" x14ac:dyDescent="0.25">
      <c r="A17167" s="21" t="s">
        <v>2119</v>
      </c>
      <c r="B17167" s="25">
        <v>43359</v>
      </c>
      <c r="C17167" t="s">
        <v>6</v>
      </c>
      <c r="D17167" t="s">
        <v>216</v>
      </c>
      <c r="F17167" s="26">
        <v>419.52</v>
      </c>
      <c r="G17167" t="s">
        <v>5407</v>
      </c>
    </row>
    <row r="17168" spans="1:7" x14ac:dyDescent="0.25">
      <c r="A17168" s="21" t="s">
        <v>2119</v>
      </c>
      <c r="B17168" s="25">
        <v>43360</v>
      </c>
      <c r="C17168" t="s">
        <v>1015</v>
      </c>
      <c r="D17168" t="s">
        <v>5411</v>
      </c>
      <c r="E17168" s="26">
        <v>1500</v>
      </c>
      <c r="G17168" t="s">
        <v>2121</v>
      </c>
    </row>
    <row r="17169" spans="1:7" x14ac:dyDescent="0.25">
      <c r="A17169" s="21" t="s">
        <v>2119</v>
      </c>
      <c r="B17169" s="25">
        <v>43360</v>
      </c>
      <c r="C17169" t="s">
        <v>1015</v>
      </c>
      <c r="D17169" t="s">
        <v>40</v>
      </c>
      <c r="E17169" s="26">
        <v>750</v>
      </c>
      <c r="G17169" t="s">
        <v>3004</v>
      </c>
    </row>
    <row r="17170" spans="1:7" x14ac:dyDescent="0.25">
      <c r="A17170" s="21" t="s">
        <v>2119</v>
      </c>
      <c r="B17170" s="25">
        <v>43360</v>
      </c>
      <c r="C17170" t="s">
        <v>1015</v>
      </c>
      <c r="D17170" t="s">
        <v>40</v>
      </c>
      <c r="E17170" s="26">
        <v>1205</v>
      </c>
      <c r="G17170" t="s">
        <v>5326</v>
      </c>
    </row>
    <row r="17171" spans="1:7" x14ac:dyDescent="0.25">
      <c r="A17171" s="21" t="s">
        <v>2119</v>
      </c>
      <c r="B17171" s="25">
        <v>43360</v>
      </c>
      <c r="C17171" t="s">
        <v>1015</v>
      </c>
      <c r="D17171" t="s">
        <v>40</v>
      </c>
      <c r="E17171" s="26">
        <v>2535</v>
      </c>
      <c r="G17171" t="s">
        <v>5410</v>
      </c>
    </row>
    <row r="17172" spans="1:7" x14ac:dyDescent="0.25">
      <c r="A17172" s="21" t="s">
        <v>2119</v>
      </c>
      <c r="B17172" s="25">
        <v>43360</v>
      </c>
      <c r="C17172" t="s">
        <v>1015</v>
      </c>
      <c r="D17172" t="s">
        <v>40</v>
      </c>
      <c r="E17172" s="26">
        <v>280</v>
      </c>
      <c r="G17172" t="s">
        <v>214</v>
      </c>
    </row>
    <row r="17173" spans="1:7" x14ac:dyDescent="0.25">
      <c r="A17173" s="21" t="s">
        <v>2119</v>
      </c>
      <c r="B17173" s="25">
        <v>43360</v>
      </c>
      <c r="C17173" t="s">
        <v>1015</v>
      </c>
      <c r="D17173" t="s">
        <v>40</v>
      </c>
      <c r="E17173" s="26">
        <v>1460</v>
      </c>
      <c r="G17173" t="s">
        <v>5042</v>
      </c>
    </row>
    <row r="17174" spans="1:7" x14ac:dyDescent="0.25">
      <c r="A17174" s="21" t="s">
        <v>2119</v>
      </c>
      <c r="B17174" s="25">
        <v>43360</v>
      </c>
      <c r="C17174" t="s">
        <v>1015</v>
      </c>
      <c r="D17174" t="s">
        <v>40</v>
      </c>
      <c r="E17174" s="26">
        <v>2040</v>
      </c>
      <c r="G17174" t="s">
        <v>6073</v>
      </c>
    </row>
    <row r="17175" spans="1:7" x14ac:dyDescent="0.25">
      <c r="A17175" s="21" t="s">
        <v>2119</v>
      </c>
      <c r="B17175" s="25">
        <v>43360</v>
      </c>
      <c r="C17175" t="s">
        <v>1015</v>
      </c>
      <c r="D17175" t="s">
        <v>40</v>
      </c>
      <c r="E17175" s="26">
        <v>3135</v>
      </c>
      <c r="G17175" t="s">
        <v>3326</v>
      </c>
    </row>
    <row r="17176" spans="1:7" x14ac:dyDescent="0.25">
      <c r="A17176" s="21" t="s">
        <v>2119</v>
      </c>
      <c r="B17176" s="25">
        <v>43360</v>
      </c>
      <c r="C17176" t="s">
        <v>1015</v>
      </c>
      <c r="D17176" t="s">
        <v>40</v>
      </c>
      <c r="E17176" s="26">
        <v>170</v>
      </c>
      <c r="G17176" t="s">
        <v>997</v>
      </c>
    </row>
    <row r="17177" spans="1:7" x14ac:dyDescent="0.25">
      <c r="A17177" s="21" t="s">
        <v>2119</v>
      </c>
      <c r="B17177" s="25">
        <v>43360</v>
      </c>
      <c r="C17177" t="s">
        <v>1015</v>
      </c>
      <c r="D17177" t="s">
        <v>1419</v>
      </c>
      <c r="E17177" s="26">
        <v>6600</v>
      </c>
      <c r="G17177" t="s">
        <v>4944</v>
      </c>
    </row>
    <row r="17178" spans="1:7" x14ac:dyDescent="0.25">
      <c r="A17178" s="21" t="s">
        <v>2119</v>
      </c>
      <c r="B17178" s="25">
        <v>43360</v>
      </c>
      <c r="C17178" t="s">
        <v>1015</v>
      </c>
      <c r="D17178" t="s">
        <v>65</v>
      </c>
      <c r="E17178" s="26">
        <v>4408.0600000000004</v>
      </c>
      <c r="G17178" t="s">
        <v>5407</v>
      </c>
    </row>
    <row r="17179" spans="1:7" x14ac:dyDescent="0.25">
      <c r="A17179" s="21" t="s">
        <v>2119</v>
      </c>
      <c r="B17179" s="25">
        <v>43360</v>
      </c>
      <c r="C17179" t="s">
        <v>1015</v>
      </c>
      <c r="D17179" t="s">
        <v>3507</v>
      </c>
      <c r="E17179" s="26">
        <v>3540</v>
      </c>
      <c r="G17179" t="s">
        <v>3326</v>
      </c>
    </row>
    <row r="17180" spans="1:7" x14ac:dyDescent="0.25">
      <c r="A17180" s="21" t="s">
        <v>2119</v>
      </c>
      <c r="B17180" s="25">
        <v>43360</v>
      </c>
      <c r="C17180" t="s">
        <v>1015</v>
      </c>
      <c r="D17180" t="s">
        <v>4455</v>
      </c>
      <c r="E17180" s="26">
        <v>1000</v>
      </c>
      <c r="G17180" t="s">
        <v>5406</v>
      </c>
    </row>
    <row r="17181" spans="1:7" x14ac:dyDescent="0.25">
      <c r="A17181" s="21" t="s">
        <v>2119</v>
      </c>
      <c r="B17181" s="25">
        <v>43360</v>
      </c>
      <c r="C17181" t="s">
        <v>1015</v>
      </c>
      <c r="D17181" t="s">
        <v>4455</v>
      </c>
      <c r="E17181" s="26">
        <v>5000</v>
      </c>
      <c r="G17181" t="s">
        <v>3326</v>
      </c>
    </row>
    <row r="17182" spans="1:7" x14ac:dyDescent="0.25">
      <c r="A17182" s="21" t="s">
        <v>2119</v>
      </c>
      <c r="B17182" s="25">
        <v>43360</v>
      </c>
      <c r="C17182" t="s">
        <v>1015</v>
      </c>
      <c r="D17182" t="s">
        <v>3002</v>
      </c>
      <c r="E17182" s="26">
        <v>200</v>
      </c>
      <c r="G17182" t="s">
        <v>2121</v>
      </c>
    </row>
    <row r="17183" spans="1:7" x14ac:dyDescent="0.25">
      <c r="A17183" s="21" t="s">
        <v>2119</v>
      </c>
      <c r="B17183" s="25">
        <v>43360</v>
      </c>
      <c r="C17183" t="s">
        <v>21</v>
      </c>
      <c r="D17183" t="s">
        <v>40</v>
      </c>
      <c r="E17183" s="26">
        <v>170</v>
      </c>
      <c r="G17183" t="s">
        <v>997</v>
      </c>
    </row>
    <row r="17184" spans="1:7" x14ac:dyDescent="0.25">
      <c r="A17184" s="21" t="s">
        <v>2119</v>
      </c>
      <c r="B17184" s="25">
        <v>43360</v>
      </c>
      <c r="C17184" t="s">
        <v>21</v>
      </c>
      <c r="D17184" t="s">
        <v>40</v>
      </c>
      <c r="E17184" s="26">
        <v>290</v>
      </c>
      <c r="G17184" t="s">
        <v>17</v>
      </c>
    </row>
    <row r="17185" spans="1:7" x14ac:dyDescent="0.25">
      <c r="A17185" s="21" t="s">
        <v>2119</v>
      </c>
      <c r="B17185" s="25">
        <v>43360</v>
      </c>
      <c r="C17185" t="s">
        <v>21</v>
      </c>
      <c r="D17185" t="s">
        <v>40</v>
      </c>
      <c r="E17185" s="26">
        <v>3005</v>
      </c>
      <c r="G17185" t="s">
        <v>290</v>
      </c>
    </row>
    <row r="17186" spans="1:7" x14ac:dyDescent="0.25">
      <c r="A17186" s="21" t="s">
        <v>2119</v>
      </c>
      <c r="B17186" s="1">
        <v>43360</v>
      </c>
      <c r="C17186" t="s">
        <v>1230</v>
      </c>
      <c r="D17186" t="s">
        <v>5446</v>
      </c>
      <c r="E17186"/>
      <c r="F17186" s="9">
        <v>126.85</v>
      </c>
      <c r="G17186" t="s">
        <v>4944</v>
      </c>
    </row>
    <row r="17187" spans="1:7" x14ac:dyDescent="0.25">
      <c r="A17187" s="21" t="s">
        <v>2119</v>
      </c>
      <c r="B17187" s="1">
        <v>43360</v>
      </c>
      <c r="C17187" t="s">
        <v>1230</v>
      </c>
      <c r="D17187" t="s">
        <v>5447</v>
      </c>
      <c r="E17187"/>
      <c r="F17187" s="9">
        <v>415.4</v>
      </c>
      <c r="G17187" t="s">
        <v>3326</v>
      </c>
    </row>
    <row r="17188" spans="1:7" x14ac:dyDescent="0.25">
      <c r="A17188" s="21" t="s">
        <v>2119</v>
      </c>
      <c r="B17188" s="25">
        <v>43361</v>
      </c>
      <c r="C17188" t="s">
        <v>1015</v>
      </c>
      <c r="D17188" t="s">
        <v>4030</v>
      </c>
      <c r="E17188" s="26">
        <v>1300</v>
      </c>
      <c r="G17188" t="s">
        <v>6073</v>
      </c>
    </row>
    <row r="17189" spans="1:7" x14ac:dyDescent="0.25">
      <c r="A17189" s="21" t="s">
        <v>2119</v>
      </c>
      <c r="B17189" s="25">
        <v>43361</v>
      </c>
      <c r="C17189" t="s">
        <v>1015</v>
      </c>
      <c r="D17189" t="s">
        <v>4030</v>
      </c>
      <c r="E17189" s="26">
        <v>1300</v>
      </c>
      <c r="G17189" t="s">
        <v>5410</v>
      </c>
    </row>
    <row r="17190" spans="1:7" x14ac:dyDescent="0.25">
      <c r="A17190" s="21" t="s">
        <v>2119</v>
      </c>
      <c r="B17190" s="25">
        <v>43361</v>
      </c>
      <c r="C17190" t="s">
        <v>1015</v>
      </c>
      <c r="D17190" t="s">
        <v>452</v>
      </c>
      <c r="E17190" s="26">
        <v>250</v>
      </c>
      <c r="G17190" t="s">
        <v>4944</v>
      </c>
    </row>
    <row r="17191" spans="1:7" x14ac:dyDescent="0.25">
      <c r="A17191" s="21" t="s">
        <v>2119</v>
      </c>
      <c r="B17191" s="25">
        <v>43361</v>
      </c>
      <c r="C17191" t="s">
        <v>1015</v>
      </c>
      <c r="D17191" t="s">
        <v>3404</v>
      </c>
      <c r="E17191" s="26">
        <v>500</v>
      </c>
      <c r="G17191" t="s">
        <v>5410</v>
      </c>
    </row>
    <row r="17192" spans="1:7" x14ac:dyDescent="0.25">
      <c r="A17192" s="21" t="s">
        <v>2119</v>
      </c>
      <c r="B17192" s="25">
        <v>43361</v>
      </c>
      <c r="C17192" t="s">
        <v>1015</v>
      </c>
      <c r="D17192" t="s">
        <v>3404</v>
      </c>
      <c r="E17192" s="26">
        <v>550</v>
      </c>
      <c r="G17192" t="s">
        <v>4944</v>
      </c>
    </row>
    <row r="17193" spans="1:7" x14ac:dyDescent="0.25">
      <c r="A17193" s="21" t="s">
        <v>2119</v>
      </c>
      <c r="B17193" s="25">
        <v>43361</v>
      </c>
      <c r="C17193" t="s">
        <v>1015</v>
      </c>
      <c r="D17193" t="s">
        <v>3404</v>
      </c>
      <c r="E17193" s="26">
        <v>500</v>
      </c>
      <c r="G17193" t="s">
        <v>6073</v>
      </c>
    </row>
    <row r="17194" spans="1:7" x14ac:dyDescent="0.25">
      <c r="A17194" s="21" t="s">
        <v>2119</v>
      </c>
      <c r="B17194" s="25">
        <v>43361</v>
      </c>
      <c r="C17194" t="s">
        <v>1015</v>
      </c>
      <c r="D17194" t="s">
        <v>3404</v>
      </c>
      <c r="E17194" s="26">
        <v>150</v>
      </c>
      <c r="G17194" t="s">
        <v>3326</v>
      </c>
    </row>
    <row r="17195" spans="1:7" x14ac:dyDescent="0.25">
      <c r="A17195" s="21" t="s">
        <v>2119</v>
      </c>
      <c r="B17195" s="1">
        <v>43361</v>
      </c>
      <c r="C17195" t="s">
        <v>1230</v>
      </c>
      <c r="D17195" t="s">
        <v>5448</v>
      </c>
      <c r="E17195"/>
      <c r="F17195" s="9">
        <v>696</v>
      </c>
      <c r="G17195" t="s">
        <v>5405</v>
      </c>
    </row>
    <row r="17196" spans="1:7" x14ac:dyDescent="0.25">
      <c r="A17196" s="21" t="s">
        <v>2119</v>
      </c>
      <c r="B17196" s="1">
        <v>43361</v>
      </c>
      <c r="C17196" t="s">
        <v>1230</v>
      </c>
      <c r="D17196" t="s">
        <v>5449</v>
      </c>
      <c r="E17196"/>
      <c r="F17196" s="9">
        <v>722.13</v>
      </c>
      <c r="G17196" t="s">
        <v>5407</v>
      </c>
    </row>
    <row r="17197" spans="1:7" x14ac:dyDescent="0.25">
      <c r="A17197" s="21" t="s">
        <v>2119</v>
      </c>
      <c r="B17197" s="25">
        <v>43361</v>
      </c>
      <c r="C17197" t="s">
        <v>1230</v>
      </c>
      <c r="D17197" t="s">
        <v>3709</v>
      </c>
      <c r="F17197" s="26">
        <v>206.77</v>
      </c>
      <c r="G17197" t="s">
        <v>5410</v>
      </c>
    </row>
    <row r="17198" spans="1:7" x14ac:dyDescent="0.25">
      <c r="A17198" s="21" t="s">
        <v>2119</v>
      </c>
      <c r="B17198" s="1">
        <v>43362</v>
      </c>
      <c r="C17198" t="s">
        <v>1230</v>
      </c>
      <c r="D17198" t="s">
        <v>5450</v>
      </c>
      <c r="E17198"/>
      <c r="F17198" s="9">
        <v>787.33</v>
      </c>
      <c r="G17198" t="s">
        <v>5410</v>
      </c>
    </row>
    <row r="17199" spans="1:7" x14ac:dyDescent="0.25">
      <c r="A17199" s="21" t="s">
        <v>2119</v>
      </c>
      <c r="B17199" s="1">
        <v>43362</v>
      </c>
      <c r="C17199" t="s">
        <v>1230</v>
      </c>
      <c r="D17199" t="s">
        <v>5451</v>
      </c>
      <c r="E17199"/>
      <c r="F17199" s="9">
        <v>56.41</v>
      </c>
      <c r="G17199" t="s">
        <v>4944</v>
      </c>
    </row>
    <row r="17200" spans="1:7" x14ac:dyDescent="0.25">
      <c r="A17200" s="21" t="s">
        <v>2119</v>
      </c>
      <c r="B17200" s="25">
        <v>43362</v>
      </c>
      <c r="C17200" t="s">
        <v>1015</v>
      </c>
      <c r="D17200" t="s">
        <v>3707</v>
      </c>
      <c r="E17200" s="26">
        <v>1700</v>
      </c>
      <c r="G17200" t="s">
        <v>2734</v>
      </c>
    </row>
    <row r="17201" spans="1:7" x14ac:dyDescent="0.25">
      <c r="A17201" s="21" t="s">
        <v>2119</v>
      </c>
      <c r="B17201" s="25">
        <v>43362</v>
      </c>
      <c r="C17201" t="s">
        <v>21</v>
      </c>
      <c r="D17201" t="s">
        <v>1018</v>
      </c>
      <c r="E17201" s="26">
        <v>135</v>
      </c>
      <c r="G17201" t="s">
        <v>5555</v>
      </c>
    </row>
    <row r="17202" spans="1:7" x14ac:dyDescent="0.25">
      <c r="A17202" s="21" t="s">
        <v>2119</v>
      </c>
      <c r="B17202" s="25">
        <v>43362</v>
      </c>
      <c r="C17202" t="s">
        <v>1230</v>
      </c>
      <c r="D17202" t="s">
        <v>3709</v>
      </c>
      <c r="F17202" s="26">
        <v>101.25</v>
      </c>
      <c r="G17202" t="s">
        <v>3326</v>
      </c>
    </row>
    <row r="17203" spans="1:7" x14ac:dyDescent="0.25">
      <c r="A17203" s="21" t="s">
        <v>2119</v>
      </c>
      <c r="B17203" s="25">
        <v>43362</v>
      </c>
      <c r="C17203" t="s">
        <v>1230</v>
      </c>
      <c r="D17203" t="s">
        <v>5235</v>
      </c>
      <c r="F17203" s="26">
        <v>1437.36</v>
      </c>
      <c r="G17203" t="s">
        <v>2734</v>
      </c>
    </row>
    <row r="17204" spans="1:7" x14ac:dyDescent="0.25">
      <c r="A17204" s="21" t="s">
        <v>2119</v>
      </c>
      <c r="B17204" s="25">
        <v>43362</v>
      </c>
      <c r="C17204" t="s">
        <v>1230</v>
      </c>
      <c r="D17204" t="s">
        <v>5235</v>
      </c>
      <c r="F17204" s="26">
        <v>863.96</v>
      </c>
      <c r="G17204" t="s">
        <v>2734</v>
      </c>
    </row>
    <row r="17205" spans="1:7" x14ac:dyDescent="0.25">
      <c r="A17205" s="21" t="s">
        <v>2119</v>
      </c>
      <c r="B17205" s="1">
        <v>43363</v>
      </c>
      <c r="C17205" t="s">
        <v>1230</v>
      </c>
      <c r="D17205" t="s">
        <v>5452</v>
      </c>
      <c r="E17205"/>
      <c r="F17205" s="9">
        <v>1364.15</v>
      </c>
      <c r="G17205" t="s">
        <v>5424</v>
      </c>
    </row>
    <row r="17206" spans="1:7" x14ac:dyDescent="0.25">
      <c r="A17206" s="21" t="s">
        <v>2119</v>
      </c>
      <c r="B17206" s="1">
        <v>43363</v>
      </c>
      <c r="C17206" t="s">
        <v>1230</v>
      </c>
      <c r="D17206" t="s">
        <v>5453</v>
      </c>
      <c r="E17206"/>
      <c r="F17206" s="9">
        <v>334.04</v>
      </c>
      <c r="G17206" t="s">
        <v>3326</v>
      </c>
    </row>
    <row r="17207" spans="1:7" x14ac:dyDescent="0.25">
      <c r="A17207" s="21" t="s">
        <v>2119</v>
      </c>
      <c r="B17207" s="1">
        <v>43363</v>
      </c>
      <c r="C17207" t="s">
        <v>1230</v>
      </c>
      <c r="D17207"/>
      <c r="E17207"/>
      <c r="F17207" s="9">
        <v>40.119999999999997</v>
      </c>
      <c r="G17207" t="s">
        <v>2734</v>
      </c>
    </row>
    <row r="17208" spans="1:7" x14ac:dyDescent="0.25">
      <c r="A17208" s="21" t="s">
        <v>2119</v>
      </c>
      <c r="B17208" s="1">
        <v>43363</v>
      </c>
      <c r="C17208" t="s">
        <v>1230</v>
      </c>
      <c r="D17208" t="s">
        <v>5454</v>
      </c>
      <c r="E17208"/>
      <c r="F17208" s="9">
        <v>30.6</v>
      </c>
      <c r="G17208" t="s">
        <v>4944</v>
      </c>
    </row>
    <row r="17209" spans="1:7" x14ac:dyDescent="0.25">
      <c r="A17209" s="21" t="s">
        <v>2119</v>
      </c>
      <c r="B17209" s="1">
        <v>43363</v>
      </c>
      <c r="C17209" t="s">
        <v>1230</v>
      </c>
      <c r="D17209" t="s">
        <v>5455</v>
      </c>
      <c r="E17209"/>
      <c r="F17209" s="9">
        <v>155.82</v>
      </c>
      <c r="G17209" t="s">
        <v>4944</v>
      </c>
    </row>
    <row r="17210" spans="1:7" x14ac:dyDescent="0.25">
      <c r="A17210" s="21" t="s">
        <v>2119</v>
      </c>
      <c r="B17210" s="25">
        <v>43363</v>
      </c>
      <c r="C17210" t="s">
        <v>1230</v>
      </c>
      <c r="D17210" t="s">
        <v>3709</v>
      </c>
      <c r="F17210" s="26">
        <v>577.67999999999995</v>
      </c>
      <c r="G17210" t="s">
        <v>5459</v>
      </c>
    </row>
    <row r="17211" spans="1:7" x14ac:dyDescent="0.25">
      <c r="A17211" s="21" t="s">
        <v>2119</v>
      </c>
      <c r="B17211" s="1">
        <v>43364</v>
      </c>
      <c r="C17211" t="s">
        <v>6</v>
      </c>
      <c r="D17211" t="s">
        <v>5456</v>
      </c>
      <c r="E17211"/>
      <c r="F17211" s="9">
        <v>72.180000000000007</v>
      </c>
      <c r="G17211" t="s">
        <v>4823</v>
      </c>
    </row>
    <row r="17212" spans="1:7" x14ac:dyDescent="0.25">
      <c r="A17212" s="21" t="s">
        <v>2119</v>
      </c>
      <c r="B17212" s="1">
        <v>43364</v>
      </c>
      <c r="C17212" t="s">
        <v>1230</v>
      </c>
      <c r="D17212" t="s">
        <v>5457</v>
      </c>
      <c r="E17212"/>
      <c r="F17212" s="9">
        <v>343.72</v>
      </c>
      <c r="G17212" t="s">
        <v>5410</v>
      </c>
    </row>
    <row r="17213" spans="1:7" x14ac:dyDescent="0.25">
      <c r="A17213" s="21" t="s">
        <v>2119</v>
      </c>
      <c r="B17213" s="1">
        <v>43364</v>
      </c>
      <c r="C17213" t="s">
        <v>1230</v>
      </c>
      <c r="D17213" t="s">
        <v>5458</v>
      </c>
      <c r="E17213"/>
      <c r="F17213" s="9">
        <v>350.94</v>
      </c>
      <c r="G17213" t="s">
        <v>5459</v>
      </c>
    </row>
    <row r="17214" spans="1:7" x14ac:dyDescent="0.25">
      <c r="A17214" s="21" t="s">
        <v>2119</v>
      </c>
      <c r="B17214" s="1">
        <v>43364</v>
      </c>
      <c r="C17214" t="s">
        <v>1230</v>
      </c>
      <c r="D17214" t="s">
        <v>5460</v>
      </c>
      <c r="E17214"/>
      <c r="F17214" s="9">
        <v>175.93</v>
      </c>
      <c r="G17214" t="s">
        <v>4944</v>
      </c>
    </row>
    <row r="17215" spans="1:7" x14ac:dyDescent="0.25">
      <c r="A17215" s="21" t="s">
        <v>2119</v>
      </c>
      <c r="B17215" s="1">
        <v>43364</v>
      </c>
      <c r="C17215" t="s">
        <v>1230</v>
      </c>
      <c r="D17215" t="s">
        <v>5461</v>
      </c>
      <c r="E17215"/>
      <c r="F17215" s="9">
        <v>62.36</v>
      </c>
      <c r="G17215" t="s">
        <v>5462</v>
      </c>
    </row>
    <row r="17216" spans="1:7" x14ac:dyDescent="0.25">
      <c r="A17216" s="21" t="s">
        <v>2119</v>
      </c>
      <c r="B17216" s="1">
        <v>43364</v>
      </c>
      <c r="C17216" t="s">
        <v>1230</v>
      </c>
      <c r="D17216" t="s">
        <v>5463</v>
      </c>
      <c r="E17216"/>
      <c r="F17216" s="9">
        <v>131.19</v>
      </c>
      <c r="G17216" t="s">
        <v>4944</v>
      </c>
    </row>
    <row r="17217" spans="1:7" x14ac:dyDescent="0.25">
      <c r="A17217" s="21" t="s">
        <v>2119</v>
      </c>
      <c r="B17217" s="25">
        <v>43364</v>
      </c>
      <c r="C17217" t="s">
        <v>1015</v>
      </c>
      <c r="D17217" t="s">
        <v>255</v>
      </c>
      <c r="E17217" s="26">
        <v>2000</v>
      </c>
      <c r="G17217" t="s">
        <v>5410</v>
      </c>
    </row>
    <row r="17218" spans="1:7" x14ac:dyDescent="0.25">
      <c r="A17218" s="21" t="s">
        <v>2119</v>
      </c>
      <c r="B17218" s="25">
        <v>43364</v>
      </c>
      <c r="C17218" t="s">
        <v>1015</v>
      </c>
      <c r="D17218" t="s">
        <v>255</v>
      </c>
      <c r="E17218" s="26">
        <v>2000</v>
      </c>
      <c r="G17218" t="s">
        <v>6073</v>
      </c>
    </row>
    <row r="17219" spans="1:7" x14ac:dyDescent="0.25">
      <c r="A17219" s="21" t="s">
        <v>2119</v>
      </c>
      <c r="B17219" s="25">
        <v>43364</v>
      </c>
      <c r="C17219" t="s">
        <v>1230</v>
      </c>
      <c r="D17219" t="s">
        <v>3709</v>
      </c>
      <c r="F17219" s="26">
        <v>1756.18</v>
      </c>
      <c r="G17219" t="s">
        <v>5407</v>
      </c>
    </row>
    <row r="17220" spans="1:7" x14ac:dyDescent="0.25">
      <c r="A17220" s="21" t="s">
        <v>2119</v>
      </c>
      <c r="B17220" s="1">
        <v>43365</v>
      </c>
      <c r="C17220" t="s">
        <v>1230</v>
      </c>
      <c r="D17220" t="s">
        <v>5464</v>
      </c>
      <c r="E17220"/>
      <c r="F17220" s="9">
        <v>273.54000000000002</v>
      </c>
      <c r="G17220" t="s">
        <v>5465</v>
      </c>
    </row>
    <row r="17221" spans="1:7" x14ac:dyDescent="0.25">
      <c r="A17221" s="21" t="s">
        <v>2119</v>
      </c>
      <c r="B17221" s="1">
        <v>43365</v>
      </c>
      <c r="C17221" t="s">
        <v>1230</v>
      </c>
      <c r="D17221" t="s">
        <v>5466</v>
      </c>
      <c r="E17221"/>
      <c r="F17221" s="9">
        <v>891.3</v>
      </c>
      <c r="G17221" t="s">
        <v>3326</v>
      </c>
    </row>
    <row r="17222" spans="1:7" x14ac:dyDescent="0.25">
      <c r="A17222" s="21" t="s">
        <v>2119</v>
      </c>
      <c r="B17222" s="25">
        <v>43365</v>
      </c>
      <c r="C17222" t="s">
        <v>1230</v>
      </c>
      <c r="D17222" t="s">
        <v>3709</v>
      </c>
      <c r="F17222" s="26">
        <v>317.14999999999998</v>
      </c>
      <c r="G17222" t="s">
        <v>3326</v>
      </c>
    </row>
    <row r="17223" spans="1:7" x14ac:dyDescent="0.25">
      <c r="A17223" s="21" t="s">
        <v>2119</v>
      </c>
      <c r="B17223" s="25">
        <v>43365</v>
      </c>
      <c r="C17223" t="s">
        <v>1230</v>
      </c>
      <c r="D17223" t="s">
        <v>3709</v>
      </c>
      <c r="F17223" s="26">
        <v>-32.44</v>
      </c>
      <c r="G17223" t="s">
        <v>3326</v>
      </c>
    </row>
    <row r="17224" spans="1:7" x14ac:dyDescent="0.25">
      <c r="A17224" s="21" t="s">
        <v>2119</v>
      </c>
      <c r="B17224" s="1">
        <v>43367</v>
      </c>
      <c r="C17224" t="s">
        <v>1230</v>
      </c>
      <c r="D17224" t="s">
        <v>5467</v>
      </c>
      <c r="E17224"/>
      <c r="F17224" s="9">
        <v>1088.8399999999999</v>
      </c>
      <c r="G17224" t="s">
        <v>5459</v>
      </c>
    </row>
    <row r="17225" spans="1:7" x14ac:dyDescent="0.25">
      <c r="A17225" s="21" t="s">
        <v>2119</v>
      </c>
      <c r="B17225" s="1">
        <v>43367</v>
      </c>
      <c r="C17225" t="s">
        <v>1230</v>
      </c>
      <c r="D17225" t="s">
        <v>5468</v>
      </c>
      <c r="E17225"/>
      <c r="F17225" s="9">
        <v>412.79</v>
      </c>
      <c r="G17225" t="s">
        <v>3326</v>
      </c>
    </row>
    <row r="17226" spans="1:7" x14ac:dyDescent="0.25">
      <c r="A17226" s="21" t="s">
        <v>2119</v>
      </c>
      <c r="B17226" s="25">
        <v>43367</v>
      </c>
      <c r="C17226" t="s">
        <v>1015</v>
      </c>
      <c r="D17226" t="s">
        <v>40</v>
      </c>
      <c r="E17226" s="26">
        <v>1300</v>
      </c>
      <c r="G17226" t="s">
        <v>5424</v>
      </c>
    </row>
    <row r="17227" spans="1:7" x14ac:dyDescent="0.25">
      <c r="A17227" s="21" t="s">
        <v>2119</v>
      </c>
      <c r="B17227" s="25">
        <v>43367</v>
      </c>
      <c r="C17227" t="s">
        <v>1015</v>
      </c>
      <c r="D17227" t="s">
        <v>40</v>
      </c>
      <c r="E17227" s="26">
        <v>2275</v>
      </c>
      <c r="G17227" t="s">
        <v>5459</v>
      </c>
    </row>
    <row r="17228" spans="1:7" x14ac:dyDescent="0.25">
      <c r="A17228" s="21" t="s">
        <v>2119</v>
      </c>
      <c r="B17228" s="25">
        <v>43367</v>
      </c>
      <c r="C17228" t="s">
        <v>1015</v>
      </c>
      <c r="D17228" t="s">
        <v>40</v>
      </c>
      <c r="E17228" s="26">
        <v>2000</v>
      </c>
      <c r="G17228" t="s">
        <v>5410</v>
      </c>
    </row>
    <row r="17229" spans="1:7" x14ac:dyDescent="0.25">
      <c r="A17229" s="21" t="s">
        <v>2119</v>
      </c>
      <c r="B17229" s="25">
        <v>43367</v>
      </c>
      <c r="C17229" t="s">
        <v>1015</v>
      </c>
      <c r="D17229" t="s">
        <v>40</v>
      </c>
      <c r="E17229" s="26">
        <v>3695</v>
      </c>
      <c r="G17229" t="s">
        <v>3326</v>
      </c>
    </row>
    <row r="17230" spans="1:7" x14ac:dyDescent="0.25">
      <c r="A17230" s="21" t="s">
        <v>2119</v>
      </c>
      <c r="B17230" s="25">
        <v>43367</v>
      </c>
      <c r="C17230" t="s">
        <v>1015</v>
      </c>
      <c r="D17230" t="s">
        <v>40</v>
      </c>
      <c r="E17230" s="26">
        <v>1825</v>
      </c>
      <c r="G17230" t="s">
        <v>6073</v>
      </c>
    </row>
    <row r="17231" spans="1:7" x14ac:dyDescent="0.25">
      <c r="A17231" s="21" t="s">
        <v>2119</v>
      </c>
      <c r="B17231" s="25">
        <v>43367</v>
      </c>
      <c r="C17231" t="s">
        <v>1015</v>
      </c>
      <c r="D17231" t="s">
        <v>40</v>
      </c>
      <c r="E17231" s="26">
        <v>200</v>
      </c>
      <c r="G17231" t="s">
        <v>446</v>
      </c>
    </row>
    <row r="17232" spans="1:7" x14ac:dyDescent="0.25">
      <c r="A17232" s="21" t="s">
        <v>2119</v>
      </c>
      <c r="B17232" s="25">
        <v>43367</v>
      </c>
      <c r="C17232" t="s">
        <v>1015</v>
      </c>
      <c r="D17232" t="s">
        <v>1382</v>
      </c>
      <c r="E17232" s="26">
        <v>5000</v>
      </c>
      <c r="G17232" t="s">
        <v>5407</v>
      </c>
    </row>
    <row r="17233" spans="1:7" x14ac:dyDescent="0.25">
      <c r="A17233" s="21" t="s">
        <v>2119</v>
      </c>
      <c r="B17233" s="25">
        <v>43367</v>
      </c>
      <c r="C17233" t="s">
        <v>1015</v>
      </c>
      <c r="D17233" t="s">
        <v>1382</v>
      </c>
      <c r="E17233" s="26">
        <v>5000</v>
      </c>
      <c r="G17233" t="s">
        <v>4974</v>
      </c>
    </row>
    <row r="17234" spans="1:7" x14ac:dyDescent="0.25">
      <c r="A17234" s="21" t="s">
        <v>2119</v>
      </c>
      <c r="B17234" s="25">
        <v>43367</v>
      </c>
      <c r="C17234" t="s">
        <v>1015</v>
      </c>
      <c r="D17234" t="s">
        <v>4455</v>
      </c>
      <c r="E17234" s="26">
        <v>3500</v>
      </c>
      <c r="G17234" t="s">
        <v>5482</v>
      </c>
    </row>
    <row r="17235" spans="1:7" x14ac:dyDescent="0.25">
      <c r="A17235" s="21" t="s">
        <v>2119</v>
      </c>
      <c r="B17235" s="25">
        <v>43367</v>
      </c>
      <c r="C17235" t="s">
        <v>1015</v>
      </c>
      <c r="D17235" t="s">
        <v>4455</v>
      </c>
      <c r="E17235" s="26">
        <v>1200</v>
      </c>
      <c r="G17235" t="s">
        <v>5424</v>
      </c>
    </row>
    <row r="17236" spans="1:7" x14ac:dyDescent="0.25">
      <c r="A17236" s="21" t="s">
        <v>2119</v>
      </c>
      <c r="B17236" s="25">
        <v>43367</v>
      </c>
      <c r="C17236" t="s">
        <v>21</v>
      </c>
      <c r="D17236" t="s">
        <v>1018</v>
      </c>
      <c r="E17236" s="26">
        <v>135</v>
      </c>
      <c r="G17236" t="s">
        <v>5555</v>
      </c>
    </row>
    <row r="17237" spans="1:7" x14ac:dyDescent="0.25">
      <c r="A17237" s="21" t="s">
        <v>2119</v>
      </c>
      <c r="B17237" s="25">
        <v>43367</v>
      </c>
      <c r="C17237" t="s">
        <v>21</v>
      </c>
      <c r="D17237" t="s">
        <v>1018</v>
      </c>
      <c r="E17237" s="26">
        <v>135</v>
      </c>
      <c r="G17237" t="s">
        <v>5555</v>
      </c>
    </row>
    <row r="17238" spans="1:7" x14ac:dyDescent="0.25">
      <c r="A17238" s="21" t="s">
        <v>2119</v>
      </c>
      <c r="B17238" s="25">
        <v>43367</v>
      </c>
      <c r="C17238" t="s">
        <v>21</v>
      </c>
      <c r="D17238" t="s">
        <v>1018</v>
      </c>
      <c r="E17238" s="26">
        <v>135</v>
      </c>
      <c r="G17238" t="s">
        <v>5555</v>
      </c>
    </row>
    <row r="17239" spans="1:7" x14ac:dyDescent="0.25">
      <c r="A17239" s="21" t="s">
        <v>2119</v>
      </c>
      <c r="B17239" s="25">
        <v>43367</v>
      </c>
      <c r="C17239" t="s">
        <v>21</v>
      </c>
      <c r="D17239" t="s">
        <v>5556</v>
      </c>
      <c r="E17239" s="26">
        <v>233</v>
      </c>
      <c r="G17239" t="s">
        <v>5555</v>
      </c>
    </row>
    <row r="17240" spans="1:7" x14ac:dyDescent="0.25">
      <c r="A17240" s="21" t="s">
        <v>2119</v>
      </c>
      <c r="B17240" s="25">
        <v>43367</v>
      </c>
      <c r="C17240" t="s">
        <v>1230</v>
      </c>
      <c r="D17240" t="s">
        <v>3709</v>
      </c>
      <c r="F17240" s="26">
        <v>55.97</v>
      </c>
      <c r="G17240" t="s">
        <v>5557</v>
      </c>
    </row>
    <row r="17241" spans="1:7" x14ac:dyDescent="0.25">
      <c r="A17241" s="21" t="s">
        <v>2119</v>
      </c>
      <c r="B17241" s="1">
        <v>43368</v>
      </c>
      <c r="C17241" t="s">
        <v>1230</v>
      </c>
      <c r="D17241" t="s">
        <v>5469</v>
      </c>
      <c r="E17241"/>
      <c r="F17241" s="9">
        <v>897.91</v>
      </c>
      <c r="G17241" t="s">
        <v>5459</v>
      </c>
    </row>
    <row r="17242" spans="1:7" x14ac:dyDescent="0.25">
      <c r="A17242" s="21" t="s">
        <v>2119</v>
      </c>
      <c r="B17242" s="1">
        <v>43368</v>
      </c>
      <c r="C17242" t="s">
        <v>6</v>
      </c>
      <c r="D17242" t="s">
        <v>5470</v>
      </c>
      <c r="E17242"/>
      <c r="F17242" s="9">
        <v>65.650000000000006</v>
      </c>
      <c r="G17242" t="s">
        <v>1899</v>
      </c>
    </row>
    <row r="17243" spans="1:7" x14ac:dyDescent="0.25">
      <c r="A17243" s="21" t="s">
        <v>2119</v>
      </c>
      <c r="B17243" s="1">
        <v>43368</v>
      </c>
      <c r="C17243" t="s">
        <v>1230</v>
      </c>
      <c r="D17243" t="s">
        <v>5471</v>
      </c>
      <c r="E17243"/>
      <c r="F17243" s="9">
        <v>329.25</v>
      </c>
      <c r="G17243" t="s">
        <v>4823</v>
      </c>
    </row>
    <row r="17244" spans="1:7" x14ac:dyDescent="0.25">
      <c r="A17244" s="21" t="s">
        <v>2119</v>
      </c>
      <c r="B17244" s="1">
        <v>43368</v>
      </c>
      <c r="C17244" t="s">
        <v>1230</v>
      </c>
      <c r="D17244" t="s">
        <v>5472</v>
      </c>
      <c r="E17244"/>
      <c r="F17244" s="9">
        <v>109.2</v>
      </c>
      <c r="G17244" t="s">
        <v>214</v>
      </c>
    </row>
    <row r="17245" spans="1:7" x14ac:dyDescent="0.25">
      <c r="A17245" s="21" t="s">
        <v>2119</v>
      </c>
      <c r="B17245" s="1">
        <v>43368</v>
      </c>
      <c r="C17245" t="s">
        <v>1230</v>
      </c>
      <c r="D17245" t="s">
        <v>5473</v>
      </c>
      <c r="E17245"/>
      <c r="F17245" s="9">
        <v>950.81</v>
      </c>
      <c r="G17245" t="s">
        <v>5410</v>
      </c>
    </row>
    <row r="17246" spans="1:7" x14ac:dyDescent="0.25">
      <c r="A17246" s="21" t="s">
        <v>2119</v>
      </c>
      <c r="B17246" s="1">
        <v>43368</v>
      </c>
      <c r="C17246" t="s">
        <v>1230</v>
      </c>
      <c r="D17246" t="s">
        <v>5474</v>
      </c>
      <c r="E17246"/>
      <c r="F17246" s="9">
        <v>458.53</v>
      </c>
      <c r="G17246" t="s">
        <v>5407</v>
      </c>
    </row>
    <row r="17247" spans="1:7" x14ac:dyDescent="0.25">
      <c r="A17247" s="21" t="s">
        <v>2119</v>
      </c>
      <c r="B17247" s="1">
        <v>43368</v>
      </c>
      <c r="C17247" t="s">
        <v>1230</v>
      </c>
      <c r="D17247" t="s">
        <v>5475</v>
      </c>
      <c r="E17247"/>
      <c r="F17247" s="9">
        <v>179.94</v>
      </c>
      <c r="G17247" t="s">
        <v>5415</v>
      </c>
    </row>
    <row r="17248" spans="1:7" x14ac:dyDescent="0.25">
      <c r="A17248" s="21" t="s">
        <v>2119</v>
      </c>
      <c r="B17248" s="25">
        <v>43368</v>
      </c>
      <c r="C17248" t="s">
        <v>21</v>
      </c>
      <c r="D17248" t="s">
        <v>1018</v>
      </c>
      <c r="E17248" s="26">
        <v>135.80000000000001</v>
      </c>
      <c r="G17248" t="s">
        <v>5555</v>
      </c>
    </row>
    <row r="17249" spans="1:7" x14ac:dyDescent="0.25">
      <c r="A17249" s="21" t="s">
        <v>2119</v>
      </c>
      <c r="B17249" s="25">
        <v>43368</v>
      </c>
      <c r="C17249" t="s">
        <v>1230</v>
      </c>
      <c r="D17249" t="s">
        <v>3709</v>
      </c>
      <c r="F17249" s="26">
        <v>196.55</v>
      </c>
      <c r="G17249" t="s">
        <v>4823</v>
      </c>
    </row>
    <row r="17250" spans="1:7" x14ac:dyDescent="0.25">
      <c r="A17250" s="21" t="s">
        <v>2119</v>
      </c>
      <c r="B17250" s="1">
        <v>43369</v>
      </c>
      <c r="C17250" t="s">
        <v>1230</v>
      </c>
      <c r="D17250" t="s">
        <v>5476</v>
      </c>
      <c r="E17250"/>
      <c r="F17250" s="9">
        <v>895.03</v>
      </c>
      <c r="G17250" t="s">
        <v>6073</v>
      </c>
    </row>
    <row r="17251" spans="1:7" x14ac:dyDescent="0.25">
      <c r="A17251" s="21" t="s">
        <v>2119</v>
      </c>
      <c r="B17251" s="1">
        <v>43369</v>
      </c>
      <c r="C17251" t="s">
        <v>1230</v>
      </c>
      <c r="D17251" t="s">
        <v>5477</v>
      </c>
      <c r="E17251"/>
      <c r="F17251" s="9">
        <v>505.23</v>
      </c>
      <c r="G17251" t="s">
        <v>5459</v>
      </c>
    </row>
    <row r="17252" spans="1:7" x14ac:dyDescent="0.25">
      <c r="A17252" s="21" t="s">
        <v>2119</v>
      </c>
      <c r="B17252" s="1">
        <v>43369</v>
      </c>
      <c r="C17252" t="s">
        <v>1230</v>
      </c>
      <c r="D17252" t="s">
        <v>5478</v>
      </c>
      <c r="E17252"/>
      <c r="F17252" s="9">
        <v>123.51</v>
      </c>
      <c r="G17252" t="s">
        <v>4823</v>
      </c>
    </row>
    <row r="17253" spans="1:7" x14ac:dyDescent="0.25">
      <c r="A17253" s="21" t="s">
        <v>2119</v>
      </c>
      <c r="B17253" s="1">
        <v>43369</v>
      </c>
      <c r="C17253" t="s">
        <v>1230</v>
      </c>
      <c r="D17253" t="s">
        <v>5479</v>
      </c>
      <c r="E17253"/>
      <c r="F17253" s="9">
        <v>757.81</v>
      </c>
      <c r="G17253" t="s">
        <v>5415</v>
      </c>
    </row>
    <row r="17254" spans="1:7" x14ac:dyDescent="0.25">
      <c r="A17254" s="21" t="s">
        <v>2119</v>
      </c>
      <c r="B17254" s="1">
        <v>43369</v>
      </c>
      <c r="C17254" t="s">
        <v>6</v>
      </c>
      <c r="D17254" t="s">
        <v>5480</v>
      </c>
      <c r="E17254"/>
      <c r="F17254" s="9">
        <v>228.39</v>
      </c>
      <c r="G17254" t="s">
        <v>5481</v>
      </c>
    </row>
    <row r="17255" spans="1:7" x14ac:dyDescent="0.25">
      <c r="A17255" s="21" t="s">
        <v>2119</v>
      </c>
      <c r="B17255" s="1">
        <v>43369</v>
      </c>
      <c r="C17255" t="s">
        <v>1230</v>
      </c>
      <c r="D17255"/>
      <c r="E17255"/>
      <c r="F17255" s="9">
        <v>-555.97</v>
      </c>
      <c r="G17255" t="s">
        <v>5482</v>
      </c>
    </row>
    <row r="17256" spans="1:7" x14ac:dyDescent="0.25">
      <c r="A17256" s="21" t="s">
        <v>2119</v>
      </c>
      <c r="B17256" s="1">
        <v>43369</v>
      </c>
      <c r="C17256" t="s">
        <v>1230</v>
      </c>
      <c r="D17256" t="s">
        <v>5483</v>
      </c>
      <c r="E17256"/>
      <c r="F17256" s="9">
        <v>1529.9</v>
      </c>
      <c r="G17256" t="s">
        <v>5459</v>
      </c>
    </row>
    <row r="17257" spans="1:7" x14ac:dyDescent="0.25">
      <c r="A17257" s="21" t="s">
        <v>2119</v>
      </c>
      <c r="B17257" s="25">
        <v>43369</v>
      </c>
      <c r="C17257" t="s">
        <v>1230</v>
      </c>
      <c r="D17257" t="s">
        <v>5235</v>
      </c>
      <c r="F17257" s="26">
        <v>143.74</v>
      </c>
      <c r="G17257" t="s">
        <v>3326</v>
      </c>
    </row>
    <row r="17258" spans="1:7" x14ac:dyDescent="0.25">
      <c r="A17258" s="21" t="s">
        <v>2119</v>
      </c>
      <c r="B17258" s="1">
        <v>43370</v>
      </c>
      <c r="C17258" t="s">
        <v>1230</v>
      </c>
      <c r="D17258" t="s">
        <v>5484</v>
      </c>
      <c r="E17258"/>
      <c r="F17258" s="9">
        <v>80.319999999999993</v>
      </c>
      <c r="G17258" t="s">
        <v>5459</v>
      </c>
    </row>
    <row r="17259" spans="1:7" x14ac:dyDescent="0.25">
      <c r="A17259" s="21" t="s">
        <v>2119</v>
      </c>
      <c r="B17259" s="1">
        <v>43370</v>
      </c>
      <c r="C17259" t="s">
        <v>1230</v>
      </c>
      <c r="D17259" t="s">
        <v>5485</v>
      </c>
      <c r="E17259"/>
      <c r="F17259" s="9">
        <v>63.64</v>
      </c>
      <c r="G17259" t="s">
        <v>214</v>
      </c>
    </row>
    <row r="17260" spans="1:7" x14ac:dyDescent="0.25">
      <c r="A17260" s="21" t="s">
        <v>2119</v>
      </c>
      <c r="B17260" s="1">
        <v>43370</v>
      </c>
      <c r="C17260" t="s">
        <v>1230</v>
      </c>
      <c r="D17260" t="s">
        <v>5486</v>
      </c>
      <c r="E17260"/>
      <c r="F17260" s="9">
        <v>323.02999999999997</v>
      </c>
      <c r="G17260" t="s">
        <v>3326</v>
      </c>
    </row>
    <row r="17261" spans="1:7" x14ac:dyDescent="0.25">
      <c r="A17261" s="21" t="s">
        <v>2119</v>
      </c>
      <c r="B17261" s="1">
        <v>43370</v>
      </c>
      <c r="C17261" t="s">
        <v>1230</v>
      </c>
      <c r="D17261" t="s">
        <v>5487</v>
      </c>
      <c r="E17261"/>
      <c r="F17261" s="9">
        <v>481.48</v>
      </c>
      <c r="G17261" t="s">
        <v>6073</v>
      </c>
    </row>
    <row r="17262" spans="1:7" x14ac:dyDescent="0.25">
      <c r="A17262" s="21" t="s">
        <v>2119</v>
      </c>
      <c r="B17262" s="1">
        <v>43370</v>
      </c>
      <c r="C17262" t="s">
        <v>1230</v>
      </c>
      <c r="D17262" t="s">
        <v>5488</v>
      </c>
      <c r="E17262"/>
      <c r="F17262" s="9">
        <v>66.05</v>
      </c>
      <c r="G17262" t="s">
        <v>6073</v>
      </c>
    </row>
    <row r="17263" spans="1:7" x14ac:dyDescent="0.25">
      <c r="A17263" s="21" t="s">
        <v>2119</v>
      </c>
      <c r="B17263" s="1">
        <v>43370</v>
      </c>
      <c r="C17263" t="s">
        <v>1230</v>
      </c>
      <c r="D17263" t="s">
        <v>5489</v>
      </c>
      <c r="E17263"/>
      <c r="F17263" s="9">
        <v>440.25</v>
      </c>
      <c r="G17263" t="s">
        <v>5405</v>
      </c>
    </row>
    <row r="17264" spans="1:7" x14ac:dyDescent="0.25">
      <c r="A17264" s="21" t="s">
        <v>2119</v>
      </c>
      <c r="B17264" s="25">
        <v>43370</v>
      </c>
      <c r="C17264" t="s">
        <v>1015</v>
      </c>
      <c r="D17264" t="s">
        <v>1382</v>
      </c>
      <c r="E17264" s="26">
        <v>3000</v>
      </c>
      <c r="G17264" t="s">
        <v>5415</v>
      </c>
    </row>
    <row r="17265" spans="1:7" x14ac:dyDescent="0.25">
      <c r="A17265" s="21" t="s">
        <v>2119</v>
      </c>
      <c r="B17265" s="25">
        <v>43370</v>
      </c>
      <c r="C17265" t="s">
        <v>1015</v>
      </c>
      <c r="D17265" t="s">
        <v>1382</v>
      </c>
      <c r="E17265" s="26">
        <v>3000</v>
      </c>
      <c r="G17265" t="s">
        <v>5407</v>
      </c>
    </row>
    <row r="17266" spans="1:7" x14ac:dyDescent="0.25">
      <c r="A17266" s="21" t="s">
        <v>2119</v>
      </c>
      <c r="B17266" s="25">
        <v>43370</v>
      </c>
      <c r="C17266" t="s">
        <v>1015</v>
      </c>
      <c r="D17266" t="s">
        <v>1382</v>
      </c>
      <c r="E17266" s="26">
        <v>3000</v>
      </c>
      <c r="G17266" t="s">
        <v>4974</v>
      </c>
    </row>
    <row r="17267" spans="1:7" x14ac:dyDescent="0.25">
      <c r="A17267" s="21" t="s">
        <v>2119</v>
      </c>
      <c r="B17267" s="25">
        <v>43370</v>
      </c>
      <c r="C17267" t="s">
        <v>21</v>
      </c>
      <c r="D17267" t="s">
        <v>1382</v>
      </c>
      <c r="E17267" s="26">
        <v>3000</v>
      </c>
      <c r="G17267" t="s">
        <v>5482</v>
      </c>
    </row>
    <row r="17268" spans="1:7" x14ac:dyDescent="0.25">
      <c r="A17268" s="21" t="s">
        <v>2119</v>
      </c>
      <c r="B17268" s="25">
        <v>43370</v>
      </c>
      <c r="C17268" t="s">
        <v>6</v>
      </c>
      <c r="D17268" t="s">
        <v>1112</v>
      </c>
      <c r="F17268" s="26">
        <v>948.71</v>
      </c>
      <c r="G17268" t="s">
        <v>3326</v>
      </c>
    </row>
    <row r="17269" spans="1:7" x14ac:dyDescent="0.25">
      <c r="A17269" s="21" t="s">
        <v>2119</v>
      </c>
      <c r="B17269" s="1">
        <v>43371</v>
      </c>
      <c r="C17269" t="s">
        <v>1230</v>
      </c>
      <c r="D17269"/>
      <c r="E17269"/>
      <c r="F17269" s="9">
        <v>91.88</v>
      </c>
      <c r="G17269" t="s">
        <v>1573</v>
      </c>
    </row>
    <row r="17270" spans="1:7" x14ac:dyDescent="0.25">
      <c r="A17270" s="21" t="s">
        <v>2119</v>
      </c>
      <c r="B17270" s="1">
        <v>43371</v>
      </c>
      <c r="C17270" t="s">
        <v>1230</v>
      </c>
      <c r="D17270" t="s">
        <v>5490</v>
      </c>
      <c r="E17270"/>
      <c r="F17270" s="9">
        <v>321.93</v>
      </c>
      <c r="G17270" t="s">
        <v>5405</v>
      </c>
    </row>
    <row r="17271" spans="1:7" x14ac:dyDescent="0.25">
      <c r="A17271" s="21" t="s">
        <v>2119</v>
      </c>
      <c r="B17271" s="1">
        <v>43371</v>
      </c>
      <c r="C17271" t="s">
        <v>1230</v>
      </c>
      <c r="D17271" t="s">
        <v>5491</v>
      </c>
      <c r="E17271"/>
      <c r="F17271" s="9">
        <v>2017.87</v>
      </c>
      <c r="G17271" t="s">
        <v>3326</v>
      </c>
    </row>
    <row r="17272" spans="1:7" x14ac:dyDescent="0.25">
      <c r="A17272" s="21" t="s">
        <v>2119</v>
      </c>
      <c r="B17272" s="25">
        <v>43371</v>
      </c>
      <c r="C17272" t="s">
        <v>1230</v>
      </c>
      <c r="D17272" t="s">
        <v>3709</v>
      </c>
      <c r="F17272" s="26">
        <v>144.84</v>
      </c>
      <c r="G17272" t="s">
        <v>6073</v>
      </c>
    </row>
    <row r="17273" spans="1:7" x14ac:dyDescent="0.25">
      <c r="A17273" s="21" t="s">
        <v>2119</v>
      </c>
      <c r="B17273" s="1">
        <v>43372</v>
      </c>
      <c r="C17273" t="s">
        <v>1230</v>
      </c>
      <c r="D17273" t="s">
        <v>5492</v>
      </c>
      <c r="E17273"/>
      <c r="F17273" s="9">
        <v>1226.6300000000001</v>
      </c>
      <c r="G17273" t="s">
        <v>3326</v>
      </c>
    </row>
    <row r="17274" spans="1:7" x14ac:dyDescent="0.25">
      <c r="A17274" s="21" t="s">
        <v>2119</v>
      </c>
      <c r="B17274" s="1">
        <v>43372</v>
      </c>
      <c r="C17274" t="s">
        <v>6</v>
      </c>
      <c r="D17274" t="s">
        <v>5493</v>
      </c>
      <c r="E17274"/>
      <c r="F17274" s="9">
        <v>57.04</v>
      </c>
      <c r="G17274" t="s">
        <v>3879</v>
      </c>
    </row>
    <row r="17275" spans="1:7" x14ac:dyDescent="0.25">
      <c r="A17275" s="21" t="s">
        <v>2119</v>
      </c>
      <c r="B17275" s="1">
        <v>43374</v>
      </c>
      <c r="C17275" t="s">
        <v>6</v>
      </c>
      <c r="D17275" t="s">
        <v>5494</v>
      </c>
      <c r="E17275"/>
      <c r="F17275" s="9">
        <v>317.74</v>
      </c>
      <c r="G17275" t="s">
        <v>386</v>
      </c>
    </row>
    <row r="17276" spans="1:7" x14ac:dyDescent="0.25">
      <c r="A17276" s="21" t="s">
        <v>2119</v>
      </c>
      <c r="B17276" s="1">
        <v>43374</v>
      </c>
      <c r="C17276" t="s">
        <v>6</v>
      </c>
      <c r="D17276" t="s">
        <v>5495</v>
      </c>
      <c r="E17276"/>
      <c r="F17276" s="9">
        <v>54.54</v>
      </c>
      <c r="G17276" t="s">
        <v>386</v>
      </c>
    </row>
    <row r="17277" spans="1:7" x14ac:dyDescent="0.25">
      <c r="A17277" s="21" t="s">
        <v>2119</v>
      </c>
      <c r="B17277" s="1">
        <v>43374</v>
      </c>
      <c r="C17277" t="s">
        <v>1230</v>
      </c>
      <c r="D17277" t="s">
        <v>5496</v>
      </c>
      <c r="E17277"/>
      <c r="F17277" s="9">
        <v>2127.36</v>
      </c>
      <c r="G17277" t="s">
        <v>5326</v>
      </c>
    </row>
    <row r="17278" spans="1:7" x14ac:dyDescent="0.25">
      <c r="A17278" s="21" t="s">
        <v>2119</v>
      </c>
      <c r="B17278" s="25">
        <v>43374</v>
      </c>
      <c r="C17278" t="s">
        <v>1015</v>
      </c>
      <c r="D17278" t="s">
        <v>40</v>
      </c>
      <c r="E17278" s="26">
        <v>4780</v>
      </c>
      <c r="G17278" t="s">
        <v>3326</v>
      </c>
    </row>
    <row r="17279" spans="1:7" x14ac:dyDescent="0.25">
      <c r="A17279" s="21" t="s">
        <v>2119</v>
      </c>
      <c r="B17279" s="25">
        <v>43374</v>
      </c>
      <c r="C17279" t="s">
        <v>1015</v>
      </c>
      <c r="D17279" t="s">
        <v>40</v>
      </c>
      <c r="E17279" s="26">
        <v>1660</v>
      </c>
      <c r="G17279" t="s">
        <v>4823</v>
      </c>
    </row>
    <row r="17280" spans="1:7" x14ac:dyDescent="0.25">
      <c r="A17280" s="21" t="s">
        <v>2119</v>
      </c>
      <c r="B17280" s="25">
        <v>43374</v>
      </c>
      <c r="C17280" t="s">
        <v>1015</v>
      </c>
      <c r="D17280" t="s">
        <v>40</v>
      </c>
      <c r="E17280" s="26">
        <v>200</v>
      </c>
      <c r="G17280" t="s">
        <v>1899</v>
      </c>
    </row>
    <row r="17281" spans="1:7" x14ac:dyDescent="0.25">
      <c r="A17281" s="21" t="s">
        <v>2119</v>
      </c>
      <c r="B17281" s="25">
        <v>43374</v>
      </c>
      <c r="C17281" t="s">
        <v>1015</v>
      </c>
      <c r="D17281" t="s">
        <v>40</v>
      </c>
      <c r="E17281" s="26">
        <v>2270</v>
      </c>
      <c r="G17281" t="s">
        <v>6073</v>
      </c>
    </row>
    <row r="17282" spans="1:7" x14ac:dyDescent="0.25">
      <c r="A17282" s="21" t="s">
        <v>2119</v>
      </c>
      <c r="B17282" s="25">
        <v>43374</v>
      </c>
      <c r="C17282" t="s">
        <v>1015</v>
      </c>
      <c r="D17282" t="s">
        <v>40</v>
      </c>
      <c r="E17282" s="26">
        <v>3150</v>
      </c>
      <c r="G17282" t="s">
        <v>5459</v>
      </c>
    </row>
    <row r="17283" spans="1:7" x14ac:dyDescent="0.25">
      <c r="A17283" s="21" t="s">
        <v>2119</v>
      </c>
      <c r="B17283" s="25">
        <v>43374</v>
      </c>
      <c r="C17283" t="s">
        <v>1015</v>
      </c>
      <c r="D17283" t="s">
        <v>3002</v>
      </c>
      <c r="E17283" s="26">
        <v>345</v>
      </c>
      <c r="G17283" t="s">
        <v>5554</v>
      </c>
    </row>
    <row r="17284" spans="1:7" x14ac:dyDescent="0.25">
      <c r="A17284" s="21" t="s">
        <v>2119</v>
      </c>
      <c r="B17284" s="25">
        <v>43374</v>
      </c>
      <c r="C17284" t="s">
        <v>1230</v>
      </c>
      <c r="D17284" t="s">
        <v>3709</v>
      </c>
      <c r="F17284" s="26">
        <v>211.45</v>
      </c>
      <c r="G17284" t="s">
        <v>5410</v>
      </c>
    </row>
    <row r="17285" spans="1:7" x14ac:dyDescent="0.25">
      <c r="A17285" s="21" t="s">
        <v>2119</v>
      </c>
      <c r="B17285" s="25">
        <v>43374</v>
      </c>
      <c r="C17285" t="s">
        <v>6</v>
      </c>
      <c r="D17285" t="s">
        <v>1112</v>
      </c>
      <c r="F17285" s="26">
        <v>324.47000000000003</v>
      </c>
      <c r="G17285" t="s">
        <v>5415</v>
      </c>
    </row>
    <row r="17286" spans="1:7" x14ac:dyDescent="0.25">
      <c r="A17286" s="21" t="s">
        <v>2119</v>
      </c>
      <c r="B17286" s="1">
        <v>43375</v>
      </c>
      <c r="C17286" t="s">
        <v>1230</v>
      </c>
      <c r="D17286" t="s">
        <v>5497</v>
      </c>
      <c r="E17286"/>
      <c r="F17286" s="9">
        <v>158.55000000000001</v>
      </c>
      <c r="G17286" t="s">
        <v>4201</v>
      </c>
    </row>
    <row r="17287" spans="1:7" x14ac:dyDescent="0.25">
      <c r="A17287" s="21" t="s">
        <v>2119</v>
      </c>
      <c r="B17287" s="1">
        <v>43375</v>
      </c>
      <c r="C17287" t="s">
        <v>1230</v>
      </c>
      <c r="D17287" t="s">
        <v>5498</v>
      </c>
      <c r="E17287"/>
      <c r="F17287" s="9">
        <v>282.7</v>
      </c>
      <c r="G17287" t="s">
        <v>5407</v>
      </c>
    </row>
    <row r="17288" spans="1:7" x14ac:dyDescent="0.25">
      <c r="A17288" s="21" t="s">
        <v>2119</v>
      </c>
      <c r="B17288" s="25">
        <v>43375</v>
      </c>
      <c r="C17288" t="s">
        <v>1015</v>
      </c>
      <c r="D17288" t="s">
        <v>1419</v>
      </c>
      <c r="E17288" s="26">
        <v>2520</v>
      </c>
      <c r="G17288" t="s">
        <v>4944</v>
      </c>
    </row>
    <row r="17289" spans="1:7" x14ac:dyDescent="0.25">
      <c r="A17289" s="21" t="s">
        <v>2119</v>
      </c>
      <c r="B17289" s="25">
        <v>43375</v>
      </c>
      <c r="C17289" t="s">
        <v>1015</v>
      </c>
      <c r="D17289" t="s">
        <v>1419</v>
      </c>
      <c r="E17289" s="26">
        <v>2520</v>
      </c>
      <c r="G17289" t="s">
        <v>214</v>
      </c>
    </row>
    <row r="17290" spans="1:7" x14ac:dyDescent="0.25">
      <c r="A17290" s="21" t="s">
        <v>2119</v>
      </c>
      <c r="B17290" s="25">
        <v>43375</v>
      </c>
      <c r="C17290" t="s">
        <v>1015</v>
      </c>
      <c r="D17290" t="s">
        <v>1419</v>
      </c>
      <c r="E17290" s="26">
        <v>2200</v>
      </c>
      <c r="G17290" t="s">
        <v>4849</v>
      </c>
    </row>
    <row r="17291" spans="1:7" x14ac:dyDescent="0.25">
      <c r="A17291" s="21" t="s">
        <v>2119</v>
      </c>
      <c r="B17291" s="25">
        <v>43375</v>
      </c>
      <c r="C17291" t="s">
        <v>1015</v>
      </c>
      <c r="D17291" t="s">
        <v>1419</v>
      </c>
      <c r="E17291" s="26">
        <v>460</v>
      </c>
      <c r="G17291" t="s">
        <v>5552</v>
      </c>
    </row>
    <row r="17292" spans="1:7" x14ac:dyDescent="0.25">
      <c r="A17292" s="21" t="s">
        <v>2119</v>
      </c>
      <c r="B17292" s="25">
        <v>43375</v>
      </c>
      <c r="C17292" t="s">
        <v>1015</v>
      </c>
      <c r="D17292" t="s">
        <v>3404</v>
      </c>
      <c r="E17292" s="26">
        <v>400</v>
      </c>
      <c r="G17292" t="s">
        <v>5407</v>
      </c>
    </row>
    <row r="17293" spans="1:7" x14ac:dyDescent="0.25">
      <c r="A17293" s="21" t="s">
        <v>2119</v>
      </c>
      <c r="B17293" s="25">
        <v>43375</v>
      </c>
      <c r="C17293" t="s">
        <v>1015</v>
      </c>
      <c r="D17293" t="s">
        <v>3404</v>
      </c>
      <c r="E17293" s="26">
        <v>400</v>
      </c>
      <c r="G17293" t="s">
        <v>4974</v>
      </c>
    </row>
    <row r="17294" spans="1:7" x14ac:dyDescent="0.25">
      <c r="A17294" s="21" t="s">
        <v>2119</v>
      </c>
      <c r="B17294" s="25">
        <v>43375</v>
      </c>
      <c r="C17294" t="s">
        <v>1015</v>
      </c>
      <c r="D17294" t="s">
        <v>3404</v>
      </c>
      <c r="E17294" s="26">
        <v>500</v>
      </c>
      <c r="G17294" t="s">
        <v>5459</v>
      </c>
    </row>
    <row r="17295" spans="1:7" x14ac:dyDescent="0.25">
      <c r="A17295" s="21" t="s">
        <v>2119</v>
      </c>
      <c r="B17295" s="25">
        <v>43375</v>
      </c>
      <c r="C17295" t="s">
        <v>6</v>
      </c>
      <c r="D17295" t="s">
        <v>1112</v>
      </c>
      <c r="F17295" s="26">
        <v>1332.87</v>
      </c>
      <c r="G17295" t="s">
        <v>5558</v>
      </c>
    </row>
    <row r="17296" spans="1:7" x14ac:dyDescent="0.25">
      <c r="A17296" s="21" t="s">
        <v>2119</v>
      </c>
      <c r="B17296" s="25">
        <v>43375</v>
      </c>
      <c r="C17296" t="s">
        <v>6</v>
      </c>
      <c r="D17296" t="s">
        <v>216</v>
      </c>
      <c r="F17296" s="26">
        <v>502</v>
      </c>
      <c r="G17296" t="s">
        <v>5459</v>
      </c>
    </row>
    <row r="17297" spans="1:7" x14ac:dyDescent="0.25">
      <c r="A17297" s="21" t="s">
        <v>2119</v>
      </c>
      <c r="B17297" s="1">
        <v>43376</v>
      </c>
      <c r="C17297" t="s">
        <v>1230</v>
      </c>
      <c r="D17297" t="s">
        <v>5499</v>
      </c>
      <c r="E17297"/>
      <c r="F17297" s="9">
        <v>609.26</v>
      </c>
      <c r="G17297" t="s">
        <v>5459</v>
      </c>
    </row>
    <row r="17298" spans="1:7" x14ac:dyDescent="0.25">
      <c r="A17298" s="21" t="s">
        <v>2119</v>
      </c>
      <c r="B17298" s="1">
        <v>43376</v>
      </c>
      <c r="C17298" t="s">
        <v>1230</v>
      </c>
      <c r="D17298" t="s">
        <v>5500</v>
      </c>
      <c r="E17298"/>
      <c r="F17298" s="9">
        <v>1427.87</v>
      </c>
      <c r="G17298" t="s">
        <v>5501</v>
      </c>
    </row>
    <row r="17299" spans="1:7" x14ac:dyDescent="0.25">
      <c r="A17299" s="21" t="s">
        <v>2119</v>
      </c>
      <c r="B17299" s="1">
        <v>43376</v>
      </c>
      <c r="C17299" t="s">
        <v>1230</v>
      </c>
      <c r="D17299" t="s">
        <v>5502</v>
      </c>
      <c r="E17299"/>
      <c r="F17299" s="9">
        <v>331.1</v>
      </c>
      <c r="G17299" t="s">
        <v>5503</v>
      </c>
    </row>
    <row r="17300" spans="1:7" x14ac:dyDescent="0.25">
      <c r="A17300" s="21" t="s">
        <v>2119</v>
      </c>
      <c r="B17300" s="1">
        <v>43376</v>
      </c>
      <c r="C17300" t="s">
        <v>1230</v>
      </c>
      <c r="D17300" t="s">
        <v>5504</v>
      </c>
      <c r="E17300"/>
      <c r="F17300" s="9">
        <v>131.51</v>
      </c>
      <c r="G17300" t="s">
        <v>4201</v>
      </c>
    </row>
    <row r="17301" spans="1:7" x14ac:dyDescent="0.25">
      <c r="A17301" s="21" t="s">
        <v>2119</v>
      </c>
      <c r="B17301" s="1">
        <v>43376</v>
      </c>
      <c r="C17301" t="s">
        <v>1230</v>
      </c>
      <c r="D17301" t="s">
        <v>5505</v>
      </c>
      <c r="E17301"/>
      <c r="F17301" s="9">
        <v>436.6</v>
      </c>
      <c r="G17301" t="s">
        <v>5506</v>
      </c>
    </row>
    <row r="17302" spans="1:7" x14ac:dyDescent="0.25">
      <c r="A17302" s="21" t="s">
        <v>2119</v>
      </c>
      <c r="B17302" s="1">
        <v>43377</v>
      </c>
      <c r="C17302" t="s">
        <v>1230</v>
      </c>
      <c r="D17302"/>
      <c r="E17302"/>
      <c r="F17302" s="9">
        <v>-42.3</v>
      </c>
      <c r="G17302" t="s">
        <v>3326</v>
      </c>
    </row>
    <row r="17303" spans="1:7" x14ac:dyDescent="0.25">
      <c r="A17303" s="21" t="s">
        <v>2119</v>
      </c>
      <c r="B17303" s="1">
        <v>43377</v>
      </c>
      <c r="C17303" t="s">
        <v>1230</v>
      </c>
      <c r="D17303" t="s">
        <v>5507</v>
      </c>
      <c r="E17303"/>
      <c r="F17303" s="9">
        <v>568.23</v>
      </c>
      <c r="G17303" t="s">
        <v>3326</v>
      </c>
    </row>
    <row r="17304" spans="1:7" x14ac:dyDescent="0.25">
      <c r="A17304" s="21" t="s">
        <v>2119</v>
      </c>
      <c r="B17304" s="1">
        <v>43377</v>
      </c>
      <c r="C17304" t="s">
        <v>1230</v>
      </c>
      <c r="D17304" t="s">
        <v>5508</v>
      </c>
      <c r="E17304"/>
      <c r="F17304" s="9">
        <v>357.55</v>
      </c>
      <c r="G17304" t="s">
        <v>3326</v>
      </c>
    </row>
    <row r="17305" spans="1:7" x14ac:dyDescent="0.25">
      <c r="A17305" s="21" t="s">
        <v>2119</v>
      </c>
      <c r="B17305" s="1">
        <v>43377</v>
      </c>
      <c r="C17305" t="s">
        <v>1230</v>
      </c>
      <c r="D17305" t="s">
        <v>5509</v>
      </c>
      <c r="E17305"/>
      <c r="F17305" s="9">
        <v>336.29</v>
      </c>
      <c r="G17305" t="s">
        <v>3326</v>
      </c>
    </row>
    <row r="17306" spans="1:7" x14ac:dyDescent="0.25">
      <c r="A17306" s="21" t="s">
        <v>2119</v>
      </c>
      <c r="B17306" s="1">
        <v>43377</v>
      </c>
      <c r="C17306" t="s">
        <v>6</v>
      </c>
      <c r="D17306" t="s">
        <v>5510</v>
      </c>
      <c r="E17306"/>
      <c r="F17306" s="9">
        <v>155.04</v>
      </c>
      <c r="G17306" t="s">
        <v>5511</v>
      </c>
    </row>
    <row r="17307" spans="1:7" x14ac:dyDescent="0.25">
      <c r="A17307" s="21" t="s">
        <v>2119</v>
      </c>
      <c r="B17307" s="25">
        <v>43377</v>
      </c>
      <c r="C17307" t="s">
        <v>1015</v>
      </c>
      <c r="D17307" t="s">
        <v>40</v>
      </c>
      <c r="E17307" s="26">
        <v>300</v>
      </c>
      <c r="G17307" t="s">
        <v>4823</v>
      </c>
    </row>
    <row r="17308" spans="1:7" x14ac:dyDescent="0.25">
      <c r="A17308" s="21" t="s">
        <v>2119</v>
      </c>
      <c r="B17308" s="25">
        <v>43377</v>
      </c>
      <c r="C17308" t="s">
        <v>1015</v>
      </c>
      <c r="D17308" t="s">
        <v>40</v>
      </c>
      <c r="E17308" s="26">
        <v>280</v>
      </c>
      <c r="G17308" t="s">
        <v>5481</v>
      </c>
    </row>
    <row r="17309" spans="1:7" x14ac:dyDescent="0.25">
      <c r="A17309" s="21" t="s">
        <v>2119</v>
      </c>
      <c r="B17309" s="1">
        <v>43378</v>
      </c>
      <c r="C17309" t="s">
        <v>6</v>
      </c>
      <c r="D17309" t="s">
        <v>5512</v>
      </c>
      <c r="E17309"/>
      <c r="F17309" s="9">
        <v>130.36000000000001</v>
      </c>
      <c r="G17309" t="s">
        <v>5326</v>
      </c>
    </row>
    <row r="17310" spans="1:7" x14ac:dyDescent="0.25">
      <c r="A17310" s="21" t="s">
        <v>2119</v>
      </c>
      <c r="B17310" s="1">
        <v>43378</v>
      </c>
      <c r="C17310" t="s">
        <v>1230</v>
      </c>
      <c r="D17310" t="s">
        <v>5513</v>
      </c>
      <c r="E17310"/>
      <c r="F17310" s="9">
        <v>961.09</v>
      </c>
      <c r="G17310" t="s">
        <v>5407</v>
      </c>
    </row>
    <row r="17311" spans="1:7" x14ac:dyDescent="0.25">
      <c r="A17311" s="21" t="s">
        <v>2119</v>
      </c>
      <c r="B17311" s="1">
        <v>43378</v>
      </c>
      <c r="C17311" t="s">
        <v>1230</v>
      </c>
      <c r="D17311" t="s">
        <v>5513</v>
      </c>
      <c r="E17311"/>
      <c r="F17311" s="9">
        <v>961.09</v>
      </c>
      <c r="G17311" t="s">
        <v>4974</v>
      </c>
    </row>
    <row r="17312" spans="1:7" x14ac:dyDescent="0.25">
      <c r="A17312" s="21" t="s">
        <v>2119</v>
      </c>
      <c r="B17312" s="1">
        <v>43378</v>
      </c>
      <c r="C17312" t="s">
        <v>1230</v>
      </c>
      <c r="D17312" t="s">
        <v>5514</v>
      </c>
      <c r="E17312"/>
      <c r="F17312" s="9">
        <v>1816.26</v>
      </c>
      <c r="G17312" t="s">
        <v>5405</v>
      </c>
    </row>
    <row r="17313" spans="1:7" x14ac:dyDescent="0.25">
      <c r="A17313" s="21" t="s">
        <v>2119</v>
      </c>
      <c r="B17313" s="1">
        <v>43378</v>
      </c>
      <c r="C17313" t="s">
        <v>1230</v>
      </c>
      <c r="D17313" t="s">
        <v>5515</v>
      </c>
      <c r="E17313"/>
      <c r="F17313" s="9">
        <v>190.36</v>
      </c>
      <c r="G17313" t="s">
        <v>4944</v>
      </c>
    </row>
    <row r="17314" spans="1:7" x14ac:dyDescent="0.25">
      <c r="A17314" s="21" t="s">
        <v>2119</v>
      </c>
      <c r="B17314" s="1">
        <v>43378</v>
      </c>
      <c r="C17314" t="s">
        <v>1230</v>
      </c>
      <c r="D17314" t="s">
        <v>5516</v>
      </c>
      <c r="E17314"/>
      <c r="F17314" s="9">
        <v>123.24</v>
      </c>
      <c r="G17314" t="s">
        <v>4201</v>
      </c>
    </row>
    <row r="17315" spans="1:7" x14ac:dyDescent="0.25">
      <c r="A17315" s="21" t="s">
        <v>2119</v>
      </c>
      <c r="B17315" s="25">
        <v>43378</v>
      </c>
      <c r="C17315" t="s">
        <v>1015</v>
      </c>
      <c r="D17315" t="s">
        <v>255</v>
      </c>
      <c r="E17315" s="26">
        <v>2100</v>
      </c>
      <c r="G17315" t="s">
        <v>5410</v>
      </c>
    </row>
    <row r="17316" spans="1:7" x14ac:dyDescent="0.25">
      <c r="A17316" s="21" t="s">
        <v>2119</v>
      </c>
      <c r="B17316" s="25">
        <v>43378</v>
      </c>
      <c r="C17316" t="s">
        <v>1015</v>
      </c>
      <c r="D17316" t="s">
        <v>255</v>
      </c>
      <c r="E17316" s="26">
        <v>2000</v>
      </c>
      <c r="G17316" t="s">
        <v>6073</v>
      </c>
    </row>
    <row r="17317" spans="1:7" x14ac:dyDescent="0.25">
      <c r="A17317" s="21" t="s">
        <v>2119</v>
      </c>
      <c r="B17317" s="25">
        <v>43378</v>
      </c>
      <c r="C17317" t="s">
        <v>1015</v>
      </c>
      <c r="D17317" t="s">
        <v>4030</v>
      </c>
      <c r="E17317" s="26">
        <v>2200</v>
      </c>
      <c r="G17317" t="s">
        <v>5326</v>
      </c>
    </row>
    <row r="17318" spans="1:7" x14ac:dyDescent="0.25">
      <c r="A17318" s="21" t="s">
        <v>2119</v>
      </c>
      <c r="B17318" s="25">
        <v>43378</v>
      </c>
      <c r="C17318" t="s">
        <v>1015</v>
      </c>
      <c r="D17318" t="s">
        <v>1173</v>
      </c>
      <c r="E17318" s="26">
        <v>625</v>
      </c>
      <c r="G17318" t="s">
        <v>5407</v>
      </c>
    </row>
    <row r="17319" spans="1:7" x14ac:dyDescent="0.25">
      <c r="A17319" s="21" t="s">
        <v>2119</v>
      </c>
      <c r="B17319" s="25">
        <v>43378</v>
      </c>
      <c r="C17319" t="s">
        <v>1015</v>
      </c>
      <c r="D17319" t="s">
        <v>1173</v>
      </c>
      <c r="E17319" s="26">
        <v>625</v>
      </c>
      <c r="G17319" t="s">
        <v>4974</v>
      </c>
    </row>
    <row r="17320" spans="1:7" x14ac:dyDescent="0.25">
      <c r="A17320" s="21" t="s">
        <v>2119</v>
      </c>
      <c r="B17320" s="25">
        <v>43378</v>
      </c>
      <c r="C17320" t="s">
        <v>1015</v>
      </c>
      <c r="D17320" t="s">
        <v>255</v>
      </c>
      <c r="E17320" s="26">
        <v>2000</v>
      </c>
      <c r="G17320" t="s">
        <v>5326</v>
      </c>
    </row>
    <row r="17321" spans="1:7" x14ac:dyDescent="0.25">
      <c r="A17321" s="21" t="s">
        <v>2119</v>
      </c>
      <c r="B17321" s="25">
        <v>43378</v>
      </c>
      <c r="C17321" t="s">
        <v>1230</v>
      </c>
      <c r="D17321" t="s">
        <v>3709</v>
      </c>
      <c r="F17321" s="26">
        <v>196.9</v>
      </c>
      <c r="G17321" t="s">
        <v>5459</v>
      </c>
    </row>
    <row r="17322" spans="1:7" x14ac:dyDescent="0.25">
      <c r="A17322" s="21" t="s">
        <v>2119</v>
      </c>
      <c r="B17322" s="1">
        <v>43379</v>
      </c>
      <c r="C17322" t="s">
        <v>1230</v>
      </c>
      <c r="D17322" t="s">
        <v>5517</v>
      </c>
      <c r="E17322"/>
      <c r="F17322" s="9">
        <v>261.64</v>
      </c>
      <c r="G17322" t="s">
        <v>5415</v>
      </c>
    </row>
    <row r="17323" spans="1:7" x14ac:dyDescent="0.25">
      <c r="A17323" s="21" t="s">
        <v>2119</v>
      </c>
      <c r="B17323" s="1">
        <v>43380</v>
      </c>
      <c r="C17323" t="s">
        <v>1230</v>
      </c>
      <c r="D17323"/>
      <c r="E17323"/>
      <c r="F17323" s="9">
        <v>16.93</v>
      </c>
      <c r="G17323" t="s">
        <v>2121</v>
      </c>
    </row>
    <row r="17324" spans="1:7" x14ac:dyDescent="0.25">
      <c r="A17324" s="21" t="s">
        <v>2119</v>
      </c>
      <c r="B17324" s="1">
        <v>43382</v>
      </c>
      <c r="C17324" t="s">
        <v>1230</v>
      </c>
      <c r="D17324" t="s">
        <v>5518</v>
      </c>
      <c r="E17324"/>
      <c r="F17324" s="9">
        <v>647.78</v>
      </c>
      <c r="G17324" t="s">
        <v>5410</v>
      </c>
    </row>
    <row r="17325" spans="1:7" x14ac:dyDescent="0.25">
      <c r="A17325" s="21" t="s">
        <v>2119</v>
      </c>
      <c r="B17325" s="1">
        <v>43382</v>
      </c>
      <c r="C17325" t="s">
        <v>1230</v>
      </c>
      <c r="D17325" t="s">
        <v>5519</v>
      </c>
      <c r="E17325"/>
      <c r="F17325" s="9">
        <v>242.62</v>
      </c>
      <c r="G17325" t="s">
        <v>5405</v>
      </c>
    </row>
    <row r="17326" spans="1:7" x14ac:dyDescent="0.25">
      <c r="A17326" s="21" t="s">
        <v>2119</v>
      </c>
      <c r="B17326" s="1">
        <v>43382</v>
      </c>
      <c r="C17326" t="s">
        <v>1230</v>
      </c>
      <c r="D17326" t="s">
        <v>5520</v>
      </c>
      <c r="E17326"/>
      <c r="F17326" s="9">
        <v>302.51</v>
      </c>
      <c r="G17326" t="s">
        <v>4974</v>
      </c>
    </row>
    <row r="17327" spans="1:7" x14ac:dyDescent="0.25">
      <c r="A17327" s="21" t="s">
        <v>2119</v>
      </c>
      <c r="B17327" s="1">
        <v>43382</v>
      </c>
      <c r="C17327" t="s">
        <v>1230</v>
      </c>
      <c r="D17327"/>
      <c r="E17327"/>
      <c r="F17327" s="9">
        <v>-26.47</v>
      </c>
      <c r="G17327" t="s">
        <v>331</v>
      </c>
    </row>
    <row r="17328" spans="1:7" x14ac:dyDescent="0.25">
      <c r="A17328" s="21" t="s">
        <v>2119</v>
      </c>
      <c r="B17328" s="1">
        <v>43382</v>
      </c>
      <c r="C17328" t="s">
        <v>1230</v>
      </c>
      <c r="D17328" t="s">
        <v>5521</v>
      </c>
      <c r="E17328"/>
      <c r="F17328" s="9">
        <v>59.75</v>
      </c>
      <c r="G17328" t="s">
        <v>331</v>
      </c>
    </row>
    <row r="17329" spans="1:7" x14ac:dyDescent="0.25">
      <c r="A17329" s="21" t="s">
        <v>2119</v>
      </c>
      <c r="B17329" s="1">
        <v>43382</v>
      </c>
      <c r="C17329" t="s">
        <v>6</v>
      </c>
      <c r="D17329" t="s">
        <v>5522</v>
      </c>
      <c r="E17329"/>
      <c r="F17329" s="9">
        <v>136.74</v>
      </c>
      <c r="G17329" t="s">
        <v>331</v>
      </c>
    </row>
    <row r="17330" spans="1:7" x14ac:dyDescent="0.25">
      <c r="A17330" s="21" t="s">
        <v>2119</v>
      </c>
      <c r="B17330" s="25">
        <v>43382</v>
      </c>
      <c r="C17330" t="s">
        <v>1015</v>
      </c>
      <c r="D17330" t="s">
        <v>1216</v>
      </c>
      <c r="E17330" s="26">
        <v>685</v>
      </c>
      <c r="G17330" t="s">
        <v>2121</v>
      </c>
    </row>
    <row r="17331" spans="1:7" x14ac:dyDescent="0.25">
      <c r="A17331" s="21" t="s">
        <v>2119</v>
      </c>
      <c r="B17331" s="25">
        <v>43382</v>
      </c>
      <c r="C17331" t="s">
        <v>1015</v>
      </c>
      <c r="D17331" t="s">
        <v>40</v>
      </c>
      <c r="E17331" s="26">
        <v>2540</v>
      </c>
      <c r="G17331" t="s">
        <v>5326</v>
      </c>
    </row>
    <row r="17332" spans="1:7" x14ac:dyDescent="0.25">
      <c r="A17332" s="21" t="s">
        <v>2119</v>
      </c>
      <c r="B17332" s="25">
        <v>43382</v>
      </c>
      <c r="C17332" t="s">
        <v>1015</v>
      </c>
      <c r="D17332" t="s">
        <v>40</v>
      </c>
      <c r="E17332" s="26">
        <v>980</v>
      </c>
      <c r="G17332" t="s">
        <v>4201</v>
      </c>
    </row>
    <row r="17333" spans="1:7" x14ac:dyDescent="0.25">
      <c r="A17333" s="21" t="s">
        <v>2119</v>
      </c>
      <c r="B17333" s="25">
        <v>43382</v>
      </c>
      <c r="C17333" t="s">
        <v>1015</v>
      </c>
      <c r="D17333" t="s">
        <v>40</v>
      </c>
      <c r="E17333" s="26">
        <v>330</v>
      </c>
      <c r="G17333" t="s">
        <v>5511</v>
      </c>
    </row>
    <row r="17334" spans="1:7" x14ac:dyDescent="0.25">
      <c r="A17334" s="21" t="s">
        <v>2119</v>
      </c>
      <c r="B17334" s="25">
        <v>43382</v>
      </c>
      <c r="C17334" t="s">
        <v>1015</v>
      </c>
      <c r="D17334" t="s">
        <v>40</v>
      </c>
      <c r="E17334" s="26">
        <v>620</v>
      </c>
      <c r="G17334" t="s">
        <v>386</v>
      </c>
    </row>
    <row r="17335" spans="1:7" x14ac:dyDescent="0.25">
      <c r="A17335" s="21" t="s">
        <v>2119</v>
      </c>
      <c r="B17335" s="25">
        <v>43382</v>
      </c>
      <c r="C17335" t="s">
        <v>1015</v>
      </c>
      <c r="D17335" t="s">
        <v>40</v>
      </c>
      <c r="E17335" s="26">
        <v>4275</v>
      </c>
      <c r="G17335" t="s">
        <v>5501</v>
      </c>
    </row>
    <row r="17336" spans="1:7" x14ac:dyDescent="0.25">
      <c r="A17336" s="21" t="s">
        <v>2119</v>
      </c>
      <c r="B17336" s="25">
        <v>43382</v>
      </c>
      <c r="C17336" t="s">
        <v>1015</v>
      </c>
      <c r="D17336" t="s">
        <v>40</v>
      </c>
      <c r="E17336" s="26">
        <v>825</v>
      </c>
      <c r="G17336" t="s">
        <v>5410</v>
      </c>
    </row>
    <row r="17337" spans="1:7" x14ac:dyDescent="0.25">
      <c r="A17337" s="21" t="s">
        <v>2119</v>
      </c>
      <c r="B17337" s="25">
        <v>43382</v>
      </c>
      <c r="C17337" t="s">
        <v>1015</v>
      </c>
      <c r="D17337" t="s">
        <v>40</v>
      </c>
      <c r="E17337" s="26">
        <v>790</v>
      </c>
      <c r="G17337" t="s">
        <v>6073</v>
      </c>
    </row>
    <row r="17338" spans="1:7" x14ac:dyDescent="0.25">
      <c r="A17338" s="21" t="s">
        <v>2119</v>
      </c>
      <c r="B17338" s="25">
        <v>43382</v>
      </c>
      <c r="C17338" t="s">
        <v>1015</v>
      </c>
      <c r="D17338" t="s">
        <v>1382</v>
      </c>
      <c r="E17338" s="26">
        <v>7000</v>
      </c>
      <c r="G17338" t="s">
        <v>5405</v>
      </c>
    </row>
    <row r="17339" spans="1:7" x14ac:dyDescent="0.25">
      <c r="A17339" s="21" t="s">
        <v>2119</v>
      </c>
      <c r="B17339" s="25">
        <v>43382</v>
      </c>
      <c r="C17339" t="s">
        <v>1015</v>
      </c>
      <c r="D17339" t="s">
        <v>1382</v>
      </c>
      <c r="E17339" s="26">
        <v>2000</v>
      </c>
      <c r="G17339" t="s">
        <v>5503</v>
      </c>
    </row>
    <row r="17340" spans="1:7" x14ac:dyDescent="0.25">
      <c r="A17340" s="21" t="s">
        <v>2119</v>
      </c>
      <c r="B17340" s="25">
        <v>43382</v>
      </c>
      <c r="C17340" t="s">
        <v>1015</v>
      </c>
      <c r="D17340" t="s">
        <v>1382</v>
      </c>
      <c r="E17340" s="26">
        <v>2000</v>
      </c>
      <c r="G17340" t="s">
        <v>4974</v>
      </c>
    </row>
    <row r="17341" spans="1:7" x14ac:dyDescent="0.25">
      <c r="A17341" s="21" t="s">
        <v>2119</v>
      </c>
      <c r="B17341" s="25">
        <v>43382</v>
      </c>
      <c r="C17341" t="s">
        <v>1015</v>
      </c>
      <c r="D17341" t="s">
        <v>2675</v>
      </c>
      <c r="E17341" s="26">
        <v>3000</v>
      </c>
      <c r="G17341" t="s">
        <v>5326</v>
      </c>
    </row>
    <row r="17342" spans="1:7" x14ac:dyDescent="0.25">
      <c r="A17342" s="21" t="s">
        <v>2119</v>
      </c>
      <c r="B17342" s="25">
        <v>43382</v>
      </c>
      <c r="C17342" t="s">
        <v>1015</v>
      </c>
      <c r="D17342" t="s">
        <v>2675</v>
      </c>
      <c r="E17342" s="26">
        <v>3000</v>
      </c>
      <c r="G17342" t="s">
        <v>3326</v>
      </c>
    </row>
    <row r="17343" spans="1:7" x14ac:dyDescent="0.25">
      <c r="A17343" s="21" t="s">
        <v>2119</v>
      </c>
      <c r="B17343" s="25">
        <v>43382</v>
      </c>
      <c r="C17343" t="s">
        <v>1015</v>
      </c>
      <c r="D17343" t="s">
        <v>493</v>
      </c>
      <c r="E17343" s="26">
        <v>1016</v>
      </c>
      <c r="G17343" t="s">
        <v>4859</v>
      </c>
    </row>
    <row r="17344" spans="1:7" x14ac:dyDescent="0.25">
      <c r="A17344" s="21" t="s">
        <v>2119</v>
      </c>
      <c r="B17344" s="25">
        <v>43382</v>
      </c>
      <c r="C17344" t="s">
        <v>1015</v>
      </c>
      <c r="D17344" t="s">
        <v>2675</v>
      </c>
      <c r="E17344" s="26">
        <v>3000</v>
      </c>
      <c r="G17344" t="s">
        <v>4944</v>
      </c>
    </row>
    <row r="17345" spans="1:7" x14ac:dyDescent="0.25">
      <c r="A17345" s="21" t="s">
        <v>2119</v>
      </c>
      <c r="B17345" s="25">
        <v>43382</v>
      </c>
      <c r="C17345" t="s">
        <v>1015</v>
      </c>
      <c r="D17345" t="s">
        <v>1382</v>
      </c>
      <c r="E17345" s="26">
        <v>3000</v>
      </c>
      <c r="G17345" t="s">
        <v>5405</v>
      </c>
    </row>
    <row r="17346" spans="1:7" x14ac:dyDescent="0.25">
      <c r="A17346" s="21" t="s">
        <v>2119</v>
      </c>
      <c r="B17346" s="25">
        <v>43382</v>
      </c>
      <c r="C17346" t="s">
        <v>1015</v>
      </c>
      <c r="D17346" t="s">
        <v>1382</v>
      </c>
      <c r="E17346" s="26">
        <v>600</v>
      </c>
      <c r="G17346" t="s">
        <v>3879</v>
      </c>
    </row>
    <row r="17347" spans="1:7" x14ac:dyDescent="0.25">
      <c r="A17347" s="21" t="s">
        <v>2119</v>
      </c>
      <c r="B17347" s="25">
        <v>43382</v>
      </c>
      <c r="C17347" t="s">
        <v>1015</v>
      </c>
      <c r="D17347" t="s">
        <v>3002</v>
      </c>
      <c r="E17347" s="26">
        <v>400</v>
      </c>
      <c r="G17347" t="s">
        <v>5554</v>
      </c>
    </row>
    <row r="17348" spans="1:7" x14ac:dyDescent="0.25">
      <c r="A17348" s="21" t="s">
        <v>2119</v>
      </c>
      <c r="B17348" s="25">
        <v>43382</v>
      </c>
      <c r="C17348" t="s">
        <v>1015</v>
      </c>
      <c r="D17348" t="s">
        <v>3002</v>
      </c>
      <c r="E17348" s="26">
        <v>50</v>
      </c>
      <c r="G17348" t="s">
        <v>5554</v>
      </c>
    </row>
    <row r="17349" spans="1:7" x14ac:dyDescent="0.25">
      <c r="A17349" s="21" t="s">
        <v>2119</v>
      </c>
      <c r="B17349" s="1">
        <v>43383</v>
      </c>
      <c r="C17349" t="s">
        <v>6</v>
      </c>
      <c r="D17349" t="s">
        <v>5523</v>
      </c>
      <c r="E17349"/>
      <c r="F17349" s="9">
        <v>107.22</v>
      </c>
      <c r="G17349" t="s">
        <v>3004</v>
      </c>
    </row>
    <row r="17350" spans="1:7" x14ac:dyDescent="0.25">
      <c r="A17350" s="21" t="s">
        <v>2119</v>
      </c>
      <c r="B17350" s="1">
        <v>43383</v>
      </c>
      <c r="C17350" t="s">
        <v>1230</v>
      </c>
      <c r="D17350" t="s">
        <v>5524</v>
      </c>
      <c r="E17350"/>
      <c r="F17350" s="9">
        <v>152.63999999999999</v>
      </c>
      <c r="G17350" t="s">
        <v>4944</v>
      </c>
    </row>
    <row r="17351" spans="1:7" x14ac:dyDescent="0.25">
      <c r="A17351" s="21" t="s">
        <v>2119</v>
      </c>
      <c r="B17351" s="1">
        <v>43383</v>
      </c>
      <c r="C17351" t="s">
        <v>1230</v>
      </c>
      <c r="D17351" t="s">
        <v>5525</v>
      </c>
      <c r="E17351"/>
      <c r="F17351" s="9">
        <v>418.87</v>
      </c>
      <c r="G17351" t="s">
        <v>4944</v>
      </c>
    </row>
    <row r="17352" spans="1:7" x14ac:dyDescent="0.25">
      <c r="A17352" s="21" t="s">
        <v>2119</v>
      </c>
      <c r="B17352" s="25">
        <v>43383</v>
      </c>
      <c r="C17352" t="s">
        <v>1015</v>
      </c>
      <c r="D17352" t="s">
        <v>3002</v>
      </c>
      <c r="E17352" s="26">
        <v>120</v>
      </c>
      <c r="G17352" t="s">
        <v>5554</v>
      </c>
    </row>
    <row r="17353" spans="1:7" x14ac:dyDescent="0.25">
      <c r="A17353" s="21" t="s">
        <v>2119</v>
      </c>
      <c r="B17353" s="25">
        <v>43383</v>
      </c>
      <c r="C17353" t="s">
        <v>1230</v>
      </c>
      <c r="D17353" t="s">
        <v>3709</v>
      </c>
      <c r="F17353" s="26">
        <v>94.84</v>
      </c>
      <c r="G17353" t="s">
        <v>6073</v>
      </c>
    </row>
    <row r="17354" spans="1:7" x14ac:dyDescent="0.25">
      <c r="A17354" s="21" t="s">
        <v>2119</v>
      </c>
      <c r="B17354" s="25">
        <v>43383</v>
      </c>
      <c r="C17354" t="s">
        <v>1230</v>
      </c>
      <c r="D17354" t="s">
        <v>3709</v>
      </c>
      <c r="F17354" s="26">
        <v>51.19</v>
      </c>
      <c r="G17354" t="s">
        <v>6073</v>
      </c>
    </row>
    <row r="17355" spans="1:7" x14ac:dyDescent="0.25">
      <c r="A17355" s="21" t="s">
        <v>2119</v>
      </c>
      <c r="B17355" s="1">
        <v>43384</v>
      </c>
      <c r="C17355" t="s">
        <v>1230</v>
      </c>
      <c r="D17355" t="s">
        <v>5526</v>
      </c>
      <c r="E17355"/>
      <c r="F17355" s="9">
        <v>602.12</v>
      </c>
      <c r="G17355" t="s">
        <v>4859</v>
      </c>
    </row>
    <row r="17356" spans="1:7" x14ac:dyDescent="0.25">
      <c r="A17356" s="21" t="s">
        <v>2119</v>
      </c>
      <c r="B17356" s="1">
        <v>43384</v>
      </c>
      <c r="C17356" t="s">
        <v>1230</v>
      </c>
      <c r="D17356" t="s">
        <v>5527</v>
      </c>
      <c r="E17356"/>
      <c r="F17356" s="9">
        <v>113.09</v>
      </c>
      <c r="G17356" t="s">
        <v>4944</v>
      </c>
    </row>
    <row r="17357" spans="1:7" x14ac:dyDescent="0.25">
      <c r="A17357" s="21" t="s">
        <v>2119</v>
      </c>
      <c r="B17357" s="1">
        <v>43384</v>
      </c>
      <c r="C17357" t="s">
        <v>1230</v>
      </c>
      <c r="D17357" t="s">
        <v>5528</v>
      </c>
      <c r="E17357"/>
      <c r="F17357" s="9">
        <v>178.8</v>
      </c>
      <c r="G17357" t="s">
        <v>4944</v>
      </c>
    </row>
    <row r="17358" spans="1:7" x14ac:dyDescent="0.25">
      <c r="A17358" s="21" t="s">
        <v>2119</v>
      </c>
      <c r="B17358" s="1">
        <v>43384</v>
      </c>
      <c r="C17358" t="s">
        <v>1230</v>
      </c>
      <c r="D17358" t="s">
        <v>5529</v>
      </c>
      <c r="E17358"/>
      <c r="F17358" s="9">
        <v>1702.64</v>
      </c>
      <c r="G17358" t="s">
        <v>5407</v>
      </c>
    </row>
    <row r="17359" spans="1:7" x14ac:dyDescent="0.25">
      <c r="A17359" s="21" t="s">
        <v>2119</v>
      </c>
      <c r="B17359" s="1">
        <v>43384</v>
      </c>
      <c r="C17359" t="s">
        <v>1230</v>
      </c>
      <c r="D17359" t="s">
        <v>5529</v>
      </c>
      <c r="E17359"/>
      <c r="F17359" s="9">
        <v>1702.64</v>
      </c>
      <c r="G17359" t="s">
        <v>4974</v>
      </c>
    </row>
    <row r="17360" spans="1:7" x14ac:dyDescent="0.25">
      <c r="A17360" s="21" t="s">
        <v>2119</v>
      </c>
      <c r="B17360" s="25">
        <v>43384</v>
      </c>
      <c r="C17360" t="s">
        <v>1015</v>
      </c>
      <c r="D17360" t="s">
        <v>144</v>
      </c>
      <c r="E17360" s="26">
        <v>100</v>
      </c>
      <c r="G17360" t="s">
        <v>4944</v>
      </c>
    </row>
    <row r="17361" spans="1:7" x14ac:dyDescent="0.25">
      <c r="A17361" s="21" t="s">
        <v>2119</v>
      </c>
      <c r="B17361" s="25">
        <v>43384</v>
      </c>
      <c r="C17361" t="s">
        <v>1015</v>
      </c>
      <c r="D17361" t="s">
        <v>452</v>
      </c>
      <c r="E17361" s="26">
        <v>995</v>
      </c>
      <c r="G17361" t="s">
        <v>5405</v>
      </c>
    </row>
    <row r="17362" spans="1:7" x14ac:dyDescent="0.25">
      <c r="A17362" s="21" t="s">
        <v>2119</v>
      </c>
      <c r="B17362" s="25">
        <v>43384</v>
      </c>
      <c r="C17362" t="s">
        <v>1015</v>
      </c>
      <c r="D17362" t="s">
        <v>5033</v>
      </c>
      <c r="E17362" s="26">
        <v>50</v>
      </c>
      <c r="G17362" t="s">
        <v>5554</v>
      </c>
    </row>
    <row r="17363" spans="1:7" x14ac:dyDescent="0.25">
      <c r="A17363" s="21" t="s">
        <v>2119</v>
      </c>
      <c r="B17363" s="1">
        <v>43385</v>
      </c>
      <c r="C17363" t="s">
        <v>6</v>
      </c>
      <c r="D17363" t="s">
        <v>5530</v>
      </c>
      <c r="E17363"/>
      <c r="F17363" s="9">
        <v>515.29</v>
      </c>
      <c r="G17363" t="s">
        <v>4150</v>
      </c>
    </row>
    <row r="17364" spans="1:7" x14ac:dyDescent="0.25">
      <c r="A17364" s="21" t="s">
        <v>2119</v>
      </c>
      <c r="B17364" s="1">
        <v>43385</v>
      </c>
      <c r="C17364" t="s">
        <v>1230</v>
      </c>
      <c r="D17364" t="s">
        <v>5531</v>
      </c>
      <c r="E17364"/>
      <c r="F17364" s="9">
        <v>345.28</v>
      </c>
      <c r="G17364" t="s">
        <v>5407</v>
      </c>
    </row>
    <row r="17365" spans="1:7" x14ac:dyDescent="0.25">
      <c r="A17365" s="21" t="s">
        <v>2119</v>
      </c>
      <c r="B17365" s="1">
        <v>43385</v>
      </c>
      <c r="C17365" t="s">
        <v>1230</v>
      </c>
      <c r="D17365" t="s">
        <v>5531</v>
      </c>
      <c r="E17365"/>
      <c r="F17365" s="9">
        <v>345.28</v>
      </c>
      <c r="G17365" t="s">
        <v>4974</v>
      </c>
    </row>
    <row r="17366" spans="1:7" x14ac:dyDescent="0.25">
      <c r="A17366" s="21" t="s">
        <v>2119</v>
      </c>
      <c r="B17366" s="1">
        <v>43385</v>
      </c>
      <c r="C17366" t="s">
        <v>1230</v>
      </c>
      <c r="D17366" t="s">
        <v>5532</v>
      </c>
      <c r="E17366"/>
      <c r="F17366" s="9">
        <v>784.17</v>
      </c>
      <c r="G17366" t="s">
        <v>4944</v>
      </c>
    </row>
    <row r="17367" spans="1:7" x14ac:dyDescent="0.25">
      <c r="A17367" s="21" t="s">
        <v>2119</v>
      </c>
      <c r="B17367" s="1">
        <v>43385</v>
      </c>
      <c r="C17367" t="s">
        <v>1230</v>
      </c>
      <c r="D17367" t="s">
        <v>5533</v>
      </c>
      <c r="E17367"/>
      <c r="F17367" s="9">
        <v>112.13</v>
      </c>
      <c r="G17367" t="s">
        <v>4805</v>
      </c>
    </row>
    <row r="17368" spans="1:7" x14ac:dyDescent="0.25">
      <c r="A17368" s="21" t="s">
        <v>2119</v>
      </c>
      <c r="B17368" s="1">
        <v>43385</v>
      </c>
      <c r="C17368" t="s">
        <v>1230</v>
      </c>
      <c r="D17368" t="s">
        <v>5534</v>
      </c>
      <c r="E17368"/>
      <c r="F17368" s="9">
        <v>395.17</v>
      </c>
      <c r="G17368" t="s">
        <v>5407</v>
      </c>
    </row>
    <row r="17369" spans="1:7" x14ac:dyDescent="0.25">
      <c r="A17369" s="21" t="s">
        <v>2119</v>
      </c>
      <c r="B17369" s="25">
        <v>43385</v>
      </c>
      <c r="C17369" t="s">
        <v>1015</v>
      </c>
      <c r="D17369" t="s">
        <v>4131</v>
      </c>
      <c r="E17369" s="26">
        <v>781</v>
      </c>
      <c r="G17369" t="s">
        <v>5553</v>
      </c>
    </row>
    <row r="17370" spans="1:7" x14ac:dyDescent="0.25">
      <c r="A17370" s="21" t="s">
        <v>2119</v>
      </c>
      <c r="B17370" s="25">
        <v>43385</v>
      </c>
      <c r="C17370" t="s">
        <v>1015</v>
      </c>
      <c r="D17370" t="s">
        <v>3002</v>
      </c>
      <c r="E17370" s="26">
        <v>500</v>
      </c>
      <c r="G17370" t="s">
        <v>5554</v>
      </c>
    </row>
    <row r="17371" spans="1:7" x14ac:dyDescent="0.25">
      <c r="A17371" s="21" t="s">
        <v>2119</v>
      </c>
      <c r="B17371" s="25">
        <v>43385</v>
      </c>
      <c r="C17371" t="s">
        <v>21</v>
      </c>
      <c r="D17371" t="s">
        <v>1018</v>
      </c>
      <c r="E17371" s="26">
        <v>210</v>
      </c>
      <c r="G17371" t="s">
        <v>5555</v>
      </c>
    </row>
    <row r="17372" spans="1:7" x14ac:dyDescent="0.25">
      <c r="A17372" s="21" t="s">
        <v>2119</v>
      </c>
      <c r="B17372" s="25">
        <v>43385</v>
      </c>
      <c r="C17372" t="s">
        <v>1230</v>
      </c>
      <c r="D17372" t="s">
        <v>3709</v>
      </c>
      <c r="F17372" s="26">
        <v>97.29</v>
      </c>
      <c r="G17372" t="s">
        <v>5407</v>
      </c>
    </row>
    <row r="17373" spans="1:7" x14ac:dyDescent="0.25">
      <c r="A17373" s="21" t="s">
        <v>2119</v>
      </c>
      <c r="B17373" s="25">
        <v>43385</v>
      </c>
      <c r="C17373" t="s">
        <v>6</v>
      </c>
      <c r="D17373" t="s">
        <v>1112</v>
      </c>
      <c r="F17373" s="26">
        <v>836.66</v>
      </c>
      <c r="G17373" t="s">
        <v>5407</v>
      </c>
    </row>
    <row r="17374" spans="1:7" x14ac:dyDescent="0.25">
      <c r="A17374" s="21" t="s">
        <v>2119</v>
      </c>
      <c r="B17374" s="25">
        <v>43385</v>
      </c>
      <c r="C17374" t="s">
        <v>6</v>
      </c>
      <c r="D17374" t="s">
        <v>1112</v>
      </c>
      <c r="F17374" s="26">
        <v>836.66</v>
      </c>
      <c r="G17374" t="s">
        <v>4974</v>
      </c>
    </row>
    <row r="17375" spans="1:7" x14ac:dyDescent="0.25">
      <c r="A17375" s="21" t="s">
        <v>2119</v>
      </c>
      <c r="B17375" s="1">
        <v>43386</v>
      </c>
      <c r="C17375" t="s">
        <v>1230</v>
      </c>
      <c r="D17375" t="s">
        <v>5535</v>
      </c>
      <c r="E17375"/>
      <c r="F17375" s="9">
        <v>235.88</v>
      </c>
      <c r="G17375" t="s">
        <v>5459</v>
      </c>
    </row>
    <row r="17376" spans="1:7" x14ac:dyDescent="0.25">
      <c r="A17376" s="21" t="s">
        <v>2119</v>
      </c>
      <c r="B17376" s="1">
        <v>43386</v>
      </c>
      <c r="C17376" t="s">
        <v>1230</v>
      </c>
      <c r="D17376" t="s">
        <v>5536</v>
      </c>
      <c r="E17376"/>
      <c r="F17376" s="9">
        <v>1539.35</v>
      </c>
      <c r="G17376" t="s">
        <v>5537</v>
      </c>
    </row>
    <row r="17377" spans="1:7" x14ac:dyDescent="0.25">
      <c r="A17377" s="21" t="s">
        <v>2119</v>
      </c>
      <c r="B17377" s="1">
        <v>43386</v>
      </c>
      <c r="C17377" t="s">
        <v>1230</v>
      </c>
      <c r="D17377" t="s">
        <v>5538</v>
      </c>
      <c r="E17377"/>
      <c r="F17377" s="9">
        <v>63.89</v>
      </c>
      <c r="G17377" t="s">
        <v>4859</v>
      </c>
    </row>
    <row r="17378" spans="1:7" x14ac:dyDescent="0.25">
      <c r="A17378" s="21" t="s">
        <v>2119</v>
      </c>
      <c r="B17378" s="1">
        <v>43386</v>
      </c>
      <c r="C17378" t="s">
        <v>1230</v>
      </c>
      <c r="D17378" t="s">
        <v>5539</v>
      </c>
      <c r="E17378"/>
      <c r="F17378" s="9">
        <v>285.75</v>
      </c>
      <c r="G17378" t="s">
        <v>4859</v>
      </c>
    </row>
    <row r="17379" spans="1:7" x14ac:dyDescent="0.25">
      <c r="A17379" s="21" t="s">
        <v>2119</v>
      </c>
      <c r="B17379" s="1">
        <v>43386</v>
      </c>
      <c r="C17379" t="s">
        <v>1230</v>
      </c>
      <c r="D17379" t="s">
        <v>5540</v>
      </c>
      <c r="E17379"/>
      <c r="F17379" s="9">
        <v>103.25</v>
      </c>
      <c r="G17379" t="s">
        <v>5407</v>
      </c>
    </row>
    <row r="17380" spans="1:7" x14ac:dyDescent="0.25">
      <c r="A17380" s="21" t="s">
        <v>2119</v>
      </c>
      <c r="B17380" s="1">
        <v>43386</v>
      </c>
      <c r="C17380" t="s">
        <v>1230</v>
      </c>
      <c r="D17380" t="s">
        <v>5540</v>
      </c>
      <c r="E17380"/>
      <c r="F17380" s="9">
        <v>103.25</v>
      </c>
      <c r="G17380" t="s">
        <v>4974</v>
      </c>
    </row>
    <row r="17381" spans="1:7" x14ac:dyDescent="0.25">
      <c r="A17381" s="21" t="s">
        <v>2119</v>
      </c>
      <c r="B17381" s="1">
        <v>43388</v>
      </c>
      <c r="C17381" t="s">
        <v>1230</v>
      </c>
      <c r="D17381"/>
      <c r="E17381"/>
      <c r="F17381" s="9">
        <v>-180.33</v>
      </c>
      <c r="G17381" t="s">
        <v>5537</v>
      </c>
    </row>
    <row r="17382" spans="1:7" x14ac:dyDescent="0.25">
      <c r="A17382" s="21" t="s">
        <v>2119</v>
      </c>
      <c r="B17382" s="1">
        <v>43388</v>
      </c>
      <c r="C17382" t="s">
        <v>1230</v>
      </c>
      <c r="D17382" t="s">
        <v>5541</v>
      </c>
      <c r="E17382"/>
      <c r="F17382" s="9">
        <v>511.7</v>
      </c>
      <c r="G17382" t="s">
        <v>5537</v>
      </c>
    </row>
    <row r="17383" spans="1:7" x14ac:dyDescent="0.25">
      <c r="A17383" s="21" t="s">
        <v>2119</v>
      </c>
      <c r="B17383" s="25">
        <v>43388</v>
      </c>
      <c r="C17383" t="s">
        <v>1015</v>
      </c>
      <c r="D17383" t="s">
        <v>40</v>
      </c>
      <c r="E17383" s="26">
        <v>1265</v>
      </c>
      <c r="G17383" t="s">
        <v>4859</v>
      </c>
    </row>
    <row r="17384" spans="1:7" x14ac:dyDescent="0.25">
      <c r="A17384" s="21" t="s">
        <v>2119</v>
      </c>
      <c r="B17384" s="25">
        <v>43388</v>
      </c>
      <c r="C17384" t="s">
        <v>1015</v>
      </c>
      <c r="D17384" t="s">
        <v>40</v>
      </c>
      <c r="E17384" s="26">
        <v>240</v>
      </c>
      <c r="G17384" t="s">
        <v>3326</v>
      </c>
    </row>
    <row r="17385" spans="1:7" x14ac:dyDescent="0.25">
      <c r="A17385" s="21" t="s">
        <v>2119</v>
      </c>
      <c r="B17385" s="25">
        <v>43388</v>
      </c>
      <c r="C17385" t="s">
        <v>1015</v>
      </c>
      <c r="D17385" t="s">
        <v>40</v>
      </c>
      <c r="E17385" s="26">
        <v>1520</v>
      </c>
      <c r="G17385" t="s">
        <v>6073</v>
      </c>
    </row>
    <row r="17386" spans="1:7" x14ac:dyDescent="0.25">
      <c r="A17386" s="21" t="s">
        <v>2119</v>
      </c>
      <c r="B17386" s="25">
        <v>43388</v>
      </c>
      <c r="C17386" t="s">
        <v>1015</v>
      </c>
      <c r="D17386" t="s">
        <v>40</v>
      </c>
      <c r="E17386" s="26">
        <v>765</v>
      </c>
      <c r="G17386" t="s">
        <v>5537</v>
      </c>
    </row>
    <row r="17387" spans="1:7" x14ac:dyDescent="0.25">
      <c r="A17387" s="21" t="s">
        <v>2119</v>
      </c>
      <c r="B17387" s="25">
        <v>43388</v>
      </c>
      <c r="C17387" t="s">
        <v>1015</v>
      </c>
      <c r="D17387" t="s">
        <v>40</v>
      </c>
      <c r="E17387" s="26">
        <v>1320</v>
      </c>
      <c r="G17387" t="s">
        <v>5459</v>
      </c>
    </row>
    <row r="17388" spans="1:7" x14ac:dyDescent="0.25">
      <c r="A17388" s="21" t="s">
        <v>2119</v>
      </c>
      <c r="B17388" s="25">
        <v>43388</v>
      </c>
      <c r="C17388" t="s">
        <v>1015</v>
      </c>
      <c r="D17388" t="s">
        <v>40</v>
      </c>
      <c r="E17388" s="26">
        <v>280</v>
      </c>
      <c r="G17388" t="s">
        <v>331</v>
      </c>
    </row>
    <row r="17389" spans="1:7" x14ac:dyDescent="0.25">
      <c r="A17389" s="21" t="s">
        <v>2119</v>
      </c>
      <c r="B17389" s="25">
        <v>43388</v>
      </c>
      <c r="C17389" t="s">
        <v>1015</v>
      </c>
      <c r="D17389" t="s">
        <v>40</v>
      </c>
      <c r="E17389" s="26">
        <v>1560</v>
      </c>
      <c r="G17389" t="s">
        <v>5410</v>
      </c>
    </row>
    <row r="17390" spans="1:7" x14ac:dyDescent="0.25">
      <c r="A17390" s="21" t="s">
        <v>2119</v>
      </c>
      <c r="B17390" s="25">
        <v>43388</v>
      </c>
      <c r="C17390" t="s">
        <v>1015</v>
      </c>
      <c r="D17390" t="s">
        <v>40</v>
      </c>
      <c r="E17390" s="26">
        <v>917.5</v>
      </c>
      <c r="G17390" t="s">
        <v>5407</v>
      </c>
    </row>
    <row r="17391" spans="1:7" x14ac:dyDescent="0.25">
      <c r="A17391" s="21" t="s">
        <v>2119</v>
      </c>
      <c r="B17391" s="25">
        <v>43388</v>
      </c>
      <c r="C17391" t="s">
        <v>1015</v>
      </c>
      <c r="D17391" t="s">
        <v>40</v>
      </c>
      <c r="E17391" s="26">
        <v>917.5</v>
      </c>
      <c r="G17391" t="s">
        <v>4974</v>
      </c>
    </row>
    <row r="17392" spans="1:7" x14ac:dyDescent="0.25">
      <c r="A17392" s="21" t="s">
        <v>2119</v>
      </c>
      <c r="B17392" s="25">
        <v>43388</v>
      </c>
      <c r="C17392" t="s">
        <v>1015</v>
      </c>
      <c r="D17392" t="s">
        <v>4131</v>
      </c>
      <c r="E17392" s="26">
        <v>539</v>
      </c>
      <c r="G17392" t="s">
        <v>5553</v>
      </c>
    </row>
    <row r="17393" spans="1:7" x14ac:dyDescent="0.25">
      <c r="A17393" s="21" t="s">
        <v>2119</v>
      </c>
      <c r="B17393" s="25">
        <v>43388</v>
      </c>
      <c r="C17393" t="s">
        <v>1015</v>
      </c>
      <c r="D17393" t="s">
        <v>2675</v>
      </c>
      <c r="E17393" s="26">
        <v>2600</v>
      </c>
      <c r="G17393" t="s">
        <v>4859</v>
      </c>
    </row>
    <row r="17394" spans="1:7" x14ac:dyDescent="0.25">
      <c r="A17394" s="21" t="s">
        <v>2119</v>
      </c>
      <c r="B17394" s="25">
        <v>43388</v>
      </c>
      <c r="C17394" t="s">
        <v>1015</v>
      </c>
      <c r="D17394" t="s">
        <v>4455</v>
      </c>
      <c r="E17394" s="26">
        <v>2000</v>
      </c>
      <c r="G17394" t="s">
        <v>3326</v>
      </c>
    </row>
    <row r="17395" spans="1:7" x14ac:dyDescent="0.25">
      <c r="A17395" s="21" t="s">
        <v>2119</v>
      </c>
      <c r="B17395" s="25">
        <v>43388</v>
      </c>
      <c r="C17395" t="s">
        <v>1015</v>
      </c>
      <c r="D17395" t="s">
        <v>4455</v>
      </c>
      <c r="E17395" s="26">
        <v>2000</v>
      </c>
      <c r="G17395" t="s">
        <v>5410</v>
      </c>
    </row>
    <row r="17396" spans="1:7" x14ac:dyDescent="0.25">
      <c r="A17396" s="21" t="s">
        <v>2119</v>
      </c>
      <c r="B17396" s="25">
        <v>43388</v>
      </c>
      <c r="C17396" t="s">
        <v>1015</v>
      </c>
      <c r="D17396" t="s">
        <v>452</v>
      </c>
      <c r="E17396" s="26">
        <v>300</v>
      </c>
      <c r="G17396" t="s">
        <v>4944</v>
      </c>
    </row>
    <row r="17397" spans="1:7" x14ac:dyDescent="0.25">
      <c r="A17397" s="21" t="s">
        <v>2119</v>
      </c>
      <c r="B17397" s="25">
        <v>43388</v>
      </c>
      <c r="C17397" t="s">
        <v>1015</v>
      </c>
      <c r="D17397" t="s">
        <v>4737</v>
      </c>
      <c r="E17397" s="26">
        <v>1000</v>
      </c>
      <c r="G17397" t="s">
        <v>5554</v>
      </c>
    </row>
    <row r="17398" spans="1:7" x14ac:dyDescent="0.25">
      <c r="A17398" s="21" t="s">
        <v>2119</v>
      </c>
      <c r="B17398" s="25">
        <v>43388</v>
      </c>
      <c r="C17398" t="s">
        <v>1015</v>
      </c>
      <c r="D17398" t="s">
        <v>4737</v>
      </c>
      <c r="E17398" s="26">
        <v>1400</v>
      </c>
      <c r="G17398" t="s">
        <v>5554</v>
      </c>
    </row>
    <row r="17399" spans="1:7" x14ac:dyDescent="0.25">
      <c r="A17399" s="21" t="s">
        <v>2119</v>
      </c>
      <c r="B17399" s="25">
        <v>43388</v>
      </c>
      <c r="C17399" t="s">
        <v>21</v>
      </c>
      <c r="D17399" t="s">
        <v>1018</v>
      </c>
      <c r="E17399" s="26">
        <v>210</v>
      </c>
      <c r="G17399" t="s">
        <v>5555</v>
      </c>
    </row>
    <row r="17400" spans="1:7" x14ac:dyDescent="0.25">
      <c r="A17400" s="21" t="s">
        <v>2119</v>
      </c>
      <c r="B17400" s="1">
        <v>43389</v>
      </c>
      <c r="C17400" t="s">
        <v>1230</v>
      </c>
      <c r="D17400" t="s">
        <v>5542</v>
      </c>
      <c r="E17400"/>
      <c r="F17400" s="9">
        <v>458.33</v>
      </c>
      <c r="G17400" t="s">
        <v>995</v>
      </c>
    </row>
    <row r="17401" spans="1:7" x14ac:dyDescent="0.25">
      <c r="A17401" s="21" t="s">
        <v>2119</v>
      </c>
      <c r="B17401" s="1">
        <v>43389</v>
      </c>
      <c r="C17401" t="s">
        <v>1230</v>
      </c>
      <c r="D17401" t="s">
        <v>5543</v>
      </c>
      <c r="E17401"/>
      <c r="F17401" s="9">
        <v>254.76</v>
      </c>
      <c r="G17401" t="s">
        <v>5407</v>
      </c>
    </row>
    <row r="17402" spans="1:7" x14ac:dyDescent="0.25">
      <c r="A17402" s="21" t="s">
        <v>2119</v>
      </c>
      <c r="B17402" s="1">
        <v>43389</v>
      </c>
      <c r="C17402" t="s">
        <v>1230</v>
      </c>
      <c r="D17402" t="s">
        <v>5543</v>
      </c>
      <c r="E17402"/>
      <c r="F17402" s="9">
        <v>254.76</v>
      </c>
      <c r="G17402" t="s">
        <v>4974</v>
      </c>
    </row>
    <row r="17403" spans="1:7" x14ac:dyDescent="0.25">
      <c r="A17403" s="21" t="s">
        <v>2119</v>
      </c>
      <c r="B17403" s="1">
        <v>43389</v>
      </c>
      <c r="C17403" t="s">
        <v>1230</v>
      </c>
      <c r="D17403" t="s">
        <v>5544</v>
      </c>
      <c r="E17403"/>
      <c r="F17403" s="9">
        <v>2269.14</v>
      </c>
      <c r="G17403" t="s">
        <v>5459</v>
      </c>
    </row>
    <row r="17404" spans="1:7" x14ac:dyDescent="0.25">
      <c r="A17404" s="21" t="s">
        <v>2119</v>
      </c>
      <c r="B17404" s="1">
        <v>43389</v>
      </c>
      <c r="C17404" t="s">
        <v>1230</v>
      </c>
      <c r="D17404" t="s">
        <v>5545</v>
      </c>
      <c r="E17404"/>
      <c r="F17404" s="9">
        <v>605.13</v>
      </c>
      <c r="G17404" t="s">
        <v>3326</v>
      </c>
    </row>
    <row r="17405" spans="1:7" x14ac:dyDescent="0.25">
      <c r="A17405" s="21" t="s">
        <v>2119</v>
      </c>
      <c r="B17405" s="1">
        <v>43389</v>
      </c>
      <c r="C17405" t="s">
        <v>1230</v>
      </c>
      <c r="D17405" t="s">
        <v>5546</v>
      </c>
      <c r="E17405"/>
      <c r="F17405" s="9">
        <v>1153.45</v>
      </c>
      <c r="G17405" t="s">
        <v>5459</v>
      </c>
    </row>
    <row r="17406" spans="1:7" x14ac:dyDescent="0.25">
      <c r="A17406" s="21" t="s">
        <v>2119</v>
      </c>
      <c r="B17406" s="25">
        <v>43389</v>
      </c>
      <c r="C17406" t="s">
        <v>21</v>
      </c>
      <c r="D17406" t="s">
        <v>1018</v>
      </c>
      <c r="E17406" s="26">
        <v>135</v>
      </c>
      <c r="G17406" t="s">
        <v>5555</v>
      </c>
    </row>
    <row r="17407" spans="1:7" x14ac:dyDescent="0.25">
      <c r="A17407" s="21" t="s">
        <v>2119</v>
      </c>
      <c r="B17407" s="25">
        <v>43389</v>
      </c>
      <c r="C17407" t="s">
        <v>1230</v>
      </c>
      <c r="D17407" t="s">
        <v>3709</v>
      </c>
      <c r="F17407" s="26">
        <v>140.85</v>
      </c>
      <c r="G17407" t="s">
        <v>5407</v>
      </c>
    </row>
    <row r="17408" spans="1:7" x14ac:dyDescent="0.25">
      <c r="A17408" s="21" t="s">
        <v>2119</v>
      </c>
      <c r="B17408" s="25">
        <v>43389</v>
      </c>
      <c r="C17408" t="s">
        <v>1230</v>
      </c>
      <c r="D17408" t="s">
        <v>3709</v>
      </c>
      <c r="F17408" s="26">
        <v>140.85</v>
      </c>
      <c r="G17408" t="s">
        <v>4974</v>
      </c>
    </row>
    <row r="17409" spans="1:7" x14ac:dyDescent="0.25">
      <c r="A17409" s="21" t="s">
        <v>2119</v>
      </c>
      <c r="B17409" s="25">
        <v>43389</v>
      </c>
      <c r="C17409" t="s">
        <v>6</v>
      </c>
      <c r="D17409" t="s">
        <v>1112</v>
      </c>
      <c r="F17409" s="26">
        <v>432.1</v>
      </c>
      <c r="G17409" t="s">
        <v>5616</v>
      </c>
    </row>
    <row r="17410" spans="1:7" x14ac:dyDescent="0.25">
      <c r="A17410" s="21" t="s">
        <v>2119</v>
      </c>
      <c r="B17410" s="1">
        <v>43390</v>
      </c>
      <c r="C17410" t="s">
        <v>1230</v>
      </c>
      <c r="D17410" t="s">
        <v>5547</v>
      </c>
      <c r="E17410"/>
      <c r="F17410" s="9">
        <v>1485.96</v>
      </c>
      <c r="G17410" t="s">
        <v>3326</v>
      </c>
    </row>
    <row r="17411" spans="1:7" x14ac:dyDescent="0.25">
      <c r="A17411" s="21" t="s">
        <v>2119</v>
      </c>
      <c r="B17411" s="1">
        <v>43390</v>
      </c>
      <c r="C17411" t="s">
        <v>1230</v>
      </c>
      <c r="D17411" t="s">
        <v>5548</v>
      </c>
      <c r="E17411"/>
      <c r="F17411" s="9">
        <v>161.75</v>
      </c>
      <c r="G17411" t="s">
        <v>5038</v>
      </c>
    </row>
    <row r="17412" spans="1:7" x14ac:dyDescent="0.25">
      <c r="A17412" s="21" t="s">
        <v>2119</v>
      </c>
      <c r="B17412" s="1">
        <v>43390</v>
      </c>
      <c r="C17412" t="s">
        <v>1230</v>
      </c>
      <c r="D17412" t="s">
        <v>5549</v>
      </c>
      <c r="E17412"/>
      <c r="F17412" s="9">
        <v>716.09</v>
      </c>
      <c r="G17412" t="s">
        <v>3326</v>
      </c>
    </row>
    <row r="17413" spans="1:7" x14ac:dyDescent="0.25">
      <c r="A17413" s="21" t="s">
        <v>2119</v>
      </c>
      <c r="B17413" s="1">
        <v>43390</v>
      </c>
      <c r="C17413" t="s">
        <v>1230</v>
      </c>
      <c r="D17413" t="s">
        <v>5550</v>
      </c>
      <c r="E17413"/>
      <c r="F17413" s="9">
        <v>935.88</v>
      </c>
      <c r="G17413" t="s">
        <v>3326</v>
      </c>
    </row>
    <row r="17414" spans="1:7" x14ac:dyDescent="0.25">
      <c r="A17414" s="21" t="s">
        <v>2119</v>
      </c>
      <c r="B17414" s="1">
        <v>43390</v>
      </c>
      <c r="C17414" t="s">
        <v>1230</v>
      </c>
      <c r="D17414" t="s">
        <v>5551</v>
      </c>
      <c r="E17414"/>
      <c r="F17414" s="9">
        <v>2987.66</v>
      </c>
      <c r="G17414" t="s">
        <v>5407</v>
      </c>
    </row>
    <row r="17415" spans="1:7" x14ac:dyDescent="0.25">
      <c r="A17415" s="21" t="s">
        <v>2119</v>
      </c>
      <c r="B17415" s="1">
        <v>43390</v>
      </c>
      <c r="C17415" t="s">
        <v>1230</v>
      </c>
      <c r="D17415" t="s">
        <v>5551</v>
      </c>
      <c r="E17415"/>
      <c r="F17415" s="9">
        <v>2987.66</v>
      </c>
      <c r="G17415" t="s">
        <v>4974</v>
      </c>
    </row>
    <row r="17416" spans="1:7" x14ac:dyDescent="0.25">
      <c r="A17416" s="21" t="s">
        <v>2119</v>
      </c>
      <c r="B17416" s="1">
        <v>43390</v>
      </c>
      <c r="C17416" t="s">
        <v>1230</v>
      </c>
      <c r="D17416" t="s">
        <v>5559</v>
      </c>
      <c r="E17416"/>
      <c r="F17416" s="9">
        <v>81.55</v>
      </c>
      <c r="G17416" t="s">
        <v>1537</v>
      </c>
    </row>
    <row r="17417" spans="1:7" x14ac:dyDescent="0.25">
      <c r="A17417" s="21" t="s">
        <v>2119</v>
      </c>
      <c r="B17417" s="25">
        <v>43390</v>
      </c>
      <c r="C17417" t="s">
        <v>1015</v>
      </c>
      <c r="D17417" t="s">
        <v>3504</v>
      </c>
      <c r="E17417" s="26">
        <v>3000</v>
      </c>
      <c r="G17417" t="s">
        <v>5537</v>
      </c>
    </row>
    <row r="17418" spans="1:7" x14ac:dyDescent="0.25">
      <c r="A17418" s="21" t="s">
        <v>2119</v>
      </c>
      <c r="B17418" s="1">
        <v>43391</v>
      </c>
      <c r="C17418" t="s">
        <v>1230</v>
      </c>
      <c r="D17418"/>
      <c r="E17418"/>
      <c r="F17418" s="9">
        <v>-470.62</v>
      </c>
      <c r="G17418" t="s">
        <v>3326</v>
      </c>
    </row>
    <row r="17419" spans="1:7" x14ac:dyDescent="0.25">
      <c r="A17419" s="21" t="s">
        <v>2119</v>
      </c>
      <c r="B17419" s="1">
        <v>43391</v>
      </c>
      <c r="C17419" t="s">
        <v>1230</v>
      </c>
      <c r="D17419" t="s">
        <v>5560</v>
      </c>
      <c r="E17419"/>
      <c r="F17419" s="9">
        <v>1284.97</v>
      </c>
      <c r="G17419" t="s">
        <v>3326</v>
      </c>
    </row>
    <row r="17420" spans="1:7" x14ac:dyDescent="0.25">
      <c r="A17420" s="21" t="s">
        <v>2119</v>
      </c>
      <c r="B17420" s="1">
        <v>43391</v>
      </c>
      <c r="C17420" t="s">
        <v>1230</v>
      </c>
      <c r="D17420" t="s">
        <v>5561</v>
      </c>
      <c r="E17420"/>
      <c r="F17420" s="9">
        <v>167.58</v>
      </c>
      <c r="G17420" t="s">
        <v>5407</v>
      </c>
    </row>
    <row r="17421" spans="1:7" x14ac:dyDescent="0.25">
      <c r="A17421" s="21" t="s">
        <v>2119</v>
      </c>
      <c r="B17421" s="1">
        <v>43391</v>
      </c>
      <c r="C17421" t="s">
        <v>1230</v>
      </c>
      <c r="D17421" t="s">
        <v>5561</v>
      </c>
      <c r="E17421"/>
      <c r="F17421" s="9">
        <v>167.58</v>
      </c>
      <c r="G17421" t="s">
        <v>4974</v>
      </c>
    </row>
    <row r="17422" spans="1:7" x14ac:dyDescent="0.25">
      <c r="A17422" s="21" t="s">
        <v>2119</v>
      </c>
      <c r="B17422" s="25">
        <v>43391</v>
      </c>
      <c r="C17422" t="s">
        <v>1230</v>
      </c>
      <c r="D17422" t="s">
        <v>3709</v>
      </c>
      <c r="F17422" s="26">
        <v>831.02</v>
      </c>
      <c r="G17422" t="s">
        <v>3326</v>
      </c>
    </row>
    <row r="17423" spans="1:7" x14ac:dyDescent="0.25">
      <c r="A17423" s="21" t="s">
        <v>2119</v>
      </c>
      <c r="B17423" s="25">
        <v>43391</v>
      </c>
      <c r="C17423" t="s">
        <v>6</v>
      </c>
      <c r="D17423" t="s">
        <v>1112</v>
      </c>
      <c r="F17423" s="26">
        <v>298.18</v>
      </c>
      <c r="G17423" t="s">
        <v>3326</v>
      </c>
    </row>
    <row r="17424" spans="1:7" x14ac:dyDescent="0.25">
      <c r="A17424" s="21" t="s">
        <v>2119</v>
      </c>
      <c r="B17424" s="1">
        <v>43392</v>
      </c>
      <c r="C17424" t="s">
        <v>1230</v>
      </c>
      <c r="D17424" t="s">
        <v>5562</v>
      </c>
      <c r="E17424"/>
      <c r="F17424" s="9">
        <v>483.21</v>
      </c>
      <c r="G17424" t="s">
        <v>3326</v>
      </c>
    </row>
    <row r="17425" spans="1:7" x14ac:dyDescent="0.25">
      <c r="A17425" s="21" t="s">
        <v>2119</v>
      </c>
      <c r="B17425" s="1">
        <v>43392</v>
      </c>
      <c r="C17425" t="s">
        <v>1230</v>
      </c>
      <c r="D17425" t="s">
        <v>5563</v>
      </c>
      <c r="E17425"/>
      <c r="F17425" s="9">
        <v>91.32</v>
      </c>
      <c r="G17425" t="s">
        <v>5407</v>
      </c>
    </row>
    <row r="17426" spans="1:7" x14ac:dyDescent="0.25">
      <c r="A17426" s="21" t="s">
        <v>2119</v>
      </c>
      <c r="B17426" s="1">
        <v>43392</v>
      </c>
      <c r="C17426" t="s">
        <v>1230</v>
      </c>
      <c r="D17426" t="s">
        <v>5563</v>
      </c>
      <c r="E17426"/>
      <c r="F17426" s="9">
        <v>91.32</v>
      </c>
      <c r="G17426" t="s">
        <v>4974</v>
      </c>
    </row>
    <row r="17427" spans="1:7" x14ac:dyDescent="0.25">
      <c r="A17427" s="21" t="s">
        <v>2119</v>
      </c>
      <c r="B17427" s="25">
        <v>43392</v>
      </c>
      <c r="C17427" t="s">
        <v>1015</v>
      </c>
      <c r="D17427" t="s">
        <v>1382</v>
      </c>
      <c r="E17427" s="26">
        <v>4000</v>
      </c>
      <c r="G17427" t="s">
        <v>5407</v>
      </c>
    </row>
    <row r="17428" spans="1:7" x14ac:dyDescent="0.25">
      <c r="A17428" s="21" t="s">
        <v>2119</v>
      </c>
      <c r="B17428" s="25">
        <v>43392</v>
      </c>
      <c r="C17428" t="s">
        <v>1015</v>
      </c>
      <c r="D17428" t="s">
        <v>1382</v>
      </c>
      <c r="E17428" s="26">
        <v>6000</v>
      </c>
      <c r="G17428" t="s">
        <v>4974</v>
      </c>
    </row>
    <row r="17429" spans="1:7" x14ac:dyDescent="0.25">
      <c r="A17429" s="21" t="s">
        <v>2119</v>
      </c>
      <c r="B17429" s="25">
        <v>43392</v>
      </c>
      <c r="C17429" t="s">
        <v>1015</v>
      </c>
      <c r="D17429" t="s">
        <v>255</v>
      </c>
      <c r="E17429" s="26">
        <v>2000</v>
      </c>
      <c r="G17429" t="s">
        <v>5459</v>
      </c>
    </row>
    <row r="17430" spans="1:7" x14ac:dyDescent="0.25">
      <c r="A17430" s="21" t="s">
        <v>2119</v>
      </c>
      <c r="B17430" s="25">
        <v>43392</v>
      </c>
      <c r="C17430" t="s">
        <v>1015</v>
      </c>
      <c r="D17430" t="s">
        <v>255</v>
      </c>
      <c r="E17430" s="26">
        <v>2000</v>
      </c>
      <c r="G17430" t="s">
        <v>5608</v>
      </c>
    </row>
    <row r="17431" spans="1:7" x14ac:dyDescent="0.25">
      <c r="A17431" s="21" t="s">
        <v>2119</v>
      </c>
      <c r="B17431" s="25">
        <v>43392</v>
      </c>
      <c r="C17431" t="s">
        <v>1015</v>
      </c>
      <c r="D17431" t="s">
        <v>255</v>
      </c>
      <c r="E17431" s="26">
        <v>200</v>
      </c>
      <c r="G17431" t="s">
        <v>4859</v>
      </c>
    </row>
    <row r="17432" spans="1:7" x14ac:dyDescent="0.25">
      <c r="A17432" s="21" t="s">
        <v>2119</v>
      </c>
      <c r="B17432" s="25">
        <v>43392</v>
      </c>
      <c r="C17432" t="s">
        <v>1015</v>
      </c>
      <c r="D17432" t="s">
        <v>3404</v>
      </c>
      <c r="E17432" s="26">
        <v>750</v>
      </c>
      <c r="G17432" t="s">
        <v>3326</v>
      </c>
    </row>
    <row r="17433" spans="1:7" x14ac:dyDescent="0.25">
      <c r="A17433" s="21" t="s">
        <v>2119</v>
      </c>
      <c r="B17433" s="25">
        <v>43392</v>
      </c>
      <c r="C17433" t="s">
        <v>1015</v>
      </c>
      <c r="D17433" t="s">
        <v>3404</v>
      </c>
      <c r="E17433" s="26">
        <v>400</v>
      </c>
      <c r="G17433" t="s">
        <v>5407</v>
      </c>
    </row>
    <row r="17434" spans="1:7" x14ac:dyDescent="0.25">
      <c r="A17434" s="21" t="s">
        <v>2119</v>
      </c>
      <c r="B17434" s="25">
        <v>43392</v>
      </c>
      <c r="C17434" t="s">
        <v>1015</v>
      </c>
      <c r="D17434" t="s">
        <v>3404</v>
      </c>
      <c r="E17434" s="26">
        <v>400</v>
      </c>
      <c r="G17434" t="s">
        <v>4974</v>
      </c>
    </row>
    <row r="17435" spans="1:7" x14ac:dyDescent="0.25">
      <c r="A17435" s="21" t="s">
        <v>2119</v>
      </c>
      <c r="B17435" s="25">
        <v>43392</v>
      </c>
      <c r="C17435" t="s">
        <v>1015</v>
      </c>
      <c r="D17435" t="s">
        <v>1382</v>
      </c>
      <c r="E17435" s="26">
        <v>2000</v>
      </c>
      <c r="G17435" t="s">
        <v>5405</v>
      </c>
    </row>
    <row r="17436" spans="1:7" x14ac:dyDescent="0.25">
      <c r="A17436" s="21" t="s">
        <v>2119</v>
      </c>
      <c r="B17436" s="25">
        <v>43392</v>
      </c>
      <c r="C17436" t="s">
        <v>21</v>
      </c>
      <c r="D17436" t="s">
        <v>1018</v>
      </c>
      <c r="E17436" s="26">
        <v>210</v>
      </c>
      <c r="G17436" t="s">
        <v>2121</v>
      </c>
    </row>
    <row r="17437" spans="1:7" x14ac:dyDescent="0.25">
      <c r="A17437" s="21" t="s">
        <v>2119</v>
      </c>
      <c r="B17437" s="25">
        <v>43392</v>
      </c>
      <c r="C17437" t="s">
        <v>1230</v>
      </c>
      <c r="D17437" t="s">
        <v>3709</v>
      </c>
      <c r="F17437" s="26">
        <v>90.6</v>
      </c>
      <c r="G17437" t="s">
        <v>3326</v>
      </c>
    </row>
    <row r="17438" spans="1:7" x14ac:dyDescent="0.25">
      <c r="A17438" s="21" t="s">
        <v>2119</v>
      </c>
      <c r="B17438" s="1">
        <v>43393</v>
      </c>
      <c r="C17438" t="s">
        <v>5564</v>
      </c>
      <c r="D17438" t="s">
        <v>5565</v>
      </c>
      <c r="E17438"/>
      <c r="F17438" s="9">
        <v>79.45</v>
      </c>
      <c r="G17438" t="s">
        <v>3326</v>
      </c>
    </row>
    <row r="17439" spans="1:7" x14ac:dyDescent="0.25">
      <c r="A17439" s="21" t="s">
        <v>2119</v>
      </c>
      <c r="B17439" s="1">
        <v>43393</v>
      </c>
      <c r="C17439" t="s">
        <v>6</v>
      </c>
      <c r="D17439" t="s">
        <v>5566</v>
      </c>
      <c r="E17439"/>
      <c r="F17439" s="9">
        <v>365.55</v>
      </c>
      <c r="G17439" t="s">
        <v>9</v>
      </c>
    </row>
    <row r="17440" spans="1:7" x14ac:dyDescent="0.25">
      <c r="A17440" s="21" t="s">
        <v>2119</v>
      </c>
      <c r="B17440" s="1">
        <v>43393</v>
      </c>
      <c r="C17440" t="s">
        <v>1230</v>
      </c>
      <c r="D17440" t="s">
        <v>5567</v>
      </c>
      <c r="E17440"/>
      <c r="F17440" s="9">
        <v>16.559999999999999</v>
      </c>
      <c r="G17440" t="s">
        <v>331</v>
      </c>
    </row>
    <row r="17441" spans="1:7" x14ac:dyDescent="0.25">
      <c r="A17441" s="21" t="s">
        <v>2119</v>
      </c>
      <c r="B17441" s="1">
        <v>43395</v>
      </c>
      <c r="C17441" t="s">
        <v>1230</v>
      </c>
      <c r="D17441" t="s">
        <v>5568</v>
      </c>
      <c r="E17441"/>
      <c r="F17441" s="9">
        <v>532.51</v>
      </c>
      <c r="G17441" t="s">
        <v>5459</v>
      </c>
    </row>
    <row r="17442" spans="1:7" x14ac:dyDescent="0.25">
      <c r="A17442" s="21" t="s">
        <v>2119</v>
      </c>
      <c r="B17442" s="1">
        <v>43395</v>
      </c>
      <c r="C17442" t="s">
        <v>1230</v>
      </c>
      <c r="D17442" t="s">
        <v>5569</v>
      </c>
      <c r="E17442"/>
      <c r="F17442" s="9">
        <v>130</v>
      </c>
      <c r="G17442" t="s">
        <v>5407</v>
      </c>
    </row>
    <row r="17443" spans="1:7" x14ac:dyDescent="0.25">
      <c r="A17443" s="21" t="s">
        <v>2119</v>
      </c>
      <c r="B17443" s="1">
        <v>43395</v>
      </c>
      <c r="C17443" t="s">
        <v>1230</v>
      </c>
      <c r="D17443" t="s">
        <v>5569</v>
      </c>
      <c r="E17443"/>
      <c r="F17443" s="9">
        <v>130</v>
      </c>
      <c r="G17443" t="s">
        <v>4974</v>
      </c>
    </row>
    <row r="17444" spans="1:7" x14ac:dyDescent="0.25">
      <c r="A17444" s="21" t="s">
        <v>2119</v>
      </c>
      <c r="B17444" s="25">
        <v>43395</v>
      </c>
      <c r="C17444" t="s">
        <v>1015</v>
      </c>
      <c r="D17444" t="s">
        <v>3707</v>
      </c>
      <c r="E17444" s="26">
        <v>1700</v>
      </c>
      <c r="G17444" t="s">
        <v>2121</v>
      </c>
    </row>
    <row r="17445" spans="1:7" x14ac:dyDescent="0.25">
      <c r="A17445" s="21" t="s">
        <v>2119</v>
      </c>
      <c r="B17445" s="25">
        <v>43395</v>
      </c>
      <c r="C17445" t="s">
        <v>1015</v>
      </c>
      <c r="D17445" t="s">
        <v>40</v>
      </c>
      <c r="E17445" s="26">
        <v>5090</v>
      </c>
      <c r="G17445" t="s">
        <v>3326</v>
      </c>
    </row>
    <row r="17446" spans="1:7" x14ac:dyDescent="0.25">
      <c r="A17446" s="21" t="s">
        <v>2119</v>
      </c>
      <c r="B17446" s="25">
        <v>43395</v>
      </c>
      <c r="C17446" t="s">
        <v>1015</v>
      </c>
      <c r="D17446" t="s">
        <v>40</v>
      </c>
      <c r="E17446" s="26">
        <v>75</v>
      </c>
      <c r="G17446" t="s">
        <v>5038</v>
      </c>
    </row>
    <row r="17447" spans="1:7" x14ac:dyDescent="0.25">
      <c r="A17447" s="21" t="s">
        <v>2119</v>
      </c>
      <c r="B17447" s="25">
        <v>43395</v>
      </c>
      <c r="C17447" t="s">
        <v>1015</v>
      </c>
      <c r="D17447" t="s">
        <v>40</v>
      </c>
      <c r="E17447" s="26">
        <v>445</v>
      </c>
      <c r="G17447" t="s">
        <v>6073</v>
      </c>
    </row>
    <row r="17448" spans="1:7" x14ac:dyDescent="0.25">
      <c r="A17448" s="21" t="s">
        <v>2119</v>
      </c>
      <c r="B17448" s="25">
        <v>43395</v>
      </c>
      <c r="C17448" t="s">
        <v>1015</v>
      </c>
      <c r="D17448" t="s">
        <v>40</v>
      </c>
      <c r="E17448" s="26">
        <v>585</v>
      </c>
      <c r="G17448" t="s">
        <v>9</v>
      </c>
    </row>
    <row r="17449" spans="1:7" x14ac:dyDescent="0.25">
      <c r="A17449" s="21" t="s">
        <v>2119</v>
      </c>
      <c r="B17449" s="25">
        <v>43395</v>
      </c>
      <c r="C17449" t="s">
        <v>1015</v>
      </c>
      <c r="D17449" t="s">
        <v>40</v>
      </c>
      <c r="E17449" s="26">
        <v>1930</v>
      </c>
      <c r="G17449" t="s">
        <v>5537</v>
      </c>
    </row>
    <row r="17450" spans="1:7" x14ac:dyDescent="0.25">
      <c r="A17450" s="21" t="s">
        <v>2119</v>
      </c>
      <c r="B17450" s="25">
        <v>43395</v>
      </c>
      <c r="C17450" t="s">
        <v>1015</v>
      </c>
      <c r="D17450" t="s">
        <v>40</v>
      </c>
      <c r="E17450" s="26">
        <v>135</v>
      </c>
      <c r="G17450" t="s">
        <v>331</v>
      </c>
    </row>
    <row r="17451" spans="1:7" x14ac:dyDescent="0.25">
      <c r="A17451" s="21" t="s">
        <v>2119</v>
      </c>
      <c r="B17451" s="25">
        <v>43395</v>
      </c>
      <c r="C17451" t="s">
        <v>1015</v>
      </c>
      <c r="D17451" t="s">
        <v>40</v>
      </c>
      <c r="E17451" s="26">
        <v>135</v>
      </c>
      <c r="G17451" t="s">
        <v>5609</v>
      </c>
    </row>
    <row r="17452" spans="1:7" x14ac:dyDescent="0.25">
      <c r="A17452" s="21" t="s">
        <v>2119</v>
      </c>
      <c r="B17452" s="25">
        <v>43395</v>
      </c>
      <c r="C17452" t="s">
        <v>1015</v>
      </c>
      <c r="D17452" t="s">
        <v>40</v>
      </c>
      <c r="E17452" s="26">
        <v>775</v>
      </c>
      <c r="G17452" t="s">
        <v>5407</v>
      </c>
    </row>
    <row r="17453" spans="1:7" x14ac:dyDescent="0.25">
      <c r="A17453" s="21" t="s">
        <v>2119</v>
      </c>
      <c r="B17453" s="25">
        <v>43395</v>
      </c>
      <c r="C17453" t="s">
        <v>1015</v>
      </c>
      <c r="D17453" t="s">
        <v>40</v>
      </c>
      <c r="E17453" s="26">
        <v>775</v>
      </c>
      <c r="G17453" t="s">
        <v>4974</v>
      </c>
    </row>
    <row r="17454" spans="1:7" x14ac:dyDescent="0.25">
      <c r="A17454" s="21" t="s">
        <v>2119</v>
      </c>
      <c r="B17454" s="25">
        <v>43395</v>
      </c>
      <c r="C17454" t="s">
        <v>1015</v>
      </c>
      <c r="D17454" t="s">
        <v>40</v>
      </c>
      <c r="E17454" s="26">
        <v>1195</v>
      </c>
      <c r="G17454" t="s">
        <v>5609</v>
      </c>
    </row>
    <row r="17455" spans="1:7" x14ac:dyDescent="0.25">
      <c r="A17455" s="21" t="s">
        <v>2119</v>
      </c>
      <c r="B17455" s="25">
        <v>43395</v>
      </c>
      <c r="C17455" t="s">
        <v>1015</v>
      </c>
      <c r="D17455" t="s">
        <v>3002</v>
      </c>
      <c r="E17455" s="26">
        <v>1000</v>
      </c>
      <c r="G17455" t="s">
        <v>5612</v>
      </c>
    </row>
    <row r="17456" spans="1:7" x14ac:dyDescent="0.25">
      <c r="A17456" s="21" t="s">
        <v>2119</v>
      </c>
      <c r="B17456" s="25">
        <v>43395</v>
      </c>
      <c r="C17456" t="s">
        <v>21</v>
      </c>
      <c r="D17456" t="s">
        <v>1018</v>
      </c>
      <c r="E17456" s="26">
        <v>210</v>
      </c>
      <c r="G17456" t="s">
        <v>2734</v>
      </c>
    </row>
    <row r="17457" spans="1:7" x14ac:dyDescent="0.25">
      <c r="A17457" s="21" t="s">
        <v>2119</v>
      </c>
      <c r="B17457" s="1">
        <v>43396</v>
      </c>
      <c r="C17457" t="s">
        <v>1230</v>
      </c>
      <c r="D17457" t="s">
        <v>5570</v>
      </c>
      <c r="E17457"/>
      <c r="F17457" s="9">
        <v>699.01</v>
      </c>
      <c r="G17457" t="s">
        <v>3326</v>
      </c>
    </row>
    <row r="17458" spans="1:7" x14ac:dyDescent="0.25">
      <c r="A17458" s="21" t="s">
        <v>2119</v>
      </c>
      <c r="B17458" s="1">
        <v>43396</v>
      </c>
      <c r="C17458">
        <v>3014551503</v>
      </c>
      <c r="D17458" t="s">
        <v>5571</v>
      </c>
      <c r="E17458"/>
      <c r="F17458" s="9">
        <v>88.54</v>
      </c>
      <c r="G17458" t="s">
        <v>1514</v>
      </c>
    </row>
    <row r="17459" spans="1:7" x14ac:dyDescent="0.25">
      <c r="A17459" s="21" t="s">
        <v>2119</v>
      </c>
      <c r="B17459" s="25">
        <v>43396</v>
      </c>
      <c r="C17459" t="s">
        <v>1015</v>
      </c>
      <c r="D17459" t="s">
        <v>5610</v>
      </c>
      <c r="E17459" s="26">
        <v>700</v>
      </c>
      <c r="G17459" t="s">
        <v>5459</v>
      </c>
    </row>
    <row r="17460" spans="1:7" x14ac:dyDescent="0.25">
      <c r="A17460" s="21" t="s">
        <v>2119</v>
      </c>
      <c r="B17460" s="25">
        <v>43396</v>
      </c>
      <c r="C17460" t="s">
        <v>1015</v>
      </c>
      <c r="D17460" t="s">
        <v>3002</v>
      </c>
      <c r="E17460" s="26">
        <v>936</v>
      </c>
      <c r="G17460" t="s">
        <v>5612</v>
      </c>
    </row>
    <row r="17461" spans="1:7" x14ac:dyDescent="0.25">
      <c r="A17461" s="21" t="s">
        <v>2119</v>
      </c>
      <c r="B17461" s="25">
        <v>43396</v>
      </c>
      <c r="C17461" t="s">
        <v>1015</v>
      </c>
      <c r="D17461" t="s">
        <v>5613</v>
      </c>
      <c r="E17461" s="26">
        <v>150</v>
      </c>
      <c r="G17461" t="s">
        <v>5612</v>
      </c>
    </row>
    <row r="17462" spans="1:7" x14ac:dyDescent="0.25">
      <c r="A17462" s="21" t="s">
        <v>2119</v>
      </c>
      <c r="B17462" s="25">
        <v>43396</v>
      </c>
      <c r="C17462" t="s">
        <v>1230</v>
      </c>
      <c r="D17462" t="s">
        <v>3709</v>
      </c>
      <c r="F17462" s="26">
        <v>1008.03</v>
      </c>
      <c r="G17462" t="s">
        <v>5405</v>
      </c>
    </row>
    <row r="17463" spans="1:7" x14ac:dyDescent="0.25">
      <c r="A17463" s="21" t="s">
        <v>2119</v>
      </c>
      <c r="B17463" s="1">
        <v>43397</v>
      </c>
      <c r="C17463" t="s">
        <v>1230</v>
      </c>
      <c r="D17463" t="s">
        <v>5572</v>
      </c>
      <c r="E17463"/>
      <c r="F17463" s="9">
        <v>291.92</v>
      </c>
      <c r="G17463" t="s">
        <v>5459</v>
      </c>
    </row>
    <row r="17464" spans="1:7" x14ac:dyDescent="0.25">
      <c r="A17464" s="21" t="s">
        <v>2119</v>
      </c>
      <c r="B17464" s="1">
        <v>43397</v>
      </c>
      <c r="C17464" t="s">
        <v>1230</v>
      </c>
      <c r="D17464" t="s">
        <v>5573</v>
      </c>
      <c r="E17464"/>
      <c r="F17464" s="9">
        <v>339.69</v>
      </c>
      <c r="G17464" t="s">
        <v>5405</v>
      </c>
    </row>
    <row r="17465" spans="1:7" x14ac:dyDescent="0.25">
      <c r="A17465" s="21" t="s">
        <v>2119</v>
      </c>
      <c r="B17465" s="1">
        <v>43397</v>
      </c>
      <c r="C17465" t="s">
        <v>1230</v>
      </c>
      <c r="D17465" t="s">
        <v>5574</v>
      </c>
      <c r="E17465"/>
      <c r="F17465" s="9">
        <v>4877.75</v>
      </c>
      <c r="G17465" t="s">
        <v>5424</v>
      </c>
    </row>
    <row r="17466" spans="1:7" x14ac:dyDescent="0.25">
      <c r="A17466" s="21" t="s">
        <v>2119</v>
      </c>
      <c r="B17466" s="1">
        <v>43397</v>
      </c>
      <c r="C17466" t="s">
        <v>1230</v>
      </c>
      <c r="D17466" t="s">
        <v>5575</v>
      </c>
      <c r="E17466"/>
      <c r="F17466" s="9">
        <v>2155.65</v>
      </c>
      <c r="G17466" t="s">
        <v>5459</v>
      </c>
    </row>
    <row r="17467" spans="1:7" x14ac:dyDescent="0.25">
      <c r="A17467" s="21" t="s">
        <v>2119</v>
      </c>
      <c r="B17467" s="1">
        <v>43398</v>
      </c>
      <c r="C17467" t="s">
        <v>6</v>
      </c>
      <c r="D17467" t="s">
        <v>5576</v>
      </c>
      <c r="E17467"/>
      <c r="F17467" s="9">
        <v>186.24</v>
      </c>
      <c r="G17467" t="s">
        <v>5577</v>
      </c>
    </row>
    <row r="17468" spans="1:7" x14ac:dyDescent="0.25">
      <c r="A17468" s="21" t="s">
        <v>2119</v>
      </c>
      <c r="B17468" s="1">
        <v>43398</v>
      </c>
      <c r="C17468" t="s">
        <v>1230</v>
      </c>
      <c r="D17468"/>
      <c r="E17468"/>
      <c r="F17468" s="9">
        <v>-345.31</v>
      </c>
      <c r="G17468" t="s">
        <v>5407</v>
      </c>
    </row>
    <row r="17469" spans="1:7" x14ac:dyDescent="0.25">
      <c r="A17469" s="21" t="s">
        <v>2119</v>
      </c>
      <c r="B17469" s="1">
        <v>43398</v>
      </c>
      <c r="C17469" t="s">
        <v>1230</v>
      </c>
      <c r="D17469"/>
      <c r="E17469"/>
      <c r="F17469" s="9">
        <v>-345.31</v>
      </c>
      <c r="G17469" t="s">
        <v>4974</v>
      </c>
    </row>
    <row r="17470" spans="1:7" x14ac:dyDescent="0.25">
      <c r="A17470" s="21" t="s">
        <v>2119</v>
      </c>
      <c r="B17470" s="1">
        <v>43398</v>
      </c>
      <c r="C17470" t="s">
        <v>1230</v>
      </c>
      <c r="D17470" t="s">
        <v>5578</v>
      </c>
      <c r="E17470"/>
      <c r="F17470" s="9">
        <v>1647.66</v>
      </c>
      <c r="G17470" t="s">
        <v>6073</v>
      </c>
    </row>
    <row r="17471" spans="1:7" x14ac:dyDescent="0.25">
      <c r="A17471" s="21" t="s">
        <v>2119</v>
      </c>
      <c r="B17471" s="1">
        <v>43398</v>
      </c>
      <c r="C17471" t="s">
        <v>1230</v>
      </c>
      <c r="D17471" t="s">
        <v>5579</v>
      </c>
      <c r="E17471"/>
      <c r="F17471" s="9">
        <v>1568.66</v>
      </c>
      <c r="G17471" t="s">
        <v>5410</v>
      </c>
    </row>
    <row r="17472" spans="1:7" x14ac:dyDescent="0.25">
      <c r="A17472" s="21" t="s">
        <v>2119</v>
      </c>
      <c r="B17472" s="1">
        <v>43398</v>
      </c>
      <c r="C17472" t="s">
        <v>1230</v>
      </c>
      <c r="D17472" t="s">
        <v>5580</v>
      </c>
      <c r="E17472"/>
      <c r="F17472" s="9">
        <v>1021.58</v>
      </c>
      <c r="G17472" t="s">
        <v>5410</v>
      </c>
    </row>
    <row r="17473" spans="1:7" x14ac:dyDescent="0.25">
      <c r="A17473" s="21" t="s">
        <v>2119</v>
      </c>
      <c r="B17473" s="1">
        <v>43398</v>
      </c>
      <c r="C17473" t="s">
        <v>1230</v>
      </c>
      <c r="D17473" t="s">
        <v>5581</v>
      </c>
      <c r="E17473"/>
      <c r="F17473" s="9">
        <v>675.98</v>
      </c>
      <c r="G17473" t="s">
        <v>6073</v>
      </c>
    </row>
    <row r="17474" spans="1:7" x14ac:dyDescent="0.25">
      <c r="A17474" s="21" t="s">
        <v>2119</v>
      </c>
      <c r="B17474" s="1">
        <v>43398</v>
      </c>
      <c r="C17474" t="s">
        <v>1230</v>
      </c>
      <c r="D17474" t="s">
        <v>5582</v>
      </c>
      <c r="E17474"/>
      <c r="F17474" s="9">
        <v>135.43</v>
      </c>
      <c r="G17474" t="s">
        <v>5405</v>
      </c>
    </row>
    <row r="17475" spans="1:7" x14ac:dyDescent="0.25">
      <c r="A17475" s="21" t="s">
        <v>2119</v>
      </c>
      <c r="B17475" s="25">
        <v>43398</v>
      </c>
      <c r="C17475" t="s">
        <v>1015</v>
      </c>
      <c r="D17475" t="s">
        <v>961</v>
      </c>
      <c r="E17475" s="26">
        <v>375</v>
      </c>
      <c r="G17475" t="s">
        <v>278</v>
      </c>
    </row>
    <row r="17476" spans="1:7" x14ac:dyDescent="0.25">
      <c r="A17476" s="21" t="s">
        <v>2119</v>
      </c>
      <c r="B17476" s="25">
        <v>43398</v>
      </c>
      <c r="C17476" t="s">
        <v>1015</v>
      </c>
      <c r="D17476" t="s">
        <v>3504</v>
      </c>
      <c r="E17476" s="26">
        <v>2300</v>
      </c>
      <c r="G17476" t="s">
        <v>5537</v>
      </c>
    </row>
    <row r="17477" spans="1:7" x14ac:dyDescent="0.25">
      <c r="A17477" s="21" t="s">
        <v>2119</v>
      </c>
      <c r="B17477" s="25">
        <v>43398</v>
      </c>
      <c r="C17477" t="s">
        <v>21</v>
      </c>
      <c r="D17477" t="s">
        <v>1018</v>
      </c>
      <c r="E17477" s="26">
        <v>135</v>
      </c>
      <c r="G17477" t="s">
        <v>2121</v>
      </c>
    </row>
    <row r="17478" spans="1:7" x14ac:dyDescent="0.25">
      <c r="A17478" s="21" t="s">
        <v>2119</v>
      </c>
      <c r="B17478" s="1">
        <v>43399</v>
      </c>
      <c r="C17478" t="s">
        <v>1230</v>
      </c>
      <c r="D17478" t="s">
        <v>5583</v>
      </c>
      <c r="E17478"/>
      <c r="F17478" s="9">
        <v>72.48</v>
      </c>
      <c r="G17478" t="s">
        <v>5459</v>
      </c>
    </row>
    <row r="17479" spans="1:7" x14ac:dyDescent="0.25">
      <c r="A17479" s="21" t="s">
        <v>2119</v>
      </c>
      <c r="B17479" s="1">
        <v>43399</v>
      </c>
      <c r="C17479" t="s">
        <v>1230</v>
      </c>
      <c r="D17479" t="s">
        <v>5584</v>
      </c>
      <c r="E17479"/>
      <c r="F17479" s="9">
        <v>63.57</v>
      </c>
      <c r="G17479" t="s">
        <v>5407</v>
      </c>
    </row>
    <row r="17480" spans="1:7" x14ac:dyDescent="0.25">
      <c r="A17480" s="21" t="s">
        <v>2119</v>
      </c>
      <c r="B17480" s="1">
        <v>43399</v>
      </c>
      <c r="C17480" t="s">
        <v>1230</v>
      </c>
      <c r="D17480" t="s">
        <v>5584</v>
      </c>
      <c r="E17480"/>
      <c r="F17480" s="9">
        <v>63.57</v>
      </c>
      <c r="G17480" t="s">
        <v>4974</v>
      </c>
    </row>
    <row r="17481" spans="1:7" x14ac:dyDescent="0.25">
      <c r="A17481" s="21" t="s">
        <v>2119</v>
      </c>
      <c r="B17481" s="1">
        <v>43399</v>
      </c>
      <c r="C17481">
        <v>3014551503</v>
      </c>
      <c r="D17481" t="s">
        <v>5585</v>
      </c>
      <c r="E17481"/>
      <c r="F17481" s="9">
        <v>30.72</v>
      </c>
      <c r="G17481" t="s">
        <v>5407</v>
      </c>
    </row>
    <row r="17482" spans="1:7" x14ac:dyDescent="0.25">
      <c r="A17482" s="21" t="s">
        <v>2119</v>
      </c>
      <c r="B17482" s="1">
        <v>43399</v>
      </c>
      <c r="C17482">
        <v>3014551503</v>
      </c>
      <c r="D17482" t="s">
        <v>5585</v>
      </c>
      <c r="E17482"/>
      <c r="F17482" s="9">
        <v>30.72</v>
      </c>
      <c r="G17482" t="s">
        <v>4974</v>
      </c>
    </row>
    <row r="17483" spans="1:7" x14ac:dyDescent="0.25">
      <c r="A17483" s="21" t="s">
        <v>2119</v>
      </c>
      <c r="B17483" s="25">
        <v>43399</v>
      </c>
      <c r="C17483" t="s">
        <v>1015</v>
      </c>
      <c r="D17483" t="s">
        <v>3707</v>
      </c>
      <c r="E17483" s="26">
        <v>1700</v>
      </c>
      <c r="G17483" t="s">
        <v>2734</v>
      </c>
    </row>
    <row r="17484" spans="1:7" x14ac:dyDescent="0.25">
      <c r="A17484" s="21" t="s">
        <v>2119</v>
      </c>
      <c r="B17484" s="25">
        <v>43399</v>
      </c>
      <c r="C17484" t="s">
        <v>1015</v>
      </c>
      <c r="D17484" t="s">
        <v>5614</v>
      </c>
      <c r="E17484" s="26">
        <v>350</v>
      </c>
      <c r="G17484" t="s">
        <v>5612</v>
      </c>
    </row>
    <row r="17485" spans="1:7" x14ac:dyDescent="0.25">
      <c r="A17485" s="21" t="s">
        <v>2119</v>
      </c>
      <c r="B17485" s="25">
        <v>43400</v>
      </c>
      <c r="C17485" t="s">
        <v>1230</v>
      </c>
      <c r="D17485" t="s">
        <v>3709</v>
      </c>
      <c r="F17485" s="26">
        <v>49.83</v>
      </c>
      <c r="G17485" t="s">
        <v>5407</v>
      </c>
    </row>
    <row r="17486" spans="1:7" x14ac:dyDescent="0.25">
      <c r="A17486" s="21" t="s">
        <v>2119</v>
      </c>
      <c r="B17486" s="25">
        <v>43400</v>
      </c>
      <c r="C17486" t="s">
        <v>1230</v>
      </c>
      <c r="D17486" t="s">
        <v>3709</v>
      </c>
      <c r="F17486" s="26">
        <v>49.83</v>
      </c>
      <c r="G17486" t="s">
        <v>4974</v>
      </c>
    </row>
    <row r="17487" spans="1:7" x14ac:dyDescent="0.25">
      <c r="A17487" s="21" t="s">
        <v>2119</v>
      </c>
      <c r="B17487" s="1">
        <v>43402</v>
      </c>
      <c r="C17487" t="s">
        <v>1230</v>
      </c>
      <c r="D17487" t="s">
        <v>5586</v>
      </c>
      <c r="E17487"/>
      <c r="F17487" s="9">
        <v>277.52</v>
      </c>
      <c r="G17487" t="s">
        <v>5459</v>
      </c>
    </row>
    <row r="17488" spans="1:7" x14ac:dyDescent="0.25">
      <c r="A17488" s="21" t="s">
        <v>2119</v>
      </c>
      <c r="B17488" s="1">
        <v>43402</v>
      </c>
      <c r="C17488" t="s">
        <v>1230</v>
      </c>
      <c r="D17488" t="s">
        <v>5587</v>
      </c>
      <c r="E17488"/>
      <c r="F17488" s="9">
        <v>5537.57</v>
      </c>
      <c r="G17488" t="s">
        <v>5407</v>
      </c>
    </row>
    <row r="17489" spans="1:7" x14ac:dyDescent="0.25">
      <c r="A17489" s="21" t="s">
        <v>2119</v>
      </c>
      <c r="B17489" s="1">
        <v>43402</v>
      </c>
      <c r="C17489" t="s">
        <v>1230</v>
      </c>
      <c r="D17489" t="s">
        <v>5588</v>
      </c>
      <c r="E17489"/>
      <c r="F17489" s="9">
        <v>3288.43</v>
      </c>
      <c r="G17489" t="s">
        <v>4974</v>
      </c>
    </row>
    <row r="17490" spans="1:7" x14ac:dyDescent="0.25">
      <c r="A17490" s="21" t="s">
        <v>2119</v>
      </c>
      <c r="B17490" s="25">
        <v>43402</v>
      </c>
      <c r="C17490" t="s">
        <v>1015</v>
      </c>
      <c r="D17490" t="s">
        <v>40</v>
      </c>
      <c r="E17490" s="26">
        <v>825</v>
      </c>
      <c r="G17490" t="s">
        <v>5424</v>
      </c>
    </row>
    <row r="17491" spans="1:7" x14ac:dyDescent="0.25">
      <c r="A17491" s="21" t="s">
        <v>2119</v>
      </c>
      <c r="B17491" s="25">
        <v>43402</v>
      </c>
      <c r="C17491" t="s">
        <v>1015</v>
      </c>
      <c r="D17491" t="s">
        <v>40</v>
      </c>
      <c r="E17491" s="26">
        <v>450</v>
      </c>
      <c r="G17491" t="s">
        <v>6073</v>
      </c>
    </row>
    <row r="17492" spans="1:7" x14ac:dyDescent="0.25">
      <c r="A17492" s="21" t="s">
        <v>2119</v>
      </c>
      <c r="B17492" s="25">
        <v>43402</v>
      </c>
      <c r="C17492" t="s">
        <v>1015</v>
      </c>
      <c r="D17492" t="s">
        <v>40</v>
      </c>
      <c r="E17492" s="26">
        <v>300</v>
      </c>
      <c r="G17492" t="s">
        <v>5537</v>
      </c>
    </row>
    <row r="17493" spans="1:7" x14ac:dyDescent="0.25">
      <c r="A17493" s="21" t="s">
        <v>2119</v>
      </c>
      <c r="B17493" s="25">
        <v>43402</v>
      </c>
      <c r="C17493" t="s">
        <v>1015</v>
      </c>
      <c r="D17493" t="s">
        <v>40</v>
      </c>
      <c r="E17493" s="26">
        <v>2275</v>
      </c>
      <c r="G17493" t="s">
        <v>3326</v>
      </c>
    </row>
    <row r="17494" spans="1:7" x14ac:dyDescent="0.25">
      <c r="A17494" s="21" t="s">
        <v>2119</v>
      </c>
      <c r="B17494" s="25">
        <v>43402</v>
      </c>
      <c r="C17494" t="s">
        <v>1015</v>
      </c>
      <c r="D17494" t="s">
        <v>40</v>
      </c>
      <c r="E17494" s="26">
        <v>880</v>
      </c>
      <c r="G17494" t="s">
        <v>5405</v>
      </c>
    </row>
    <row r="17495" spans="1:7" x14ac:dyDescent="0.25">
      <c r="A17495" s="21" t="s">
        <v>2119</v>
      </c>
      <c r="B17495" s="25">
        <v>43402</v>
      </c>
      <c r="C17495" t="s">
        <v>1015</v>
      </c>
      <c r="D17495" t="s">
        <v>40</v>
      </c>
      <c r="E17495" s="26">
        <v>880</v>
      </c>
      <c r="G17495" t="s">
        <v>5482</v>
      </c>
    </row>
    <row r="17496" spans="1:7" x14ac:dyDescent="0.25">
      <c r="A17496" s="21" t="s">
        <v>2119</v>
      </c>
      <c r="B17496" s="25">
        <v>43402</v>
      </c>
      <c r="C17496" t="s">
        <v>1015</v>
      </c>
      <c r="D17496" t="s">
        <v>40</v>
      </c>
      <c r="E17496" s="26">
        <v>825</v>
      </c>
      <c r="G17496" t="s">
        <v>5410</v>
      </c>
    </row>
    <row r="17497" spans="1:7" x14ac:dyDescent="0.25">
      <c r="A17497" s="21" t="s">
        <v>2119</v>
      </c>
      <c r="B17497" s="25">
        <v>43402</v>
      </c>
      <c r="C17497" t="s">
        <v>1015</v>
      </c>
      <c r="D17497" t="s">
        <v>3504</v>
      </c>
      <c r="E17497" s="26">
        <v>500</v>
      </c>
      <c r="G17497" t="s">
        <v>4823</v>
      </c>
    </row>
    <row r="17498" spans="1:7" x14ac:dyDescent="0.25">
      <c r="A17498" s="21" t="s">
        <v>2119</v>
      </c>
      <c r="B17498" s="25">
        <v>43402</v>
      </c>
      <c r="C17498" t="s">
        <v>1015</v>
      </c>
      <c r="D17498" t="s">
        <v>4455</v>
      </c>
      <c r="E17498" s="26">
        <v>1500</v>
      </c>
      <c r="G17498" t="s">
        <v>5410</v>
      </c>
    </row>
    <row r="17499" spans="1:7" x14ac:dyDescent="0.25">
      <c r="A17499" s="21" t="s">
        <v>2119</v>
      </c>
      <c r="B17499" s="25">
        <v>43402</v>
      </c>
      <c r="C17499" t="s">
        <v>1015</v>
      </c>
      <c r="D17499" t="s">
        <v>3507</v>
      </c>
      <c r="E17499" s="26">
        <v>3650</v>
      </c>
      <c r="G17499" t="s">
        <v>5326</v>
      </c>
    </row>
    <row r="17500" spans="1:7" x14ac:dyDescent="0.25">
      <c r="A17500" s="21" t="s">
        <v>2119</v>
      </c>
      <c r="B17500" s="25">
        <v>43402</v>
      </c>
      <c r="C17500" t="s">
        <v>1015</v>
      </c>
      <c r="D17500" t="s">
        <v>1487</v>
      </c>
      <c r="E17500" s="26">
        <v>320</v>
      </c>
      <c r="G17500" t="s">
        <v>5612</v>
      </c>
    </row>
    <row r="17501" spans="1:7" x14ac:dyDescent="0.25">
      <c r="A17501" s="21" t="s">
        <v>2119</v>
      </c>
      <c r="B17501" s="25">
        <v>43402</v>
      </c>
      <c r="C17501" t="s">
        <v>21</v>
      </c>
      <c r="D17501" t="s">
        <v>5615</v>
      </c>
      <c r="E17501" s="26">
        <v>-96273.46</v>
      </c>
      <c r="G17501" t="s">
        <v>1006</v>
      </c>
    </row>
    <row r="17502" spans="1:7" x14ac:dyDescent="0.25">
      <c r="A17502" s="21" t="s">
        <v>2119</v>
      </c>
      <c r="B17502" s="25">
        <v>43402</v>
      </c>
      <c r="C17502" t="s">
        <v>1230</v>
      </c>
      <c r="D17502" t="s">
        <v>3709</v>
      </c>
      <c r="F17502" s="26">
        <v>276.05</v>
      </c>
      <c r="G17502" t="s">
        <v>5459</v>
      </c>
    </row>
    <row r="17503" spans="1:7" x14ac:dyDescent="0.25">
      <c r="A17503" s="21" t="s">
        <v>2119</v>
      </c>
      <c r="B17503" s="1">
        <v>43403</v>
      </c>
      <c r="C17503" t="s">
        <v>1230</v>
      </c>
      <c r="D17503" t="s">
        <v>5589</v>
      </c>
      <c r="E17503"/>
      <c r="F17503" s="9">
        <v>947.69</v>
      </c>
      <c r="G17503" t="s">
        <v>5459</v>
      </c>
    </row>
    <row r="17504" spans="1:7" x14ac:dyDescent="0.25">
      <c r="A17504" s="21" t="s">
        <v>2119</v>
      </c>
      <c r="B17504" s="1">
        <v>43403</v>
      </c>
      <c r="C17504" t="s">
        <v>1230</v>
      </c>
      <c r="D17504" t="s">
        <v>5590</v>
      </c>
      <c r="E17504"/>
      <c r="F17504" s="9">
        <v>757.01</v>
      </c>
      <c r="G17504" t="s">
        <v>5577</v>
      </c>
    </row>
    <row r="17505" spans="1:7" x14ac:dyDescent="0.25">
      <c r="A17505" s="21" t="s">
        <v>2119</v>
      </c>
      <c r="B17505" s="25">
        <v>43403</v>
      </c>
      <c r="C17505" t="s">
        <v>1015</v>
      </c>
      <c r="D17505" t="s">
        <v>1487</v>
      </c>
      <c r="E17505" s="26">
        <v>320</v>
      </c>
      <c r="G17505" t="s">
        <v>5612</v>
      </c>
    </row>
    <row r="17506" spans="1:7" x14ac:dyDescent="0.25">
      <c r="A17506" s="21" t="s">
        <v>2119</v>
      </c>
      <c r="B17506" s="1">
        <v>43404</v>
      </c>
      <c r="C17506" t="s">
        <v>1230</v>
      </c>
      <c r="D17506" t="s">
        <v>5591</v>
      </c>
      <c r="E17506"/>
      <c r="F17506" s="9">
        <v>983.72</v>
      </c>
      <c r="G17506" t="s">
        <v>5459</v>
      </c>
    </row>
    <row r="17507" spans="1:7" x14ac:dyDescent="0.25">
      <c r="A17507" s="21" t="s">
        <v>2119</v>
      </c>
      <c r="B17507" s="1">
        <v>43404</v>
      </c>
      <c r="C17507" t="s">
        <v>1230</v>
      </c>
      <c r="D17507" t="s">
        <v>5592</v>
      </c>
      <c r="E17507"/>
      <c r="F17507" s="9">
        <v>459.84</v>
      </c>
      <c r="G17507" t="s">
        <v>5593</v>
      </c>
    </row>
    <row r="17508" spans="1:7" x14ac:dyDescent="0.25">
      <c r="A17508" s="21" t="s">
        <v>2119</v>
      </c>
      <c r="B17508" s="1">
        <v>43404</v>
      </c>
      <c r="C17508" t="s">
        <v>1230</v>
      </c>
      <c r="D17508" t="s">
        <v>5594</v>
      </c>
      <c r="E17508"/>
      <c r="F17508" s="9">
        <v>252.81</v>
      </c>
      <c r="G17508" t="s">
        <v>5577</v>
      </c>
    </row>
    <row r="17509" spans="1:7" x14ac:dyDescent="0.25">
      <c r="A17509" s="21" t="s">
        <v>2119</v>
      </c>
      <c r="B17509" s="1">
        <v>43404</v>
      </c>
      <c r="C17509" t="s">
        <v>1230</v>
      </c>
      <c r="D17509" t="s">
        <v>5595</v>
      </c>
      <c r="E17509"/>
      <c r="F17509" s="9">
        <v>99.49</v>
      </c>
      <c r="G17509" t="s">
        <v>5407</v>
      </c>
    </row>
    <row r="17510" spans="1:7" x14ac:dyDescent="0.25">
      <c r="A17510" s="21" t="s">
        <v>2119</v>
      </c>
      <c r="B17510" s="25">
        <v>43404</v>
      </c>
      <c r="C17510" t="s">
        <v>1015</v>
      </c>
      <c r="D17510" t="s">
        <v>65</v>
      </c>
      <c r="E17510" s="26">
        <v>17900</v>
      </c>
      <c r="G17510" t="s">
        <v>5603</v>
      </c>
    </row>
    <row r="17511" spans="1:7" x14ac:dyDescent="0.25">
      <c r="A17511" s="21" t="s">
        <v>2119</v>
      </c>
      <c r="B17511" s="25">
        <v>43404</v>
      </c>
      <c r="C17511" t="s">
        <v>1230</v>
      </c>
      <c r="D17511" t="s">
        <v>3709</v>
      </c>
      <c r="F17511" s="26">
        <v>505.12</v>
      </c>
      <c r="G17511" t="s">
        <v>5697</v>
      </c>
    </row>
    <row r="17512" spans="1:7" x14ac:dyDescent="0.25">
      <c r="A17512" s="21" t="s">
        <v>2119</v>
      </c>
      <c r="B17512" s="1">
        <v>43405</v>
      </c>
      <c r="C17512" t="s">
        <v>1230</v>
      </c>
      <c r="D17512" t="s">
        <v>5596</v>
      </c>
      <c r="E17512"/>
      <c r="F17512" s="9">
        <v>208.42</v>
      </c>
      <c r="G17512" t="s">
        <v>5593</v>
      </c>
    </row>
    <row r="17513" spans="1:7" x14ac:dyDescent="0.25">
      <c r="A17513" s="21" t="s">
        <v>2119</v>
      </c>
      <c r="B17513" s="1">
        <v>43406</v>
      </c>
      <c r="C17513" t="s">
        <v>1230</v>
      </c>
      <c r="D17513" t="s">
        <v>5597</v>
      </c>
      <c r="E17513"/>
      <c r="F17513" s="9">
        <v>346.7</v>
      </c>
      <c r="G17513" t="s">
        <v>5459</v>
      </c>
    </row>
    <row r="17514" spans="1:7" x14ac:dyDescent="0.25">
      <c r="A17514" s="21" t="s">
        <v>2119</v>
      </c>
      <c r="B17514" s="1">
        <v>43406</v>
      </c>
      <c r="C17514" t="s">
        <v>1230</v>
      </c>
      <c r="D17514" t="s">
        <v>5598</v>
      </c>
      <c r="E17514"/>
      <c r="F17514" s="9">
        <v>570.54</v>
      </c>
      <c r="G17514" t="s">
        <v>5599</v>
      </c>
    </row>
    <row r="17515" spans="1:7" x14ac:dyDescent="0.25">
      <c r="A17515" s="21" t="s">
        <v>2119</v>
      </c>
      <c r="B17515" s="1">
        <v>43406</v>
      </c>
      <c r="C17515" t="s">
        <v>1230</v>
      </c>
      <c r="D17515" t="s">
        <v>5600</v>
      </c>
      <c r="E17515"/>
      <c r="F17515" s="9">
        <v>171.58</v>
      </c>
      <c r="G17515" t="s">
        <v>5424</v>
      </c>
    </row>
    <row r="17516" spans="1:7" x14ac:dyDescent="0.25">
      <c r="A17516" s="21" t="s">
        <v>2119</v>
      </c>
      <c r="B17516" s="1">
        <v>43406</v>
      </c>
      <c r="C17516" t="s">
        <v>6</v>
      </c>
      <c r="D17516"/>
      <c r="E17516"/>
      <c r="F17516" s="9">
        <v>-229.61</v>
      </c>
      <c r="G17516" t="s">
        <v>5577</v>
      </c>
    </row>
    <row r="17517" spans="1:7" x14ac:dyDescent="0.25">
      <c r="A17517" s="21" t="s">
        <v>2119</v>
      </c>
      <c r="B17517" s="1">
        <v>43406</v>
      </c>
      <c r="C17517" t="s">
        <v>1230</v>
      </c>
      <c r="D17517" t="s">
        <v>5601</v>
      </c>
      <c r="E17517"/>
      <c r="F17517" s="9">
        <v>413.49</v>
      </c>
      <c r="G17517" t="s">
        <v>5577</v>
      </c>
    </row>
    <row r="17518" spans="1:7" x14ac:dyDescent="0.25">
      <c r="A17518" s="21" t="s">
        <v>2119</v>
      </c>
      <c r="B17518" s="1">
        <v>43406</v>
      </c>
      <c r="C17518" t="s">
        <v>1230</v>
      </c>
      <c r="D17518" t="s">
        <v>5602</v>
      </c>
      <c r="E17518"/>
      <c r="F17518" s="9">
        <v>142.36000000000001</v>
      </c>
      <c r="G17518" t="s">
        <v>5603</v>
      </c>
    </row>
    <row r="17519" spans="1:7" x14ac:dyDescent="0.25">
      <c r="A17519" s="21" t="s">
        <v>2119</v>
      </c>
      <c r="B17519" s="1">
        <v>43407</v>
      </c>
      <c r="C17519" t="s">
        <v>1230</v>
      </c>
      <c r="D17519" t="s">
        <v>5604</v>
      </c>
      <c r="E17519"/>
      <c r="F17519" s="9">
        <v>744.84</v>
      </c>
      <c r="G17519" t="s">
        <v>5424</v>
      </c>
    </row>
    <row r="17520" spans="1:7" x14ac:dyDescent="0.25">
      <c r="A17520" s="21" t="s">
        <v>2119</v>
      </c>
      <c r="B17520" s="1">
        <v>43409</v>
      </c>
      <c r="C17520" t="s">
        <v>1230</v>
      </c>
      <c r="D17520" t="s">
        <v>5605</v>
      </c>
      <c r="E17520"/>
      <c r="F17520" s="9">
        <v>525.6</v>
      </c>
      <c r="G17520" t="s">
        <v>5459</v>
      </c>
    </row>
    <row r="17521" spans="1:7" x14ac:dyDescent="0.25">
      <c r="A17521" s="21" t="s">
        <v>2119</v>
      </c>
      <c r="B17521" s="25">
        <v>43409</v>
      </c>
      <c r="C17521" t="s">
        <v>1015</v>
      </c>
      <c r="D17521" t="s">
        <v>40</v>
      </c>
      <c r="E17521" s="26">
        <v>1130</v>
      </c>
      <c r="G17521" t="s">
        <v>5424</v>
      </c>
    </row>
    <row r="17522" spans="1:7" x14ac:dyDescent="0.25">
      <c r="A17522" s="21" t="s">
        <v>2119</v>
      </c>
      <c r="B17522" s="25">
        <v>43409</v>
      </c>
      <c r="C17522" t="s">
        <v>1015</v>
      </c>
      <c r="D17522" t="s">
        <v>40</v>
      </c>
      <c r="E17522" s="26">
        <v>5750</v>
      </c>
      <c r="G17522" t="s">
        <v>5459</v>
      </c>
    </row>
    <row r="17523" spans="1:7" x14ac:dyDescent="0.25">
      <c r="A17523" s="21" t="s">
        <v>2119</v>
      </c>
      <c r="B17523" s="25">
        <v>43409</v>
      </c>
      <c r="C17523" t="s">
        <v>1015</v>
      </c>
      <c r="D17523" t="s">
        <v>40</v>
      </c>
      <c r="E17523" s="26">
        <v>840</v>
      </c>
      <c r="G17523" t="s">
        <v>5611</v>
      </c>
    </row>
    <row r="17524" spans="1:7" x14ac:dyDescent="0.25">
      <c r="A17524" s="21" t="s">
        <v>2119</v>
      </c>
      <c r="B17524" s="25">
        <v>43409</v>
      </c>
      <c r="C17524" t="s">
        <v>1015</v>
      </c>
      <c r="D17524" t="s">
        <v>40</v>
      </c>
      <c r="E17524" s="26">
        <v>2500</v>
      </c>
      <c r="G17524" t="s">
        <v>5611</v>
      </c>
    </row>
    <row r="17525" spans="1:7" x14ac:dyDescent="0.25">
      <c r="A17525" s="21" t="s">
        <v>2119</v>
      </c>
      <c r="B17525" s="25">
        <v>43409</v>
      </c>
      <c r="C17525" t="s">
        <v>1015</v>
      </c>
      <c r="D17525" t="s">
        <v>40</v>
      </c>
      <c r="E17525" s="26">
        <v>1100</v>
      </c>
      <c r="G17525" t="s">
        <v>5410</v>
      </c>
    </row>
    <row r="17526" spans="1:7" x14ac:dyDescent="0.25">
      <c r="A17526" s="21" t="s">
        <v>2119</v>
      </c>
      <c r="B17526" s="25">
        <v>43409</v>
      </c>
      <c r="C17526" t="s">
        <v>1015</v>
      </c>
      <c r="D17526" t="s">
        <v>40</v>
      </c>
      <c r="E17526" s="26">
        <v>640</v>
      </c>
      <c r="G17526" t="s">
        <v>6073</v>
      </c>
    </row>
    <row r="17527" spans="1:7" x14ac:dyDescent="0.25">
      <c r="A17527" s="21" t="s">
        <v>2119</v>
      </c>
      <c r="B17527" s="25">
        <v>43409</v>
      </c>
      <c r="C17527" t="s">
        <v>1015</v>
      </c>
      <c r="D17527" t="s">
        <v>1382</v>
      </c>
      <c r="E17527" s="26">
        <v>2500</v>
      </c>
      <c r="G17527" t="s">
        <v>5407</v>
      </c>
    </row>
    <row r="17528" spans="1:7" x14ac:dyDescent="0.25">
      <c r="A17528" s="21" t="s">
        <v>2119</v>
      </c>
      <c r="B17528" s="25">
        <v>43409</v>
      </c>
      <c r="C17528" t="s">
        <v>1015</v>
      </c>
      <c r="D17528" t="s">
        <v>1382</v>
      </c>
      <c r="E17528" s="26">
        <v>2500</v>
      </c>
      <c r="G17528" t="s">
        <v>4974</v>
      </c>
    </row>
    <row r="17529" spans="1:7" x14ac:dyDescent="0.25">
      <c r="A17529" s="21" t="s">
        <v>2119</v>
      </c>
      <c r="B17529" s="25">
        <v>43409</v>
      </c>
      <c r="C17529" t="s">
        <v>1015</v>
      </c>
      <c r="D17529" t="s">
        <v>1382</v>
      </c>
      <c r="E17529" s="26">
        <v>2500</v>
      </c>
      <c r="G17529" t="s">
        <v>5405</v>
      </c>
    </row>
    <row r="17530" spans="1:7" x14ac:dyDescent="0.25">
      <c r="A17530" s="21" t="s">
        <v>2119</v>
      </c>
      <c r="B17530" s="25">
        <v>43409</v>
      </c>
      <c r="C17530" t="s">
        <v>1015</v>
      </c>
      <c r="D17530" t="s">
        <v>1382</v>
      </c>
      <c r="E17530" s="26">
        <v>2500</v>
      </c>
      <c r="G17530" t="s">
        <v>5482</v>
      </c>
    </row>
    <row r="17531" spans="1:7" x14ac:dyDescent="0.25">
      <c r="A17531" s="21" t="s">
        <v>2119</v>
      </c>
      <c r="B17531" s="25">
        <v>43409</v>
      </c>
      <c r="C17531" t="s">
        <v>1015</v>
      </c>
      <c r="D17531" t="s">
        <v>1382</v>
      </c>
      <c r="E17531" s="26">
        <v>2000</v>
      </c>
      <c r="G17531" t="s">
        <v>5407</v>
      </c>
    </row>
    <row r="17532" spans="1:7" x14ac:dyDescent="0.25">
      <c r="A17532" s="21" t="s">
        <v>2119</v>
      </c>
      <c r="B17532" s="25">
        <v>43409</v>
      </c>
      <c r="C17532" t="s">
        <v>1015</v>
      </c>
      <c r="D17532" t="s">
        <v>1382</v>
      </c>
      <c r="E17532" s="26">
        <v>2000</v>
      </c>
      <c r="G17532" t="s">
        <v>4974</v>
      </c>
    </row>
    <row r="17533" spans="1:7" x14ac:dyDescent="0.25">
      <c r="A17533" s="21" t="s">
        <v>2119</v>
      </c>
      <c r="B17533" s="25">
        <v>43409</v>
      </c>
      <c r="C17533" t="s">
        <v>1015</v>
      </c>
      <c r="D17533" t="s">
        <v>1382</v>
      </c>
      <c r="E17533" s="26">
        <v>500</v>
      </c>
      <c r="G17533" t="s">
        <v>5405</v>
      </c>
    </row>
    <row r="17534" spans="1:7" x14ac:dyDescent="0.25">
      <c r="A17534" s="21" t="s">
        <v>2119</v>
      </c>
      <c r="B17534" s="25">
        <v>43409</v>
      </c>
      <c r="C17534" t="s">
        <v>1015</v>
      </c>
      <c r="D17534" t="s">
        <v>1382</v>
      </c>
      <c r="E17534" s="26">
        <v>500</v>
      </c>
      <c r="G17534" t="s">
        <v>5482</v>
      </c>
    </row>
    <row r="17535" spans="1:7" x14ac:dyDescent="0.25">
      <c r="A17535" s="21" t="s">
        <v>2119</v>
      </c>
      <c r="B17535" s="25">
        <v>43409</v>
      </c>
      <c r="C17535" t="s">
        <v>1015</v>
      </c>
      <c r="D17535" t="s">
        <v>3504</v>
      </c>
      <c r="E17535" s="26">
        <v>1600</v>
      </c>
      <c r="G17535" t="s">
        <v>5593</v>
      </c>
    </row>
    <row r="17536" spans="1:7" x14ac:dyDescent="0.25">
      <c r="A17536" s="21" t="s">
        <v>2119</v>
      </c>
      <c r="B17536" s="25">
        <v>43409</v>
      </c>
      <c r="C17536" t="s">
        <v>1015</v>
      </c>
      <c r="D17536" t="s">
        <v>3002</v>
      </c>
      <c r="E17536" s="26">
        <v>800</v>
      </c>
      <c r="G17536" t="s">
        <v>5612</v>
      </c>
    </row>
    <row r="17537" spans="1:7" x14ac:dyDescent="0.25">
      <c r="A17537" s="21" t="s">
        <v>2119</v>
      </c>
      <c r="B17537" s="1">
        <v>43410</v>
      </c>
      <c r="C17537" t="s">
        <v>1230</v>
      </c>
      <c r="D17537" t="s">
        <v>5606</v>
      </c>
      <c r="E17537"/>
      <c r="F17537" s="9">
        <v>624.46</v>
      </c>
      <c r="G17537" t="s">
        <v>5407</v>
      </c>
    </row>
    <row r="17538" spans="1:7" x14ac:dyDescent="0.25">
      <c r="A17538" s="21" t="s">
        <v>2119</v>
      </c>
      <c r="B17538" s="1">
        <v>43410</v>
      </c>
      <c r="C17538" t="s">
        <v>1230</v>
      </c>
      <c r="D17538" t="s">
        <v>5606</v>
      </c>
      <c r="E17538"/>
      <c r="F17538" s="9">
        <v>624.46</v>
      </c>
      <c r="G17538" t="s">
        <v>4974</v>
      </c>
    </row>
    <row r="17539" spans="1:7" x14ac:dyDescent="0.25">
      <c r="A17539" s="21" t="s">
        <v>2119</v>
      </c>
      <c r="B17539" s="25">
        <v>43410</v>
      </c>
      <c r="C17539" t="s">
        <v>1015</v>
      </c>
      <c r="D17539" t="s">
        <v>1487</v>
      </c>
      <c r="E17539" s="26">
        <v>320</v>
      </c>
      <c r="G17539" t="s">
        <v>5612</v>
      </c>
    </row>
    <row r="17540" spans="1:7" x14ac:dyDescent="0.25">
      <c r="A17540" s="21" t="s">
        <v>2119</v>
      </c>
      <c r="B17540" s="25">
        <v>43410</v>
      </c>
      <c r="C17540" t="s">
        <v>1015</v>
      </c>
      <c r="D17540" t="s">
        <v>1487</v>
      </c>
      <c r="E17540" s="26">
        <v>320</v>
      </c>
      <c r="G17540" t="s">
        <v>5612</v>
      </c>
    </row>
    <row r="17541" spans="1:7" x14ac:dyDescent="0.25">
      <c r="A17541" s="21" t="s">
        <v>2119</v>
      </c>
      <c r="B17541" s="25">
        <v>43410</v>
      </c>
      <c r="C17541" t="s">
        <v>1015</v>
      </c>
      <c r="D17541" t="s">
        <v>1487</v>
      </c>
      <c r="E17541" s="26">
        <v>320</v>
      </c>
      <c r="G17541" t="s">
        <v>5695</v>
      </c>
    </row>
    <row r="17542" spans="1:7" x14ac:dyDescent="0.25">
      <c r="A17542" s="21" t="s">
        <v>2119</v>
      </c>
      <c r="B17542" s="25">
        <v>43410</v>
      </c>
      <c r="C17542" t="s">
        <v>1015</v>
      </c>
      <c r="D17542" t="s">
        <v>1487</v>
      </c>
      <c r="E17542" s="26">
        <v>320</v>
      </c>
      <c r="G17542" t="s">
        <v>5695</v>
      </c>
    </row>
    <row r="17543" spans="1:7" x14ac:dyDescent="0.25">
      <c r="A17543" s="21" t="s">
        <v>2119</v>
      </c>
      <c r="B17543" s="1">
        <v>43411</v>
      </c>
      <c r="C17543" t="s">
        <v>1230</v>
      </c>
      <c r="D17543" t="s">
        <v>5607</v>
      </c>
      <c r="E17543"/>
      <c r="F17543" s="9">
        <v>57.34</v>
      </c>
      <c r="G17543" t="s">
        <v>5407</v>
      </c>
    </row>
    <row r="17544" spans="1:7" x14ac:dyDescent="0.25">
      <c r="A17544" s="21" t="s">
        <v>2119</v>
      </c>
      <c r="B17544" s="1">
        <v>43411</v>
      </c>
      <c r="C17544" t="s">
        <v>1230</v>
      </c>
      <c r="D17544" t="s">
        <v>5607</v>
      </c>
      <c r="E17544"/>
      <c r="F17544" s="9">
        <v>57.34</v>
      </c>
      <c r="G17544" t="s">
        <v>4974</v>
      </c>
    </row>
    <row r="17545" spans="1:7" x14ac:dyDescent="0.25">
      <c r="A17545" s="21" t="s">
        <v>2119</v>
      </c>
      <c r="B17545" s="1">
        <v>43411</v>
      </c>
      <c r="C17545" t="s">
        <v>1230</v>
      </c>
      <c r="D17545" t="s">
        <v>5686</v>
      </c>
      <c r="E17545"/>
      <c r="F17545" s="9">
        <v>172.95</v>
      </c>
      <c r="G17545" t="s">
        <v>5459</v>
      </c>
    </row>
    <row r="17546" spans="1:7" x14ac:dyDescent="0.25">
      <c r="A17546" s="21" t="s">
        <v>2119</v>
      </c>
      <c r="B17546" s="1">
        <v>43411</v>
      </c>
      <c r="C17546" t="s">
        <v>6</v>
      </c>
      <c r="D17546" t="s">
        <v>5687</v>
      </c>
      <c r="E17546"/>
      <c r="F17546" s="9">
        <v>841.46</v>
      </c>
      <c r="G17546" t="s">
        <v>68</v>
      </c>
    </row>
    <row r="17547" spans="1:7" x14ac:dyDescent="0.25">
      <c r="A17547" s="21" t="s">
        <v>2119</v>
      </c>
      <c r="B17547" s="1">
        <v>43411</v>
      </c>
      <c r="C17547" t="s">
        <v>1230</v>
      </c>
      <c r="D17547" t="s">
        <v>5688</v>
      </c>
      <c r="E17547"/>
      <c r="F17547" s="9">
        <v>347.2</v>
      </c>
      <c r="G17547" t="s">
        <v>3303</v>
      </c>
    </row>
    <row r="17548" spans="1:7" x14ac:dyDescent="0.25">
      <c r="A17548" s="21" t="s">
        <v>2119</v>
      </c>
      <c r="B17548" s="1">
        <v>43411</v>
      </c>
      <c r="C17548" t="s">
        <v>1230</v>
      </c>
      <c r="D17548" t="s">
        <v>5689</v>
      </c>
      <c r="E17548"/>
      <c r="F17548" s="9">
        <v>1870.55</v>
      </c>
      <c r="G17548" t="s">
        <v>6073</v>
      </c>
    </row>
    <row r="17549" spans="1:7" x14ac:dyDescent="0.25">
      <c r="A17549" s="21" t="s">
        <v>2119</v>
      </c>
      <c r="B17549" s="1">
        <v>43411</v>
      </c>
      <c r="C17549" t="s">
        <v>1230</v>
      </c>
      <c r="D17549" t="s">
        <v>5690</v>
      </c>
      <c r="E17549"/>
      <c r="F17549" s="9">
        <v>1870.55</v>
      </c>
      <c r="G17549" t="s">
        <v>5410</v>
      </c>
    </row>
    <row r="17550" spans="1:7" x14ac:dyDescent="0.25">
      <c r="A17550" s="21" t="s">
        <v>2119</v>
      </c>
      <c r="B17550" s="25">
        <v>43411</v>
      </c>
      <c r="C17550" t="s">
        <v>1015</v>
      </c>
      <c r="D17550" t="s">
        <v>1487</v>
      </c>
      <c r="E17550" s="26">
        <v>320</v>
      </c>
      <c r="G17550" t="s">
        <v>2734</v>
      </c>
    </row>
    <row r="17551" spans="1:7" x14ac:dyDescent="0.25">
      <c r="A17551" s="21" t="s">
        <v>2119</v>
      </c>
      <c r="B17551" s="25">
        <v>43411</v>
      </c>
      <c r="C17551" t="s">
        <v>1015</v>
      </c>
      <c r="D17551" t="s">
        <v>1300</v>
      </c>
      <c r="E17551" s="26">
        <v>41.34</v>
      </c>
      <c r="G17551" t="s">
        <v>2734</v>
      </c>
    </row>
    <row r="17552" spans="1:7" x14ac:dyDescent="0.25">
      <c r="A17552" s="21" t="s">
        <v>2119</v>
      </c>
      <c r="B17552" s="25">
        <v>43411</v>
      </c>
      <c r="C17552" t="s">
        <v>1015</v>
      </c>
      <c r="D17552" t="s">
        <v>3002</v>
      </c>
      <c r="E17552" s="26">
        <v>1000</v>
      </c>
      <c r="G17552" t="s">
        <v>136</v>
      </c>
    </row>
    <row r="17553" spans="1:7" x14ac:dyDescent="0.25">
      <c r="A17553" s="21" t="s">
        <v>2119</v>
      </c>
      <c r="B17553" s="1">
        <v>43412</v>
      </c>
      <c r="C17553" t="s">
        <v>1230</v>
      </c>
      <c r="D17553" t="s">
        <v>5683</v>
      </c>
      <c r="E17553"/>
      <c r="F17553" s="9">
        <v>321.45</v>
      </c>
      <c r="G17553" t="s">
        <v>5593</v>
      </c>
    </row>
    <row r="17554" spans="1:7" x14ac:dyDescent="0.25">
      <c r="A17554" s="21" t="s">
        <v>2119</v>
      </c>
      <c r="B17554" s="1">
        <v>43412</v>
      </c>
      <c r="C17554" t="s">
        <v>1230</v>
      </c>
      <c r="D17554" t="s">
        <v>5684</v>
      </c>
      <c r="E17554"/>
      <c r="F17554" s="9">
        <v>110.43</v>
      </c>
      <c r="G17554" t="s">
        <v>3303</v>
      </c>
    </row>
    <row r="17555" spans="1:7" x14ac:dyDescent="0.25">
      <c r="A17555" s="21" t="s">
        <v>2119</v>
      </c>
      <c r="B17555" s="1">
        <v>43412</v>
      </c>
      <c r="C17555" t="s">
        <v>1230</v>
      </c>
      <c r="D17555" t="s">
        <v>5685</v>
      </c>
      <c r="E17555"/>
      <c r="F17555" s="9">
        <v>244.68</v>
      </c>
      <c r="G17555" t="s">
        <v>3303</v>
      </c>
    </row>
    <row r="17556" spans="1:7" x14ac:dyDescent="0.25">
      <c r="A17556" s="21" t="s">
        <v>2119</v>
      </c>
      <c r="B17556" s="25">
        <v>43412</v>
      </c>
      <c r="C17556" t="s">
        <v>1015</v>
      </c>
      <c r="D17556" t="s">
        <v>3002</v>
      </c>
      <c r="E17556" s="26">
        <v>800</v>
      </c>
      <c r="G17556" t="s">
        <v>5603</v>
      </c>
    </row>
    <row r="17557" spans="1:7" x14ac:dyDescent="0.25">
      <c r="A17557" t="s">
        <v>2119</v>
      </c>
      <c r="B17557" s="25">
        <v>43412</v>
      </c>
      <c r="C17557" t="s">
        <v>21</v>
      </c>
      <c r="D17557" t="s">
        <v>1300</v>
      </c>
      <c r="E17557" s="26">
        <v>135</v>
      </c>
      <c r="G17557" t="s">
        <v>68</v>
      </c>
    </row>
    <row r="17558" spans="1:7" x14ac:dyDescent="0.25">
      <c r="A17558" t="s">
        <v>2119</v>
      </c>
      <c r="B17558" s="25">
        <v>43412</v>
      </c>
      <c r="C17558" t="s">
        <v>21</v>
      </c>
      <c r="D17558" t="s">
        <v>1300</v>
      </c>
      <c r="E17558" s="26">
        <v>99</v>
      </c>
      <c r="G17558" t="s">
        <v>386</v>
      </c>
    </row>
    <row r="17559" spans="1:7" x14ac:dyDescent="0.25">
      <c r="A17559" s="21" t="s">
        <v>2119</v>
      </c>
      <c r="B17559" s="25">
        <v>43412</v>
      </c>
      <c r="C17559" t="s">
        <v>1230</v>
      </c>
      <c r="D17559" t="s">
        <v>3709</v>
      </c>
      <c r="F17559" s="26">
        <v>246.35</v>
      </c>
      <c r="G17559" t="s">
        <v>5407</v>
      </c>
    </row>
    <row r="17560" spans="1:7" x14ac:dyDescent="0.25">
      <c r="A17560" s="21" t="s">
        <v>2119</v>
      </c>
      <c r="B17560" s="25">
        <v>43412</v>
      </c>
      <c r="C17560" t="s">
        <v>1230</v>
      </c>
      <c r="D17560" t="s">
        <v>3709</v>
      </c>
      <c r="F17560" s="26">
        <v>246.35</v>
      </c>
      <c r="G17560" t="s">
        <v>4974</v>
      </c>
    </row>
    <row r="17561" spans="1:7" x14ac:dyDescent="0.25">
      <c r="A17561" s="21" t="s">
        <v>2119</v>
      </c>
      <c r="B17561" s="1">
        <v>43413</v>
      </c>
      <c r="C17561" t="s">
        <v>1230</v>
      </c>
      <c r="D17561" t="s">
        <v>5680</v>
      </c>
      <c r="E17561"/>
      <c r="F17561" s="9">
        <v>323.04000000000002</v>
      </c>
      <c r="G17561" t="s">
        <v>5593</v>
      </c>
    </row>
    <row r="17562" spans="1:7" x14ac:dyDescent="0.25">
      <c r="A17562" s="21" t="s">
        <v>2119</v>
      </c>
      <c r="B17562" s="1">
        <v>43413</v>
      </c>
      <c r="C17562" t="s">
        <v>6</v>
      </c>
      <c r="D17562" t="s">
        <v>5681</v>
      </c>
      <c r="E17562"/>
      <c r="F17562" s="9">
        <v>428.01</v>
      </c>
      <c r="G17562" t="s">
        <v>287</v>
      </c>
    </row>
    <row r="17563" spans="1:7" x14ac:dyDescent="0.25">
      <c r="A17563" s="21" t="s">
        <v>2119</v>
      </c>
      <c r="B17563" s="1">
        <v>43413</v>
      </c>
      <c r="C17563" t="s">
        <v>1230</v>
      </c>
      <c r="D17563" t="s">
        <v>5682</v>
      </c>
      <c r="E17563"/>
      <c r="F17563" s="9">
        <v>221.25</v>
      </c>
      <c r="G17563" t="s">
        <v>5407</v>
      </c>
    </row>
    <row r="17564" spans="1:7" x14ac:dyDescent="0.25">
      <c r="A17564" s="21" t="s">
        <v>2119</v>
      </c>
      <c r="B17564" s="1">
        <v>43413</v>
      </c>
      <c r="C17564" t="s">
        <v>1230</v>
      </c>
      <c r="D17564" t="s">
        <v>5682</v>
      </c>
      <c r="E17564"/>
      <c r="F17564" s="9">
        <v>221.25</v>
      </c>
      <c r="G17564" t="s">
        <v>4974</v>
      </c>
    </row>
    <row r="17565" spans="1:7" x14ac:dyDescent="0.25">
      <c r="A17565" s="21" t="s">
        <v>2119</v>
      </c>
      <c r="B17565" s="25">
        <v>43413</v>
      </c>
      <c r="C17565" t="s">
        <v>1015</v>
      </c>
      <c r="D17565" t="s">
        <v>3002</v>
      </c>
      <c r="E17565" s="26">
        <v>800</v>
      </c>
      <c r="G17565" t="s">
        <v>5603</v>
      </c>
    </row>
    <row r="17566" spans="1:7" x14ac:dyDescent="0.25">
      <c r="A17566" s="21" t="s">
        <v>2119</v>
      </c>
      <c r="B17566" s="25">
        <v>43413</v>
      </c>
      <c r="C17566" t="s">
        <v>21</v>
      </c>
      <c r="D17566" t="s">
        <v>1018</v>
      </c>
      <c r="E17566" s="26">
        <v>135</v>
      </c>
      <c r="G17566" t="s">
        <v>2734</v>
      </c>
    </row>
    <row r="17567" spans="1:7" x14ac:dyDescent="0.25">
      <c r="A17567" s="21" t="s">
        <v>2119</v>
      </c>
      <c r="B17567" s="1">
        <v>43414</v>
      </c>
      <c r="C17567" t="s">
        <v>1230</v>
      </c>
      <c r="D17567" t="s">
        <v>5677</v>
      </c>
      <c r="E17567"/>
      <c r="F17567" s="9">
        <v>74.569999999999993</v>
      </c>
      <c r="G17567" t="s">
        <v>5645</v>
      </c>
    </row>
    <row r="17568" spans="1:7" x14ac:dyDescent="0.25">
      <c r="A17568" s="21" t="s">
        <v>2119</v>
      </c>
      <c r="B17568" s="1">
        <v>43414</v>
      </c>
      <c r="C17568" t="s">
        <v>1230</v>
      </c>
      <c r="D17568" t="s">
        <v>5678</v>
      </c>
      <c r="E17568"/>
      <c r="F17568" s="9">
        <v>105.79</v>
      </c>
      <c r="G17568" t="s">
        <v>3303</v>
      </c>
    </row>
    <row r="17569" spans="1:7" x14ac:dyDescent="0.25">
      <c r="A17569" s="21" t="s">
        <v>2119</v>
      </c>
      <c r="B17569" s="1">
        <v>43414</v>
      </c>
      <c r="C17569" t="s">
        <v>1230</v>
      </c>
      <c r="D17569" t="s">
        <v>5679</v>
      </c>
      <c r="E17569"/>
      <c r="F17569" s="9">
        <v>1935.58</v>
      </c>
      <c r="G17569" t="s">
        <v>5326</v>
      </c>
    </row>
    <row r="17570" spans="1:7" x14ac:dyDescent="0.25">
      <c r="A17570" s="21" t="s">
        <v>2119</v>
      </c>
      <c r="B17570" s="1">
        <v>43416</v>
      </c>
      <c r="C17570" t="s">
        <v>1230</v>
      </c>
      <c r="D17570" t="s">
        <v>5675</v>
      </c>
      <c r="E17570"/>
      <c r="F17570" s="9">
        <v>111.53</v>
      </c>
      <c r="G17570" t="s">
        <v>5631</v>
      </c>
    </row>
    <row r="17571" spans="1:7" x14ac:dyDescent="0.25">
      <c r="A17571" s="21" t="s">
        <v>2119</v>
      </c>
      <c r="B17571" s="1">
        <v>43416</v>
      </c>
      <c r="C17571" t="s">
        <v>1230</v>
      </c>
      <c r="D17571" t="s">
        <v>299</v>
      </c>
      <c r="E17571"/>
      <c r="F17571" s="9">
        <v>-105.74</v>
      </c>
      <c r="G17571" t="s">
        <v>5405</v>
      </c>
    </row>
    <row r="17572" spans="1:7" x14ac:dyDescent="0.25">
      <c r="A17572" s="21" t="s">
        <v>2119</v>
      </c>
      <c r="B17572" s="1">
        <v>43416</v>
      </c>
      <c r="C17572" t="s">
        <v>1230</v>
      </c>
      <c r="D17572" t="s">
        <v>5676</v>
      </c>
      <c r="E17572"/>
      <c r="F17572" s="9">
        <v>840.03</v>
      </c>
      <c r="G17572" t="s">
        <v>5405</v>
      </c>
    </row>
    <row r="17573" spans="1:7" x14ac:dyDescent="0.25">
      <c r="A17573" s="21" t="s">
        <v>2119</v>
      </c>
      <c r="B17573" s="1">
        <v>43417</v>
      </c>
      <c r="C17573" t="s">
        <v>1230</v>
      </c>
      <c r="D17573" t="s">
        <v>5671</v>
      </c>
      <c r="E17573"/>
      <c r="F17573" s="9">
        <v>552.71</v>
      </c>
      <c r="G17573" t="s">
        <v>5405</v>
      </c>
    </row>
    <row r="17574" spans="1:7" x14ac:dyDescent="0.25">
      <c r="A17574" s="21" t="s">
        <v>2119</v>
      </c>
      <c r="B17574" s="1">
        <v>43417</v>
      </c>
      <c r="C17574" t="s">
        <v>1230</v>
      </c>
      <c r="D17574" t="s">
        <v>5672</v>
      </c>
      <c r="E17574"/>
      <c r="F17574" s="9">
        <v>1203.8399999999999</v>
      </c>
      <c r="G17574" t="s">
        <v>5459</v>
      </c>
    </row>
    <row r="17575" spans="1:7" x14ac:dyDescent="0.25">
      <c r="A17575" s="21" t="s">
        <v>2119</v>
      </c>
      <c r="B17575" s="1">
        <v>43417</v>
      </c>
      <c r="C17575" t="s">
        <v>1230</v>
      </c>
      <c r="D17575" t="s">
        <v>5673</v>
      </c>
      <c r="E17575"/>
      <c r="F17575" s="9">
        <v>280.95999999999998</v>
      </c>
      <c r="G17575" t="s">
        <v>5042</v>
      </c>
    </row>
    <row r="17576" spans="1:7" x14ac:dyDescent="0.25">
      <c r="A17576" s="21" t="s">
        <v>2119</v>
      </c>
      <c r="B17576" s="1">
        <v>43417</v>
      </c>
      <c r="C17576" t="s">
        <v>1230</v>
      </c>
      <c r="D17576" t="s">
        <v>5674</v>
      </c>
      <c r="E17576"/>
      <c r="F17576" s="9">
        <v>138.41999999999999</v>
      </c>
      <c r="G17576" t="s">
        <v>5405</v>
      </c>
    </row>
    <row r="17577" spans="1:7" x14ac:dyDescent="0.25">
      <c r="A17577" s="21" t="s">
        <v>2119</v>
      </c>
      <c r="B17577" s="25">
        <v>43417</v>
      </c>
      <c r="C17577" t="s">
        <v>1015</v>
      </c>
      <c r="D17577" t="s">
        <v>3002</v>
      </c>
      <c r="E17577" s="26">
        <v>450</v>
      </c>
      <c r="G17577" t="s">
        <v>5603</v>
      </c>
    </row>
    <row r="17578" spans="1:7" x14ac:dyDescent="0.25">
      <c r="A17578" s="21" t="s">
        <v>2119</v>
      </c>
      <c r="B17578" s="25">
        <v>43417</v>
      </c>
      <c r="C17578" t="s">
        <v>1015</v>
      </c>
      <c r="D17578" t="s">
        <v>3002</v>
      </c>
      <c r="E17578" s="26">
        <v>500</v>
      </c>
      <c r="G17578" t="s">
        <v>5603</v>
      </c>
    </row>
    <row r="17579" spans="1:7" x14ac:dyDescent="0.25">
      <c r="A17579" s="21" t="s">
        <v>2119</v>
      </c>
      <c r="B17579" s="25">
        <v>43417</v>
      </c>
      <c r="C17579" t="s">
        <v>1015</v>
      </c>
      <c r="D17579" t="s">
        <v>1173</v>
      </c>
      <c r="E17579" s="26">
        <v>250</v>
      </c>
      <c r="G17579" t="s">
        <v>5405</v>
      </c>
    </row>
    <row r="17580" spans="1:7" x14ac:dyDescent="0.25">
      <c r="A17580" s="21" t="s">
        <v>2119</v>
      </c>
      <c r="B17580" s="25">
        <v>43417</v>
      </c>
      <c r="C17580" t="s">
        <v>1015</v>
      </c>
      <c r="D17580" t="s">
        <v>1173</v>
      </c>
      <c r="E17580" s="26">
        <v>250</v>
      </c>
      <c r="G17580" t="s">
        <v>5482</v>
      </c>
    </row>
    <row r="17581" spans="1:7" x14ac:dyDescent="0.25">
      <c r="A17581" s="21" t="s">
        <v>2119</v>
      </c>
      <c r="B17581" s="25">
        <v>43417</v>
      </c>
      <c r="C17581" t="s">
        <v>1015</v>
      </c>
      <c r="D17581" t="s">
        <v>5691</v>
      </c>
      <c r="E17581" s="26">
        <v>200</v>
      </c>
      <c r="G17581" t="s">
        <v>1787</v>
      </c>
    </row>
    <row r="17582" spans="1:7" x14ac:dyDescent="0.25">
      <c r="A17582" s="21" t="s">
        <v>2119</v>
      </c>
      <c r="B17582" s="25">
        <v>43417</v>
      </c>
      <c r="C17582" t="s">
        <v>1015</v>
      </c>
      <c r="D17582" t="s">
        <v>4455</v>
      </c>
      <c r="E17582" s="26">
        <v>2000</v>
      </c>
      <c r="G17582" t="s">
        <v>5407</v>
      </c>
    </row>
    <row r="17583" spans="1:7" x14ac:dyDescent="0.25">
      <c r="A17583" s="21" t="s">
        <v>2119</v>
      </c>
      <c r="B17583" s="25">
        <v>43417</v>
      </c>
      <c r="C17583" t="s">
        <v>1015</v>
      </c>
      <c r="D17583" t="s">
        <v>4455</v>
      </c>
      <c r="E17583" s="26">
        <v>2000</v>
      </c>
      <c r="G17583" t="s">
        <v>4974</v>
      </c>
    </row>
    <row r="17584" spans="1:7" x14ac:dyDescent="0.25">
      <c r="A17584" s="21" t="s">
        <v>2119</v>
      </c>
      <c r="B17584" s="25">
        <v>43417</v>
      </c>
      <c r="C17584" t="s">
        <v>1015</v>
      </c>
      <c r="D17584" t="s">
        <v>292</v>
      </c>
      <c r="E17584" s="26">
        <v>1475</v>
      </c>
      <c r="G17584" t="s">
        <v>4849</v>
      </c>
    </row>
    <row r="17585" spans="1:7" x14ac:dyDescent="0.25">
      <c r="A17585" s="21" t="s">
        <v>2119</v>
      </c>
      <c r="B17585" s="25">
        <v>43417</v>
      </c>
      <c r="C17585" t="s">
        <v>1015</v>
      </c>
      <c r="D17585" t="s">
        <v>292</v>
      </c>
      <c r="E17585" s="26">
        <v>1240</v>
      </c>
      <c r="G17585" t="s">
        <v>4859</v>
      </c>
    </row>
    <row r="17586" spans="1:7" x14ac:dyDescent="0.25">
      <c r="A17586" s="21" t="s">
        <v>2119</v>
      </c>
      <c r="B17586" s="25">
        <v>43417</v>
      </c>
      <c r="C17586" t="s">
        <v>1015</v>
      </c>
      <c r="D17586" t="s">
        <v>292</v>
      </c>
      <c r="E17586" s="26">
        <v>2360</v>
      </c>
      <c r="G17586" t="s">
        <v>4823</v>
      </c>
    </row>
    <row r="17587" spans="1:7" x14ac:dyDescent="0.25">
      <c r="A17587" s="21" t="s">
        <v>2119</v>
      </c>
      <c r="B17587" s="25">
        <v>43417</v>
      </c>
      <c r="C17587" t="s">
        <v>1015</v>
      </c>
      <c r="D17587" t="s">
        <v>292</v>
      </c>
      <c r="E17587" s="26">
        <v>1270</v>
      </c>
      <c r="G17587" t="s">
        <v>5038</v>
      </c>
    </row>
    <row r="17588" spans="1:7" x14ac:dyDescent="0.25">
      <c r="A17588" s="21" t="s">
        <v>2119</v>
      </c>
      <c r="B17588" s="25">
        <v>43417</v>
      </c>
      <c r="C17588" t="s">
        <v>1015</v>
      </c>
      <c r="D17588" t="s">
        <v>292</v>
      </c>
      <c r="E17588" s="26">
        <v>4060</v>
      </c>
      <c r="G17588" t="s">
        <v>5482</v>
      </c>
    </row>
    <row r="17589" spans="1:7" x14ac:dyDescent="0.25">
      <c r="A17589" s="21" t="s">
        <v>2119</v>
      </c>
      <c r="B17589" s="25">
        <v>43417</v>
      </c>
      <c r="C17589" t="s">
        <v>1015</v>
      </c>
      <c r="D17589" t="s">
        <v>292</v>
      </c>
      <c r="E17589" s="26">
        <v>1680</v>
      </c>
      <c r="G17589" t="s">
        <v>4944</v>
      </c>
    </row>
    <row r="17590" spans="1:7" x14ac:dyDescent="0.25">
      <c r="A17590" s="21" t="s">
        <v>2119</v>
      </c>
      <c r="B17590" s="25">
        <v>43417</v>
      </c>
      <c r="C17590" t="s">
        <v>1015</v>
      </c>
      <c r="D17590" t="s">
        <v>292</v>
      </c>
      <c r="E17590" s="26">
        <v>640</v>
      </c>
      <c r="G17590" t="s">
        <v>3004</v>
      </c>
    </row>
    <row r="17591" spans="1:7" x14ac:dyDescent="0.25">
      <c r="A17591" s="21" t="s">
        <v>2119</v>
      </c>
      <c r="B17591" s="25">
        <v>43417</v>
      </c>
      <c r="C17591" t="s">
        <v>1015</v>
      </c>
      <c r="D17591" t="s">
        <v>292</v>
      </c>
      <c r="E17591" s="26">
        <v>3640</v>
      </c>
      <c r="G17591" t="s">
        <v>5405</v>
      </c>
    </row>
    <row r="17592" spans="1:7" x14ac:dyDescent="0.25">
      <c r="A17592" s="21" t="s">
        <v>2119</v>
      </c>
      <c r="B17592" s="25">
        <v>43417</v>
      </c>
      <c r="C17592" t="s">
        <v>1015</v>
      </c>
      <c r="D17592" t="s">
        <v>292</v>
      </c>
      <c r="E17592" s="26">
        <v>2200</v>
      </c>
      <c r="G17592" t="s">
        <v>3326</v>
      </c>
    </row>
    <row r="17593" spans="1:7" x14ac:dyDescent="0.25">
      <c r="A17593" s="21" t="s">
        <v>2119</v>
      </c>
      <c r="B17593" s="25">
        <v>43417</v>
      </c>
      <c r="C17593" t="s">
        <v>21</v>
      </c>
      <c r="D17593" t="s">
        <v>1018</v>
      </c>
      <c r="E17593" s="26">
        <v>135</v>
      </c>
      <c r="G17593" t="s">
        <v>2734</v>
      </c>
    </row>
    <row r="17594" spans="1:7" x14ac:dyDescent="0.25">
      <c r="A17594" s="21" t="s">
        <v>2119</v>
      </c>
      <c r="B17594" s="25">
        <v>43417</v>
      </c>
      <c r="C17594" t="s">
        <v>21</v>
      </c>
      <c r="D17594" t="s">
        <v>1018</v>
      </c>
      <c r="E17594" s="26">
        <v>250</v>
      </c>
      <c r="G17594" t="s">
        <v>5693</v>
      </c>
    </row>
    <row r="17595" spans="1:7" x14ac:dyDescent="0.25">
      <c r="A17595" s="21" t="s">
        <v>2119</v>
      </c>
      <c r="B17595" s="1">
        <v>43418</v>
      </c>
      <c r="C17595" t="s">
        <v>1230</v>
      </c>
      <c r="D17595" t="s">
        <v>5662</v>
      </c>
      <c r="E17595"/>
      <c r="F17595" s="9">
        <v>262.17</v>
      </c>
      <c r="G17595" t="s">
        <v>5042</v>
      </c>
    </row>
    <row r="17596" spans="1:7" x14ac:dyDescent="0.25">
      <c r="A17596" s="21" t="s">
        <v>2119</v>
      </c>
      <c r="B17596" s="1">
        <v>43418</v>
      </c>
      <c r="C17596" t="s">
        <v>1230</v>
      </c>
      <c r="D17596" t="s">
        <v>5663</v>
      </c>
      <c r="E17596"/>
      <c r="F17596" s="9">
        <v>199.13</v>
      </c>
      <c r="G17596" t="s">
        <v>5459</v>
      </c>
    </row>
    <row r="17597" spans="1:7" x14ac:dyDescent="0.25">
      <c r="A17597" s="21" t="s">
        <v>2119</v>
      </c>
      <c r="B17597" s="1">
        <v>43418</v>
      </c>
      <c r="C17597" t="s">
        <v>1230</v>
      </c>
      <c r="D17597" t="s">
        <v>5664</v>
      </c>
      <c r="E17597"/>
      <c r="F17597" s="9">
        <v>545.69000000000005</v>
      </c>
      <c r="G17597" t="s">
        <v>6073</v>
      </c>
    </row>
    <row r="17598" spans="1:7" x14ac:dyDescent="0.25">
      <c r="A17598" s="21" t="s">
        <v>2119</v>
      </c>
      <c r="B17598" s="1">
        <v>43418</v>
      </c>
      <c r="C17598" t="s">
        <v>1230</v>
      </c>
      <c r="D17598" t="s">
        <v>5665</v>
      </c>
      <c r="E17598"/>
      <c r="F17598" s="9">
        <v>977.39</v>
      </c>
      <c r="G17598" t="s">
        <v>5666</v>
      </c>
    </row>
    <row r="17599" spans="1:7" x14ac:dyDescent="0.25">
      <c r="A17599" s="21" t="s">
        <v>2119</v>
      </c>
      <c r="B17599" s="1">
        <v>43418</v>
      </c>
      <c r="C17599">
        <v>3014551503</v>
      </c>
      <c r="D17599" t="s">
        <v>299</v>
      </c>
      <c r="E17599"/>
      <c r="F17599" s="9">
        <v>60.87</v>
      </c>
      <c r="G17599" t="s">
        <v>1787</v>
      </c>
    </row>
    <row r="17600" spans="1:7" x14ac:dyDescent="0.25">
      <c r="A17600" s="21" t="s">
        <v>2119</v>
      </c>
      <c r="B17600" s="1">
        <v>43418</v>
      </c>
      <c r="C17600" t="s">
        <v>1230</v>
      </c>
      <c r="D17600" t="s">
        <v>5667</v>
      </c>
      <c r="E17600"/>
      <c r="F17600" s="9">
        <v>101.17</v>
      </c>
      <c r="G17600" t="s">
        <v>5407</v>
      </c>
    </row>
    <row r="17601" spans="1:7" x14ac:dyDescent="0.25">
      <c r="A17601" s="21" t="s">
        <v>2119</v>
      </c>
      <c r="B17601" s="1">
        <v>43418</v>
      </c>
      <c r="C17601" t="s">
        <v>1230</v>
      </c>
      <c r="D17601" t="s">
        <v>5667</v>
      </c>
      <c r="E17601"/>
      <c r="F17601" s="9">
        <v>101.17</v>
      </c>
      <c r="G17601" t="s">
        <v>4974</v>
      </c>
    </row>
    <row r="17602" spans="1:7" x14ac:dyDescent="0.25">
      <c r="A17602" s="21" t="s">
        <v>2119</v>
      </c>
      <c r="B17602" s="1">
        <v>43418</v>
      </c>
      <c r="C17602">
        <v>3014551503</v>
      </c>
      <c r="D17602" t="s">
        <v>5668</v>
      </c>
      <c r="E17602"/>
      <c r="F17602" s="9">
        <v>63.09</v>
      </c>
      <c r="G17602" t="s">
        <v>4215</v>
      </c>
    </row>
    <row r="17603" spans="1:7" x14ac:dyDescent="0.25">
      <c r="A17603" s="21" t="s">
        <v>2119</v>
      </c>
      <c r="B17603" s="1">
        <v>43418</v>
      </c>
      <c r="C17603" t="s">
        <v>1230</v>
      </c>
      <c r="D17603" t="s">
        <v>5669</v>
      </c>
      <c r="E17603"/>
      <c r="F17603" s="9">
        <v>66.11</v>
      </c>
      <c r="G17603" t="s">
        <v>5405</v>
      </c>
    </row>
    <row r="17604" spans="1:7" x14ac:dyDescent="0.25">
      <c r="A17604" s="21" t="s">
        <v>2119</v>
      </c>
      <c r="B17604" s="1">
        <v>43418</v>
      </c>
      <c r="C17604" t="s">
        <v>1230</v>
      </c>
      <c r="D17604" t="s">
        <v>5670</v>
      </c>
      <c r="E17604"/>
      <c r="F17604" s="9">
        <v>104.56</v>
      </c>
      <c r="G17604" t="s">
        <v>3303</v>
      </c>
    </row>
    <row r="17605" spans="1:7" x14ac:dyDescent="0.25">
      <c r="A17605" s="21" t="s">
        <v>2119</v>
      </c>
      <c r="B17605" s="25">
        <v>43418</v>
      </c>
      <c r="C17605" t="s">
        <v>1015</v>
      </c>
      <c r="D17605" t="s">
        <v>1487</v>
      </c>
      <c r="E17605" s="26">
        <v>320</v>
      </c>
      <c r="G17605" t="s">
        <v>2734</v>
      </c>
    </row>
    <row r="17606" spans="1:7" x14ac:dyDescent="0.25">
      <c r="A17606" s="21" t="s">
        <v>2119</v>
      </c>
      <c r="B17606" s="25">
        <v>43418</v>
      </c>
      <c r="C17606" t="s">
        <v>1015</v>
      </c>
      <c r="D17606" t="s">
        <v>40</v>
      </c>
      <c r="E17606" s="26">
        <v>2090</v>
      </c>
      <c r="G17606" t="s">
        <v>5326</v>
      </c>
    </row>
    <row r="17607" spans="1:7" x14ac:dyDescent="0.25">
      <c r="A17607" s="21" t="s">
        <v>2119</v>
      </c>
      <c r="B17607" s="25">
        <v>43418</v>
      </c>
      <c r="C17607" t="s">
        <v>1015</v>
      </c>
      <c r="D17607" t="s">
        <v>40</v>
      </c>
      <c r="E17607" s="26">
        <v>1820</v>
      </c>
      <c r="G17607" t="s">
        <v>5593</v>
      </c>
    </row>
    <row r="17608" spans="1:7" x14ac:dyDescent="0.25">
      <c r="A17608" s="21" t="s">
        <v>2119</v>
      </c>
      <c r="B17608" s="25">
        <v>43418</v>
      </c>
      <c r="C17608" t="s">
        <v>1015</v>
      </c>
      <c r="D17608" t="s">
        <v>40</v>
      </c>
      <c r="E17608" s="26">
        <v>1160</v>
      </c>
      <c r="G17608" t="s">
        <v>3303</v>
      </c>
    </row>
    <row r="17609" spans="1:7" x14ac:dyDescent="0.25">
      <c r="A17609" s="21" t="s">
        <v>2119</v>
      </c>
      <c r="B17609" s="25">
        <v>43418</v>
      </c>
      <c r="C17609" t="s">
        <v>1015</v>
      </c>
      <c r="D17609" t="s">
        <v>40</v>
      </c>
      <c r="E17609" s="26">
        <v>1435</v>
      </c>
      <c r="G17609" t="s">
        <v>5042</v>
      </c>
    </row>
    <row r="17610" spans="1:7" x14ac:dyDescent="0.25">
      <c r="A17610" s="21" t="s">
        <v>2119</v>
      </c>
      <c r="B17610" s="25">
        <v>43418</v>
      </c>
      <c r="C17610" t="s">
        <v>1015</v>
      </c>
      <c r="D17610" t="s">
        <v>40</v>
      </c>
      <c r="E17610" s="26">
        <v>285</v>
      </c>
      <c r="G17610" t="s">
        <v>5631</v>
      </c>
    </row>
    <row r="17611" spans="1:7" x14ac:dyDescent="0.25">
      <c r="A17611" s="21" t="s">
        <v>2119</v>
      </c>
      <c r="B17611" s="25">
        <v>43418</v>
      </c>
      <c r="C17611" t="s">
        <v>1015</v>
      </c>
      <c r="D17611" t="s">
        <v>3507</v>
      </c>
      <c r="E17611" s="26">
        <v>2400</v>
      </c>
      <c r="G17611" t="s">
        <v>5042</v>
      </c>
    </row>
    <row r="17612" spans="1:7" x14ac:dyDescent="0.25">
      <c r="A17612" s="21" t="s">
        <v>2119</v>
      </c>
      <c r="B17612" s="25">
        <v>43418</v>
      </c>
      <c r="C17612" t="s">
        <v>1015</v>
      </c>
      <c r="D17612" t="s">
        <v>3507</v>
      </c>
      <c r="E17612" s="26">
        <v>2175</v>
      </c>
      <c r="G17612" t="s">
        <v>6073</v>
      </c>
    </row>
    <row r="17613" spans="1:7" x14ac:dyDescent="0.25">
      <c r="A17613" s="21" t="s">
        <v>2119</v>
      </c>
      <c r="B17613" s="25">
        <v>43418</v>
      </c>
      <c r="C17613" t="s">
        <v>1015</v>
      </c>
      <c r="D17613" t="s">
        <v>3507</v>
      </c>
      <c r="E17613" s="26">
        <v>2175</v>
      </c>
      <c r="G17613" t="s">
        <v>5410</v>
      </c>
    </row>
    <row r="17614" spans="1:7" x14ac:dyDescent="0.25">
      <c r="A17614" s="21" t="s">
        <v>2119</v>
      </c>
      <c r="B17614" s="25">
        <v>43418</v>
      </c>
      <c r="C17614" t="s">
        <v>21</v>
      </c>
      <c r="D17614" t="s">
        <v>40</v>
      </c>
      <c r="E17614" s="26">
        <v>360</v>
      </c>
      <c r="G17614" t="s">
        <v>287</v>
      </c>
    </row>
    <row r="17615" spans="1:7" x14ac:dyDescent="0.25">
      <c r="A17615" s="21" t="s">
        <v>2119</v>
      </c>
      <c r="B17615" s="25">
        <v>43418</v>
      </c>
      <c r="C17615" t="s">
        <v>21</v>
      </c>
      <c r="D17615" t="s">
        <v>40</v>
      </c>
      <c r="E17615" s="26">
        <v>1405</v>
      </c>
      <c r="G17615" t="s">
        <v>68</v>
      </c>
    </row>
    <row r="17616" spans="1:7" x14ac:dyDescent="0.25">
      <c r="A17616" s="21" t="s">
        <v>2119</v>
      </c>
      <c r="B17616" s="25">
        <v>43418</v>
      </c>
      <c r="C17616" t="s">
        <v>1230</v>
      </c>
      <c r="D17616" t="s">
        <v>3709</v>
      </c>
      <c r="F17616" s="26">
        <v>37.5</v>
      </c>
      <c r="G17616" t="s">
        <v>5407</v>
      </c>
    </row>
    <row r="17617" spans="1:7" x14ac:dyDescent="0.25">
      <c r="A17617" s="21" t="s">
        <v>2119</v>
      </c>
      <c r="B17617" s="25">
        <v>43418</v>
      </c>
      <c r="C17617" t="s">
        <v>1230</v>
      </c>
      <c r="D17617" t="s">
        <v>3709</v>
      </c>
      <c r="F17617" s="26">
        <v>37.5</v>
      </c>
      <c r="G17617" t="s">
        <v>4974</v>
      </c>
    </row>
    <row r="17618" spans="1:7" x14ac:dyDescent="0.25">
      <c r="A17618" s="21" t="s">
        <v>2119</v>
      </c>
      <c r="B17618" s="1">
        <v>43419</v>
      </c>
      <c r="C17618">
        <v>3014551503</v>
      </c>
      <c r="D17618" t="s">
        <v>299</v>
      </c>
      <c r="E17618"/>
      <c r="F17618" s="9">
        <v>39.71</v>
      </c>
      <c r="G17618" t="s">
        <v>5661</v>
      </c>
    </row>
    <row r="17619" spans="1:7" x14ac:dyDescent="0.25">
      <c r="A17619" s="21" t="s">
        <v>2119</v>
      </c>
      <c r="B17619" s="25">
        <v>43419</v>
      </c>
      <c r="C17619" t="s">
        <v>1015</v>
      </c>
      <c r="D17619" t="s">
        <v>1066</v>
      </c>
      <c r="E17619" s="26">
        <v>350</v>
      </c>
      <c r="G17619" t="s">
        <v>3326</v>
      </c>
    </row>
    <row r="17620" spans="1:7" x14ac:dyDescent="0.25">
      <c r="A17620" s="21" t="s">
        <v>2119</v>
      </c>
      <c r="B17620" s="25">
        <v>43419</v>
      </c>
      <c r="C17620" t="s">
        <v>1015</v>
      </c>
      <c r="D17620" t="s">
        <v>1066</v>
      </c>
      <c r="E17620" s="26">
        <v>350</v>
      </c>
      <c r="G17620" t="s">
        <v>5405</v>
      </c>
    </row>
    <row r="17621" spans="1:7" x14ac:dyDescent="0.25">
      <c r="A17621" s="21" t="s">
        <v>2119</v>
      </c>
      <c r="B17621" s="25">
        <v>43419</v>
      </c>
      <c r="C17621" t="s">
        <v>1015</v>
      </c>
      <c r="D17621" t="s">
        <v>3707</v>
      </c>
      <c r="E17621" s="26">
        <v>1700</v>
      </c>
      <c r="G17621" t="s">
        <v>5593</v>
      </c>
    </row>
    <row r="17622" spans="1:7" x14ac:dyDescent="0.25">
      <c r="A17622" s="21" t="s">
        <v>2119</v>
      </c>
      <c r="B17622" s="1">
        <v>43420</v>
      </c>
      <c r="C17622" t="s">
        <v>1230</v>
      </c>
      <c r="D17622" t="s">
        <v>5656</v>
      </c>
      <c r="E17622"/>
      <c r="F17622" s="9">
        <v>277.39999999999998</v>
      </c>
      <c r="G17622" t="s">
        <v>5459</v>
      </c>
    </row>
    <row r="17623" spans="1:7" x14ac:dyDescent="0.25">
      <c r="A17623" s="21" t="s">
        <v>2119</v>
      </c>
      <c r="B17623" s="1">
        <v>43420</v>
      </c>
      <c r="C17623" t="s">
        <v>1230</v>
      </c>
      <c r="D17623" t="s">
        <v>5657</v>
      </c>
      <c r="E17623"/>
      <c r="F17623" s="9">
        <v>557.26</v>
      </c>
      <c r="G17623" t="s">
        <v>5042</v>
      </c>
    </row>
    <row r="17624" spans="1:7" x14ac:dyDescent="0.25">
      <c r="A17624" s="21" t="s">
        <v>2119</v>
      </c>
      <c r="B17624" s="1">
        <v>43420</v>
      </c>
      <c r="C17624" t="s">
        <v>1230</v>
      </c>
      <c r="D17624" t="s">
        <v>5658</v>
      </c>
      <c r="E17624"/>
      <c r="F17624" s="9">
        <v>145.5</v>
      </c>
      <c r="G17624" t="s">
        <v>5631</v>
      </c>
    </row>
    <row r="17625" spans="1:7" x14ac:dyDescent="0.25">
      <c r="A17625" s="21" t="s">
        <v>2119</v>
      </c>
      <c r="B17625" s="1">
        <v>43420</v>
      </c>
      <c r="C17625" t="s">
        <v>1230</v>
      </c>
      <c r="D17625" t="s">
        <v>5659</v>
      </c>
      <c r="E17625"/>
      <c r="F17625" s="9">
        <v>50.86</v>
      </c>
      <c r="G17625" t="s">
        <v>5631</v>
      </c>
    </row>
    <row r="17626" spans="1:7" x14ac:dyDescent="0.25">
      <c r="A17626" s="21" t="s">
        <v>2119</v>
      </c>
      <c r="B17626" s="1">
        <v>43420</v>
      </c>
      <c r="C17626" t="s">
        <v>1230</v>
      </c>
      <c r="D17626" t="s">
        <v>5660</v>
      </c>
      <c r="E17626"/>
      <c r="F17626" s="9">
        <v>57.45</v>
      </c>
      <c r="G17626" t="s">
        <v>5407</v>
      </c>
    </row>
    <row r="17627" spans="1:7" x14ac:dyDescent="0.25">
      <c r="A17627" s="21" t="s">
        <v>2119</v>
      </c>
      <c r="B17627" s="1">
        <v>43421</v>
      </c>
      <c r="C17627" t="s">
        <v>1230</v>
      </c>
      <c r="D17627" t="s">
        <v>5647</v>
      </c>
      <c r="E17627"/>
      <c r="F17627" s="9">
        <v>35.369999999999997</v>
      </c>
      <c r="G17627" t="s">
        <v>5645</v>
      </c>
    </row>
    <row r="17628" spans="1:7" x14ac:dyDescent="0.25">
      <c r="A17628" s="21" t="s">
        <v>2119</v>
      </c>
      <c r="B17628" s="1">
        <v>43421</v>
      </c>
      <c r="C17628" t="s">
        <v>1230</v>
      </c>
      <c r="D17628" t="s">
        <v>5648</v>
      </c>
      <c r="E17628"/>
      <c r="F17628" s="9">
        <v>108.78</v>
      </c>
      <c r="G17628" t="s">
        <v>5649</v>
      </c>
    </row>
    <row r="17629" spans="1:7" x14ac:dyDescent="0.25">
      <c r="A17629" s="21" t="s">
        <v>2119</v>
      </c>
      <c r="B17629" s="1">
        <v>43421</v>
      </c>
      <c r="C17629" t="s">
        <v>1230</v>
      </c>
      <c r="D17629" t="s">
        <v>5650</v>
      </c>
      <c r="E17629"/>
      <c r="F17629" s="9">
        <v>114.3</v>
      </c>
      <c r="G17629" t="s">
        <v>5407</v>
      </c>
    </row>
    <row r="17630" spans="1:7" x14ac:dyDescent="0.25">
      <c r="A17630" s="21" t="s">
        <v>2119</v>
      </c>
      <c r="B17630" s="1">
        <v>43421</v>
      </c>
      <c r="C17630" t="s">
        <v>1230</v>
      </c>
      <c r="D17630" t="s">
        <v>5650</v>
      </c>
      <c r="E17630"/>
      <c r="F17630" s="9">
        <v>114.3</v>
      </c>
      <c r="G17630" t="s">
        <v>4974</v>
      </c>
    </row>
    <row r="17631" spans="1:7" x14ac:dyDescent="0.25">
      <c r="A17631" s="21" t="s">
        <v>2119</v>
      </c>
      <c r="B17631" s="1">
        <v>43421</v>
      </c>
      <c r="C17631" t="s">
        <v>1230</v>
      </c>
      <c r="D17631" t="s">
        <v>5651</v>
      </c>
      <c r="E17631"/>
      <c r="F17631" s="9">
        <v>432.18</v>
      </c>
      <c r="G17631" t="s">
        <v>5652</v>
      </c>
    </row>
    <row r="17632" spans="1:7" x14ac:dyDescent="0.25">
      <c r="A17632" s="21" t="s">
        <v>2119</v>
      </c>
      <c r="B17632" s="1">
        <v>43421</v>
      </c>
      <c r="C17632" t="s">
        <v>1230</v>
      </c>
      <c r="D17632" t="s">
        <v>5653</v>
      </c>
      <c r="E17632"/>
      <c r="F17632" s="9">
        <v>854.05</v>
      </c>
      <c r="G17632" t="s">
        <v>6073</v>
      </c>
    </row>
    <row r="17633" spans="1:7" x14ac:dyDescent="0.25">
      <c r="A17633" s="21" t="s">
        <v>2119</v>
      </c>
      <c r="B17633" s="1">
        <v>43421</v>
      </c>
      <c r="C17633" t="s">
        <v>1230</v>
      </c>
      <c r="D17633" t="s">
        <v>5654</v>
      </c>
      <c r="E17633"/>
      <c r="F17633" s="9">
        <v>163.19</v>
      </c>
      <c r="G17633" t="s">
        <v>5410</v>
      </c>
    </row>
    <row r="17634" spans="1:7" x14ac:dyDescent="0.25">
      <c r="A17634" s="21" t="s">
        <v>2119</v>
      </c>
      <c r="B17634" s="1">
        <v>43421</v>
      </c>
      <c r="C17634" t="s">
        <v>1230</v>
      </c>
      <c r="D17634" t="s">
        <v>5655</v>
      </c>
      <c r="E17634"/>
      <c r="F17634" s="9">
        <v>111.26</v>
      </c>
      <c r="G17634" t="s">
        <v>3303</v>
      </c>
    </row>
    <row r="17635" spans="1:7" x14ac:dyDescent="0.25">
      <c r="A17635" s="21" t="s">
        <v>2119</v>
      </c>
      <c r="B17635" s="1">
        <v>43423</v>
      </c>
      <c r="C17635" t="s">
        <v>1230</v>
      </c>
      <c r="D17635" t="s">
        <v>5643</v>
      </c>
      <c r="E17635"/>
      <c r="F17635" s="9">
        <v>1393.72</v>
      </c>
      <c r="G17635" t="s">
        <v>5459</v>
      </c>
    </row>
    <row r="17636" spans="1:7" x14ac:dyDescent="0.25">
      <c r="A17636" s="21" t="s">
        <v>2119</v>
      </c>
      <c r="B17636" s="1">
        <v>43423</v>
      </c>
      <c r="C17636" t="s">
        <v>1230</v>
      </c>
      <c r="D17636" t="s">
        <v>5644</v>
      </c>
      <c r="E17636"/>
      <c r="F17636" s="9">
        <v>30.05</v>
      </c>
      <c r="G17636" t="s">
        <v>5645</v>
      </c>
    </row>
    <row r="17637" spans="1:7" x14ac:dyDescent="0.25">
      <c r="A17637" s="21" t="s">
        <v>2119</v>
      </c>
      <c r="B17637" s="1">
        <v>43423</v>
      </c>
      <c r="C17637" t="s">
        <v>1230</v>
      </c>
      <c r="D17637" t="s">
        <v>5646</v>
      </c>
      <c r="E17637"/>
      <c r="F17637" s="9">
        <v>569.54</v>
      </c>
      <c r="G17637" t="s">
        <v>6073</v>
      </c>
    </row>
    <row r="17638" spans="1:7" x14ac:dyDescent="0.25">
      <c r="A17638" s="21" t="s">
        <v>2119</v>
      </c>
      <c r="B17638" s="25">
        <v>43423</v>
      </c>
      <c r="C17638" t="s">
        <v>1015</v>
      </c>
      <c r="D17638" t="s">
        <v>40</v>
      </c>
      <c r="E17638" s="26">
        <v>570</v>
      </c>
      <c r="G17638" t="s">
        <v>3303</v>
      </c>
    </row>
    <row r="17639" spans="1:7" x14ac:dyDescent="0.25">
      <c r="A17639" s="21" t="s">
        <v>2119</v>
      </c>
      <c r="B17639" s="25">
        <v>43423</v>
      </c>
      <c r="C17639" t="s">
        <v>1015</v>
      </c>
      <c r="D17639" t="s">
        <v>40</v>
      </c>
      <c r="E17639" s="26">
        <v>1130</v>
      </c>
      <c r="G17639" t="s">
        <v>6073</v>
      </c>
    </row>
    <row r="17640" spans="1:7" x14ac:dyDescent="0.25">
      <c r="A17640" s="21" t="s">
        <v>2119</v>
      </c>
      <c r="B17640" s="25">
        <v>43423</v>
      </c>
      <c r="C17640" t="s">
        <v>1015</v>
      </c>
      <c r="D17640" t="s">
        <v>40</v>
      </c>
      <c r="E17640" s="26">
        <v>1810</v>
      </c>
      <c r="G17640" t="s">
        <v>5424</v>
      </c>
    </row>
    <row r="17641" spans="1:7" x14ac:dyDescent="0.25">
      <c r="A17641" s="21" t="s">
        <v>2119</v>
      </c>
      <c r="B17641" s="25">
        <v>43423</v>
      </c>
      <c r="C17641" t="s">
        <v>1015</v>
      </c>
      <c r="D17641" t="s">
        <v>40</v>
      </c>
      <c r="E17641" s="26">
        <v>1195</v>
      </c>
      <c r="G17641" t="s">
        <v>5410</v>
      </c>
    </row>
    <row r="17642" spans="1:7" x14ac:dyDescent="0.25">
      <c r="A17642" s="21" t="s">
        <v>2119</v>
      </c>
      <c r="B17642" s="25">
        <v>43423</v>
      </c>
      <c r="C17642" t="s">
        <v>1015</v>
      </c>
      <c r="D17642" t="s">
        <v>40</v>
      </c>
      <c r="E17642" s="26">
        <v>1345</v>
      </c>
      <c r="G17642" t="s">
        <v>5631</v>
      </c>
    </row>
    <row r="17643" spans="1:7" x14ac:dyDescent="0.25">
      <c r="A17643" s="21" t="s">
        <v>2119</v>
      </c>
      <c r="B17643" s="25">
        <v>43423</v>
      </c>
      <c r="C17643" t="s">
        <v>1015</v>
      </c>
      <c r="D17643" t="s">
        <v>40</v>
      </c>
      <c r="E17643" s="26">
        <v>320</v>
      </c>
      <c r="G17643" t="s">
        <v>5405</v>
      </c>
    </row>
    <row r="17644" spans="1:7" x14ac:dyDescent="0.25">
      <c r="A17644" s="21" t="s">
        <v>2119</v>
      </c>
      <c r="B17644" s="25">
        <v>43423</v>
      </c>
      <c r="C17644" t="s">
        <v>1015</v>
      </c>
      <c r="D17644" t="s">
        <v>40</v>
      </c>
      <c r="E17644" s="26">
        <v>3180</v>
      </c>
      <c r="G17644" t="s">
        <v>5459</v>
      </c>
    </row>
    <row r="17645" spans="1:7" x14ac:dyDescent="0.25">
      <c r="A17645" s="21" t="s">
        <v>2119</v>
      </c>
      <c r="B17645" s="25">
        <v>43423</v>
      </c>
      <c r="C17645" t="s">
        <v>1015</v>
      </c>
      <c r="D17645" t="s">
        <v>1382</v>
      </c>
      <c r="E17645" s="26">
        <v>4000</v>
      </c>
      <c r="G17645" t="s">
        <v>5407</v>
      </c>
    </row>
    <row r="17646" spans="1:7" x14ac:dyDescent="0.25">
      <c r="A17646" s="21" t="s">
        <v>2119</v>
      </c>
      <c r="B17646" s="25">
        <v>43423</v>
      </c>
      <c r="C17646" t="s">
        <v>1015</v>
      </c>
      <c r="D17646" t="s">
        <v>1382</v>
      </c>
      <c r="E17646" s="26">
        <v>4000</v>
      </c>
      <c r="G17646" t="s">
        <v>4974</v>
      </c>
    </row>
    <row r="17647" spans="1:7" x14ac:dyDescent="0.25">
      <c r="A17647" s="21" t="s">
        <v>2119</v>
      </c>
      <c r="B17647" s="25">
        <v>43423</v>
      </c>
      <c r="C17647" t="s">
        <v>1015</v>
      </c>
      <c r="D17647" t="s">
        <v>1382</v>
      </c>
      <c r="E17647" s="26">
        <v>3000</v>
      </c>
      <c r="G17647" t="s">
        <v>5407</v>
      </c>
    </row>
    <row r="17648" spans="1:7" x14ac:dyDescent="0.25">
      <c r="A17648" s="21" t="s">
        <v>2119</v>
      </c>
      <c r="B17648" s="25">
        <v>43423</v>
      </c>
      <c r="C17648" t="s">
        <v>1015</v>
      </c>
      <c r="D17648" t="s">
        <v>1382</v>
      </c>
      <c r="E17648" s="26">
        <v>3000</v>
      </c>
      <c r="G17648" t="s">
        <v>4974</v>
      </c>
    </row>
    <row r="17649" spans="1:7" x14ac:dyDescent="0.25">
      <c r="A17649" s="21" t="s">
        <v>2119</v>
      </c>
      <c r="B17649" s="25">
        <v>43423</v>
      </c>
      <c r="C17649" t="s">
        <v>1015</v>
      </c>
      <c r="D17649" t="s">
        <v>4455</v>
      </c>
      <c r="E17649" s="26">
        <v>1100</v>
      </c>
      <c r="G17649" t="s">
        <v>5407</v>
      </c>
    </row>
    <row r="17650" spans="1:7" x14ac:dyDescent="0.25">
      <c r="A17650" s="21" t="s">
        <v>2119</v>
      </c>
      <c r="B17650" s="25">
        <v>43423</v>
      </c>
      <c r="C17650" t="s">
        <v>1015</v>
      </c>
      <c r="D17650" t="s">
        <v>4455</v>
      </c>
      <c r="E17650" s="26">
        <v>1100</v>
      </c>
      <c r="G17650" t="s">
        <v>4974</v>
      </c>
    </row>
    <row r="17651" spans="1:7" x14ac:dyDescent="0.25">
      <c r="A17651" s="21" t="s">
        <v>2119</v>
      </c>
      <c r="B17651" s="25">
        <v>43423</v>
      </c>
      <c r="C17651" t="s">
        <v>1015</v>
      </c>
      <c r="D17651" t="s">
        <v>4028</v>
      </c>
      <c r="E17651" s="26">
        <v>500</v>
      </c>
      <c r="G17651" t="s">
        <v>5603</v>
      </c>
    </row>
    <row r="17652" spans="1:7" x14ac:dyDescent="0.25">
      <c r="A17652" s="21" t="s">
        <v>2119</v>
      </c>
      <c r="B17652" s="25">
        <v>43423</v>
      </c>
      <c r="C17652" t="s">
        <v>21</v>
      </c>
      <c r="D17652" t="s">
        <v>961</v>
      </c>
      <c r="E17652" s="26">
        <v>150</v>
      </c>
      <c r="G17652" t="s">
        <v>3879</v>
      </c>
    </row>
    <row r="17653" spans="1:7" x14ac:dyDescent="0.25">
      <c r="A17653" s="21" t="s">
        <v>2119</v>
      </c>
      <c r="B17653" s="25">
        <v>43423</v>
      </c>
      <c r="C17653" t="s">
        <v>21</v>
      </c>
      <c r="D17653" t="s">
        <v>961</v>
      </c>
      <c r="E17653" s="26">
        <v>150</v>
      </c>
      <c r="G17653" t="s">
        <v>1603</v>
      </c>
    </row>
    <row r="17654" spans="1:7" x14ac:dyDescent="0.25">
      <c r="A17654" s="21" t="s">
        <v>2119</v>
      </c>
      <c r="B17654" s="25">
        <v>43423</v>
      </c>
      <c r="C17654" t="s">
        <v>1015</v>
      </c>
      <c r="D17654" t="s">
        <v>3403</v>
      </c>
      <c r="E17654" s="26">
        <v>1250</v>
      </c>
      <c r="G17654" t="s">
        <v>5482</v>
      </c>
    </row>
    <row r="17655" spans="1:7" x14ac:dyDescent="0.25">
      <c r="A17655" s="21" t="s">
        <v>2119</v>
      </c>
      <c r="B17655" s="25">
        <v>43423</v>
      </c>
      <c r="C17655" t="s">
        <v>1015</v>
      </c>
      <c r="D17655" t="s">
        <v>3403</v>
      </c>
      <c r="E17655" s="26">
        <v>1000</v>
      </c>
      <c r="G17655" t="s">
        <v>5405</v>
      </c>
    </row>
    <row r="17656" spans="1:7" x14ac:dyDescent="0.25">
      <c r="A17656" s="21" t="s">
        <v>2119</v>
      </c>
      <c r="B17656" s="25">
        <v>43423</v>
      </c>
      <c r="C17656" t="s">
        <v>1015</v>
      </c>
      <c r="D17656" t="s">
        <v>3403</v>
      </c>
      <c r="E17656" s="26">
        <v>1000</v>
      </c>
      <c r="G17656" t="s">
        <v>5482</v>
      </c>
    </row>
    <row r="17657" spans="1:7" x14ac:dyDescent="0.25">
      <c r="A17657" s="21" t="s">
        <v>2119</v>
      </c>
      <c r="B17657" s="25">
        <v>43423</v>
      </c>
      <c r="C17657" t="s">
        <v>1015</v>
      </c>
      <c r="D17657" t="s">
        <v>3403</v>
      </c>
      <c r="E17657" s="26">
        <v>1000</v>
      </c>
      <c r="G17657" t="s">
        <v>4859</v>
      </c>
    </row>
    <row r="17658" spans="1:7" x14ac:dyDescent="0.25">
      <c r="A17658" s="21" t="s">
        <v>2119</v>
      </c>
      <c r="B17658" s="25">
        <v>43423</v>
      </c>
      <c r="C17658" t="s">
        <v>1015</v>
      </c>
      <c r="D17658" t="s">
        <v>3403</v>
      </c>
      <c r="E17658" s="26">
        <v>1500</v>
      </c>
      <c r="G17658" t="s">
        <v>5407</v>
      </c>
    </row>
    <row r="17659" spans="1:7" x14ac:dyDescent="0.25">
      <c r="A17659" s="21" t="s">
        <v>2119</v>
      </c>
      <c r="B17659" s="25">
        <v>43423</v>
      </c>
      <c r="C17659" t="s">
        <v>1015</v>
      </c>
      <c r="D17659" t="s">
        <v>3403</v>
      </c>
      <c r="E17659" s="26">
        <v>1500</v>
      </c>
      <c r="G17659" t="s">
        <v>4974</v>
      </c>
    </row>
    <row r="17660" spans="1:7" x14ac:dyDescent="0.25">
      <c r="A17660" s="21" t="s">
        <v>2119</v>
      </c>
      <c r="B17660" s="25">
        <v>43423</v>
      </c>
      <c r="C17660" t="s">
        <v>1015</v>
      </c>
      <c r="D17660" t="s">
        <v>3403</v>
      </c>
      <c r="E17660" s="26">
        <v>1300</v>
      </c>
      <c r="G17660" t="s">
        <v>5410</v>
      </c>
    </row>
    <row r="17661" spans="1:7" x14ac:dyDescent="0.25">
      <c r="A17661" s="21" t="s">
        <v>2119</v>
      </c>
      <c r="B17661" s="25">
        <v>43423</v>
      </c>
      <c r="C17661" t="s">
        <v>1015</v>
      </c>
      <c r="D17661" t="s">
        <v>3403</v>
      </c>
      <c r="E17661" s="26">
        <v>1300</v>
      </c>
      <c r="G17661" t="s">
        <v>5042</v>
      </c>
    </row>
    <row r="17662" spans="1:7" x14ac:dyDescent="0.25">
      <c r="A17662" s="21" t="s">
        <v>2119</v>
      </c>
      <c r="B17662" s="25">
        <v>43423</v>
      </c>
      <c r="C17662" t="s">
        <v>1015</v>
      </c>
      <c r="D17662" t="s">
        <v>3403</v>
      </c>
      <c r="E17662" s="26">
        <v>1300</v>
      </c>
      <c r="G17662" t="s">
        <v>6073</v>
      </c>
    </row>
    <row r="17663" spans="1:7" x14ac:dyDescent="0.25">
      <c r="A17663" s="21" t="s">
        <v>2119</v>
      </c>
      <c r="B17663" s="1">
        <v>43424</v>
      </c>
      <c r="C17663" t="s">
        <v>1230</v>
      </c>
      <c r="D17663" t="s">
        <v>5633</v>
      </c>
      <c r="E17663"/>
      <c r="F17663" s="9">
        <v>951.52</v>
      </c>
      <c r="G17663" t="s">
        <v>5631</v>
      </c>
    </row>
    <row r="17664" spans="1:7" x14ac:dyDescent="0.25">
      <c r="A17664" s="21" t="s">
        <v>2119</v>
      </c>
      <c r="B17664" s="1">
        <v>43424</v>
      </c>
      <c r="C17664">
        <v>3014551503</v>
      </c>
      <c r="D17664" t="s">
        <v>299</v>
      </c>
      <c r="E17664"/>
      <c r="F17664" s="9">
        <v>-85.71</v>
      </c>
      <c r="G17664" t="s">
        <v>1514</v>
      </c>
    </row>
    <row r="17665" spans="1:7" x14ac:dyDescent="0.25">
      <c r="A17665" s="21" t="s">
        <v>2119</v>
      </c>
      <c r="B17665" s="1">
        <v>43424</v>
      </c>
      <c r="C17665" t="s">
        <v>1230</v>
      </c>
      <c r="D17665" t="s">
        <v>5634</v>
      </c>
      <c r="E17665"/>
      <c r="F17665" s="9">
        <v>109.46</v>
      </c>
      <c r="G17665" t="s">
        <v>5635</v>
      </c>
    </row>
    <row r="17666" spans="1:7" x14ac:dyDescent="0.25">
      <c r="A17666" s="21" t="s">
        <v>2119</v>
      </c>
      <c r="B17666" s="1">
        <v>43424</v>
      </c>
      <c r="C17666" t="s">
        <v>1230</v>
      </c>
      <c r="D17666" t="s">
        <v>5636</v>
      </c>
      <c r="E17666"/>
      <c r="F17666" s="9">
        <v>111.51</v>
      </c>
      <c r="G17666" t="s">
        <v>5635</v>
      </c>
    </row>
    <row r="17667" spans="1:7" x14ac:dyDescent="0.25">
      <c r="A17667" s="21" t="s">
        <v>2119</v>
      </c>
      <c r="B17667" s="1">
        <v>43424</v>
      </c>
      <c r="C17667" t="s">
        <v>1230</v>
      </c>
      <c r="D17667" t="s">
        <v>5637</v>
      </c>
      <c r="E17667"/>
      <c r="F17667" s="9">
        <v>3696.72</v>
      </c>
      <c r="G17667" t="s">
        <v>5424</v>
      </c>
    </row>
    <row r="17668" spans="1:7" x14ac:dyDescent="0.25">
      <c r="A17668" s="21" t="s">
        <v>2119</v>
      </c>
      <c r="B17668" s="1">
        <v>43424</v>
      </c>
      <c r="C17668" t="s">
        <v>1230</v>
      </c>
      <c r="D17668" t="s">
        <v>5638</v>
      </c>
      <c r="E17668"/>
      <c r="F17668" s="9">
        <v>3591.65</v>
      </c>
      <c r="G17668" t="s">
        <v>5410</v>
      </c>
    </row>
    <row r="17669" spans="1:7" x14ac:dyDescent="0.25">
      <c r="A17669" s="21" t="s">
        <v>2119</v>
      </c>
      <c r="B17669" s="1">
        <v>43424</v>
      </c>
      <c r="C17669" t="s">
        <v>1230</v>
      </c>
      <c r="D17669" t="s">
        <v>5639</v>
      </c>
      <c r="E17669"/>
      <c r="F17669" s="9">
        <v>3591.65</v>
      </c>
      <c r="G17669" t="s">
        <v>6073</v>
      </c>
    </row>
    <row r="17670" spans="1:7" x14ac:dyDescent="0.25">
      <c r="A17670" s="21" t="s">
        <v>2119</v>
      </c>
      <c r="B17670" s="1">
        <v>43424</v>
      </c>
      <c r="C17670" t="s">
        <v>1230</v>
      </c>
      <c r="D17670" t="s">
        <v>5640</v>
      </c>
      <c r="E17670"/>
      <c r="F17670" s="9">
        <v>3695.81</v>
      </c>
      <c r="G17670" t="s">
        <v>5407</v>
      </c>
    </row>
    <row r="17671" spans="1:7" x14ac:dyDescent="0.25">
      <c r="A17671" s="21" t="s">
        <v>2119</v>
      </c>
      <c r="B17671" s="1">
        <v>43424</v>
      </c>
      <c r="C17671" t="s">
        <v>1230</v>
      </c>
      <c r="D17671" t="s">
        <v>5641</v>
      </c>
      <c r="E17671"/>
      <c r="F17671" s="9">
        <v>3713.8</v>
      </c>
      <c r="G17671" t="s">
        <v>4974</v>
      </c>
    </row>
    <row r="17672" spans="1:7" x14ac:dyDescent="0.25">
      <c r="A17672" s="21" t="s">
        <v>2119</v>
      </c>
      <c r="B17672" s="1">
        <v>43424</v>
      </c>
      <c r="C17672" t="s">
        <v>1230</v>
      </c>
      <c r="D17672" t="s">
        <v>5642</v>
      </c>
      <c r="E17672"/>
      <c r="F17672" s="9">
        <v>3350.9</v>
      </c>
      <c r="G17672" t="s">
        <v>5459</v>
      </c>
    </row>
    <row r="17673" spans="1:7" x14ac:dyDescent="0.25">
      <c r="A17673" s="21" t="s">
        <v>2119</v>
      </c>
      <c r="B17673" s="25">
        <v>43424</v>
      </c>
      <c r="C17673" t="s">
        <v>1015</v>
      </c>
      <c r="D17673" t="s">
        <v>3404</v>
      </c>
      <c r="E17673" s="26">
        <v>450</v>
      </c>
      <c r="G17673" t="s">
        <v>6073</v>
      </c>
    </row>
    <row r="17674" spans="1:7" x14ac:dyDescent="0.25">
      <c r="A17674" s="21" t="s">
        <v>2119</v>
      </c>
      <c r="B17674" s="25">
        <v>43424</v>
      </c>
      <c r="C17674" t="s">
        <v>1015</v>
      </c>
      <c r="D17674" t="s">
        <v>3404</v>
      </c>
      <c r="E17674" s="26">
        <v>450</v>
      </c>
      <c r="G17674" t="s">
        <v>5459</v>
      </c>
    </row>
    <row r="17675" spans="1:7" x14ac:dyDescent="0.25">
      <c r="A17675" s="21" t="s">
        <v>2119</v>
      </c>
      <c r="B17675" s="25">
        <v>43424</v>
      </c>
      <c r="C17675" t="s">
        <v>1015</v>
      </c>
      <c r="D17675" t="s">
        <v>3404</v>
      </c>
      <c r="E17675" s="26">
        <v>450</v>
      </c>
      <c r="G17675" t="s">
        <v>5042</v>
      </c>
    </row>
    <row r="17676" spans="1:7" x14ac:dyDescent="0.25">
      <c r="A17676" s="21" t="s">
        <v>2119</v>
      </c>
      <c r="B17676" s="25">
        <v>43424</v>
      </c>
      <c r="C17676" t="s">
        <v>1015</v>
      </c>
      <c r="D17676" t="s">
        <v>3404</v>
      </c>
      <c r="E17676" s="26">
        <v>400</v>
      </c>
      <c r="G17676" t="s">
        <v>5410</v>
      </c>
    </row>
    <row r="17677" spans="1:7" x14ac:dyDescent="0.25">
      <c r="A17677" s="21" t="s">
        <v>2119</v>
      </c>
      <c r="B17677" s="25">
        <v>43424</v>
      </c>
      <c r="C17677" t="s">
        <v>1015</v>
      </c>
      <c r="D17677" t="s">
        <v>3507</v>
      </c>
      <c r="E17677" s="26">
        <v>875</v>
      </c>
      <c r="G17677" t="s">
        <v>5410</v>
      </c>
    </row>
    <row r="17678" spans="1:7" x14ac:dyDescent="0.25">
      <c r="A17678" s="21" t="s">
        <v>2119</v>
      </c>
      <c r="B17678" s="25">
        <v>43424</v>
      </c>
      <c r="C17678" t="s">
        <v>1015</v>
      </c>
      <c r="D17678" t="s">
        <v>3507</v>
      </c>
      <c r="E17678" s="26">
        <v>875</v>
      </c>
      <c r="G17678" t="s">
        <v>6073</v>
      </c>
    </row>
    <row r="17679" spans="1:7" x14ac:dyDescent="0.25">
      <c r="A17679" s="21" t="s">
        <v>2119</v>
      </c>
      <c r="B17679" s="25">
        <v>43424</v>
      </c>
      <c r="C17679" t="s">
        <v>1230</v>
      </c>
      <c r="D17679" t="s">
        <v>3709</v>
      </c>
      <c r="F17679" s="26">
        <v>264.2</v>
      </c>
      <c r="G17679" t="s">
        <v>5407</v>
      </c>
    </row>
    <row r="17680" spans="1:7" x14ac:dyDescent="0.25">
      <c r="A17680" s="21" t="s">
        <v>2119</v>
      </c>
      <c r="B17680" s="25">
        <v>43424</v>
      </c>
      <c r="C17680" t="s">
        <v>1230</v>
      </c>
      <c r="D17680" t="s">
        <v>3709</v>
      </c>
      <c r="F17680" s="26">
        <v>264.2</v>
      </c>
      <c r="G17680" t="s">
        <v>4974</v>
      </c>
    </row>
    <row r="17681" spans="1:7" x14ac:dyDescent="0.25">
      <c r="A17681" s="21" t="s">
        <v>2119</v>
      </c>
      <c r="B17681" s="1">
        <v>43425</v>
      </c>
      <c r="C17681" t="s">
        <v>1230</v>
      </c>
      <c r="D17681" t="s">
        <v>5630</v>
      </c>
      <c r="E17681"/>
      <c r="F17681" s="9">
        <v>634.71</v>
      </c>
      <c r="G17681" t="s">
        <v>5631</v>
      </c>
    </row>
    <row r="17682" spans="1:7" x14ac:dyDescent="0.25">
      <c r="A17682" s="21" t="s">
        <v>2119</v>
      </c>
      <c r="B17682" s="1">
        <v>43425</v>
      </c>
      <c r="C17682" t="s">
        <v>1230</v>
      </c>
      <c r="D17682" t="s">
        <v>5632</v>
      </c>
      <c r="E17682"/>
      <c r="F17682" s="9">
        <v>160.13999999999999</v>
      </c>
      <c r="G17682" t="s">
        <v>5407</v>
      </c>
    </row>
    <row r="17683" spans="1:7" x14ac:dyDescent="0.25">
      <c r="A17683" s="21" t="s">
        <v>2119</v>
      </c>
      <c r="B17683" s="1">
        <v>43425</v>
      </c>
      <c r="C17683" t="s">
        <v>1230</v>
      </c>
      <c r="D17683" t="s">
        <v>5632</v>
      </c>
      <c r="E17683"/>
      <c r="F17683" s="9">
        <v>160.13999999999999</v>
      </c>
      <c r="G17683" t="s">
        <v>4974</v>
      </c>
    </row>
    <row r="17684" spans="1:7" x14ac:dyDescent="0.25">
      <c r="A17684" s="21" t="s">
        <v>2119</v>
      </c>
      <c r="B17684" s="25">
        <v>43425</v>
      </c>
      <c r="C17684" t="s">
        <v>1015</v>
      </c>
      <c r="D17684" t="s">
        <v>3002</v>
      </c>
      <c r="E17684" s="26">
        <v>200</v>
      </c>
      <c r="G17684" t="s">
        <v>5603</v>
      </c>
    </row>
    <row r="17685" spans="1:7" x14ac:dyDescent="0.25">
      <c r="A17685" s="21" t="s">
        <v>2119</v>
      </c>
      <c r="B17685" s="1">
        <v>43427</v>
      </c>
      <c r="C17685" t="s">
        <v>1230</v>
      </c>
      <c r="D17685" t="s">
        <v>5629</v>
      </c>
      <c r="E17685"/>
      <c r="F17685" s="9">
        <v>409.51</v>
      </c>
      <c r="G17685" t="s">
        <v>5459</v>
      </c>
    </row>
    <row r="17686" spans="1:7" x14ac:dyDescent="0.25">
      <c r="A17686" s="21" t="s">
        <v>2119</v>
      </c>
      <c r="B17686" s="1">
        <v>43427</v>
      </c>
      <c r="C17686" t="s">
        <v>1230</v>
      </c>
      <c r="D17686" t="s">
        <v>299</v>
      </c>
      <c r="E17686"/>
      <c r="F17686" s="9">
        <v>90.88</v>
      </c>
      <c r="G17686" t="s">
        <v>2121</v>
      </c>
    </row>
    <row r="17687" spans="1:7" x14ac:dyDescent="0.25">
      <c r="A17687" s="21" t="s">
        <v>2119</v>
      </c>
      <c r="B17687" s="25">
        <v>43427</v>
      </c>
      <c r="C17687" t="s">
        <v>1015</v>
      </c>
      <c r="D17687" t="s">
        <v>1216</v>
      </c>
      <c r="E17687" s="26">
        <v>340</v>
      </c>
      <c r="G17687" t="s">
        <v>5696</v>
      </c>
    </row>
    <row r="17688" spans="1:7" x14ac:dyDescent="0.25">
      <c r="A17688" s="21" t="s">
        <v>2119</v>
      </c>
      <c r="B17688" s="25">
        <v>43427</v>
      </c>
      <c r="C17688" t="s">
        <v>1015</v>
      </c>
      <c r="D17688" t="s">
        <v>848</v>
      </c>
      <c r="E17688" s="26">
        <v>50</v>
      </c>
      <c r="G17688" t="s">
        <v>2121</v>
      </c>
    </row>
    <row r="17689" spans="1:7" x14ac:dyDescent="0.25">
      <c r="A17689" s="21" t="s">
        <v>2119</v>
      </c>
      <c r="B17689" s="1">
        <v>43428</v>
      </c>
      <c r="C17689" t="s">
        <v>1230</v>
      </c>
      <c r="D17689" t="s">
        <v>5627</v>
      </c>
      <c r="E17689"/>
      <c r="F17689" s="9">
        <v>593.82000000000005</v>
      </c>
      <c r="G17689" t="s">
        <v>5424</v>
      </c>
    </row>
    <row r="17690" spans="1:7" x14ac:dyDescent="0.25">
      <c r="A17690" s="21" t="s">
        <v>2119</v>
      </c>
      <c r="B17690" s="1">
        <v>43428</v>
      </c>
      <c r="C17690" t="s">
        <v>1230</v>
      </c>
      <c r="D17690" t="s">
        <v>5628</v>
      </c>
      <c r="E17690"/>
      <c r="F17690" s="9">
        <v>365.13</v>
      </c>
      <c r="G17690" t="s">
        <v>5407</v>
      </c>
    </row>
    <row r="17691" spans="1:7" x14ac:dyDescent="0.25">
      <c r="A17691" s="21" t="s">
        <v>2119</v>
      </c>
      <c r="B17691" s="1">
        <v>43428</v>
      </c>
      <c r="C17691" t="s">
        <v>1230</v>
      </c>
      <c r="D17691" t="s">
        <v>5628</v>
      </c>
      <c r="E17691"/>
      <c r="F17691" s="9">
        <v>365.13</v>
      </c>
      <c r="G17691" t="s">
        <v>4974</v>
      </c>
    </row>
    <row r="17692" spans="1:7" x14ac:dyDescent="0.25">
      <c r="A17692" s="21" t="s">
        <v>2119</v>
      </c>
      <c r="B17692" s="1">
        <v>43430</v>
      </c>
      <c r="C17692" t="s">
        <v>1230</v>
      </c>
      <c r="D17692" t="s">
        <v>5623</v>
      </c>
      <c r="E17692"/>
      <c r="F17692" s="9">
        <v>365.7</v>
      </c>
      <c r="G17692" t="s">
        <v>5407</v>
      </c>
    </row>
    <row r="17693" spans="1:7" x14ac:dyDescent="0.25">
      <c r="A17693" s="21" t="s">
        <v>2119</v>
      </c>
      <c r="B17693" s="1">
        <v>43430</v>
      </c>
      <c r="C17693" t="s">
        <v>1230</v>
      </c>
      <c r="D17693" t="s">
        <v>5623</v>
      </c>
      <c r="E17693"/>
      <c r="F17693" s="9">
        <v>365.7</v>
      </c>
      <c r="G17693" t="s">
        <v>4974</v>
      </c>
    </row>
    <row r="17694" spans="1:7" x14ac:dyDescent="0.25">
      <c r="A17694" s="21" t="s">
        <v>2119</v>
      </c>
      <c r="B17694" s="1">
        <v>43430</v>
      </c>
      <c r="C17694" t="s">
        <v>1230</v>
      </c>
      <c r="D17694" t="s">
        <v>5624</v>
      </c>
      <c r="E17694"/>
      <c r="F17694" s="9">
        <v>75.2</v>
      </c>
      <c r="G17694" t="s">
        <v>5407</v>
      </c>
    </row>
    <row r="17695" spans="1:7" x14ac:dyDescent="0.25">
      <c r="A17695" s="21" t="s">
        <v>2119</v>
      </c>
      <c r="B17695" s="1">
        <v>43430</v>
      </c>
      <c r="C17695" t="s">
        <v>1230</v>
      </c>
      <c r="D17695" t="s">
        <v>5624</v>
      </c>
      <c r="E17695"/>
      <c r="F17695" s="9">
        <v>75.2</v>
      </c>
      <c r="G17695" t="s">
        <v>4974</v>
      </c>
    </row>
    <row r="17696" spans="1:7" x14ac:dyDescent="0.25">
      <c r="A17696" s="21" t="s">
        <v>2119</v>
      </c>
      <c r="B17696" s="1">
        <v>43430</v>
      </c>
      <c r="C17696" t="s">
        <v>1230</v>
      </c>
      <c r="D17696" t="s">
        <v>5625</v>
      </c>
      <c r="E17696"/>
      <c r="F17696" s="9">
        <v>355.01</v>
      </c>
      <c r="G17696" t="s">
        <v>5042</v>
      </c>
    </row>
    <row r="17697" spans="1:7" x14ac:dyDescent="0.25">
      <c r="A17697" s="21" t="s">
        <v>2119</v>
      </c>
      <c r="B17697" s="1">
        <v>43430</v>
      </c>
      <c r="C17697" t="s">
        <v>1230</v>
      </c>
      <c r="D17697" t="s">
        <v>5626</v>
      </c>
      <c r="E17697"/>
      <c r="F17697" s="9">
        <v>868.28</v>
      </c>
      <c r="G17697" t="s">
        <v>5459</v>
      </c>
    </row>
    <row r="17698" spans="1:7" x14ac:dyDescent="0.25">
      <c r="A17698" s="21" t="s">
        <v>2119</v>
      </c>
      <c r="B17698" s="25">
        <v>43430</v>
      </c>
      <c r="C17698" t="s">
        <v>1015</v>
      </c>
      <c r="D17698" t="s">
        <v>40</v>
      </c>
      <c r="E17698" s="26">
        <v>2435</v>
      </c>
      <c r="G17698" t="s">
        <v>6073</v>
      </c>
    </row>
    <row r="17699" spans="1:7" x14ac:dyDescent="0.25">
      <c r="A17699" s="21" t="s">
        <v>2119</v>
      </c>
      <c r="B17699" s="25">
        <v>43430</v>
      </c>
      <c r="C17699" t="s">
        <v>1015</v>
      </c>
      <c r="D17699" t="s">
        <v>40</v>
      </c>
      <c r="E17699" s="26">
        <v>2765</v>
      </c>
      <c r="G17699" t="s">
        <v>5042</v>
      </c>
    </row>
    <row r="17700" spans="1:7" x14ac:dyDescent="0.25">
      <c r="A17700" s="21" t="s">
        <v>2119</v>
      </c>
      <c r="B17700" s="25">
        <v>43430</v>
      </c>
      <c r="C17700" t="s">
        <v>1015</v>
      </c>
      <c r="D17700" t="s">
        <v>40</v>
      </c>
      <c r="E17700" s="26">
        <v>515</v>
      </c>
      <c r="G17700" t="s">
        <v>5459</v>
      </c>
    </row>
    <row r="17701" spans="1:7" x14ac:dyDescent="0.25">
      <c r="A17701" s="21" t="s">
        <v>2119</v>
      </c>
      <c r="B17701" s="25">
        <v>43430</v>
      </c>
      <c r="C17701" t="s">
        <v>1015</v>
      </c>
      <c r="D17701" t="s">
        <v>40</v>
      </c>
      <c r="E17701" s="26">
        <v>380</v>
      </c>
      <c r="G17701" t="s">
        <v>3303</v>
      </c>
    </row>
    <row r="17702" spans="1:7" x14ac:dyDescent="0.25">
      <c r="A17702" s="21" t="s">
        <v>2119</v>
      </c>
      <c r="B17702" s="25">
        <v>43430</v>
      </c>
      <c r="C17702" t="s">
        <v>1015</v>
      </c>
      <c r="D17702" t="s">
        <v>40</v>
      </c>
      <c r="E17702" s="26">
        <v>240</v>
      </c>
      <c r="G17702" t="s">
        <v>5692</v>
      </c>
    </row>
    <row r="17703" spans="1:7" x14ac:dyDescent="0.25">
      <c r="A17703" s="21" t="s">
        <v>2119</v>
      </c>
      <c r="B17703" s="25">
        <v>43430</v>
      </c>
      <c r="C17703" t="s">
        <v>1015</v>
      </c>
      <c r="D17703" t="s">
        <v>40</v>
      </c>
      <c r="E17703" s="26">
        <v>985</v>
      </c>
      <c r="G17703" t="s">
        <v>5631</v>
      </c>
    </row>
    <row r="17704" spans="1:7" x14ac:dyDescent="0.25">
      <c r="A17704" s="21" t="s">
        <v>2119</v>
      </c>
      <c r="B17704" s="25">
        <v>43430</v>
      </c>
      <c r="C17704" t="s">
        <v>1015</v>
      </c>
      <c r="D17704" t="s">
        <v>1382</v>
      </c>
      <c r="E17704" s="26">
        <v>1750</v>
      </c>
      <c r="G17704" t="s">
        <v>5407</v>
      </c>
    </row>
    <row r="17705" spans="1:7" x14ac:dyDescent="0.25">
      <c r="A17705" s="21" t="s">
        <v>2119</v>
      </c>
      <c r="B17705" s="25">
        <v>43430</v>
      </c>
      <c r="C17705" t="s">
        <v>1015</v>
      </c>
      <c r="D17705" t="s">
        <v>1382</v>
      </c>
      <c r="E17705" s="26">
        <v>1750</v>
      </c>
      <c r="G17705" t="s">
        <v>4974</v>
      </c>
    </row>
    <row r="17706" spans="1:7" x14ac:dyDescent="0.25">
      <c r="A17706" s="21" t="s">
        <v>2119</v>
      </c>
      <c r="B17706" s="25">
        <v>43430</v>
      </c>
      <c r="C17706" t="s">
        <v>1015</v>
      </c>
      <c r="D17706" t="s">
        <v>255</v>
      </c>
      <c r="E17706" s="26">
        <v>800</v>
      </c>
      <c r="G17706" t="s">
        <v>3303</v>
      </c>
    </row>
    <row r="17707" spans="1:7" x14ac:dyDescent="0.25">
      <c r="A17707" s="21" t="s">
        <v>2119</v>
      </c>
      <c r="B17707" s="25">
        <v>43430</v>
      </c>
      <c r="C17707" t="s">
        <v>1015</v>
      </c>
      <c r="D17707" t="s">
        <v>255</v>
      </c>
      <c r="E17707" s="26">
        <v>2000</v>
      </c>
      <c r="G17707" t="s">
        <v>5459</v>
      </c>
    </row>
    <row r="17708" spans="1:7" x14ac:dyDescent="0.25">
      <c r="A17708" s="21" t="s">
        <v>2119</v>
      </c>
      <c r="B17708" s="25">
        <v>43430</v>
      </c>
      <c r="C17708" t="s">
        <v>1015</v>
      </c>
      <c r="D17708" t="s">
        <v>2675</v>
      </c>
      <c r="E17708" s="26">
        <v>3000</v>
      </c>
      <c r="G17708" t="s">
        <v>5459</v>
      </c>
    </row>
    <row r="17709" spans="1:7" x14ac:dyDescent="0.25">
      <c r="A17709" s="21" t="s">
        <v>2119</v>
      </c>
      <c r="B17709" s="25">
        <v>43430</v>
      </c>
      <c r="C17709" t="s">
        <v>1230</v>
      </c>
      <c r="D17709" t="s">
        <v>3709</v>
      </c>
      <c r="F17709" s="26">
        <v>159.05000000000001</v>
      </c>
      <c r="G17709" t="s">
        <v>6073</v>
      </c>
    </row>
    <row r="17710" spans="1:7" x14ac:dyDescent="0.25">
      <c r="A17710" s="21" t="s">
        <v>2119</v>
      </c>
      <c r="B17710" s="25">
        <v>43430</v>
      </c>
      <c r="C17710" t="s">
        <v>1230</v>
      </c>
      <c r="D17710" t="s">
        <v>3709</v>
      </c>
      <c r="F17710" s="26">
        <v>181.19</v>
      </c>
      <c r="G17710" t="s">
        <v>5603</v>
      </c>
    </row>
    <row r="17711" spans="1:7" x14ac:dyDescent="0.25">
      <c r="A17711" s="21" t="s">
        <v>2119</v>
      </c>
      <c r="B17711" s="1">
        <v>43431</v>
      </c>
      <c r="C17711" t="s">
        <v>6</v>
      </c>
      <c r="D17711" t="s">
        <v>5622</v>
      </c>
      <c r="E17711"/>
      <c r="F17711" s="9">
        <v>585.58000000000004</v>
      </c>
      <c r="G17711" t="s">
        <v>568</v>
      </c>
    </row>
    <row r="17712" spans="1:7" x14ac:dyDescent="0.25">
      <c r="A17712" s="21" t="s">
        <v>2119</v>
      </c>
      <c r="B17712" s="25">
        <v>43431</v>
      </c>
      <c r="C17712" t="s">
        <v>1230</v>
      </c>
      <c r="D17712" t="s">
        <v>3709</v>
      </c>
      <c r="F17712" s="26">
        <v>14.88</v>
      </c>
      <c r="G17712" t="s">
        <v>6073</v>
      </c>
    </row>
    <row r="17713" spans="1:7" x14ac:dyDescent="0.25">
      <c r="A17713" s="21" t="s">
        <v>2119</v>
      </c>
      <c r="B17713" s="25">
        <v>43431</v>
      </c>
      <c r="C17713" t="s">
        <v>6</v>
      </c>
      <c r="D17713" t="s">
        <v>1112</v>
      </c>
      <c r="F17713" s="26">
        <v>267.81</v>
      </c>
      <c r="G17713" t="s">
        <v>5407</v>
      </c>
    </row>
    <row r="17714" spans="1:7" x14ac:dyDescent="0.25">
      <c r="A17714" s="21" t="s">
        <v>2119</v>
      </c>
      <c r="B17714" s="25">
        <v>43431</v>
      </c>
      <c r="C17714" t="s">
        <v>6</v>
      </c>
      <c r="D17714" t="s">
        <v>1112</v>
      </c>
      <c r="F17714" s="26">
        <v>267.81</v>
      </c>
      <c r="G17714" t="s">
        <v>4974</v>
      </c>
    </row>
    <row r="17715" spans="1:7" x14ac:dyDescent="0.25">
      <c r="A17715" s="21" t="s">
        <v>2119</v>
      </c>
      <c r="B17715" s="1">
        <v>43432</v>
      </c>
      <c r="C17715" t="s">
        <v>1230</v>
      </c>
      <c r="D17715" t="s">
        <v>5617</v>
      </c>
      <c r="E17715"/>
      <c r="F17715" s="9">
        <v>339.44</v>
      </c>
      <c r="G17715" t="s">
        <v>5618</v>
      </c>
    </row>
    <row r="17716" spans="1:7" x14ac:dyDescent="0.25">
      <c r="A17716" s="21" t="s">
        <v>2119</v>
      </c>
      <c r="B17716" s="1">
        <v>43432</v>
      </c>
      <c r="C17716" t="s">
        <v>1230</v>
      </c>
      <c r="D17716" t="s">
        <v>5619</v>
      </c>
      <c r="E17716"/>
      <c r="F17716" s="9">
        <v>255.77</v>
      </c>
      <c r="G17716" t="s">
        <v>6073</v>
      </c>
    </row>
    <row r="17717" spans="1:7" x14ac:dyDescent="0.25">
      <c r="A17717" s="21" t="s">
        <v>2119</v>
      </c>
      <c r="B17717" s="1">
        <v>43432</v>
      </c>
      <c r="C17717">
        <v>3014551503</v>
      </c>
      <c r="D17717" t="s">
        <v>299</v>
      </c>
      <c r="E17717"/>
      <c r="F17717" s="9">
        <v>479.79</v>
      </c>
      <c r="G17717" t="s">
        <v>1787</v>
      </c>
    </row>
    <row r="17718" spans="1:7" x14ac:dyDescent="0.25">
      <c r="A17718" s="21" t="s">
        <v>2119</v>
      </c>
      <c r="B17718" s="1">
        <v>43432</v>
      </c>
      <c r="C17718" t="s">
        <v>1230</v>
      </c>
      <c r="D17718" t="s">
        <v>5620</v>
      </c>
      <c r="E17718"/>
      <c r="F17718" s="9">
        <v>761.42</v>
      </c>
      <c r="G17718" t="s">
        <v>5459</v>
      </c>
    </row>
    <row r="17719" spans="1:7" x14ac:dyDescent="0.25">
      <c r="A17719" s="21" t="s">
        <v>2119</v>
      </c>
      <c r="B17719" s="1">
        <v>43432</v>
      </c>
      <c r="C17719" t="s">
        <v>1230</v>
      </c>
      <c r="D17719" t="s">
        <v>5621</v>
      </c>
      <c r="E17719"/>
      <c r="F17719" s="9">
        <v>3.27</v>
      </c>
      <c r="G17719" t="s">
        <v>5326</v>
      </c>
    </row>
    <row r="17720" spans="1:7" x14ac:dyDescent="0.25">
      <c r="A17720" s="21" t="s">
        <v>2119</v>
      </c>
      <c r="B17720" s="1">
        <v>43432</v>
      </c>
      <c r="C17720" t="s">
        <v>1230</v>
      </c>
      <c r="D17720" t="s">
        <v>5617</v>
      </c>
      <c r="E17720"/>
      <c r="F17720" s="9">
        <v>339.44</v>
      </c>
      <c r="G17720" t="s">
        <v>5618</v>
      </c>
    </row>
    <row r="17721" spans="1:7" x14ac:dyDescent="0.25">
      <c r="A17721" s="21" t="s">
        <v>2119</v>
      </c>
      <c r="B17721" s="1">
        <v>43432</v>
      </c>
      <c r="C17721" t="s">
        <v>1230</v>
      </c>
      <c r="D17721" t="s">
        <v>5619</v>
      </c>
      <c r="E17721"/>
      <c r="F17721" s="9">
        <v>255.77</v>
      </c>
      <c r="G17721" t="s">
        <v>6073</v>
      </c>
    </row>
    <row r="17722" spans="1:7" x14ac:dyDescent="0.25">
      <c r="A17722" s="21" t="s">
        <v>2119</v>
      </c>
      <c r="B17722" s="1">
        <v>43432</v>
      </c>
      <c r="C17722">
        <v>3014551503</v>
      </c>
      <c r="D17722"/>
      <c r="E17722"/>
      <c r="F17722" s="9">
        <v>479.79</v>
      </c>
      <c r="G17722" t="s">
        <v>363</v>
      </c>
    </row>
    <row r="17723" spans="1:7" x14ac:dyDescent="0.25">
      <c r="A17723" s="21" t="s">
        <v>2119</v>
      </c>
      <c r="B17723" s="1">
        <v>43432</v>
      </c>
      <c r="C17723" t="s">
        <v>1230</v>
      </c>
      <c r="D17723" t="s">
        <v>5620</v>
      </c>
      <c r="E17723"/>
      <c r="F17723" s="9">
        <v>761.42</v>
      </c>
      <c r="G17723" t="s">
        <v>5459</v>
      </c>
    </row>
    <row r="17724" spans="1:7" x14ac:dyDescent="0.25">
      <c r="A17724" s="21" t="s">
        <v>2119</v>
      </c>
      <c r="B17724" s="1">
        <v>43432</v>
      </c>
      <c r="C17724" t="s">
        <v>1230</v>
      </c>
      <c r="D17724" t="s">
        <v>5621</v>
      </c>
      <c r="E17724"/>
      <c r="F17724" s="9">
        <v>3.27</v>
      </c>
      <c r="G17724" t="s">
        <v>5459</v>
      </c>
    </row>
    <row r="17725" spans="1:7" x14ac:dyDescent="0.25">
      <c r="A17725" s="21" t="s">
        <v>2119</v>
      </c>
      <c r="B17725" s="25">
        <v>43433</v>
      </c>
      <c r="C17725" t="s">
        <v>6</v>
      </c>
      <c r="D17725" t="s">
        <v>5694</v>
      </c>
      <c r="F17725" s="26">
        <f>848+298</f>
        <v>1146</v>
      </c>
      <c r="G17725" t="s">
        <v>997</v>
      </c>
    </row>
    <row r="17726" spans="1:7" x14ac:dyDescent="0.25">
      <c r="A17726" s="21" t="s">
        <v>2119</v>
      </c>
      <c r="B17726" s="25">
        <v>43433</v>
      </c>
      <c r="C17726" t="s">
        <v>6</v>
      </c>
      <c r="D17726" t="s">
        <v>5694</v>
      </c>
      <c r="F17726" s="26">
        <v>498</v>
      </c>
      <c r="G17726" t="s">
        <v>568</v>
      </c>
    </row>
    <row r="17727" spans="1:7" x14ac:dyDescent="0.25">
      <c r="A17727" s="21" t="s">
        <v>2119</v>
      </c>
      <c r="B17727" s="25">
        <v>43433</v>
      </c>
      <c r="C17727" t="s">
        <v>6</v>
      </c>
      <c r="D17727" t="s">
        <v>1112</v>
      </c>
      <c r="F17727" s="26">
        <v>658.15</v>
      </c>
      <c r="G17727" t="s">
        <v>4974</v>
      </c>
    </row>
    <row r="17728" spans="1:7" x14ac:dyDescent="0.25">
      <c r="A17728" s="21" t="s">
        <v>2119</v>
      </c>
      <c r="B17728" s="25">
        <v>43433</v>
      </c>
      <c r="C17728" t="s">
        <v>6</v>
      </c>
      <c r="D17728" t="s">
        <v>1112</v>
      </c>
      <c r="F17728" s="26">
        <v>130.71</v>
      </c>
      <c r="G17728" t="s">
        <v>5407</v>
      </c>
    </row>
    <row r="17729" spans="1:7" x14ac:dyDescent="0.25">
      <c r="A17729" s="21" t="s">
        <v>2119</v>
      </c>
      <c r="B17729" s="25">
        <v>43433</v>
      </c>
      <c r="C17729" t="s">
        <v>6</v>
      </c>
      <c r="D17729" t="s">
        <v>1112</v>
      </c>
      <c r="F17729" s="26">
        <v>130.71</v>
      </c>
      <c r="G17729" t="s">
        <v>4974</v>
      </c>
    </row>
    <row r="17730" spans="1:7" x14ac:dyDescent="0.25">
      <c r="A17730" s="21" t="s">
        <v>2119</v>
      </c>
      <c r="B17730" s="1">
        <v>43433</v>
      </c>
      <c r="C17730" t="s">
        <v>6</v>
      </c>
      <c r="D17730" t="s">
        <v>5708</v>
      </c>
      <c r="E17730"/>
      <c r="F17730" s="9">
        <v>200.99</v>
      </c>
      <c r="G17730" t="s">
        <v>97</v>
      </c>
    </row>
    <row r="17731" spans="1:7" x14ac:dyDescent="0.25">
      <c r="A17731" s="21" t="s">
        <v>2119</v>
      </c>
      <c r="B17731" s="1">
        <v>43433</v>
      </c>
      <c r="C17731" t="s">
        <v>1230</v>
      </c>
      <c r="D17731" t="s">
        <v>5709</v>
      </c>
      <c r="E17731"/>
      <c r="F17731" s="9">
        <v>429.54</v>
      </c>
      <c r="G17731" t="s">
        <v>5459</v>
      </c>
    </row>
    <row r="17732" spans="1:7" x14ac:dyDescent="0.25">
      <c r="A17732" s="21" t="s">
        <v>2119</v>
      </c>
      <c r="B17732" s="1">
        <v>43433</v>
      </c>
      <c r="C17732" t="s">
        <v>1230</v>
      </c>
      <c r="D17732" t="s">
        <v>5710</v>
      </c>
      <c r="E17732"/>
      <c r="F17732" s="9">
        <v>322.85000000000002</v>
      </c>
      <c r="G17732" t="s">
        <v>6073</v>
      </c>
    </row>
    <row r="17733" spans="1:7" x14ac:dyDescent="0.25">
      <c r="A17733" s="21" t="s">
        <v>2119</v>
      </c>
      <c r="B17733" s="1">
        <v>43433</v>
      </c>
      <c r="C17733" t="s">
        <v>6</v>
      </c>
      <c r="D17733" t="s">
        <v>5711</v>
      </c>
      <c r="E17733"/>
      <c r="F17733" s="9">
        <v>244.37</v>
      </c>
      <c r="G17733" t="s">
        <v>97</v>
      </c>
    </row>
    <row r="17734" spans="1:7" x14ac:dyDescent="0.25">
      <c r="A17734" s="21" t="s">
        <v>2119</v>
      </c>
      <c r="B17734" s="1">
        <v>43433</v>
      </c>
      <c r="C17734" t="s">
        <v>1230</v>
      </c>
      <c r="D17734" t="s">
        <v>5712</v>
      </c>
      <c r="E17734"/>
      <c r="F17734" s="9">
        <v>419.49</v>
      </c>
      <c r="G17734" t="s">
        <v>5713</v>
      </c>
    </row>
    <row r="17735" spans="1:7" x14ac:dyDescent="0.25">
      <c r="A17735" s="21" t="s">
        <v>2119</v>
      </c>
      <c r="B17735" s="1">
        <v>43434</v>
      </c>
      <c r="C17735" t="s">
        <v>6</v>
      </c>
      <c r="D17735" t="s">
        <v>5714</v>
      </c>
      <c r="E17735"/>
      <c r="F17735" s="9">
        <v>38.85</v>
      </c>
      <c r="G17735" t="s">
        <v>97</v>
      </c>
    </row>
    <row r="17736" spans="1:7" x14ac:dyDescent="0.25">
      <c r="A17736" s="21" t="s">
        <v>2119</v>
      </c>
      <c r="B17736" s="1">
        <v>43434</v>
      </c>
      <c r="C17736" t="s">
        <v>1230</v>
      </c>
      <c r="D17736" t="s">
        <v>5690</v>
      </c>
      <c r="E17736"/>
      <c r="F17736" s="9">
        <v>-1870.55</v>
      </c>
      <c r="G17736" t="s">
        <v>6073</v>
      </c>
    </row>
    <row r="17737" spans="1:7" x14ac:dyDescent="0.25">
      <c r="A17737" s="21" t="s">
        <v>2119</v>
      </c>
      <c r="B17737" s="1">
        <v>43434</v>
      </c>
      <c r="C17737">
        <v>3014551503</v>
      </c>
      <c r="D17737" t="s">
        <v>5690</v>
      </c>
      <c r="E17737"/>
      <c r="F17737" s="9">
        <v>1870.55</v>
      </c>
      <c r="G17737" t="s">
        <v>5410</v>
      </c>
    </row>
    <row r="17738" spans="1:7" x14ac:dyDescent="0.25">
      <c r="A17738" s="21" t="s">
        <v>2119</v>
      </c>
      <c r="B17738" s="1">
        <v>43434</v>
      </c>
      <c r="C17738" t="s">
        <v>1230</v>
      </c>
      <c r="D17738" t="s">
        <v>5715</v>
      </c>
      <c r="E17738"/>
      <c r="F17738" s="9">
        <v>176.63</v>
      </c>
      <c r="G17738" t="s">
        <v>5410</v>
      </c>
    </row>
    <row r="17739" spans="1:7" x14ac:dyDescent="0.25">
      <c r="A17739" s="21" t="s">
        <v>2119</v>
      </c>
      <c r="B17739" s="1">
        <v>43434</v>
      </c>
      <c r="C17739" t="s">
        <v>1230</v>
      </c>
      <c r="D17739" t="s">
        <v>5716</v>
      </c>
      <c r="E17739"/>
      <c r="F17739" s="9">
        <v>720.41</v>
      </c>
      <c r="G17739" t="s">
        <v>5042</v>
      </c>
    </row>
    <row r="17740" spans="1:7" x14ac:dyDescent="0.25">
      <c r="A17740" s="21" t="s">
        <v>2119</v>
      </c>
      <c r="B17740" s="1">
        <v>43434</v>
      </c>
      <c r="C17740" t="s">
        <v>1230</v>
      </c>
      <c r="D17740" t="s">
        <v>5717</v>
      </c>
      <c r="E17740"/>
      <c r="F17740" s="9">
        <v>955.73</v>
      </c>
      <c r="G17740" t="s">
        <v>6073</v>
      </c>
    </row>
    <row r="17741" spans="1:7" x14ac:dyDescent="0.25">
      <c r="A17741" s="21" t="s">
        <v>2119</v>
      </c>
      <c r="B17741" s="25">
        <v>43435</v>
      </c>
      <c r="C17741" t="s">
        <v>1015</v>
      </c>
      <c r="D17741" t="s">
        <v>40</v>
      </c>
      <c r="E17741" s="26">
        <v>1870</v>
      </c>
      <c r="G17741" t="s">
        <v>5424</v>
      </c>
    </row>
    <row r="17742" spans="1:7" x14ac:dyDescent="0.25">
      <c r="A17742" s="21" t="s">
        <v>2119</v>
      </c>
      <c r="B17742" s="25">
        <v>43435</v>
      </c>
      <c r="C17742" t="s">
        <v>1015</v>
      </c>
      <c r="D17742" t="s">
        <v>40</v>
      </c>
      <c r="E17742" s="26">
        <v>2625</v>
      </c>
      <c r="G17742" t="s">
        <v>6073</v>
      </c>
    </row>
    <row r="17743" spans="1:7" x14ac:dyDescent="0.25">
      <c r="A17743" s="21" t="s">
        <v>2119</v>
      </c>
      <c r="B17743" s="25">
        <v>43435</v>
      </c>
      <c r="C17743" t="s">
        <v>1015</v>
      </c>
      <c r="D17743" t="s">
        <v>40</v>
      </c>
      <c r="E17743" s="26">
        <v>3720</v>
      </c>
      <c r="G17743" t="s">
        <v>5459</v>
      </c>
    </row>
    <row r="17744" spans="1:7" x14ac:dyDescent="0.25">
      <c r="A17744" s="21" t="s">
        <v>2119</v>
      </c>
      <c r="B17744" s="25">
        <v>43435</v>
      </c>
      <c r="C17744" t="s">
        <v>1015</v>
      </c>
      <c r="D17744" t="s">
        <v>40</v>
      </c>
      <c r="E17744" s="26">
        <v>350</v>
      </c>
      <c r="G17744" t="s">
        <v>568</v>
      </c>
    </row>
    <row r="17745" spans="1:7" x14ac:dyDescent="0.25">
      <c r="A17745" s="21" t="s">
        <v>2119</v>
      </c>
      <c r="B17745" s="25">
        <v>43435</v>
      </c>
      <c r="C17745" t="s">
        <v>1015</v>
      </c>
      <c r="D17745" t="s">
        <v>40</v>
      </c>
      <c r="E17745" s="26">
        <v>840</v>
      </c>
      <c r="G17745" t="s">
        <v>5618</v>
      </c>
    </row>
    <row r="17746" spans="1:7" x14ac:dyDescent="0.25">
      <c r="A17746" s="21" t="s">
        <v>2119</v>
      </c>
      <c r="B17746" s="25">
        <v>43435</v>
      </c>
      <c r="C17746" t="s">
        <v>1015</v>
      </c>
      <c r="D17746" t="s">
        <v>40</v>
      </c>
      <c r="E17746" s="26">
        <v>300</v>
      </c>
      <c r="G17746" t="s">
        <v>97</v>
      </c>
    </row>
    <row r="17747" spans="1:7" x14ac:dyDescent="0.25">
      <c r="A17747" s="21" t="s">
        <v>2119</v>
      </c>
      <c r="B17747" s="25">
        <v>43435</v>
      </c>
      <c r="C17747" t="s">
        <v>1015</v>
      </c>
      <c r="D17747" t="s">
        <v>40</v>
      </c>
      <c r="E17747" s="26">
        <v>550</v>
      </c>
      <c r="G17747" t="s">
        <v>200</v>
      </c>
    </row>
    <row r="17748" spans="1:7" x14ac:dyDescent="0.25">
      <c r="A17748" s="21" t="s">
        <v>2119</v>
      </c>
      <c r="B17748" s="25">
        <v>43435</v>
      </c>
      <c r="C17748" t="s">
        <v>1015</v>
      </c>
      <c r="D17748" t="s">
        <v>40</v>
      </c>
      <c r="E17748" s="26">
        <v>615</v>
      </c>
      <c r="G17748" t="s">
        <v>5410</v>
      </c>
    </row>
    <row r="17749" spans="1:7" x14ac:dyDescent="0.25">
      <c r="A17749" s="21" t="s">
        <v>2119</v>
      </c>
      <c r="B17749" s="25">
        <v>43435</v>
      </c>
      <c r="C17749" t="s">
        <v>1015</v>
      </c>
      <c r="D17749" t="s">
        <v>40</v>
      </c>
      <c r="E17749" s="26">
        <v>530</v>
      </c>
      <c r="G17749" t="s">
        <v>5603</v>
      </c>
    </row>
    <row r="17750" spans="1:7" x14ac:dyDescent="0.25">
      <c r="A17750" s="21" t="s">
        <v>2119</v>
      </c>
      <c r="B17750" s="1">
        <v>43435</v>
      </c>
      <c r="C17750" t="s">
        <v>1230</v>
      </c>
      <c r="D17750" t="s">
        <v>5718</v>
      </c>
      <c r="E17750"/>
      <c r="F17750" s="9">
        <v>909.45</v>
      </c>
      <c r="G17750" t="s">
        <v>2121</v>
      </c>
    </row>
    <row r="17751" spans="1:7" x14ac:dyDescent="0.25">
      <c r="A17751" s="21" t="s">
        <v>2119</v>
      </c>
      <c r="B17751" s="1">
        <v>43435</v>
      </c>
      <c r="C17751" t="s">
        <v>1230</v>
      </c>
      <c r="D17751" t="s">
        <v>5719</v>
      </c>
      <c r="E17751"/>
      <c r="F17751" s="9">
        <v>455.84</v>
      </c>
      <c r="G17751" t="s">
        <v>6073</v>
      </c>
    </row>
    <row r="17752" spans="1:7" x14ac:dyDescent="0.25">
      <c r="A17752" s="21" t="s">
        <v>2119</v>
      </c>
      <c r="B17752" s="1">
        <v>43435</v>
      </c>
      <c r="C17752" t="s">
        <v>1230</v>
      </c>
      <c r="D17752" t="s">
        <v>5720</v>
      </c>
      <c r="E17752"/>
      <c r="F17752" s="9">
        <v>1109.56</v>
      </c>
      <c r="G17752" t="s">
        <v>5410</v>
      </c>
    </row>
    <row r="17753" spans="1:7" x14ac:dyDescent="0.25">
      <c r="A17753" s="21" t="s">
        <v>2119</v>
      </c>
      <c r="B17753" s="25">
        <v>43437</v>
      </c>
      <c r="C17753" t="s">
        <v>1015</v>
      </c>
      <c r="D17753" t="s">
        <v>1382</v>
      </c>
      <c r="E17753" s="26">
        <v>10000</v>
      </c>
      <c r="G17753" t="s">
        <v>200</v>
      </c>
    </row>
    <row r="17754" spans="1:7" x14ac:dyDescent="0.25">
      <c r="A17754" s="21" t="s">
        <v>2119</v>
      </c>
      <c r="B17754" s="1">
        <v>43437</v>
      </c>
      <c r="C17754" t="s">
        <v>1230</v>
      </c>
      <c r="D17754" t="s">
        <v>5721</v>
      </c>
      <c r="E17754"/>
      <c r="F17754" s="9">
        <v>60.33</v>
      </c>
      <c r="G17754" t="s">
        <v>5696</v>
      </c>
    </row>
    <row r="17755" spans="1:7" x14ac:dyDescent="0.25">
      <c r="A17755" s="21" t="s">
        <v>2119</v>
      </c>
      <c r="B17755" s="1">
        <v>43437</v>
      </c>
      <c r="C17755" t="s">
        <v>1230</v>
      </c>
      <c r="D17755" t="s">
        <v>5722</v>
      </c>
      <c r="E17755"/>
      <c r="F17755" s="9">
        <v>130.52000000000001</v>
      </c>
      <c r="G17755" t="s">
        <v>4944</v>
      </c>
    </row>
    <row r="17756" spans="1:7" x14ac:dyDescent="0.25">
      <c r="A17756" s="21" t="s">
        <v>2119</v>
      </c>
      <c r="B17756" s="1">
        <v>43437</v>
      </c>
      <c r="C17756" t="s">
        <v>1230</v>
      </c>
      <c r="D17756" t="s">
        <v>5588</v>
      </c>
      <c r="E17756"/>
      <c r="F17756" s="9">
        <v>-884.47</v>
      </c>
      <c r="G17756" t="s">
        <v>5713</v>
      </c>
    </row>
    <row r="17757" spans="1:7" x14ac:dyDescent="0.25">
      <c r="A17757" s="21" t="s">
        <v>2119</v>
      </c>
      <c r="B17757" s="1">
        <v>43437</v>
      </c>
      <c r="C17757" t="s">
        <v>1230</v>
      </c>
      <c r="D17757" t="s">
        <v>5587</v>
      </c>
      <c r="E17757"/>
      <c r="F17757" s="9">
        <v>-836.63</v>
      </c>
      <c r="G17757" t="s">
        <v>5713</v>
      </c>
    </row>
    <row r="17758" spans="1:7" x14ac:dyDescent="0.25">
      <c r="A17758" s="21" t="s">
        <v>2119</v>
      </c>
      <c r="B17758" s="1">
        <v>43437</v>
      </c>
      <c r="C17758" t="s">
        <v>1230</v>
      </c>
      <c r="D17758" t="s">
        <v>5723</v>
      </c>
      <c r="E17758"/>
      <c r="F17758" s="9">
        <v>1888.38</v>
      </c>
      <c r="G17758" t="s">
        <v>5713</v>
      </c>
    </row>
    <row r="17759" spans="1:7" x14ac:dyDescent="0.25">
      <c r="A17759" s="21" t="s">
        <v>2119</v>
      </c>
      <c r="B17759" s="1">
        <v>43437</v>
      </c>
      <c r="C17759" t="s">
        <v>1230</v>
      </c>
      <c r="D17759" t="s">
        <v>5724</v>
      </c>
      <c r="E17759"/>
      <c r="F17759" s="9">
        <v>1539.33</v>
      </c>
      <c r="G17759" t="s">
        <v>5713</v>
      </c>
    </row>
    <row r="17760" spans="1:7" x14ac:dyDescent="0.25">
      <c r="A17760" s="21" t="s">
        <v>2119</v>
      </c>
      <c r="B17760" s="1">
        <v>43438</v>
      </c>
      <c r="C17760" t="s">
        <v>1230</v>
      </c>
      <c r="D17760"/>
      <c r="E17760"/>
      <c r="F17760" s="9">
        <v>-468.97</v>
      </c>
      <c r="G17760" t="s">
        <v>5424</v>
      </c>
    </row>
    <row r="17761" spans="1:7" x14ac:dyDescent="0.25">
      <c r="A17761" s="21" t="s">
        <v>2119</v>
      </c>
      <c r="B17761" s="1">
        <v>43438</v>
      </c>
      <c r="C17761" t="s">
        <v>1230</v>
      </c>
      <c r="D17761" t="s">
        <v>5724</v>
      </c>
      <c r="E17761"/>
      <c r="F17761" s="9">
        <v>-216.4</v>
      </c>
      <c r="G17761" t="s">
        <v>5713</v>
      </c>
    </row>
    <row r="17762" spans="1:7" x14ac:dyDescent="0.25">
      <c r="A17762" s="21" t="s">
        <v>2119</v>
      </c>
      <c r="B17762" s="1">
        <v>43438</v>
      </c>
      <c r="C17762">
        <v>3014551503</v>
      </c>
      <c r="D17762" t="s">
        <v>5724</v>
      </c>
      <c r="E17762"/>
      <c r="F17762" s="9">
        <v>30.74</v>
      </c>
      <c r="G17762" t="s">
        <v>5713</v>
      </c>
    </row>
    <row r="17763" spans="1:7" x14ac:dyDescent="0.25">
      <c r="A17763" s="21" t="s">
        <v>2119</v>
      </c>
      <c r="B17763" s="1">
        <v>43438</v>
      </c>
      <c r="C17763" t="s">
        <v>1230</v>
      </c>
      <c r="D17763" t="s">
        <v>5725</v>
      </c>
      <c r="E17763"/>
      <c r="F17763" s="9">
        <v>275.91000000000003</v>
      </c>
      <c r="G17763" t="s">
        <v>6073</v>
      </c>
    </row>
    <row r="17764" spans="1:7" x14ac:dyDescent="0.25">
      <c r="A17764" s="21" t="s">
        <v>2119</v>
      </c>
      <c r="B17764" s="1">
        <v>43438</v>
      </c>
      <c r="C17764" t="s">
        <v>1230</v>
      </c>
      <c r="D17764" t="s">
        <v>5726</v>
      </c>
      <c r="E17764"/>
      <c r="F17764" s="9">
        <v>35.299999999999997</v>
      </c>
      <c r="G17764" t="s">
        <v>1899</v>
      </c>
    </row>
    <row r="17765" spans="1:7" x14ac:dyDescent="0.25">
      <c r="A17765" s="21" t="s">
        <v>2119</v>
      </c>
      <c r="B17765" s="1">
        <v>43438</v>
      </c>
      <c r="C17765" t="s">
        <v>1230</v>
      </c>
      <c r="D17765" t="s">
        <v>5727</v>
      </c>
      <c r="E17765"/>
      <c r="F17765" s="9">
        <v>377.52</v>
      </c>
      <c r="G17765" t="s">
        <v>5410</v>
      </c>
    </row>
    <row r="17766" spans="1:7" x14ac:dyDescent="0.25">
      <c r="A17766" s="21" t="s">
        <v>2119</v>
      </c>
      <c r="B17766" s="1">
        <v>43438</v>
      </c>
      <c r="C17766" t="s">
        <v>1230</v>
      </c>
      <c r="D17766" t="s">
        <v>5728</v>
      </c>
      <c r="E17766"/>
      <c r="F17766" s="9">
        <v>25.87</v>
      </c>
      <c r="G17766" t="s">
        <v>2121</v>
      </c>
    </row>
    <row r="17767" spans="1:7" x14ac:dyDescent="0.25">
      <c r="A17767" s="21" t="s">
        <v>2119</v>
      </c>
      <c r="B17767" s="1">
        <v>43439</v>
      </c>
      <c r="C17767" t="s">
        <v>1230</v>
      </c>
      <c r="D17767" t="s">
        <v>5729</v>
      </c>
      <c r="E17767"/>
      <c r="F17767" s="9">
        <v>15.68</v>
      </c>
      <c r="G17767" t="s">
        <v>3326</v>
      </c>
    </row>
    <row r="17768" spans="1:7" x14ac:dyDescent="0.25">
      <c r="A17768" s="21" t="s">
        <v>2119</v>
      </c>
      <c r="B17768" s="1">
        <v>43439</v>
      </c>
      <c r="C17768" t="s">
        <v>1230</v>
      </c>
      <c r="D17768" t="s">
        <v>5730</v>
      </c>
      <c r="E17768"/>
      <c r="F17768" s="9">
        <v>428.61</v>
      </c>
      <c r="G17768" t="s">
        <v>5424</v>
      </c>
    </row>
    <row r="17769" spans="1:7" x14ac:dyDescent="0.25">
      <c r="A17769" s="21" t="s">
        <v>2119</v>
      </c>
      <c r="B17769" s="1">
        <v>43439</v>
      </c>
      <c r="C17769" t="s">
        <v>1230</v>
      </c>
      <c r="D17769" t="s">
        <v>5731</v>
      </c>
      <c r="E17769"/>
      <c r="F17769" s="9">
        <v>1414.57</v>
      </c>
      <c r="G17769" t="s">
        <v>6073</v>
      </c>
    </row>
    <row r="17770" spans="1:7" x14ac:dyDescent="0.25">
      <c r="A17770" s="21" t="s">
        <v>2119</v>
      </c>
      <c r="B17770" s="1">
        <v>43439</v>
      </c>
      <c r="C17770" t="s">
        <v>1230</v>
      </c>
      <c r="D17770" t="s">
        <v>5732</v>
      </c>
      <c r="E17770"/>
      <c r="F17770" s="9">
        <v>118.24</v>
      </c>
      <c r="G17770" t="s">
        <v>5713</v>
      </c>
    </row>
    <row r="17771" spans="1:7" x14ac:dyDescent="0.25">
      <c r="A17771" s="21" t="s">
        <v>2119</v>
      </c>
      <c r="B17771" s="1">
        <v>43439</v>
      </c>
      <c r="C17771" t="s">
        <v>1230</v>
      </c>
      <c r="D17771"/>
      <c r="E17771"/>
      <c r="F17771" s="9">
        <v>96.21</v>
      </c>
      <c r="G17771" t="s">
        <v>2734</v>
      </c>
    </row>
    <row r="17772" spans="1:7" x14ac:dyDescent="0.25">
      <c r="A17772" s="21" t="s">
        <v>2119</v>
      </c>
      <c r="B17772" s="25">
        <v>43440</v>
      </c>
      <c r="C17772" t="s">
        <v>1015</v>
      </c>
      <c r="D17772" t="s">
        <v>4455</v>
      </c>
      <c r="E17772" s="26">
        <v>2000</v>
      </c>
      <c r="G17772" t="s">
        <v>5407</v>
      </c>
    </row>
    <row r="17773" spans="1:7" x14ac:dyDescent="0.25">
      <c r="A17773" s="21" t="s">
        <v>2119</v>
      </c>
      <c r="B17773" s="25">
        <v>43440</v>
      </c>
      <c r="C17773" t="s">
        <v>1015</v>
      </c>
      <c r="D17773" t="s">
        <v>4455</v>
      </c>
      <c r="E17773" s="26">
        <v>2500</v>
      </c>
      <c r="G17773" t="s">
        <v>5424</v>
      </c>
    </row>
    <row r="17774" spans="1:7" x14ac:dyDescent="0.25">
      <c r="A17774" s="21" t="s">
        <v>2119</v>
      </c>
      <c r="B17774" s="25">
        <v>43440</v>
      </c>
      <c r="C17774" t="s">
        <v>1015</v>
      </c>
      <c r="D17774" t="s">
        <v>553</v>
      </c>
      <c r="E17774" s="26">
        <v>2536</v>
      </c>
      <c r="G17774" t="s">
        <v>5603</v>
      </c>
    </row>
    <row r="17775" spans="1:7" x14ac:dyDescent="0.25">
      <c r="A17775" s="21" t="s">
        <v>2119</v>
      </c>
      <c r="B17775" s="25">
        <v>43440</v>
      </c>
      <c r="C17775" t="s">
        <v>1015</v>
      </c>
      <c r="D17775" t="s">
        <v>553</v>
      </c>
      <c r="E17775" s="26">
        <v>3971</v>
      </c>
      <c r="G17775" t="s">
        <v>5695</v>
      </c>
    </row>
    <row r="17776" spans="1:7" x14ac:dyDescent="0.25">
      <c r="A17776" s="21" t="s">
        <v>2119</v>
      </c>
      <c r="B17776" s="25">
        <v>43440</v>
      </c>
      <c r="C17776" t="s">
        <v>1015</v>
      </c>
      <c r="D17776" t="s">
        <v>553</v>
      </c>
      <c r="E17776" s="26">
        <v>550</v>
      </c>
      <c r="G17776" t="s">
        <v>5410</v>
      </c>
    </row>
    <row r="17777" spans="1:7" x14ac:dyDescent="0.25">
      <c r="A17777" s="21" t="s">
        <v>2119</v>
      </c>
      <c r="B17777" s="25">
        <v>43440</v>
      </c>
      <c r="C17777" t="s">
        <v>1015</v>
      </c>
      <c r="D17777" t="s">
        <v>553</v>
      </c>
      <c r="E17777" s="26">
        <v>600</v>
      </c>
      <c r="G17777" t="s">
        <v>5424</v>
      </c>
    </row>
    <row r="17778" spans="1:7" x14ac:dyDescent="0.25">
      <c r="A17778" s="21" t="s">
        <v>2119</v>
      </c>
      <c r="B17778" s="25">
        <v>43440</v>
      </c>
      <c r="C17778" t="s">
        <v>1230</v>
      </c>
      <c r="D17778" t="s">
        <v>3709</v>
      </c>
      <c r="F17778" s="26">
        <v>170.87</v>
      </c>
      <c r="G17778" t="s">
        <v>5410</v>
      </c>
    </row>
    <row r="17779" spans="1:7" x14ac:dyDescent="0.25">
      <c r="A17779" s="21" t="s">
        <v>2119</v>
      </c>
      <c r="B17779" s="25">
        <v>43440</v>
      </c>
      <c r="C17779" t="s">
        <v>1230</v>
      </c>
      <c r="D17779" t="s">
        <v>3709</v>
      </c>
      <c r="F17779" s="26">
        <v>8.3800000000000008</v>
      </c>
      <c r="G17779" t="s">
        <v>5410</v>
      </c>
    </row>
    <row r="17780" spans="1:7" x14ac:dyDescent="0.25">
      <c r="A17780" s="21" t="s">
        <v>2119</v>
      </c>
      <c r="B17780" s="25">
        <v>43441</v>
      </c>
      <c r="C17780" t="s">
        <v>1015</v>
      </c>
      <c r="D17780" t="s">
        <v>452</v>
      </c>
      <c r="E17780" s="26">
        <v>1498</v>
      </c>
      <c r="G17780" t="s">
        <v>5459</v>
      </c>
    </row>
    <row r="17781" spans="1:7" x14ac:dyDescent="0.25">
      <c r="A17781" s="21" t="s">
        <v>2119</v>
      </c>
      <c r="B17781" s="25">
        <v>43441</v>
      </c>
      <c r="C17781" t="s">
        <v>1015</v>
      </c>
      <c r="D17781" t="s">
        <v>848</v>
      </c>
      <c r="E17781" s="26">
        <v>260</v>
      </c>
      <c r="G17781" t="s">
        <v>5698</v>
      </c>
    </row>
    <row r="17782" spans="1:7" x14ac:dyDescent="0.25">
      <c r="A17782" s="21" t="s">
        <v>2119</v>
      </c>
      <c r="B17782" s="25">
        <v>43441</v>
      </c>
      <c r="C17782" t="s">
        <v>1230</v>
      </c>
      <c r="D17782" t="s">
        <v>3709</v>
      </c>
      <c r="F17782" s="26">
        <v>232.92</v>
      </c>
      <c r="G17782" t="s">
        <v>5699</v>
      </c>
    </row>
    <row r="17783" spans="1:7" x14ac:dyDescent="0.25">
      <c r="A17783" s="21" t="s">
        <v>2119</v>
      </c>
      <c r="B17783" s="1">
        <v>43441</v>
      </c>
      <c r="C17783" t="s">
        <v>1230</v>
      </c>
      <c r="D17783" t="s">
        <v>5733</v>
      </c>
      <c r="E17783"/>
      <c r="F17783" s="9">
        <v>596.4</v>
      </c>
      <c r="G17783" t="s">
        <v>6073</v>
      </c>
    </row>
    <row r="17784" spans="1:7" x14ac:dyDescent="0.25">
      <c r="A17784" s="21" t="s">
        <v>2119</v>
      </c>
      <c r="B17784" s="1">
        <v>43441</v>
      </c>
      <c r="C17784">
        <v>152000696274</v>
      </c>
      <c r="D17784" t="s">
        <v>5734</v>
      </c>
      <c r="E17784"/>
      <c r="F17784" s="9">
        <v>157.27000000000001</v>
      </c>
      <c r="G17784" t="s">
        <v>363</v>
      </c>
    </row>
    <row r="17785" spans="1:7" x14ac:dyDescent="0.25">
      <c r="A17785" s="21" t="s">
        <v>2119</v>
      </c>
      <c r="B17785" s="1">
        <v>43441</v>
      </c>
      <c r="C17785" t="s">
        <v>1230</v>
      </c>
      <c r="D17785" t="s">
        <v>5735</v>
      </c>
      <c r="E17785"/>
      <c r="F17785" s="9">
        <v>523.85</v>
      </c>
      <c r="G17785" t="s">
        <v>5713</v>
      </c>
    </row>
    <row r="17786" spans="1:7" x14ac:dyDescent="0.25">
      <c r="A17786" s="21" t="s">
        <v>2119</v>
      </c>
      <c r="B17786" s="1">
        <v>43442</v>
      </c>
      <c r="C17786">
        <v>152000696274</v>
      </c>
      <c r="D17786" t="s">
        <v>5736</v>
      </c>
      <c r="E17786"/>
      <c r="F17786" s="9">
        <v>468.39</v>
      </c>
      <c r="G17786" t="s">
        <v>363</v>
      </c>
    </row>
    <row r="17787" spans="1:7" x14ac:dyDescent="0.25">
      <c r="A17787" s="21" t="s">
        <v>2119</v>
      </c>
      <c r="B17787" s="1">
        <v>43442</v>
      </c>
      <c r="C17787" t="s">
        <v>1230</v>
      </c>
      <c r="D17787" t="s">
        <v>5737</v>
      </c>
      <c r="E17787"/>
      <c r="F17787" s="9">
        <v>218.22</v>
      </c>
      <c r="G17787" t="s">
        <v>5713</v>
      </c>
    </row>
    <row r="17788" spans="1:7" x14ac:dyDescent="0.25">
      <c r="A17788" s="21" t="s">
        <v>2119</v>
      </c>
      <c r="B17788" s="25">
        <v>43444</v>
      </c>
      <c r="C17788" t="s">
        <v>1015</v>
      </c>
      <c r="D17788" t="s">
        <v>40</v>
      </c>
      <c r="E17788" s="26">
        <v>2935</v>
      </c>
      <c r="G17788" t="s">
        <v>6073</v>
      </c>
    </row>
    <row r="17789" spans="1:7" x14ac:dyDescent="0.25">
      <c r="A17789" s="21" t="s">
        <v>2119</v>
      </c>
      <c r="B17789" s="25">
        <v>43444</v>
      </c>
      <c r="C17789" t="s">
        <v>1015</v>
      </c>
      <c r="D17789" t="s">
        <v>40</v>
      </c>
      <c r="E17789" s="26">
        <v>2835</v>
      </c>
      <c r="G17789" t="s">
        <v>5410</v>
      </c>
    </row>
    <row r="17790" spans="1:7" x14ac:dyDescent="0.25">
      <c r="A17790" s="21" t="s">
        <v>2119</v>
      </c>
      <c r="B17790" s="25">
        <v>43444</v>
      </c>
      <c r="C17790" t="s">
        <v>1015</v>
      </c>
      <c r="D17790" t="s">
        <v>40</v>
      </c>
      <c r="E17790" s="26">
        <v>1005</v>
      </c>
      <c r="G17790" t="s">
        <v>5699</v>
      </c>
    </row>
    <row r="17791" spans="1:7" x14ac:dyDescent="0.25">
      <c r="A17791" s="21" t="s">
        <v>2119</v>
      </c>
      <c r="B17791" s="25">
        <v>43444</v>
      </c>
      <c r="C17791" t="s">
        <v>1015</v>
      </c>
      <c r="D17791" t="s">
        <v>40</v>
      </c>
      <c r="E17791" s="26">
        <v>280</v>
      </c>
      <c r="G17791" t="s">
        <v>4944</v>
      </c>
    </row>
    <row r="17792" spans="1:7" x14ac:dyDescent="0.25">
      <c r="A17792" s="21" t="s">
        <v>2119</v>
      </c>
      <c r="B17792" s="25">
        <v>43444</v>
      </c>
      <c r="C17792" t="s">
        <v>1015</v>
      </c>
      <c r="D17792" t="s">
        <v>40</v>
      </c>
      <c r="E17792" s="26">
        <v>795</v>
      </c>
      <c r="G17792" t="s">
        <v>5459</v>
      </c>
    </row>
    <row r="17793" spans="1:7" x14ac:dyDescent="0.25">
      <c r="A17793" s="21" t="s">
        <v>2119</v>
      </c>
      <c r="B17793" s="25">
        <v>43444</v>
      </c>
      <c r="C17793" t="s">
        <v>1015</v>
      </c>
      <c r="D17793" t="s">
        <v>40</v>
      </c>
      <c r="E17793" s="26">
        <v>300</v>
      </c>
      <c r="G17793" t="s">
        <v>997</v>
      </c>
    </row>
    <row r="17794" spans="1:7" x14ac:dyDescent="0.25">
      <c r="A17794" s="21" t="s">
        <v>2119</v>
      </c>
      <c r="B17794" s="25">
        <v>43444</v>
      </c>
      <c r="C17794" t="s">
        <v>1015</v>
      </c>
      <c r="D17794" t="s">
        <v>40</v>
      </c>
      <c r="E17794" s="26">
        <v>3335</v>
      </c>
      <c r="G17794" t="s">
        <v>5424</v>
      </c>
    </row>
    <row r="17795" spans="1:7" x14ac:dyDescent="0.25">
      <c r="A17795" s="21" t="s">
        <v>2119</v>
      </c>
      <c r="B17795" s="25">
        <v>43444</v>
      </c>
      <c r="C17795" t="s">
        <v>1015</v>
      </c>
      <c r="D17795" t="s">
        <v>3707</v>
      </c>
      <c r="E17795" s="26">
        <v>1700</v>
      </c>
      <c r="G17795" t="s">
        <v>2121</v>
      </c>
    </row>
    <row r="17796" spans="1:7" x14ac:dyDescent="0.25">
      <c r="A17796" s="21" t="s">
        <v>2119</v>
      </c>
      <c r="B17796" s="25">
        <v>43444</v>
      </c>
      <c r="C17796" t="s">
        <v>21</v>
      </c>
      <c r="D17796" t="s">
        <v>40</v>
      </c>
      <c r="E17796" s="26">
        <v>300</v>
      </c>
      <c r="G17796" t="s">
        <v>997</v>
      </c>
    </row>
    <row r="17797" spans="1:7" x14ac:dyDescent="0.25">
      <c r="A17797" s="21" t="s">
        <v>2119</v>
      </c>
      <c r="B17797" s="25">
        <v>43444</v>
      </c>
      <c r="C17797" t="s">
        <v>21</v>
      </c>
      <c r="D17797" t="s">
        <v>1173</v>
      </c>
      <c r="E17797" s="26">
        <v>450</v>
      </c>
      <c r="G17797" t="s">
        <v>1554</v>
      </c>
    </row>
    <row r="17798" spans="1:7" x14ac:dyDescent="0.25">
      <c r="A17798" s="21" t="s">
        <v>2119</v>
      </c>
      <c r="B17798" s="1">
        <v>43444</v>
      </c>
      <c r="C17798" t="s">
        <v>1230</v>
      </c>
      <c r="D17798" t="s">
        <v>5575</v>
      </c>
      <c r="E17798"/>
      <c r="F17798" s="9">
        <v>-179.32</v>
      </c>
      <c r="G17798" t="s">
        <v>5424</v>
      </c>
    </row>
    <row r="17799" spans="1:7" x14ac:dyDescent="0.25">
      <c r="A17799" s="21" t="s">
        <v>2119</v>
      </c>
      <c r="B17799" s="1">
        <v>43444</v>
      </c>
      <c r="C17799">
        <v>3014551503</v>
      </c>
      <c r="D17799" t="s">
        <v>5575</v>
      </c>
      <c r="E17799"/>
      <c r="F17799" s="9">
        <v>179.32</v>
      </c>
      <c r="G17799" t="s">
        <v>5738</v>
      </c>
    </row>
    <row r="17800" spans="1:7" x14ac:dyDescent="0.25">
      <c r="A17800" s="21" t="s">
        <v>2119</v>
      </c>
      <c r="B17800" s="1">
        <v>43444</v>
      </c>
      <c r="C17800" t="s">
        <v>1230</v>
      </c>
      <c r="D17800" t="s">
        <v>5739</v>
      </c>
      <c r="E17800"/>
      <c r="F17800" s="9">
        <v>1630.78</v>
      </c>
      <c r="G17800" t="s">
        <v>5410</v>
      </c>
    </row>
    <row r="17801" spans="1:7" x14ac:dyDescent="0.25">
      <c r="A17801" s="21" t="s">
        <v>2119</v>
      </c>
      <c r="B17801" s="1">
        <v>43444</v>
      </c>
      <c r="C17801" t="s">
        <v>1230</v>
      </c>
      <c r="D17801" t="s">
        <v>5740</v>
      </c>
      <c r="E17801"/>
      <c r="F17801" s="9">
        <v>1120.6099999999999</v>
      </c>
      <c r="G17801" t="s">
        <v>5042</v>
      </c>
    </row>
    <row r="17802" spans="1:7" x14ac:dyDescent="0.25">
      <c r="A17802" s="21" t="s">
        <v>2119</v>
      </c>
      <c r="B17802" s="1">
        <v>43444</v>
      </c>
      <c r="C17802" t="s">
        <v>1230</v>
      </c>
      <c r="D17802" t="s">
        <v>5741</v>
      </c>
      <c r="E17802"/>
      <c r="F17802" s="9">
        <v>2138.33</v>
      </c>
      <c r="G17802" t="s">
        <v>6073</v>
      </c>
    </row>
    <row r="17803" spans="1:7" x14ac:dyDescent="0.25">
      <c r="A17803" s="21" t="s">
        <v>2119</v>
      </c>
      <c r="B17803" s="25">
        <v>43445</v>
      </c>
      <c r="C17803" t="s">
        <v>1015</v>
      </c>
      <c r="D17803" t="s">
        <v>1216</v>
      </c>
      <c r="E17803" s="26">
        <v>500</v>
      </c>
      <c r="G17803" t="s">
        <v>200</v>
      </c>
    </row>
    <row r="17804" spans="1:7" x14ac:dyDescent="0.25">
      <c r="A17804" s="21" t="s">
        <v>2119</v>
      </c>
      <c r="B17804" s="25">
        <v>43445</v>
      </c>
      <c r="C17804" t="s">
        <v>1015</v>
      </c>
      <c r="D17804" t="s">
        <v>1216</v>
      </c>
      <c r="E17804" s="26">
        <v>300</v>
      </c>
      <c r="G17804" t="s">
        <v>5696</v>
      </c>
    </row>
    <row r="17805" spans="1:7" x14ac:dyDescent="0.25">
      <c r="A17805" s="21" t="s">
        <v>2119</v>
      </c>
      <c r="B17805" s="25">
        <v>43445</v>
      </c>
      <c r="C17805" t="s">
        <v>1015</v>
      </c>
      <c r="D17805" t="s">
        <v>1216</v>
      </c>
      <c r="E17805" s="26">
        <v>225</v>
      </c>
      <c r="G17805" t="s">
        <v>200</v>
      </c>
    </row>
    <row r="17806" spans="1:7" x14ac:dyDescent="0.25">
      <c r="A17806" s="21" t="s">
        <v>2119</v>
      </c>
      <c r="B17806" s="1">
        <v>43445</v>
      </c>
      <c r="C17806" t="s">
        <v>1230</v>
      </c>
      <c r="D17806" t="s">
        <v>5742</v>
      </c>
      <c r="E17806"/>
      <c r="F17806" s="9">
        <v>244.94</v>
      </c>
      <c r="G17806" t="s">
        <v>337</v>
      </c>
    </row>
    <row r="17807" spans="1:7" x14ac:dyDescent="0.25">
      <c r="A17807" s="21" t="s">
        <v>2119</v>
      </c>
      <c r="B17807" s="1">
        <v>43445</v>
      </c>
      <c r="C17807" t="s">
        <v>1230</v>
      </c>
      <c r="D17807" t="s">
        <v>5743</v>
      </c>
      <c r="E17807"/>
      <c r="F17807" s="9">
        <v>738.07</v>
      </c>
      <c r="G17807" t="s">
        <v>5744</v>
      </c>
    </row>
    <row r="17808" spans="1:7" x14ac:dyDescent="0.25">
      <c r="A17808" s="21" t="s">
        <v>2119</v>
      </c>
      <c r="B17808" s="25">
        <v>43446</v>
      </c>
      <c r="C17808" t="s">
        <v>1230</v>
      </c>
      <c r="D17808" t="s">
        <v>3709</v>
      </c>
      <c r="F17808" s="26">
        <v>104.12</v>
      </c>
      <c r="G17808" t="s">
        <v>5410</v>
      </c>
    </row>
    <row r="17809" spans="1:7" x14ac:dyDescent="0.25">
      <c r="A17809" s="21" t="s">
        <v>2119</v>
      </c>
      <c r="B17809" s="1">
        <v>43446</v>
      </c>
      <c r="C17809" t="s">
        <v>1230</v>
      </c>
      <c r="D17809" t="s">
        <v>5745</v>
      </c>
      <c r="E17809"/>
      <c r="F17809" s="9">
        <v>310.61</v>
      </c>
      <c r="G17809" t="s">
        <v>5459</v>
      </c>
    </row>
    <row r="17810" spans="1:7" x14ac:dyDescent="0.25">
      <c r="A17810" s="21" t="s">
        <v>2119</v>
      </c>
      <c r="B17810" s="1">
        <v>43446</v>
      </c>
      <c r="C17810" t="s">
        <v>1230</v>
      </c>
      <c r="D17810" t="s">
        <v>5746</v>
      </c>
      <c r="E17810"/>
      <c r="F17810" s="9">
        <v>526.25</v>
      </c>
      <c r="G17810" t="s">
        <v>5459</v>
      </c>
    </row>
    <row r="17811" spans="1:7" x14ac:dyDescent="0.25">
      <c r="A17811" s="21" t="s">
        <v>2119</v>
      </c>
      <c r="B17811" s="1">
        <v>43446</v>
      </c>
      <c r="C17811" t="s">
        <v>1230</v>
      </c>
      <c r="D17811" t="s">
        <v>5747</v>
      </c>
      <c r="E17811"/>
      <c r="F17811" s="9">
        <v>583.84</v>
      </c>
      <c r="G17811" t="s">
        <v>6073</v>
      </c>
    </row>
    <row r="17812" spans="1:7" x14ac:dyDescent="0.25">
      <c r="A17812" s="21" t="s">
        <v>2119</v>
      </c>
      <c r="B17812" s="1">
        <v>43446</v>
      </c>
      <c r="C17812" t="s">
        <v>1230</v>
      </c>
      <c r="D17812" t="s">
        <v>5748</v>
      </c>
      <c r="E17812"/>
      <c r="F17812" s="9">
        <v>730.62</v>
      </c>
      <c r="G17812" t="s">
        <v>5410</v>
      </c>
    </row>
    <row r="17813" spans="1:7" x14ac:dyDescent="0.25">
      <c r="A17813" s="21" t="s">
        <v>2119</v>
      </c>
      <c r="B17813" s="1">
        <v>43446</v>
      </c>
      <c r="C17813" t="s">
        <v>1230</v>
      </c>
      <c r="D17813"/>
      <c r="E17813"/>
      <c r="F17813" s="9">
        <v>15.87</v>
      </c>
      <c r="G17813" t="s">
        <v>2734</v>
      </c>
    </row>
    <row r="17814" spans="1:7" x14ac:dyDescent="0.25">
      <c r="A17814" s="21" t="s">
        <v>2119</v>
      </c>
      <c r="B17814" s="1">
        <v>43446</v>
      </c>
      <c r="C17814" t="s">
        <v>1230</v>
      </c>
      <c r="D17814" t="s">
        <v>5749</v>
      </c>
      <c r="E17814"/>
      <c r="F17814" s="9">
        <v>291.82</v>
      </c>
      <c r="G17814" t="s">
        <v>5750</v>
      </c>
    </row>
    <row r="17815" spans="1:7" x14ac:dyDescent="0.25">
      <c r="A17815" s="21" t="s">
        <v>2119</v>
      </c>
      <c r="B17815" s="25">
        <v>43447</v>
      </c>
      <c r="C17815" t="s">
        <v>1230</v>
      </c>
      <c r="D17815" t="s">
        <v>3709</v>
      </c>
      <c r="F17815" s="26">
        <v>1004.83</v>
      </c>
      <c r="G17815" t="s">
        <v>5603</v>
      </c>
    </row>
    <row r="17816" spans="1:7" x14ac:dyDescent="0.25">
      <c r="A17816" s="21" t="s">
        <v>2119</v>
      </c>
      <c r="B17816" s="25">
        <v>43447</v>
      </c>
      <c r="C17816" t="s">
        <v>1230</v>
      </c>
      <c r="D17816" t="s">
        <v>3709</v>
      </c>
      <c r="F17816" s="26">
        <v>482.77</v>
      </c>
      <c r="G17816" t="s">
        <v>5603</v>
      </c>
    </row>
    <row r="17817" spans="1:7" x14ac:dyDescent="0.25">
      <c r="A17817" s="21" t="s">
        <v>2119</v>
      </c>
      <c r="B17817" s="25">
        <v>43447</v>
      </c>
      <c r="C17817" t="s">
        <v>1230</v>
      </c>
      <c r="D17817" t="s">
        <v>3709</v>
      </c>
      <c r="F17817" s="26">
        <v>312.97000000000003</v>
      </c>
      <c r="G17817" t="s">
        <v>5603</v>
      </c>
    </row>
    <row r="17818" spans="1:7" x14ac:dyDescent="0.25">
      <c r="A17818" s="21" t="s">
        <v>2119</v>
      </c>
      <c r="B17818" s="25">
        <v>43447</v>
      </c>
      <c r="C17818" t="s">
        <v>1230</v>
      </c>
      <c r="D17818" t="s">
        <v>3709</v>
      </c>
      <c r="F17818" s="26">
        <v>28.61</v>
      </c>
      <c r="G17818" t="s">
        <v>5603</v>
      </c>
    </row>
    <row r="17819" spans="1:7" x14ac:dyDescent="0.25">
      <c r="A17819" s="21" t="s">
        <v>2119</v>
      </c>
      <c r="B17819" s="1">
        <v>43447</v>
      </c>
      <c r="C17819" t="s">
        <v>1230</v>
      </c>
      <c r="D17819" t="s">
        <v>5751</v>
      </c>
      <c r="E17819"/>
      <c r="F17819" s="9">
        <v>161.47</v>
      </c>
      <c r="G17819" t="s">
        <v>5459</v>
      </c>
    </row>
    <row r="17820" spans="1:7" x14ac:dyDescent="0.25">
      <c r="A17820" s="21" t="s">
        <v>2119</v>
      </c>
      <c r="B17820" s="1">
        <v>43447</v>
      </c>
      <c r="C17820" t="s">
        <v>1230</v>
      </c>
      <c r="D17820" t="s">
        <v>5752</v>
      </c>
      <c r="E17820"/>
      <c r="F17820" s="9">
        <v>276.87</v>
      </c>
      <c r="G17820" t="s">
        <v>363</v>
      </c>
    </row>
    <row r="17821" spans="1:7" x14ac:dyDescent="0.25">
      <c r="A17821" s="21" t="s">
        <v>2119</v>
      </c>
      <c r="B17821" s="25">
        <v>43448</v>
      </c>
      <c r="C17821" t="s">
        <v>1015</v>
      </c>
      <c r="D17821" t="s">
        <v>3002</v>
      </c>
      <c r="E17821" s="26">
        <v>200</v>
      </c>
      <c r="G17821" t="s">
        <v>2121</v>
      </c>
    </row>
    <row r="17822" spans="1:7" x14ac:dyDescent="0.25">
      <c r="A17822" s="21" t="s">
        <v>2119</v>
      </c>
      <c r="B17822" s="25">
        <v>43448</v>
      </c>
      <c r="C17822" t="s">
        <v>21</v>
      </c>
      <c r="D17822" t="s">
        <v>255</v>
      </c>
      <c r="E17822" s="26">
        <v>2000</v>
      </c>
      <c r="G17822" t="s">
        <v>5424</v>
      </c>
    </row>
    <row r="17823" spans="1:7" x14ac:dyDescent="0.25">
      <c r="A17823" s="21" t="s">
        <v>2119</v>
      </c>
      <c r="B17823" s="25">
        <v>43448</v>
      </c>
      <c r="C17823" t="s">
        <v>21</v>
      </c>
      <c r="D17823" t="s">
        <v>255</v>
      </c>
      <c r="E17823" s="26">
        <v>300</v>
      </c>
      <c r="G17823" t="s">
        <v>97</v>
      </c>
    </row>
    <row r="17824" spans="1:7" x14ac:dyDescent="0.25">
      <c r="A17824" s="21" t="s">
        <v>2119</v>
      </c>
      <c r="B17824" s="25">
        <v>43448</v>
      </c>
      <c r="C17824" t="s">
        <v>21</v>
      </c>
      <c r="D17824" t="s">
        <v>255</v>
      </c>
      <c r="E17824" s="26">
        <v>2000</v>
      </c>
      <c r="G17824" t="s">
        <v>5410</v>
      </c>
    </row>
    <row r="17825" spans="1:7" x14ac:dyDescent="0.25">
      <c r="A17825" s="21" t="s">
        <v>2119</v>
      </c>
      <c r="B17825" s="25">
        <v>43448</v>
      </c>
      <c r="C17825" t="s">
        <v>21</v>
      </c>
      <c r="D17825" t="s">
        <v>255</v>
      </c>
      <c r="E17825" s="26">
        <v>2000</v>
      </c>
      <c r="G17825" t="s">
        <v>6073</v>
      </c>
    </row>
    <row r="17826" spans="1:7" x14ac:dyDescent="0.25">
      <c r="A17826" s="21" t="s">
        <v>2119</v>
      </c>
      <c r="B17826" s="1">
        <v>43448</v>
      </c>
      <c r="C17826" t="s">
        <v>6</v>
      </c>
      <c r="D17826" t="s">
        <v>5753</v>
      </c>
      <c r="E17826"/>
      <c r="F17826" s="9">
        <v>508.69</v>
      </c>
      <c r="G17826" t="s">
        <v>2426</v>
      </c>
    </row>
    <row r="17827" spans="1:7" x14ac:dyDescent="0.25">
      <c r="A17827" s="21" t="s">
        <v>2119</v>
      </c>
      <c r="B17827" s="1">
        <v>43448</v>
      </c>
      <c r="C17827" t="s">
        <v>1230</v>
      </c>
      <c r="D17827" t="s">
        <v>5754</v>
      </c>
      <c r="E17827"/>
      <c r="F17827" s="9">
        <v>2042.59</v>
      </c>
      <c r="G17827" t="s">
        <v>5410</v>
      </c>
    </row>
    <row r="17828" spans="1:7" x14ac:dyDescent="0.25">
      <c r="A17828" s="21" t="s">
        <v>2119</v>
      </c>
      <c r="B17828" s="1">
        <v>43448</v>
      </c>
      <c r="C17828" t="s">
        <v>1230</v>
      </c>
      <c r="D17828" t="s">
        <v>5755</v>
      </c>
      <c r="E17828"/>
      <c r="F17828" s="9">
        <v>213.01</v>
      </c>
      <c r="G17828" t="s">
        <v>6073</v>
      </c>
    </row>
    <row r="17829" spans="1:7" x14ac:dyDescent="0.25">
      <c r="A17829" s="21" t="s">
        <v>2119</v>
      </c>
      <c r="B17829" s="1">
        <v>43448</v>
      </c>
      <c r="C17829" t="s">
        <v>6</v>
      </c>
      <c r="D17829" t="s">
        <v>5756</v>
      </c>
      <c r="E17829"/>
      <c r="F17829" s="9">
        <v>33.17</v>
      </c>
      <c r="G17829" t="s">
        <v>1556</v>
      </c>
    </row>
    <row r="17830" spans="1:7" x14ac:dyDescent="0.25">
      <c r="A17830" s="21" t="s">
        <v>2119</v>
      </c>
      <c r="B17830" s="1">
        <v>43448</v>
      </c>
      <c r="C17830" t="s">
        <v>6</v>
      </c>
      <c r="D17830" t="s">
        <v>5757</v>
      </c>
      <c r="E17830"/>
      <c r="F17830" s="9">
        <v>16.38</v>
      </c>
      <c r="G17830" t="s">
        <v>1556</v>
      </c>
    </row>
    <row r="17831" spans="1:7" x14ac:dyDescent="0.25">
      <c r="A17831" s="21" t="s">
        <v>2119</v>
      </c>
      <c r="B17831" s="1">
        <v>43448</v>
      </c>
      <c r="C17831" t="s">
        <v>1230</v>
      </c>
      <c r="D17831"/>
      <c r="E17831"/>
      <c r="F17831" s="9">
        <v>-141.59</v>
      </c>
      <c r="G17831" t="s">
        <v>5645</v>
      </c>
    </row>
    <row r="17832" spans="1:7" x14ac:dyDescent="0.25">
      <c r="A17832" s="21" t="s">
        <v>2119</v>
      </c>
      <c r="B17832" s="1">
        <v>43448</v>
      </c>
      <c r="C17832" t="s">
        <v>1230</v>
      </c>
      <c r="D17832" t="s">
        <v>5758</v>
      </c>
      <c r="E17832"/>
      <c r="F17832" s="9">
        <v>160</v>
      </c>
      <c r="G17832" t="s">
        <v>5759</v>
      </c>
    </row>
    <row r="17833" spans="1:7" x14ac:dyDescent="0.25">
      <c r="A17833" s="21" t="s">
        <v>2119</v>
      </c>
      <c r="B17833" s="1">
        <v>43448</v>
      </c>
      <c r="C17833" t="s">
        <v>1230</v>
      </c>
      <c r="D17833" t="s">
        <v>5760</v>
      </c>
      <c r="E17833"/>
      <c r="F17833" s="9">
        <v>218.71</v>
      </c>
      <c r="G17833" t="s">
        <v>200</v>
      </c>
    </row>
    <row r="17834" spans="1:7" x14ac:dyDescent="0.25">
      <c r="A17834" s="21" t="s">
        <v>2119</v>
      </c>
      <c r="B17834" s="1">
        <v>43448</v>
      </c>
      <c r="C17834" t="s">
        <v>1230</v>
      </c>
      <c r="D17834" t="s">
        <v>5790</v>
      </c>
      <c r="E17834"/>
      <c r="F17834" s="9">
        <v>165.73</v>
      </c>
      <c r="G17834" t="s">
        <v>5410</v>
      </c>
    </row>
    <row r="17835" spans="1:7" x14ac:dyDescent="0.25">
      <c r="A17835" s="21" t="s">
        <v>2119</v>
      </c>
      <c r="B17835" s="25">
        <v>43449</v>
      </c>
      <c r="C17835" t="s">
        <v>1230</v>
      </c>
      <c r="D17835" t="s">
        <v>3709</v>
      </c>
      <c r="F17835" s="26">
        <v>294.61</v>
      </c>
      <c r="G17835" t="s">
        <v>5603</v>
      </c>
    </row>
    <row r="17836" spans="1:7" x14ac:dyDescent="0.25">
      <c r="A17836" s="21" t="s">
        <v>2119</v>
      </c>
      <c r="B17836" s="1">
        <v>43449</v>
      </c>
      <c r="C17836" t="s">
        <v>1230</v>
      </c>
      <c r="D17836" t="s">
        <v>5761</v>
      </c>
      <c r="E17836"/>
      <c r="F17836" s="9">
        <v>940.78</v>
      </c>
      <c r="G17836" t="s">
        <v>5424</v>
      </c>
    </row>
    <row r="17837" spans="1:7" x14ac:dyDescent="0.25">
      <c r="A17837" s="21" t="s">
        <v>2119</v>
      </c>
      <c r="B17837" s="25">
        <v>43451</v>
      </c>
      <c r="C17837" t="s">
        <v>1015</v>
      </c>
      <c r="D17837" t="s">
        <v>40</v>
      </c>
      <c r="E17837" s="26">
        <v>2810</v>
      </c>
      <c r="G17837" t="s">
        <v>5410</v>
      </c>
    </row>
    <row r="17838" spans="1:7" x14ac:dyDescent="0.25">
      <c r="A17838" s="21" t="s">
        <v>2119</v>
      </c>
      <c r="B17838" s="25">
        <v>43451</v>
      </c>
      <c r="C17838" t="s">
        <v>1015</v>
      </c>
      <c r="D17838" t="s">
        <v>40</v>
      </c>
      <c r="E17838" s="26">
        <v>1835</v>
      </c>
      <c r="G17838" t="s">
        <v>5042</v>
      </c>
    </row>
    <row r="17839" spans="1:7" x14ac:dyDescent="0.25">
      <c r="A17839" s="21" t="s">
        <v>2119</v>
      </c>
      <c r="B17839" s="25">
        <v>43451</v>
      </c>
      <c r="C17839" t="s">
        <v>1015</v>
      </c>
      <c r="D17839" t="s">
        <v>40</v>
      </c>
      <c r="E17839" s="26">
        <v>1905</v>
      </c>
      <c r="G17839" t="s">
        <v>6073</v>
      </c>
    </row>
    <row r="17840" spans="1:7" x14ac:dyDescent="0.25">
      <c r="A17840" s="21" t="s">
        <v>2119</v>
      </c>
      <c r="B17840" s="25">
        <v>43451</v>
      </c>
      <c r="C17840" t="s">
        <v>1015</v>
      </c>
      <c r="D17840" t="s">
        <v>40</v>
      </c>
      <c r="E17840" s="26">
        <v>2210</v>
      </c>
      <c r="G17840" t="s">
        <v>5603</v>
      </c>
    </row>
    <row r="17841" spans="1:7" x14ac:dyDescent="0.25">
      <c r="A17841" s="21" t="s">
        <v>2119</v>
      </c>
      <c r="B17841" s="25">
        <v>43451</v>
      </c>
      <c r="C17841" t="s">
        <v>1015</v>
      </c>
      <c r="D17841" t="s">
        <v>40</v>
      </c>
      <c r="E17841" s="26">
        <v>2030</v>
      </c>
      <c r="G17841" t="s">
        <v>5459</v>
      </c>
    </row>
    <row r="17842" spans="1:7" x14ac:dyDescent="0.25">
      <c r="A17842" s="21" t="s">
        <v>2119</v>
      </c>
      <c r="B17842" s="25">
        <v>43451</v>
      </c>
      <c r="C17842" t="s">
        <v>1015</v>
      </c>
      <c r="D17842" t="s">
        <v>40</v>
      </c>
      <c r="E17842" s="26">
        <v>305</v>
      </c>
      <c r="G17842" t="s">
        <v>337</v>
      </c>
    </row>
    <row r="17843" spans="1:7" x14ac:dyDescent="0.25">
      <c r="A17843" s="21" t="s">
        <v>2119</v>
      </c>
      <c r="B17843" s="25">
        <v>43451</v>
      </c>
      <c r="C17843" t="s">
        <v>1015</v>
      </c>
      <c r="D17843" t="s">
        <v>40</v>
      </c>
      <c r="E17843" s="26">
        <v>280</v>
      </c>
      <c r="G17843" t="s">
        <v>2426</v>
      </c>
    </row>
    <row r="17844" spans="1:7" x14ac:dyDescent="0.25">
      <c r="A17844" s="21" t="s">
        <v>2119</v>
      </c>
      <c r="B17844" s="25">
        <v>43451</v>
      </c>
      <c r="C17844" t="s">
        <v>1015</v>
      </c>
      <c r="D17844" t="s">
        <v>3707</v>
      </c>
      <c r="E17844" s="26">
        <v>1700</v>
      </c>
      <c r="G17844" t="s">
        <v>2734</v>
      </c>
    </row>
    <row r="17845" spans="1:7" x14ac:dyDescent="0.25">
      <c r="A17845" s="21" t="s">
        <v>2119</v>
      </c>
      <c r="B17845" s="1">
        <v>43451</v>
      </c>
      <c r="C17845" t="s">
        <v>6</v>
      </c>
      <c r="D17845" t="s">
        <v>5762</v>
      </c>
      <c r="E17845"/>
      <c r="F17845" s="9">
        <v>523.38</v>
      </c>
      <c r="G17845" t="s">
        <v>1556</v>
      </c>
    </row>
    <row r="17846" spans="1:7" x14ac:dyDescent="0.25">
      <c r="A17846" s="21" t="s">
        <v>2119</v>
      </c>
      <c r="B17846" s="1">
        <v>43451</v>
      </c>
      <c r="C17846" t="s">
        <v>1230</v>
      </c>
      <c r="D17846" t="s">
        <v>5763</v>
      </c>
      <c r="E17846"/>
      <c r="F17846" s="9">
        <v>239.95</v>
      </c>
      <c r="G17846" t="s">
        <v>5424</v>
      </c>
    </row>
    <row r="17847" spans="1:7" x14ac:dyDescent="0.25">
      <c r="A17847" s="21" t="s">
        <v>2119</v>
      </c>
      <c r="B17847" s="1">
        <v>43451</v>
      </c>
      <c r="C17847" t="s">
        <v>6</v>
      </c>
      <c r="D17847" t="s">
        <v>5764</v>
      </c>
      <c r="E17847"/>
      <c r="F17847" s="9">
        <v>241.14</v>
      </c>
      <c r="G17847" t="s">
        <v>3285</v>
      </c>
    </row>
    <row r="17848" spans="1:7" x14ac:dyDescent="0.25">
      <c r="A17848" s="21" t="s">
        <v>2119</v>
      </c>
      <c r="B17848" s="1">
        <v>43451</v>
      </c>
      <c r="C17848" t="s">
        <v>6</v>
      </c>
      <c r="D17848" t="s">
        <v>5765</v>
      </c>
      <c r="E17848"/>
      <c r="F17848" s="9">
        <v>19.77</v>
      </c>
      <c r="G17848" t="s">
        <v>5766</v>
      </c>
    </row>
    <row r="17849" spans="1:7" x14ac:dyDescent="0.25">
      <c r="A17849" s="21" t="s">
        <v>2119</v>
      </c>
      <c r="B17849" s="1">
        <v>43451</v>
      </c>
      <c r="C17849" t="s">
        <v>1230</v>
      </c>
      <c r="D17849" t="s">
        <v>5767</v>
      </c>
      <c r="E17849"/>
      <c r="F17849" s="9">
        <v>241.91</v>
      </c>
      <c r="G17849" t="s">
        <v>5768</v>
      </c>
    </row>
    <row r="17850" spans="1:7" x14ac:dyDescent="0.25">
      <c r="A17850" s="21" t="s">
        <v>2119</v>
      </c>
      <c r="B17850" s="25">
        <v>43451</v>
      </c>
      <c r="C17850" t="s">
        <v>1015</v>
      </c>
      <c r="D17850" t="s">
        <v>1382</v>
      </c>
      <c r="E17850" s="26">
        <v>10000</v>
      </c>
      <c r="G17850" t="s">
        <v>200</v>
      </c>
    </row>
    <row r="17851" spans="1:7" x14ac:dyDescent="0.25">
      <c r="A17851" s="21" t="s">
        <v>2119</v>
      </c>
      <c r="B17851" s="25">
        <v>43452</v>
      </c>
      <c r="C17851" t="s">
        <v>1015</v>
      </c>
      <c r="D17851" t="s">
        <v>144</v>
      </c>
      <c r="E17851" s="26">
        <v>250</v>
      </c>
      <c r="G17851" t="s">
        <v>1556</v>
      </c>
    </row>
    <row r="17852" spans="1:7" x14ac:dyDescent="0.25">
      <c r="A17852" s="21" t="s">
        <v>2119</v>
      </c>
      <c r="B17852" s="25">
        <v>43452</v>
      </c>
      <c r="C17852" t="s">
        <v>1015</v>
      </c>
      <c r="D17852" t="s">
        <v>1360</v>
      </c>
      <c r="E17852" s="26">
        <v>25</v>
      </c>
      <c r="G17852" t="s">
        <v>19</v>
      </c>
    </row>
    <row r="17853" spans="1:7" x14ac:dyDescent="0.25">
      <c r="A17853" s="21" t="s">
        <v>2119</v>
      </c>
      <c r="B17853" s="25">
        <v>43452</v>
      </c>
      <c r="C17853" t="s">
        <v>1230</v>
      </c>
      <c r="D17853" t="s">
        <v>3709</v>
      </c>
      <c r="F17853" s="26">
        <v>144.12</v>
      </c>
      <c r="G17853" t="s">
        <v>1556</v>
      </c>
    </row>
    <row r="17854" spans="1:7" x14ac:dyDescent="0.25">
      <c r="A17854" s="21" t="s">
        <v>2119</v>
      </c>
      <c r="B17854" s="1">
        <v>43452</v>
      </c>
      <c r="C17854" t="s">
        <v>1230</v>
      </c>
      <c r="D17854" t="s">
        <v>5769</v>
      </c>
      <c r="E17854"/>
      <c r="F17854" s="9">
        <v>685.72</v>
      </c>
      <c r="G17854" t="s">
        <v>6073</v>
      </c>
    </row>
    <row r="17855" spans="1:7" x14ac:dyDescent="0.25">
      <c r="A17855" s="21" t="s">
        <v>2119</v>
      </c>
      <c r="B17855" s="1">
        <v>43452</v>
      </c>
      <c r="C17855" t="s">
        <v>1230</v>
      </c>
      <c r="D17855"/>
      <c r="E17855"/>
      <c r="F17855" s="9">
        <v>560.16</v>
      </c>
      <c r="G17855" t="s">
        <v>2734</v>
      </c>
    </row>
    <row r="17856" spans="1:7" x14ac:dyDescent="0.25">
      <c r="A17856" s="21" t="s">
        <v>2119</v>
      </c>
      <c r="B17856" s="1">
        <v>43452</v>
      </c>
      <c r="C17856" t="s">
        <v>1230</v>
      </c>
      <c r="D17856" t="s">
        <v>5770</v>
      </c>
      <c r="E17856"/>
      <c r="F17856" s="9">
        <v>242.09</v>
      </c>
      <c r="G17856" t="s">
        <v>6073</v>
      </c>
    </row>
    <row r="17857" spans="1:7" x14ac:dyDescent="0.25">
      <c r="A17857" s="21" t="s">
        <v>2119</v>
      </c>
      <c r="B17857" s="1">
        <v>43452</v>
      </c>
      <c r="C17857" t="s">
        <v>1230</v>
      </c>
      <c r="D17857" t="s">
        <v>5638</v>
      </c>
      <c r="E17857"/>
      <c r="F17857" s="9">
        <v>-1274.83</v>
      </c>
      <c r="G17857" t="s">
        <v>5424</v>
      </c>
    </row>
    <row r="17858" spans="1:7" x14ac:dyDescent="0.25">
      <c r="A17858" s="21" t="s">
        <v>2119</v>
      </c>
      <c r="B17858" s="1">
        <v>43452</v>
      </c>
      <c r="C17858" t="s">
        <v>1230</v>
      </c>
      <c r="D17858" t="s">
        <v>5771</v>
      </c>
      <c r="E17858"/>
      <c r="F17858" s="9">
        <v>562.89</v>
      </c>
      <c r="G17858" t="s">
        <v>6073</v>
      </c>
    </row>
    <row r="17859" spans="1:7" x14ac:dyDescent="0.25">
      <c r="A17859" s="21" t="s">
        <v>2119</v>
      </c>
      <c r="B17859" s="25">
        <v>43453</v>
      </c>
      <c r="C17859" t="s">
        <v>1230</v>
      </c>
      <c r="D17859" t="s">
        <v>3709</v>
      </c>
      <c r="F17859" s="26">
        <v>598.91999999999996</v>
      </c>
      <c r="G17859" t="s">
        <v>5603</v>
      </c>
    </row>
    <row r="17860" spans="1:7" x14ac:dyDescent="0.25">
      <c r="A17860" s="21" t="s">
        <v>2119</v>
      </c>
      <c r="B17860" s="1">
        <v>43453</v>
      </c>
      <c r="C17860" t="s">
        <v>1230</v>
      </c>
      <c r="D17860" t="s">
        <v>5772</v>
      </c>
      <c r="E17860"/>
      <c r="F17860" s="9">
        <v>288.54000000000002</v>
      </c>
      <c r="G17860" t="s">
        <v>200</v>
      </c>
    </row>
    <row r="17861" spans="1:7" x14ac:dyDescent="0.25">
      <c r="A17861" s="21" t="s">
        <v>2119</v>
      </c>
      <c r="B17861" s="1">
        <v>43453</v>
      </c>
      <c r="C17861" t="s">
        <v>1230</v>
      </c>
      <c r="D17861" t="s">
        <v>5773</v>
      </c>
      <c r="E17861"/>
      <c r="F17861" s="9">
        <v>1540.95</v>
      </c>
      <c r="G17861" t="s">
        <v>5410</v>
      </c>
    </row>
    <row r="17862" spans="1:7" x14ac:dyDescent="0.25">
      <c r="A17862" s="21" t="s">
        <v>2119</v>
      </c>
      <c r="B17862" s="25">
        <v>43454</v>
      </c>
      <c r="C17862" t="s">
        <v>1015</v>
      </c>
      <c r="D17862" t="s">
        <v>3002</v>
      </c>
      <c r="E17862" s="26">
        <v>600</v>
      </c>
      <c r="G17862" t="s">
        <v>2121</v>
      </c>
    </row>
    <row r="17863" spans="1:7" x14ac:dyDescent="0.25">
      <c r="A17863" s="21" t="s">
        <v>2119</v>
      </c>
      <c r="B17863" s="25">
        <v>43454</v>
      </c>
      <c r="C17863" t="s">
        <v>1015</v>
      </c>
      <c r="D17863" t="s">
        <v>4030</v>
      </c>
      <c r="E17863" s="26">
        <v>2000</v>
      </c>
      <c r="G17863" t="s">
        <v>5700</v>
      </c>
    </row>
    <row r="17864" spans="1:7" x14ac:dyDescent="0.25">
      <c r="A17864" s="21" t="s">
        <v>2119</v>
      </c>
      <c r="B17864" s="1">
        <v>43454</v>
      </c>
      <c r="C17864" t="s">
        <v>1230</v>
      </c>
      <c r="D17864" t="s">
        <v>5774</v>
      </c>
      <c r="E17864"/>
      <c r="F17864" s="9">
        <v>1720.45</v>
      </c>
      <c r="G17864" t="s">
        <v>5424</v>
      </c>
    </row>
    <row r="17865" spans="1:7" x14ac:dyDescent="0.25">
      <c r="A17865" s="21" t="s">
        <v>2119</v>
      </c>
      <c r="B17865" s="1">
        <v>43454</v>
      </c>
      <c r="C17865" t="s">
        <v>1230</v>
      </c>
      <c r="D17865"/>
      <c r="E17865"/>
      <c r="F17865" s="9">
        <v>-167.16</v>
      </c>
      <c r="G17865" t="s">
        <v>5410</v>
      </c>
    </row>
    <row r="17866" spans="1:7" x14ac:dyDescent="0.25">
      <c r="A17866" s="21" t="s">
        <v>2119</v>
      </c>
      <c r="B17866" s="1">
        <v>43454</v>
      </c>
      <c r="C17866" t="s">
        <v>1230</v>
      </c>
      <c r="D17866" t="s">
        <v>5639</v>
      </c>
      <c r="E17866"/>
      <c r="F17866" s="9">
        <v>-1274.83</v>
      </c>
      <c r="G17866" t="s">
        <v>5424</v>
      </c>
    </row>
    <row r="17867" spans="1:7" x14ac:dyDescent="0.25">
      <c r="A17867" s="21" t="s">
        <v>2119</v>
      </c>
      <c r="B17867" s="1">
        <v>43454</v>
      </c>
      <c r="C17867" t="s">
        <v>1230</v>
      </c>
      <c r="D17867" t="s">
        <v>5775</v>
      </c>
      <c r="E17867"/>
      <c r="F17867" s="9">
        <v>968.92</v>
      </c>
      <c r="G17867" t="s">
        <v>5424</v>
      </c>
    </row>
    <row r="17868" spans="1:7" x14ac:dyDescent="0.25">
      <c r="A17868" s="21" t="s">
        <v>2119</v>
      </c>
      <c r="B17868" s="1">
        <v>43454</v>
      </c>
      <c r="C17868" t="s">
        <v>1230</v>
      </c>
      <c r="D17868" t="s">
        <v>5791</v>
      </c>
      <c r="E17868"/>
      <c r="F17868" s="9">
        <v>504.31</v>
      </c>
      <c r="G17868" t="s">
        <v>5410</v>
      </c>
    </row>
    <row r="17869" spans="1:7" x14ac:dyDescent="0.25">
      <c r="A17869" s="21" t="s">
        <v>2119</v>
      </c>
      <c r="B17869" s="25">
        <v>43455</v>
      </c>
      <c r="C17869" t="s">
        <v>1015</v>
      </c>
      <c r="D17869" t="s">
        <v>1066</v>
      </c>
      <c r="E17869" s="26">
        <v>350</v>
      </c>
      <c r="G17869" t="s">
        <v>2121</v>
      </c>
    </row>
    <row r="17870" spans="1:7" x14ac:dyDescent="0.25">
      <c r="A17870" s="21" t="s">
        <v>2119</v>
      </c>
      <c r="B17870" s="25">
        <v>43455</v>
      </c>
      <c r="C17870" t="s">
        <v>1015</v>
      </c>
      <c r="D17870" t="s">
        <v>5701</v>
      </c>
      <c r="E17870" s="26">
        <v>350</v>
      </c>
      <c r="G17870" t="s">
        <v>2734</v>
      </c>
    </row>
    <row r="17871" spans="1:7" x14ac:dyDescent="0.25">
      <c r="A17871" s="21" t="s">
        <v>2119</v>
      </c>
      <c r="B17871" s="25">
        <v>43455</v>
      </c>
      <c r="C17871" t="s">
        <v>1015</v>
      </c>
      <c r="D17871" t="s">
        <v>3707</v>
      </c>
      <c r="E17871" s="26">
        <v>1700</v>
      </c>
      <c r="G17871" t="s">
        <v>2734</v>
      </c>
    </row>
    <row r="17872" spans="1:7" x14ac:dyDescent="0.25">
      <c r="A17872" s="21" t="s">
        <v>2119</v>
      </c>
      <c r="B17872" s="25">
        <v>43455</v>
      </c>
      <c r="C17872" t="s">
        <v>1230</v>
      </c>
      <c r="D17872" t="s">
        <v>3709</v>
      </c>
      <c r="F17872" s="26">
        <v>881.11</v>
      </c>
      <c r="G17872" t="s">
        <v>5603</v>
      </c>
    </row>
    <row r="17873" spans="1:7" x14ac:dyDescent="0.25">
      <c r="A17873" s="21" t="s">
        <v>2119</v>
      </c>
      <c r="B17873" s="25">
        <v>43455</v>
      </c>
      <c r="C17873" t="s">
        <v>1230</v>
      </c>
      <c r="D17873" t="s">
        <v>3709</v>
      </c>
      <c r="F17873" s="26">
        <v>30.47</v>
      </c>
      <c r="G17873" t="s">
        <v>5410</v>
      </c>
    </row>
    <row r="17874" spans="1:7" x14ac:dyDescent="0.25">
      <c r="A17874" s="21" t="s">
        <v>2119</v>
      </c>
      <c r="B17874" s="25">
        <v>43455</v>
      </c>
      <c r="C17874" t="s">
        <v>1230</v>
      </c>
      <c r="D17874" t="s">
        <v>3709</v>
      </c>
      <c r="F17874" s="26">
        <v>211.54</v>
      </c>
      <c r="G17874" t="s">
        <v>5410</v>
      </c>
    </row>
    <row r="17875" spans="1:7" x14ac:dyDescent="0.25">
      <c r="A17875" s="21" t="s">
        <v>2119</v>
      </c>
      <c r="B17875" s="1">
        <v>43456</v>
      </c>
      <c r="C17875" t="s">
        <v>1230</v>
      </c>
      <c r="D17875" t="s">
        <v>5776</v>
      </c>
      <c r="E17875"/>
      <c r="F17875" s="9">
        <v>339.12</v>
      </c>
      <c r="G17875" t="s">
        <v>5410</v>
      </c>
    </row>
    <row r="17876" spans="1:7" x14ac:dyDescent="0.25">
      <c r="A17876" s="21" t="s">
        <v>2119</v>
      </c>
      <c r="B17876" s="1">
        <v>43456</v>
      </c>
      <c r="C17876" t="s">
        <v>1230</v>
      </c>
      <c r="D17876" t="s">
        <v>5777</v>
      </c>
      <c r="E17876"/>
      <c r="F17876" s="9">
        <v>132.83000000000001</v>
      </c>
      <c r="G17876" t="s">
        <v>5042</v>
      </c>
    </row>
    <row r="17877" spans="1:7" x14ac:dyDescent="0.25">
      <c r="A17877" s="21" t="s">
        <v>2119</v>
      </c>
      <c r="B17877" s="25">
        <v>43458</v>
      </c>
      <c r="C17877" t="s">
        <v>1015</v>
      </c>
      <c r="D17877" t="s">
        <v>40</v>
      </c>
      <c r="E17877" s="26">
        <v>1925</v>
      </c>
      <c r="G17877" t="s">
        <v>5042</v>
      </c>
    </row>
    <row r="17878" spans="1:7" x14ac:dyDescent="0.25">
      <c r="A17878" s="21" t="s">
        <v>2119</v>
      </c>
      <c r="B17878" s="25">
        <v>43458</v>
      </c>
      <c r="C17878" t="s">
        <v>1015</v>
      </c>
      <c r="D17878" t="s">
        <v>40</v>
      </c>
      <c r="E17878" s="26">
        <v>2675</v>
      </c>
      <c r="G17878" t="s">
        <v>6073</v>
      </c>
    </row>
    <row r="17879" spans="1:7" x14ac:dyDescent="0.25">
      <c r="A17879" s="21" t="s">
        <v>2119</v>
      </c>
      <c r="B17879" s="25">
        <v>43458</v>
      </c>
      <c r="C17879" t="s">
        <v>1015</v>
      </c>
      <c r="D17879" t="s">
        <v>40</v>
      </c>
      <c r="E17879" s="26">
        <v>3725</v>
      </c>
      <c r="G17879" t="s">
        <v>5410</v>
      </c>
    </row>
    <row r="17880" spans="1:7" x14ac:dyDescent="0.25">
      <c r="A17880" s="21" t="s">
        <v>2119</v>
      </c>
      <c r="B17880" s="25">
        <v>43458</v>
      </c>
      <c r="C17880" t="s">
        <v>1015</v>
      </c>
      <c r="D17880" t="s">
        <v>1216</v>
      </c>
      <c r="E17880" s="26">
        <v>400</v>
      </c>
      <c r="G17880" t="s">
        <v>200</v>
      </c>
    </row>
    <row r="17881" spans="1:7" x14ac:dyDescent="0.25">
      <c r="A17881" s="21" t="s">
        <v>2119</v>
      </c>
      <c r="B17881" s="25">
        <v>43458</v>
      </c>
      <c r="C17881" t="s">
        <v>1015</v>
      </c>
      <c r="D17881" t="s">
        <v>1216</v>
      </c>
      <c r="E17881" s="26">
        <v>600</v>
      </c>
      <c r="G17881" t="s">
        <v>5603</v>
      </c>
    </row>
    <row r="17882" spans="1:7" x14ac:dyDescent="0.25">
      <c r="A17882" s="21" t="s">
        <v>2119</v>
      </c>
      <c r="B17882" s="25">
        <v>43458</v>
      </c>
      <c r="C17882" t="s">
        <v>1015</v>
      </c>
      <c r="D17882" t="s">
        <v>1216</v>
      </c>
      <c r="E17882" s="26">
        <v>80</v>
      </c>
      <c r="G17882" t="s">
        <v>81</v>
      </c>
    </row>
    <row r="17883" spans="1:7" x14ac:dyDescent="0.25">
      <c r="A17883" s="21" t="s">
        <v>2119</v>
      </c>
      <c r="B17883" s="25">
        <v>43458</v>
      </c>
      <c r="C17883" t="s">
        <v>1015</v>
      </c>
      <c r="D17883" t="s">
        <v>4455</v>
      </c>
      <c r="E17883" s="26">
        <v>1000</v>
      </c>
      <c r="G17883" t="s">
        <v>200</v>
      </c>
    </row>
    <row r="17884" spans="1:7" x14ac:dyDescent="0.25">
      <c r="A17884" s="21" t="s">
        <v>2119</v>
      </c>
      <c r="B17884" s="25">
        <v>43458</v>
      </c>
      <c r="C17884" t="s">
        <v>1015</v>
      </c>
      <c r="D17884" t="s">
        <v>4455</v>
      </c>
      <c r="E17884" s="26">
        <v>1500</v>
      </c>
      <c r="G17884" t="s">
        <v>5424</v>
      </c>
    </row>
    <row r="17885" spans="1:7" x14ac:dyDescent="0.25">
      <c r="A17885" s="21" t="s">
        <v>2119</v>
      </c>
      <c r="B17885" s="25">
        <v>43458</v>
      </c>
      <c r="C17885" t="s">
        <v>1015</v>
      </c>
      <c r="D17885" t="s">
        <v>40</v>
      </c>
      <c r="E17885" s="26">
        <v>2670</v>
      </c>
      <c r="G17885" t="s">
        <v>5603</v>
      </c>
    </row>
    <row r="17886" spans="1:7" x14ac:dyDescent="0.25">
      <c r="A17886" s="21" t="s">
        <v>2119</v>
      </c>
      <c r="B17886" s="25">
        <v>43458</v>
      </c>
      <c r="C17886" t="s">
        <v>1015</v>
      </c>
      <c r="D17886" t="s">
        <v>40</v>
      </c>
      <c r="E17886" s="26">
        <v>1150</v>
      </c>
      <c r="G17886" t="s">
        <v>1556</v>
      </c>
    </row>
    <row r="17887" spans="1:7" x14ac:dyDescent="0.25">
      <c r="A17887" s="21" t="s">
        <v>2119</v>
      </c>
      <c r="B17887" s="25">
        <v>43460</v>
      </c>
      <c r="C17887" t="s">
        <v>1015</v>
      </c>
      <c r="D17887" t="s">
        <v>2675</v>
      </c>
      <c r="E17887" s="26">
        <v>3000</v>
      </c>
      <c r="G17887" t="s">
        <v>6073</v>
      </c>
    </row>
    <row r="17888" spans="1:7" x14ac:dyDescent="0.25">
      <c r="A17888" s="21" t="s">
        <v>2119</v>
      </c>
      <c r="B17888" s="25">
        <v>43460</v>
      </c>
      <c r="C17888" t="s">
        <v>1015</v>
      </c>
      <c r="D17888" t="s">
        <v>2675</v>
      </c>
      <c r="E17888" s="26">
        <v>3000</v>
      </c>
      <c r="G17888" t="s">
        <v>5410</v>
      </c>
    </row>
    <row r="17889" spans="1:7" x14ac:dyDescent="0.25">
      <c r="A17889" s="21" t="s">
        <v>2119</v>
      </c>
      <c r="B17889" s="25">
        <v>43460</v>
      </c>
      <c r="C17889" t="s">
        <v>1015</v>
      </c>
      <c r="D17889" t="s">
        <v>2675</v>
      </c>
      <c r="E17889" s="26">
        <v>3000</v>
      </c>
      <c r="G17889" t="s">
        <v>5042</v>
      </c>
    </row>
    <row r="17890" spans="1:7" x14ac:dyDescent="0.25">
      <c r="A17890" s="21" t="s">
        <v>2119</v>
      </c>
      <c r="B17890" s="1">
        <v>43460</v>
      </c>
      <c r="C17890" t="s">
        <v>1230</v>
      </c>
      <c r="D17890" t="s">
        <v>5778</v>
      </c>
      <c r="E17890"/>
      <c r="F17890" s="9">
        <v>1725.84</v>
      </c>
      <c r="G17890" t="s">
        <v>5603</v>
      </c>
    </row>
    <row r="17891" spans="1:7" x14ac:dyDescent="0.25">
      <c r="A17891" s="21" t="s">
        <v>2119</v>
      </c>
      <c r="B17891" s="1">
        <v>43460</v>
      </c>
      <c r="C17891" t="s">
        <v>1230</v>
      </c>
      <c r="D17891" t="s">
        <v>5779</v>
      </c>
      <c r="E17891"/>
      <c r="F17891" s="9">
        <v>215.2</v>
      </c>
      <c r="G17891" t="s">
        <v>5042</v>
      </c>
    </row>
    <row r="17892" spans="1:7" x14ac:dyDescent="0.25">
      <c r="A17892" s="21" t="s">
        <v>2119</v>
      </c>
      <c r="B17892" s="25">
        <v>43461</v>
      </c>
      <c r="C17892" t="s">
        <v>1015</v>
      </c>
      <c r="D17892" t="s">
        <v>5702</v>
      </c>
      <c r="E17892" s="26">
        <v>745</v>
      </c>
      <c r="G17892" t="s">
        <v>5410</v>
      </c>
    </row>
    <row r="17893" spans="1:7" x14ac:dyDescent="0.25">
      <c r="A17893" s="21" t="s">
        <v>2119</v>
      </c>
      <c r="B17893" s="25">
        <v>43461</v>
      </c>
      <c r="C17893" t="s">
        <v>1015</v>
      </c>
      <c r="D17893" t="s">
        <v>5702</v>
      </c>
      <c r="E17893" s="26">
        <v>745</v>
      </c>
      <c r="G17893" t="s">
        <v>6073</v>
      </c>
    </row>
    <row r="17894" spans="1:7" x14ac:dyDescent="0.25">
      <c r="A17894" s="21" t="s">
        <v>2119</v>
      </c>
      <c r="B17894" s="1">
        <v>43461</v>
      </c>
      <c r="C17894" t="s">
        <v>1230</v>
      </c>
      <c r="D17894" t="s">
        <v>5780</v>
      </c>
      <c r="E17894"/>
      <c r="F17894" s="9">
        <v>158.29</v>
      </c>
      <c r="G17894" t="s">
        <v>4605</v>
      </c>
    </row>
    <row r="17895" spans="1:7" x14ac:dyDescent="0.25">
      <c r="A17895" s="21" t="s">
        <v>2119</v>
      </c>
      <c r="B17895" s="1">
        <v>43461</v>
      </c>
      <c r="C17895" t="s">
        <v>1230</v>
      </c>
      <c r="D17895" t="s">
        <v>5781</v>
      </c>
      <c r="E17895"/>
      <c r="F17895" s="9">
        <v>94.65</v>
      </c>
      <c r="G17895" t="s">
        <v>5042</v>
      </c>
    </row>
    <row r="17896" spans="1:7" x14ac:dyDescent="0.25">
      <c r="A17896" s="21" t="s">
        <v>2119</v>
      </c>
      <c r="B17896" s="1">
        <v>43461</v>
      </c>
      <c r="C17896" t="s">
        <v>1230</v>
      </c>
      <c r="D17896" t="s">
        <v>5782</v>
      </c>
      <c r="E17896"/>
      <c r="F17896" s="9">
        <v>78.52</v>
      </c>
      <c r="G17896" t="s">
        <v>4605</v>
      </c>
    </row>
    <row r="17897" spans="1:7" x14ac:dyDescent="0.25">
      <c r="A17897" s="21" t="s">
        <v>2119</v>
      </c>
      <c r="B17897" s="1">
        <v>43461</v>
      </c>
      <c r="C17897" t="s">
        <v>1230</v>
      </c>
      <c r="D17897" t="s">
        <v>5783</v>
      </c>
      <c r="E17897"/>
      <c r="F17897" s="9">
        <v>27.53</v>
      </c>
      <c r="G17897" t="s">
        <v>5042</v>
      </c>
    </row>
    <row r="17898" spans="1:7" x14ac:dyDescent="0.25">
      <c r="A17898" s="21" t="s">
        <v>2119</v>
      </c>
      <c r="B17898" s="1">
        <v>43461</v>
      </c>
      <c r="C17898">
        <v>3014551503</v>
      </c>
      <c r="D17898" t="s">
        <v>5784</v>
      </c>
      <c r="E17898"/>
      <c r="F17898" s="9">
        <v>57.13</v>
      </c>
      <c r="G17898" t="s">
        <v>4605</v>
      </c>
    </row>
    <row r="17899" spans="1:7" x14ac:dyDescent="0.25">
      <c r="A17899" s="21" t="s">
        <v>2119</v>
      </c>
      <c r="B17899" s="25">
        <v>43462</v>
      </c>
      <c r="C17899" t="s">
        <v>1230</v>
      </c>
      <c r="D17899" t="s">
        <v>3709</v>
      </c>
      <c r="F17899" s="26">
        <v>163.06</v>
      </c>
      <c r="G17899" t="s">
        <v>5705</v>
      </c>
    </row>
    <row r="17900" spans="1:7" x14ac:dyDescent="0.25">
      <c r="A17900" s="21" t="s">
        <v>2119</v>
      </c>
      <c r="B17900" s="25">
        <v>43462</v>
      </c>
      <c r="C17900" t="s">
        <v>1230</v>
      </c>
      <c r="D17900" t="s">
        <v>3709</v>
      </c>
      <c r="F17900" s="26">
        <v>15.71</v>
      </c>
      <c r="G17900" t="s">
        <v>5705</v>
      </c>
    </row>
    <row r="17901" spans="1:7" x14ac:dyDescent="0.25">
      <c r="A17901" s="21" t="s">
        <v>2119</v>
      </c>
      <c r="B17901" s="1">
        <v>43462</v>
      </c>
      <c r="C17901" t="s">
        <v>1230</v>
      </c>
      <c r="D17901" t="s">
        <v>5785</v>
      </c>
      <c r="E17901"/>
      <c r="F17901" s="9">
        <v>747.39</v>
      </c>
      <c r="G17901" t="s">
        <v>5410</v>
      </c>
    </row>
    <row r="17902" spans="1:7" x14ac:dyDescent="0.25">
      <c r="A17902" s="21" t="s">
        <v>2119</v>
      </c>
      <c r="B17902" s="1">
        <v>43462</v>
      </c>
      <c r="C17902" t="s">
        <v>1230</v>
      </c>
      <c r="D17902" t="s">
        <v>5786</v>
      </c>
      <c r="E17902"/>
      <c r="F17902" s="9">
        <v>83.14</v>
      </c>
      <c r="G17902" t="s">
        <v>5410</v>
      </c>
    </row>
    <row r="17903" spans="1:7" x14ac:dyDescent="0.25">
      <c r="A17903" s="21" t="s">
        <v>2119</v>
      </c>
      <c r="B17903" s="1">
        <v>43463</v>
      </c>
      <c r="C17903" t="s">
        <v>1230</v>
      </c>
      <c r="D17903" t="s">
        <v>5787</v>
      </c>
      <c r="E17903"/>
      <c r="F17903" s="9">
        <v>94.78</v>
      </c>
      <c r="G17903" t="s">
        <v>5410</v>
      </c>
    </row>
    <row r="17904" spans="1:7" x14ac:dyDescent="0.25">
      <c r="A17904" s="21" t="s">
        <v>2119</v>
      </c>
      <c r="B17904" s="1">
        <v>43463</v>
      </c>
      <c r="C17904" t="s">
        <v>1230</v>
      </c>
      <c r="D17904" t="s">
        <v>5788</v>
      </c>
      <c r="E17904"/>
      <c r="F17904" s="9">
        <v>67.400000000000006</v>
      </c>
      <c r="G17904" t="s">
        <v>4605</v>
      </c>
    </row>
    <row r="17905" spans="1:7" x14ac:dyDescent="0.25">
      <c r="A17905" s="21" t="s">
        <v>2119</v>
      </c>
      <c r="B17905" s="1">
        <v>43463</v>
      </c>
      <c r="C17905" t="s">
        <v>1230</v>
      </c>
      <c r="D17905" t="s">
        <v>5789</v>
      </c>
      <c r="E17905"/>
      <c r="F17905" s="9">
        <v>140.13</v>
      </c>
      <c r="G17905" t="s">
        <v>360</v>
      </c>
    </row>
    <row r="17906" spans="1:7" x14ac:dyDescent="0.25">
      <c r="A17906" s="21" t="s">
        <v>2119</v>
      </c>
      <c r="B17906" s="25">
        <v>43465</v>
      </c>
      <c r="C17906" t="s">
        <v>1015</v>
      </c>
      <c r="D17906" t="s">
        <v>5703</v>
      </c>
      <c r="E17906" s="26">
        <v>500</v>
      </c>
      <c r="G17906" t="s">
        <v>2121</v>
      </c>
    </row>
    <row r="17907" spans="1:7" x14ac:dyDescent="0.25">
      <c r="A17907" s="21" t="s">
        <v>2119</v>
      </c>
      <c r="B17907" s="25">
        <v>43465</v>
      </c>
      <c r="C17907" t="s">
        <v>1015</v>
      </c>
      <c r="D17907" t="s">
        <v>5704</v>
      </c>
      <c r="E17907" s="26">
        <v>1100</v>
      </c>
      <c r="G17907" t="s">
        <v>2121</v>
      </c>
    </row>
    <row r="17908" spans="1:7" x14ac:dyDescent="0.25">
      <c r="A17908" s="21" t="s">
        <v>2119</v>
      </c>
      <c r="B17908" s="25">
        <v>43465</v>
      </c>
      <c r="C17908" t="s">
        <v>1015</v>
      </c>
      <c r="D17908" t="s">
        <v>5704</v>
      </c>
      <c r="E17908" s="26">
        <v>318</v>
      </c>
      <c r="G17908" t="s">
        <v>2734</v>
      </c>
    </row>
    <row r="17909" spans="1:7" x14ac:dyDescent="0.25">
      <c r="A17909" s="21" t="s">
        <v>2119</v>
      </c>
      <c r="B17909" s="25">
        <v>43465</v>
      </c>
      <c r="C17909" t="s">
        <v>1015</v>
      </c>
      <c r="D17909" t="s">
        <v>40</v>
      </c>
      <c r="E17909" s="26">
        <v>340</v>
      </c>
      <c r="G17909" t="s">
        <v>5705</v>
      </c>
    </row>
    <row r="17910" spans="1:7" x14ac:dyDescent="0.25">
      <c r="A17910" s="21" t="s">
        <v>2119</v>
      </c>
      <c r="B17910" s="25">
        <v>43465</v>
      </c>
      <c r="C17910" t="s">
        <v>1015</v>
      </c>
      <c r="D17910" t="s">
        <v>40</v>
      </c>
      <c r="E17910" s="26">
        <v>880</v>
      </c>
      <c r="G17910" t="s">
        <v>5699</v>
      </c>
    </row>
    <row r="17911" spans="1:7" x14ac:dyDescent="0.25">
      <c r="A17911" s="21" t="s">
        <v>2119</v>
      </c>
      <c r="B17911" s="25">
        <v>43465</v>
      </c>
      <c r="C17911" t="s">
        <v>1015</v>
      </c>
      <c r="D17911" t="s">
        <v>40</v>
      </c>
      <c r="E17911" s="26">
        <v>340</v>
      </c>
      <c r="G17911" t="s">
        <v>5706</v>
      </c>
    </row>
    <row r="17912" spans="1:7" x14ac:dyDescent="0.25">
      <c r="A17912" s="21" t="s">
        <v>2119</v>
      </c>
      <c r="B17912" s="25">
        <v>43465</v>
      </c>
      <c r="C17912" t="s">
        <v>1015</v>
      </c>
      <c r="D17912" t="s">
        <v>40</v>
      </c>
      <c r="E17912" s="26">
        <v>2530</v>
      </c>
      <c r="G17912" t="s">
        <v>5410</v>
      </c>
    </row>
    <row r="17913" spans="1:7" x14ac:dyDescent="0.25">
      <c r="A17913" s="21" t="s">
        <v>2119</v>
      </c>
      <c r="B17913" s="25">
        <v>43465</v>
      </c>
      <c r="C17913" t="s">
        <v>1015</v>
      </c>
      <c r="D17913" t="s">
        <v>40</v>
      </c>
      <c r="E17913" s="26">
        <v>1550</v>
      </c>
      <c r="G17913" t="s">
        <v>5603</v>
      </c>
    </row>
    <row r="17914" spans="1:7" x14ac:dyDescent="0.25">
      <c r="A17914" s="21" t="s">
        <v>2119</v>
      </c>
      <c r="B17914" s="25">
        <v>43465</v>
      </c>
      <c r="C17914" t="s">
        <v>1015</v>
      </c>
      <c r="D17914" t="s">
        <v>40</v>
      </c>
      <c r="E17914" s="26">
        <v>1150</v>
      </c>
      <c r="G17914" t="s">
        <v>5424</v>
      </c>
    </row>
    <row r="17915" spans="1:7" x14ac:dyDescent="0.25">
      <c r="A17915" s="21" t="s">
        <v>2119</v>
      </c>
      <c r="B17915" s="25">
        <v>43465</v>
      </c>
      <c r="C17915" t="s">
        <v>1015</v>
      </c>
      <c r="D17915" t="s">
        <v>40</v>
      </c>
      <c r="E17915" s="26">
        <v>150</v>
      </c>
      <c r="G17915" t="s">
        <v>5707</v>
      </c>
    </row>
    <row r="17916" spans="1:7" x14ac:dyDescent="0.25">
      <c r="A17916" s="21" t="s">
        <v>2119</v>
      </c>
      <c r="B17916" s="25">
        <v>43465</v>
      </c>
      <c r="C17916" t="s">
        <v>1015</v>
      </c>
      <c r="D17916" t="s">
        <v>1382</v>
      </c>
      <c r="E17916" s="26">
        <v>3500</v>
      </c>
      <c r="G17916" t="s">
        <v>5695</v>
      </c>
    </row>
    <row r="17917" spans="1:7" x14ac:dyDescent="0.25">
      <c r="A17917" s="21" t="s">
        <v>2119</v>
      </c>
      <c r="B17917" s="25">
        <v>43465</v>
      </c>
      <c r="C17917" t="s">
        <v>1015</v>
      </c>
      <c r="D17917" t="s">
        <v>4455</v>
      </c>
      <c r="E17917" s="26">
        <v>500</v>
      </c>
      <c r="G17917" t="s">
        <v>5424</v>
      </c>
    </row>
    <row r="17918" spans="1:7" x14ac:dyDescent="0.25">
      <c r="A17918" s="21" t="s">
        <v>2119</v>
      </c>
      <c r="B17918" s="25">
        <v>43465</v>
      </c>
      <c r="C17918" t="s">
        <v>1015</v>
      </c>
      <c r="D17918" t="s">
        <v>1360</v>
      </c>
      <c r="E17918" s="26">
        <v>25</v>
      </c>
      <c r="G17918" t="s">
        <v>19</v>
      </c>
    </row>
    <row r="17919" spans="1:7" x14ac:dyDescent="0.25">
      <c r="A17919" s="21" t="s">
        <v>2119</v>
      </c>
      <c r="B17919" s="25">
        <v>43465</v>
      </c>
      <c r="C17919" t="s">
        <v>1015</v>
      </c>
      <c r="D17919" t="s">
        <v>3707</v>
      </c>
      <c r="E17919" s="26">
        <v>1700</v>
      </c>
      <c r="G17919" t="s">
        <v>2734</v>
      </c>
    </row>
    <row r="17920" spans="1:7" x14ac:dyDescent="0.25">
      <c r="A17920" s="21" t="s">
        <v>2119</v>
      </c>
      <c r="B17920" s="25">
        <v>43465</v>
      </c>
      <c r="C17920" t="s">
        <v>21</v>
      </c>
      <c r="D17920" t="s">
        <v>1216</v>
      </c>
      <c r="E17920" s="26">
        <v>335</v>
      </c>
      <c r="G17920" t="s">
        <v>5705</v>
      </c>
    </row>
    <row r="17921" spans="1:7" x14ac:dyDescent="0.25">
      <c r="A17921" s="21" t="s">
        <v>2119</v>
      </c>
      <c r="B17921" s="25">
        <v>43467</v>
      </c>
      <c r="C17921" t="s">
        <v>6</v>
      </c>
      <c r="D17921" t="s">
        <v>216</v>
      </c>
      <c r="F17921" s="26">
        <v>171</v>
      </c>
      <c r="G17921" t="s">
        <v>5695</v>
      </c>
    </row>
    <row r="17922" spans="1:7" x14ac:dyDescent="0.25">
      <c r="A17922" s="21" t="s">
        <v>2119</v>
      </c>
      <c r="B17922" s="25">
        <v>43467</v>
      </c>
      <c r="C17922" t="s">
        <v>1230</v>
      </c>
      <c r="D17922" t="s">
        <v>3709</v>
      </c>
      <c r="F17922" s="26">
        <v>265.98</v>
      </c>
      <c r="G17922" t="s">
        <v>5698</v>
      </c>
    </row>
    <row r="17923" spans="1:7" x14ac:dyDescent="0.25">
      <c r="A17923" s="21" t="s">
        <v>2119</v>
      </c>
      <c r="B17923" s="1">
        <v>43467</v>
      </c>
      <c r="C17923" t="s">
        <v>6</v>
      </c>
      <c r="D17923" t="s">
        <v>5792</v>
      </c>
      <c r="E17923"/>
      <c r="F17923" s="9">
        <v>830.82</v>
      </c>
      <c r="G17923" t="s">
        <v>5706</v>
      </c>
    </row>
    <row r="17924" spans="1:7" x14ac:dyDescent="0.25">
      <c r="A17924" s="21" t="s">
        <v>2119</v>
      </c>
      <c r="B17924" s="1">
        <v>43467</v>
      </c>
      <c r="C17924" t="s">
        <v>1230</v>
      </c>
      <c r="D17924" t="s">
        <v>5793</v>
      </c>
      <c r="E17924"/>
      <c r="F17924" s="9">
        <v>159.33000000000001</v>
      </c>
      <c r="G17924" t="s">
        <v>5410</v>
      </c>
    </row>
    <row r="17925" spans="1:7" x14ac:dyDescent="0.25">
      <c r="A17925" s="21" t="s">
        <v>2119</v>
      </c>
      <c r="B17925" s="1">
        <v>43467</v>
      </c>
      <c r="C17925" t="s">
        <v>1230</v>
      </c>
      <c r="D17925" t="s">
        <v>5794</v>
      </c>
      <c r="E17925"/>
      <c r="F17925" s="9">
        <v>1236.83</v>
      </c>
      <c r="G17925" t="s">
        <v>5603</v>
      </c>
    </row>
    <row r="17926" spans="1:7" x14ac:dyDescent="0.25">
      <c r="A17926" s="21" t="s">
        <v>2119</v>
      </c>
      <c r="B17926" s="25">
        <v>43467</v>
      </c>
      <c r="C17926" t="s">
        <v>1015</v>
      </c>
      <c r="D17926" t="s">
        <v>279</v>
      </c>
      <c r="E17926" s="26">
        <v>5</v>
      </c>
      <c r="G17926" t="s">
        <v>19</v>
      </c>
    </row>
    <row r="17927" spans="1:7" x14ac:dyDescent="0.25">
      <c r="A17927" s="21" t="s">
        <v>2119</v>
      </c>
      <c r="B17927" s="25">
        <v>43468</v>
      </c>
      <c r="C17927" t="s">
        <v>1015</v>
      </c>
      <c r="D17927" t="s">
        <v>1487</v>
      </c>
      <c r="E17927" s="26">
        <v>203.72</v>
      </c>
      <c r="G17927" t="s">
        <v>2121</v>
      </c>
    </row>
    <row r="17928" spans="1:7" x14ac:dyDescent="0.25">
      <c r="A17928" s="21" t="s">
        <v>2119</v>
      </c>
      <c r="B17928" s="25">
        <v>43468</v>
      </c>
      <c r="C17928" t="s">
        <v>6</v>
      </c>
      <c r="D17928" t="s">
        <v>216</v>
      </c>
      <c r="F17928" s="26">
        <v>531.4</v>
      </c>
      <c r="G17928" t="s">
        <v>5768</v>
      </c>
    </row>
    <row r="17929" spans="1:7" x14ac:dyDescent="0.25">
      <c r="A17929" s="21" t="s">
        <v>2119</v>
      </c>
      <c r="B17929" s="25">
        <v>43468</v>
      </c>
      <c r="C17929" t="s">
        <v>1230</v>
      </c>
      <c r="D17929" t="s">
        <v>3709</v>
      </c>
      <c r="F17929" s="26">
        <v>50.06</v>
      </c>
      <c r="G17929" t="s">
        <v>5603</v>
      </c>
    </row>
    <row r="17930" spans="1:7" x14ac:dyDescent="0.25">
      <c r="A17930" s="21" t="s">
        <v>2119</v>
      </c>
      <c r="B17930" s="1">
        <v>43469</v>
      </c>
      <c r="C17930" t="s">
        <v>1230</v>
      </c>
      <c r="D17930" t="s">
        <v>5795</v>
      </c>
      <c r="E17930"/>
      <c r="F17930" s="9">
        <v>1188.74</v>
      </c>
      <c r="G17930" t="s">
        <v>5603</v>
      </c>
    </row>
    <row r="17931" spans="1:7" x14ac:dyDescent="0.25">
      <c r="A17931" s="21" t="s">
        <v>2119</v>
      </c>
      <c r="B17931" s="1">
        <v>43469</v>
      </c>
      <c r="C17931" t="s">
        <v>1230</v>
      </c>
      <c r="D17931" t="s">
        <v>5794</v>
      </c>
      <c r="E17931"/>
      <c r="F17931" s="9">
        <v>-69.66</v>
      </c>
      <c r="G17931" t="s">
        <v>5603</v>
      </c>
    </row>
    <row r="17932" spans="1:7" x14ac:dyDescent="0.25">
      <c r="A17932" s="21" t="s">
        <v>2119</v>
      </c>
      <c r="B17932" s="1">
        <v>43469</v>
      </c>
      <c r="C17932" t="s">
        <v>1230</v>
      </c>
      <c r="D17932" t="s">
        <v>5796</v>
      </c>
      <c r="E17932"/>
      <c r="F17932" s="9">
        <v>112.15</v>
      </c>
      <c r="G17932" t="s">
        <v>5768</v>
      </c>
    </row>
    <row r="17933" spans="1:7" x14ac:dyDescent="0.25">
      <c r="A17933" s="21" t="s">
        <v>2119</v>
      </c>
      <c r="B17933" s="1">
        <v>43469</v>
      </c>
      <c r="C17933" t="s">
        <v>1230</v>
      </c>
      <c r="D17933" t="s">
        <v>5797</v>
      </c>
      <c r="E17933"/>
      <c r="F17933" s="9">
        <v>1155.82</v>
      </c>
      <c r="G17933" t="s">
        <v>5424</v>
      </c>
    </row>
    <row r="17934" spans="1:7" x14ac:dyDescent="0.25">
      <c r="A17934" s="21" t="s">
        <v>2119</v>
      </c>
      <c r="B17934" s="25">
        <v>43469</v>
      </c>
      <c r="C17934" t="s">
        <v>21</v>
      </c>
      <c r="D17934" t="s">
        <v>553</v>
      </c>
      <c r="E17934" s="26">
        <v>2654</v>
      </c>
      <c r="G17934" t="s">
        <v>5827</v>
      </c>
    </row>
    <row r="17935" spans="1:7" x14ac:dyDescent="0.25">
      <c r="A17935" s="21" t="s">
        <v>2119</v>
      </c>
      <c r="B17935" s="25">
        <v>43469</v>
      </c>
      <c r="C17935" t="s">
        <v>1230</v>
      </c>
      <c r="D17935" t="s">
        <v>3709</v>
      </c>
      <c r="F17935" s="26">
        <v>160.13999999999999</v>
      </c>
      <c r="G17935" t="s">
        <v>5603</v>
      </c>
    </row>
    <row r="17936" spans="1:7" x14ac:dyDescent="0.25">
      <c r="A17936" s="21" t="s">
        <v>2119</v>
      </c>
      <c r="B17936" s="25">
        <v>43469</v>
      </c>
      <c r="C17936" t="s">
        <v>1230</v>
      </c>
      <c r="D17936" t="s">
        <v>3709</v>
      </c>
      <c r="F17936" s="26">
        <v>128.06</v>
      </c>
      <c r="G17936" t="s">
        <v>5705</v>
      </c>
    </row>
    <row r="17937" spans="1:7" x14ac:dyDescent="0.25">
      <c r="A17937" s="21" t="s">
        <v>2119</v>
      </c>
      <c r="B17937" s="1">
        <v>43470</v>
      </c>
      <c r="C17937" t="s">
        <v>1230</v>
      </c>
      <c r="D17937" t="s">
        <v>5798</v>
      </c>
      <c r="E17937"/>
      <c r="F17937" s="9">
        <v>283.07</v>
      </c>
      <c r="G17937" t="s">
        <v>5599</v>
      </c>
    </row>
    <row r="17938" spans="1:7" x14ac:dyDescent="0.25">
      <c r="A17938" s="21" t="s">
        <v>2119</v>
      </c>
      <c r="B17938" s="1">
        <v>43470</v>
      </c>
      <c r="C17938" t="s">
        <v>1230</v>
      </c>
      <c r="D17938" t="s">
        <v>5799</v>
      </c>
      <c r="E17938"/>
      <c r="F17938" s="9">
        <v>263.33999999999997</v>
      </c>
      <c r="G17938" t="s">
        <v>5599</v>
      </c>
    </row>
    <row r="17939" spans="1:7" x14ac:dyDescent="0.25">
      <c r="A17939" s="21" t="s">
        <v>2119</v>
      </c>
      <c r="B17939" s="1">
        <v>43472</v>
      </c>
      <c r="C17939" t="s">
        <v>1230</v>
      </c>
      <c r="D17939" t="s">
        <v>5800</v>
      </c>
      <c r="E17939"/>
      <c r="F17939" s="9">
        <v>577.17999999999995</v>
      </c>
      <c r="G17939" t="s">
        <v>5603</v>
      </c>
    </row>
    <row r="17940" spans="1:7" x14ac:dyDescent="0.25">
      <c r="A17940" s="21" t="s">
        <v>2119</v>
      </c>
      <c r="B17940" s="1">
        <v>43472</v>
      </c>
      <c r="C17940" t="s">
        <v>6</v>
      </c>
      <c r="D17940" t="s">
        <v>5801</v>
      </c>
      <c r="E17940"/>
      <c r="F17940" s="9">
        <v>262.29000000000002</v>
      </c>
      <c r="G17940" t="s">
        <v>567</v>
      </c>
    </row>
    <row r="17941" spans="1:7" x14ac:dyDescent="0.25">
      <c r="A17941" s="21" t="s">
        <v>2119</v>
      </c>
      <c r="B17941" s="1">
        <v>43472</v>
      </c>
      <c r="C17941" t="s">
        <v>6</v>
      </c>
      <c r="D17941" t="s">
        <v>5802</v>
      </c>
      <c r="E17941"/>
      <c r="F17941" s="9">
        <v>1969.88</v>
      </c>
      <c r="G17941" t="s">
        <v>5706</v>
      </c>
    </row>
    <row r="17942" spans="1:7" x14ac:dyDescent="0.25">
      <c r="A17942" s="21" t="s">
        <v>2119</v>
      </c>
      <c r="B17942" s="1">
        <v>43472</v>
      </c>
      <c r="C17942" t="s">
        <v>1230</v>
      </c>
      <c r="D17942" t="s">
        <v>5778</v>
      </c>
      <c r="E17942"/>
      <c r="F17942" s="9">
        <v>-1725.84</v>
      </c>
      <c r="G17942" t="s">
        <v>5603</v>
      </c>
    </row>
    <row r="17943" spans="1:7" x14ac:dyDescent="0.25">
      <c r="A17943" s="21" t="s">
        <v>2119</v>
      </c>
      <c r="B17943" s="1">
        <v>43472</v>
      </c>
      <c r="C17943" t="s">
        <v>1230</v>
      </c>
      <c r="D17943" t="s">
        <v>5775</v>
      </c>
      <c r="E17943"/>
      <c r="F17943" s="9">
        <v>-968.92</v>
      </c>
      <c r="G17943" t="s">
        <v>5424</v>
      </c>
    </row>
    <row r="17944" spans="1:7" x14ac:dyDescent="0.25">
      <c r="A17944" s="21" t="s">
        <v>2119</v>
      </c>
      <c r="B17944" s="1">
        <v>43472</v>
      </c>
      <c r="C17944">
        <v>3014551503</v>
      </c>
      <c r="D17944" t="s">
        <v>5775</v>
      </c>
      <c r="E17944"/>
      <c r="F17944" s="9">
        <v>703.91</v>
      </c>
      <c r="G17944" t="s">
        <v>5424</v>
      </c>
    </row>
    <row r="17945" spans="1:7" x14ac:dyDescent="0.25">
      <c r="A17945" s="21" t="s">
        <v>2119</v>
      </c>
      <c r="B17945" s="1">
        <v>43472</v>
      </c>
      <c r="C17945">
        <v>3014551503</v>
      </c>
      <c r="D17945" t="s">
        <v>5778</v>
      </c>
      <c r="E17945"/>
      <c r="F17945" s="9">
        <v>1460.89</v>
      </c>
      <c r="G17945" t="s">
        <v>5603</v>
      </c>
    </row>
    <row r="17946" spans="1:7" x14ac:dyDescent="0.25">
      <c r="A17946" s="21" t="s">
        <v>2119</v>
      </c>
      <c r="B17946" s="1">
        <v>43472</v>
      </c>
      <c r="C17946" t="s">
        <v>1230</v>
      </c>
      <c r="D17946" t="s">
        <v>5803</v>
      </c>
      <c r="E17946"/>
      <c r="F17946" s="9">
        <v>507.64</v>
      </c>
      <c r="G17946" t="s">
        <v>5603</v>
      </c>
    </row>
    <row r="17947" spans="1:7" x14ac:dyDescent="0.25">
      <c r="A17947" s="21" t="s">
        <v>2119</v>
      </c>
      <c r="B17947" s="25">
        <v>43472</v>
      </c>
      <c r="C17947" t="s">
        <v>1015</v>
      </c>
      <c r="D17947" t="s">
        <v>5855</v>
      </c>
      <c r="E17947" s="26">
        <v>100</v>
      </c>
      <c r="G17947" t="s">
        <v>2734</v>
      </c>
    </row>
    <row r="17948" spans="1:7" x14ac:dyDescent="0.25">
      <c r="A17948" s="21" t="s">
        <v>2119</v>
      </c>
      <c r="B17948" s="25">
        <v>43472</v>
      </c>
      <c r="C17948" t="s">
        <v>1015</v>
      </c>
      <c r="D17948" t="s">
        <v>40</v>
      </c>
      <c r="E17948" s="26">
        <v>2425</v>
      </c>
      <c r="G17948" t="s">
        <v>5603</v>
      </c>
    </row>
    <row r="17949" spans="1:7" x14ac:dyDescent="0.25">
      <c r="A17949" s="21" t="s">
        <v>2119</v>
      </c>
      <c r="B17949" s="25">
        <v>43472</v>
      </c>
      <c r="C17949" t="s">
        <v>1015</v>
      </c>
      <c r="D17949" t="s">
        <v>40</v>
      </c>
      <c r="E17949" s="26">
        <v>1650</v>
      </c>
      <c r="G17949" t="s">
        <v>5599</v>
      </c>
    </row>
    <row r="17950" spans="1:7" x14ac:dyDescent="0.25">
      <c r="A17950" s="21" t="s">
        <v>2119</v>
      </c>
      <c r="B17950" s="25">
        <v>43472</v>
      </c>
      <c r="C17950" t="s">
        <v>1015</v>
      </c>
      <c r="D17950" t="s">
        <v>2556</v>
      </c>
      <c r="E17950" s="26">
        <v>1500</v>
      </c>
      <c r="G17950" t="s">
        <v>5603</v>
      </c>
    </row>
    <row r="17951" spans="1:7" x14ac:dyDescent="0.25">
      <c r="A17951" s="21" t="s">
        <v>2119</v>
      </c>
      <c r="B17951" s="25">
        <v>43472</v>
      </c>
      <c r="C17951" t="s">
        <v>1015</v>
      </c>
      <c r="D17951" t="s">
        <v>2675</v>
      </c>
      <c r="E17951" s="26">
        <v>3000</v>
      </c>
      <c r="G17951" t="s">
        <v>5603</v>
      </c>
    </row>
    <row r="17952" spans="1:7" x14ac:dyDescent="0.25">
      <c r="A17952" s="21" t="s">
        <v>2119</v>
      </c>
      <c r="B17952" s="25">
        <v>43472</v>
      </c>
      <c r="C17952" t="s">
        <v>1015</v>
      </c>
      <c r="D17952" t="s">
        <v>5856</v>
      </c>
      <c r="E17952" s="26">
        <v>745</v>
      </c>
      <c r="G17952" t="s">
        <v>5042</v>
      </c>
    </row>
    <row r="17953" spans="1:7" x14ac:dyDescent="0.25">
      <c r="A17953" s="21" t="s">
        <v>2119</v>
      </c>
      <c r="B17953" s="25">
        <v>43472</v>
      </c>
      <c r="C17953" t="s">
        <v>21</v>
      </c>
      <c r="D17953" t="s">
        <v>5864</v>
      </c>
      <c r="E17953" s="26">
        <v>5500</v>
      </c>
      <c r="G17953" t="s">
        <v>2121</v>
      </c>
    </row>
    <row r="17954" spans="1:7" x14ac:dyDescent="0.25">
      <c r="A17954" s="21" t="s">
        <v>2119</v>
      </c>
      <c r="B17954" s="25">
        <v>43472</v>
      </c>
      <c r="C17954" t="s">
        <v>21</v>
      </c>
      <c r="D17954" t="s">
        <v>40</v>
      </c>
      <c r="E17954" s="26">
        <v>2745</v>
      </c>
      <c r="G17954" t="s">
        <v>5827</v>
      </c>
    </row>
    <row r="17955" spans="1:7" x14ac:dyDescent="0.25">
      <c r="A17955" s="21" t="s">
        <v>2119</v>
      </c>
      <c r="B17955" s="25">
        <v>43472</v>
      </c>
      <c r="C17955" t="s">
        <v>21</v>
      </c>
      <c r="D17955" t="s">
        <v>40</v>
      </c>
      <c r="E17955" s="26">
        <v>1915</v>
      </c>
      <c r="G17955" t="s">
        <v>5706</v>
      </c>
    </row>
    <row r="17956" spans="1:7" x14ac:dyDescent="0.25">
      <c r="A17956" s="21" t="s">
        <v>2119</v>
      </c>
      <c r="B17956" s="25">
        <v>43472</v>
      </c>
      <c r="C17956" t="s">
        <v>6</v>
      </c>
      <c r="D17956" t="s">
        <v>216</v>
      </c>
      <c r="F17956" s="26">
        <v>531.4</v>
      </c>
      <c r="G17956" t="s">
        <v>5768</v>
      </c>
    </row>
    <row r="17957" spans="1:7" x14ac:dyDescent="0.25">
      <c r="A17957" s="21" t="s">
        <v>2119</v>
      </c>
      <c r="B17957" s="25">
        <v>43472</v>
      </c>
      <c r="C17957" t="s">
        <v>6</v>
      </c>
      <c r="D17957" t="s">
        <v>216</v>
      </c>
      <c r="F17957" s="26">
        <v>112</v>
      </c>
      <c r="G17957" t="s">
        <v>5870</v>
      </c>
    </row>
    <row r="17958" spans="1:7" x14ac:dyDescent="0.25">
      <c r="A17958" s="21" t="s">
        <v>2119</v>
      </c>
      <c r="B17958" s="25">
        <v>43472</v>
      </c>
      <c r="C17958" t="s">
        <v>1230</v>
      </c>
      <c r="D17958" t="s">
        <v>3709</v>
      </c>
      <c r="F17958" s="26">
        <v>180</v>
      </c>
      <c r="G17958" t="s">
        <v>5706</v>
      </c>
    </row>
    <row r="17959" spans="1:7" x14ac:dyDescent="0.25">
      <c r="A17959" s="21" t="s">
        <v>2119</v>
      </c>
      <c r="B17959" s="1">
        <v>43473</v>
      </c>
      <c r="C17959" t="s">
        <v>6</v>
      </c>
      <c r="D17959" t="s">
        <v>5804</v>
      </c>
      <c r="E17959"/>
      <c r="F17959" s="9">
        <v>35.74</v>
      </c>
      <c r="G17959" t="s">
        <v>5805</v>
      </c>
    </row>
    <row r="17960" spans="1:7" x14ac:dyDescent="0.25">
      <c r="A17960" s="21" t="s">
        <v>2119</v>
      </c>
      <c r="B17960" s="1">
        <v>43473</v>
      </c>
      <c r="C17960" t="s">
        <v>1230</v>
      </c>
      <c r="D17960" t="s">
        <v>5806</v>
      </c>
      <c r="E17960"/>
      <c r="F17960" s="9">
        <v>827.38</v>
      </c>
      <c r="G17960" t="s">
        <v>5424</v>
      </c>
    </row>
    <row r="17961" spans="1:7" x14ac:dyDescent="0.25">
      <c r="A17961" s="21" t="s">
        <v>2119</v>
      </c>
      <c r="B17961" s="1">
        <v>43473</v>
      </c>
      <c r="C17961" t="s">
        <v>6</v>
      </c>
      <c r="D17961" t="s">
        <v>5807</v>
      </c>
      <c r="E17961"/>
      <c r="F17961" s="9">
        <v>264.19</v>
      </c>
      <c r="G17961" t="s">
        <v>5706</v>
      </c>
    </row>
    <row r="17962" spans="1:7" x14ac:dyDescent="0.25">
      <c r="A17962" s="21" t="s">
        <v>2119</v>
      </c>
      <c r="B17962" s="25">
        <v>43473</v>
      </c>
      <c r="C17962" t="s">
        <v>21</v>
      </c>
      <c r="D17962" t="s">
        <v>1216</v>
      </c>
      <c r="E17962" s="26">
        <v>600</v>
      </c>
      <c r="G17962" t="s">
        <v>5827</v>
      </c>
    </row>
    <row r="17963" spans="1:7" x14ac:dyDescent="0.25">
      <c r="A17963" s="21" t="s">
        <v>2119</v>
      </c>
      <c r="B17963" s="25">
        <v>43473</v>
      </c>
      <c r="C17963" t="s">
        <v>21</v>
      </c>
      <c r="D17963" t="s">
        <v>1216</v>
      </c>
      <c r="E17963" s="26">
        <v>400</v>
      </c>
      <c r="G17963" t="s">
        <v>5706</v>
      </c>
    </row>
    <row r="17964" spans="1:7" x14ac:dyDescent="0.25">
      <c r="A17964" t="s">
        <v>2119</v>
      </c>
      <c r="B17964" s="1">
        <v>43474</v>
      </c>
      <c r="C17964" t="s">
        <v>1230</v>
      </c>
      <c r="D17964" t="s">
        <v>5808</v>
      </c>
      <c r="E17964"/>
      <c r="F17964" s="9">
        <v>214.06</v>
      </c>
      <c r="G17964" t="s">
        <v>5618</v>
      </c>
    </row>
    <row r="17965" spans="1:7" x14ac:dyDescent="0.25">
      <c r="A17965" s="21" t="s">
        <v>2119</v>
      </c>
      <c r="B17965" s="1">
        <v>43474</v>
      </c>
      <c r="C17965" t="s">
        <v>1230</v>
      </c>
      <c r="D17965" t="s">
        <v>5809</v>
      </c>
      <c r="E17965"/>
      <c r="F17965" s="9">
        <v>53.92</v>
      </c>
      <c r="G17965" s="63" t="s">
        <v>4628</v>
      </c>
    </row>
    <row r="17966" spans="1:7" x14ac:dyDescent="0.25">
      <c r="A17966" s="21" t="s">
        <v>2119</v>
      </c>
      <c r="B17966" s="1">
        <v>43474</v>
      </c>
      <c r="C17966" t="s">
        <v>1230</v>
      </c>
      <c r="D17966" t="s">
        <v>5811</v>
      </c>
      <c r="E17966"/>
      <c r="F17966" s="9">
        <v>180.62</v>
      </c>
      <c r="G17966" s="63" t="s">
        <v>4628</v>
      </c>
    </row>
    <row r="17967" spans="1:7" x14ac:dyDescent="0.25">
      <c r="A17967" s="21" t="s">
        <v>2119</v>
      </c>
      <c r="B17967" s="1">
        <v>43474</v>
      </c>
      <c r="C17967" t="s">
        <v>1230</v>
      </c>
      <c r="D17967" t="s">
        <v>5812</v>
      </c>
      <c r="E17967"/>
      <c r="F17967" s="9">
        <v>272.39999999999998</v>
      </c>
      <c r="G17967" t="s">
        <v>5424</v>
      </c>
    </row>
    <row r="17968" spans="1:7" x14ac:dyDescent="0.25">
      <c r="A17968" s="21" t="s">
        <v>2119</v>
      </c>
      <c r="B17968" s="1">
        <v>43474</v>
      </c>
      <c r="C17968" t="s">
        <v>1230</v>
      </c>
      <c r="D17968" t="s">
        <v>5813</v>
      </c>
      <c r="E17968"/>
      <c r="F17968" s="9">
        <v>131.59</v>
      </c>
      <c r="G17968" t="s">
        <v>5424</v>
      </c>
    </row>
    <row r="17969" spans="1:7" x14ac:dyDescent="0.25">
      <c r="A17969" s="21" t="s">
        <v>2119</v>
      </c>
      <c r="B17969" s="25">
        <v>43474</v>
      </c>
      <c r="C17969" t="s">
        <v>1015</v>
      </c>
      <c r="D17969" t="s">
        <v>3002</v>
      </c>
      <c r="E17969" s="26">
        <v>110</v>
      </c>
      <c r="G17969" t="s">
        <v>2121</v>
      </c>
    </row>
    <row r="17970" spans="1:7" x14ac:dyDescent="0.25">
      <c r="A17970" s="21" t="s">
        <v>2119</v>
      </c>
      <c r="B17970" s="25">
        <v>43474</v>
      </c>
      <c r="C17970" t="s">
        <v>1015</v>
      </c>
      <c r="D17970" t="s">
        <v>4737</v>
      </c>
      <c r="E17970" s="26">
        <v>1200</v>
      </c>
      <c r="G17970" t="s">
        <v>5603</v>
      </c>
    </row>
    <row r="17971" spans="1:7" x14ac:dyDescent="0.25">
      <c r="A17971" s="21" t="s">
        <v>2119</v>
      </c>
      <c r="B17971" s="25">
        <v>43474</v>
      </c>
      <c r="C17971" t="s">
        <v>1015</v>
      </c>
      <c r="D17971" t="s">
        <v>4737</v>
      </c>
      <c r="E17971" s="26">
        <v>1200</v>
      </c>
      <c r="G17971" t="s">
        <v>5695</v>
      </c>
    </row>
    <row r="17972" spans="1:7" x14ac:dyDescent="0.25">
      <c r="A17972" s="21" t="s">
        <v>2119</v>
      </c>
      <c r="B17972" s="25">
        <v>43474</v>
      </c>
      <c r="C17972" t="s">
        <v>6</v>
      </c>
      <c r="D17972" t="s">
        <v>1112</v>
      </c>
      <c r="F17972" s="26">
        <v>1039.0999999999999</v>
      </c>
      <c r="G17972" t="s">
        <v>5866</v>
      </c>
    </row>
    <row r="17973" spans="1:7" x14ac:dyDescent="0.25">
      <c r="A17973" s="21" t="s">
        <v>2119</v>
      </c>
      <c r="B17973" s="25">
        <v>43474</v>
      </c>
      <c r="C17973" t="s">
        <v>6</v>
      </c>
      <c r="D17973" t="s">
        <v>1112</v>
      </c>
      <c r="F17973" s="26">
        <v>631.82000000000005</v>
      </c>
      <c r="G17973" t="s">
        <v>5867</v>
      </c>
    </row>
    <row r="17974" spans="1:7" x14ac:dyDescent="0.25">
      <c r="A17974" s="21" t="s">
        <v>2119</v>
      </c>
      <c r="B17974" s="25">
        <v>43474</v>
      </c>
      <c r="C17974" t="s">
        <v>6</v>
      </c>
      <c r="D17974" t="s">
        <v>216</v>
      </c>
      <c r="F17974" s="26">
        <v>151.34</v>
      </c>
      <c r="G17974" t="s">
        <v>5695</v>
      </c>
    </row>
    <row r="17975" spans="1:7" x14ac:dyDescent="0.25">
      <c r="A17975" s="21" t="s">
        <v>2119</v>
      </c>
      <c r="B17975" s="25">
        <v>43474</v>
      </c>
      <c r="C17975" t="s">
        <v>1230</v>
      </c>
      <c r="D17975" t="s">
        <v>3709</v>
      </c>
      <c r="F17975" s="26">
        <v>236.88</v>
      </c>
      <c r="G17975" t="s">
        <v>5705</v>
      </c>
    </row>
    <row r="17976" spans="1:7" x14ac:dyDescent="0.25">
      <c r="A17976" s="21" t="s">
        <v>2119</v>
      </c>
      <c r="B17976" s="25">
        <v>43474</v>
      </c>
      <c r="C17976" t="s">
        <v>1230</v>
      </c>
      <c r="D17976" t="s">
        <v>3709</v>
      </c>
      <c r="F17976" s="26">
        <v>8.3800000000000008</v>
      </c>
      <c r="G17976" t="s">
        <v>5705</v>
      </c>
    </row>
    <row r="17977" spans="1:7" x14ac:dyDescent="0.25">
      <c r="A17977" s="21" t="s">
        <v>2119</v>
      </c>
      <c r="B17977" s="25">
        <v>43474</v>
      </c>
      <c r="C17977" t="s">
        <v>1230</v>
      </c>
      <c r="D17977" t="s">
        <v>3709</v>
      </c>
      <c r="F17977" s="26">
        <v>2289.7199999999998</v>
      </c>
      <c r="G17977" t="s">
        <v>5705</v>
      </c>
    </row>
    <row r="17978" spans="1:7" x14ac:dyDescent="0.25">
      <c r="A17978" s="21" t="s">
        <v>2119</v>
      </c>
      <c r="B17978" s="25">
        <v>43474</v>
      </c>
      <c r="C17978" t="s">
        <v>1230</v>
      </c>
      <c r="D17978" t="s">
        <v>3709</v>
      </c>
      <c r="F17978" s="26">
        <v>274.43</v>
      </c>
      <c r="G17978" s="63" t="s">
        <v>4628</v>
      </c>
    </row>
    <row r="17979" spans="1:7" x14ac:dyDescent="0.25">
      <c r="A17979" s="21" t="s">
        <v>2119</v>
      </c>
      <c r="B17979" s="1">
        <v>43475</v>
      </c>
      <c r="C17979" t="s">
        <v>1230</v>
      </c>
      <c r="D17979" t="s">
        <v>5814</v>
      </c>
      <c r="E17979"/>
      <c r="F17979" s="9">
        <v>176.18</v>
      </c>
      <c r="G17979" t="s">
        <v>5706</v>
      </c>
    </row>
    <row r="17980" spans="1:7" x14ac:dyDescent="0.25">
      <c r="A17980" s="21" t="s">
        <v>2119</v>
      </c>
      <c r="B17980" s="1">
        <v>43475</v>
      </c>
      <c r="C17980" t="s">
        <v>1230</v>
      </c>
      <c r="D17980" t="s">
        <v>5815</v>
      </c>
      <c r="E17980"/>
      <c r="F17980" s="9">
        <v>638.72</v>
      </c>
      <c r="G17980" s="63" t="s">
        <v>4628</v>
      </c>
    </row>
    <row r="17981" spans="1:7" x14ac:dyDescent="0.25">
      <c r="A17981" s="21" t="s">
        <v>2119</v>
      </c>
      <c r="B17981" s="1">
        <v>43475</v>
      </c>
      <c r="C17981" t="s">
        <v>6</v>
      </c>
      <c r="D17981" t="s">
        <v>5816</v>
      </c>
      <c r="E17981"/>
      <c r="F17981" s="9">
        <v>313.58</v>
      </c>
      <c r="G17981" t="s">
        <v>5706</v>
      </c>
    </row>
    <row r="17982" spans="1:7" x14ac:dyDescent="0.25">
      <c r="A17982" s="21" t="s">
        <v>2119</v>
      </c>
      <c r="B17982" s="1">
        <v>43475</v>
      </c>
      <c r="C17982" t="s">
        <v>1230</v>
      </c>
      <c r="D17982" t="s">
        <v>5817</v>
      </c>
      <c r="E17982"/>
      <c r="F17982" s="9">
        <v>44.09</v>
      </c>
      <c r="G17982" s="63" t="s">
        <v>4628</v>
      </c>
    </row>
    <row r="17983" spans="1:7" x14ac:dyDescent="0.25">
      <c r="A17983" s="21" t="s">
        <v>2119</v>
      </c>
      <c r="B17983" s="1">
        <v>43475</v>
      </c>
      <c r="C17983" t="s">
        <v>1230</v>
      </c>
      <c r="D17983" t="s">
        <v>5818</v>
      </c>
      <c r="E17983"/>
      <c r="F17983" s="9">
        <v>5131.62</v>
      </c>
      <c r="G17983" t="s">
        <v>5819</v>
      </c>
    </row>
    <row r="17984" spans="1:7" x14ac:dyDescent="0.25">
      <c r="A17984" s="21" t="s">
        <v>2119</v>
      </c>
      <c r="B17984" s="1">
        <v>43475</v>
      </c>
      <c r="C17984" t="s">
        <v>1230</v>
      </c>
      <c r="D17984" t="s">
        <v>5820</v>
      </c>
      <c r="E17984"/>
      <c r="F17984" s="9">
        <v>486.97</v>
      </c>
      <c r="G17984" t="s">
        <v>5821</v>
      </c>
    </row>
    <row r="17985" spans="1:7" x14ac:dyDescent="0.25">
      <c r="A17985" s="21" t="s">
        <v>2119</v>
      </c>
      <c r="B17985" s="25">
        <v>43475</v>
      </c>
      <c r="C17985" t="s">
        <v>1015</v>
      </c>
      <c r="D17985" t="s">
        <v>3707</v>
      </c>
      <c r="E17985" s="26">
        <v>2500</v>
      </c>
      <c r="G17985" t="s">
        <v>2121</v>
      </c>
    </row>
    <row r="17986" spans="1:7" x14ac:dyDescent="0.25">
      <c r="A17986" s="21" t="s">
        <v>2119</v>
      </c>
      <c r="B17986" s="25">
        <v>43475</v>
      </c>
      <c r="C17986" t="s">
        <v>21</v>
      </c>
      <c r="D17986" t="s">
        <v>5865</v>
      </c>
      <c r="E17986" s="26">
        <v>2500</v>
      </c>
      <c r="G17986" t="s">
        <v>5706</v>
      </c>
    </row>
    <row r="17987" spans="1:7" x14ac:dyDescent="0.25">
      <c r="A17987" s="21" t="s">
        <v>2119</v>
      </c>
      <c r="B17987" s="25">
        <v>43475</v>
      </c>
      <c r="C17987" t="s">
        <v>21</v>
      </c>
      <c r="D17987" t="s">
        <v>4737</v>
      </c>
      <c r="E17987" s="26">
        <v>1200</v>
      </c>
      <c r="G17987" t="s">
        <v>5827</v>
      </c>
    </row>
    <row r="17988" spans="1:7" x14ac:dyDescent="0.25">
      <c r="A17988" s="21" t="s">
        <v>2119</v>
      </c>
      <c r="B17988" s="1">
        <v>43476</v>
      </c>
      <c r="C17988" t="s">
        <v>1230</v>
      </c>
      <c r="D17988" t="s">
        <v>5822</v>
      </c>
      <c r="E17988"/>
      <c r="F17988" s="9">
        <v>11.47</v>
      </c>
      <c r="G17988" s="63" t="s">
        <v>4628</v>
      </c>
    </row>
    <row r="17989" spans="1:7" x14ac:dyDescent="0.25">
      <c r="A17989" s="21" t="s">
        <v>2119</v>
      </c>
      <c r="B17989" s="25">
        <v>43476</v>
      </c>
      <c r="C17989" t="s">
        <v>1015</v>
      </c>
      <c r="D17989" t="s">
        <v>4737</v>
      </c>
      <c r="E17989" s="26">
        <v>1200</v>
      </c>
      <c r="G17989" t="s">
        <v>2121</v>
      </c>
    </row>
    <row r="17990" spans="1:7" x14ac:dyDescent="0.25">
      <c r="A17990" s="21" t="s">
        <v>2119</v>
      </c>
      <c r="B17990" s="25">
        <v>43476</v>
      </c>
      <c r="C17990" t="s">
        <v>1015</v>
      </c>
      <c r="D17990" t="s">
        <v>848</v>
      </c>
      <c r="E17990" s="26">
        <v>240</v>
      </c>
      <c r="G17990" t="s">
        <v>5603</v>
      </c>
    </row>
    <row r="17991" spans="1:7" x14ac:dyDescent="0.25">
      <c r="A17991" s="21" t="s">
        <v>2119</v>
      </c>
      <c r="B17991" s="25">
        <v>43476</v>
      </c>
      <c r="C17991" t="s">
        <v>1015</v>
      </c>
      <c r="D17991" t="s">
        <v>257</v>
      </c>
      <c r="E17991" s="26">
        <v>583</v>
      </c>
      <c r="G17991" t="s">
        <v>5603</v>
      </c>
    </row>
    <row r="17992" spans="1:7" x14ac:dyDescent="0.25">
      <c r="A17992" s="21" t="s">
        <v>2119</v>
      </c>
      <c r="B17992" s="25">
        <v>43476</v>
      </c>
      <c r="C17992" t="s">
        <v>1015</v>
      </c>
      <c r="D17992" t="s">
        <v>257</v>
      </c>
      <c r="E17992" s="26">
        <v>583</v>
      </c>
      <c r="G17992" t="s">
        <v>5695</v>
      </c>
    </row>
    <row r="17993" spans="1:7" x14ac:dyDescent="0.25">
      <c r="A17993" s="21" t="s">
        <v>2119</v>
      </c>
      <c r="B17993" s="25">
        <v>43476</v>
      </c>
      <c r="C17993" t="s">
        <v>1015</v>
      </c>
      <c r="D17993" t="s">
        <v>4455</v>
      </c>
      <c r="E17993" s="26">
        <v>8000</v>
      </c>
      <c r="G17993" t="s">
        <v>5695</v>
      </c>
    </row>
    <row r="17994" spans="1:7" x14ac:dyDescent="0.25">
      <c r="A17994" s="21" t="s">
        <v>2119</v>
      </c>
      <c r="B17994" s="25">
        <v>43476</v>
      </c>
      <c r="C17994" t="s">
        <v>21</v>
      </c>
      <c r="D17994" t="s">
        <v>1216</v>
      </c>
      <c r="E17994" s="26">
        <v>500</v>
      </c>
      <c r="G17994" t="s">
        <v>5706</v>
      </c>
    </row>
    <row r="17995" spans="1:7" x14ac:dyDescent="0.25">
      <c r="A17995" s="21" t="s">
        <v>2119</v>
      </c>
      <c r="B17995" s="25">
        <v>43476</v>
      </c>
      <c r="C17995" t="s">
        <v>21</v>
      </c>
      <c r="D17995" t="s">
        <v>1216</v>
      </c>
      <c r="E17995" s="26">
        <v>400</v>
      </c>
      <c r="G17995" t="s">
        <v>5827</v>
      </c>
    </row>
    <row r="17996" spans="1:7" x14ac:dyDescent="0.25">
      <c r="A17996" s="21" t="s">
        <v>2119</v>
      </c>
      <c r="B17996" s="25">
        <v>43476</v>
      </c>
      <c r="C17996" t="s">
        <v>21</v>
      </c>
      <c r="D17996" t="s">
        <v>257</v>
      </c>
      <c r="E17996" s="26">
        <v>640.20000000000005</v>
      </c>
      <c r="G17996" t="s">
        <v>5827</v>
      </c>
    </row>
    <row r="17997" spans="1:7" x14ac:dyDescent="0.25">
      <c r="A17997" s="21" t="s">
        <v>2119</v>
      </c>
      <c r="B17997" s="25">
        <v>43476</v>
      </c>
      <c r="C17997" t="s">
        <v>6</v>
      </c>
      <c r="D17997" t="s">
        <v>1112</v>
      </c>
      <c r="F17997" s="26">
        <v>76.06</v>
      </c>
      <c r="G17997" t="s">
        <v>5869</v>
      </c>
    </row>
    <row r="17998" spans="1:7" x14ac:dyDescent="0.25">
      <c r="A17998" s="21" t="s">
        <v>2119</v>
      </c>
      <c r="B17998" s="25">
        <v>43476</v>
      </c>
      <c r="C17998" t="s">
        <v>1230</v>
      </c>
      <c r="D17998" t="s">
        <v>3709</v>
      </c>
      <c r="F17998" s="26">
        <v>386.01</v>
      </c>
      <c r="G17998" t="s">
        <v>5705</v>
      </c>
    </row>
    <row r="17999" spans="1:7" x14ac:dyDescent="0.25">
      <c r="A17999" s="21" t="s">
        <v>2119</v>
      </c>
      <c r="B17999" s="25">
        <v>43476</v>
      </c>
      <c r="C17999" t="s">
        <v>1230</v>
      </c>
      <c r="D17999" t="s">
        <v>3709</v>
      </c>
      <c r="F17999" s="26">
        <v>101.61</v>
      </c>
      <c r="G17999" t="s">
        <v>5705</v>
      </c>
    </row>
    <row r="18000" spans="1:7" x14ac:dyDescent="0.25">
      <c r="A18000" s="21" t="s">
        <v>2119</v>
      </c>
      <c r="B18000" s="25">
        <v>43476</v>
      </c>
      <c r="C18000" t="s">
        <v>1230</v>
      </c>
      <c r="D18000" t="s">
        <v>3709</v>
      </c>
      <c r="F18000" s="26">
        <v>127.08</v>
      </c>
      <c r="G18000" t="s">
        <v>5705</v>
      </c>
    </row>
    <row r="18001" spans="1:7" x14ac:dyDescent="0.25">
      <c r="A18001" s="21" t="s">
        <v>2119</v>
      </c>
      <c r="B18001" s="25">
        <v>43476</v>
      </c>
      <c r="C18001" t="s">
        <v>1230</v>
      </c>
      <c r="D18001" t="s">
        <v>3709</v>
      </c>
      <c r="F18001" s="26">
        <v>148.28</v>
      </c>
      <c r="G18001" t="s">
        <v>5705</v>
      </c>
    </row>
    <row r="18002" spans="1:7" x14ac:dyDescent="0.25">
      <c r="A18002" s="21" t="s">
        <v>2119</v>
      </c>
      <c r="B18002" s="1">
        <v>43477</v>
      </c>
      <c r="C18002" t="s">
        <v>1230</v>
      </c>
      <c r="D18002" t="s">
        <v>5823</v>
      </c>
      <c r="E18002"/>
      <c r="F18002" s="9">
        <v>61.55</v>
      </c>
      <c r="G18002" t="s">
        <v>5821</v>
      </c>
    </row>
    <row r="18003" spans="1:7" x14ac:dyDescent="0.25">
      <c r="A18003" s="21" t="s">
        <v>2119</v>
      </c>
      <c r="B18003" s="1">
        <v>43479</v>
      </c>
      <c r="C18003" t="s">
        <v>6</v>
      </c>
      <c r="D18003" t="s">
        <v>5824</v>
      </c>
      <c r="E18003"/>
      <c r="F18003" s="9">
        <v>1566.82</v>
      </c>
      <c r="G18003" t="s">
        <v>5706</v>
      </c>
    </row>
    <row r="18004" spans="1:7" x14ac:dyDescent="0.25">
      <c r="A18004" s="21" t="s">
        <v>2119</v>
      </c>
      <c r="B18004" s="1">
        <v>43479</v>
      </c>
      <c r="C18004" t="s">
        <v>1230</v>
      </c>
      <c r="D18004" t="s">
        <v>5825</v>
      </c>
      <c r="E18004"/>
      <c r="F18004" s="9">
        <v>513.6</v>
      </c>
      <c r="G18004" s="63" t="s">
        <v>4628</v>
      </c>
    </row>
    <row r="18005" spans="1:7" x14ac:dyDescent="0.25">
      <c r="A18005" s="21" t="s">
        <v>2119</v>
      </c>
      <c r="B18005" s="1">
        <v>43479</v>
      </c>
      <c r="C18005" t="s">
        <v>6</v>
      </c>
      <c r="D18005" t="s">
        <v>5826</v>
      </c>
      <c r="E18005"/>
      <c r="F18005" s="9">
        <v>1741.25</v>
      </c>
      <c r="G18005" t="s">
        <v>5827</v>
      </c>
    </row>
    <row r="18006" spans="1:7" x14ac:dyDescent="0.25">
      <c r="A18006" s="21" t="s">
        <v>2119</v>
      </c>
      <c r="B18006" s="25">
        <v>43479</v>
      </c>
      <c r="C18006" t="s">
        <v>1015</v>
      </c>
      <c r="D18006" t="s">
        <v>3707</v>
      </c>
      <c r="E18006" s="26">
        <v>1100</v>
      </c>
      <c r="G18006" t="s">
        <v>5854</v>
      </c>
    </row>
    <row r="18007" spans="1:7" x14ac:dyDescent="0.25">
      <c r="A18007" s="21" t="s">
        <v>2119</v>
      </c>
      <c r="B18007" s="25">
        <v>43479</v>
      </c>
      <c r="C18007" t="s">
        <v>1015</v>
      </c>
      <c r="D18007" t="s">
        <v>2556</v>
      </c>
      <c r="E18007" s="26">
        <v>1700</v>
      </c>
      <c r="G18007" t="s">
        <v>5603</v>
      </c>
    </row>
    <row r="18008" spans="1:7" x14ac:dyDescent="0.25">
      <c r="A18008" s="21" t="s">
        <v>2119</v>
      </c>
      <c r="B18008" s="25">
        <v>43479</v>
      </c>
      <c r="C18008" t="s">
        <v>1015</v>
      </c>
      <c r="D18008" t="s">
        <v>279</v>
      </c>
      <c r="E18008" s="26">
        <v>5</v>
      </c>
      <c r="G18008" t="s">
        <v>19</v>
      </c>
    </row>
    <row r="18009" spans="1:7" x14ac:dyDescent="0.25">
      <c r="A18009" s="21" t="s">
        <v>2119</v>
      </c>
      <c r="B18009" s="25">
        <v>43479</v>
      </c>
      <c r="C18009" t="s">
        <v>6</v>
      </c>
      <c r="D18009" t="s">
        <v>1112</v>
      </c>
      <c r="F18009" s="26">
        <v>3420.03</v>
      </c>
      <c r="G18009" t="s">
        <v>5868</v>
      </c>
    </row>
    <row r="18010" spans="1:7" x14ac:dyDescent="0.25">
      <c r="A18010" s="21" t="s">
        <v>2119</v>
      </c>
      <c r="B18010" s="1">
        <v>43480</v>
      </c>
      <c r="C18010" t="s">
        <v>1230</v>
      </c>
      <c r="D18010" t="s">
        <v>5828</v>
      </c>
      <c r="E18010"/>
      <c r="F18010" s="9">
        <v>1133.44</v>
      </c>
      <c r="G18010" t="s">
        <v>5768</v>
      </c>
    </row>
    <row r="18011" spans="1:7" x14ac:dyDescent="0.25">
      <c r="A18011" s="21" t="s">
        <v>2119</v>
      </c>
      <c r="B18011" s="1">
        <v>43480</v>
      </c>
      <c r="C18011">
        <v>3014551503</v>
      </c>
      <c r="D18011" t="s">
        <v>5829</v>
      </c>
      <c r="E18011"/>
      <c r="F18011" s="9">
        <v>3157.17</v>
      </c>
      <c r="G18011" t="s">
        <v>5830</v>
      </c>
    </row>
    <row r="18012" spans="1:7" x14ac:dyDescent="0.25">
      <c r="A18012" s="21" t="s">
        <v>2119</v>
      </c>
      <c r="B18012" s="25">
        <v>43480</v>
      </c>
      <c r="C18012" t="s">
        <v>1015</v>
      </c>
      <c r="D18012" t="s">
        <v>3002</v>
      </c>
      <c r="E18012" s="26">
        <v>200</v>
      </c>
      <c r="G18012" t="s">
        <v>2121</v>
      </c>
    </row>
    <row r="18013" spans="1:7" x14ac:dyDescent="0.25">
      <c r="A18013" s="21" t="s">
        <v>2119</v>
      </c>
      <c r="B18013" s="25">
        <v>43480</v>
      </c>
      <c r="C18013" t="s">
        <v>1015</v>
      </c>
      <c r="D18013" t="s">
        <v>1382</v>
      </c>
      <c r="E18013" s="26">
        <v>3500</v>
      </c>
      <c r="G18013" t="s">
        <v>5695</v>
      </c>
    </row>
    <row r="18014" spans="1:7" x14ac:dyDescent="0.25">
      <c r="A18014" s="21" t="s">
        <v>2119</v>
      </c>
      <c r="B18014" s="25">
        <v>43480</v>
      </c>
      <c r="C18014" t="s">
        <v>1015</v>
      </c>
      <c r="D18014" t="s">
        <v>1382</v>
      </c>
      <c r="E18014" s="26">
        <v>3500</v>
      </c>
      <c r="G18014" s="63" t="s">
        <v>4628</v>
      </c>
    </row>
    <row r="18015" spans="1:7" x14ac:dyDescent="0.25">
      <c r="A18015" s="21" t="s">
        <v>2119</v>
      </c>
      <c r="B18015" s="25">
        <v>43480</v>
      </c>
      <c r="C18015" t="s">
        <v>1015</v>
      </c>
      <c r="D18015" t="s">
        <v>40</v>
      </c>
      <c r="E18015" s="26">
        <v>950</v>
      </c>
      <c r="G18015" t="s">
        <v>5857</v>
      </c>
    </row>
    <row r="18016" spans="1:7" x14ac:dyDescent="0.25">
      <c r="A18016" s="21" t="s">
        <v>2119</v>
      </c>
      <c r="B18016" s="25">
        <v>43480</v>
      </c>
      <c r="C18016" t="s">
        <v>1015</v>
      </c>
      <c r="D18016" t="s">
        <v>40</v>
      </c>
      <c r="E18016" s="26">
        <v>835</v>
      </c>
      <c r="G18016" t="s">
        <v>5603</v>
      </c>
    </row>
    <row r="18017" spans="1:7" x14ac:dyDescent="0.25">
      <c r="A18017" s="21" t="s">
        <v>2119</v>
      </c>
      <c r="B18017" s="25">
        <v>43480</v>
      </c>
      <c r="C18017" t="s">
        <v>1015</v>
      </c>
      <c r="D18017" t="s">
        <v>40</v>
      </c>
      <c r="E18017" s="26">
        <v>3650</v>
      </c>
      <c r="G18017" t="s">
        <v>5424</v>
      </c>
    </row>
    <row r="18018" spans="1:7" x14ac:dyDescent="0.25">
      <c r="A18018" s="21" t="s">
        <v>2119</v>
      </c>
      <c r="B18018" s="25">
        <v>43480</v>
      </c>
      <c r="C18018" t="s">
        <v>1015</v>
      </c>
      <c r="D18018" t="s">
        <v>40</v>
      </c>
      <c r="E18018" s="26">
        <v>875</v>
      </c>
      <c r="G18018" t="s">
        <v>5861</v>
      </c>
    </row>
    <row r="18019" spans="1:7" x14ac:dyDescent="0.25">
      <c r="A18019" s="21" t="s">
        <v>2119</v>
      </c>
      <c r="B18019" s="25">
        <v>43480</v>
      </c>
      <c r="C18019" t="s">
        <v>1015</v>
      </c>
      <c r="D18019" t="s">
        <v>263</v>
      </c>
      <c r="E18019" s="26">
        <v>440</v>
      </c>
      <c r="G18019" t="s">
        <v>2121</v>
      </c>
    </row>
    <row r="18020" spans="1:7" x14ac:dyDescent="0.25">
      <c r="A18020" s="21" t="s">
        <v>2119</v>
      </c>
      <c r="B18020" s="25">
        <v>43480</v>
      </c>
      <c r="C18020" t="s">
        <v>21</v>
      </c>
      <c r="D18020" t="s">
        <v>40</v>
      </c>
      <c r="E18020" s="26">
        <v>3115</v>
      </c>
      <c r="G18020" t="s">
        <v>5827</v>
      </c>
    </row>
    <row r="18021" spans="1:7" x14ac:dyDescent="0.25">
      <c r="A18021" s="21" t="s">
        <v>2119</v>
      </c>
      <c r="B18021" s="25">
        <v>43480</v>
      </c>
      <c r="C18021" t="s">
        <v>21</v>
      </c>
      <c r="D18021" t="s">
        <v>40</v>
      </c>
      <c r="E18021" s="26">
        <v>3355</v>
      </c>
      <c r="G18021" t="s">
        <v>5706</v>
      </c>
    </row>
    <row r="18022" spans="1:7" x14ac:dyDescent="0.25">
      <c r="A18022" t="s">
        <v>2119</v>
      </c>
      <c r="B18022" s="25">
        <v>43480</v>
      </c>
      <c r="C18022" t="s">
        <v>21</v>
      </c>
      <c r="D18022" t="s">
        <v>3504</v>
      </c>
      <c r="E18022" s="26">
        <v>2000</v>
      </c>
      <c r="G18022" t="s">
        <v>5706</v>
      </c>
    </row>
    <row r="18023" spans="1:7" x14ac:dyDescent="0.25">
      <c r="A18023" s="21" t="s">
        <v>2119</v>
      </c>
      <c r="B18023" s="1">
        <v>43481</v>
      </c>
      <c r="C18023" t="s">
        <v>1230</v>
      </c>
      <c r="D18023" t="s">
        <v>5831</v>
      </c>
      <c r="E18023"/>
      <c r="F18023" s="9">
        <v>58.68</v>
      </c>
      <c r="G18023" t="s">
        <v>5603</v>
      </c>
    </row>
    <row r="18024" spans="1:7" x14ac:dyDescent="0.25">
      <c r="A18024" s="21" t="s">
        <v>2119</v>
      </c>
      <c r="B18024" s="1">
        <v>43481</v>
      </c>
      <c r="C18024" t="s">
        <v>6</v>
      </c>
      <c r="D18024" t="s">
        <v>5832</v>
      </c>
      <c r="E18024"/>
      <c r="F18024" s="9">
        <v>521.28</v>
      </c>
      <c r="G18024" t="s">
        <v>5695</v>
      </c>
    </row>
    <row r="18025" spans="1:7" x14ac:dyDescent="0.25">
      <c r="A18025" s="21" t="s">
        <v>2119</v>
      </c>
      <c r="B18025" s="1">
        <v>43481</v>
      </c>
      <c r="C18025" t="s">
        <v>6</v>
      </c>
      <c r="D18025" t="s">
        <v>5833</v>
      </c>
      <c r="E18025"/>
      <c r="F18025" s="9">
        <v>418.31</v>
      </c>
      <c r="G18025" t="s">
        <v>5706</v>
      </c>
    </row>
    <row r="18026" spans="1:7" x14ac:dyDescent="0.25">
      <c r="A18026" s="21" t="s">
        <v>2119</v>
      </c>
      <c r="B18026" s="1">
        <v>43481</v>
      </c>
      <c r="C18026" t="s">
        <v>6</v>
      </c>
      <c r="D18026" t="s">
        <v>5834</v>
      </c>
      <c r="E18026"/>
      <c r="F18026" s="9">
        <v>1714.1</v>
      </c>
      <c r="G18026" t="s">
        <v>5705</v>
      </c>
    </row>
    <row r="18027" spans="1:7" x14ac:dyDescent="0.25">
      <c r="A18027" s="21" t="s">
        <v>2119</v>
      </c>
      <c r="B18027" s="25">
        <v>43481</v>
      </c>
      <c r="C18027" t="s">
        <v>1015</v>
      </c>
      <c r="D18027" t="s">
        <v>5029</v>
      </c>
      <c r="E18027" s="26">
        <v>150</v>
      </c>
      <c r="G18027" t="s">
        <v>2121</v>
      </c>
    </row>
    <row r="18028" spans="1:7" x14ac:dyDescent="0.25">
      <c r="A18028" s="21" t="s">
        <v>2119</v>
      </c>
      <c r="B18028" s="25">
        <v>43481</v>
      </c>
      <c r="C18028" t="s">
        <v>6</v>
      </c>
      <c r="D18028" t="s">
        <v>1112</v>
      </c>
      <c r="F18028" s="26">
        <v>287.79000000000002</v>
      </c>
      <c r="G18028" t="s">
        <v>5869</v>
      </c>
    </row>
    <row r="18029" spans="1:7" x14ac:dyDescent="0.25">
      <c r="A18029" s="21" t="s">
        <v>2119</v>
      </c>
      <c r="B18029" s="25">
        <v>43481</v>
      </c>
      <c r="C18029" t="s">
        <v>1230</v>
      </c>
      <c r="D18029" t="s">
        <v>3709</v>
      </c>
      <c r="F18029" s="26">
        <v>503.44</v>
      </c>
      <c r="G18029" t="s">
        <v>5705</v>
      </c>
    </row>
    <row r="18030" spans="1:7" x14ac:dyDescent="0.25">
      <c r="A18030" s="21" t="s">
        <v>2119</v>
      </c>
      <c r="B18030" s="25">
        <v>43481</v>
      </c>
      <c r="C18030" t="s">
        <v>1230</v>
      </c>
      <c r="D18030" t="s">
        <v>3709</v>
      </c>
      <c r="F18030" s="26">
        <v>618</v>
      </c>
      <c r="G18030" t="s">
        <v>5768</v>
      </c>
    </row>
    <row r="18031" spans="1:7" x14ac:dyDescent="0.25">
      <c r="A18031" s="21" t="s">
        <v>2119</v>
      </c>
      <c r="B18031" s="25">
        <v>43481</v>
      </c>
      <c r="C18031" t="s">
        <v>1230</v>
      </c>
      <c r="D18031" t="s">
        <v>3709</v>
      </c>
      <c r="F18031" s="26">
        <v>71.599999999999994</v>
      </c>
      <c r="G18031" t="s">
        <v>5768</v>
      </c>
    </row>
    <row r="18032" spans="1:7" x14ac:dyDescent="0.25">
      <c r="A18032" s="21" t="s">
        <v>2119</v>
      </c>
      <c r="B18032" s="1">
        <v>43482</v>
      </c>
      <c r="C18032" t="s">
        <v>1230</v>
      </c>
      <c r="D18032"/>
      <c r="E18032"/>
      <c r="F18032" s="9">
        <v>53.48</v>
      </c>
      <c r="G18032" t="s">
        <v>2734</v>
      </c>
    </row>
    <row r="18033" spans="1:7" x14ac:dyDescent="0.25">
      <c r="A18033" s="21" t="s">
        <v>2119</v>
      </c>
      <c r="B18033" s="1">
        <v>43482</v>
      </c>
      <c r="C18033" t="s">
        <v>1230</v>
      </c>
      <c r="D18033" t="s">
        <v>5835</v>
      </c>
      <c r="E18033"/>
      <c r="F18033" s="9">
        <v>98.82</v>
      </c>
      <c r="G18033" t="s">
        <v>5836</v>
      </c>
    </row>
    <row r="18034" spans="1:7" x14ac:dyDescent="0.25">
      <c r="A18034" s="21" t="s">
        <v>2119</v>
      </c>
      <c r="B18034" s="1">
        <v>43482</v>
      </c>
      <c r="C18034" t="s">
        <v>1230</v>
      </c>
      <c r="D18034" t="s">
        <v>5837</v>
      </c>
      <c r="E18034"/>
      <c r="F18034" s="9">
        <v>320.68</v>
      </c>
      <c r="G18034" t="s">
        <v>278</v>
      </c>
    </row>
    <row r="18035" spans="1:7" x14ac:dyDescent="0.25">
      <c r="A18035" s="21" t="s">
        <v>2119</v>
      </c>
      <c r="B18035" s="1">
        <v>43482</v>
      </c>
      <c r="C18035" t="s">
        <v>1230</v>
      </c>
      <c r="D18035" t="s">
        <v>5838</v>
      </c>
      <c r="E18035"/>
      <c r="F18035" s="9">
        <v>350.15</v>
      </c>
      <c r="G18035" t="s">
        <v>5603</v>
      </c>
    </row>
    <row r="18036" spans="1:7" x14ac:dyDescent="0.25">
      <c r="A18036" s="21" t="s">
        <v>2119</v>
      </c>
      <c r="B18036" s="1">
        <v>43482</v>
      </c>
      <c r="C18036" t="s">
        <v>1230</v>
      </c>
      <c r="D18036" t="s">
        <v>5839</v>
      </c>
      <c r="E18036"/>
      <c r="F18036" s="9">
        <v>5566.6</v>
      </c>
      <c r="G18036" t="s">
        <v>5603</v>
      </c>
    </row>
    <row r="18037" spans="1:7" x14ac:dyDescent="0.25">
      <c r="A18037" s="21" t="s">
        <v>2119</v>
      </c>
      <c r="B18037" s="25">
        <v>43482</v>
      </c>
      <c r="C18037" t="s">
        <v>1015</v>
      </c>
      <c r="D18037" t="s">
        <v>5858</v>
      </c>
      <c r="E18037" s="26">
        <v>2850</v>
      </c>
      <c r="G18037" t="s">
        <v>5698</v>
      </c>
    </row>
    <row r="18038" spans="1:7" x14ac:dyDescent="0.25">
      <c r="A18038" s="21" t="s">
        <v>2119</v>
      </c>
      <c r="B18038" s="25">
        <v>43482</v>
      </c>
      <c r="C18038" t="s">
        <v>1015</v>
      </c>
      <c r="D18038" t="s">
        <v>257</v>
      </c>
      <c r="E18038" s="26">
        <v>1509</v>
      </c>
      <c r="G18038" t="s">
        <v>5698</v>
      </c>
    </row>
    <row r="18039" spans="1:7" x14ac:dyDescent="0.25">
      <c r="A18039" s="21" t="s">
        <v>2119</v>
      </c>
      <c r="B18039" s="25">
        <v>43482</v>
      </c>
      <c r="C18039" t="s">
        <v>6</v>
      </c>
      <c r="D18039" t="s">
        <v>1563</v>
      </c>
      <c r="F18039" s="26">
        <v>1246.56</v>
      </c>
      <c r="G18039" t="s">
        <v>5827</v>
      </c>
    </row>
    <row r="18040" spans="1:7" x14ac:dyDescent="0.25">
      <c r="A18040" s="21" t="s">
        <v>2119</v>
      </c>
      <c r="B18040" s="25">
        <v>43482</v>
      </c>
      <c r="C18040" t="s">
        <v>6</v>
      </c>
      <c r="D18040" t="s">
        <v>1112</v>
      </c>
      <c r="F18040" s="26">
        <v>-72.08</v>
      </c>
      <c r="G18040" t="s">
        <v>5868</v>
      </c>
    </row>
    <row r="18041" spans="1:7" x14ac:dyDescent="0.25">
      <c r="A18041" s="21" t="s">
        <v>2119</v>
      </c>
      <c r="B18041" s="1">
        <v>43483</v>
      </c>
      <c r="C18041" t="s">
        <v>1230</v>
      </c>
      <c r="D18041" t="s">
        <v>5840</v>
      </c>
      <c r="E18041"/>
      <c r="F18041" s="9">
        <v>135.12</v>
      </c>
      <c r="G18041" s="63" t="s">
        <v>4628</v>
      </c>
    </row>
    <row r="18042" spans="1:7" x14ac:dyDescent="0.25">
      <c r="A18042" s="21" t="s">
        <v>2119</v>
      </c>
      <c r="B18042" s="25">
        <v>43483</v>
      </c>
      <c r="C18042" t="s">
        <v>1015</v>
      </c>
      <c r="D18042" t="s">
        <v>5859</v>
      </c>
      <c r="E18042" s="26">
        <v>500</v>
      </c>
      <c r="G18042" t="s">
        <v>2734</v>
      </c>
    </row>
    <row r="18043" spans="1:7" x14ac:dyDescent="0.25">
      <c r="A18043" s="21" t="s">
        <v>2119</v>
      </c>
      <c r="B18043" s="25">
        <v>43483</v>
      </c>
      <c r="C18043" t="s">
        <v>1015</v>
      </c>
      <c r="D18043" t="s">
        <v>937</v>
      </c>
      <c r="E18043" s="26">
        <v>150</v>
      </c>
      <c r="G18043" t="s">
        <v>1603</v>
      </c>
    </row>
    <row r="18044" spans="1:7" x14ac:dyDescent="0.25">
      <c r="A18044" s="21" t="s">
        <v>2119</v>
      </c>
      <c r="B18044" s="25">
        <v>43483</v>
      </c>
      <c r="C18044" t="s">
        <v>1015</v>
      </c>
      <c r="D18044" t="s">
        <v>937</v>
      </c>
      <c r="E18044" s="26">
        <v>200</v>
      </c>
      <c r="G18044" t="s">
        <v>5410</v>
      </c>
    </row>
    <row r="18045" spans="1:7" x14ac:dyDescent="0.25">
      <c r="A18045" s="21" t="s">
        <v>2119</v>
      </c>
      <c r="B18045" s="25">
        <v>43483</v>
      </c>
      <c r="C18045" t="s">
        <v>1015</v>
      </c>
      <c r="D18045" t="s">
        <v>937</v>
      </c>
      <c r="E18045" s="26">
        <v>150</v>
      </c>
      <c r="G18045" t="s">
        <v>5860</v>
      </c>
    </row>
    <row r="18046" spans="1:7" x14ac:dyDescent="0.25">
      <c r="A18046" s="21" t="s">
        <v>2119</v>
      </c>
      <c r="B18046" s="25">
        <v>43483</v>
      </c>
      <c r="C18046" t="s">
        <v>1015</v>
      </c>
      <c r="D18046" t="s">
        <v>4455</v>
      </c>
      <c r="E18046" s="26">
        <v>8000</v>
      </c>
      <c r="G18046" t="s">
        <v>5768</v>
      </c>
    </row>
    <row r="18047" spans="1:7" x14ac:dyDescent="0.25">
      <c r="A18047" s="21" t="s">
        <v>2119</v>
      </c>
      <c r="B18047" s="1">
        <v>43484</v>
      </c>
      <c r="C18047" t="s">
        <v>1230</v>
      </c>
      <c r="D18047" t="s">
        <v>5841</v>
      </c>
      <c r="E18047"/>
      <c r="F18047" s="9">
        <v>167.58</v>
      </c>
      <c r="G18047" s="63" t="s">
        <v>4628</v>
      </c>
    </row>
    <row r="18048" spans="1:7" x14ac:dyDescent="0.25">
      <c r="A18048" s="21" t="s">
        <v>2119</v>
      </c>
      <c r="B18048" s="1">
        <v>43484</v>
      </c>
      <c r="C18048" t="s">
        <v>1230</v>
      </c>
      <c r="D18048" t="s">
        <v>5815</v>
      </c>
      <c r="E18048"/>
      <c r="F18048" s="9">
        <v>-38.590000000000003</v>
      </c>
      <c r="G18048" s="63" t="s">
        <v>4628</v>
      </c>
    </row>
    <row r="18049" spans="1:7" x14ac:dyDescent="0.25">
      <c r="A18049" s="21" t="s">
        <v>2119</v>
      </c>
      <c r="B18049" s="25">
        <v>43484</v>
      </c>
      <c r="C18049" t="s">
        <v>1230</v>
      </c>
      <c r="D18049" t="s">
        <v>3709</v>
      </c>
      <c r="F18049" s="26">
        <v>124.89</v>
      </c>
      <c r="G18049" t="s">
        <v>5603</v>
      </c>
    </row>
    <row r="18050" spans="1:7" x14ac:dyDescent="0.25">
      <c r="A18050" s="21" t="s">
        <v>2119</v>
      </c>
      <c r="B18050" s="1">
        <v>43487</v>
      </c>
      <c r="C18050" t="s">
        <v>1230</v>
      </c>
      <c r="D18050" t="s">
        <v>5842</v>
      </c>
      <c r="E18050"/>
      <c r="F18050" s="9">
        <v>360.04</v>
      </c>
      <c r="G18050" t="s">
        <v>5603</v>
      </c>
    </row>
    <row r="18051" spans="1:7" x14ac:dyDescent="0.25">
      <c r="A18051" s="21" t="s">
        <v>2119</v>
      </c>
      <c r="B18051" s="1">
        <v>43487</v>
      </c>
      <c r="C18051" t="s">
        <v>6</v>
      </c>
      <c r="D18051" t="s">
        <v>5843</v>
      </c>
      <c r="E18051"/>
      <c r="F18051" s="9">
        <v>6714.89</v>
      </c>
      <c r="G18051" t="s">
        <v>5705</v>
      </c>
    </row>
    <row r="18052" spans="1:7" x14ac:dyDescent="0.25">
      <c r="A18052" s="21" t="s">
        <v>2119</v>
      </c>
      <c r="B18052" s="1">
        <v>43487</v>
      </c>
      <c r="C18052" t="s">
        <v>1230</v>
      </c>
      <c r="D18052" t="s">
        <v>5844</v>
      </c>
      <c r="E18052"/>
      <c r="F18052" s="9">
        <v>104.36</v>
      </c>
      <c r="G18052" t="s">
        <v>5768</v>
      </c>
    </row>
    <row r="18053" spans="1:7" x14ac:dyDescent="0.25">
      <c r="A18053" s="21" t="s">
        <v>2119</v>
      </c>
      <c r="B18053" s="1">
        <v>43487</v>
      </c>
      <c r="C18053" t="s">
        <v>6</v>
      </c>
      <c r="D18053" t="s">
        <v>5845</v>
      </c>
      <c r="E18053"/>
      <c r="F18053" s="9">
        <v>38.04</v>
      </c>
      <c r="G18053" t="s">
        <v>5706</v>
      </c>
    </row>
    <row r="18054" spans="1:7" x14ac:dyDescent="0.25">
      <c r="A18054" s="21" t="s">
        <v>2119</v>
      </c>
      <c r="B18054" s="25">
        <v>43487</v>
      </c>
      <c r="C18054" t="s">
        <v>1015</v>
      </c>
      <c r="D18054" t="s">
        <v>5855</v>
      </c>
      <c r="E18054" s="26">
        <v>50</v>
      </c>
      <c r="G18054" t="s">
        <v>2121</v>
      </c>
    </row>
    <row r="18055" spans="1:7" x14ac:dyDescent="0.25">
      <c r="A18055" s="21" t="s">
        <v>2119</v>
      </c>
      <c r="B18055" s="25">
        <v>43487</v>
      </c>
      <c r="C18055" t="s">
        <v>1015</v>
      </c>
      <c r="D18055" t="s">
        <v>5855</v>
      </c>
      <c r="E18055" s="26">
        <v>100</v>
      </c>
      <c r="G18055" t="s">
        <v>2734</v>
      </c>
    </row>
    <row r="18056" spans="1:7" x14ac:dyDescent="0.25">
      <c r="A18056" s="21" t="s">
        <v>2119</v>
      </c>
      <c r="B18056" s="25">
        <v>43487</v>
      </c>
      <c r="C18056" t="s">
        <v>1015</v>
      </c>
      <c r="D18056" t="s">
        <v>40</v>
      </c>
      <c r="E18056" s="26">
        <v>3215</v>
      </c>
      <c r="G18056" t="s">
        <v>5827</v>
      </c>
    </row>
    <row r="18057" spans="1:7" x14ac:dyDescent="0.25">
      <c r="A18057" s="21" t="s">
        <v>2119</v>
      </c>
      <c r="B18057" s="25">
        <v>43487</v>
      </c>
      <c r="C18057" t="s">
        <v>1015</v>
      </c>
      <c r="D18057" t="s">
        <v>40</v>
      </c>
      <c r="E18057" s="26">
        <v>3065</v>
      </c>
      <c r="G18057" t="s">
        <v>5706</v>
      </c>
    </row>
    <row r="18058" spans="1:7" x14ac:dyDescent="0.25">
      <c r="A18058" s="21" t="s">
        <v>2119</v>
      </c>
      <c r="B18058" s="25">
        <v>43487</v>
      </c>
      <c r="C18058" t="s">
        <v>1015</v>
      </c>
      <c r="D18058" t="s">
        <v>40</v>
      </c>
      <c r="E18058" s="26">
        <v>1715</v>
      </c>
      <c r="G18058" t="s">
        <v>5603</v>
      </c>
    </row>
    <row r="18059" spans="1:7" x14ac:dyDescent="0.25">
      <c r="A18059" s="21" t="s">
        <v>2119</v>
      </c>
      <c r="B18059" s="25">
        <v>43487</v>
      </c>
      <c r="C18059" t="s">
        <v>1015</v>
      </c>
      <c r="D18059" t="s">
        <v>40</v>
      </c>
      <c r="E18059" s="26">
        <v>930</v>
      </c>
      <c r="G18059" t="s">
        <v>278</v>
      </c>
    </row>
    <row r="18060" spans="1:7" x14ac:dyDescent="0.25">
      <c r="A18060" s="21" t="s">
        <v>2119</v>
      </c>
      <c r="B18060" s="25">
        <v>43487</v>
      </c>
      <c r="C18060" t="s">
        <v>1015</v>
      </c>
      <c r="D18060" t="s">
        <v>40</v>
      </c>
      <c r="E18060" s="26">
        <v>550</v>
      </c>
      <c r="G18060" t="s">
        <v>5861</v>
      </c>
    </row>
    <row r="18061" spans="1:7" x14ac:dyDescent="0.25">
      <c r="A18061" s="21" t="s">
        <v>2119</v>
      </c>
      <c r="B18061" s="25">
        <v>43487</v>
      </c>
      <c r="C18061" t="s">
        <v>1015</v>
      </c>
      <c r="D18061" t="s">
        <v>40</v>
      </c>
      <c r="E18061" s="26">
        <v>150</v>
      </c>
      <c r="G18061" t="s">
        <v>356</v>
      </c>
    </row>
    <row r="18062" spans="1:7" x14ac:dyDescent="0.25">
      <c r="A18062" s="21" t="s">
        <v>2119</v>
      </c>
      <c r="B18062" s="25">
        <v>43487</v>
      </c>
      <c r="C18062" t="s">
        <v>1015</v>
      </c>
      <c r="D18062" t="s">
        <v>40</v>
      </c>
      <c r="E18062" s="26">
        <v>930</v>
      </c>
      <c r="G18062" s="63" t="s">
        <v>4628</v>
      </c>
    </row>
    <row r="18063" spans="1:7" x14ac:dyDescent="0.25">
      <c r="A18063" s="21" t="s">
        <v>2119</v>
      </c>
      <c r="B18063" s="25">
        <v>43487</v>
      </c>
      <c r="C18063" t="s">
        <v>1015</v>
      </c>
      <c r="D18063" t="s">
        <v>1360</v>
      </c>
      <c r="E18063" s="26">
        <v>10</v>
      </c>
      <c r="G18063" t="s">
        <v>19</v>
      </c>
    </row>
    <row r="18064" spans="1:7" x14ac:dyDescent="0.25">
      <c r="A18064" s="21" t="s">
        <v>2119</v>
      </c>
      <c r="B18064" s="25">
        <v>43487</v>
      </c>
      <c r="C18064" t="s">
        <v>1015</v>
      </c>
      <c r="D18064" t="s">
        <v>255</v>
      </c>
      <c r="E18064" s="26">
        <v>2500</v>
      </c>
      <c r="G18064" t="s">
        <v>5862</v>
      </c>
    </row>
    <row r="18065" spans="1:7" x14ac:dyDescent="0.25">
      <c r="A18065" s="21" t="s">
        <v>2119</v>
      </c>
      <c r="B18065" s="25">
        <v>43487</v>
      </c>
      <c r="C18065" t="s">
        <v>6</v>
      </c>
      <c r="D18065" t="s">
        <v>216</v>
      </c>
      <c r="F18065" s="26">
        <v>531.4</v>
      </c>
      <c r="G18065" t="s">
        <v>5695</v>
      </c>
    </row>
    <row r="18066" spans="1:7" x14ac:dyDescent="0.25">
      <c r="A18066" s="21" t="s">
        <v>2119</v>
      </c>
      <c r="B18066" s="25">
        <v>43487</v>
      </c>
      <c r="C18066" t="s">
        <v>1230</v>
      </c>
      <c r="D18066" t="s">
        <v>3709</v>
      </c>
      <c r="F18066" s="26">
        <v>103.65</v>
      </c>
      <c r="G18066" t="s">
        <v>5768</v>
      </c>
    </row>
    <row r="18067" spans="1:7" x14ac:dyDescent="0.25">
      <c r="A18067" s="21" t="s">
        <v>2119</v>
      </c>
      <c r="B18067" s="1">
        <v>43488</v>
      </c>
      <c r="C18067">
        <v>3014551503</v>
      </c>
      <c r="D18067" t="s">
        <v>5846</v>
      </c>
      <c r="E18067"/>
      <c r="F18067" s="9">
        <v>2221.37</v>
      </c>
      <c r="G18067" t="s">
        <v>5847</v>
      </c>
    </row>
    <row r="18068" spans="1:7" x14ac:dyDescent="0.25">
      <c r="A18068" s="21" t="s">
        <v>2119</v>
      </c>
      <c r="B18068" s="1">
        <v>43488</v>
      </c>
      <c r="C18068" t="s">
        <v>1230</v>
      </c>
      <c r="D18068" t="s">
        <v>5839</v>
      </c>
      <c r="E18068"/>
      <c r="F18068" s="9">
        <v>-5457.6</v>
      </c>
      <c r="G18068" t="s">
        <v>5603</v>
      </c>
    </row>
    <row r="18069" spans="1:7" x14ac:dyDescent="0.25">
      <c r="A18069" s="21" t="s">
        <v>2119</v>
      </c>
      <c r="B18069" s="1">
        <v>43488</v>
      </c>
      <c r="C18069" t="s">
        <v>1230</v>
      </c>
      <c r="D18069" t="s">
        <v>5848</v>
      </c>
      <c r="E18069"/>
      <c r="F18069" s="9">
        <v>138.37</v>
      </c>
      <c r="G18069" t="s">
        <v>5603</v>
      </c>
    </row>
    <row r="18070" spans="1:7" x14ac:dyDescent="0.25">
      <c r="A18070" s="21" t="s">
        <v>2119</v>
      </c>
      <c r="B18070" s="1">
        <v>43488</v>
      </c>
      <c r="C18070">
        <v>3014551503</v>
      </c>
      <c r="D18070" t="s">
        <v>5849</v>
      </c>
      <c r="E18070"/>
      <c r="F18070" s="9">
        <v>2493.25</v>
      </c>
      <c r="G18070" t="s">
        <v>5705</v>
      </c>
    </row>
    <row r="18071" spans="1:7" x14ac:dyDescent="0.25">
      <c r="A18071" s="21" t="s">
        <v>2119</v>
      </c>
      <c r="B18071" s="1">
        <v>43488</v>
      </c>
      <c r="C18071" t="s">
        <v>6</v>
      </c>
      <c r="D18071" t="s">
        <v>5850</v>
      </c>
      <c r="E18071"/>
      <c r="F18071" s="9">
        <v>352.33</v>
      </c>
      <c r="G18071" t="s">
        <v>5705</v>
      </c>
    </row>
    <row r="18072" spans="1:7" x14ac:dyDescent="0.25">
      <c r="A18072" s="21" t="s">
        <v>2119</v>
      </c>
      <c r="B18072" s="1">
        <v>43488</v>
      </c>
      <c r="C18072" t="s">
        <v>1230</v>
      </c>
      <c r="D18072" t="s">
        <v>5851</v>
      </c>
      <c r="E18072"/>
      <c r="F18072" s="9">
        <v>661.19</v>
      </c>
      <c r="G18072" t="s">
        <v>5768</v>
      </c>
    </row>
    <row r="18073" spans="1:7" x14ac:dyDescent="0.25">
      <c r="A18073" s="21" t="s">
        <v>2119</v>
      </c>
      <c r="B18073" s="1">
        <v>43488</v>
      </c>
      <c r="C18073" t="s">
        <v>6</v>
      </c>
      <c r="D18073" t="s">
        <v>5849</v>
      </c>
      <c r="E18073"/>
      <c r="F18073" s="9">
        <v>-2781.92</v>
      </c>
      <c r="G18073" t="s">
        <v>5705</v>
      </c>
    </row>
    <row r="18074" spans="1:7" x14ac:dyDescent="0.25">
      <c r="A18074" s="21" t="s">
        <v>2119</v>
      </c>
      <c r="B18074" s="1">
        <v>43488</v>
      </c>
      <c r="C18074">
        <v>3014551503</v>
      </c>
      <c r="D18074" t="s">
        <v>5839</v>
      </c>
      <c r="E18074"/>
      <c r="F18074" s="9">
        <v>5130.49</v>
      </c>
      <c r="G18074" t="s">
        <v>5603</v>
      </c>
    </row>
    <row r="18075" spans="1:7" x14ac:dyDescent="0.25">
      <c r="A18075" s="21" t="s">
        <v>2119</v>
      </c>
      <c r="B18075" s="1">
        <v>43488</v>
      </c>
      <c r="C18075" t="s">
        <v>6</v>
      </c>
      <c r="D18075" t="s">
        <v>5846</v>
      </c>
      <c r="E18075"/>
      <c r="F18075" s="9">
        <v>-2338.61</v>
      </c>
      <c r="G18075" t="s">
        <v>5705</v>
      </c>
    </row>
    <row r="18076" spans="1:7" x14ac:dyDescent="0.25">
      <c r="A18076" s="21" t="s">
        <v>2119</v>
      </c>
      <c r="B18076" s="1">
        <v>43488</v>
      </c>
      <c r="C18076" t="s">
        <v>6</v>
      </c>
      <c r="D18076" t="s">
        <v>5852</v>
      </c>
      <c r="E18076"/>
      <c r="F18076" s="9">
        <v>244.19</v>
      </c>
      <c r="G18076" t="s">
        <v>5326</v>
      </c>
    </row>
    <row r="18077" spans="1:7" x14ac:dyDescent="0.25">
      <c r="A18077" s="21" t="s">
        <v>2119</v>
      </c>
      <c r="B18077" s="25">
        <v>43488</v>
      </c>
      <c r="C18077" t="s">
        <v>1015</v>
      </c>
      <c r="D18077" t="s">
        <v>5863</v>
      </c>
      <c r="E18077" s="26">
        <v>200</v>
      </c>
      <c r="G18077" t="s">
        <v>2121</v>
      </c>
    </row>
    <row r="18078" spans="1:7" x14ac:dyDescent="0.25">
      <c r="A18078" s="21" t="s">
        <v>2119</v>
      </c>
      <c r="B18078" s="25">
        <v>43488</v>
      </c>
      <c r="C18078" t="s">
        <v>1015</v>
      </c>
      <c r="D18078" t="s">
        <v>2675</v>
      </c>
      <c r="E18078" s="26">
        <v>3000</v>
      </c>
      <c r="G18078" t="s">
        <v>5827</v>
      </c>
    </row>
    <row r="18079" spans="1:7" x14ac:dyDescent="0.25">
      <c r="A18079" s="21" t="s">
        <v>2119</v>
      </c>
      <c r="B18079" s="25">
        <v>43488</v>
      </c>
      <c r="C18079" t="s">
        <v>1015</v>
      </c>
      <c r="D18079" t="s">
        <v>3504</v>
      </c>
      <c r="E18079" s="26">
        <v>1800</v>
      </c>
      <c r="G18079" t="s">
        <v>5706</v>
      </c>
    </row>
    <row r="18080" spans="1:7" x14ac:dyDescent="0.25">
      <c r="A18080" s="21" t="s">
        <v>2119</v>
      </c>
      <c r="B18080" s="25">
        <v>43488</v>
      </c>
      <c r="C18080" t="s">
        <v>1230</v>
      </c>
      <c r="D18080" t="s">
        <v>3709</v>
      </c>
      <c r="F18080" s="26">
        <v>204.86</v>
      </c>
      <c r="G18080" t="s">
        <v>5705</v>
      </c>
    </row>
    <row r="18081" spans="1:7" x14ac:dyDescent="0.25">
      <c r="A18081" s="21" t="s">
        <v>2119</v>
      </c>
      <c r="B18081" s="1">
        <v>43489</v>
      </c>
      <c r="C18081" t="s">
        <v>6</v>
      </c>
      <c r="D18081" t="s">
        <v>5853</v>
      </c>
      <c r="E18081"/>
      <c r="F18081" s="9">
        <v>593</v>
      </c>
      <c r="G18081" t="s">
        <v>364</v>
      </c>
    </row>
    <row r="18082" spans="1:7" x14ac:dyDescent="0.25">
      <c r="A18082" s="21" t="s">
        <v>2119</v>
      </c>
      <c r="B18082" s="25">
        <v>43490</v>
      </c>
      <c r="C18082" t="s">
        <v>1230</v>
      </c>
      <c r="D18082" t="s">
        <v>3709</v>
      </c>
      <c r="F18082" s="26">
        <v>97.37</v>
      </c>
      <c r="G18082" t="s">
        <v>5482</v>
      </c>
    </row>
    <row r="18083" spans="1:7" x14ac:dyDescent="0.25">
      <c r="A18083" s="21" t="s">
        <v>2119</v>
      </c>
      <c r="B18083" s="25">
        <v>43491</v>
      </c>
      <c r="C18083" t="s">
        <v>1230</v>
      </c>
      <c r="D18083" t="s">
        <v>3709</v>
      </c>
      <c r="F18083" s="26">
        <v>155.22999999999999</v>
      </c>
      <c r="G18083" t="s">
        <v>5603</v>
      </c>
    </row>
    <row r="18084" spans="1:7" x14ac:dyDescent="0.25">
      <c r="A18084" s="21" t="s">
        <v>2119</v>
      </c>
      <c r="B18084" s="25">
        <v>43491</v>
      </c>
      <c r="C18084" t="s">
        <v>1230</v>
      </c>
      <c r="D18084" t="s">
        <v>3709</v>
      </c>
      <c r="F18084" s="26">
        <v>157.07</v>
      </c>
      <c r="G18084" t="s">
        <v>5871</v>
      </c>
    </row>
    <row r="18085" spans="1:7" x14ac:dyDescent="0.25">
      <c r="A18085" s="21" t="s">
        <v>2119</v>
      </c>
      <c r="B18085" s="25">
        <v>43491</v>
      </c>
      <c r="C18085" t="s">
        <v>1230</v>
      </c>
      <c r="D18085" t="s">
        <v>3709</v>
      </c>
      <c r="F18085" s="26">
        <v>130.86000000000001</v>
      </c>
      <c r="G18085" t="s">
        <v>5618</v>
      </c>
    </row>
    <row r="18086" spans="1:7" x14ac:dyDescent="0.25">
      <c r="A18086" s="21" t="s">
        <v>2119</v>
      </c>
      <c r="B18086" s="25">
        <v>43491</v>
      </c>
      <c r="C18086" t="s">
        <v>1230</v>
      </c>
      <c r="D18086" t="s">
        <v>3709</v>
      </c>
      <c r="F18086" s="26">
        <v>61.27</v>
      </c>
      <c r="G18086" t="s">
        <v>5705</v>
      </c>
    </row>
    <row r="18087" spans="1:7" x14ac:dyDescent="0.25">
      <c r="A18087" s="21" t="s">
        <v>2119</v>
      </c>
      <c r="B18087" s="25">
        <v>43490</v>
      </c>
      <c r="C18087" t="s">
        <v>1015</v>
      </c>
      <c r="D18087" t="s">
        <v>3002</v>
      </c>
      <c r="E18087" s="26">
        <v>120</v>
      </c>
      <c r="G18087" t="s">
        <v>2121</v>
      </c>
    </row>
    <row r="18088" spans="1:7" x14ac:dyDescent="0.25">
      <c r="A18088" s="21" t="s">
        <v>2119</v>
      </c>
      <c r="B18088" s="1">
        <v>43490</v>
      </c>
      <c r="C18088" t="s">
        <v>6</v>
      </c>
      <c r="D18088" t="s">
        <v>5875</v>
      </c>
      <c r="E18088"/>
      <c r="F18088" s="9">
        <v>427.58</v>
      </c>
      <c r="G18088" t="s">
        <v>5876</v>
      </c>
    </row>
    <row r="18089" spans="1:7" x14ac:dyDescent="0.25">
      <c r="A18089" s="21" t="s">
        <v>2119</v>
      </c>
      <c r="B18089" s="1">
        <v>43490</v>
      </c>
      <c r="C18089" t="s">
        <v>6</v>
      </c>
      <c r="D18089" t="s">
        <v>5872</v>
      </c>
      <c r="E18089"/>
      <c r="F18089" s="9">
        <v>692.87</v>
      </c>
      <c r="G18089" t="s">
        <v>5706</v>
      </c>
    </row>
    <row r="18090" spans="1:7" x14ac:dyDescent="0.25">
      <c r="A18090" s="21" t="s">
        <v>2119</v>
      </c>
      <c r="B18090" s="1">
        <v>43490</v>
      </c>
      <c r="C18090" t="s">
        <v>1230</v>
      </c>
      <c r="D18090" t="s">
        <v>5873</v>
      </c>
      <c r="E18090"/>
      <c r="F18090" s="9">
        <v>434.7</v>
      </c>
      <c r="G18090" t="s">
        <v>5874</v>
      </c>
    </row>
    <row r="18091" spans="1:7" x14ac:dyDescent="0.25">
      <c r="A18091" s="21" t="s">
        <v>2119</v>
      </c>
      <c r="B18091" s="1">
        <v>43491</v>
      </c>
      <c r="C18091" t="s">
        <v>1230</v>
      </c>
      <c r="D18091" t="s">
        <v>5877</v>
      </c>
      <c r="E18091"/>
      <c r="F18091" s="9">
        <v>288.45</v>
      </c>
      <c r="G18091" t="s">
        <v>5706</v>
      </c>
    </row>
    <row r="18092" spans="1:7" x14ac:dyDescent="0.25">
      <c r="A18092" s="21" t="s">
        <v>2119</v>
      </c>
      <c r="B18092" s="1">
        <v>43491</v>
      </c>
      <c r="C18092" t="s">
        <v>6</v>
      </c>
      <c r="D18092" t="s">
        <v>5878</v>
      </c>
      <c r="E18092"/>
      <c r="F18092" s="9">
        <v>107.18</v>
      </c>
      <c r="G18092" t="s">
        <v>5706</v>
      </c>
    </row>
    <row r="18093" spans="1:7" x14ac:dyDescent="0.25">
      <c r="A18093" s="21" t="s">
        <v>2119</v>
      </c>
      <c r="B18093" s="25">
        <v>43493</v>
      </c>
      <c r="C18093" t="s">
        <v>1015</v>
      </c>
      <c r="D18093" t="s">
        <v>40</v>
      </c>
      <c r="E18093" s="26">
        <v>610</v>
      </c>
      <c r="G18093" t="s">
        <v>5871</v>
      </c>
    </row>
    <row r="18094" spans="1:7" x14ac:dyDescent="0.25">
      <c r="A18094" s="21" t="s">
        <v>2119</v>
      </c>
      <c r="B18094" s="25">
        <v>43493</v>
      </c>
      <c r="C18094" t="s">
        <v>1015</v>
      </c>
      <c r="D18094" t="s">
        <v>4737</v>
      </c>
      <c r="E18094" s="26">
        <v>650</v>
      </c>
      <c r="G18094" t="s">
        <v>5326</v>
      </c>
    </row>
    <row r="18095" spans="1:7" x14ac:dyDescent="0.25">
      <c r="A18095" s="21" t="s">
        <v>2119</v>
      </c>
      <c r="B18095" s="1">
        <v>43493</v>
      </c>
      <c r="C18095" t="s">
        <v>6</v>
      </c>
      <c r="D18095" t="s">
        <v>5882</v>
      </c>
      <c r="E18095"/>
      <c r="F18095" s="9">
        <v>78.73</v>
      </c>
      <c r="G18095" t="s">
        <v>5705</v>
      </c>
    </row>
    <row r="18096" spans="1:7" x14ac:dyDescent="0.25">
      <c r="A18096" s="21" t="s">
        <v>2119</v>
      </c>
      <c r="B18096" s="25">
        <v>43493</v>
      </c>
      <c r="C18096" t="s">
        <v>21</v>
      </c>
      <c r="D18096" t="s">
        <v>40</v>
      </c>
      <c r="E18096" s="26">
        <v>3875</v>
      </c>
      <c r="G18096" t="s">
        <v>5705</v>
      </c>
    </row>
    <row r="18097" spans="1:7" x14ac:dyDescent="0.25">
      <c r="A18097" s="21" t="s">
        <v>2119</v>
      </c>
      <c r="B18097" s="25">
        <v>43493</v>
      </c>
      <c r="C18097" t="s">
        <v>21</v>
      </c>
      <c r="D18097" t="s">
        <v>2556</v>
      </c>
      <c r="E18097" s="26">
        <v>2500</v>
      </c>
      <c r="G18097" t="s">
        <v>5705</v>
      </c>
    </row>
    <row r="18098" spans="1:7" x14ac:dyDescent="0.25">
      <c r="A18098" s="21" t="s">
        <v>2119</v>
      </c>
      <c r="B18098" s="1">
        <v>43493</v>
      </c>
      <c r="C18098" t="s">
        <v>1230</v>
      </c>
      <c r="D18098" t="s">
        <v>5880</v>
      </c>
      <c r="E18098"/>
      <c r="F18098" s="9">
        <v>462.99</v>
      </c>
      <c r="G18098" t="s">
        <v>5881</v>
      </c>
    </row>
    <row r="18099" spans="1:7" x14ac:dyDescent="0.25">
      <c r="A18099" s="21" t="s">
        <v>2119</v>
      </c>
      <c r="B18099" s="25">
        <v>43493</v>
      </c>
      <c r="C18099" t="s">
        <v>1015</v>
      </c>
      <c r="D18099" t="s">
        <v>1382</v>
      </c>
      <c r="E18099" s="26">
        <v>8500</v>
      </c>
      <c r="G18099" t="s">
        <v>5695</v>
      </c>
    </row>
    <row r="18100" spans="1:7" x14ac:dyDescent="0.25">
      <c r="A18100" s="21" t="s">
        <v>2119</v>
      </c>
      <c r="B18100" s="25">
        <v>43493</v>
      </c>
      <c r="C18100" t="s">
        <v>21</v>
      </c>
      <c r="D18100" t="s">
        <v>1382</v>
      </c>
      <c r="E18100" s="26">
        <v>1000</v>
      </c>
      <c r="G18100" t="s">
        <v>5876</v>
      </c>
    </row>
    <row r="18101" spans="1:7" x14ac:dyDescent="0.25">
      <c r="A18101" s="21" t="s">
        <v>2119</v>
      </c>
      <c r="B18101" s="1">
        <v>43493</v>
      </c>
      <c r="C18101" t="s">
        <v>1230</v>
      </c>
      <c r="D18101" t="s">
        <v>5879</v>
      </c>
      <c r="E18101"/>
      <c r="F18101" s="9">
        <v>127.87</v>
      </c>
      <c r="G18101" t="s">
        <v>5618</v>
      </c>
    </row>
    <row r="18102" spans="1:7" x14ac:dyDescent="0.25">
      <c r="A18102" s="21" t="s">
        <v>2119</v>
      </c>
      <c r="B18102" s="1">
        <v>43493</v>
      </c>
      <c r="C18102">
        <v>3014551503</v>
      </c>
      <c r="D18102" t="s">
        <v>5877</v>
      </c>
      <c r="E18102"/>
      <c r="F18102" s="9">
        <v>263.94</v>
      </c>
      <c r="G18102" t="s">
        <v>5706</v>
      </c>
    </row>
    <row r="18103" spans="1:7" x14ac:dyDescent="0.25">
      <c r="A18103" s="21" t="s">
        <v>2119</v>
      </c>
      <c r="B18103" s="1">
        <v>43493</v>
      </c>
      <c r="C18103" t="s">
        <v>1230</v>
      </c>
      <c r="D18103"/>
      <c r="E18103"/>
      <c r="F18103" s="9">
        <v>-263.94</v>
      </c>
      <c r="G18103" t="s">
        <v>5706</v>
      </c>
    </row>
    <row r="18104" spans="1:7" x14ac:dyDescent="0.25">
      <c r="A18104" s="21" t="s">
        <v>2119</v>
      </c>
      <c r="B18104" s="25">
        <v>43493</v>
      </c>
      <c r="C18104" t="s">
        <v>21</v>
      </c>
      <c r="D18104" t="s">
        <v>40</v>
      </c>
      <c r="E18104" s="26">
        <v>1865</v>
      </c>
      <c r="G18104" t="s">
        <v>5706</v>
      </c>
    </row>
    <row r="18105" spans="1:7" x14ac:dyDescent="0.25">
      <c r="A18105" s="21" t="s">
        <v>2119</v>
      </c>
      <c r="B18105" s="1">
        <v>43493</v>
      </c>
      <c r="C18105" t="s">
        <v>1230</v>
      </c>
      <c r="D18105" t="s">
        <v>5883</v>
      </c>
      <c r="E18105"/>
      <c r="F18105" s="9">
        <v>2296.48</v>
      </c>
      <c r="G18105" t="s">
        <v>5874</v>
      </c>
    </row>
    <row r="18106" spans="1:7" x14ac:dyDescent="0.25">
      <c r="A18106" s="21" t="s">
        <v>2119</v>
      </c>
      <c r="B18106" s="25">
        <v>43493</v>
      </c>
      <c r="C18106" t="s">
        <v>1015</v>
      </c>
      <c r="D18106" t="s">
        <v>40</v>
      </c>
      <c r="E18106" s="26">
        <v>2250</v>
      </c>
      <c r="G18106" t="s">
        <v>5603</v>
      </c>
    </row>
    <row r="18107" spans="1:7" x14ac:dyDescent="0.25">
      <c r="A18107" s="21" t="s">
        <v>2119</v>
      </c>
      <c r="B18107" s="1">
        <v>43494</v>
      </c>
      <c r="C18107">
        <v>3014551503</v>
      </c>
      <c r="D18107" t="s">
        <v>5885</v>
      </c>
      <c r="E18107"/>
      <c r="F18107" s="9">
        <v>1039.6300000000001</v>
      </c>
      <c r="G18107" t="s">
        <v>5886</v>
      </c>
    </row>
    <row r="18108" spans="1:7" x14ac:dyDescent="0.25">
      <c r="A18108" s="21" t="s">
        <v>2119</v>
      </c>
      <c r="B18108" s="25">
        <v>43494</v>
      </c>
      <c r="C18108" t="s">
        <v>6</v>
      </c>
      <c r="D18108" t="s">
        <v>3709</v>
      </c>
      <c r="F18108" s="26">
        <v>1083</v>
      </c>
      <c r="G18108" t="s">
        <v>5940</v>
      </c>
    </row>
    <row r="18109" spans="1:7" x14ac:dyDescent="0.25">
      <c r="A18109" s="21" t="s">
        <v>2119</v>
      </c>
      <c r="B18109" s="1">
        <v>43494</v>
      </c>
      <c r="C18109" t="s">
        <v>1230</v>
      </c>
      <c r="D18109" t="s">
        <v>5884</v>
      </c>
      <c r="E18109"/>
      <c r="F18109" s="9">
        <v>150.37</v>
      </c>
      <c r="G18109" t="s">
        <v>5881</v>
      </c>
    </row>
    <row r="18110" spans="1:7" x14ac:dyDescent="0.25">
      <c r="A18110" s="21" t="s">
        <v>2119</v>
      </c>
      <c r="B18110" s="25">
        <v>43494</v>
      </c>
      <c r="C18110" t="s">
        <v>1015</v>
      </c>
      <c r="D18110" t="s">
        <v>4455</v>
      </c>
      <c r="E18110" s="26">
        <v>7000</v>
      </c>
      <c r="G18110" t="s">
        <v>5768</v>
      </c>
    </row>
    <row r="18111" spans="1:7" x14ac:dyDescent="0.25">
      <c r="A18111" s="21" t="s">
        <v>2119</v>
      </c>
      <c r="B18111" s="1">
        <v>43494</v>
      </c>
      <c r="C18111" t="s">
        <v>1230</v>
      </c>
      <c r="D18111" t="s">
        <v>5887</v>
      </c>
      <c r="E18111"/>
      <c r="F18111" s="9">
        <v>696.34</v>
      </c>
      <c r="G18111" t="s">
        <v>5618</v>
      </c>
    </row>
    <row r="18112" spans="1:7" x14ac:dyDescent="0.25">
      <c r="A18112" s="21" t="s">
        <v>2119</v>
      </c>
      <c r="B18112" s="1">
        <v>43495</v>
      </c>
      <c r="C18112" t="s">
        <v>6</v>
      </c>
      <c r="D18112" t="s">
        <v>5888</v>
      </c>
      <c r="E18112"/>
      <c r="F18112" s="9">
        <v>974.96</v>
      </c>
      <c r="G18112" t="s">
        <v>5705</v>
      </c>
    </row>
    <row r="18113" spans="1:7" x14ac:dyDescent="0.25">
      <c r="A18113" s="21" t="s">
        <v>2119</v>
      </c>
      <c r="B18113" s="25">
        <v>43495</v>
      </c>
      <c r="C18113" t="s">
        <v>1230</v>
      </c>
      <c r="D18113" t="s">
        <v>3709</v>
      </c>
      <c r="F18113" s="26">
        <v>815.41</v>
      </c>
      <c r="G18113" t="s">
        <v>5695</v>
      </c>
    </row>
    <row r="18114" spans="1:7" x14ac:dyDescent="0.25">
      <c r="A18114" s="21" t="s">
        <v>2119</v>
      </c>
      <c r="B18114" s="1">
        <v>43495</v>
      </c>
      <c r="C18114" t="s">
        <v>1230</v>
      </c>
      <c r="D18114" t="s">
        <v>5889</v>
      </c>
      <c r="E18114"/>
      <c r="F18114" s="9">
        <v>839.57</v>
      </c>
      <c r="G18114" t="s">
        <v>5618</v>
      </c>
    </row>
    <row r="18115" spans="1:7" x14ac:dyDescent="0.25">
      <c r="A18115" s="21" t="s">
        <v>2119</v>
      </c>
      <c r="B18115" s="25">
        <v>43495</v>
      </c>
      <c r="C18115" t="s">
        <v>6</v>
      </c>
      <c r="D18115" t="s">
        <v>3709</v>
      </c>
      <c r="F18115" s="26">
        <v>105.34</v>
      </c>
      <c r="G18115" t="s">
        <v>5706</v>
      </c>
    </row>
    <row r="18116" spans="1:7" x14ac:dyDescent="0.25">
      <c r="A18116" s="21" t="s">
        <v>2119</v>
      </c>
      <c r="B18116" s="25">
        <v>43495</v>
      </c>
      <c r="C18116" t="s">
        <v>6</v>
      </c>
      <c r="D18116" t="s">
        <v>3709</v>
      </c>
      <c r="F18116" s="26">
        <v>4.8099999999999996</v>
      </c>
      <c r="G18116" t="s">
        <v>5706</v>
      </c>
    </row>
    <row r="18117" spans="1:7" x14ac:dyDescent="0.25">
      <c r="A18117" s="21" t="s">
        <v>2119</v>
      </c>
      <c r="B18117" s="1">
        <v>43495</v>
      </c>
      <c r="C18117" t="s">
        <v>1230</v>
      </c>
      <c r="D18117" t="s">
        <v>5890</v>
      </c>
      <c r="E18117"/>
      <c r="F18117" s="9">
        <v>324.56</v>
      </c>
      <c r="G18117" t="s">
        <v>5874</v>
      </c>
    </row>
    <row r="18118" spans="1:7" x14ac:dyDescent="0.25">
      <c r="A18118" s="21" t="s">
        <v>2119</v>
      </c>
      <c r="B18118" s="25">
        <v>43495</v>
      </c>
      <c r="C18118" t="s">
        <v>1230</v>
      </c>
      <c r="D18118" t="s">
        <v>3709</v>
      </c>
      <c r="F18118" s="26">
        <v>193.58</v>
      </c>
      <c r="G18118" t="s">
        <v>5874</v>
      </c>
    </row>
    <row r="18119" spans="1:7" x14ac:dyDescent="0.25">
      <c r="A18119" s="21" t="s">
        <v>2119</v>
      </c>
      <c r="B18119" s="25">
        <v>43496</v>
      </c>
      <c r="C18119" t="s">
        <v>1015</v>
      </c>
      <c r="D18119" t="s">
        <v>5863</v>
      </c>
      <c r="E18119" s="26">
        <v>220</v>
      </c>
      <c r="G18119" t="s">
        <v>2121</v>
      </c>
    </row>
    <row r="18120" spans="1:7" x14ac:dyDescent="0.25">
      <c r="A18120" s="21" t="s">
        <v>2119</v>
      </c>
      <c r="B18120" s="1">
        <v>43496</v>
      </c>
      <c r="C18120" t="s">
        <v>6</v>
      </c>
      <c r="D18120" t="s">
        <v>5888</v>
      </c>
      <c r="E18120"/>
      <c r="F18120" s="9">
        <v>-119.23</v>
      </c>
      <c r="G18120" t="s">
        <v>5705</v>
      </c>
    </row>
    <row r="18121" spans="1:7" x14ac:dyDescent="0.25">
      <c r="A18121" s="21" t="s">
        <v>2119</v>
      </c>
      <c r="B18121" s="25">
        <v>43496</v>
      </c>
      <c r="C18121" t="s">
        <v>6</v>
      </c>
      <c r="D18121" t="s">
        <v>3709</v>
      </c>
      <c r="F18121" s="26">
        <v>216.74</v>
      </c>
      <c r="G18121" t="s">
        <v>5705</v>
      </c>
    </row>
    <row r="18122" spans="1:7" x14ac:dyDescent="0.25">
      <c r="A18122" s="21" t="s">
        <v>2119</v>
      </c>
      <c r="B18122" s="25">
        <v>43496</v>
      </c>
      <c r="C18122" t="s">
        <v>1015</v>
      </c>
      <c r="D18122" t="s">
        <v>5941</v>
      </c>
      <c r="E18122" s="26">
        <v>5000</v>
      </c>
      <c r="G18122" t="s">
        <v>4451</v>
      </c>
    </row>
    <row r="18123" spans="1:7" x14ac:dyDescent="0.25">
      <c r="A18123" s="21" t="s">
        <v>2119</v>
      </c>
      <c r="B18123" s="1">
        <v>43496</v>
      </c>
      <c r="C18123">
        <v>3014551503</v>
      </c>
      <c r="D18123" t="s">
        <v>5818</v>
      </c>
      <c r="E18123"/>
      <c r="F18123" s="9">
        <v>81.62</v>
      </c>
      <c r="G18123" t="s">
        <v>5881</v>
      </c>
    </row>
    <row r="18124" spans="1:7" x14ac:dyDescent="0.25">
      <c r="A18124" s="21" t="s">
        <v>2119</v>
      </c>
      <c r="B18124" s="1">
        <v>43496</v>
      </c>
      <c r="C18124" t="s">
        <v>1230</v>
      </c>
      <c r="D18124" t="s">
        <v>5892</v>
      </c>
      <c r="E18124"/>
      <c r="F18124" s="9">
        <v>678.84</v>
      </c>
      <c r="G18124" t="s">
        <v>5881</v>
      </c>
    </row>
    <row r="18125" spans="1:7" x14ac:dyDescent="0.25">
      <c r="A18125" s="21" t="s">
        <v>2119</v>
      </c>
      <c r="B18125" s="1">
        <v>43496</v>
      </c>
      <c r="C18125" t="s">
        <v>1230</v>
      </c>
      <c r="D18125" t="s">
        <v>5818</v>
      </c>
      <c r="E18125"/>
      <c r="F18125" s="9">
        <v>-514</v>
      </c>
      <c r="G18125" t="s">
        <v>5881</v>
      </c>
    </row>
    <row r="18126" spans="1:7" x14ac:dyDescent="0.25">
      <c r="A18126" s="21" t="s">
        <v>2119</v>
      </c>
      <c r="B18126" s="1">
        <v>43496</v>
      </c>
      <c r="C18126">
        <v>3014551503</v>
      </c>
      <c r="D18126" t="s">
        <v>5889</v>
      </c>
      <c r="E18126"/>
      <c r="F18126" s="9">
        <v>627.6</v>
      </c>
      <c r="G18126" t="s">
        <v>5618</v>
      </c>
    </row>
    <row r="18127" spans="1:7" x14ac:dyDescent="0.25">
      <c r="A18127" s="21" t="s">
        <v>2119</v>
      </c>
      <c r="B18127" s="1">
        <v>43496</v>
      </c>
      <c r="C18127" t="s">
        <v>1230</v>
      </c>
      <c r="D18127" t="s">
        <v>5891</v>
      </c>
      <c r="E18127"/>
      <c r="F18127" s="9">
        <v>720.25</v>
      </c>
      <c r="G18127" t="s">
        <v>5618</v>
      </c>
    </row>
    <row r="18128" spans="1:7" x14ac:dyDescent="0.25">
      <c r="A18128" s="21" t="s">
        <v>2119</v>
      </c>
      <c r="B18128" s="1">
        <v>43496</v>
      </c>
      <c r="C18128" t="s">
        <v>1230</v>
      </c>
      <c r="D18128" t="s">
        <v>5889</v>
      </c>
      <c r="E18128"/>
      <c r="F18128" s="9">
        <v>-839.57</v>
      </c>
      <c r="G18128" t="s">
        <v>5618</v>
      </c>
    </row>
    <row r="18129" spans="1:7" x14ac:dyDescent="0.25">
      <c r="A18129" s="21" t="s">
        <v>2119</v>
      </c>
      <c r="B18129" s="25">
        <v>43496</v>
      </c>
      <c r="C18129" t="s">
        <v>1015</v>
      </c>
      <c r="D18129" t="s">
        <v>5856</v>
      </c>
      <c r="E18129" s="26">
        <v>1500</v>
      </c>
      <c r="G18129" t="s">
        <v>4628</v>
      </c>
    </row>
    <row r="18130" spans="1:7" x14ac:dyDescent="0.25">
      <c r="A18130" s="21" t="s">
        <v>2119</v>
      </c>
      <c r="B18130" s="25">
        <v>43496</v>
      </c>
      <c r="C18130" t="s">
        <v>1015</v>
      </c>
      <c r="D18130" t="s">
        <v>279</v>
      </c>
      <c r="E18130" s="26">
        <v>40</v>
      </c>
      <c r="G18130" t="s">
        <v>19</v>
      </c>
    </row>
    <row r="18131" spans="1:7" x14ac:dyDescent="0.25">
      <c r="A18131" s="21" t="s">
        <v>2119</v>
      </c>
      <c r="B18131" s="25">
        <v>43497</v>
      </c>
      <c r="C18131" t="s">
        <v>1015</v>
      </c>
      <c r="D18131" t="s">
        <v>65</v>
      </c>
      <c r="E18131" s="26">
        <v>1125</v>
      </c>
      <c r="G18131" t="s">
        <v>2121</v>
      </c>
    </row>
    <row r="18132" spans="1:7" x14ac:dyDescent="0.25">
      <c r="A18132" s="21" t="s">
        <v>2119</v>
      </c>
      <c r="B18132" s="1">
        <v>43497</v>
      </c>
      <c r="C18132" t="s">
        <v>6</v>
      </c>
      <c r="D18132" t="s">
        <v>5893</v>
      </c>
      <c r="E18132"/>
      <c r="F18132" s="9">
        <v>127.14</v>
      </c>
      <c r="G18132" t="s">
        <v>112</v>
      </c>
    </row>
    <row r="18133" spans="1:7" x14ac:dyDescent="0.25">
      <c r="A18133" s="21" t="s">
        <v>2119</v>
      </c>
      <c r="B18133" s="25">
        <v>43497</v>
      </c>
      <c r="C18133" t="s">
        <v>6</v>
      </c>
      <c r="D18133" t="s">
        <v>3709</v>
      </c>
      <c r="F18133" s="26">
        <v>130.83000000000001</v>
      </c>
      <c r="G18133" t="s">
        <v>5940</v>
      </c>
    </row>
    <row r="18134" spans="1:7" x14ac:dyDescent="0.25">
      <c r="A18134" s="21" t="s">
        <v>2119</v>
      </c>
      <c r="B18134" s="25">
        <v>43497</v>
      </c>
      <c r="C18134" t="s">
        <v>6</v>
      </c>
      <c r="D18134" t="s">
        <v>3709</v>
      </c>
      <c r="F18134" s="26">
        <v>-162.38999999999999</v>
      </c>
      <c r="G18134" t="s">
        <v>5940</v>
      </c>
    </row>
    <row r="18135" spans="1:7" x14ac:dyDescent="0.25">
      <c r="A18135" s="21" t="s">
        <v>2119</v>
      </c>
      <c r="B18135" s="1">
        <v>43497</v>
      </c>
      <c r="C18135" t="s">
        <v>1230</v>
      </c>
      <c r="D18135" t="s">
        <v>5894</v>
      </c>
      <c r="E18135"/>
      <c r="F18135" s="9">
        <v>1326.14</v>
      </c>
      <c r="G18135" t="s">
        <v>5695</v>
      </c>
    </row>
    <row r="18136" spans="1:7" x14ac:dyDescent="0.25">
      <c r="A18136" s="21" t="s">
        <v>2119</v>
      </c>
      <c r="B18136" s="1">
        <v>43497</v>
      </c>
      <c r="C18136" t="s">
        <v>1230</v>
      </c>
      <c r="D18136" t="s">
        <v>5895</v>
      </c>
      <c r="E18136"/>
      <c r="F18136" s="9">
        <v>425</v>
      </c>
      <c r="G18136" t="s">
        <v>5618</v>
      </c>
    </row>
    <row r="18137" spans="1:7" x14ac:dyDescent="0.25">
      <c r="A18137" s="21" t="s">
        <v>2119</v>
      </c>
      <c r="B18137" s="25">
        <v>43498</v>
      </c>
      <c r="C18137" t="s">
        <v>1230</v>
      </c>
      <c r="D18137" t="s">
        <v>3709</v>
      </c>
      <c r="F18137" s="26">
        <v>117.57</v>
      </c>
      <c r="G18137" t="s">
        <v>5881</v>
      </c>
    </row>
    <row r="18138" spans="1:7" x14ac:dyDescent="0.25">
      <c r="A18138" s="21" t="s">
        <v>2119</v>
      </c>
      <c r="B18138" s="1">
        <v>43498</v>
      </c>
      <c r="C18138" t="s">
        <v>1230</v>
      </c>
      <c r="D18138" t="s">
        <v>5897</v>
      </c>
      <c r="E18138"/>
      <c r="F18138" s="9">
        <v>307.08</v>
      </c>
      <c r="G18138" t="s">
        <v>5618</v>
      </c>
    </row>
    <row r="18139" spans="1:7" x14ac:dyDescent="0.25">
      <c r="A18139" s="21" t="s">
        <v>2119</v>
      </c>
      <c r="B18139" s="1">
        <v>43498</v>
      </c>
      <c r="C18139" t="s">
        <v>6</v>
      </c>
      <c r="D18139" t="s">
        <v>5896</v>
      </c>
      <c r="E18139"/>
      <c r="F18139" s="9">
        <v>190.24</v>
      </c>
      <c r="G18139" t="s">
        <v>5706</v>
      </c>
    </row>
    <row r="18140" spans="1:7" x14ac:dyDescent="0.25">
      <c r="A18140" s="21" t="s">
        <v>2119</v>
      </c>
      <c r="B18140" s="25">
        <v>43500</v>
      </c>
      <c r="C18140" t="s">
        <v>1015</v>
      </c>
      <c r="D18140" t="s">
        <v>5942</v>
      </c>
      <c r="E18140" s="26">
        <v>260</v>
      </c>
      <c r="G18140" t="s">
        <v>5854</v>
      </c>
    </row>
    <row r="18141" spans="1:7" x14ac:dyDescent="0.25">
      <c r="A18141" s="21" t="s">
        <v>2119</v>
      </c>
      <c r="B18141" s="25">
        <v>43500</v>
      </c>
      <c r="C18141" t="s">
        <v>1015</v>
      </c>
      <c r="D18141" t="s">
        <v>5863</v>
      </c>
      <c r="E18141" s="26">
        <v>200</v>
      </c>
      <c r="G18141" t="s">
        <v>2734</v>
      </c>
    </row>
    <row r="18142" spans="1:7" x14ac:dyDescent="0.25">
      <c r="A18142" s="21" t="s">
        <v>2119</v>
      </c>
      <c r="B18142" s="25">
        <v>43500</v>
      </c>
      <c r="C18142" t="s">
        <v>21</v>
      </c>
      <c r="D18142" t="s">
        <v>40</v>
      </c>
      <c r="E18142" s="26">
        <v>3475</v>
      </c>
      <c r="G18142" t="s">
        <v>5940</v>
      </c>
    </row>
    <row r="18143" spans="1:7" x14ac:dyDescent="0.25">
      <c r="A18143" s="21" t="s">
        <v>2119</v>
      </c>
      <c r="B18143" s="25">
        <v>43500</v>
      </c>
      <c r="C18143" t="s">
        <v>1015</v>
      </c>
      <c r="D18143" t="s">
        <v>40</v>
      </c>
      <c r="E18143" s="26">
        <v>280</v>
      </c>
      <c r="G18143" t="s">
        <v>5326</v>
      </c>
    </row>
    <row r="18144" spans="1:7" x14ac:dyDescent="0.25">
      <c r="A18144" s="21" t="s">
        <v>2119</v>
      </c>
      <c r="B18144" s="25">
        <v>43500</v>
      </c>
      <c r="C18144" t="s">
        <v>21</v>
      </c>
      <c r="D18144" t="s">
        <v>40</v>
      </c>
      <c r="E18144" s="26">
        <v>1325</v>
      </c>
      <c r="G18144" t="s">
        <v>5705</v>
      </c>
    </row>
    <row r="18145" spans="1:8" x14ac:dyDescent="0.25">
      <c r="A18145" s="21" t="s">
        <v>2119</v>
      </c>
      <c r="B18145" s="25">
        <v>43500</v>
      </c>
      <c r="C18145" t="s">
        <v>1015</v>
      </c>
      <c r="D18145" t="s">
        <v>65</v>
      </c>
      <c r="E18145" s="26">
        <v>9000</v>
      </c>
      <c r="G18145" t="s">
        <v>4451</v>
      </c>
    </row>
    <row r="18146" spans="1:8" x14ac:dyDescent="0.25">
      <c r="A18146" s="21" t="s">
        <v>2119</v>
      </c>
      <c r="B18146" s="1">
        <v>43500</v>
      </c>
      <c r="C18146" t="s">
        <v>1230</v>
      </c>
      <c r="D18146" t="s">
        <v>5900</v>
      </c>
      <c r="E18146"/>
      <c r="F18146" s="9">
        <v>458.5</v>
      </c>
      <c r="G18146" t="s">
        <v>5881</v>
      </c>
    </row>
    <row r="18147" spans="1:8" x14ac:dyDescent="0.25">
      <c r="A18147" s="21" t="s">
        <v>2119</v>
      </c>
      <c r="B18147" s="25">
        <v>43500</v>
      </c>
      <c r="C18147" t="s">
        <v>6</v>
      </c>
      <c r="D18147" t="s">
        <v>216</v>
      </c>
      <c r="F18147" s="26">
        <v>531.4</v>
      </c>
      <c r="G18147" t="s">
        <v>5881</v>
      </c>
    </row>
    <row r="18148" spans="1:8" x14ac:dyDescent="0.25">
      <c r="A18148" s="21" t="s">
        <v>2119</v>
      </c>
      <c r="B18148" s="25">
        <v>43500</v>
      </c>
      <c r="C18148" t="s">
        <v>21</v>
      </c>
      <c r="D18148" t="s">
        <v>40</v>
      </c>
      <c r="E18148" s="26">
        <v>280</v>
      </c>
      <c r="G18148" t="s">
        <v>2761</v>
      </c>
    </row>
    <row r="18149" spans="1:8" x14ac:dyDescent="0.25">
      <c r="A18149" s="21" t="s">
        <v>2119</v>
      </c>
      <c r="B18149" s="1">
        <v>43500</v>
      </c>
      <c r="C18149" t="s">
        <v>1230</v>
      </c>
      <c r="D18149" t="s">
        <v>5898</v>
      </c>
      <c r="E18149"/>
      <c r="F18149" s="9">
        <v>2099.7800000000002</v>
      </c>
      <c r="G18149" t="s">
        <v>5899</v>
      </c>
    </row>
    <row r="18150" spans="1:8" x14ac:dyDescent="0.25">
      <c r="A18150" s="21" t="s">
        <v>2119</v>
      </c>
      <c r="B18150" s="1">
        <v>43500</v>
      </c>
      <c r="C18150" t="s">
        <v>1230</v>
      </c>
      <c r="D18150" t="s">
        <v>5901</v>
      </c>
      <c r="E18150"/>
      <c r="F18150" s="9">
        <v>14.47</v>
      </c>
      <c r="G18150" t="s">
        <v>5618</v>
      </c>
    </row>
    <row r="18151" spans="1:8" x14ac:dyDescent="0.25">
      <c r="A18151" s="21" t="s">
        <v>2119</v>
      </c>
      <c r="B18151" s="25">
        <v>43500</v>
      </c>
      <c r="C18151" t="s">
        <v>1015</v>
      </c>
      <c r="D18151" t="s">
        <v>40</v>
      </c>
      <c r="E18151" s="26">
        <v>3550</v>
      </c>
      <c r="G18151" t="s">
        <v>5618</v>
      </c>
    </row>
    <row r="18152" spans="1:8" x14ac:dyDescent="0.25">
      <c r="A18152" s="21" t="s">
        <v>2119</v>
      </c>
      <c r="B18152" s="25">
        <v>43500</v>
      </c>
      <c r="C18152" t="s">
        <v>21</v>
      </c>
      <c r="D18152" t="s">
        <v>40</v>
      </c>
      <c r="E18152" s="26">
        <v>1135</v>
      </c>
      <c r="G18152" t="s">
        <v>5706</v>
      </c>
    </row>
    <row r="18153" spans="1:8" x14ac:dyDescent="0.25">
      <c r="A18153" s="21" t="s">
        <v>2119</v>
      </c>
      <c r="B18153" s="25">
        <v>43500</v>
      </c>
      <c r="C18153" t="s">
        <v>1015</v>
      </c>
      <c r="D18153" t="s">
        <v>40</v>
      </c>
      <c r="E18153" s="26">
        <v>2375</v>
      </c>
      <c r="G18153" t="s">
        <v>5603</v>
      </c>
    </row>
    <row r="18154" spans="1:8" x14ac:dyDescent="0.25">
      <c r="A18154" s="21" t="s">
        <v>2119</v>
      </c>
      <c r="B18154" s="25">
        <v>43500</v>
      </c>
      <c r="C18154" t="s">
        <v>1230</v>
      </c>
      <c r="D18154" t="s">
        <v>3709</v>
      </c>
      <c r="F18154" s="26">
        <v>156.66999999999999</v>
      </c>
      <c r="G18154" t="s">
        <v>5874</v>
      </c>
    </row>
    <row r="18155" spans="1:8" x14ac:dyDescent="0.25">
      <c r="A18155" s="21" t="s">
        <v>2119</v>
      </c>
      <c r="B18155" s="1">
        <v>43501</v>
      </c>
      <c r="C18155" t="s">
        <v>6</v>
      </c>
      <c r="D18155" t="s">
        <v>5903</v>
      </c>
      <c r="E18155"/>
      <c r="F18155" s="9">
        <v>345.12</v>
      </c>
      <c r="G18155" t="s">
        <v>68</v>
      </c>
    </row>
    <row r="18156" spans="1:8" x14ac:dyDescent="0.25">
      <c r="A18156" s="21" t="s">
        <v>2119</v>
      </c>
      <c r="B18156" s="1">
        <v>43501</v>
      </c>
      <c r="C18156" t="s">
        <v>1230</v>
      </c>
      <c r="D18156" t="s">
        <v>5818</v>
      </c>
      <c r="E18156"/>
      <c r="F18156" s="9">
        <v>-600</v>
      </c>
      <c r="G18156" t="s">
        <v>5881</v>
      </c>
    </row>
    <row r="18157" spans="1:8" x14ac:dyDescent="0.25">
      <c r="A18157" s="21" t="s">
        <v>2119</v>
      </c>
      <c r="B18157" s="25">
        <v>43501</v>
      </c>
      <c r="C18157" t="s">
        <v>1230</v>
      </c>
      <c r="D18157" t="s">
        <v>3709</v>
      </c>
      <c r="F18157" s="26">
        <v>622.01</v>
      </c>
      <c r="G18157" t="s">
        <v>5881</v>
      </c>
    </row>
    <row r="18158" spans="1:8" x14ac:dyDescent="0.25">
      <c r="A18158" s="21" t="s">
        <v>2119</v>
      </c>
      <c r="B18158" s="25">
        <v>43501</v>
      </c>
      <c r="C18158" t="s">
        <v>1230</v>
      </c>
      <c r="D18158" t="s">
        <v>3709</v>
      </c>
      <c r="F18158" s="26">
        <v>86.2</v>
      </c>
      <c r="G18158" t="s">
        <v>5881</v>
      </c>
      <c r="H18158" t="s">
        <v>5944</v>
      </c>
    </row>
    <row r="18159" spans="1:8" x14ac:dyDescent="0.25">
      <c r="A18159" s="21" t="s">
        <v>2119</v>
      </c>
      <c r="B18159" s="1">
        <v>43501</v>
      </c>
      <c r="C18159" t="s">
        <v>1230</v>
      </c>
      <c r="D18159" t="s">
        <v>5902</v>
      </c>
      <c r="E18159"/>
      <c r="F18159" s="9">
        <v>4944.6899999999996</v>
      </c>
      <c r="G18159" t="s">
        <v>5618</v>
      </c>
      <c r="H18159" t="s">
        <v>5944</v>
      </c>
    </row>
    <row r="18160" spans="1:8" x14ac:dyDescent="0.25">
      <c r="A18160" s="21" t="s">
        <v>2119</v>
      </c>
      <c r="B18160" s="25">
        <v>43501</v>
      </c>
      <c r="C18160" t="s">
        <v>1015</v>
      </c>
      <c r="D18160" t="s">
        <v>3707</v>
      </c>
      <c r="E18160" s="26">
        <v>1700</v>
      </c>
      <c r="G18160" t="s">
        <v>5706</v>
      </c>
      <c r="H18160" t="s">
        <v>5944</v>
      </c>
    </row>
    <row r="18161" spans="1:8" x14ac:dyDescent="0.25">
      <c r="A18161" s="21" t="s">
        <v>2119</v>
      </c>
      <c r="B18161" s="25">
        <v>43501</v>
      </c>
      <c r="C18161" t="s">
        <v>21</v>
      </c>
      <c r="D18161" t="s">
        <v>5865</v>
      </c>
      <c r="E18161" s="26">
        <v>1200</v>
      </c>
      <c r="G18161" t="s">
        <v>5706</v>
      </c>
      <c r="H18161" t="s">
        <v>5944</v>
      </c>
    </row>
    <row r="18162" spans="1:8" x14ac:dyDescent="0.25">
      <c r="A18162" s="21" t="s">
        <v>2119</v>
      </c>
      <c r="B18162" s="25">
        <v>43502</v>
      </c>
      <c r="C18162" t="s">
        <v>1015</v>
      </c>
      <c r="D18162" t="s">
        <v>5943</v>
      </c>
      <c r="E18162" s="26">
        <v>250</v>
      </c>
      <c r="G18162" t="s">
        <v>2121</v>
      </c>
    </row>
    <row r="18163" spans="1:8" x14ac:dyDescent="0.25">
      <c r="A18163" s="21" t="s">
        <v>2119</v>
      </c>
      <c r="B18163" s="1">
        <v>43502</v>
      </c>
      <c r="C18163" t="s">
        <v>6</v>
      </c>
      <c r="D18163" t="s">
        <v>5904</v>
      </c>
      <c r="E18163"/>
      <c r="F18163" s="9">
        <v>372.14</v>
      </c>
      <c r="G18163" t="s">
        <v>5870</v>
      </c>
    </row>
    <row r="18164" spans="1:8" x14ac:dyDescent="0.25">
      <c r="A18164" s="21" t="s">
        <v>2119</v>
      </c>
      <c r="B18164" s="1">
        <v>43502</v>
      </c>
      <c r="C18164" t="s">
        <v>6</v>
      </c>
      <c r="D18164" t="s">
        <v>5906</v>
      </c>
      <c r="E18164"/>
      <c r="F18164" s="9">
        <v>1344.85</v>
      </c>
      <c r="G18164" t="s">
        <v>5870</v>
      </c>
    </row>
    <row r="18165" spans="1:8" x14ac:dyDescent="0.25">
      <c r="A18165" s="21" t="s">
        <v>2119</v>
      </c>
      <c r="B18165" s="25">
        <v>43502</v>
      </c>
      <c r="C18165" t="s">
        <v>6</v>
      </c>
      <c r="D18165" t="s">
        <v>3709</v>
      </c>
      <c r="F18165" s="26">
        <v>166.71</v>
      </c>
      <c r="G18165" t="s">
        <v>5705</v>
      </c>
    </row>
    <row r="18166" spans="1:8" x14ac:dyDescent="0.25">
      <c r="A18166" s="21" t="s">
        <v>2119</v>
      </c>
      <c r="B18166" s="1">
        <v>43502</v>
      </c>
      <c r="C18166" t="s">
        <v>1230</v>
      </c>
      <c r="D18166" t="s">
        <v>5905</v>
      </c>
      <c r="E18166"/>
      <c r="F18166" s="9">
        <v>341.14</v>
      </c>
      <c r="G18166" t="s">
        <v>5881</v>
      </c>
    </row>
    <row r="18167" spans="1:8" x14ac:dyDescent="0.25">
      <c r="A18167" s="21" t="s">
        <v>2119</v>
      </c>
      <c r="B18167" s="25">
        <v>43502</v>
      </c>
      <c r="C18167" t="s">
        <v>1015</v>
      </c>
      <c r="D18167" t="s">
        <v>1018</v>
      </c>
      <c r="E18167" s="26">
        <v>400</v>
      </c>
      <c r="G18167" t="s">
        <v>5706</v>
      </c>
    </row>
    <row r="18168" spans="1:8" x14ac:dyDescent="0.25">
      <c r="A18168" s="21" t="s">
        <v>2119</v>
      </c>
      <c r="B18168" s="25">
        <v>43502</v>
      </c>
      <c r="C18168" t="s">
        <v>1015</v>
      </c>
      <c r="D18168" t="s">
        <v>3507</v>
      </c>
      <c r="E18168" s="26">
        <v>2610</v>
      </c>
      <c r="G18168" t="s">
        <v>5603</v>
      </c>
    </row>
    <row r="18169" spans="1:8" x14ac:dyDescent="0.25">
      <c r="A18169" s="21" t="s">
        <v>2119</v>
      </c>
      <c r="B18169" s="25">
        <v>43502</v>
      </c>
      <c r="C18169" t="s">
        <v>1230</v>
      </c>
      <c r="D18169" t="s">
        <v>3709</v>
      </c>
      <c r="F18169" s="26">
        <v>102.79</v>
      </c>
      <c r="G18169" t="s">
        <v>5874</v>
      </c>
    </row>
    <row r="18170" spans="1:8" x14ac:dyDescent="0.25">
      <c r="A18170" s="21" t="s">
        <v>2119</v>
      </c>
      <c r="B18170" s="25">
        <v>43502</v>
      </c>
      <c r="C18170" t="s">
        <v>1230</v>
      </c>
      <c r="D18170" t="s">
        <v>3709</v>
      </c>
      <c r="F18170" s="26">
        <v>40.270000000000003</v>
      </c>
      <c r="G18170" t="s">
        <v>5874</v>
      </c>
    </row>
    <row r="18171" spans="1:8" x14ac:dyDescent="0.25">
      <c r="A18171" s="21" t="s">
        <v>2119</v>
      </c>
      <c r="B18171" s="1">
        <v>43503</v>
      </c>
      <c r="C18171" t="s">
        <v>1230</v>
      </c>
      <c r="D18171" t="s">
        <v>5912</v>
      </c>
      <c r="E18171"/>
      <c r="F18171" s="9">
        <v>476.86</v>
      </c>
      <c r="G18171" t="s">
        <v>2121</v>
      </c>
    </row>
    <row r="18172" spans="1:8" x14ac:dyDescent="0.25">
      <c r="A18172" s="21" t="s">
        <v>2119</v>
      </c>
      <c r="B18172" s="1">
        <v>43503</v>
      </c>
      <c r="C18172" t="s">
        <v>6</v>
      </c>
      <c r="D18172" t="s">
        <v>5907</v>
      </c>
      <c r="E18172"/>
      <c r="F18172" s="9">
        <v>15.53</v>
      </c>
      <c r="G18172" t="s">
        <v>5908</v>
      </c>
    </row>
    <row r="18173" spans="1:8" x14ac:dyDescent="0.25">
      <c r="A18173" s="21" t="s">
        <v>2119</v>
      </c>
      <c r="B18173" s="25">
        <v>43503</v>
      </c>
      <c r="C18173" t="s">
        <v>1015</v>
      </c>
      <c r="D18173" t="s">
        <v>255</v>
      </c>
      <c r="E18173" s="26">
        <v>362.75</v>
      </c>
      <c r="G18173" t="s">
        <v>5326</v>
      </c>
    </row>
    <row r="18174" spans="1:8" x14ac:dyDescent="0.25">
      <c r="A18174" s="21" t="s">
        <v>2119</v>
      </c>
      <c r="B18174" s="25">
        <v>43503</v>
      </c>
      <c r="C18174" t="s">
        <v>1015</v>
      </c>
      <c r="D18174" t="s">
        <v>1216</v>
      </c>
      <c r="E18174" s="26">
        <v>200</v>
      </c>
      <c r="G18174" t="s">
        <v>5705</v>
      </c>
    </row>
    <row r="18175" spans="1:8" x14ac:dyDescent="0.25">
      <c r="A18175" s="21" t="s">
        <v>2119</v>
      </c>
      <c r="B18175" s="1">
        <v>43503</v>
      </c>
      <c r="C18175" t="s">
        <v>1230</v>
      </c>
      <c r="D18175" t="s">
        <v>5910</v>
      </c>
      <c r="E18175"/>
      <c r="F18175" s="9">
        <v>3465.21</v>
      </c>
      <c r="G18175" t="s">
        <v>5695</v>
      </c>
    </row>
    <row r="18176" spans="1:8" x14ac:dyDescent="0.25">
      <c r="A18176" s="21" t="s">
        <v>2119</v>
      </c>
      <c r="B18176" s="25">
        <v>43503</v>
      </c>
      <c r="C18176" t="s">
        <v>6</v>
      </c>
      <c r="D18176" t="s">
        <v>216</v>
      </c>
      <c r="F18176" s="26">
        <v>115.52</v>
      </c>
      <c r="G18176" t="s">
        <v>5881</v>
      </c>
    </row>
    <row r="18177" spans="1:7" x14ac:dyDescent="0.25">
      <c r="A18177" s="21" t="s">
        <v>2119</v>
      </c>
      <c r="B18177" s="1">
        <v>43503</v>
      </c>
      <c r="C18177" t="s">
        <v>1230</v>
      </c>
      <c r="D18177" t="s">
        <v>5909</v>
      </c>
      <c r="E18177"/>
      <c r="F18177" s="9">
        <v>500.92</v>
      </c>
      <c r="G18177" t="s">
        <v>5618</v>
      </c>
    </row>
    <row r="18178" spans="1:7" x14ac:dyDescent="0.25">
      <c r="A18178" s="21" t="s">
        <v>2119</v>
      </c>
      <c r="B18178" s="1">
        <v>43503</v>
      </c>
      <c r="C18178" t="s">
        <v>1230</v>
      </c>
      <c r="D18178" t="s">
        <v>5913</v>
      </c>
      <c r="E18178"/>
      <c r="F18178" s="9">
        <v>489.01</v>
      </c>
      <c r="G18178" t="s">
        <v>5618</v>
      </c>
    </row>
    <row r="18179" spans="1:7" x14ac:dyDescent="0.25">
      <c r="A18179" s="21" t="s">
        <v>2119</v>
      </c>
      <c r="B18179" s="25">
        <v>43503</v>
      </c>
      <c r="C18179" t="s">
        <v>1015</v>
      </c>
      <c r="D18179" t="s">
        <v>255</v>
      </c>
      <c r="E18179" s="26">
        <v>1200</v>
      </c>
      <c r="G18179" t="s">
        <v>5618</v>
      </c>
    </row>
    <row r="18180" spans="1:7" x14ac:dyDescent="0.25">
      <c r="A18180" s="21" t="s">
        <v>2119</v>
      </c>
      <c r="B18180" s="1">
        <v>43503</v>
      </c>
      <c r="C18180" t="s">
        <v>1230</v>
      </c>
      <c r="D18180" t="s">
        <v>5911</v>
      </c>
      <c r="E18180"/>
      <c r="F18180" s="9">
        <v>602.17999999999995</v>
      </c>
      <c r="G18180" t="s">
        <v>5874</v>
      </c>
    </row>
    <row r="18181" spans="1:7" x14ac:dyDescent="0.25">
      <c r="A18181" s="21" t="s">
        <v>2119</v>
      </c>
      <c r="B18181" s="25">
        <v>43504</v>
      </c>
      <c r="C18181" t="s">
        <v>1015</v>
      </c>
      <c r="D18181" t="s">
        <v>947</v>
      </c>
      <c r="E18181" s="26">
        <v>1895</v>
      </c>
      <c r="G18181" t="s">
        <v>464</v>
      </c>
    </row>
    <row r="18182" spans="1:7" x14ac:dyDescent="0.25">
      <c r="A18182" s="21" t="s">
        <v>2119</v>
      </c>
      <c r="B18182" s="25">
        <v>43504</v>
      </c>
      <c r="C18182" t="s">
        <v>1015</v>
      </c>
      <c r="D18182" t="s">
        <v>947</v>
      </c>
      <c r="E18182" s="26">
        <v>1040</v>
      </c>
      <c r="G18182" t="s">
        <v>6073</v>
      </c>
    </row>
    <row r="18183" spans="1:7" x14ac:dyDescent="0.25">
      <c r="A18183" s="21" t="s">
        <v>2119</v>
      </c>
      <c r="B18183" s="25">
        <v>43504</v>
      </c>
      <c r="C18183" t="s">
        <v>1015</v>
      </c>
      <c r="D18183" t="s">
        <v>947</v>
      </c>
      <c r="E18183" s="26">
        <v>360</v>
      </c>
      <c r="G18183" t="s">
        <v>6073</v>
      </c>
    </row>
    <row r="18184" spans="1:7" x14ac:dyDescent="0.25">
      <c r="A18184" s="21" t="s">
        <v>2119</v>
      </c>
      <c r="B18184" s="25">
        <v>43504</v>
      </c>
      <c r="C18184" t="s">
        <v>21</v>
      </c>
      <c r="D18184" t="s">
        <v>553</v>
      </c>
      <c r="E18184" s="26">
        <v>2536</v>
      </c>
      <c r="G18184" t="s">
        <v>5940</v>
      </c>
    </row>
    <row r="18185" spans="1:7" x14ac:dyDescent="0.25">
      <c r="A18185" s="21" t="s">
        <v>2119</v>
      </c>
      <c r="B18185" s="25">
        <v>43504</v>
      </c>
      <c r="C18185" t="s">
        <v>1015</v>
      </c>
      <c r="D18185" t="s">
        <v>947</v>
      </c>
      <c r="E18185" s="26">
        <v>1760</v>
      </c>
      <c r="G18185" t="s">
        <v>5326</v>
      </c>
    </row>
    <row r="18186" spans="1:7" x14ac:dyDescent="0.25">
      <c r="A18186" s="21" t="s">
        <v>2119</v>
      </c>
      <c r="B18186" s="1">
        <v>43504</v>
      </c>
      <c r="C18186" t="s">
        <v>6</v>
      </c>
      <c r="D18186" t="s">
        <v>5916</v>
      </c>
      <c r="E18186"/>
      <c r="F18186" s="9">
        <v>191.41</v>
      </c>
      <c r="G18186" t="s">
        <v>5870</v>
      </c>
    </row>
    <row r="18187" spans="1:7" x14ac:dyDescent="0.25">
      <c r="A18187" s="21" t="s">
        <v>2119</v>
      </c>
      <c r="B18187" s="25">
        <v>43504</v>
      </c>
      <c r="C18187" t="s">
        <v>21</v>
      </c>
      <c r="D18187" t="s">
        <v>553</v>
      </c>
      <c r="E18187" s="26">
        <v>650</v>
      </c>
      <c r="G18187" t="s">
        <v>5857</v>
      </c>
    </row>
    <row r="18188" spans="1:7" x14ac:dyDescent="0.25">
      <c r="A18188" s="21" t="s">
        <v>2119</v>
      </c>
      <c r="B18188" s="1">
        <v>43504</v>
      </c>
      <c r="C18188" t="s">
        <v>6</v>
      </c>
      <c r="D18188" t="s">
        <v>5918</v>
      </c>
      <c r="E18188"/>
      <c r="F18188" s="9">
        <v>151.08000000000001</v>
      </c>
      <c r="G18188" t="s">
        <v>5705</v>
      </c>
    </row>
    <row r="18189" spans="1:7" x14ac:dyDescent="0.25">
      <c r="A18189" s="21" t="s">
        <v>2119</v>
      </c>
      <c r="B18189" s="25">
        <v>43504</v>
      </c>
      <c r="C18189" t="s">
        <v>21</v>
      </c>
      <c r="D18189" t="s">
        <v>2556</v>
      </c>
      <c r="E18189" s="26">
        <v>1200</v>
      </c>
      <c r="G18189" t="s">
        <v>5705</v>
      </c>
    </row>
    <row r="18190" spans="1:7" x14ac:dyDescent="0.25">
      <c r="A18190" s="21" t="s">
        <v>2119</v>
      </c>
      <c r="B18190" s="25">
        <v>43504</v>
      </c>
      <c r="C18190" t="s">
        <v>1015</v>
      </c>
      <c r="D18190" t="s">
        <v>947</v>
      </c>
      <c r="E18190" s="26">
        <v>960</v>
      </c>
      <c r="G18190" t="s">
        <v>5410</v>
      </c>
    </row>
    <row r="18191" spans="1:7" x14ac:dyDescent="0.25">
      <c r="A18191" s="21" t="s">
        <v>2119</v>
      </c>
      <c r="B18191" s="25">
        <v>43504</v>
      </c>
      <c r="C18191" t="s">
        <v>1015</v>
      </c>
      <c r="D18191" t="s">
        <v>947</v>
      </c>
      <c r="E18191" s="26">
        <v>360</v>
      </c>
      <c r="G18191" t="s">
        <v>5410</v>
      </c>
    </row>
    <row r="18192" spans="1:7" x14ac:dyDescent="0.25">
      <c r="A18192" s="21" t="s">
        <v>2119</v>
      </c>
      <c r="B18192" s="1">
        <v>43504</v>
      </c>
      <c r="C18192" t="s">
        <v>1230</v>
      </c>
      <c r="D18192" t="s">
        <v>5915</v>
      </c>
      <c r="E18192"/>
      <c r="F18192" s="9">
        <v>946.54</v>
      </c>
      <c r="G18192" t="s">
        <v>5881</v>
      </c>
    </row>
    <row r="18193" spans="1:8" x14ac:dyDescent="0.25">
      <c r="A18193" s="21" t="s">
        <v>2119</v>
      </c>
      <c r="B18193" s="1">
        <v>43504</v>
      </c>
      <c r="C18193" t="s">
        <v>1230</v>
      </c>
      <c r="D18193" t="s">
        <v>5917</v>
      </c>
      <c r="E18193"/>
      <c r="F18193" s="9">
        <v>57.21</v>
      </c>
      <c r="G18193" t="s">
        <v>5881</v>
      </c>
    </row>
    <row r="18194" spans="1:8" x14ac:dyDescent="0.25">
      <c r="A18194" s="21" t="s">
        <v>2119</v>
      </c>
      <c r="B18194" s="1">
        <v>43504</v>
      </c>
      <c r="C18194" t="s">
        <v>1230</v>
      </c>
      <c r="D18194" t="s">
        <v>5919</v>
      </c>
      <c r="E18194"/>
      <c r="F18194" s="9">
        <v>116.95</v>
      </c>
      <c r="G18194" t="s">
        <v>5881</v>
      </c>
      <c r="H18194" t="s">
        <v>5944</v>
      </c>
    </row>
    <row r="18195" spans="1:8" x14ac:dyDescent="0.25">
      <c r="A18195" s="21" t="s">
        <v>2119</v>
      </c>
      <c r="B18195" s="25">
        <v>43504</v>
      </c>
      <c r="C18195" t="s">
        <v>1015</v>
      </c>
      <c r="D18195" t="s">
        <v>4455</v>
      </c>
      <c r="E18195" s="26">
        <v>3500</v>
      </c>
      <c r="G18195" t="s">
        <v>5881</v>
      </c>
    </row>
    <row r="18196" spans="1:8" x14ac:dyDescent="0.25">
      <c r="A18196" s="21" t="s">
        <v>2119</v>
      </c>
      <c r="B18196" s="25">
        <v>43504</v>
      </c>
      <c r="C18196" t="s">
        <v>1015</v>
      </c>
      <c r="D18196" t="s">
        <v>947</v>
      </c>
      <c r="E18196" s="26">
        <v>1280</v>
      </c>
      <c r="G18196" t="s">
        <v>5706</v>
      </c>
    </row>
    <row r="18197" spans="1:8" x14ac:dyDescent="0.25">
      <c r="A18197" s="21" t="s">
        <v>2119</v>
      </c>
      <c r="B18197" s="1">
        <v>43504</v>
      </c>
      <c r="C18197" t="s">
        <v>1230</v>
      </c>
      <c r="D18197" t="s">
        <v>5914</v>
      </c>
      <c r="E18197"/>
      <c r="F18197" s="9">
        <v>787.83</v>
      </c>
      <c r="G18197" t="s">
        <v>5874</v>
      </c>
    </row>
    <row r="18198" spans="1:8" x14ac:dyDescent="0.25">
      <c r="A18198" s="21" t="s">
        <v>2119</v>
      </c>
      <c r="B18198" s="25">
        <v>43504</v>
      </c>
      <c r="C18198" t="s">
        <v>1015</v>
      </c>
      <c r="D18198" t="s">
        <v>947</v>
      </c>
      <c r="E18198" s="26">
        <v>1000</v>
      </c>
      <c r="G18198" t="s">
        <v>5424</v>
      </c>
    </row>
    <row r="18199" spans="1:8" x14ac:dyDescent="0.25">
      <c r="A18199" s="21" t="s">
        <v>2119</v>
      </c>
      <c r="B18199" s="25">
        <v>43504</v>
      </c>
      <c r="C18199" t="s">
        <v>1015</v>
      </c>
      <c r="D18199" t="s">
        <v>947</v>
      </c>
      <c r="E18199" s="26">
        <v>1450</v>
      </c>
      <c r="G18199" t="s">
        <v>4974</v>
      </c>
    </row>
    <row r="18200" spans="1:8" x14ac:dyDescent="0.25">
      <c r="A18200" s="21" t="s">
        <v>2119</v>
      </c>
      <c r="B18200" s="25">
        <v>43504</v>
      </c>
      <c r="C18200" t="s">
        <v>1015</v>
      </c>
      <c r="D18200" t="s">
        <v>947</v>
      </c>
      <c r="E18200" s="26">
        <v>1450</v>
      </c>
      <c r="G18200" t="s">
        <v>5744</v>
      </c>
    </row>
    <row r="18201" spans="1:8" x14ac:dyDescent="0.25">
      <c r="A18201" s="21" t="s">
        <v>2119</v>
      </c>
      <c r="B18201" s="1">
        <v>43505</v>
      </c>
      <c r="C18201" t="s">
        <v>6</v>
      </c>
      <c r="D18201" t="s">
        <v>5921</v>
      </c>
      <c r="E18201"/>
      <c r="F18201" s="9">
        <v>101.48</v>
      </c>
      <c r="G18201" t="s">
        <v>1666</v>
      </c>
    </row>
    <row r="18202" spans="1:8" x14ac:dyDescent="0.25">
      <c r="A18202" s="21" t="s">
        <v>2119</v>
      </c>
      <c r="B18202" s="1">
        <v>43505</v>
      </c>
      <c r="C18202" t="s">
        <v>6</v>
      </c>
      <c r="D18202" t="s">
        <v>5920</v>
      </c>
      <c r="E18202"/>
      <c r="F18202" s="9">
        <v>152.69</v>
      </c>
      <c r="G18202" t="s">
        <v>5870</v>
      </c>
    </row>
    <row r="18203" spans="1:8" x14ac:dyDescent="0.25">
      <c r="A18203" s="21" t="s">
        <v>2119</v>
      </c>
      <c r="B18203" s="1">
        <v>43505</v>
      </c>
      <c r="C18203" t="s">
        <v>1230</v>
      </c>
      <c r="D18203" t="s">
        <v>5922</v>
      </c>
      <c r="E18203"/>
      <c r="F18203" s="9">
        <v>44.86</v>
      </c>
      <c r="G18203" t="s">
        <v>5874</v>
      </c>
    </row>
    <row r="18204" spans="1:8" x14ac:dyDescent="0.25">
      <c r="A18204" s="21" t="s">
        <v>2119</v>
      </c>
      <c r="B18204" s="1">
        <v>43507</v>
      </c>
      <c r="C18204" t="s">
        <v>6</v>
      </c>
      <c r="D18204" t="s">
        <v>5924</v>
      </c>
      <c r="E18204"/>
      <c r="F18204" s="9">
        <v>1113.1500000000001</v>
      </c>
      <c r="G18204" t="s">
        <v>5940</v>
      </c>
    </row>
    <row r="18205" spans="1:8" x14ac:dyDescent="0.25">
      <c r="A18205" s="21" t="s">
        <v>2119</v>
      </c>
      <c r="B18205" s="25">
        <v>43507</v>
      </c>
      <c r="C18205" t="s">
        <v>1015</v>
      </c>
      <c r="D18205" t="s">
        <v>1216</v>
      </c>
      <c r="E18205" s="26">
        <v>655</v>
      </c>
      <c r="G18205" t="s">
        <v>5940</v>
      </c>
    </row>
    <row r="18206" spans="1:8" x14ac:dyDescent="0.25">
      <c r="A18206" s="21" t="s">
        <v>2119</v>
      </c>
      <c r="B18206" s="25">
        <v>43507</v>
      </c>
      <c r="C18206" t="s">
        <v>1015</v>
      </c>
      <c r="D18206" t="s">
        <v>924</v>
      </c>
      <c r="E18206" s="26">
        <v>3700</v>
      </c>
      <c r="G18206" t="s">
        <v>337</v>
      </c>
    </row>
    <row r="18207" spans="1:8" x14ac:dyDescent="0.25">
      <c r="A18207" s="21" t="s">
        <v>2119</v>
      </c>
      <c r="B18207" s="1">
        <v>43507</v>
      </c>
      <c r="C18207" t="s">
        <v>6</v>
      </c>
      <c r="D18207" t="s">
        <v>5925</v>
      </c>
      <c r="E18207"/>
      <c r="F18207" s="9">
        <v>123.22</v>
      </c>
      <c r="G18207" t="s">
        <v>5870</v>
      </c>
    </row>
    <row r="18208" spans="1:8" x14ac:dyDescent="0.25">
      <c r="A18208" s="21" t="s">
        <v>2119</v>
      </c>
      <c r="B18208" s="1">
        <v>43507</v>
      </c>
      <c r="C18208" t="s">
        <v>6</v>
      </c>
      <c r="D18208" t="s">
        <v>5927</v>
      </c>
      <c r="E18208"/>
      <c r="F18208" s="9">
        <v>77.25</v>
      </c>
      <c r="G18208" t="s">
        <v>5870</v>
      </c>
    </row>
    <row r="18209" spans="1:7" x14ac:dyDescent="0.25">
      <c r="A18209" s="21" t="s">
        <v>2119</v>
      </c>
      <c r="B18209" s="25">
        <v>43507</v>
      </c>
      <c r="C18209" t="s">
        <v>1015</v>
      </c>
      <c r="D18209" t="s">
        <v>46</v>
      </c>
      <c r="E18209" s="26">
        <v>1600</v>
      </c>
      <c r="G18209" t="s">
        <v>5870</v>
      </c>
    </row>
    <row r="18210" spans="1:7" x14ac:dyDescent="0.25">
      <c r="A18210" s="21" t="s">
        <v>2119</v>
      </c>
      <c r="B18210" s="25">
        <v>43507</v>
      </c>
      <c r="C18210" t="s">
        <v>21</v>
      </c>
      <c r="D18210" t="s">
        <v>3507</v>
      </c>
      <c r="E18210" s="26">
        <v>3030</v>
      </c>
      <c r="G18210" t="s">
        <v>5705</v>
      </c>
    </row>
    <row r="18211" spans="1:7" x14ac:dyDescent="0.25">
      <c r="A18211" s="21" t="s">
        <v>2119</v>
      </c>
      <c r="B18211" s="25">
        <v>43507</v>
      </c>
      <c r="C18211" t="s">
        <v>1015</v>
      </c>
      <c r="D18211" t="s">
        <v>1382</v>
      </c>
      <c r="E18211" s="26">
        <v>10000</v>
      </c>
      <c r="G18211" t="s">
        <v>5881</v>
      </c>
    </row>
    <row r="18212" spans="1:7" x14ac:dyDescent="0.25">
      <c r="A18212" s="21" t="s">
        <v>2119</v>
      </c>
      <c r="B18212" s="25">
        <v>43507</v>
      </c>
      <c r="C18212" t="s">
        <v>1015</v>
      </c>
      <c r="D18212" t="s">
        <v>1382</v>
      </c>
      <c r="E18212" s="26">
        <v>2000</v>
      </c>
      <c r="G18212" t="s">
        <v>5881</v>
      </c>
    </row>
    <row r="18213" spans="1:7" x14ac:dyDescent="0.25">
      <c r="A18213" s="21" t="s">
        <v>2119</v>
      </c>
      <c r="B18213" s="25">
        <v>43507</v>
      </c>
      <c r="C18213" t="s">
        <v>1015</v>
      </c>
      <c r="D18213" t="s">
        <v>1382</v>
      </c>
      <c r="E18213" s="26">
        <v>5000</v>
      </c>
      <c r="G18213" t="s">
        <v>5881</v>
      </c>
    </row>
    <row r="18214" spans="1:7" x14ac:dyDescent="0.25">
      <c r="A18214" s="21" t="s">
        <v>2119</v>
      </c>
      <c r="B18214" s="1">
        <v>43507</v>
      </c>
      <c r="C18214" t="s">
        <v>6</v>
      </c>
      <c r="D18214" t="s">
        <v>5923</v>
      </c>
      <c r="E18214"/>
      <c r="F18214" s="9">
        <v>379.51</v>
      </c>
      <c r="G18214" t="s">
        <v>5876</v>
      </c>
    </row>
    <row r="18215" spans="1:7" x14ac:dyDescent="0.25">
      <c r="A18215" s="21" t="s">
        <v>2119</v>
      </c>
      <c r="B18215" s="25">
        <v>43507</v>
      </c>
      <c r="C18215" t="s">
        <v>1015</v>
      </c>
      <c r="D18215" t="s">
        <v>40</v>
      </c>
      <c r="E18215" s="26">
        <v>4665</v>
      </c>
      <c r="G18215" t="s">
        <v>5618</v>
      </c>
    </row>
    <row r="18216" spans="1:7" x14ac:dyDescent="0.25">
      <c r="A18216" s="21" t="s">
        <v>2119</v>
      </c>
      <c r="B18216" s="25">
        <v>43507</v>
      </c>
      <c r="C18216" t="s">
        <v>1015</v>
      </c>
      <c r="D18216" t="s">
        <v>3504</v>
      </c>
      <c r="E18216" s="26">
        <v>4500</v>
      </c>
      <c r="G18216" t="s">
        <v>5618</v>
      </c>
    </row>
    <row r="18217" spans="1:7" x14ac:dyDescent="0.25">
      <c r="A18217" s="21" t="s">
        <v>2119</v>
      </c>
      <c r="B18217" s="25">
        <v>43507</v>
      </c>
      <c r="C18217" t="s">
        <v>1015</v>
      </c>
      <c r="D18217" t="s">
        <v>848</v>
      </c>
      <c r="E18217" s="26">
        <v>200</v>
      </c>
      <c r="G18217" t="s">
        <v>5706</v>
      </c>
    </row>
    <row r="18218" spans="1:7" x14ac:dyDescent="0.25">
      <c r="A18218" s="21" t="s">
        <v>2119</v>
      </c>
      <c r="B18218" s="1">
        <v>43507</v>
      </c>
      <c r="C18218" t="s">
        <v>1230</v>
      </c>
      <c r="D18218" t="s">
        <v>5926</v>
      </c>
      <c r="E18218"/>
      <c r="F18218" s="9">
        <v>1913.77</v>
      </c>
      <c r="G18218" t="s">
        <v>5603</v>
      </c>
    </row>
    <row r="18219" spans="1:7" x14ac:dyDescent="0.25">
      <c r="A18219" s="21" t="s">
        <v>2119</v>
      </c>
      <c r="B18219" s="25">
        <v>43507</v>
      </c>
      <c r="C18219" t="s">
        <v>1015</v>
      </c>
      <c r="D18219" t="s">
        <v>40</v>
      </c>
      <c r="E18219" s="26">
        <v>5565</v>
      </c>
      <c r="G18219" t="s">
        <v>5874</v>
      </c>
    </row>
    <row r="18220" spans="1:7" x14ac:dyDescent="0.25">
      <c r="A18220" s="21" t="s">
        <v>2119</v>
      </c>
      <c r="B18220" s="1">
        <v>43508</v>
      </c>
      <c r="C18220" t="s">
        <v>6</v>
      </c>
      <c r="D18220" t="s">
        <v>5929</v>
      </c>
      <c r="E18220"/>
      <c r="F18220" s="9">
        <v>1913.77</v>
      </c>
      <c r="G18220" t="s">
        <v>5940</v>
      </c>
    </row>
    <row r="18221" spans="1:7" x14ac:dyDescent="0.25">
      <c r="A18221" s="21" t="s">
        <v>2119</v>
      </c>
      <c r="B18221" s="25">
        <v>43508</v>
      </c>
      <c r="C18221" t="s">
        <v>21</v>
      </c>
      <c r="D18221" t="s">
        <v>40</v>
      </c>
      <c r="E18221" s="26">
        <v>445</v>
      </c>
      <c r="G18221" t="s">
        <v>5940</v>
      </c>
    </row>
    <row r="18222" spans="1:7" x14ac:dyDescent="0.25">
      <c r="A18222" s="21" t="s">
        <v>2119</v>
      </c>
      <c r="B18222" s="1">
        <v>43508</v>
      </c>
      <c r="C18222" t="s">
        <v>1230</v>
      </c>
      <c r="D18222" t="s">
        <v>5930</v>
      </c>
      <c r="E18222"/>
      <c r="F18222" s="9">
        <v>98.49</v>
      </c>
      <c r="G18222" t="s">
        <v>5931</v>
      </c>
    </row>
    <row r="18223" spans="1:7" x14ac:dyDescent="0.25">
      <c r="A18223" s="21" t="s">
        <v>2119</v>
      </c>
      <c r="B18223" s="25">
        <v>43508</v>
      </c>
      <c r="C18223" t="s">
        <v>21</v>
      </c>
      <c r="D18223" t="s">
        <v>40</v>
      </c>
      <c r="E18223" s="26">
        <v>180</v>
      </c>
      <c r="G18223" t="s">
        <v>68</v>
      </c>
    </row>
    <row r="18224" spans="1:7" x14ac:dyDescent="0.25">
      <c r="A18224" s="21" t="s">
        <v>2119</v>
      </c>
      <c r="B18224" s="1">
        <v>43508</v>
      </c>
      <c r="C18224" t="s">
        <v>1230</v>
      </c>
      <c r="D18224" t="s">
        <v>5928</v>
      </c>
      <c r="E18224"/>
      <c r="F18224" s="9">
        <v>125.15</v>
      </c>
      <c r="G18224" t="s">
        <v>5881</v>
      </c>
    </row>
    <row r="18225" spans="1:7" x14ac:dyDescent="0.25">
      <c r="A18225" s="21" t="s">
        <v>2119</v>
      </c>
      <c r="B18225" s="1">
        <v>43508</v>
      </c>
      <c r="C18225" t="s">
        <v>1230</v>
      </c>
      <c r="D18225" t="s">
        <v>5932</v>
      </c>
      <c r="E18225"/>
      <c r="F18225" s="9">
        <v>336.6</v>
      </c>
      <c r="G18225" t="s">
        <v>5618</v>
      </c>
    </row>
    <row r="18226" spans="1:7" x14ac:dyDescent="0.25">
      <c r="A18226" s="21" t="s">
        <v>2119</v>
      </c>
      <c r="B18226" s="1">
        <v>43508</v>
      </c>
      <c r="C18226">
        <v>3014551503</v>
      </c>
      <c r="D18226" t="s">
        <v>5839</v>
      </c>
      <c r="E18226"/>
      <c r="F18226" s="9">
        <v>-111.49</v>
      </c>
      <c r="G18226" t="s">
        <v>5874</v>
      </c>
    </row>
    <row r="18227" spans="1:7" x14ac:dyDescent="0.25">
      <c r="A18227" s="21" t="s">
        <v>2119</v>
      </c>
      <c r="B18227" s="25">
        <v>43509</v>
      </c>
      <c r="C18227" t="s">
        <v>6</v>
      </c>
      <c r="D18227" t="s">
        <v>3709</v>
      </c>
      <c r="F18227" s="26">
        <v>259.95999999999998</v>
      </c>
      <c r="G18227" t="s">
        <v>5940</v>
      </c>
    </row>
    <row r="18228" spans="1:7" x14ac:dyDescent="0.25">
      <c r="A18228" s="21" t="s">
        <v>2119</v>
      </c>
      <c r="B18228" s="25">
        <v>43509</v>
      </c>
      <c r="C18228" t="s">
        <v>6</v>
      </c>
      <c r="D18228" t="s">
        <v>3709</v>
      </c>
      <c r="F18228" s="26">
        <v>65.150000000000006</v>
      </c>
      <c r="G18228" t="s">
        <v>5940</v>
      </c>
    </row>
    <row r="18229" spans="1:7" x14ac:dyDescent="0.25">
      <c r="A18229" s="21" t="s">
        <v>2119</v>
      </c>
      <c r="B18229" s="1">
        <v>43509</v>
      </c>
      <c r="C18229" t="s">
        <v>6</v>
      </c>
      <c r="D18229" t="s">
        <v>5933</v>
      </c>
      <c r="E18229"/>
      <c r="F18229" s="9">
        <v>492.88</v>
      </c>
      <c r="G18229" t="s">
        <v>5870</v>
      </c>
    </row>
    <row r="18230" spans="1:7" x14ac:dyDescent="0.25">
      <c r="A18230" s="21" t="s">
        <v>2119</v>
      </c>
      <c r="B18230" s="25">
        <v>43509</v>
      </c>
      <c r="C18230" t="s">
        <v>1015</v>
      </c>
      <c r="D18230" t="s">
        <v>4455</v>
      </c>
      <c r="E18230" s="26">
        <v>2000</v>
      </c>
      <c r="G18230" t="s">
        <v>5881</v>
      </c>
    </row>
    <row r="18231" spans="1:7" x14ac:dyDescent="0.25">
      <c r="A18231" s="21" t="s">
        <v>2119</v>
      </c>
      <c r="B18231" s="25">
        <v>43509</v>
      </c>
      <c r="C18231" t="s">
        <v>1015</v>
      </c>
      <c r="D18231" t="s">
        <v>2675</v>
      </c>
      <c r="E18231" s="26">
        <v>1400</v>
      </c>
      <c r="G18231" t="s">
        <v>5618</v>
      </c>
    </row>
    <row r="18232" spans="1:7" x14ac:dyDescent="0.25">
      <c r="A18232" s="21" t="s">
        <v>2119</v>
      </c>
      <c r="B18232" s="25">
        <v>43509</v>
      </c>
      <c r="C18232" t="s">
        <v>1230</v>
      </c>
      <c r="D18232" t="s">
        <v>3709</v>
      </c>
      <c r="F18232" s="26">
        <v>495.72</v>
      </c>
      <c r="G18232" t="s">
        <v>5618</v>
      </c>
    </row>
    <row r="18233" spans="1:7" x14ac:dyDescent="0.25">
      <c r="A18233" s="21" t="s">
        <v>2119</v>
      </c>
      <c r="B18233" s="25">
        <v>43509</v>
      </c>
      <c r="C18233" t="s">
        <v>1230</v>
      </c>
      <c r="D18233" t="s">
        <v>3709</v>
      </c>
      <c r="F18233" s="26">
        <v>358.8</v>
      </c>
      <c r="G18233" t="s">
        <v>5618</v>
      </c>
    </row>
    <row r="18234" spans="1:7" x14ac:dyDescent="0.25">
      <c r="A18234" s="21" t="s">
        <v>2119</v>
      </c>
      <c r="B18234" s="25">
        <v>43509</v>
      </c>
      <c r="C18234" t="s">
        <v>1015</v>
      </c>
      <c r="D18234" t="s">
        <v>2675</v>
      </c>
      <c r="E18234" s="26">
        <v>300</v>
      </c>
      <c r="G18234" t="s">
        <v>5706</v>
      </c>
    </row>
    <row r="18235" spans="1:7" x14ac:dyDescent="0.25">
      <c r="A18235" s="21" t="s">
        <v>2119</v>
      </c>
      <c r="B18235" s="25">
        <v>43509</v>
      </c>
      <c r="C18235" t="s">
        <v>1015</v>
      </c>
      <c r="D18235" t="s">
        <v>4455</v>
      </c>
      <c r="E18235" s="26">
        <v>4000</v>
      </c>
      <c r="G18235" t="s">
        <v>5874</v>
      </c>
    </row>
    <row r="18236" spans="1:7" x14ac:dyDescent="0.25">
      <c r="A18236" s="21" t="s">
        <v>2119</v>
      </c>
      <c r="B18236" s="1">
        <v>43510</v>
      </c>
      <c r="C18236" t="s">
        <v>6</v>
      </c>
      <c r="D18236" t="s">
        <v>5934</v>
      </c>
      <c r="E18236"/>
      <c r="F18236" s="9">
        <v>545.62</v>
      </c>
      <c r="G18236" t="s">
        <v>5870</v>
      </c>
    </row>
    <row r="18237" spans="1:7" x14ac:dyDescent="0.25">
      <c r="A18237" s="21" t="s">
        <v>2119</v>
      </c>
      <c r="B18237" s="1">
        <v>43510</v>
      </c>
      <c r="C18237" t="s">
        <v>6</v>
      </c>
      <c r="D18237" t="s">
        <v>5935</v>
      </c>
      <c r="E18237"/>
      <c r="F18237" s="9">
        <v>50.38</v>
      </c>
      <c r="G18237" t="s">
        <v>5705</v>
      </c>
    </row>
    <row r="18238" spans="1:7" x14ac:dyDescent="0.25">
      <c r="A18238" s="21" t="s">
        <v>2119</v>
      </c>
      <c r="B18238" s="1">
        <v>43510</v>
      </c>
      <c r="C18238" t="s">
        <v>6</v>
      </c>
      <c r="D18238" t="s">
        <v>5938</v>
      </c>
      <c r="E18238"/>
      <c r="F18238" s="9">
        <v>2577.7399999999998</v>
      </c>
      <c r="G18238" t="s">
        <v>5705</v>
      </c>
    </row>
    <row r="18239" spans="1:7" x14ac:dyDescent="0.25">
      <c r="A18239" s="21" t="s">
        <v>2119</v>
      </c>
      <c r="B18239" s="25">
        <v>43510</v>
      </c>
      <c r="C18239" t="s">
        <v>1015</v>
      </c>
      <c r="D18239" t="s">
        <v>1018</v>
      </c>
      <c r="E18239" s="26">
        <v>400</v>
      </c>
      <c r="G18239" t="s">
        <v>5705</v>
      </c>
    </row>
    <row r="18240" spans="1:7" x14ac:dyDescent="0.25">
      <c r="A18240" s="21" t="s">
        <v>2119</v>
      </c>
      <c r="B18240" s="25">
        <v>43510</v>
      </c>
      <c r="C18240" t="s">
        <v>6</v>
      </c>
      <c r="D18240" t="s">
        <v>3709</v>
      </c>
      <c r="F18240" s="26">
        <v>62.01</v>
      </c>
      <c r="G18240" t="s">
        <v>5705</v>
      </c>
    </row>
    <row r="18241" spans="1:7" x14ac:dyDescent="0.25">
      <c r="A18241" s="21" t="s">
        <v>2119</v>
      </c>
      <c r="B18241" s="1">
        <v>43510</v>
      </c>
      <c r="C18241" t="s">
        <v>1230</v>
      </c>
      <c r="D18241" t="s">
        <v>5936</v>
      </c>
      <c r="E18241"/>
      <c r="F18241" s="9">
        <v>855.08</v>
      </c>
      <c r="G18241" t="s">
        <v>5881</v>
      </c>
    </row>
    <row r="18242" spans="1:7" x14ac:dyDescent="0.25">
      <c r="A18242" s="21" t="s">
        <v>2119</v>
      </c>
      <c r="B18242" s="1">
        <v>43510</v>
      </c>
      <c r="C18242" t="s">
        <v>1230</v>
      </c>
      <c r="D18242" t="s">
        <v>5937</v>
      </c>
      <c r="E18242"/>
      <c r="F18242" s="9">
        <v>60.74</v>
      </c>
      <c r="G18242" t="s">
        <v>5618</v>
      </c>
    </row>
    <row r="18243" spans="1:7" x14ac:dyDescent="0.25">
      <c r="A18243" s="21" t="s">
        <v>2119</v>
      </c>
      <c r="B18243" s="1">
        <v>43510</v>
      </c>
      <c r="C18243" t="s">
        <v>1230</v>
      </c>
      <c r="D18243" t="s">
        <v>5939</v>
      </c>
      <c r="E18243"/>
      <c r="F18243" s="9">
        <v>184.49</v>
      </c>
      <c r="G18243" t="s">
        <v>5618</v>
      </c>
    </row>
    <row r="18244" spans="1:7" x14ac:dyDescent="0.25">
      <c r="A18244" s="21" t="s">
        <v>2119</v>
      </c>
      <c r="B18244" s="25">
        <v>43510</v>
      </c>
      <c r="C18244" t="s">
        <v>21</v>
      </c>
      <c r="D18244" t="s">
        <v>40</v>
      </c>
      <c r="E18244" s="26">
        <v>1200</v>
      </c>
      <c r="G18244" t="s">
        <v>5870</v>
      </c>
    </row>
    <row r="18245" spans="1:7" x14ac:dyDescent="0.25">
      <c r="A18245" s="21" t="s">
        <v>2119</v>
      </c>
      <c r="B18245" s="1">
        <v>43511</v>
      </c>
      <c r="C18245" t="s">
        <v>6</v>
      </c>
      <c r="D18245" t="s">
        <v>5946</v>
      </c>
      <c r="E18245"/>
      <c r="F18245" s="9">
        <v>259.14</v>
      </c>
      <c r="G18245" t="s">
        <v>5870</v>
      </c>
    </row>
    <row r="18246" spans="1:7" x14ac:dyDescent="0.25">
      <c r="A18246" s="21" t="s">
        <v>2119</v>
      </c>
      <c r="B18246" s="1">
        <v>43511</v>
      </c>
      <c r="C18246" t="s">
        <v>1230</v>
      </c>
      <c r="D18246" t="s">
        <v>5947</v>
      </c>
      <c r="E18246"/>
      <c r="F18246" s="9">
        <v>77.73</v>
      </c>
      <c r="G18246" t="s">
        <v>5881</v>
      </c>
    </row>
    <row r="18247" spans="1:7" x14ac:dyDescent="0.25">
      <c r="A18247" s="21" t="s">
        <v>2119</v>
      </c>
      <c r="B18247" s="1">
        <v>43511</v>
      </c>
      <c r="C18247" t="s">
        <v>1230</v>
      </c>
      <c r="D18247" t="s">
        <v>5948</v>
      </c>
      <c r="E18247"/>
      <c r="F18247" s="9">
        <v>1288.93</v>
      </c>
      <c r="G18247" t="s">
        <v>5618</v>
      </c>
    </row>
    <row r="18248" spans="1:7" x14ac:dyDescent="0.25">
      <c r="A18248" s="21" t="s">
        <v>2119</v>
      </c>
      <c r="B18248" s="1">
        <v>43511</v>
      </c>
      <c r="C18248" t="s">
        <v>1230</v>
      </c>
      <c r="D18248" t="s">
        <v>5949</v>
      </c>
      <c r="E18248"/>
      <c r="F18248" s="9">
        <v>59.49</v>
      </c>
      <c r="G18248" t="s">
        <v>5618</v>
      </c>
    </row>
    <row r="18249" spans="1:7" x14ac:dyDescent="0.25">
      <c r="A18249" s="21" t="s">
        <v>2119</v>
      </c>
      <c r="B18249" s="1">
        <v>43512</v>
      </c>
      <c r="C18249" t="s">
        <v>1230</v>
      </c>
      <c r="D18249" t="s">
        <v>5950</v>
      </c>
      <c r="E18249"/>
      <c r="F18249" s="9">
        <v>863.04</v>
      </c>
      <c r="G18249" t="s">
        <v>5881</v>
      </c>
    </row>
    <row r="18250" spans="1:7" x14ac:dyDescent="0.25">
      <c r="A18250" s="21" t="s">
        <v>2119</v>
      </c>
      <c r="B18250" s="1">
        <v>43512</v>
      </c>
      <c r="C18250" t="s">
        <v>6</v>
      </c>
      <c r="D18250" t="s">
        <v>5951</v>
      </c>
      <c r="E18250"/>
      <c r="F18250" s="9">
        <v>630.54999999999995</v>
      </c>
      <c r="G18250" t="s">
        <v>5827</v>
      </c>
    </row>
    <row r="18251" spans="1:7" x14ac:dyDescent="0.25">
      <c r="A18251" s="21" t="s">
        <v>2119</v>
      </c>
      <c r="B18251" s="1">
        <v>43512</v>
      </c>
      <c r="C18251" t="s">
        <v>1230</v>
      </c>
      <c r="D18251" t="s">
        <v>5952</v>
      </c>
      <c r="E18251"/>
      <c r="F18251" s="9">
        <v>79.22</v>
      </c>
      <c r="G18251" t="s">
        <v>5618</v>
      </c>
    </row>
    <row r="18252" spans="1:7" x14ac:dyDescent="0.25">
      <c r="A18252" s="21" t="s">
        <v>2119</v>
      </c>
      <c r="B18252" s="1">
        <v>43512</v>
      </c>
      <c r="C18252" t="s">
        <v>1230</v>
      </c>
      <c r="D18252" t="s">
        <v>5953</v>
      </c>
      <c r="E18252"/>
      <c r="F18252" s="9">
        <v>210.18</v>
      </c>
      <c r="G18252" t="s">
        <v>5618</v>
      </c>
    </row>
    <row r="18253" spans="1:7" x14ac:dyDescent="0.25">
      <c r="A18253" s="21" t="s">
        <v>2119</v>
      </c>
      <c r="B18253" s="1">
        <v>43512</v>
      </c>
      <c r="C18253" t="s">
        <v>1230</v>
      </c>
      <c r="D18253" t="s">
        <v>5954</v>
      </c>
      <c r="E18253"/>
      <c r="F18253" s="9">
        <v>647.02</v>
      </c>
      <c r="G18253" t="s">
        <v>5881</v>
      </c>
    </row>
    <row r="18254" spans="1:7" x14ac:dyDescent="0.25">
      <c r="A18254" s="21" t="s">
        <v>2119</v>
      </c>
      <c r="B18254" s="1">
        <v>43512</v>
      </c>
      <c r="C18254" t="s">
        <v>6</v>
      </c>
      <c r="D18254" t="s">
        <v>5955</v>
      </c>
      <c r="E18254"/>
      <c r="F18254" s="9">
        <v>184.19</v>
      </c>
      <c r="G18254" t="s">
        <v>5870</v>
      </c>
    </row>
    <row r="18255" spans="1:7" x14ac:dyDescent="0.25">
      <c r="A18255" s="21" t="s">
        <v>2119</v>
      </c>
      <c r="B18255" s="1">
        <v>43515</v>
      </c>
      <c r="C18255" t="s">
        <v>6</v>
      </c>
      <c r="D18255" t="s">
        <v>5956</v>
      </c>
      <c r="E18255"/>
      <c r="F18255" s="9">
        <v>348.38</v>
      </c>
      <c r="G18255" t="s">
        <v>5870</v>
      </c>
    </row>
    <row r="18256" spans="1:7" x14ac:dyDescent="0.25">
      <c r="A18256" s="21" t="s">
        <v>2119</v>
      </c>
      <c r="B18256" s="1">
        <v>43515</v>
      </c>
      <c r="C18256" t="s">
        <v>1230</v>
      </c>
      <c r="D18256" t="s">
        <v>5957</v>
      </c>
      <c r="E18256"/>
      <c r="F18256" s="9">
        <v>217.15</v>
      </c>
      <c r="G18256" t="s">
        <v>5881</v>
      </c>
    </row>
    <row r="18257" spans="1:9" x14ac:dyDescent="0.25">
      <c r="A18257" s="21" t="s">
        <v>2119</v>
      </c>
      <c r="B18257" s="1">
        <v>43515</v>
      </c>
      <c r="C18257" t="s">
        <v>6</v>
      </c>
      <c r="D18257" t="s">
        <v>5958</v>
      </c>
      <c r="E18257"/>
      <c r="F18257" s="9">
        <v>76.64</v>
      </c>
      <c r="G18257" t="s">
        <v>5870</v>
      </c>
    </row>
    <row r="18258" spans="1:9" x14ac:dyDescent="0.25">
      <c r="A18258" s="21" t="s">
        <v>2119</v>
      </c>
      <c r="B18258" s="1">
        <v>43515</v>
      </c>
      <c r="C18258" t="s">
        <v>6</v>
      </c>
      <c r="D18258" t="s">
        <v>5959</v>
      </c>
      <c r="E18258"/>
      <c r="F18258" s="9">
        <v>398.78</v>
      </c>
      <c r="G18258" t="s">
        <v>5870</v>
      </c>
    </row>
    <row r="18259" spans="1:9" x14ac:dyDescent="0.25">
      <c r="A18259" s="21" t="s">
        <v>2119</v>
      </c>
      <c r="B18259" s="1">
        <v>43515</v>
      </c>
      <c r="C18259" t="s">
        <v>1230</v>
      </c>
      <c r="D18259" t="s">
        <v>5960</v>
      </c>
      <c r="E18259"/>
      <c r="F18259" s="9">
        <v>1450.03</v>
      </c>
      <c r="G18259" t="s">
        <v>5881</v>
      </c>
      <c r="I18259" s="21">
        <f>79444-78804</f>
        <v>640</v>
      </c>
    </row>
    <row r="18260" spans="1:9" x14ac:dyDescent="0.25">
      <c r="A18260" s="21" t="s">
        <v>2119</v>
      </c>
      <c r="B18260" s="25">
        <v>43515</v>
      </c>
      <c r="C18260" t="s">
        <v>1015</v>
      </c>
      <c r="D18260" t="s">
        <v>40</v>
      </c>
      <c r="E18260" s="26">
        <v>5470</v>
      </c>
      <c r="G18260" t="s">
        <v>5618</v>
      </c>
    </row>
    <row r="18261" spans="1:9" x14ac:dyDescent="0.25">
      <c r="A18261" s="21" t="s">
        <v>2119</v>
      </c>
      <c r="B18261" s="25">
        <v>43515</v>
      </c>
      <c r="C18261" t="s">
        <v>1015</v>
      </c>
      <c r="D18261" t="s">
        <v>40</v>
      </c>
      <c r="E18261" s="26">
        <v>2070</v>
      </c>
      <c r="G18261" t="s">
        <v>5874</v>
      </c>
    </row>
    <row r="18262" spans="1:9" x14ac:dyDescent="0.25">
      <c r="A18262" s="21" t="s">
        <v>2119</v>
      </c>
      <c r="B18262" s="25">
        <v>43515</v>
      </c>
      <c r="C18262" t="s">
        <v>21</v>
      </c>
      <c r="D18262" t="s">
        <v>40</v>
      </c>
      <c r="E18262" s="26">
        <v>3117</v>
      </c>
      <c r="G18262" t="s">
        <v>5705</v>
      </c>
    </row>
    <row r="18263" spans="1:9" x14ac:dyDescent="0.25">
      <c r="A18263" s="21" t="s">
        <v>2119</v>
      </c>
      <c r="B18263" s="25">
        <v>43515</v>
      </c>
      <c r="C18263" t="s">
        <v>21</v>
      </c>
      <c r="D18263" t="s">
        <v>40</v>
      </c>
      <c r="E18263" s="26">
        <v>1870</v>
      </c>
      <c r="G18263" t="s">
        <v>5940</v>
      </c>
    </row>
    <row r="18264" spans="1:9" x14ac:dyDescent="0.25">
      <c r="A18264" s="21" t="s">
        <v>2119</v>
      </c>
      <c r="B18264" s="25">
        <v>43515</v>
      </c>
      <c r="C18264" t="s">
        <v>21</v>
      </c>
      <c r="D18264" t="s">
        <v>4455</v>
      </c>
      <c r="E18264" s="26">
        <v>800</v>
      </c>
      <c r="G18264" t="s">
        <v>5705</v>
      </c>
    </row>
    <row r="18265" spans="1:9" x14ac:dyDescent="0.25">
      <c r="A18265" s="21" t="s">
        <v>2119</v>
      </c>
      <c r="B18265" s="25">
        <v>43515</v>
      </c>
      <c r="C18265" t="s">
        <v>21</v>
      </c>
      <c r="D18265" t="s">
        <v>46</v>
      </c>
      <c r="E18265" s="26">
        <v>3500</v>
      </c>
      <c r="G18265" t="s">
        <v>5931</v>
      </c>
    </row>
    <row r="18266" spans="1:9" x14ac:dyDescent="0.25">
      <c r="A18266" s="21" t="s">
        <v>2119</v>
      </c>
      <c r="B18266" s="25">
        <v>43515</v>
      </c>
      <c r="C18266" t="s">
        <v>6</v>
      </c>
      <c r="D18266" t="s">
        <v>1112</v>
      </c>
      <c r="F18266" s="26">
        <v>1850.03</v>
      </c>
      <c r="G18266" t="s">
        <v>5881</v>
      </c>
    </row>
    <row r="18267" spans="1:9" x14ac:dyDescent="0.25">
      <c r="A18267" s="21" t="s">
        <v>2119</v>
      </c>
      <c r="B18267" s="25">
        <v>43515</v>
      </c>
      <c r="C18267" t="s">
        <v>6</v>
      </c>
      <c r="D18267" t="s">
        <v>1112</v>
      </c>
      <c r="F18267" s="26">
        <v>1476.68</v>
      </c>
      <c r="G18267" t="s">
        <v>5940</v>
      </c>
    </row>
    <row r="18268" spans="1:9" x14ac:dyDescent="0.25">
      <c r="A18268" s="21" t="s">
        <v>2119</v>
      </c>
      <c r="B18268" s="1">
        <v>43516</v>
      </c>
      <c r="C18268" t="s">
        <v>1230</v>
      </c>
      <c r="D18268" t="s">
        <v>5961</v>
      </c>
      <c r="E18268"/>
      <c r="F18268" s="9">
        <v>5360.92</v>
      </c>
      <c r="G18268" t="s">
        <v>5881</v>
      </c>
    </row>
    <row r="18269" spans="1:9" x14ac:dyDescent="0.25">
      <c r="A18269" s="21" t="s">
        <v>2119</v>
      </c>
      <c r="B18269" s="1">
        <v>43516</v>
      </c>
      <c r="C18269" t="s">
        <v>1230</v>
      </c>
      <c r="D18269" t="s">
        <v>5962</v>
      </c>
      <c r="E18269"/>
      <c r="F18269" s="9">
        <v>384.69</v>
      </c>
      <c r="G18269" t="s">
        <v>5874</v>
      </c>
    </row>
    <row r="18270" spans="1:9" x14ac:dyDescent="0.25">
      <c r="A18270" s="21" t="s">
        <v>2119</v>
      </c>
      <c r="B18270" s="1">
        <v>43516</v>
      </c>
      <c r="C18270" t="s">
        <v>6</v>
      </c>
      <c r="D18270" t="s">
        <v>5963</v>
      </c>
      <c r="E18270"/>
      <c r="F18270" s="9">
        <v>181.05</v>
      </c>
      <c r="G18270" t="s">
        <v>5870</v>
      </c>
    </row>
    <row r="18271" spans="1:9" x14ac:dyDescent="0.25">
      <c r="A18271" s="21" t="s">
        <v>2119</v>
      </c>
      <c r="B18271" s="1">
        <v>43516</v>
      </c>
      <c r="C18271" t="s">
        <v>6</v>
      </c>
      <c r="D18271" t="s">
        <v>5964</v>
      </c>
      <c r="E18271"/>
      <c r="F18271" s="9">
        <v>55.89</v>
      </c>
      <c r="G18271" t="s">
        <v>5871</v>
      </c>
    </row>
    <row r="18272" spans="1:9" x14ac:dyDescent="0.25">
      <c r="A18272" s="21" t="s">
        <v>2119</v>
      </c>
      <c r="B18272" s="25">
        <v>43516</v>
      </c>
      <c r="C18272" t="s">
        <v>21</v>
      </c>
      <c r="D18272" t="s">
        <v>2675</v>
      </c>
      <c r="E18272" s="26">
        <v>3000</v>
      </c>
      <c r="G18272" t="s">
        <v>5940</v>
      </c>
    </row>
    <row r="18273" spans="1:7" x14ac:dyDescent="0.25">
      <c r="A18273" s="21" t="s">
        <v>2119</v>
      </c>
      <c r="B18273" s="25">
        <v>43516</v>
      </c>
      <c r="C18273" t="s">
        <v>1230</v>
      </c>
      <c r="D18273" t="s">
        <v>3709</v>
      </c>
      <c r="F18273" s="26">
        <v>111.15</v>
      </c>
      <c r="G18273" t="s">
        <v>5881</v>
      </c>
    </row>
    <row r="18274" spans="1:7" x14ac:dyDescent="0.25">
      <c r="A18274" s="21" t="s">
        <v>2119</v>
      </c>
      <c r="B18274" s="1">
        <v>43517</v>
      </c>
      <c r="C18274" t="s">
        <v>6</v>
      </c>
      <c r="D18274" t="s">
        <v>5965</v>
      </c>
      <c r="E18274"/>
      <c r="F18274" s="9">
        <v>428.61</v>
      </c>
      <c r="G18274" t="s">
        <v>1029</v>
      </c>
    </row>
    <row r="18275" spans="1:7" x14ac:dyDescent="0.25">
      <c r="A18275" s="21" t="s">
        <v>2119</v>
      </c>
      <c r="B18275" s="1">
        <v>43517</v>
      </c>
      <c r="C18275" t="s">
        <v>6</v>
      </c>
      <c r="D18275" t="s">
        <v>5966</v>
      </c>
      <c r="E18275"/>
      <c r="F18275" s="9">
        <v>-790.08</v>
      </c>
      <c r="G18275" t="s">
        <v>5870</v>
      </c>
    </row>
    <row r="18276" spans="1:7" x14ac:dyDescent="0.25">
      <c r="A18276" s="21" t="s">
        <v>2119</v>
      </c>
      <c r="B18276" s="1">
        <v>43517</v>
      </c>
      <c r="C18276" t="s">
        <v>6</v>
      </c>
      <c r="D18276" t="s">
        <v>5967</v>
      </c>
      <c r="E18276"/>
      <c r="F18276" s="9">
        <v>162.13999999999999</v>
      </c>
      <c r="G18276" t="s">
        <v>5870</v>
      </c>
    </row>
    <row r="18277" spans="1:7" x14ac:dyDescent="0.25">
      <c r="A18277" s="21" t="s">
        <v>2119</v>
      </c>
      <c r="B18277" s="1">
        <v>43517</v>
      </c>
      <c r="C18277">
        <v>3014551503</v>
      </c>
      <c r="D18277" t="s">
        <v>5966</v>
      </c>
      <c r="E18277"/>
      <c r="F18277" s="9">
        <v>790.07</v>
      </c>
      <c r="G18277" t="s">
        <v>5870</v>
      </c>
    </row>
    <row r="18278" spans="1:7" x14ac:dyDescent="0.25">
      <c r="A18278" s="21" t="s">
        <v>2119</v>
      </c>
      <c r="B18278" s="1">
        <v>43517</v>
      </c>
      <c r="C18278" t="s">
        <v>1230</v>
      </c>
      <c r="D18278" t="s">
        <v>5968</v>
      </c>
      <c r="E18278"/>
      <c r="F18278" s="9">
        <v>1740.59</v>
      </c>
      <c r="G18278" t="s">
        <v>5874</v>
      </c>
    </row>
    <row r="18279" spans="1:7" x14ac:dyDescent="0.25">
      <c r="A18279" s="21" t="s">
        <v>2119</v>
      </c>
      <c r="B18279" s="1">
        <v>43517</v>
      </c>
      <c r="C18279" t="s">
        <v>6</v>
      </c>
      <c r="D18279" t="s">
        <v>5969</v>
      </c>
      <c r="E18279"/>
      <c r="F18279" s="9">
        <v>803.22</v>
      </c>
      <c r="G18279" t="s">
        <v>5870</v>
      </c>
    </row>
    <row r="18280" spans="1:7" x14ac:dyDescent="0.25">
      <c r="A18280" s="21" t="s">
        <v>2119</v>
      </c>
      <c r="B18280" s="1">
        <v>43517</v>
      </c>
      <c r="C18280" t="s">
        <v>1230</v>
      </c>
      <c r="D18280" t="s">
        <v>5970</v>
      </c>
      <c r="E18280"/>
      <c r="F18280" s="9">
        <v>1993.37</v>
      </c>
      <c r="G18280" t="s">
        <v>5874</v>
      </c>
    </row>
    <row r="18281" spans="1:7" x14ac:dyDescent="0.25">
      <c r="A18281" s="21" t="s">
        <v>2119</v>
      </c>
      <c r="B18281" s="1">
        <v>43517</v>
      </c>
      <c r="C18281" t="s">
        <v>1230</v>
      </c>
      <c r="D18281" t="s">
        <v>5971</v>
      </c>
      <c r="E18281"/>
      <c r="F18281" s="9">
        <v>151.55000000000001</v>
      </c>
      <c r="G18281" t="s">
        <v>5874</v>
      </c>
    </row>
    <row r="18282" spans="1:7" x14ac:dyDescent="0.25">
      <c r="A18282" s="21" t="s">
        <v>2119</v>
      </c>
      <c r="B18282" s="25">
        <v>43517</v>
      </c>
      <c r="C18282" t="s">
        <v>1015</v>
      </c>
      <c r="D18282" t="s">
        <v>1216</v>
      </c>
      <c r="E18282" s="26">
        <v>387</v>
      </c>
      <c r="G18282" t="s">
        <v>5940</v>
      </c>
    </row>
    <row r="18283" spans="1:7" x14ac:dyDescent="0.25">
      <c r="A18283" s="21" t="s">
        <v>2119</v>
      </c>
      <c r="B18283" s="25">
        <v>43517</v>
      </c>
      <c r="C18283" t="s">
        <v>1015</v>
      </c>
      <c r="D18283" t="s">
        <v>4737</v>
      </c>
      <c r="E18283" s="26">
        <v>1200</v>
      </c>
      <c r="G18283" t="s">
        <v>5940</v>
      </c>
    </row>
    <row r="18284" spans="1:7" x14ac:dyDescent="0.25">
      <c r="A18284" s="21" t="s">
        <v>2119</v>
      </c>
      <c r="B18284" s="25">
        <v>43517</v>
      </c>
      <c r="C18284" t="s">
        <v>1015</v>
      </c>
      <c r="D18284" t="s">
        <v>4737</v>
      </c>
      <c r="E18284" s="26">
        <v>880</v>
      </c>
      <c r="G18284" t="s">
        <v>5940</v>
      </c>
    </row>
    <row r="18285" spans="1:7" x14ac:dyDescent="0.25">
      <c r="A18285" s="21" t="s">
        <v>2119</v>
      </c>
      <c r="B18285" s="25">
        <v>43517</v>
      </c>
      <c r="C18285" t="s">
        <v>1015</v>
      </c>
      <c r="D18285" t="s">
        <v>4455</v>
      </c>
      <c r="E18285" s="26">
        <v>2000</v>
      </c>
      <c r="G18285" t="s">
        <v>5874</v>
      </c>
    </row>
    <row r="18286" spans="1:7" x14ac:dyDescent="0.25">
      <c r="A18286" s="21" t="s">
        <v>2119</v>
      </c>
      <c r="B18286" s="1">
        <v>43518</v>
      </c>
      <c r="C18286" t="s">
        <v>1230</v>
      </c>
      <c r="D18286" t="s">
        <v>5961</v>
      </c>
      <c r="E18286"/>
      <c r="F18286" s="9">
        <v>-449.44</v>
      </c>
      <c r="G18286" t="s">
        <v>5881</v>
      </c>
    </row>
    <row r="18287" spans="1:7" x14ac:dyDescent="0.25">
      <c r="A18287" s="21" t="s">
        <v>2119</v>
      </c>
      <c r="B18287" s="1">
        <v>43518</v>
      </c>
      <c r="C18287" t="s">
        <v>6</v>
      </c>
      <c r="D18287" t="s">
        <v>5972</v>
      </c>
      <c r="E18287"/>
      <c r="F18287" s="9">
        <v>224.77</v>
      </c>
      <c r="G18287" t="s">
        <v>5870</v>
      </c>
    </row>
    <row r="18288" spans="1:7" x14ac:dyDescent="0.25">
      <c r="A18288" s="21" t="s">
        <v>2119</v>
      </c>
      <c r="B18288" s="1">
        <v>43518</v>
      </c>
      <c r="C18288" t="s">
        <v>1230</v>
      </c>
      <c r="D18288" t="s">
        <v>5973</v>
      </c>
      <c r="E18288"/>
      <c r="F18288" s="9">
        <v>367.21</v>
      </c>
      <c r="G18288" t="s">
        <v>5881</v>
      </c>
    </row>
    <row r="18289" spans="1:7" x14ac:dyDescent="0.25">
      <c r="A18289" s="21" t="s">
        <v>2119</v>
      </c>
      <c r="B18289" s="1">
        <v>43518</v>
      </c>
      <c r="C18289" t="s">
        <v>1230</v>
      </c>
      <c r="D18289" t="s">
        <v>5974</v>
      </c>
      <c r="E18289"/>
      <c r="F18289" s="9">
        <v>575.36</v>
      </c>
      <c r="G18289" t="s">
        <v>5874</v>
      </c>
    </row>
    <row r="18290" spans="1:7" x14ac:dyDescent="0.25">
      <c r="A18290" s="21" t="s">
        <v>2119</v>
      </c>
      <c r="B18290" s="1">
        <v>43518</v>
      </c>
      <c r="C18290" t="s">
        <v>1230</v>
      </c>
      <c r="D18290" t="s">
        <v>5975</v>
      </c>
      <c r="E18290"/>
      <c r="F18290" s="9">
        <v>997.69</v>
      </c>
      <c r="G18290" t="s">
        <v>5881</v>
      </c>
    </row>
    <row r="18291" spans="1:7" x14ac:dyDescent="0.25">
      <c r="A18291" s="21" t="s">
        <v>2119</v>
      </c>
      <c r="B18291" s="1">
        <v>43518</v>
      </c>
      <c r="C18291" t="s">
        <v>1230</v>
      </c>
      <c r="D18291" t="s">
        <v>5961</v>
      </c>
      <c r="E18291"/>
      <c r="F18291" s="9">
        <v>-520.79</v>
      </c>
      <c r="G18291" t="s">
        <v>5881</v>
      </c>
    </row>
    <row r="18292" spans="1:7" x14ac:dyDescent="0.25">
      <c r="A18292" s="21" t="s">
        <v>2119</v>
      </c>
      <c r="B18292" s="1">
        <v>43518</v>
      </c>
      <c r="C18292" t="s">
        <v>1230</v>
      </c>
      <c r="D18292" t="s">
        <v>5976</v>
      </c>
      <c r="E18292"/>
      <c r="F18292" s="9">
        <v>93.69</v>
      </c>
      <c r="G18292" t="s">
        <v>5696</v>
      </c>
    </row>
    <row r="18293" spans="1:7" x14ac:dyDescent="0.25">
      <c r="A18293" s="21" t="s">
        <v>2119</v>
      </c>
      <c r="B18293" s="25">
        <v>43518</v>
      </c>
      <c r="C18293" t="s">
        <v>1015</v>
      </c>
      <c r="D18293" t="s">
        <v>3504</v>
      </c>
      <c r="E18293" s="26">
        <v>2400</v>
      </c>
      <c r="G18293" t="s">
        <v>5874</v>
      </c>
    </row>
    <row r="18294" spans="1:7" x14ac:dyDescent="0.25">
      <c r="A18294" s="21" t="s">
        <v>2119</v>
      </c>
      <c r="B18294" s="25">
        <v>43518</v>
      </c>
      <c r="C18294" t="s">
        <v>6</v>
      </c>
      <c r="D18294" t="s">
        <v>3709</v>
      </c>
      <c r="F18294" s="26">
        <v>21.32</v>
      </c>
      <c r="G18294" t="s">
        <v>5940</v>
      </c>
    </row>
    <row r="18295" spans="1:7" x14ac:dyDescent="0.25">
      <c r="A18295" s="21" t="s">
        <v>2119</v>
      </c>
      <c r="B18295" s="1">
        <v>43519</v>
      </c>
      <c r="C18295" t="s">
        <v>6</v>
      </c>
      <c r="D18295" t="s">
        <v>5977</v>
      </c>
      <c r="E18295"/>
      <c r="F18295" s="9">
        <v>533.04</v>
      </c>
      <c r="G18295" t="s">
        <v>5871</v>
      </c>
    </row>
    <row r="18296" spans="1:7" x14ac:dyDescent="0.25">
      <c r="A18296" s="21" t="s">
        <v>2119</v>
      </c>
      <c r="B18296" s="1">
        <v>43519</v>
      </c>
      <c r="C18296" t="s">
        <v>6</v>
      </c>
      <c r="D18296" t="s">
        <v>5978</v>
      </c>
      <c r="E18296"/>
      <c r="F18296" s="9">
        <v>98.48</v>
      </c>
      <c r="G18296" t="s">
        <v>5870</v>
      </c>
    </row>
    <row r="18297" spans="1:7" x14ac:dyDescent="0.25">
      <c r="A18297" s="21" t="s">
        <v>2119</v>
      </c>
      <c r="B18297" s="1">
        <v>43519</v>
      </c>
      <c r="C18297" t="s">
        <v>6</v>
      </c>
      <c r="D18297" t="s">
        <v>5979</v>
      </c>
      <c r="E18297"/>
      <c r="F18297" s="9">
        <v>450.61</v>
      </c>
      <c r="G18297" t="s">
        <v>5874</v>
      </c>
    </row>
    <row r="18298" spans="1:7" x14ac:dyDescent="0.25">
      <c r="A18298" s="21" t="s">
        <v>2119</v>
      </c>
      <c r="B18298" s="1">
        <v>43519</v>
      </c>
      <c r="C18298" t="s">
        <v>1230</v>
      </c>
      <c r="D18298" t="s">
        <v>5980</v>
      </c>
      <c r="E18298"/>
      <c r="F18298" s="9">
        <v>539.63</v>
      </c>
      <c r="G18298" t="s">
        <v>5618</v>
      </c>
    </row>
    <row r="18299" spans="1:7" x14ac:dyDescent="0.25">
      <c r="A18299" s="21" t="s">
        <v>2119</v>
      </c>
      <c r="B18299" s="1">
        <v>43521</v>
      </c>
      <c r="C18299" t="s">
        <v>1230</v>
      </c>
      <c r="D18299" t="s">
        <v>5981</v>
      </c>
      <c r="E18299"/>
      <c r="F18299" s="9">
        <v>938.31</v>
      </c>
      <c r="G18299" t="s">
        <v>5618</v>
      </c>
    </row>
    <row r="18300" spans="1:7" x14ac:dyDescent="0.25">
      <c r="A18300" s="21" t="s">
        <v>2119</v>
      </c>
      <c r="B18300" s="1">
        <v>43521</v>
      </c>
      <c r="C18300" t="s">
        <v>1230</v>
      </c>
      <c r="D18300" t="s">
        <v>5982</v>
      </c>
      <c r="E18300"/>
      <c r="F18300" s="9">
        <v>894.95</v>
      </c>
      <c r="G18300" t="s">
        <v>5618</v>
      </c>
    </row>
    <row r="18301" spans="1:7" x14ac:dyDescent="0.25">
      <c r="A18301" s="21" t="s">
        <v>2119</v>
      </c>
      <c r="B18301" s="1">
        <v>43521</v>
      </c>
      <c r="C18301" t="s">
        <v>6</v>
      </c>
      <c r="D18301" t="s">
        <v>5983</v>
      </c>
      <c r="E18301"/>
      <c r="F18301" s="9">
        <v>163.81</v>
      </c>
      <c r="G18301" t="s">
        <v>5870</v>
      </c>
    </row>
    <row r="18302" spans="1:7" x14ac:dyDescent="0.25">
      <c r="A18302" s="21" t="s">
        <v>2119</v>
      </c>
      <c r="B18302" s="1">
        <v>43521</v>
      </c>
      <c r="C18302" t="s">
        <v>1230</v>
      </c>
      <c r="D18302" t="s">
        <v>5950</v>
      </c>
      <c r="E18302"/>
      <c r="F18302" s="9">
        <v>-168.54</v>
      </c>
      <c r="G18302" t="s">
        <v>5881</v>
      </c>
    </row>
    <row r="18303" spans="1:7" x14ac:dyDescent="0.25">
      <c r="A18303" s="21" t="s">
        <v>2119</v>
      </c>
      <c r="B18303" s="1">
        <v>43521</v>
      </c>
      <c r="C18303" t="s">
        <v>6</v>
      </c>
      <c r="D18303" t="s">
        <v>5984</v>
      </c>
      <c r="E18303"/>
      <c r="F18303" s="9">
        <v>148.99</v>
      </c>
      <c r="G18303" t="s">
        <v>5870</v>
      </c>
    </row>
    <row r="18304" spans="1:7" x14ac:dyDescent="0.25">
      <c r="A18304" s="21" t="s">
        <v>2119</v>
      </c>
      <c r="B18304" s="25">
        <v>43521</v>
      </c>
      <c r="C18304" t="s">
        <v>1015</v>
      </c>
      <c r="D18304" t="s">
        <v>1216</v>
      </c>
      <c r="E18304" s="26">
        <v>350</v>
      </c>
      <c r="G18304" t="s">
        <v>5940</v>
      </c>
    </row>
    <row r="18305" spans="1:7" x14ac:dyDescent="0.25">
      <c r="A18305" s="21" t="s">
        <v>2119</v>
      </c>
      <c r="B18305" s="25">
        <v>43521</v>
      </c>
      <c r="C18305" t="s">
        <v>1015</v>
      </c>
      <c r="D18305" t="s">
        <v>1382</v>
      </c>
      <c r="E18305" s="26">
        <v>10000</v>
      </c>
      <c r="G18305" t="s">
        <v>5881</v>
      </c>
    </row>
    <row r="18306" spans="1:7" x14ac:dyDescent="0.25">
      <c r="A18306" s="21" t="s">
        <v>2119</v>
      </c>
      <c r="B18306" s="25">
        <v>43521</v>
      </c>
      <c r="C18306" t="s">
        <v>1015</v>
      </c>
      <c r="D18306" t="s">
        <v>255</v>
      </c>
      <c r="E18306" s="26">
        <v>2000</v>
      </c>
      <c r="G18306" t="s">
        <v>5940</v>
      </c>
    </row>
    <row r="18307" spans="1:7" x14ac:dyDescent="0.25">
      <c r="A18307" s="21" t="s">
        <v>2119</v>
      </c>
      <c r="B18307" s="25">
        <v>43521</v>
      </c>
      <c r="C18307" t="s">
        <v>1015</v>
      </c>
      <c r="D18307" t="s">
        <v>46</v>
      </c>
      <c r="E18307" s="26">
        <v>2600</v>
      </c>
      <c r="G18307" t="s">
        <v>5870</v>
      </c>
    </row>
    <row r="18308" spans="1:7" x14ac:dyDescent="0.25">
      <c r="A18308" s="21" t="s">
        <v>2119</v>
      </c>
      <c r="B18308" s="25">
        <v>43521</v>
      </c>
      <c r="C18308" t="s">
        <v>21</v>
      </c>
      <c r="D18308" t="s">
        <v>5989</v>
      </c>
      <c r="E18308" s="26">
        <v>-111769.2</v>
      </c>
      <c r="G18308" t="s">
        <v>1006</v>
      </c>
    </row>
    <row r="18309" spans="1:7" x14ac:dyDescent="0.25">
      <c r="A18309" s="21" t="s">
        <v>2119</v>
      </c>
      <c r="B18309" s="25">
        <v>43521</v>
      </c>
      <c r="C18309" t="s">
        <v>6</v>
      </c>
      <c r="D18309" t="s">
        <v>3709</v>
      </c>
      <c r="F18309" s="26">
        <v>95.7</v>
      </c>
      <c r="G18309" t="s">
        <v>5940</v>
      </c>
    </row>
    <row r="18310" spans="1:7" x14ac:dyDescent="0.25">
      <c r="A18310" s="21" t="s">
        <v>2119</v>
      </c>
      <c r="B18310" s="1">
        <v>43522</v>
      </c>
      <c r="C18310" t="s">
        <v>6</v>
      </c>
      <c r="D18310" t="s">
        <v>5985</v>
      </c>
      <c r="E18310"/>
      <c r="F18310" s="9">
        <v>433.68</v>
      </c>
      <c r="G18310" t="s">
        <v>5870</v>
      </c>
    </row>
    <row r="18311" spans="1:7" x14ac:dyDescent="0.25">
      <c r="A18311" s="21" t="s">
        <v>2119</v>
      </c>
      <c r="B18311" s="1">
        <v>43522</v>
      </c>
      <c r="C18311" t="s">
        <v>1230</v>
      </c>
      <c r="D18311" t="s">
        <v>5986</v>
      </c>
      <c r="E18311"/>
      <c r="F18311" s="9">
        <v>-143.04</v>
      </c>
      <c r="G18311" t="s">
        <v>4628</v>
      </c>
    </row>
    <row r="18312" spans="1:7" x14ac:dyDescent="0.25">
      <c r="A18312" s="21" t="s">
        <v>2119</v>
      </c>
      <c r="B18312" s="1">
        <v>43522</v>
      </c>
      <c r="C18312" t="s">
        <v>1230</v>
      </c>
      <c r="D18312" t="s">
        <v>5987</v>
      </c>
      <c r="E18312"/>
      <c r="F18312" s="9">
        <v>520.55999999999995</v>
      </c>
      <c r="G18312" t="s">
        <v>5618</v>
      </c>
    </row>
    <row r="18313" spans="1:7" x14ac:dyDescent="0.25">
      <c r="A18313" s="21" t="s">
        <v>2119</v>
      </c>
      <c r="B18313" s="1">
        <v>43522</v>
      </c>
      <c r="C18313" t="s">
        <v>1230</v>
      </c>
      <c r="D18313" t="s">
        <v>5986</v>
      </c>
      <c r="E18313"/>
      <c r="F18313" s="9">
        <v>263.89999999999998</v>
      </c>
      <c r="G18313" t="s">
        <v>4628</v>
      </c>
    </row>
    <row r="18314" spans="1:7" x14ac:dyDescent="0.25">
      <c r="A18314" s="21" t="s">
        <v>2119</v>
      </c>
      <c r="B18314" s="25">
        <v>43522</v>
      </c>
      <c r="C18314" t="s">
        <v>1015</v>
      </c>
      <c r="D18314" t="s">
        <v>5943</v>
      </c>
      <c r="E18314" s="26">
        <v>500</v>
      </c>
      <c r="G18314" t="s">
        <v>5940</v>
      </c>
    </row>
    <row r="18315" spans="1:7" x14ac:dyDescent="0.25">
      <c r="A18315" s="21" t="s">
        <v>2119</v>
      </c>
      <c r="B18315" s="25">
        <v>43522</v>
      </c>
      <c r="C18315" t="s">
        <v>1015</v>
      </c>
      <c r="D18315" t="s">
        <v>3002</v>
      </c>
      <c r="E18315" s="26">
        <v>140</v>
      </c>
      <c r="G18315" t="s">
        <v>2121</v>
      </c>
    </row>
    <row r="18316" spans="1:7" x14ac:dyDescent="0.25">
      <c r="A18316" s="21" t="s">
        <v>2119</v>
      </c>
      <c r="B18316" s="25">
        <v>43522</v>
      </c>
      <c r="C18316" t="s">
        <v>1015</v>
      </c>
      <c r="D18316" t="s">
        <v>4737</v>
      </c>
      <c r="E18316" s="26">
        <v>183</v>
      </c>
      <c r="G18316" t="s">
        <v>5940</v>
      </c>
    </row>
    <row r="18317" spans="1:7" x14ac:dyDescent="0.25">
      <c r="A18317" s="21" t="s">
        <v>2119</v>
      </c>
      <c r="B18317" s="25">
        <v>43522</v>
      </c>
      <c r="C18317" t="s">
        <v>1015</v>
      </c>
      <c r="D18317" t="s">
        <v>1216</v>
      </c>
      <c r="E18317" s="26">
        <v>620</v>
      </c>
      <c r="G18317" t="s">
        <v>5940</v>
      </c>
    </row>
    <row r="18318" spans="1:7" x14ac:dyDescent="0.25">
      <c r="A18318" s="21" t="s">
        <v>2119</v>
      </c>
      <c r="B18318" s="25">
        <v>43522</v>
      </c>
      <c r="C18318" t="s">
        <v>1015</v>
      </c>
      <c r="D18318" t="s">
        <v>40</v>
      </c>
      <c r="E18318" s="26">
        <v>1825</v>
      </c>
      <c r="G18318" t="s">
        <v>5603</v>
      </c>
    </row>
    <row r="18319" spans="1:7" x14ac:dyDescent="0.25">
      <c r="A18319" s="21" t="s">
        <v>2119</v>
      </c>
      <c r="B18319" s="25">
        <v>43522</v>
      </c>
      <c r="C18319" t="s">
        <v>1015</v>
      </c>
      <c r="D18319" t="s">
        <v>40</v>
      </c>
      <c r="E18319" s="26">
        <v>2050</v>
      </c>
      <c r="G18319" t="s">
        <v>5881</v>
      </c>
    </row>
    <row r="18320" spans="1:7" x14ac:dyDescent="0.25">
      <c r="A18320" s="21" t="s">
        <v>2119</v>
      </c>
      <c r="B18320" s="25">
        <v>43522</v>
      </c>
      <c r="C18320" t="s">
        <v>1015</v>
      </c>
      <c r="D18320" t="s">
        <v>40</v>
      </c>
      <c r="E18320" s="26">
        <v>1675</v>
      </c>
      <c r="G18320" t="s">
        <v>5618</v>
      </c>
    </row>
    <row r="18321" spans="1:7" x14ac:dyDescent="0.25">
      <c r="A18321" s="21" t="s">
        <v>2119</v>
      </c>
      <c r="B18321" s="25">
        <v>43522</v>
      </c>
      <c r="C18321" t="s">
        <v>1015</v>
      </c>
      <c r="D18321" t="s">
        <v>3507</v>
      </c>
      <c r="E18321" s="26">
        <v>1500</v>
      </c>
      <c r="G18321" t="s">
        <v>5618</v>
      </c>
    </row>
    <row r="18322" spans="1:7" x14ac:dyDescent="0.25">
      <c r="A18322" s="21" t="s">
        <v>2119</v>
      </c>
      <c r="B18322" s="25">
        <v>43522</v>
      </c>
      <c r="C18322" t="s">
        <v>21</v>
      </c>
      <c r="D18322" t="s">
        <v>40</v>
      </c>
      <c r="E18322" s="26">
        <v>1225</v>
      </c>
      <c r="G18322" t="s">
        <v>5940</v>
      </c>
    </row>
    <row r="18323" spans="1:7" x14ac:dyDescent="0.25">
      <c r="A18323" s="21" t="s">
        <v>2119</v>
      </c>
      <c r="B18323" s="25">
        <v>43522</v>
      </c>
      <c r="C18323" t="s">
        <v>21</v>
      </c>
      <c r="D18323" t="s">
        <v>40</v>
      </c>
      <c r="E18323" s="26">
        <v>1275</v>
      </c>
      <c r="G18323" t="s">
        <v>5705</v>
      </c>
    </row>
    <row r="18324" spans="1:7" x14ac:dyDescent="0.25">
      <c r="A18324" s="21" t="s">
        <v>2119</v>
      </c>
      <c r="B18324" s="25">
        <v>43522</v>
      </c>
      <c r="C18324" t="s">
        <v>21</v>
      </c>
      <c r="D18324" t="s">
        <v>40</v>
      </c>
      <c r="E18324" s="26">
        <v>725</v>
      </c>
      <c r="G18324" t="s">
        <v>1029</v>
      </c>
    </row>
    <row r="18325" spans="1:7" x14ac:dyDescent="0.25">
      <c r="A18325" s="21" t="s">
        <v>2119</v>
      </c>
      <c r="B18325" s="1">
        <v>43523</v>
      </c>
      <c r="C18325" t="s">
        <v>6</v>
      </c>
      <c r="D18325" t="s">
        <v>5988</v>
      </c>
      <c r="E18325"/>
      <c r="F18325" s="9">
        <v>277.47000000000003</v>
      </c>
      <c r="G18325" t="s">
        <v>5870</v>
      </c>
    </row>
    <row r="18326" spans="1:7" x14ac:dyDescent="0.25">
      <c r="A18326" s="21" t="s">
        <v>2119</v>
      </c>
      <c r="B18326" s="25">
        <v>43523</v>
      </c>
      <c r="C18326" t="s">
        <v>1015</v>
      </c>
      <c r="D18326" t="s">
        <v>1216</v>
      </c>
      <c r="E18326" s="26">
        <v>500</v>
      </c>
      <c r="G18326" t="s">
        <v>5940</v>
      </c>
    </row>
    <row r="18327" spans="1:7" x14ac:dyDescent="0.25">
      <c r="A18327" s="21" t="s">
        <v>2119</v>
      </c>
      <c r="B18327" s="25">
        <v>43523</v>
      </c>
      <c r="C18327" t="s">
        <v>6</v>
      </c>
      <c r="D18327" t="s">
        <v>1112</v>
      </c>
      <c r="F18327" s="26">
        <v>564.44000000000005</v>
      </c>
      <c r="G18327" t="s">
        <v>5990</v>
      </c>
    </row>
    <row r="18328" spans="1:7" x14ac:dyDescent="0.25">
      <c r="A18328" s="21" t="s">
        <v>2119</v>
      </c>
      <c r="B18328" s="1">
        <v>43524</v>
      </c>
      <c r="C18328" t="s">
        <v>1230</v>
      </c>
      <c r="D18328" t="s">
        <v>5991</v>
      </c>
      <c r="E18328"/>
      <c r="F18328" s="9">
        <v>578.27</v>
      </c>
      <c r="G18328" t="s">
        <v>5618</v>
      </c>
    </row>
    <row r="18329" spans="1:7" x14ac:dyDescent="0.25">
      <c r="A18329" s="21" t="s">
        <v>2119</v>
      </c>
      <c r="B18329" s="1">
        <v>43524</v>
      </c>
      <c r="C18329" t="s">
        <v>6</v>
      </c>
      <c r="D18329" t="s">
        <v>5992</v>
      </c>
      <c r="E18329"/>
      <c r="F18329" s="9">
        <v>20.94</v>
      </c>
      <c r="G18329" t="s">
        <v>1478</v>
      </c>
    </row>
    <row r="18330" spans="1:7" x14ac:dyDescent="0.25">
      <c r="A18330" s="21" t="s">
        <v>2119</v>
      </c>
      <c r="B18330" s="1">
        <v>43524</v>
      </c>
      <c r="C18330" t="s">
        <v>1230</v>
      </c>
      <c r="D18330" t="s">
        <v>5993</v>
      </c>
      <c r="E18330"/>
      <c r="F18330" s="9">
        <v>1057.23</v>
      </c>
      <c r="G18330" t="s">
        <v>5618</v>
      </c>
    </row>
    <row r="18331" spans="1:7" x14ac:dyDescent="0.25">
      <c r="A18331" s="21" t="s">
        <v>2119</v>
      </c>
      <c r="B18331" s="1">
        <v>43524</v>
      </c>
      <c r="C18331" t="s">
        <v>6</v>
      </c>
      <c r="D18331" t="s">
        <v>5994</v>
      </c>
      <c r="E18331"/>
      <c r="F18331" s="9">
        <v>55.06</v>
      </c>
      <c r="G18331" t="s">
        <v>1478</v>
      </c>
    </row>
    <row r="18332" spans="1:7" x14ac:dyDescent="0.25">
      <c r="A18332" s="21" t="s">
        <v>2119</v>
      </c>
      <c r="B18332" s="1">
        <v>43524</v>
      </c>
      <c r="C18332" t="s">
        <v>1230</v>
      </c>
      <c r="D18332" t="s">
        <v>5995</v>
      </c>
      <c r="E18332"/>
      <c r="F18332" s="9">
        <v>222.2</v>
      </c>
      <c r="G18332" t="s">
        <v>5768</v>
      </c>
    </row>
    <row r="18333" spans="1:7" x14ac:dyDescent="0.25">
      <c r="A18333" s="21" t="s">
        <v>2119</v>
      </c>
      <c r="B18333" s="1">
        <v>43524</v>
      </c>
      <c r="C18333" t="s">
        <v>6</v>
      </c>
      <c r="D18333" t="s">
        <v>5996</v>
      </c>
      <c r="E18333"/>
      <c r="F18333" s="9">
        <v>668.35</v>
      </c>
      <c r="G18333" t="s">
        <v>5871</v>
      </c>
    </row>
    <row r="18334" spans="1:7" x14ac:dyDescent="0.25">
      <c r="A18334" s="21" t="s">
        <v>2119</v>
      </c>
      <c r="B18334" s="25">
        <v>43524</v>
      </c>
      <c r="C18334" t="s">
        <v>1015</v>
      </c>
      <c r="D18334" t="s">
        <v>1216</v>
      </c>
      <c r="E18334" s="26">
        <v>255</v>
      </c>
      <c r="G18334" t="s">
        <v>2734</v>
      </c>
    </row>
    <row r="18335" spans="1:7" x14ac:dyDescent="0.25">
      <c r="A18335" s="21" t="s">
        <v>2119</v>
      </c>
      <c r="B18335" s="25">
        <v>43524</v>
      </c>
      <c r="C18335" t="s">
        <v>21</v>
      </c>
      <c r="D18335" t="s">
        <v>3504</v>
      </c>
      <c r="E18335" s="26">
        <v>3335</v>
      </c>
      <c r="G18335" t="s">
        <v>5870</v>
      </c>
    </row>
    <row r="18336" spans="1:7" x14ac:dyDescent="0.25">
      <c r="A18336" s="21" t="s">
        <v>2119</v>
      </c>
      <c r="B18336" s="1">
        <v>43525</v>
      </c>
      <c r="C18336" t="s">
        <v>6</v>
      </c>
      <c r="D18336" t="s">
        <v>5997</v>
      </c>
      <c r="E18336"/>
      <c r="F18336" s="9">
        <v>194.29</v>
      </c>
      <c r="G18336" t="s">
        <v>5871</v>
      </c>
    </row>
    <row r="18337" spans="1:7" x14ac:dyDescent="0.25">
      <c r="A18337" s="21" t="s">
        <v>2119</v>
      </c>
      <c r="B18337" s="1">
        <v>43525</v>
      </c>
      <c r="C18337" t="s">
        <v>1230</v>
      </c>
      <c r="D18337" t="s">
        <v>5998</v>
      </c>
      <c r="E18337"/>
      <c r="F18337" s="9">
        <v>215.63</v>
      </c>
      <c r="G18337" t="s">
        <v>5999</v>
      </c>
    </row>
    <row r="18338" spans="1:7" x14ac:dyDescent="0.25">
      <c r="A18338" s="21" t="s">
        <v>2119</v>
      </c>
      <c r="B18338" s="1">
        <v>43525</v>
      </c>
      <c r="C18338" t="s">
        <v>6</v>
      </c>
      <c r="D18338" t="s">
        <v>6000</v>
      </c>
      <c r="E18338"/>
      <c r="F18338" s="9">
        <v>65.239999999999995</v>
      </c>
      <c r="G18338" t="s">
        <v>5870</v>
      </c>
    </row>
    <row r="18339" spans="1:7" x14ac:dyDescent="0.25">
      <c r="A18339" s="21" t="s">
        <v>2119</v>
      </c>
      <c r="B18339" s="1">
        <v>43525</v>
      </c>
      <c r="C18339" t="s">
        <v>6</v>
      </c>
      <c r="D18339" t="s">
        <v>6001</v>
      </c>
      <c r="E18339"/>
      <c r="F18339" s="9">
        <v>366.05</v>
      </c>
      <c r="G18339" t="s">
        <v>5870</v>
      </c>
    </row>
    <row r="18340" spans="1:7" x14ac:dyDescent="0.25">
      <c r="A18340" s="21" t="s">
        <v>2119</v>
      </c>
      <c r="B18340" s="25">
        <v>43525</v>
      </c>
      <c r="C18340" t="s">
        <v>1015</v>
      </c>
      <c r="D18340" t="s">
        <v>6067</v>
      </c>
      <c r="E18340" s="26">
        <v>700</v>
      </c>
      <c r="G18340" t="s">
        <v>5881</v>
      </c>
    </row>
    <row r="18341" spans="1:7" x14ac:dyDescent="0.25">
      <c r="A18341" s="21" t="s">
        <v>2119</v>
      </c>
      <c r="B18341" s="25">
        <v>43525</v>
      </c>
      <c r="C18341" t="s">
        <v>1015</v>
      </c>
      <c r="D18341" t="s">
        <v>6067</v>
      </c>
      <c r="E18341" s="26">
        <v>1300</v>
      </c>
      <c r="G18341" t="s">
        <v>5940</v>
      </c>
    </row>
    <row r="18342" spans="1:7" x14ac:dyDescent="0.25">
      <c r="A18342" s="21" t="s">
        <v>2119</v>
      </c>
      <c r="B18342" s="25">
        <v>43525</v>
      </c>
      <c r="C18342" t="s">
        <v>21</v>
      </c>
      <c r="D18342" t="s">
        <v>6070</v>
      </c>
      <c r="E18342" s="26">
        <v>12000</v>
      </c>
      <c r="G18342" t="s">
        <v>2734</v>
      </c>
    </row>
    <row r="18343" spans="1:7" x14ac:dyDescent="0.25">
      <c r="A18343" s="21" t="s">
        <v>2119</v>
      </c>
      <c r="B18343" s="1">
        <v>43526</v>
      </c>
      <c r="C18343" t="s">
        <v>1230</v>
      </c>
      <c r="D18343" t="s">
        <v>6002</v>
      </c>
      <c r="E18343"/>
      <c r="F18343" s="9">
        <v>89.44</v>
      </c>
      <c r="G18343" t="s">
        <v>5618</v>
      </c>
    </row>
    <row r="18344" spans="1:7" x14ac:dyDescent="0.25">
      <c r="A18344" s="21" t="s">
        <v>2119</v>
      </c>
      <c r="B18344" s="1">
        <v>43526</v>
      </c>
      <c r="C18344" t="s">
        <v>1230</v>
      </c>
      <c r="D18344" t="s">
        <v>6003</v>
      </c>
      <c r="E18344"/>
      <c r="F18344" s="9">
        <v>754.39</v>
      </c>
      <c r="G18344" t="s">
        <v>5999</v>
      </c>
    </row>
    <row r="18345" spans="1:7" x14ac:dyDescent="0.25">
      <c r="A18345" s="21" t="s">
        <v>2119</v>
      </c>
      <c r="B18345" s="1">
        <v>43526</v>
      </c>
      <c r="C18345" t="s">
        <v>1230</v>
      </c>
      <c r="D18345" t="s">
        <v>6004</v>
      </c>
      <c r="E18345"/>
      <c r="F18345" s="9">
        <v>249.43</v>
      </c>
      <c r="G18345" t="s">
        <v>5618</v>
      </c>
    </row>
    <row r="18346" spans="1:7" x14ac:dyDescent="0.25">
      <c r="A18346" s="21" t="s">
        <v>2119</v>
      </c>
      <c r="B18346" s="1">
        <v>43528</v>
      </c>
      <c r="C18346" t="s">
        <v>1230</v>
      </c>
      <c r="D18346" t="s">
        <v>6005</v>
      </c>
      <c r="E18346"/>
      <c r="F18346" s="9">
        <v>3161.32</v>
      </c>
      <c r="G18346" t="s">
        <v>5768</v>
      </c>
    </row>
    <row r="18347" spans="1:7" x14ac:dyDescent="0.25">
      <c r="A18347" s="21" t="s">
        <v>2119</v>
      </c>
      <c r="B18347" s="1">
        <v>43528</v>
      </c>
      <c r="C18347" t="s">
        <v>6</v>
      </c>
      <c r="D18347" t="s">
        <v>6006</v>
      </c>
      <c r="E18347"/>
      <c r="F18347" s="9">
        <v>37.94</v>
      </c>
      <c r="G18347" t="s">
        <v>5870</v>
      </c>
    </row>
    <row r="18348" spans="1:7" x14ac:dyDescent="0.25">
      <c r="A18348" s="21" t="s">
        <v>2119</v>
      </c>
      <c r="B18348" s="1">
        <v>43528</v>
      </c>
      <c r="C18348" t="s">
        <v>6</v>
      </c>
      <c r="D18348" t="s">
        <v>6007</v>
      </c>
      <c r="E18348"/>
      <c r="F18348" s="9">
        <v>2817.15</v>
      </c>
      <c r="G18348" t="s">
        <v>5871</v>
      </c>
    </row>
    <row r="18349" spans="1:7" x14ac:dyDescent="0.25">
      <c r="A18349" s="21" t="s">
        <v>2119</v>
      </c>
      <c r="B18349" s="1">
        <v>43528</v>
      </c>
      <c r="C18349" t="s">
        <v>1230</v>
      </c>
      <c r="D18349" t="s">
        <v>6008</v>
      </c>
      <c r="E18349"/>
      <c r="F18349" s="9">
        <v>119.57</v>
      </c>
      <c r="G18349" t="s">
        <v>4628</v>
      </c>
    </row>
    <row r="18350" spans="1:7" x14ac:dyDescent="0.25">
      <c r="A18350" s="21" t="s">
        <v>2119</v>
      </c>
      <c r="B18350" s="1">
        <v>43528</v>
      </c>
      <c r="C18350" t="s">
        <v>6</v>
      </c>
      <c r="D18350" t="s">
        <v>6009</v>
      </c>
      <c r="E18350"/>
      <c r="F18350" s="9">
        <v>594.92999999999995</v>
      </c>
      <c r="G18350" t="s">
        <v>5870</v>
      </c>
    </row>
    <row r="18351" spans="1:7" x14ac:dyDescent="0.25">
      <c r="A18351" s="21" t="s">
        <v>2119</v>
      </c>
      <c r="B18351" s="1">
        <v>43528</v>
      </c>
      <c r="C18351" t="s">
        <v>1230</v>
      </c>
      <c r="D18351" t="s">
        <v>6010</v>
      </c>
      <c r="E18351"/>
      <c r="F18351" s="9">
        <v>220.98</v>
      </c>
      <c r="G18351" t="s">
        <v>5618</v>
      </c>
    </row>
    <row r="18352" spans="1:7" x14ac:dyDescent="0.25">
      <c r="A18352" s="21" t="s">
        <v>2119</v>
      </c>
      <c r="B18352" s="25">
        <v>43528</v>
      </c>
      <c r="C18352" t="s">
        <v>1015</v>
      </c>
      <c r="D18352" t="s">
        <v>1216</v>
      </c>
      <c r="E18352" s="26">
        <v>500</v>
      </c>
      <c r="G18352" t="s">
        <v>2734</v>
      </c>
    </row>
    <row r="18353" spans="1:7" x14ac:dyDescent="0.25">
      <c r="A18353" s="21" t="s">
        <v>2119</v>
      </c>
      <c r="B18353" s="25">
        <v>43528</v>
      </c>
      <c r="C18353" t="s">
        <v>1015</v>
      </c>
      <c r="D18353" t="s">
        <v>4737</v>
      </c>
      <c r="E18353" s="26">
        <v>450</v>
      </c>
      <c r="G18353" t="s">
        <v>2734</v>
      </c>
    </row>
    <row r="18354" spans="1:7" x14ac:dyDescent="0.25">
      <c r="A18354" s="21" t="s">
        <v>2119</v>
      </c>
      <c r="B18354" s="25">
        <v>43528</v>
      </c>
      <c r="C18354" t="s">
        <v>1015</v>
      </c>
      <c r="D18354" t="s">
        <v>4737</v>
      </c>
      <c r="E18354" s="26">
        <v>450</v>
      </c>
      <c r="G18354" t="s">
        <v>2734</v>
      </c>
    </row>
    <row r="18355" spans="1:7" x14ac:dyDescent="0.25">
      <c r="A18355" s="21" t="s">
        <v>2119</v>
      </c>
      <c r="B18355" s="25">
        <v>43528</v>
      </c>
      <c r="C18355" t="s">
        <v>1015</v>
      </c>
      <c r="D18355" t="s">
        <v>4737</v>
      </c>
      <c r="E18355" s="26">
        <v>50</v>
      </c>
      <c r="G18355" t="s">
        <v>2121</v>
      </c>
    </row>
    <row r="18356" spans="1:7" x14ac:dyDescent="0.25">
      <c r="A18356" s="21" t="s">
        <v>2119</v>
      </c>
      <c r="B18356" s="25">
        <v>43528</v>
      </c>
      <c r="C18356" t="s">
        <v>1015</v>
      </c>
      <c r="D18356" t="s">
        <v>40</v>
      </c>
      <c r="E18356" s="26">
        <v>465</v>
      </c>
      <c r="G18356" t="s">
        <v>5881</v>
      </c>
    </row>
    <row r="18357" spans="1:7" x14ac:dyDescent="0.25">
      <c r="A18357" s="21" t="s">
        <v>2119</v>
      </c>
      <c r="B18357" s="25">
        <v>43528</v>
      </c>
      <c r="C18357" t="s">
        <v>1015</v>
      </c>
      <c r="D18357" t="s">
        <v>40</v>
      </c>
      <c r="E18357" s="26">
        <v>4965</v>
      </c>
      <c r="G18357" t="s">
        <v>5618</v>
      </c>
    </row>
    <row r="18358" spans="1:7" x14ac:dyDescent="0.25">
      <c r="A18358" s="21" t="s">
        <v>2119</v>
      </c>
      <c r="B18358" s="25">
        <v>43528</v>
      </c>
      <c r="C18358" t="s">
        <v>1015</v>
      </c>
      <c r="D18358" t="s">
        <v>40</v>
      </c>
      <c r="E18358" s="26">
        <v>4895</v>
      </c>
      <c r="G18358" t="s">
        <v>5999</v>
      </c>
    </row>
    <row r="18359" spans="1:7" x14ac:dyDescent="0.25">
      <c r="A18359" s="21" t="s">
        <v>2119</v>
      </c>
      <c r="B18359" s="25">
        <v>43528</v>
      </c>
      <c r="C18359" t="s">
        <v>1015</v>
      </c>
      <c r="D18359" t="s">
        <v>1382</v>
      </c>
      <c r="E18359" s="26">
        <v>6300</v>
      </c>
      <c r="G18359" t="s">
        <v>5768</v>
      </c>
    </row>
    <row r="18360" spans="1:7" x14ac:dyDescent="0.25">
      <c r="A18360" s="21" t="s">
        <v>2119</v>
      </c>
      <c r="B18360" s="25">
        <v>43528</v>
      </c>
      <c r="C18360" t="s">
        <v>1015</v>
      </c>
      <c r="D18360" t="s">
        <v>6068</v>
      </c>
      <c r="E18360" s="26">
        <v>500</v>
      </c>
      <c r="G18360" t="s">
        <v>5999</v>
      </c>
    </row>
    <row r="18361" spans="1:7" x14ac:dyDescent="0.25">
      <c r="A18361" s="21" t="s">
        <v>2119</v>
      </c>
      <c r="B18361" s="25">
        <v>43528</v>
      </c>
      <c r="C18361" t="s">
        <v>1015</v>
      </c>
      <c r="D18361" t="s">
        <v>6068</v>
      </c>
      <c r="E18361" s="26">
        <v>1344</v>
      </c>
      <c r="G18361" t="s">
        <v>5618</v>
      </c>
    </row>
    <row r="18362" spans="1:7" x14ac:dyDescent="0.25">
      <c r="A18362" s="21" t="s">
        <v>2119</v>
      </c>
      <c r="B18362" s="25">
        <v>43528</v>
      </c>
      <c r="C18362" t="s">
        <v>1015</v>
      </c>
      <c r="D18362" t="s">
        <v>4455</v>
      </c>
      <c r="E18362" s="26">
        <v>5000</v>
      </c>
      <c r="G18362" t="s">
        <v>5768</v>
      </c>
    </row>
    <row r="18363" spans="1:7" x14ac:dyDescent="0.25">
      <c r="A18363" s="21" t="s">
        <v>2119</v>
      </c>
      <c r="B18363" s="25">
        <v>43528</v>
      </c>
      <c r="C18363" t="s">
        <v>21</v>
      </c>
      <c r="D18363" t="s">
        <v>6068</v>
      </c>
      <c r="E18363" s="26">
        <v>2828</v>
      </c>
      <c r="G18363" t="s">
        <v>5870</v>
      </c>
    </row>
    <row r="18364" spans="1:7" x14ac:dyDescent="0.25">
      <c r="A18364" s="21" t="s">
        <v>2119</v>
      </c>
      <c r="B18364" s="25">
        <v>43528</v>
      </c>
      <c r="C18364" t="s">
        <v>21</v>
      </c>
      <c r="D18364" t="s">
        <v>6068</v>
      </c>
      <c r="E18364" s="26">
        <v>590</v>
      </c>
      <c r="G18364" t="s">
        <v>1029</v>
      </c>
    </row>
    <row r="18365" spans="1:7" x14ac:dyDescent="0.25">
      <c r="A18365" s="21" t="s">
        <v>2119</v>
      </c>
      <c r="B18365" s="25">
        <v>43528</v>
      </c>
      <c r="C18365" t="s">
        <v>21</v>
      </c>
      <c r="D18365" t="s">
        <v>2675</v>
      </c>
      <c r="E18365" s="26">
        <v>3000</v>
      </c>
      <c r="G18365" t="s">
        <v>5871</v>
      </c>
    </row>
    <row r="18366" spans="1:7" x14ac:dyDescent="0.25">
      <c r="A18366" s="21" t="s">
        <v>2119</v>
      </c>
      <c r="B18366" s="1">
        <v>43529</v>
      </c>
      <c r="C18366" t="s">
        <v>6</v>
      </c>
      <c r="D18366" t="s">
        <v>6011</v>
      </c>
      <c r="E18366"/>
      <c r="F18366" s="9">
        <v>1210.55</v>
      </c>
      <c r="G18366" t="s">
        <v>5705</v>
      </c>
    </row>
    <row r="18367" spans="1:7" x14ac:dyDescent="0.25">
      <c r="A18367" s="21" t="s">
        <v>2119</v>
      </c>
      <c r="B18367" s="1">
        <v>43529</v>
      </c>
      <c r="C18367" t="s">
        <v>6</v>
      </c>
      <c r="D18367" t="s">
        <v>6012</v>
      </c>
      <c r="E18367"/>
      <c r="F18367" s="9">
        <v>177.22</v>
      </c>
      <c r="G18367" t="s">
        <v>1421</v>
      </c>
    </row>
    <row r="18368" spans="1:7" x14ac:dyDescent="0.25">
      <c r="A18368" s="21" t="s">
        <v>2119</v>
      </c>
      <c r="B18368" s="1">
        <v>43529</v>
      </c>
      <c r="C18368">
        <v>3014551503</v>
      </c>
      <c r="D18368" t="s">
        <v>5839</v>
      </c>
      <c r="E18368"/>
      <c r="F18368" s="9">
        <v>-252.86</v>
      </c>
      <c r="G18368" t="s">
        <v>5999</v>
      </c>
    </row>
    <row r="18369" spans="1:7" x14ac:dyDescent="0.25">
      <c r="A18369" s="21" t="s">
        <v>2119</v>
      </c>
      <c r="B18369" s="1">
        <v>43529</v>
      </c>
      <c r="C18369" t="s">
        <v>1230</v>
      </c>
      <c r="D18369" t="s">
        <v>6013</v>
      </c>
      <c r="E18369"/>
      <c r="F18369" s="9">
        <v>9730.2099999999991</v>
      </c>
      <c r="G18369" t="s">
        <v>5768</v>
      </c>
    </row>
    <row r="18370" spans="1:7" x14ac:dyDescent="0.25">
      <c r="A18370" s="21" t="s">
        <v>2119</v>
      </c>
      <c r="B18370" s="1">
        <v>43529</v>
      </c>
      <c r="C18370" t="s">
        <v>1230</v>
      </c>
      <c r="D18370" t="s">
        <v>6014</v>
      </c>
      <c r="E18370"/>
      <c r="F18370" s="9">
        <v>40.76</v>
      </c>
      <c r="G18370" t="s">
        <v>5042</v>
      </c>
    </row>
    <row r="18371" spans="1:7" x14ac:dyDescent="0.25">
      <c r="A18371" s="21" t="s">
        <v>2119</v>
      </c>
      <c r="B18371" s="1">
        <v>43529</v>
      </c>
      <c r="C18371" t="s">
        <v>6</v>
      </c>
      <c r="D18371" t="s">
        <v>6015</v>
      </c>
      <c r="E18371"/>
      <c r="F18371" s="9">
        <v>166.33</v>
      </c>
      <c r="G18371" t="s">
        <v>19</v>
      </c>
    </row>
    <row r="18372" spans="1:7" x14ac:dyDescent="0.25">
      <c r="A18372" s="21" t="s">
        <v>2119</v>
      </c>
      <c r="B18372" s="1">
        <v>43529</v>
      </c>
      <c r="C18372" t="s">
        <v>6</v>
      </c>
      <c r="D18372" t="s">
        <v>6016</v>
      </c>
      <c r="E18372"/>
      <c r="F18372" s="9">
        <v>599.79999999999995</v>
      </c>
      <c r="G18372" t="s">
        <v>5870</v>
      </c>
    </row>
    <row r="18373" spans="1:7" x14ac:dyDescent="0.25">
      <c r="A18373" s="21" t="s">
        <v>2119</v>
      </c>
      <c r="B18373" s="1">
        <v>43529</v>
      </c>
      <c r="C18373" t="s">
        <v>1230</v>
      </c>
      <c r="D18373" t="s">
        <v>5902</v>
      </c>
      <c r="E18373"/>
      <c r="F18373" s="9">
        <v>-505.72</v>
      </c>
      <c r="G18373" t="s">
        <v>5618</v>
      </c>
    </row>
    <row r="18374" spans="1:7" x14ac:dyDescent="0.25">
      <c r="A18374" s="21" t="s">
        <v>2119</v>
      </c>
      <c r="B18374" s="1">
        <v>43529</v>
      </c>
      <c r="C18374" t="s">
        <v>1230</v>
      </c>
      <c r="D18374" t="s">
        <v>6017</v>
      </c>
      <c r="E18374"/>
      <c r="F18374" s="9">
        <v>384.47</v>
      </c>
      <c r="G18374" t="s">
        <v>5042</v>
      </c>
    </row>
    <row r="18375" spans="1:7" x14ac:dyDescent="0.25">
      <c r="A18375" s="21" t="s">
        <v>2119</v>
      </c>
      <c r="B18375" s="25">
        <v>43529</v>
      </c>
      <c r="C18375" t="s">
        <v>1015</v>
      </c>
      <c r="D18375" t="s">
        <v>1216</v>
      </c>
      <c r="E18375" s="26">
        <v>515</v>
      </c>
      <c r="G18375" t="s">
        <v>2734</v>
      </c>
    </row>
    <row r="18376" spans="1:7" x14ac:dyDescent="0.25">
      <c r="A18376" s="21" t="s">
        <v>2119</v>
      </c>
      <c r="B18376" s="25">
        <v>43529</v>
      </c>
      <c r="C18376" t="s">
        <v>1015</v>
      </c>
      <c r="D18376" t="s">
        <v>2556</v>
      </c>
      <c r="E18376" s="26">
        <v>1800</v>
      </c>
      <c r="G18376" t="s">
        <v>5999</v>
      </c>
    </row>
    <row r="18377" spans="1:7" x14ac:dyDescent="0.25">
      <c r="A18377" s="21" t="s">
        <v>2119</v>
      </c>
      <c r="B18377" s="25">
        <v>43529</v>
      </c>
      <c r="C18377" t="s">
        <v>21</v>
      </c>
      <c r="D18377" t="s">
        <v>40</v>
      </c>
      <c r="E18377" s="26">
        <v>1665</v>
      </c>
      <c r="G18377" t="s">
        <v>5871</v>
      </c>
    </row>
    <row r="18378" spans="1:7" x14ac:dyDescent="0.25">
      <c r="A18378" s="21" t="s">
        <v>2119</v>
      </c>
      <c r="B18378" s="25">
        <v>43529</v>
      </c>
      <c r="C18378" t="s">
        <v>21</v>
      </c>
      <c r="D18378" t="s">
        <v>46</v>
      </c>
      <c r="E18378" s="26">
        <v>2300</v>
      </c>
      <c r="G18378" t="s">
        <v>5870</v>
      </c>
    </row>
    <row r="18379" spans="1:7" x14ac:dyDescent="0.25">
      <c r="A18379" s="21" t="s">
        <v>2119</v>
      </c>
      <c r="B18379" s="1">
        <v>43530</v>
      </c>
      <c r="C18379" t="s">
        <v>6</v>
      </c>
      <c r="D18379" t="s">
        <v>6018</v>
      </c>
      <c r="E18379"/>
      <c r="F18379" s="9">
        <v>615.16999999999996</v>
      </c>
      <c r="G18379" t="s">
        <v>5705</v>
      </c>
    </row>
    <row r="18380" spans="1:7" x14ac:dyDescent="0.25">
      <c r="A18380" s="21" t="s">
        <v>2119</v>
      </c>
      <c r="B18380" s="1">
        <v>43530</v>
      </c>
      <c r="C18380" t="s">
        <v>1230</v>
      </c>
      <c r="D18380" t="s">
        <v>6019</v>
      </c>
      <c r="E18380"/>
      <c r="F18380" s="9">
        <v>1918.98</v>
      </c>
      <c r="G18380" t="s">
        <v>6073</v>
      </c>
    </row>
    <row r="18381" spans="1:7" x14ac:dyDescent="0.25">
      <c r="A18381" s="21" t="s">
        <v>2119</v>
      </c>
      <c r="B18381" s="1">
        <v>43530</v>
      </c>
      <c r="C18381" t="s">
        <v>6</v>
      </c>
      <c r="D18381" t="s">
        <v>6020</v>
      </c>
      <c r="E18381"/>
      <c r="F18381" s="9">
        <v>56.64</v>
      </c>
      <c r="G18381" t="s">
        <v>5870</v>
      </c>
    </row>
    <row r="18382" spans="1:7" x14ac:dyDescent="0.25">
      <c r="A18382" s="21" t="s">
        <v>2119</v>
      </c>
      <c r="B18382" s="1">
        <v>43530</v>
      </c>
      <c r="C18382" t="s">
        <v>6</v>
      </c>
      <c r="D18382" t="s">
        <v>6021</v>
      </c>
      <c r="E18382"/>
      <c r="F18382" s="9">
        <v>197.19</v>
      </c>
      <c r="G18382" t="s">
        <v>5870</v>
      </c>
    </row>
    <row r="18383" spans="1:7" x14ac:dyDescent="0.25">
      <c r="A18383" s="21" t="s">
        <v>2119</v>
      </c>
      <c r="B18383" s="1">
        <v>43530</v>
      </c>
      <c r="C18383" t="s">
        <v>1230</v>
      </c>
      <c r="D18383" t="s">
        <v>6022</v>
      </c>
      <c r="E18383"/>
      <c r="F18383" s="9">
        <v>154.43</v>
      </c>
      <c r="G18383" t="s">
        <v>6073</v>
      </c>
    </row>
    <row r="18384" spans="1:7" x14ac:dyDescent="0.25">
      <c r="A18384" s="21" t="s">
        <v>2119</v>
      </c>
      <c r="B18384" s="1">
        <v>43530</v>
      </c>
      <c r="C18384" t="s">
        <v>1230</v>
      </c>
      <c r="D18384" t="s">
        <v>6023</v>
      </c>
      <c r="E18384"/>
      <c r="F18384" s="9">
        <v>248.98</v>
      </c>
      <c r="G18384" t="s">
        <v>5698</v>
      </c>
    </row>
    <row r="18385" spans="1:7" x14ac:dyDescent="0.25">
      <c r="A18385" s="21" t="s">
        <v>2119</v>
      </c>
      <c r="B18385" s="1">
        <v>43530</v>
      </c>
      <c r="C18385" t="s">
        <v>6</v>
      </c>
      <c r="D18385" t="s">
        <v>6024</v>
      </c>
      <c r="E18385"/>
      <c r="F18385" s="9">
        <v>59.24</v>
      </c>
      <c r="G18385" t="s">
        <v>386</v>
      </c>
    </row>
    <row r="18386" spans="1:7" x14ac:dyDescent="0.25">
      <c r="A18386" s="21" t="s">
        <v>2119</v>
      </c>
      <c r="B18386" s="25">
        <v>43530</v>
      </c>
      <c r="C18386" t="s">
        <v>1015</v>
      </c>
      <c r="D18386" t="s">
        <v>3002</v>
      </c>
      <c r="E18386" s="26">
        <v>350</v>
      </c>
      <c r="G18386" t="s">
        <v>2734</v>
      </c>
    </row>
    <row r="18387" spans="1:7" x14ac:dyDescent="0.25">
      <c r="A18387" s="21" t="s">
        <v>2119</v>
      </c>
      <c r="B18387" s="25">
        <v>43530</v>
      </c>
      <c r="C18387" t="s">
        <v>1230</v>
      </c>
      <c r="D18387" t="s">
        <v>3709</v>
      </c>
      <c r="F18387" s="26">
        <v>40.6</v>
      </c>
      <c r="G18387" t="s">
        <v>5871</v>
      </c>
    </row>
    <row r="18388" spans="1:7" x14ac:dyDescent="0.25">
      <c r="A18388" s="21" t="s">
        <v>2119</v>
      </c>
      <c r="B18388" s="1">
        <v>43531</v>
      </c>
      <c r="C18388" t="s">
        <v>6</v>
      </c>
      <c r="D18388" t="s">
        <v>6025</v>
      </c>
      <c r="E18388"/>
      <c r="F18388" s="9">
        <v>64.400000000000006</v>
      </c>
      <c r="G18388" t="s">
        <v>5870</v>
      </c>
    </row>
    <row r="18389" spans="1:7" x14ac:dyDescent="0.25">
      <c r="A18389" s="21" t="s">
        <v>2119</v>
      </c>
      <c r="B18389" s="1">
        <v>43531</v>
      </c>
      <c r="C18389" t="s">
        <v>6</v>
      </c>
      <c r="D18389" t="s">
        <v>6026</v>
      </c>
      <c r="E18389"/>
      <c r="F18389" s="9">
        <v>117.85</v>
      </c>
      <c r="G18389" t="s">
        <v>5870</v>
      </c>
    </row>
    <row r="18390" spans="1:7" x14ac:dyDescent="0.25">
      <c r="A18390" s="21" t="s">
        <v>2119</v>
      </c>
      <c r="B18390" s="25">
        <v>43531</v>
      </c>
      <c r="C18390" t="s">
        <v>1015</v>
      </c>
      <c r="D18390" t="s">
        <v>3002</v>
      </c>
      <c r="E18390" s="26">
        <v>1000</v>
      </c>
      <c r="G18390" t="s">
        <v>2734</v>
      </c>
    </row>
    <row r="18391" spans="1:7" x14ac:dyDescent="0.25">
      <c r="A18391" s="21" t="s">
        <v>2119</v>
      </c>
      <c r="B18391" s="25">
        <v>43531</v>
      </c>
      <c r="C18391" t="s">
        <v>1015</v>
      </c>
      <c r="D18391" t="s">
        <v>1216</v>
      </c>
      <c r="E18391" s="26">
        <v>465</v>
      </c>
      <c r="G18391" t="s">
        <v>2734</v>
      </c>
    </row>
    <row r="18392" spans="1:7" x14ac:dyDescent="0.25">
      <c r="A18392" s="21" t="s">
        <v>2119</v>
      </c>
      <c r="B18392" s="25">
        <v>43531</v>
      </c>
      <c r="C18392" t="s">
        <v>1015</v>
      </c>
      <c r="D18392" t="s">
        <v>3707</v>
      </c>
      <c r="E18392" s="26">
        <v>1700</v>
      </c>
      <c r="G18392" t="s">
        <v>2734</v>
      </c>
    </row>
    <row r="18393" spans="1:7" x14ac:dyDescent="0.25">
      <c r="A18393" s="21" t="s">
        <v>2119</v>
      </c>
      <c r="B18393" s="25">
        <v>43531</v>
      </c>
      <c r="C18393" t="s">
        <v>1015</v>
      </c>
      <c r="D18393" t="s">
        <v>65</v>
      </c>
      <c r="E18393" s="26">
        <v>8000</v>
      </c>
      <c r="G18393" t="s">
        <v>5999</v>
      </c>
    </row>
    <row r="18394" spans="1:7" x14ac:dyDescent="0.25">
      <c r="A18394" s="21" t="s">
        <v>2119</v>
      </c>
      <c r="B18394" s="25">
        <v>43531</v>
      </c>
      <c r="C18394" t="s">
        <v>21</v>
      </c>
      <c r="D18394" t="s">
        <v>6071</v>
      </c>
      <c r="E18394" s="26">
        <v>597.34</v>
      </c>
      <c r="G18394" t="s">
        <v>2734</v>
      </c>
    </row>
    <row r="18395" spans="1:7" x14ac:dyDescent="0.25">
      <c r="A18395" s="21" t="s">
        <v>2119</v>
      </c>
      <c r="B18395" s="1">
        <v>43532</v>
      </c>
      <c r="C18395" t="s">
        <v>1230</v>
      </c>
      <c r="D18395" t="s">
        <v>6027</v>
      </c>
      <c r="E18395"/>
      <c r="F18395" s="9">
        <v>332.33</v>
      </c>
      <c r="G18395" t="s">
        <v>5768</v>
      </c>
    </row>
    <row r="18396" spans="1:7" x14ac:dyDescent="0.25">
      <c r="A18396" s="21" t="s">
        <v>2119</v>
      </c>
      <c r="B18396" s="1">
        <v>43532</v>
      </c>
      <c r="C18396" t="s">
        <v>6</v>
      </c>
      <c r="D18396" t="s">
        <v>6028</v>
      </c>
      <c r="E18396"/>
      <c r="F18396" s="9">
        <v>121.14</v>
      </c>
      <c r="G18396" t="s">
        <v>5870</v>
      </c>
    </row>
    <row r="18397" spans="1:7" x14ac:dyDescent="0.25">
      <c r="A18397" s="21" t="s">
        <v>2119</v>
      </c>
      <c r="B18397" s="1">
        <v>43532</v>
      </c>
      <c r="C18397">
        <v>3014551503</v>
      </c>
      <c r="D18397" t="s">
        <v>6013</v>
      </c>
      <c r="E18397"/>
      <c r="F18397" s="9">
        <v>7025.02</v>
      </c>
      <c r="G18397" t="s">
        <v>5768</v>
      </c>
    </row>
    <row r="18398" spans="1:7" x14ac:dyDescent="0.25">
      <c r="A18398" s="21" t="s">
        <v>2119</v>
      </c>
      <c r="B18398" s="1">
        <v>43532</v>
      </c>
      <c r="C18398" t="s">
        <v>1230</v>
      </c>
      <c r="D18398" t="s">
        <v>6013</v>
      </c>
      <c r="E18398"/>
      <c r="F18398" s="9">
        <v>-7026.36</v>
      </c>
      <c r="G18398" t="s">
        <v>5768</v>
      </c>
    </row>
    <row r="18399" spans="1:7" x14ac:dyDescent="0.25">
      <c r="A18399" s="21" t="s">
        <v>2119</v>
      </c>
      <c r="B18399" s="1">
        <v>43532</v>
      </c>
      <c r="C18399" t="s">
        <v>6</v>
      </c>
      <c r="D18399"/>
      <c r="E18399"/>
      <c r="F18399" s="9">
        <v>145.31</v>
      </c>
      <c r="G18399" t="s">
        <v>2734</v>
      </c>
    </row>
    <row r="18400" spans="1:7" x14ac:dyDescent="0.25">
      <c r="A18400" s="21" t="s">
        <v>2119</v>
      </c>
      <c r="B18400" s="1">
        <v>43532</v>
      </c>
      <c r="C18400" t="s">
        <v>6</v>
      </c>
      <c r="D18400" t="s">
        <v>6029</v>
      </c>
      <c r="E18400"/>
      <c r="F18400" s="9">
        <v>286.2</v>
      </c>
      <c r="G18400" t="s">
        <v>5870</v>
      </c>
    </row>
    <row r="18401" spans="1:7" x14ac:dyDescent="0.25">
      <c r="A18401" s="21" t="s">
        <v>2119</v>
      </c>
      <c r="B18401" s="1">
        <v>43532</v>
      </c>
      <c r="C18401" t="s">
        <v>6</v>
      </c>
      <c r="D18401" t="s">
        <v>6030</v>
      </c>
      <c r="E18401"/>
      <c r="F18401" s="9">
        <v>193.44</v>
      </c>
      <c r="G18401" t="s">
        <v>5870</v>
      </c>
    </row>
    <row r="18402" spans="1:7" x14ac:dyDescent="0.25">
      <c r="A18402" s="21" t="s">
        <v>2119</v>
      </c>
      <c r="B18402" s="1">
        <v>43532</v>
      </c>
      <c r="C18402" t="s">
        <v>1230</v>
      </c>
      <c r="D18402" t="s">
        <v>6031</v>
      </c>
      <c r="E18402"/>
      <c r="F18402" s="9">
        <v>182.73</v>
      </c>
      <c r="G18402" t="s">
        <v>6073</v>
      </c>
    </row>
    <row r="18403" spans="1:7" x14ac:dyDescent="0.25">
      <c r="A18403" s="21" t="s">
        <v>2119</v>
      </c>
      <c r="B18403" s="1">
        <v>43532</v>
      </c>
      <c r="C18403" t="s">
        <v>6</v>
      </c>
      <c r="D18403" t="s">
        <v>6032</v>
      </c>
      <c r="E18403"/>
      <c r="F18403" s="9">
        <v>747.79</v>
      </c>
      <c r="G18403" t="s">
        <v>5705</v>
      </c>
    </row>
    <row r="18404" spans="1:7" x14ac:dyDescent="0.25">
      <c r="A18404" s="21" t="s">
        <v>2119</v>
      </c>
      <c r="B18404" s="25">
        <v>43532</v>
      </c>
      <c r="C18404" t="s">
        <v>1015</v>
      </c>
      <c r="D18404" t="s">
        <v>1216</v>
      </c>
      <c r="E18404" s="26">
        <v>1500</v>
      </c>
      <c r="G18404" t="s">
        <v>2734</v>
      </c>
    </row>
    <row r="18405" spans="1:7" x14ac:dyDescent="0.25">
      <c r="A18405" s="21" t="s">
        <v>2119</v>
      </c>
      <c r="B18405" s="25">
        <v>43532</v>
      </c>
      <c r="C18405" t="s">
        <v>21</v>
      </c>
      <c r="D18405" t="s">
        <v>255</v>
      </c>
      <c r="E18405" s="26">
        <v>3500</v>
      </c>
      <c r="G18405" t="s">
        <v>5871</v>
      </c>
    </row>
    <row r="18406" spans="1:7" x14ac:dyDescent="0.25">
      <c r="A18406" s="21" t="s">
        <v>2119</v>
      </c>
      <c r="B18406" s="25">
        <v>43532</v>
      </c>
      <c r="C18406" t="s">
        <v>6</v>
      </c>
      <c r="D18406" t="s">
        <v>216</v>
      </c>
      <c r="E18406" s="26">
        <v>482</v>
      </c>
      <c r="G18406" t="s">
        <v>5870</v>
      </c>
    </row>
    <row r="18407" spans="1:7" x14ac:dyDescent="0.25">
      <c r="A18407" s="21" t="s">
        <v>2119</v>
      </c>
      <c r="B18407" s="25">
        <v>43533</v>
      </c>
      <c r="C18407" t="s">
        <v>1230</v>
      </c>
      <c r="D18407" t="s">
        <v>3709</v>
      </c>
      <c r="F18407" s="26">
        <v>393.16</v>
      </c>
      <c r="G18407" t="s">
        <v>6073</v>
      </c>
    </row>
    <row r="18408" spans="1:7" x14ac:dyDescent="0.25">
      <c r="A18408" s="21" t="s">
        <v>2119</v>
      </c>
      <c r="B18408" s="25">
        <v>43533</v>
      </c>
      <c r="C18408" t="s">
        <v>6</v>
      </c>
      <c r="D18408" t="s">
        <v>3709</v>
      </c>
      <c r="F18408" s="26">
        <v>316.75</v>
      </c>
      <c r="G18408" t="s">
        <v>5871</v>
      </c>
    </row>
    <row r="18409" spans="1:7" x14ac:dyDescent="0.25">
      <c r="A18409" s="21" t="s">
        <v>2119</v>
      </c>
      <c r="B18409" s="1">
        <v>43535</v>
      </c>
      <c r="C18409" t="s">
        <v>6</v>
      </c>
      <c r="D18409" t="s">
        <v>6033</v>
      </c>
      <c r="E18409"/>
      <c r="F18409" s="9">
        <v>2253.2399999999998</v>
      </c>
      <c r="G18409" t="s">
        <v>5871</v>
      </c>
    </row>
    <row r="18410" spans="1:7" x14ac:dyDescent="0.25">
      <c r="A18410" s="21" t="s">
        <v>2119</v>
      </c>
      <c r="B18410" s="1">
        <v>43535</v>
      </c>
      <c r="C18410" t="s">
        <v>1230</v>
      </c>
      <c r="D18410" t="s">
        <v>6034</v>
      </c>
      <c r="E18410"/>
      <c r="F18410" s="9">
        <v>741.42</v>
      </c>
      <c r="G18410" t="s">
        <v>5768</v>
      </c>
    </row>
    <row r="18411" spans="1:7" x14ac:dyDescent="0.25">
      <c r="A18411" s="21" t="s">
        <v>2119</v>
      </c>
      <c r="B18411" s="1">
        <v>43535</v>
      </c>
      <c r="C18411" t="s">
        <v>1230</v>
      </c>
      <c r="D18411" t="s">
        <v>6035</v>
      </c>
      <c r="E18411"/>
      <c r="F18411" s="9">
        <v>169.18</v>
      </c>
      <c r="G18411" t="s">
        <v>5768</v>
      </c>
    </row>
    <row r="18412" spans="1:7" x14ac:dyDescent="0.25">
      <c r="A18412" s="21" t="s">
        <v>2119</v>
      </c>
      <c r="B18412" s="1">
        <v>43535</v>
      </c>
      <c r="C18412" t="s">
        <v>6</v>
      </c>
      <c r="D18412" t="s">
        <v>6036</v>
      </c>
      <c r="E18412"/>
      <c r="F18412" s="9">
        <v>584.91999999999996</v>
      </c>
      <c r="G18412" t="s">
        <v>5870</v>
      </c>
    </row>
    <row r="18413" spans="1:7" x14ac:dyDescent="0.25">
      <c r="A18413" s="21" t="s">
        <v>2119</v>
      </c>
      <c r="B18413" s="1">
        <v>43535</v>
      </c>
      <c r="C18413" t="s">
        <v>6</v>
      </c>
      <c r="D18413" t="s">
        <v>6037</v>
      </c>
      <c r="E18413"/>
      <c r="F18413" s="9">
        <v>889.38</v>
      </c>
      <c r="G18413" t="s">
        <v>386</v>
      </c>
    </row>
    <row r="18414" spans="1:7" x14ac:dyDescent="0.25">
      <c r="A18414" s="21" t="s">
        <v>2119</v>
      </c>
      <c r="B18414" s="1">
        <v>43535</v>
      </c>
      <c r="C18414" t="s">
        <v>1230</v>
      </c>
      <c r="D18414" t="s">
        <v>6038</v>
      </c>
      <c r="E18414"/>
      <c r="F18414" s="9">
        <v>512.04</v>
      </c>
      <c r="G18414" t="s">
        <v>5881</v>
      </c>
    </row>
    <row r="18415" spans="1:7" x14ac:dyDescent="0.25">
      <c r="A18415" s="21" t="s">
        <v>2119</v>
      </c>
      <c r="B18415" s="25">
        <v>43535</v>
      </c>
      <c r="C18415" t="s">
        <v>1015</v>
      </c>
      <c r="D18415" t="s">
        <v>3707</v>
      </c>
      <c r="E18415" s="26">
        <v>1000</v>
      </c>
      <c r="G18415" t="s">
        <v>2734</v>
      </c>
    </row>
    <row r="18416" spans="1:7" x14ac:dyDescent="0.25">
      <c r="A18416" s="21" t="s">
        <v>2119</v>
      </c>
      <c r="B18416" s="25">
        <v>43535</v>
      </c>
      <c r="C18416" t="s">
        <v>1015</v>
      </c>
      <c r="D18416" t="s">
        <v>3002</v>
      </c>
      <c r="E18416" s="26">
        <v>200</v>
      </c>
      <c r="G18416" t="s">
        <v>2734</v>
      </c>
    </row>
    <row r="18417" spans="1:7" x14ac:dyDescent="0.25">
      <c r="A18417" s="21" t="s">
        <v>2119</v>
      </c>
      <c r="B18417" s="25">
        <v>43535</v>
      </c>
      <c r="C18417" t="s">
        <v>1015</v>
      </c>
      <c r="D18417" t="s">
        <v>5943</v>
      </c>
      <c r="E18417" s="26">
        <v>300</v>
      </c>
      <c r="G18417" t="s">
        <v>2734</v>
      </c>
    </row>
    <row r="18418" spans="1:7" x14ac:dyDescent="0.25">
      <c r="A18418" s="21" t="s">
        <v>2119</v>
      </c>
      <c r="B18418" s="25">
        <v>43535</v>
      </c>
      <c r="C18418" t="s">
        <v>1015</v>
      </c>
      <c r="D18418" t="s">
        <v>3707</v>
      </c>
      <c r="E18418" s="26">
        <v>700</v>
      </c>
      <c r="G18418" t="s">
        <v>2734</v>
      </c>
    </row>
    <row r="18419" spans="1:7" x14ac:dyDescent="0.25">
      <c r="A18419" s="21" t="s">
        <v>2119</v>
      </c>
      <c r="B18419" s="25">
        <v>43535</v>
      </c>
      <c r="C18419" t="s">
        <v>1015</v>
      </c>
      <c r="D18419" t="s">
        <v>1382</v>
      </c>
      <c r="E18419" s="26">
        <v>7000</v>
      </c>
      <c r="G18419" t="s">
        <v>5768</v>
      </c>
    </row>
    <row r="18420" spans="1:7" x14ac:dyDescent="0.25">
      <c r="A18420" s="21" t="s">
        <v>2119</v>
      </c>
      <c r="B18420" s="25">
        <v>43535</v>
      </c>
      <c r="C18420" t="s">
        <v>1015</v>
      </c>
      <c r="D18420" t="s">
        <v>1382</v>
      </c>
      <c r="E18420" s="26">
        <v>3000</v>
      </c>
      <c r="G18420" t="s">
        <v>4628</v>
      </c>
    </row>
    <row r="18421" spans="1:7" x14ac:dyDescent="0.25">
      <c r="A18421" s="21" t="s">
        <v>2119</v>
      </c>
      <c r="B18421" s="25">
        <v>43535</v>
      </c>
      <c r="C18421" t="s">
        <v>1015</v>
      </c>
      <c r="D18421" t="s">
        <v>40</v>
      </c>
      <c r="E18421" s="26">
        <v>2970</v>
      </c>
      <c r="G18421" t="s">
        <v>6073</v>
      </c>
    </row>
    <row r="18422" spans="1:7" x14ac:dyDescent="0.25">
      <c r="A18422" s="21" t="s">
        <v>2119</v>
      </c>
      <c r="B18422" s="25">
        <v>43535</v>
      </c>
      <c r="C18422" t="s">
        <v>1015</v>
      </c>
      <c r="D18422" t="s">
        <v>40</v>
      </c>
      <c r="E18422" s="26">
        <v>910</v>
      </c>
      <c r="G18422" t="s">
        <v>5999</v>
      </c>
    </row>
    <row r="18423" spans="1:7" x14ac:dyDescent="0.25">
      <c r="A18423" s="21" t="s">
        <v>2119</v>
      </c>
      <c r="B18423" s="25">
        <v>43535</v>
      </c>
      <c r="C18423" t="s">
        <v>1015</v>
      </c>
      <c r="D18423" t="s">
        <v>40</v>
      </c>
      <c r="E18423" s="26">
        <v>780</v>
      </c>
      <c r="G18423" t="s">
        <v>5618</v>
      </c>
    </row>
    <row r="18424" spans="1:7" x14ac:dyDescent="0.25">
      <c r="A18424" s="21" t="s">
        <v>2119</v>
      </c>
      <c r="B18424" s="25">
        <v>43535</v>
      </c>
      <c r="C18424" t="s">
        <v>1015</v>
      </c>
      <c r="D18424" t="s">
        <v>40</v>
      </c>
      <c r="E18424" s="26">
        <v>580</v>
      </c>
      <c r="G18424" t="s">
        <v>5042</v>
      </c>
    </row>
    <row r="18425" spans="1:7" x14ac:dyDescent="0.25">
      <c r="A18425" s="21" t="s">
        <v>2119</v>
      </c>
      <c r="B18425" s="25">
        <v>43535</v>
      </c>
      <c r="C18425" t="s">
        <v>1015</v>
      </c>
      <c r="D18425" t="s">
        <v>4455</v>
      </c>
      <c r="E18425" s="26">
        <v>1000</v>
      </c>
      <c r="G18425" t="s">
        <v>5768</v>
      </c>
    </row>
    <row r="18426" spans="1:7" x14ac:dyDescent="0.25">
      <c r="A18426" s="21" t="s">
        <v>2119</v>
      </c>
      <c r="B18426" s="25">
        <v>43535</v>
      </c>
      <c r="C18426" t="s">
        <v>21</v>
      </c>
      <c r="D18426" t="s">
        <v>40</v>
      </c>
      <c r="E18426" s="26">
        <v>4930</v>
      </c>
      <c r="G18426" t="s">
        <v>5705</v>
      </c>
    </row>
    <row r="18427" spans="1:7" x14ac:dyDescent="0.25">
      <c r="A18427" s="21" t="s">
        <v>2119</v>
      </c>
      <c r="B18427" s="25">
        <v>43535</v>
      </c>
      <c r="C18427" t="s">
        <v>21</v>
      </c>
      <c r="D18427" t="s">
        <v>40</v>
      </c>
      <c r="E18427" s="26">
        <v>1330</v>
      </c>
      <c r="G18427" t="s">
        <v>5871</v>
      </c>
    </row>
    <row r="18428" spans="1:7" x14ac:dyDescent="0.25">
      <c r="A18428" s="21" t="s">
        <v>2119</v>
      </c>
      <c r="B18428" s="25">
        <v>43535</v>
      </c>
      <c r="C18428" t="s">
        <v>21</v>
      </c>
      <c r="D18428" t="s">
        <v>937</v>
      </c>
      <c r="E18428" s="26">
        <v>250</v>
      </c>
      <c r="G18428" t="s">
        <v>331</v>
      </c>
    </row>
    <row r="18429" spans="1:7" x14ac:dyDescent="0.25">
      <c r="A18429" s="21" t="s">
        <v>2119</v>
      </c>
      <c r="B18429" s="25">
        <v>43535</v>
      </c>
      <c r="C18429" t="s">
        <v>21</v>
      </c>
      <c r="D18429" t="s">
        <v>46</v>
      </c>
      <c r="E18429" s="26">
        <v>3000</v>
      </c>
      <c r="G18429" t="s">
        <v>5870</v>
      </c>
    </row>
    <row r="18430" spans="1:7" x14ac:dyDescent="0.25">
      <c r="A18430" s="21" t="s">
        <v>2119</v>
      </c>
      <c r="B18430" s="25">
        <v>43535</v>
      </c>
      <c r="C18430" t="s">
        <v>21</v>
      </c>
      <c r="D18430" t="s">
        <v>3403</v>
      </c>
      <c r="E18430" s="26">
        <v>1250</v>
      </c>
      <c r="G18430" t="s">
        <v>5410</v>
      </c>
    </row>
    <row r="18431" spans="1:7" x14ac:dyDescent="0.25">
      <c r="A18431" s="21" t="s">
        <v>2119</v>
      </c>
      <c r="B18431" s="25">
        <v>43535</v>
      </c>
      <c r="C18431" t="s">
        <v>21</v>
      </c>
      <c r="D18431" t="s">
        <v>3403</v>
      </c>
      <c r="E18431" s="26">
        <v>250</v>
      </c>
      <c r="G18431" t="s">
        <v>5744</v>
      </c>
    </row>
    <row r="18432" spans="1:7" x14ac:dyDescent="0.25">
      <c r="A18432" s="21" t="s">
        <v>2119</v>
      </c>
      <c r="B18432" s="25">
        <v>43535</v>
      </c>
      <c r="C18432" t="s">
        <v>21</v>
      </c>
      <c r="D18432" t="s">
        <v>3403</v>
      </c>
      <c r="E18432" s="26">
        <v>1000</v>
      </c>
      <c r="G18432" t="s">
        <v>5744</v>
      </c>
    </row>
    <row r="18433" spans="1:7" x14ac:dyDescent="0.25">
      <c r="A18433" s="21" t="s">
        <v>2119</v>
      </c>
      <c r="B18433" s="25">
        <v>43535</v>
      </c>
      <c r="C18433" t="s">
        <v>21</v>
      </c>
      <c r="D18433" t="s">
        <v>3403</v>
      </c>
      <c r="E18433" s="26">
        <v>1000</v>
      </c>
      <c r="G18433" t="s">
        <v>4974</v>
      </c>
    </row>
    <row r="18434" spans="1:7" x14ac:dyDescent="0.25">
      <c r="A18434" s="21" t="s">
        <v>2119</v>
      </c>
      <c r="B18434" s="25">
        <v>43535</v>
      </c>
      <c r="C18434" t="s">
        <v>21</v>
      </c>
      <c r="D18434" t="s">
        <v>3403</v>
      </c>
      <c r="E18434" s="26">
        <v>1000</v>
      </c>
      <c r="G18434" t="s">
        <v>5410</v>
      </c>
    </row>
    <row r="18435" spans="1:7" x14ac:dyDescent="0.25">
      <c r="A18435" s="21" t="s">
        <v>2119</v>
      </c>
      <c r="B18435" s="25">
        <v>43535</v>
      </c>
      <c r="C18435" t="s">
        <v>21</v>
      </c>
      <c r="D18435" t="s">
        <v>3403</v>
      </c>
      <c r="E18435" s="26">
        <v>1000</v>
      </c>
      <c r="G18435" t="s">
        <v>5042</v>
      </c>
    </row>
    <row r="18436" spans="1:7" x14ac:dyDescent="0.25">
      <c r="A18436" s="21" t="s">
        <v>2119</v>
      </c>
      <c r="B18436" s="25">
        <v>43535</v>
      </c>
      <c r="C18436" t="s">
        <v>21</v>
      </c>
      <c r="D18436" t="s">
        <v>3403</v>
      </c>
      <c r="E18436" s="26">
        <v>1000</v>
      </c>
      <c r="G18436" t="s">
        <v>6073</v>
      </c>
    </row>
    <row r="18437" spans="1:7" x14ac:dyDescent="0.25">
      <c r="A18437" s="21" t="s">
        <v>2119</v>
      </c>
      <c r="B18437" s="25">
        <v>43535</v>
      </c>
      <c r="C18437" t="s">
        <v>21</v>
      </c>
      <c r="D18437" t="s">
        <v>3403</v>
      </c>
      <c r="E18437" s="26">
        <v>1250</v>
      </c>
      <c r="G18437" t="s">
        <v>5410</v>
      </c>
    </row>
    <row r="18438" spans="1:7" x14ac:dyDescent="0.25">
      <c r="A18438" s="21" t="s">
        <v>2119</v>
      </c>
      <c r="B18438" s="25">
        <v>43535</v>
      </c>
      <c r="C18438" t="s">
        <v>21</v>
      </c>
      <c r="D18438" t="s">
        <v>3403</v>
      </c>
      <c r="E18438" s="26">
        <v>1750</v>
      </c>
      <c r="G18438" t="s">
        <v>5705</v>
      </c>
    </row>
    <row r="18439" spans="1:7" x14ac:dyDescent="0.25">
      <c r="A18439" s="21" t="s">
        <v>2119</v>
      </c>
      <c r="B18439" s="25">
        <v>43535</v>
      </c>
      <c r="C18439" t="s">
        <v>21</v>
      </c>
      <c r="D18439" t="s">
        <v>3403</v>
      </c>
      <c r="E18439" s="26">
        <v>1750</v>
      </c>
      <c r="G18439" t="s">
        <v>5768</v>
      </c>
    </row>
    <row r="18440" spans="1:7" x14ac:dyDescent="0.25">
      <c r="A18440" s="21" t="s">
        <v>2119</v>
      </c>
      <c r="B18440" s="25">
        <v>43535</v>
      </c>
      <c r="C18440" t="s">
        <v>21</v>
      </c>
      <c r="D18440" t="s">
        <v>3403</v>
      </c>
      <c r="E18440" s="26">
        <v>1500</v>
      </c>
      <c r="G18440" t="s">
        <v>5871</v>
      </c>
    </row>
    <row r="18441" spans="1:7" x14ac:dyDescent="0.25">
      <c r="A18441" s="21" t="s">
        <v>2119</v>
      </c>
      <c r="B18441" s="1">
        <v>43536</v>
      </c>
      <c r="C18441" t="s">
        <v>6</v>
      </c>
      <c r="D18441" t="s">
        <v>6039</v>
      </c>
      <c r="E18441"/>
      <c r="F18441" s="9">
        <v>427.58</v>
      </c>
      <c r="G18441" t="s">
        <v>5870</v>
      </c>
    </row>
    <row r="18442" spans="1:7" x14ac:dyDescent="0.25">
      <c r="A18442" s="21" t="s">
        <v>2119</v>
      </c>
      <c r="B18442" s="1">
        <v>43536</v>
      </c>
      <c r="C18442" t="s">
        <v>6</v>
      </c>
      <c r="D18442" t="s">
        <v>6040</v>
      </c>
      <c r="E18442"/>
      <c r="F18442" s="9">
        <v>1889.85</v>
      </c>
      <c r="G18442" t="s">
        <v>5705</v>
      </c>
    </row>
    <row r="18443" spans="1:7" x14ac:dyDescent="0.25">
      <c r="A18443" s="21" t="s">
        <v>2119</v>
      </c>
      <c r="B18443" s="1">
        <v>43536</v>
      </c>
      <c r="C18443" t="s">
        <v>6</v>
      </c>
      <c r="D18443" t="s">
        <v>6041</v>
      </c>
      <c r="E18443"/>
      <c r="F18443" s="9">
        <v>127.05</v>
      </c>
      <c r="G18443" t="s">
        <v>5870</v>
      </c>
    </row>
    <row r="18444" spans="1:7" x14ac:dyDescent="0.25">
      <c r="A18444" s="21" t="s">
        <v>2119</v>
      </c>
      <c r="B18444" s="1">
        <v>43536</v>
      </c>
      <c r="C18444" t="s">
        <v>6</v>
      </c>
      <c r="D18444" t="s">
        <v>6042</v>
      </c>
      <c r="E18444"/>
      <c r="F18444" s="9">
        <v>62.21</v>
      </c>
      <c r="G18444" t="s">
        <v>5870</v>
      </c>
    </row>
    <row r="18445" spans="1:7" x14ac:dyDescent="0.25">
      <c r="A18445" s="21" t="s">
        <v>2119</v>
      </c>
      <c r="B18445" s="1">
        <v>43536</v>
      </c>
      <c r="C18445" t="s">
        <v>6</v>
      </c>
      <c r="D18445" t="s">
        <v>6043</v>
      </c>
      <c r="E18445"/>
      <c r="F18445" s="9">
        <v>65.3</v>
      </c>
      <c r="G18445" t="s">
        <v>286</v>
      </c>
    </row>
    <row r="18446" spans="1:7" x14ac:dyDescent="0.25">
      <c r="A18446" s="21" t="s">
        <v>2119</v>
      </c>
      <c r="B18446" s="1">
        <v>43536</v>
      </c>
      <c r="C18446" t="s">
        <v>6</v>
      </c>
      <c r="D18446" t="s">
        <v>6044</v>
      </c>
      <c r="E18446"/>
      <c r="F18446" s="9">
        <v>1418.33</v>
      </c>
      <c r="G18446" t="s">
        <v>5705</v>
      </c>
    </row>
    <row r="18447" spans="1:7" x14ac:dyDescent="0.25">
      <c r="A18447" s="21" t="s">
        <v>2119</v>
      </c>
      <c r="B18447" s="25">
        <v>43536</v>
      </c>
      <c r="C18447" t="s">
        <v>1015</v>
      </c>
      <c r="D18447" t="s">
        <v>3002</v>
      </c>
      <c r="E18447" s="26">
        <v>50</v>
      </c>
      <c r="G18447" t="s">
        <v>2734</v>
      </c>
    </row>
    <row r="18448" spans="1:7" x14ac:dyDescent="0.25">
      <c r="A18448" s="21" t="s">
        <v>2119</v>
      </c>
      <c r="B18448" s="25">
        <v>43536</v>
      </c>
      <c r="C18448" t="s">
        <v>1015</v>
      </c>
      <c r="D18448" t="s">
        <v>3707</v>
      </c>
      <c r="E18448" s="26">
        <v>1900</v>
      </c>
      <c r="G18448" t="s">
        <v>2734</v>
      </c>
    </row>
    <row r="18449" spans="1:7" x14ac:dyDescent="0.25">
      <c r="A18449" s="21" t="s">
        <v>2119</v>
      </c>
      <c r="B18449" s="25">
        <v>43536</v>
      </c>
      <c r="C18449" t="s">
        <v>1015</v>
      </c>
      <c r="D18449" t="s">
        <v>961</v>
      </c>
      <c r="E18449" s="26">
        <v>175</v>
      </c>
      <c r="G18449" t="s">
        <v>278</v>
      </c>
    </row>
    <row r="18450" spans="1:7" x14ac:dyDescent="0.25">
      <c r="A18450" s="21" t="s">
        <v>2119</v>
      </c>
      <c r="B18450" s="25">
        <v>43536</v>
      </c>
      <c r="C18450" t="s">
        <v>1015</v>
      </c>
      <c r="D18450" t="s">
        <v>961</v>
      </c>
      <c r="E18450" s="26">
        <v>125</v>
      </c>
      <c r="G18450" t="s">
        <v>5696</v>
      </c>
    </row>
    <row r="18451" spans="1:7" x14ac:dyDescent="0.25">
      <c r="A18451" s="21" t="s">
        <v>2119</v>
      </c>
      <c r="B18451" s="25">
        <v>43536</v>
      </c>
      <c r="C18451" t="s">
        <v>1015</v>
      </c>
      <c r="D18451" t="s">
        <v>961</v>
      </c>
      <c r="E18451" s="26">
        <v>200</v>
      </c>
      <c r="G18451" t="s">
        <v>286</v>
      </c>
    </row>
    <row r="18452" spans="1:7" x14ac:dyDescent="0.25">
      <c r="A18452" s="21" t="s">
        <v>2119</v>
      </c>
      <c r="B18452" s="1">
        <v>43537</v>
      </c>
      <c r="C18452" t="s">
        <v>6</v>
      </c>
      <c r="D18452" t="s">
        <v>6045</v>
      </c>
      <c r="E18452"/>
      <c r="F18452" s="9">
        <v>69.58</v>
      </c>
      <c r="G18452" t="s">
        <v>5870</v>
      </c>
    </row>
    <row r="18453" spans="1:7" x14ac:dyDescent="0.25">
      <c r="A18453" s="21" t="s">
        <v>2119</v>
      </c>
      <c r="B18453" s="1">
        <v>43537</v>
      </c>
      <c r="C18453" t="s">
        <v>6</v>
      </c>
      <c r="D18453" t="s">
        <v>6046</v>
      </c>
      <c r="E18453"/>
      <c r="F18453" s="9">
        <v>534.29999999999995</v>
      </c>
      <c r="G18453" t="s">
        <v>6047</v>
      </c>
    </row>
    <row r="18454" spans="1:7" x14ac:dyDescent="0.25">
      <c r="A18454" s="21" t="s">
        <v>2119</v>
      </c>
      <c r="B18454" s="1">
        <v>43537</v>
      </c>
      <c r="C18454" t="s">
        <v>1230</v>
      </c>
      <c r="D18454" t="s">
        <v>6048</v>
      </c>
      <c r="E18454"/>
      <c r="F18454" s="9">
        <v>-224.72</v>
      </c>
      <c r="G18454" t="s">
        <v>5768</v>
      </c>
    </row>
    <row r="18455" spans="1:7" x14ac:dyDescent="0.25">
      <c r="A18455" s="21" t="s">
        <v>2119</v>
      </c>
      <c r="B18455" s="1">
        <v>43537</v>
      </c>
      <c r="C18455" t="s">
        <v>1230</v>
      </c>
      <c r="D18455" t="s">
        <v>6049</v>
      </c>
      <c r="E18455"/>
      <c r="F18455" s="9">
        <v>617.79</v>
      </c>
      <c r="G18455" t="s">
        <v>5768</v>
      </c>
    </row>
    <row r="18456" spans="1:7" x14ac:dyDescent="0.25">
      <c r="A18456" s="21" t="s">
        <v>2119</v>
      </c>
      <c r="B18456" s="1">
        <v>43537</v>
      </c>
      <c r="C18456" t="s">
        <v>6</v>
      </c>
      <c r="D18456" t="s">
        <v>6050</v>
      </c>
      <c r="E18456"/>
      <c r="F18456" s="9">
        <v>76.13</v>
      </c>
      <c r="G18456" t="s">
        <v>5870</v>
      </c>
    </row>
    <row r="18457" spans="1:7" x14ac:dyDescent="0.25">
      <c r="A18457" s="21" t="s">
        <v>2119</v>
      </c>
      <c r="B18457" s="25">
        <v>43537</v>
      </c>
      <c r="C18457" t="s">
        <v>1015</v>
      </c>
      <c r="D18457" t="s">
        <v>1216</v>
      </c>
      <c r="E18457" s="26">
        <v>350</v>
      </c>
      <c r="G18457" t="s">
        <v>2734</v>
      </c>
    </row>
    <row r="18458" spans="1:7" x14ac:dyDescent="0.25">
      <c r="A18458" s="21" t="s">
        <v>2119</v>
      </c>
      <c r="B18458" s="25">
        <v>43537</v>
      </c>
      <c r="C18458" t="s">
        <v>1015</v>
      </c>
      <c r="D18458" t="s">
        <v>1173</v>
      </c>
      <c r="E18458" s="26">
        <v>180</v>
      </c>
      <c r="G18458" t="s">
        <v>5870</v>
      </c>
    </row>
    <row r="18459" spans="1:7" x14ac:dyDescent="0.25">
      <c r="A18459" s="21" t="s">
        <v>2119</v>
      </c>
      <c r="B18459" s="1">
        <v>43538</v>
      </c>
      <c r="C18459" t="s">
        <v>6</v>
      </c>
      <c r="D18459" t="s">
        <v>6046</v>
      </c>
      <c r="E18459"/>
      <c r="F18459" s="9">
        <v>-418.71</v>
      </c>
      <c r="G18459" t="s">
        <v>6047</v>
      </c>
    </row>
    <row r="18460" spans="1:7" x14ac:dyDescent="0.25">
      <c r="A18460" s="21" t="s">
        <v>2119</v>
      </c>
      <c r="B18460" s="1">
        <v>43538</v>
      </c>
      <c r="C18460" t="s">
        <v>6</v>
      </c>
      <c r="D18460" t="s">
        <v>6029</v>
      </c>
      <c r="E18460"/>
      <c r="F18460" s="9">
        <v>-286.2</v>
      </c>
      <c r="G18460" t="s">
        <v>5870</v>
      </c>
    </row>
    <row r="18461" spans="1:7" x14ac:dyDescent="0.25">
      <c r="A18461" s="21" t="s">
        <v>2119</v>
      </c>
      <c r="B18461" s="1">
        <v>43538</v>
      </c>
      <c r="C18461" t="s">
        <v>6</v>
      </c>
      <c r="D18461" t="s">
        <v>6051</v>
      </c>
      <c r="E18461"/>
      <c r="F18461" s="9">
        <v>424</v>
      </c>
      <c r="G18461" t="s">
        <v>6047</v>
      </c>
    </row>
    <row r="18462" spans="1:7" x14ac:dyDescent="0.25">
      <c r="A18462" s="21" t="s">
        <v>2119</v>
      </c>
      <c r="B18462" s="1">
        <v>43538</v>
      </c>
      <c r="C18462" t="s">
        <v>1230</v>
      </c>
      <c r="D18462" t="s">
        <v>6052</v>
      </c>
      <c r="E18462"/>
      <c r="F18462" s="9">
        <v>406.25</v>
      </c>
      <c r="G18462" t="s">
        <v>5768</v>
      </c>
    </row>
    <row r="18463" spans="1:7" x14ac:dyDescent="0.25">
      <c r="A18463" s="21" t="s">
        <v>2119</v>
      </c>
      <c r="B18463" s="1">
        <v>43538</v>
      </c>
      <c r="C18463" t="s">
        <v>6</v>
      </c>
      <c r="D18463" t="s">
        <v>5906</v>
      </c>
      <c r="E18463"/>
      <c r="F18463" s="9">
        <v>-261.45999999999998</v>
      </c>
      <c r="G18463" t="s">
        <v>5870</v>
      </c>
    </row>
    <row r="18464" spans="1:7" x14ac:dyDescent="0.25">
      <c r="A18464" s="21" t="s">
        <v>2119</v>
      </c>
      <c r="B18464" s="1">
        <v>43538</v>
      </c>
      <c r="C18464" t="s">
        <v>6</v>
      </c>
      <c r="D18464" t="s">
        <v>6053</v>
      </c>
      <c r="E18464"/>
      <c r="F18464" s="9">
        <v>241.49</v>
      </c>
      <c r="G18464" t="s">
        <v>5871</v>
      </c>
    </row>
    <row r="18465" spans="1:7" x14ac:dyDescent="0.25">
      <c r="A18465" s="21" t="s">
        <v>2119</v>
      </c>
      <c r="B18465" s="1">
        <v>43538</v>
      </c>
      <c r="C18465" t="s">
        <v>1230</v>
      </c>
      <c r="D18465" t="s">
        <v>6054</v>
      </c>
      <c r="E18465"/>
      <c r="F18465" s="9">
        <v>364.8</v>
      </c>
      <c r="G18465" t="s">
        <v>5768</v>
      </c>
    </row>
    <row r="18466" spans="1:7" x14ac:dyDescent="0.25">
      <c r="A18466" s="21" t="s">
        <v>2119</v>
      </c>
      <c r="B18466" s="25">
        <v>43538</v>
      </c>
      <c r="C18466" t="s">
        <v>1015</v>
      </c>
      <c r="D18466" t="s">
        <v>6069</v>
      </c>
      <c r="E18466" s="26">
        <v>3800</v>
      </c>
      <c r="G18466" t="s">
        <v>5768</v>
      </c>
    </row>
    <row r="18467" spans="1:7" x14ac:dyDescent="0.25">
      <c r="A18467" s="21" t="s">
        <v>2119</v>
      </c>
      <c r="B18467" s="25">
        <v>43538</v>
      </c>
      <c r="C18467" t="s">
        <v>1015</v>
      </c>
      <c r="D18467" t="s">
        <v>4455</v>
      </c>
      <c r="E18467" s="26">
        <v>1000</v>
      </c>
      <c r="G18467" t="s">
        <v>5768</v>
      </c>
    </row>
    <row r="18468" spans="1:7" x14ac:dyDescent="0.25">
      <c r="A18468" s="21" t="s">
        <v>2119</v>
      </c>
      <c r="B18468" s="1">
        <v>43539</v>
      </c>
      <c r="C18468" t="s">
        <v>6</v>
      </c>
      <c r="D18468" t="s">
        <v>6055</v>
      </c>
      <c r="E18468"/>
      <c r="F18468" s="9">
        <v>604.76</v>
      </c>
      <c r="G18468" t="s">
        <v>386</v>
      </c>
    </row>
    <row r="18469" spans="1:7" x14ac:dyDescent="0.25">
      <c r="A18469" s="21" t="s">
        <v>2119</v>
      </c>
      <c r="B18469" s="1">
        <v>43539</v>
      </c>
      <c r="C18469" t="s">
        <v>1230</v>
      </c>
      <c r="D18469" t="s">
        <v>6056</v>
      </c>
      <c r="E18469"/>
      <c r="F18469" s="9">
        <v>615.29</v>
      </c>
      <c r="G18469" t="s">
        <v>386</v>
      </c>
    </row>
    <row r="18470" spans="1:7" x14ac:dyDescent="0.25">
      <c r="A18470" s="21" t="s">
        <v>2119</v>
      </c>
      <c r="B18470" s="1">
        <v>43539</v>
      </c>
      <c r="C18470" t="s">
        <v>6</v>
      </c>
      <c r="D18470" t="s">
        <v>6057</v>
      </c>
      <c r="E18470"/>
      <c r="F18470" s="9">
        <v>590.54</v>
      </c>
      <c r="G18470" t="s">
        <v>5999</v>
      </c>
    </row>
    <row r="18471" spans="1:7" x14ac:dyDescent="0.25">
      <c r="A18471" s="21" t="s">
        <v>2119</v>
      </c>
      <c r="B18471" s="1">
        <v>43539</v>
      </c>
      <c r="C18471" t="s">
        <v>1230</v>
      </c>
      <c r="D18471" t="s">
        <v>6058</v>
      </c>
      <c r="E18471"/>
      <c r="F18471" s="9">
        <v>477.48</v>
      </c>
      <c r="G18471" t="s">
        <v>5768</v>
      </c>
    </row>
    <row r="18472" spans="1:7" x14ac:dyDescent="0.25">
      <c r="A18472" s="21" t="s">
        <v>2119</v>
      </c>
      <c r="B18472" s="1">
        <v>43540</v>
      </c>
      <c r="C18472" t="s">
        <v>1230</v>
      </c>
      <c r="D18472" t="s">
        <v>6059</v>
      </c>
      <c r="E18472"/>
      <c r="F18472" s="9">
        <v>497.2</v>
      </c>
      <c r="G18472" t="s">
        <v>5768</v>
      </c>
    </row>
    <row r="18473" spans="1:7" x14ac:dyDescent="0.25">
      <c r="A18473" s="21" t="s">
        <v>2119</v>
      </c>
      <c r="B18473" s="1">
        <v>43540</v>
      </c>
      <c r="C18473" t="s">
        <v>1230</v>
      </c>
      <c r="D18473" t="s">
        <v>6060</v>
      </c>
      <c r="E18473"/>
      <c r="F18473" s="9">
        <v>183.14</v>
      </c>
      <c r="G18473" t="s">
        <v>5768</v>
      </c>
    </row>
    <row r="18474" spans="1:7" x14ac:dyDescent="0.25">
      <c r="A18474" s="21" t="s">
        <v>2119</v>
      </c>
      <c r="B18474" s="1">
        <v>43540</v>
      </c>
      <c r="C18474" t="s">
        <v>1230</v>
      </c>
      <c r="D18474" t="s">
        <v>6061</v>
      </c>
      <c r="E18474"/>
      <c r="F18474" s="9">
        <v>418.85</v>
      </c>
      <c r="G18474" t="s">
        <v>5768</v>
      </c>
    </row>
    <row r="18475" spans="1:7" x14ac:dyDescent="0.25">
      <c r="A18475" s="21" t="s">
        <v>2119</v>
      </c>
      <c r="B18475" s="1">
        <v>43540</v>
      </c>
      <c r="C18475" t="s">
        <v>1230</v>
      </c>
      <c r="D18475" t="s">
        <v>6062</v>
      </c>
      <c r="E18475"/>
      <c r="F18475" s="9">
        <v>138.76</v>
      </c>
      <c r="G18475" t="s">
        <v>5705</v>
      </c>
    </row>
    <row r="18476" spans="1:7" x14ac:dyDescent="0.25">
      <c r="A18476" s="21" t="s">
        <v>2119</v>
      </c>
      <c r="B18476" s="1">
        <v>43542</v>
      </c>
      <c r="C18476" t="s">
        <v>1230</v>
      </c>
      <c r="D18476" t="s">
        <v>6063</v>
      </c>
      <c r="E18476"/>
      <c r="F18476" s="9">
        <v>480.22</v>
      </c>
      <c r="G18476" t="s">
        <v>2734</v>
      </c>
    </row>
    <row r="18477" spans="1:7" x14ac:dyDescent="0.25">
      <c r="A18477" s="21" t="s">
        <v>2119</v>
      </c>
      <c r="B18477" s="1">
        <v>43542</v>
      </c>
      <c r="C18477" t="s">
        <v>6</v>
      </c>
      <c r="D18477" t="s">
        <v>6064</v>
      </c>
      <c r="E18477"/>
      <c r="F18477" s="9">
        <v>2344.66</v>
      </c>
      <c r="G18477" t="s">
        <v>5705</v>
      </c>
    </row>
    <row r="18478" spans="1:7" x14ac:dyDescent="0.25">
      <c r="A18478" s="21" t="s">
        <v>2119</v>
      </c>
      <c r="B18478" s="1">
        <v>43542</v>
      </c>
      <c r="C18478" t="s">
        <v>1230</v>
      </c>
      <c r="D18478" t="s">
        <v>6056</v>
      </c>
      <c r="E18478"/>
      <c r="F18478" s="9">
        <v>-615.29</v>
      </c>
      <c r="G18478" t="s">
        <v>386</v>
      </c>
    </row>
    <row r="18479" spans="1:7" x14ac:dyDescent="0.25">
      <c r="A18479" s="21" t="s">
        <v>2119</v>
      </c>
      <c r="B18479" s="1">
        <v>43542</v>
      </c>
      <c r="C18479" t="s">
        <v>1230</v>
      </c>
      <c r="D18479" t="s">
        <v>6065</v>
      </c>
      <c r="E18479"/>
      <c r="F18479" s="9">
        <v>280.42</v>
      </c>
      <c r="G18479" t="s">
        <v>5768</v>
      </c>
    </row>
    <row r="18480" spans="1:7" x14ac:dyDescent="0.25">
      <c r="A18480" s="21" t="s">
        <v>2119</v>
      </c>
      <c r="B18480" s="1">
        <v>43542</v>
      </c>
      <c r="C18480" t="s">
        <v>1230</v>
      </c>
      <c r="D18480" t="s">
        <v>6066</v>
      </c>
      <c r="E18480"/>
      <c r="F18480" s="9">
        <v>467.83</v>
      </c>
      <c r="G18480" t="s">
        <v>5698</v>
      </c>
    </row>
    <row r="18481" spans="1:7" x14ac:dyDescent="0.25">
      <c r="A18481" s="21" t="s">
        <v>2119</v>
      </c>
      <c r="B18481" s="25">
        <v>43542</v>
      </c>
      <c r="C18481" t="s">
        <v>1015</v>
      </c>
      <c r="D18481" t="s">
        <v>1216</v>
      </c>
      <c r="E18481" s="26">
        <v>350</v>
      </c>
      <c r="G18481" t="s">
        <v>2734</v>
      </c>
    </row>
    <row r="18482" spans="1:7" x14ac:dyDescent="0.25">
      <c r="A18482" s="21" t="s">
        <v>2119</v>
      </c>
      <c r="B18482" s="25">
        <v>43542</v>
      </c>
      <c r="C18482" t="s">
        <v>1015</v>
      </c>
      <c r="D18482" t="s">
        <v>1216</v>
      </c>
      <c r="E18482" s="26">
        <v>650</v>
      </c>
      <c r="G18482" t="s">
        <v>2734</v>
      </c>
    </row>
    <row r="18483" spans="1:7" x14ac:dyDescent="0.25">
      <c r="A18483" s="21" t="s">
        <v>2119</v>
      </c>
      <c r="B18483" s="25">
        <v>43542</v>
      </c>
      <c r="C18483" t="s">
        <v>1015</v>
      </c>
      <c r="D18483" t="s">
        <v>1382</v>
      </c>
      <c r="E18483" s="26">
        <v>4500</v>
      </c>
      <c r="G18483" t="s">
        <v>5768</v>
      </c>
    </row>
    <row r="18484" spans="1:7" x14ac:dyDescent="0.25">
      <c r="A18484" s="21" t="s">
        <v>2119</v>
      </c>
      <c r="B18484" s="25">
        <v>43542</v>
      </c>
      <c r="C18484" t="s">
        <v>1015</v>
      </c>
      <c r="D18484" t="s">
        <v>40</v>
      </c>
      <c r="E18484" s="26">
        <v>3515</v>
      </c>
      <c r="G18484" t="s">
        <v>5768</v>
      </c>
    </row>
    <row r="18485" spans="1:7" x14ac:dyDescent="0.25">
      <c r="A18485" s="21" t="s">
        <v>2119</v>
      </c>
      <c r="B18485" s="25">
        <v>43542</v>
      </c>
      <c r="C18485" t="s">
        <v>1015</v>
      </c>
      <c r="D18485" t="s">
        <v>40</v>
      </c>
      <c r="E18485" s="26">
        <v>180</v>
      </c>
      <c r="G18485" t="s">
        <v>5599</v>
      </c>
    </row>
    <row r="18486" spans="1:7" x14ac:dyDescent="0.25">
      <c r="A18486" s="21" t="s">
        <v>2119</v>
      </c>
      <c r="B18486" s="25">
        <v>43542</v>
      </c>
      <c r="C18486" t="s">
        <v>21</v>
      </c>
      <c r="D18486" t="s">
        <v>6072</v>
      </c>
      <c r="E18486" s="26">
        <v>-1800</v>
      </c>
      <c r="G18486" t="s">
        <v>2734</v>
      </c>
    </row>
    <row r="18487" spans="1:7" x14ac:dyDescent="0.25">
      <c r="A18487" s="21" t="s">
        <v>2119</v>
      </c>
      <c r="B18487" s="25">
        <v>43542</v>
      </c>
      <c r="C18487" t="s">
        <v>21</v>
      </c>
      <c r="D18487" t="s">
        <v>1146</v>
      </c>
      <c r="E18487" s="26">
        <v>3700</v>
      </c>
      <c r="G18487" t="s">
        <v>2734</v>
      </c>
    </row>
    <row r="18488" spans="1:7" x14ac:dyDescent="0.25">
      <c r="A18488" s="21" t="s">
        <v>2119</v>
      </c>
      <c r="B18488" s="25">
        <v>43542</v>
      </c>
      <c r="C18488" t="s">
        <v>21</v>
      </c>
      <c r="D18488" t="s">
        <v>40</v>
      </c>
      <c r="E18488" s="26">
        <v>3065</v>
      </c>
      <c r="G18488" t="s">
        <v>386</v>
      </c>
    </row>
    <row r="18489" spans="1:7" x14ac:dyDescent="0.25">
      <c r="A18489" s="21" t="s">
        <v>2119</v>
      </c>
      <c r="B18489" s="25">
        <v>43542</v>
      </c>
      <c r="C18489" t="s">
        <v>21</v>
      </c>
      <c r="D18489" t="s">
        <v>40</v>
      </c>
      <c r="E18489" s="26">
        <v>2015</v>
      </c>
      <c r="G18489" t="s">
        <v>5705</v>
      </c>
    </row>
    <row r="18490" spans="1:7" x14ac:dyDescent="0.25">
      <c r="A18490" s="21" t="s">
        <v>2119</v>
      </c>
      <c r="B18490" s="25">
        <v>43542</v>
      </c>
      <c r="C18490" t="s">
        <v>21</v>
      </c>
      <c r="D18490" t="s">
        <v>40</v>
      </c>
      <c r="E18490" s="26">
        <v>2315</v>
      </c>
      <c r="G18490" t="s">
        <v>5871</v>
      </c>
    </row>
    <row r="18491" spans="1:7" x14ac:dyDescent="0.25">
      <c r="A18491" s="21" t="s">
        <v>2119</v>
      </c>
      <c r="B18491" s="25">
        <v>43542</v>
      </c>
      <c r="C18491" t="s">
        <v>21</v>
      </c>
      <c r="D18491" t="s">
        <v>40</v>
      </c>
      <c r="E18491" s="26">
        <v>280</v>
      </c>
      <c r="G18491" t="s">
        <v>286</v>
      </c>
    </row>
    <row r="18492" spans="1:7" x14ac:dyDescent="0.25">
      <c r="A18492" s="21" t="s">
        <v>2119</v>
      </c>
      <c r="B18492" s="25">
        <v>43542</v>
      </c>
      <c r="C18492" t="s">
        <v>21</v>
      </c>
      <c r="D18492" t="s">
        <v>46</v>
      </c>
      <c r="E18492" s="26">
        <v>2200</v>
      </c>
      <c r="G18492" t="s">
        <v>5870</v>
      </c>
    </row>
    <row r="18493" spans="1:7" x14ac:dyDescent="0.25">
      <c r="A18493" s="21" t="s">
        <v>2119</v>
      </c>
      <c r="B18493" s="25">
        <v>43542</v>
      </c>
      <c r="C18493" t="s">
        <v>21</v>
      </c>
      <c r="D18493" t="s">
        <v>3507</v>
      </c>
      <c r="E18493" s="26">
        <v>2400</v>
      </c>
      <c r="G18493" t="s">
        <v>5871</v>
      </c>
    </row>
    <row r="18494" spans="1:7" x14ac:dyDescent="0.25">
      <c r="A18494" s="21" t="s">
        <v>2119</v>
      </c>
      <c r="B18494" s="25">
        <v>43543</v>
      </c>
      <c r="C18494" t="s">
        <v>1230</v>
      </c>
      <c r="D18494" t="s">
        <v>216</v>
      </c>
      <c r="E18494" s="26">
        <v>144.5</v>
      </c>
      <c r="G18494" t="s">
        <v>5698</v>
      </c>
    </row>
    <row r="18495" spans="1:7" x14ac:dyDescent="0.25">
      <c r="A18495" s="21" t="s">
        <v>2119</v>
      </c>
      <c r="B18495" s="25">
        <v>43543</v>
      </c>
      <c r="C18495" t="s">
        <v>1230</v>
      </c>
      <c r="D18495" t="s">
        <v>216</v>
      </c>
      <c r="E18495" s="26">
        <v>144.5</v>
      </c>
      <c r="G18495" t="s">
        <v>5698</v>
      </c>
    </row>
    <row r="18496" spans="1:7" x14ac:dyDescent="0.25">
      <c r="A18496" s="21" t="s">
        <v>2119</v>
      </c>
      <c r="B18496" s="25">
        <v>43543</v>
      </c>
      <c r="C18496" t="s">
        <v>1230</v>
      </c>
      <c r="D18496" t="s">
        <v>216</v>
      </c>
      <c r="E18496" s="26">
        <v>520.79999999999995</v>
      </c>
      <c r="G18496" t="s">
        <v>5698</v>
      </c>
    </row>
    <row r="18497" spans="1:7" x14ac:dyDescent="0.25">
      <c r="A18497" s="21" t="s">
        <v>2119</v>
      </c>
      <c r="B18497" s="1">
        <v>43543</v>
      </c>
      <c r="C18497" t="s">
        <v>1230</v>
      </c>
      <c r="D18497" t="s">
        <v>6074</v>
      </c>
      <c r="E18497"/>
      <c r="F18497" s="9">
        <v>202.4</v>
      </c>
      <c r="G18497" t="s">
        <v>5410</v>
      </c>
    </row>
    <row r="18498" spans="1:7" x14ac:dyDescent="0.25">
      <c r="A18498" s="21" t="s">
        <v>2119</v>
      </c>
      <c r="B18498" s="1">
        <v>43543</v>
      </c>
      <c r="C18498" t="s">
        <v>6</v>
      </c>
      <c r="D18498" t="s">
        <v>6075</v>
      </c>
      <c r="E18498"/>
      <c r="F18498" s="9">
        <v>1345.48</v>
      </c>
      <c r="G18498" t="s">
        <v>5705</v>
      </c>
    </row>
    <row r="18499" spans="1:7" x14ac:dyDescent="0.25">
      <c r="A18499" s="21" t="s">
        <v>2119</v>
      </c>
      <c r="B18499" s="1">
        <v>43543</v>
      </c>
      <c r="C18499" t="s">
        <v>6</v>
      </c>
      <c r="D18499" t="s">
        <v>6076</v>
      </c>
      <c r="E18499"/>
      <c r="F18499" s="9">
        <v>537.39</v>
      </c>
      <c r="G18499" t="s">
        <v>5705</v>
      </c>
    </row>
    <row r="18500" spans="1:7" x14ac:dyDescent="0.25">
      <c r="A18500" s="21" t="s">
        <v>2119</v>
      </c>
      <c r="B18500" s="25">
        <v>43543</v>
      </c>
      <c r="C18500" s="69" t="s">
        <v>1015</v>
      </c>
      <c r="D18500" s="69" t="s">
        <v>1216</v>
      </c>
      <c r="E18500" s="26">
        <v>500</v>
      </c>
      <c r="G18500" s="69" t="s">
        <v>5698</v>
      </c>
    </row>
    <row r="18501" spans="1:7" x14ac:dyDescent="0.25">
      <c r="A18501" s="21" t="s">
        <v>2119</v>
      </c>
      <c r="B18501" s="25">
        <v>43543</v>
      </c>
      <c r="C18501" s="69" t="s">
        <v>21</v>
      </c>
      <c r="D18501" s="69" t="s">
        <v>6160</v>
      </c>
      <c r="E18501" s="26">
        <v>392.77</v>
      </c>
      <c r="G18501" s="69" t="s">
        <v>2734</v>
      </c>
    </row>
    <row r="18502" spans="1:7" x14ac:dyDescent="0.25">
      <c r="A18502" s="21" t="s">
        <v>2119</v>
      </c>
      <c r="B18502" s="25">
        <v>43543</v>
      </c>
      <c r="C18502" s="69" t="s">
        <v>21</v>
      </c>
      <c r="D18502" s="69" t="s">
        <v>3504</v>
      </c>
      <c r="E18502" s="26">
        <v>3050</v>
      </c>
      <c r="G18502" s="69" t="s">
        <v>5705</v>
      </c>
    </row>
    <row r="18503" spans="1:7" x14ac:dyDescent="0.25">
      <c r="A18503" s="21" t="s">
        <v>2119</v>
      </c>
      <c r="B18503" s="25">
        <v>43543</v>
      </c>
      <c r="C18503" s="69" t="s">
        <v>21</v>
      </c>
      <c r="D18503" s="69" t="s">
        <v>3504</v>
      </c>
      <c r="E18503" s="26">
        <v>850</v>
      </c>
      <c r="G18503" s="69" t="s">
        <v>5870</v>
      </c>
    </row>
    <row r="18504" spans="1:7" x14ac:dyDescent="0.25">
      <c r="A18504" s="21" t="s">
        <v>2119</v>
      </c>
      <c r="B18504" s="1">
        <v>43544</v>
      </c>
      <c r="C18504" t="s">
        <v>6</v>
      </c>
      <c r="D18504" t="s">
        <v>6077</v>
      </c>
      <c r="E18504"/>
      <c r="F18504" s="9">
        <v>390.54</v>
      </c>
      <c r="G18504" t="s">
        <v>5705</v>
      </c>
    </row>
    <row r="18505" spans="1:7" x14ac:dyDescent="0.25">
      <c r="A18505" s="21" t="s">
        <v>2119</v>
      </c>
      <c r="B18505" s="1">
        <v>43544</v>
      </c>
      <c r="C18505" t="s">
        <v>6</v>
      </c>
      <c r="D18505" t="s">
        <v>6064</v>
      </c>
      <c r="E18505"/>
      <c r="F18505" s="9">
        <v>-203.67</v>
      </c>
      <c r="G18505" t="s">
        <v>5705</v>
      </c>
    </row>
    <row r="18506" spans="1:7" x14ac:dyDescent="0.25">
      <c r="A18506" s="21" t="s">
        <v>2119</v>
      </c>
      <c r="B18506" s="1">
        <v>43544</v>
      </c>
      <c r="C18506" t="s">
        <v>6</v>
      </c>
      <c r="D18506" t="s">
        <v>6078</v>
      </c>
      <c r="E18506"/>
      <c r="F18506" s="9">
        <v>134.44</v>
      </c>
      <c r="G18506" t="s">
        <v>356</v>
      </c>
    </row>
    <row r="18507" spans="1:7" x14ac:dyDescent="0.25">
      <c r="A18507" s="21" t="s">
        <v>2119</v>
      </c>
      <c r="B18507" s="1">
        <v>43544</v>
      </c>
      <c r="C18507" t="s">
        <v>6</v>
      </c>
      <c r="D18507" t="s">
        <v>6079</v>
      </c>
      <c r="E18507"/>
      <c r="F18507" s="9">
        <v>1666.27</v>
      </c>
      <c r="G18507" t="s">
        <v>2121</v>
      </c>
    </row>
    <row r="18508" spans="1:7" x14ac:dyDescent="0.25">
      <c r="A18508" s="21" t="s">
        <v>2119</v>
      </c>
      <c r="B18508" s="1">
        <v>43544</v>
      </c>
      <c r="C18508" t="s">
        <v>1230</v>
      </c>
      <c r="D18508" t="s">
        <v>6080</v>
      </c>
      <c r="E18508"/>
      <c r="F18508" s="9">
        <v>242.74</v>
      </c>
      <c r="G18508" t="s">
        <v>5410</v>
      </c>
    </row>
    <row r="18509" spans="1:7" x14ac:dyDescent="0.25">
      <c r="A18509" s="21" t="s">
        <v>2119</v>
      </c>
      <c r="B18509" s="1">
        <v>43544</v>
      </c>
      <c r="C18509" t="s">
        <v>1230</v>
      </c>
      <c r="D18509"/>
      <c r="E18509"/>
      <c r="F18509" s="9">
        <v>44.43</v>
      </c>
      <c r="G18509" t="s">
        <v>2734</v>
      </c>
    </row>
    <row r="18510" spans="1:7" x14ac:dyDescent="0.25">
      <c r="A18510" s="21" t="s">
        <v>2119</v>
      </c>
      <c r="B18510" s="1">
        <v>43544</v>
      </c>
      <c r="C18510" t="s">
        <v>1230</v>
      </c>
      <c r="D18510" t="s">
        <v>6081</v>
      </c>
      <c r="E18510"/>
      <c r="F18510" s="9">
        <v>480.38</v>
      </c>
      <c r="G18510" t="s">
        <v>5695</v>
      </c>
    </row>
    <row r="18511" spans="1:7" x14ac:dyDescent="0.25">
      <c r="A18511" s="21" t="s">
        <v>2119</v>
      </c>
      <c r="B18511" s="1">
        <v>43544</v>
      </c>
      <c r="C18511" t="s">
        <v>6</v>
      </c>
      <c r="D18511" t="s">
        <v>6082</v>
      </c>
      <c r="E18511"/>
      <c r="F18511" s="9">
        <v>479.02</v>
      </c>
      <c r="G18511" t="s">
        <v>6083</v>
      </c>
    </row>
    <row r="18512" spans="1:7" x14ac:dyDescent="0.25">
      <c r="A18512" s="21" t="s">
        <v>2119</v>
      </c>
      <c r="B18512" s="1">
        <v>43544</v>
      </c>
      <c r="C18512">
        <v>3014551503</v>
      </c>
      <c r="D18512" t="s">
        <v>6084</v>
      </c>
      <c r="E18512"/>
      <c r="F18512" s="9">
        <v>338.05</v>
      </c>
      <c r="G18512" t="s">
        <v>5871</v>
      </c>
    </row>
    <row r="18513" spans="1:7" x14ac:dyDescent="0.25">
      <c r="A18513" s="21" t="s">
        <v>2119</v>
      </c>
      <c r="B18513" s="1">
        <v>43545</v>
      </c>
      <c r="C18513" t="s">
        <v>1230</v>
      </c>
      <c r="D18513" t="s">
        <v>6080</v>
      </c>
      <c r="E18513"/>
      <c r="F18513" s="9">
        <v>-242.74</v>
      </c>
      <c r="G18513" t="s">
        <v>5410</v>
      </c>
    </row>
    <row r="18514" spans="1:7" x14ac:dyDescent="0.25">
      <c r="A18514" s="21" t="s">
        <v>2119</v>
      </c>
      <c r="B18514" s="1">
        <v>43545</v>
      </c>
      <c r="C18514" t="s">
        <v>1230</v>
      </c>
      <c r="D18514" t="s">
        <v>6063</v>
      </c>
      <c r="E18514"/>
      <c r="F18514" s="9">
        <v>-480.22</v>
      </c>
      <c r="G18514" t="s">
        <v>2734</v>
      </c>
    </row>
    <row r="18515" spans="1:7" x14ac:dyDescent="0.25">
      <c r="A18515" s="21" t="s">
        <v>2119</v>
      </c>
      <c r="B18515" s="1">
        <v>43545</v>
      </c>
      <c r="C18515" t="s">
        <v>6</v>
      </c>
      <c r="D18515" t="s">
        <v>6085</v>
      </c>
      <c r="E18515"/>
      <c r="F18515" s="9">
        <v>395.27</v>
      </c>
      <c r="G18515" t="s">
        <v>5705</v>
      </c>
    </row>
    <row r="18516" spans="1:7" x14ac:dyDescent="0.25">
      <c r="A18516" s="21" t="s">
        <v>2119</v>
      </c>
      <c r="B18516" s="1">
        <v>43545</v>
      </c>
      <c r="C18516" t="s">
        <v>6</v>
      </c>
      <c r="D18516" t="s">
        <v>6086</v>
      </c>
      <c r="E18516"/>
      <c r="F18516" s="9">
        <v>1686.21</v>
      </c>
      <c r="G18516" t="s">
        <v>5871</v>
      </c>
    </row>
    <row r="18517" spans="1:7" x14ac:dyDescent="0.25">
      <c r="A18517" s="21" t="s">
        <v>2119</v>
      </c>
      <c r="B18517" s="1">
        <v>43545</v>
      </c>
      <c r="C18517" t="s">
        <v>1230</v>
      </c>
      <c r="D18517" t="s">
        <v>6017</v>
      </c>
      <c r="E18517"/>
      <c r="F18517" s="9">
        <v>-147.34</v>
      </c>
      <c r="G18517" t="s">
        <v>5424</v>
      </c>
    </row>
    <row r="18518" spans="1:7" x14ac:dyDescent="0.25">
      <c r="A18518" s="21" t="s">
        <v>2119</v>
      </c>
      <c r="B18518" s="25">
        <v>43545</v>
      </c>
      <c r="C18518" s="69" t="s">
        <v>21</v>
      </c>
      <c r="D18518" s="69" t="s">
        <v>6161</v>
      </c>
      <c r="E18518" s="26">
        <v>-2300</v>
      </c>
      <c r="G18518" s="69" t="s">
        <v>6089</v>
      </c>
    </row>
    <row r="18519" spans="1:7" x14ac:dyDescent="0.25">
      <c r="A18519" s="21" t="s">
        <v>2119</v>
      </c>
      <c r="B18519" s="25">
        <v>43545</v>
      </c>
      <c r="C18519" s="69" t="s">
        <v>21</v>
      </c>
      <c r="D18519" s="69" t="s">
        <v>5241</v>
      </c>
      <c r="E18519" s="26">
        <v>2300</v>
      </c>
      <c r="G18519" s="69" t="s">
        <v>2734</v>
      </c>
    </row>
    <row r="18520" spans="1:7" x14ac:dyDescent="0.25">
      <c r="A18520" s="21" t="s">
        <v>2119</v>
      </c>
      <c r="B18520" s="25">
        <v>43545</v>
      </c>
      <c r="C18520" s="69" t="s">
        <v>1230</v>
      </c>
      <c r="D18520" s="69" t="s">
        <v>3709</v>
      </c>
      <c r="F18520" s="26">
        <v>280.5</v>
      </c>
      <c r="G18520" s="69" t="s">
        <v>5696</v>
      </c>
    </row>
    <row r="18521" spans="1:7" x14ac:dyDescent="0.25">
      <c r="A18521" s="21" t="s">
        <v>2119</v>
      </c>
      <c r="B18521" s="1">
        <v>43546</v>
      </c>
      <c r="C18521" t="s">
        <v>1230</v>
      </c>
      <c r="D18521" t="s">
        <v>6087</v>
      </c>
      <c r="E18521"/>
      <c r="F18521" s="9">
        <v>91.1</v>
      </c>
      <c r="G18521" t="s">
        <v>5410</v>
      </c>
    </row>
    <row r="18522" spans="1:7" x14ac:dyDescent="0.25">
      <c r="A18522" s="21" t="s">
        <v>2119</v>
      </c>
      <c r="B18522" s="1">
        <v>43546</v>
      </c>
      <c r="C18522" t="s">
        <v>1230</v>
      </c>
      <c r="D18522" t="s">
        <v>6088</v>
      </c>
      <c r="E18522"/>
      <c r="F18522" s="9">
        <v>506.76</v>
      </c>
      <c r="G18522" t="s">
        <v>6089</v>
      </c>
    </row>
    <row r="18523" spans="1:7" x14ac:dyDescent="0.25">
      <c r="A18523" s="21" t="s">
        <v>2119</v>
      </c>
      <c r="B18523" s="1">
        <v>43546</v>
      </c>
      <c r="C18523" t="s">
        <v>1230</v>
      </c>
      <c r="D18523" t="s">
        <v>6090</v>
      </c>
      <c r="E18523"/>
      <c r="F18523" s="9">
        <v>653.92999999999995</v>
      </c>
      <c r="G18523" t="s">
        <v>5407</v>
      </c>
    </row>
    <row r="18524" spans="1:7" x14ac:dyDescent="0.25">
      <c r="A18524" s="21" t="s">
        <v>2119</v>
      </c>
      <c r="B18524" s="1">
        <v>43546</v>
      </c>
      <c r="C18524" t="s">
        <v>6</v>
      </c>
      <c r="D18524" t="s">
        <v>6091</v>
      </c>
      <c r="E18524"/>
      <c r="F18524" s="9">
        <v>105.76</v>
      </c>
      <c r="G18524" t="s">
        <v>6092</v>
      </c>
    </row>
    <row r="18525" spans="1:7" x14ac:dyDescent="0.25">
      <c r="A18525" s="21" t="s">
        <v>2119</v>
      </c>
      <c r="B18525" s="1">
        <v>43546</v>
      </c>
      <c r="C18525" t="s">
        <v>1230</v>
      </c>
      <c r="D18525" t="s">
        <v>6088</v>
      </c>
      <c r="E18525"/>
      <c r="F18525" s="9">
        <v>-326.45</v>
      </c>
      <c r="G18525" t="s">
        <v>6089</v>
      </c>
    </row>
    <row r="18526" spans="1:7" x14ac:dyDescent="0.25">
      <c r="A18526" s="21" t="s">
        <v>2119</v>
      </c>
      <c r="B18526" s="25">
        <v>43546</v>
      </c>
      <c r="C18526" s="69" t="s">
        <v>1015</v>
      </c>
      <c r="D18526" s="69" t="s">
        <v>3707</v>
      </c>
      <c r="E18526" s="26">
        <v>1700</v>
      </c>
      <c r="G18526" s="69" t="s">
        <v>5705</v>
      </c>
    </row>
    <row r="18527" spans="1:7" x14ac:dyDescent="0.25">
      <c r="A18527" s="21" t="s">
        <v>2119</v>
      </c>
      <c r="B18527" s="25">
        <v>43546</v>
      </c>
      <c r="C18527" s="69" t="s">
        <v>1015</v>
      </c>
      <c r="D18527" s="69" t="s">
        <v>1360</v>
      </c>
      <c r="E18527" s="26">
        <v>25</v>
      </c>
      <c r="G18527" s="69" t="s">
        <v>2426</v>
      </c>
    </row>
    <row r="18528" spans="1:7" x14ac:dyDescent="0.25">
      <c r="A18528" s="21" t="s">
        <v>2119</v>
      </c>
      <c r="B18528" s="1">
        <v>43547</v>
      </c>
      <c r="C18528" t="s">
        <v>6</v>
      </c>
      <c r="D18528" t="s">
        <v>6093</v>
      </c>
      <c r="E18528"/>
      <c r="F18528" s="9">
        <v>439.79</v>
      </c>
      <c r="G18528" t="s">
        <v>5871</v>
      </c>
    </row>
    <row r="18529" spans="1:7" x14ac:dyDescent="0.25">
      <c r="A18529" s="21" t="s">
        <v>2119</v>
      </c>
      <c r="B18529" s="1">
        <v>43547</v>
      </c>
      <c r="C18529" t="s">
        <v>1230</v>
      </c>
      <c r="D18529" t="s">
        <v>6094</v>
      </c>
      <c r="E18529"/>
      <c r="F18529" s="9">
        <v>69.53</v>
      </c>
      <c r="G18529" t="s">
        <v>6095</v>
      </c>
    </row>
    <row r="18530" spans="1:7" x14ac:dyDescent="0.25">
      <c r="A18530" s="21" t="s">
        <v>2119</v>
      </c>
      <c r="B18530" s="1">
        <v>43547</v>
      </c>
      <c r="C18530" t="s">
        <v>1230</v>
      </c>
      <c r="D18530" t="s">
        <v>6096</v>
      </c>
      <c r="E18530"/>
      <c r="F18530" s="9">
        <v>-207.67</v>
      </c>
      <c r="G18530" t="s">
        <v>6095</v>
      </c>
    </row>
    <row r="18531" spans="1:7" x14ac:dyDescent="0.25">
      <c r="A18531" s="21" t="s">
        <v>2119</v>
      </c>
      <c r="B18531" s="1">
        <v>43547</v>
      </c>
      <c r="C18531" t="s">
        <v>1230</v>
      </c>
      <c r="D18531" t="s">
        <v>6097</v>
      </c>
      <c r="E18531"/>
      <c r="F18531" s="9">
        <v>329.99</v>
      </c>
      <c r="G18531" t="s">
        <v>5768</v>
      </c>
    </row>
    <row r="18532" spans="1:7" x14ac:dyDescent="0.25">
      <c r="A18532" s="21" t="s">
        <v>2119</v>
      </c>
      <c r="B18532" s="1">
        <v>43547</v>
      </c>
      <c r="C18532" t="s">
        <v>1230</v>
      </c>
      <c r="D18532" t="s">
        <v>6096</v>
      </c>
      <c r="E18532"/>
      <c r="F18532" s="9">
        <v>412.44</v>
      </c>
      <c r="G18532" t="s">
        <v>6095</v>
      </c>
    </row>
    <row r="18533" spans="1:7" x14ac:dyDescent="0.25">
      <c r="A18533" s="21" t="s">
        <v>2119</v>
      </c>
      <c r="B18533" s="1">
        <v>43549</v>
      </c>
      <c r="C18533" t="s">
        <v>1230</v>
      </c>
      <c r="D18533" t="s">
        <v>6098</v>
      </c>
      <c r="E18533"/>
      <c r="F18533" s="9">
        <v>255.13</v>
      </c>
      <c r="G18533" t="s">
        <v>5768</v>
      </c>
    </row>
    <row r="18534" spans="1:7" x14ac:dyDescent="0.25">
      <c r="A18534" s="21" t="s">
        <v>2119</v>
      </c>
      <c r="B18534" s="25">
        <v>43549</v>
      </c>
      <c r="C18534" s="69" t="s">
        <v>1015</v>
      </c>
      <c r="D18534" s="69" t="s">
        <v>1382</v>
      </c>
      <c r="E18534" s="26">
        <v>10000</v>
      </c>
      <c r="G18534" s="69" t="s">
        <v>5695</v>
      </c>
    </row>
    <row r="18535" spans="1:7" x14ac:dyDescent="0.25">
      <c r="A18535" s="21" t="s">
        <v>2119</v>
      </c>
      <c r="B18535" s="25">
        <v>43549</v>
      </c>
      <c r="C18535" s="69" t="s">
        <v>1015</v>
      </c>
      <c r="D18535" s="69" t="s">
        <v>40</v>
      </c>
      <c r="E18535" s="26">
        <v>855</v>
      </c>
      <c r="G18535" s="69" t="s">
        <v>5696</v>
      </c>
    </row>
    <row r="18536" spans="1:7" x14ac:dyDescent="0.25">
      <c r="A18536" s="21" t="s">
        <v>2119</v>
      </c>
      <c r="B18536" s="25">
        <v>43549</v>
      </c>
      <c r="C18536" s="69" t="s">
        <v>1015</v>
      </c>
      <c r="D18536" s="69" t="s">
        <v>40</v>
      </c>
      <c r="E18536" s="26">
        <v>735</v>
      </c>
      <c r="G18536" s="69" t="s">
        <v>5410</v>
      </c>
    </row>
    <row r="18537" spans="1:7" x14ac:dyDescent="0.25">
      <c r="A18537" s="21" t="s">
        <v>2119</v>
      </c>
      <c r="B18537" s="25">
        <v>43549</v>
      </c>
      <c r="C18537" s="69" t="s">
        <v>1015</v>
      </c>
      <c r="D18537" s="69" t="s">
        <v>40</v>
      </c>
      <c r="E18537" s="26">
        <v>150</v>
      </c>
      <c r="G18537" s="69" t="s">
        <v>3513</v>
      </c>
    </row>
    <row r="18538" spans="1:7" x14ac:dyDescent="0.25">
      <c r="A18538" s="21" t="s">
        <v>2119</v>
      </c>
      <c r="B18538" s="25">
        <v>43549</v>
      </c>
      <c r="C18538" s="69" t="s">
        <v>1015</v>
      </c>
      <c r="D18538" s="69" t="s">
        <v>1382</v>
      </c>
      <c r="E18538" s="26">
        <v>6000</v>
      </c>
      <c r="G18538" s="69" t="s">
        <v>5695</v>
      </c>
    </row>
    <row r="18539" spans="1:7" x14ac:dyDescent="0.25">
      <c r="A18539" s="21" t="s">
        <v>2119</v>
      </c>
      <c r="B18539" s="25">
        <v>43549</v>
      </c>
      <c r="C18539" s="69" t="s">
        <v>21</v>
      </c>
      <c r="D18539" s="69" t="s">
        <v>6161</v>
      </c>
      <c r="E18539" s="26">
        <v>-2300</v>
      </c>
      <c r="G18539" s="69" t="s">
        <v>6089</v>
      </c>
    </row>
    <row r="18540" spans="1:7" x14ac:dyDescent="0.25">
      <c r="A18540" s="21" t="s">
        <v>2119</v>
      </c>
      <c r="B18540" s="25">
        <v>43549</v>
      </c>
      <c r="C18540" s="69" t="s">
        <v>21</v>
      </c>
      <c r="D18540" s="69" t="s">
        <v>5241</v>
      </c>
      <c r="E18540" s="26">
        <v>1000</v>
      </c>
      <c r="G18540" s="69" t="s">
        <v>2734</v>
      </c>
    </row>
    <row r="18541" spans="1:7" x14ac:dyDescent="0.25">
      <c r="A18541" s="21" t="s">
        <v>2119</v>
      </c>
      <c r="B18541" s="25">
        <v>43549</v>
      </c>
      <c r="C18541" s="69" t="s">
        <v>21</v>
      </c>
      <c r="D18541" s="69" t="s">
        <v>40</v>
      </c>
      <c r="E18541" s="26">
        <v>3825</v>
      </c>
      <c r="G18541" s="69" t="s">
        <v>5871</v>
      </c>
    </row>
    <row r="18542" spans="1:7" x14ac:dyDescent="0.25">
      <c r="A18542" s="21" t="s">
        <v>2119</v>
      </c>
      <c r="B18542" s="25">
        <v>43549</v>
      </c>
      <c r="C18542" s="69" t="s">
        <v>21</v>
      </c>
      <c r="D18542" s="69" t="s">
        <v>40</v>
      </c>
      <c r="E18542" s="26">
        <v>4385</v>
      </c>
      <c r="G18542" s="69" t="s">
        <v>5705</v>
      </c>
    </row>
    <row r="18543" spans="1:7" x14ac:dyDescent="0.25">
      <c r="A18543" s="21" t="s">
        <v>2119</v>
      </c>
      <c r="B18543" s="25">
        <v>43549</v>
      </c>
      <c r="C18543" s="69" t="s">
        <v>21</v>
      </c>
      <c r="D18543" s="69" t="s">
        <v>40</v>
      </c>
      <c r="E18543" s="26">
        <v>150</v>
      </c>
      <c r="G18543" s="69" t="s">
        <v>356</v>
      </c>
    </row>
    <row r="18544" spans="1:7" x14ac:dyDescent="0.25">
      <c r="A18544" s="21" t="s">
        <v>2119</v>
      </c>
      <c r="B18544" s="25">
        <v>43549</v>
      </c>
      <c r="C18544" s="69" t="s">
        <v>21</v>
      </c>
      <c r="D18544" s="69" t="s">
        <v>40</v>
      </c>
      <c r="E18544" s="26">
        <v>1995</v>
      </c>
      <c r="G18544" s="69" t="s">
        <v>6092</v>
      </c>
    </row>
    <row r="18545" spans="1:7" x14ac:dyDescent="0.25">
      <c r="A18545" s="21" t="s">
        <v>2119</v>
      </c>
      <c r="B18545" s="25">
        <v>43549</v>
      </c>
      <c r="C18545" s="69" t="s">
        <v>21</v>
      </c>
      <c r="D18545" s="69" t="s">
        <v>4455</v>
      </c>
      <c r="E18545" s="26">
        <v>2000</v>
      </c>
      <c r="G18545" s="69" t="s">
        <v>5871</v>
      </c>
    </row>
    <row r="18546" spans="1:7" x14ac:dyDescent="0.25">
      <c r="A18546" s="21" t="s">
        <v>2119</v>
      </c>
      <c r="B18546" s="25">
        <v>43549</v>
      </c>
      <c r="C18546" s="69" t="s">
        <v>1230</v>
      </c>
      <c r="D18546" s="69" t="s">
        <v>216</v>
      </c>
      <c r="E18546" s="26">
        <v>368.6</v>
      </c>
      <c r="G18546" s="69" t="s">
        <v>6131</v>
      </c>
    </row>
    <row r="18547" spans="1:7" x14ac:dyDescent="0.25">
      <c r="A18547" s="21" t="s">
        <v>2119</v>
      </c>
      <c r="B18547" s="25">
        <v>43549</v>
      </c>
      <c r="C18547" s="69" t="s">
        <v>1230</v>
      </c>
      <c r="D18547" s="69" t="s">
        <v>216</v>
      </c>
      <c r="E18547" s="26">
        <v>376.3</v>
      </c>
      <c r="G18547" s="69" t="s">
        <v>6131</v>
      </c>
    </row>
    <row r="18548" spans="1:7" x14ac:dyDescent="0.25">
      <c r="A18548" s="21" t="s">
        <v>2119</v>
      </c>
      <c r="B18548" s="25">
        <v>43549</v>
      </c>
      <c r="C18548" s="69" t="s">
        <v>1230</v>
      </c>
      <c r="D18548" s="69" t="s">
        <v>3709</v>
      </c>
      <c r="F18548" s="26">
        <v>182.5</v>
      </c>
      <c r="G18548" s="69" t="s">
        <v>5100</v>
      </c>
    </row>
    <row r="18549" spans="1:7" x14ac:dyDescent="0.25">
      <c r="A18549" s="21" t="s">
        <v>2119</v>
      </c>
      <c r="B18549" s="1">
        <v>43550</v>
      </c>
      <c r="C18549" t="s">
        <v>1230</v>
      </c>
      <c r="D18549" t="s">
        <v>6099</v>
      </c>
      <c r="E18549"/>
      <c r="F18549" s="9">
        <v>291.14</v>
      </c>
      <c r="G18549" t="s">
        <v>5768</v>
      </c>
    </row>
    <row r="18550" spans="1:7" x14ac:dyDescent="0.25">
      <c r="A18550" s="21" t="s">
        <v>2119</v>
      </c>
      <c r="B18550" s="1">
        <v>43550</v>
      </c>
      <c r="C18550" t="s">
        <v>6</v>
      </c>
      <c r="D18550" t="s">
        <v>6100</v>
      </c>
      <c r="E18550"/>
      <c r="F18550" s="9">
        <v>304.81</v>
      </c>
      <c r="G18550" t="s">
        <v>5871</v>
      </c>
    </row>
    <row r="18551" spans="1:7" x14ac:dyDescent="0.25">
      <c r="A18551" s="21" t="s">
        <v>2119</v>
      </c>
      <c r="B18551" s="1">
        <v>43550</v>
      </c>
      <c r="C18551" t="s">
        <v>6</v>
      </c>
      <c r="D18551" t="s">
        <v>6101</v>
      </c>
      <c r="E18551"/>
      <c r="F18551" s="9">
        <v>207.03</v>
      </c>
      <c r="G18551" t="s">
        <v>5871</v>
      </c>
    </row>
    <row r="18552" spans="1:7" x14ac:dyDescent="0.25">
      <c r="A18552" s="21" t="s">
        <v>2119</v>
      </c>
      <c r="B18552" s="1">
        <v>43550</v>
      </c>
      <c r="C18552" t="s">
        <v>6</v>
      </c>
      <c r="D18552" t="s">
        <v>6102</v>
      </c>
      <c r="E18552"/>
      <c r="F18552" s="9">
        <v>263.88</v>
      </c>
      <c r="G18552" t="s">
        <v>5870</v>
      </c>
    </row>
    <row r="18553" spans="1:7" x14ac:dyDescent="0.25">
      <c r="A18553" s="21" t="s">
        <v>2119</v>
      </c>
      <c r="B18553" s="25">
        <v>43550</v>
      </c>
      <c r="C18553" s="69" t="s">
        <v>1015</v>
      </c>
      <c r="D18553" s="69" t="s">
        <v>1216</v>
      </c>
      <c r="E18553" s="26">
        <v>1000</v>
      </c>
      <c r="G18553" s="69" t="s">
        <v>5870</v>
      </c>
    </row>
    <row r="18554" spans="1:7" x14ac:dyDescent="0.25">
      <c r="A18554" s="21" t="s">
        <v>2119</v>
      </c>
      <c r="B18554" s="25">
        <v>43550</v>
      </c>
      <c r="C18554" s="69" t="s">
        <v>1015</v>
      </c>
      <c r="D18554" s="69" t="s">
        <v>1216</v>
      </c>
      <c r="E18554" s="26">
        <v>1560</v>
      </c>
      <c r="G18554" s="69" t="s">
        <v>5696</v>
      </c>
    </row>
    <row r="18555" spans="1:7" x14ac:dyDescent="0.25">
      <c r="A18555" s="21" t="s">
        <v>2119</v>
      </c>
      <c r="B18555" s="25">
        <v>43550</v>
      </c>
      <c r="C18555" s="69" t="s">
        <v>1015</v>
      </c>
      <c r="D18555" s="69" t="s">
        <v>6068</v>
      </c>
      <c r="E18555" s="26">
        <v>395</v>
      </c>
      <c r="G18555" s="69" t="s">
        <v>4628</v>
      </c>
    </row>
    <row r="18556" spans="1:7" x14ac:dyDescent="0.25">
      <c r="A18556" s="21" t="s">
        <v>2119</v>
      </c>
      <c r="B18556" s="25">
        <v>43550</v>
      </c>
      <c r="C18556" s="69" t="s">
        <v>1015</v>
      </c>
      <c r="D18556" s="69" t="s">
        <v>6068</v>
      </c>
      <c r="E18556" s="26">
        <v>689</v>
      </c>
      <c r="G18556" s="69" t="s">
        <v>6092</v>
      </c>
    </row>
    <row r="18557" spans="1:7" x14ac:dyDescent="0.25">
      <c r="A18557" s="21" t="s">
        <v>2119</v>
      </c>
      <c r="B18557" s="25">
        <v>43550</v>
      </c>
      <c r="C18557" s="69" t="s">
        <v>21</v>
      </c>
      <c r="D18557" s="69" t="s">
        <v>6068</v>
      </c>
      <c r="E18557" s="26">
        <v>2114</v>
      </c>
      <c r="G18557" s="69" t="s">
        <v>6092</v>
      </c>
    </row>
    <row r="18558" spans="1:7" x14ac:dyDescent="0.25">
      <c r="A18558" s="21" t="s">
        <v>2119</v>
      </c>
      <c r="B18558" s="25">
        <v>43550</v>
      </c>
      <c r="C18558" s="69" t="s">
        <v>21</v>
      </c>
      <c r="D18558" s="69" t="s">
        <v>6068</v>
      </c>
      <c r="E18558" s="26">
        <v>882</v>
      </c>
      <c r="G18558" s="69" t="s">
        <v>5705</v>
      </c>
    </row>
    <row r="18559" spans="1:7" x14ac:dyDescent="0.25">
      <c r="A18559" s="21" t="s">
        <v>2119</v>
      </c>
      <c r="B18559" s="1">
        <v>43551</v>
      </c>
      <c r="C18559" t="s">
        <v>1230</v>
      </c>
      <c r="D18559" t="s">
        <v>6103</v>
      </c>
      <c r="E18559"/>
      <c r="F18559" s="9">
        <v>16.690000000000001</v>
      </c>
      <c r="G18559" t="s">
        <v>5696</v>
      </c>
    </row>
    <row r="18560" spans="1:7" x14ac:dyDescent="0.25">
      <c r="A18560" s="21" t="s">
        <v>2119</v>
      </c>
      <c r="B18560" s="1">
        <v>43551</v>
      </c>
      <c r="C18560" t="s">
        <v>1230</v>
      </c>
      <c r="D18560" t="s">
        <v>6104</v>
      </c>
      <c r="E18560"/>
      <c r="F18560" s="9">
        <v>845.02</v>
      </c>
      <c r="G18560" t="s">
        <v>5696</v>
      </c>
    </row>
    <row r="18561" spans="1:7" x14ac:dyDescent="0.25">
      <c r="A18561" s="21" t="s">
        <v>2119</v>
      </c>
      <c r="B18561" s="1">
        <v>43551</v>
      </c>
      <c r="C18561" t="s">
        <v>1230</v>
      </c>
      <c r="D18561" t="s">
        <v>6105</v>
      </c>
      <c r="E18561"/>
      <c r="F18561" s="9">
        <v>840.29</v>
      </c>
      <c r="G18561" t="s">
        <v>5696</v>
      </c>
    </row>
    <row r="18562" spans="1:7" x14ac:dyDescent="0.25">
      <c r="A18562" s="21" t="s">
        <v>2119</v>
      </c>
      <c r="B18562" s="1">
        <v>43551</v>
      </c>
      <c r="C18562" t="s">
        <v>6</v>
      </c>
      <c r="D18562" t="s">
        <v>6106</v>
      </c>
      <c r="E18562"/>
      <c r="F18562" s="9">
        <v>278.69</v>
      </c>
      <c r="G18562" t="s">
        <v>5871</v>
      </c>
    </row>
    <row r="18563" spans="1:7" x14ac:dyDescent="0.25">
      <c r="A18563" s="21" t="s">
        <v>2119</v>
      </c>
      <c r="B18563" s="25">
        <v>43551</v>
      </c>
      <c r="C18563" s="69" t="s">
        <v>1015</v>
      </c>
      <c r="D18563" s="69" t="s">
        <v>5855</v>
      </c>
      <c r="E18563" s="26">
        <v>80</v>
      </c>
      <c r="G18563" s="69" t="s">
        <v>5870</v>
      </c>
    </row>
    <row r="18564" spans="1:7" x14ac:dyDescent="0.25">
      <c r="A18564" s="21" t="s">
        <v>2119</v>
      </c>
      <c r="B18564" s="25">
        <v>43551</v>
      </c>
      <c r="C18564" s="69" t="s">
        <v>1015</v>
      </c>
      <c r="D18564" s="69" t="s">
        <v>1216</v>
      </c>
      <c r="E18564" s="26">
        <v>1000</v>
      </c>
      <c r="G18564" s="69" t="s">
        <v>19</v>
      </c>
    </row>
    <row r="18565" spans="1:7" x14ac:dyDescent="0.25">
      <c r="A18565" s="21" t="s">
        <v>2119</v>
      </c>
      <c r="B18565" s="25">
        <v>43551</v>
      </c>
      <c r="C18565" s="69" t="s">
        <v>1015</v>
      </c>
      <c r="D18565" s="69" t="s">
        <v>1419</v>
      </c>
      <c r="E18565" s="26">
        <v>6500</v>
      </c>
      <c r="G18565" s="69" t="s">
        <v>5698</v>
      </c>
    </row>
    <row r="18566" spans="1:7" x14ac:dyDescent="0.25">
      <c r="A18566" s="21" t="s">
        <v>2119</v>
      </c>
      <c r="B18566" s="1">
        <v>43552</v>
      </c>
      <c r="C18566" t="s">
        <v>1230</v>
      </c>
      <c r="D18566" t="s">
        <v>6107</v>
      </c>
      <c r="E18566"/>
      <c r="F18566" s="9">
        <v>712.65</v>
      </c>
      <c r="G18566" t="s">
        <v>5695</v>
      </c>
    </row>
    <row r="18567" spans="1:7" x14ac:dyDescent="0.25">
      <c r="A18567" s="21" t="s">
        <v>2119</v>
      </c>
      <c r="B18567" s="1">
        <v>43552</v>
      </c>
      <c r="C18567" t="s">
        <v>6</v>
      </c>
      <c r="D18567" t="s">
        <v>6108</v>
      </c>
      <c r="E18567"/>
      <c r="F18567" s="9">
        <v>542</v>
      </c>
      <c r="G18567" t="s">
        <v>5871</v>
      </c>
    </row>
    <row r="18568" spans="1:7" x14ac:dyDescent="0.25">
      <c r="A18568" s="21" t="s">
        <v>2119</v>
      </c>
      <c r="B18568" s="1">
        <v>43552</v>
      </c>
      <c r="C18568" t="s">
        <v>1230</v>
      </c>
      <c r="D18568" t="s">
        <v>6109</v>
      </c>
      <c r="E18568"/>
      <c r="F18568" s="9">
        <v>130.24</v>
      </c>
      <c r="G18568" t="s">
        <v>6110</v>
      </c>
    </row>
    <row r="18569" spans="1:7" x14ac:dyDescent="0.25">
      <c r="A18569" s="21" t="s">
        <v>2119</v>
      </c>
      <c r="B18569" s="1">
        <v>43552</v>
      </c>
      <c r="C18569" t="s">
        <v>1230</v>
      </c>
      <c r="D18569" t="s">
        <v>6111</v>
      </c>
      <c r="E18569"/>
      <c r="F18569" s="9">
        <v>644.52</v>
      </c>
      <c r="G18569" t="s">
        <v>5696</v>
      </c>
    </row>
    <row r="18570" spans="1:7" x14ac:dyDescent="0.25">
      <c r="A18570" s="21" t="s">
        <v>2119</v>
      </c>
      <c r="B18570" s="25">
        <v>43552</v>
      </c>
      <c r="C18570" s="69" t="s">
        <v>21</v>
      </c>
      <c r="D18570" s="69" t="s">
        <v>2675</v>
      </c>
      <c r="E18570" s="26">
        <v>3000</v>
      </c>
      <c r="G18570" s="69" t="s">
        <v>5705</v>
      </c>
    </row>
    <row r="18571" spans="1:7" x14ac:dyDescent="0.25">
      <c r="A18571" s="21" t="s">
        <v>2119</v>
      </c>
      <c r="B18571" s="1">
        <v>43553</v>
      </c>
      <c r="C18571" t="s">
        <v>1230</v>
      </c>
      <c r="D18571" t="s">
        <v>6112</v>
      </c>
      <c r="E18571"/>
      <c r="F18571" s="9">
        <v>428.55</v>
      </c>
      <c r="G18571" t="s">
        <v>5696</v>
      </c>
    </row>
    <row r="18572" spans="1:7" x14ac:dyDescent="0.25">
      <c r="A18572" s="21" t="s">
        <v>2119</v>
      </c>
      <c r="B18572" s="1">
        <v>43553</v>
      </c>
      <c r="C18572" t="s">
        <v>1230</v>
      </c>
      <c r="D18572" t="s">
        <v>6113</v>
      </c>
      <c r="E18572"/>
      <c r="F18572" s="9">
        <v>236.36</v>
      </c>
      <c r="G18572" t="s">
        <v>5768</v>
      </c>
    </row>
    <row r="18573" spans="1:7" x14ac:dyDescent="0.25">
      <c r="A18573" s="21" t="s">
        <v>2119</v>
      </c>
      <c r="B18573" s="1">
        <v>43554</v>
      </c>
      <c r="C18573" t="s">
        <v>1230</v>
      </c>
      <c r="D18573" t="s">
        <v>6114</v>
      </c>
      <c r="E18573"/>
      <c r="F18573" s="9">
        <v>124.5</v>
      </c>
      <c r="G18573" t="s">
        <v>5696</v>
      </c>
    </row>
    <row r="18574" spans="1:7" x14ac:dyDescent="0.25">
      <c r="A18574" s="21" t="s">
        <v>2119</v>
      </c>
      <c r="B18574" s="1">
        <v>43554</v>
      </c>
      <c r="C18574" t="s">
        <v>1230</v>
      </c>
      <c r="D18574" t="s">
        <v>6115</v>
      </c>
      <c r="E18574"/>
      <c r="F18574" s="9">
        <v>33.74</v>
      </c>
      <c r="G18574" t="s">
        <v>6095</v>
      </c>
    </row>
    <row r="18575" spans="1:7" x14ac:dyDescent="0.25">
      <c r="A18575" s="21" t="s">
        <v>2119</v>
      </c>
      <c r="B18575" s="1">
        <v>43554</v>
      </c>
      <c r="C18575" t="s">
        <v>1230</v>
      </c>
      <c r="D18575" t="s">
        <v>6116</v>
      </c>
      <c r="E18575"/>
      <c r="F18575" s="9">
        <v>268.88</v>
      </c>
      <c r="G18575" t="s">
        <v>5696</v>
      </c>
    </row>
    <row r="18576" spans="1:7" x14ac:dyDescent="0.25">
      <c r="A18576" s="21" t="s">
        <v>2119</v>
      </c>
      <c r="B18576" s="1">
        <v>43554</v>
      </c>
      <c r="C18576" t="s">
        <v>1230</v>
      </c>
      <c r="D18576" t="s">
        <v>6117</v>
      </c>
      <c r="E18576"/>
      <c r="F18576" s="9">
        <v>260.31</v>
      </c>
      <c r="G18576" t="s">
        <v>5695</v>
      </c>
    </row>
    <row r="18577" spans="1:7" x14ac:dyDescent="0.25">
      <c r="A18577" s="21" t="s">
        <v>2119</v>
      </c>
      <c r="B18577" s="1">
        <v>43554</v>
      </c>
      <c r="C18577">
        <v>3014551503</v>
      </c>
      <c r="D18577"/>
      <c r="E18577"/>
      <c r="F18577" s="9">
        <v>477.86</v>
      </c>
      <c r="G18577" t="s">
        <v>6118</v>
      </c>
    </row>
    <row r="18578" spans="1:7" x14ac:dyDescent="0.25">
      <c r="A18578" s="21" t="s">
        <v>2119</v>
      </c>
      <c r="B18578" s="1">
        <v>43556</v>
      </c>
      <c r="C18578" t="s">
        <v>1230</v>
      </c>
      <c r="D18578" t="s">
        <v>6119</v>
      </c>
      <c r="E18578"/>
      <c r="F18578" s="9">
        <v>1866.46</v>
      </c>
      <c r="G18578" t="s">
        <v>5696</v>
      </c>
    </row>
    <row r="18579" spans="1:7" x14ac:dyDescent="0.25">
      <c r="A18579" s="21" t="s">
        <v>2119</v>
      </c>
      <c r="B18579" s="1">
        <v>43556</v>
      </c>
      <c r="C18579" t="s">
        <v>6</v>
      </c>
      <c r="D18579" t="s">
        <v>6064</v>
      </c>
      <c r="E18579"/>
      <c r="F18579" s="9">
        <v>-93.17</v>
      </c>
      <c r="G18579" t="s">
        <v>5705</v>
      </c>
    </row>
    <row r="18580" spans="1:7" x14ac:dyDescent="0.25">
      <c r="A18580" s="21" t="s">
        <v>2119</v>
      </c>
      <c r="B18580" s="1">
        <v>43556</v>
      </c>
      <c r="C18580" t="s">
        <v>1230</v>
      </c>
      <c r="D18580" t="s">
        <v>6120</v>
      </c>
      <c r="E18580"/>
      <c r="F18580" s="9">
        <v>812.12</v>
      </c>
      <c r="G18580" t="s">
        <v>5696</v>
      </c>
    </row>
    <row r="18581" spans="1:7" x14ac:dyDescent="0.25">
      <c r="A18581" s="21" t="s">
        <v>2119</v>
      </c>
      <c r="B18581" s="1">
        <v>43556</v>
      </c>
      <c r="C18581" t="s">
        <v>6</v>
      </c>
      <c r="D18581" t="s">
        <v>6121</v>
      </c>
      <c r="E18581"/>
      <c r="F18581" s="9">
        <v>792.58</v>
      </c>
      <c r="G18581" t="s">
        <v>5871</v>
      </c>
    </row>
    <row r="18582" spans="1:7" x14ac:dyDescent="0.25">
      <c r="A18582" s="21" t="s">
        <v>2119</v>
      </c>
      <c r="B18582" s="1">
        <v>43556</v>
      </c>
      <c r="C18582" t="s">
        <v>6</v>
      </c>
      <c r="D18582" t="s">
        <v>6122</v>
      </c>
      <c r="E18582"/>
      <c r="F18582" s="9">
        <v>1286.0999999999999</v>
      </c>
      <c r="G18582" t="s">
        <v>5871</v>
      </c>
    </row>
    <row r="18583" spans="1:7" x14ac:dyDescent="0.25">
      <c r="A18583" s="21" t="s">
        <v>2119</v>
      </c>
      <c r="B18583" s="25">
        <v>43556</v>
      </c>
      <c r="C18583" s="69" t="s">
        <v>1015</v>
      </c>
      <c r="D18583" s="69" t="s">
        <v>40</v>
      </c>
      <c r="E18583" s="26">
        <v>6415</v>
      </c>
      <c r="G18583" s="69" t="s">
        <v>5696</v>
      </c>
    </row>
    <row r="18584" spans="1:7" x14ac:dyDescent="0.25">
      <c r="A18584" s="21" t="s">
        <v>2119</v>
      </c>
      <c r="B18584" s="25">
        <v>43556</v>
      </c>
      <c r="C18584" s="69" t="s">
        <v>1015</v>
      </c>
      <c r="D18584" s="69" t="s">
        <v>255</v>
      </c>
      <c r="E18584" s="26">
        <v>2000</v>
      </c>
      <c r="G18584" s="69" t="s">
        <v>5696</v>
      </c>
    </row>
    <row r="18585" spans="1:7" x14ac:dyDescent="0.25">
      <c r="A18585" s="21" t="s">
        <v>2119</v>
      </c>
      <c r="B18585" s="25">
        <v>43556</v>
      </c>
      <c r="C18585" s="69" t="s">
        <v>1015</v>
      </c>
      <c r="D18585" s="69" t="s">
        <v>255</v>
      </c>
      <c r="E18585" s="26">
        <v>914.5</v>
      </c>
      <c r="G18585" s="69" t="s">
        <v>5696</v>
      </c>
    </row>
    <row r="18586" spans="1:7" x14ac:dyDescent="0.25">
      <c r="A18586" s="21" t="s">
        <v>2119</v>
      </c>
      <c r="B18586" s="25">
        <v>43556</v>
      </c>
      <c r="C18586" s="69" t="s">
        <v>1015</v>
      </c>
      <c r="D18586" s="69" t="s">
        <v>4455</v>
      </c>
      <c r="E18586" s="26">
        <v>2200</v>
      </c>
      <c r="G18586" s="69" t="s">
        <v>5695</v>
      </c>
    </row>
    <row r="18587" spans="1:7" x14ac:dyDescent="0.25">
      <c r="A18587" s="21" t="s">
        <v>2119</v>
      </c>
      <c r="B18587" s="25">
        <v>43556</v>
      </c>
      <c r="C18587" s="69" t="s">
        <v>1015</v>
      </c>
      <c r="D18587" s="69" t="s">
        <v>3002</v>
      </c>
      <c r="E18587" s="26">
        <v>900</v>
      </c>
      <c r="G18587" s="69" t="s">
        <v>6110</v>
      </c>
    </row>
    <row r="18588" spans="1:7" x14ac:dyDescent="0.25">
      <c r="A18588" s="21" t="s">
        <v>2119</v>
      </c>
      <c r="B18588" s="25">
        <v>43556</v>
      </c>
      <c r="C18588" s="69" t="s">
        <v>21</v>
      </c>
      <c r="D18588" s="69" t="s">
        <v>40</v>
      </c>
      <c r="E18588" s="26">
        <v>1075</v>
      </c>
      <c r="G18588" s="69" t="s">
        <v>5705</v>
      </c>
    </row>
    <row r="18589" spans="1:7" x14ac:dyDescent="0.25">
      <c r="A18589" s="21" t="s">
        <v>2119</v>
      </c>
      <c r="B18589" s="25">
        <v>43556</v>
      </c>
      <c r="C18589" s="69" t="s">
        <v>21</v>
      </c>
      <c r="D18589" s="69" t="s">
        <v>40</v>
      </c>
      <c r="E18589" s="26">
        <v>4760</v>
      </c>
      <c r="G18589" s="69" t="s">
        <v>5871</v>
      </c>
    </row>
    <row r="18590" spans="1:7" x14ac:dyDescent="0.25">
      <c r="A18590" s="21" t="s">
        <v>2119</v>
      </c>
      <c r="B18590" s="70">
        <v>43556</v>
      </c>
      <c r="C18590" s="69" t="s">
        <v>21</v>
      </c>
      <c r="D18590" s="69" t="s">
        <v>40</v>
      </c>
      <c r="E18590" s="26">
        <v>280</v>
      </c>
      <c r="G18590" s="69" t="s">
        <v>5870</v>
      </c>
    </row>
    <row r="18591" spans="1:7" x14ac:dyDescent="0.25">
      <c r="A18591" s="21" t="s">
        <v>2119</v>
      </c>
      <c r="B18591" s="1">
        <v>43557</v>
      </c>
      <c r="C18591" t="s">
        <v>1230</v>
      </c>
      <c r="D18591" t="s">
        <v>6123</v>
      </c>
      <c r="E18591"/>
      <c r="F18591" s="9">
        <v>190.02</v>
      </c>
      <c r="G18591" t="s">
        <v>5698</v>
      </c>
    </row>
    <row r="18592" spans="1:7" x14ac:dyDescent="0.25">
      <c r="A18592" s="21" t="s">
        <v>2119</v>
      </c>
      <c r="B18592" s="1">
        <v>43557</v>
      </c>
      <c r="C18592" t="s">
        <v>6</v>
      </c>
      <c r="D18592" t="s">
        <v>6124</v>
      </c>
      <c r="E18592"/>
      <c r="F18592" s="9">
        <v>724.81</v>
      </c>
      <c r="G18592" t="s">
        <v>5871</v>
      </c>
    </row>
    <row r="18593" spans="1:7" x14ac:dyDescent="0.25">
      <c r="A18593" s="21" t="s">
        <v>2119</v>
      </c>
      <c r="B18593" s="1">
        <v>43557</v>
      </c>
      <c r="C18593" t="s">
        <v>1230</v>
      </c>
      <c r="D18593" t="s">
        <v>6125</v>
      </c>
      <c r="E18593"/>
      <c r="F18593" s="9">
        <v>218.45</v>
      </c>
      <c r="G18593" t="s">
        <v>5696</v>
      </c>
    </row>
    <row r="18594" spans="1:7" x14ac:dyDescent="0.25">
      <c r="A18594" s="21" t="s">
        <v>2119</v>
      </c>
      <c r="B18594" s="1">
        <v>43557</v>
      </c>
      <c r="C18594" t="s">
        <v>1230</v>
      </c>
      <c r="D18594" t="s">
        <v>6126</v>
      </c>
      <c r="E18594"/>
      <c r="F18594" s="9">
        <v>662.01</v>
      </c>
      <c r="G18594" t="s">
        <v>19</v>
      </c>
    </row>
    <row r="18595" spans="1:7" x14ac:dyDescent="0.25">
      <c r="A18595" s="21" t="s">
        <v>2119</v>
      </c>
      <c r="B18595" s="1">
        <v>43557</v>
      </c>
      <c r="C18595" t="s">
        <v>1230</v>
      </c>
      <c r="D18595" t="s">
        <v>6127</v>
      </c>
      <c r="E18595"/>
      <c r="F18595" s="9">
        <v>383.62</v>
      </c>
      <c r="G18595" t="s">
        <v>6047</v>
      </c>
    </row>
    <row r="18596" spans="1:7" x14ac:dyDescent="0.25">
      <c r="A18596" s="21" t="s">
        <v>2119</v>
      </c>
      <c r="B18596" s="1">
        <v>43557</v>
      </c>
      <c r="C18596" t="s">
        <v>1230</v>
      </c>
      <c r="D18596" t="s">
        <v>6128</v>
      </c>
      <c r="E18596"/>
      <c r="F18596" s="9">
        <v>362.27</v>
      </c>
      <c r="G18596" t="s">
        <v>5696</v>
      </c>
    </row>
    <row r="18597" spans="1:7" x14ac:dyDescent="0.25">
      <c r="A18597" s="21" t="s">
        <v>2119</v>
      </c>
      <c r="B18597" s="1">
        <v>43557</v>
      </c>
      <c r="C18597" t="s">
        <v>1230</v>
      </c>
      <c r="D18597" t="s">
        <v>6129</v>
      </c>
      <c r="E18597"/>
      <c r="F18597" s="9">
        <v>446.35</v>
      </c>
      <c r="G18597" t="s">
        <v>5768</v>
      </c>
    </row>
    <row r="18598" spans="1:7" x14ac:dyDescent="0.25">
      <c r="A18598" s="21" t="s">
        <v>2119</v>
      </c>
      <c r="B18598" s="25">
        <v>43557</v>
      </c>
      <c r="C18598" s="69" t="s">
        <v>1015</v>
      </c>
      <c r="D18598" s="69" t="s">
        <v>263</v>
      </c>
      <c r="E18598" s="26">
        <v>240</v>
      </c>
      <c r="G18598" s="69" t="s">
        <v>2734</v>
      </c>
    </row>
    <row r="18599" spans="1:7" x14ac:dyDescent="0.25">
      <c r="A18599" s="21" t="s">
        <v>2119</v>
      </c>
      <c r="B18599" s="25">
        <v>43557</v>
      </c>
      <c r="C18599" s="69" t="s">
        <v>1015</v>
      </c>
      <c r="D18599" s="69" t="s">
        <v>6156</v>
      </c>
      <c r="E18599" s="26">
        <v>30</v>
      </c>
      <c r="G18599" s="69" t="s">
        <v>17</v>
      </c>
    </row>
    <row r="18600" spans="1:7" x14ac:dyDescent="0.25">
      <c r="A18600" s="21" t="s">
        <v>2119</v>
      </c>
      <c r="B18600" s="1">
        <v>43558</v>
      </c>
      <c r="C18600" t="s">
        <v>1230</v>
      </c>
      <c r="D18600" t="s">
        <v>6130</v>
      </c>
      <c r="E18600"/>
      <c r="F18600" s="9">
        <v>2843.89</v>
      </c>
      <c r="G18600" t="s">
        <v>6131</v>
      </c>
    </row>
    <row r="18601" spans="1:7" x14ac:dyDescent="0.25">
      <c r="A18601" s="21" t="s">
        <v>2119</v>
      </c>
      <c r="B18601" s="1">
        <v>43558</v>
      </c>
      <c r="C18601" t="s">
        <v>1230</v>
      </c>
      <c r="D18601" t="s">
        <v>6132</v>
      </c>
      <c r="E18601"/>
      <c r="F18601" s="9">
        <v>159.26</v>
      </c>
      <c r="G18601" t="s">
        <v>5696</v>
      </c>
    </row>
    <row r="18602" spans="1:7" x14ac:dyDescent="0.25">
      <c r="A18602" s="21" t="s">
        <v>2119</v>
      </c>
      <c r="B18602" s="1">
        <v>43558</v>
      </c>
      <c r="C18602" t="s">
        <v>6</v>
      </c>
      <c r="D18602" t="s">
        <v>6133</v>
      </c>
      <c r="E18602"/>
      <c r="F18602" s="9">
        <v>222.38</v>
      </c>
      <c r="G18602" t="s">
        <v>5871</v>
      </c>
    </row>
    <row r="18603" spans="1:7" x14ac:dyDescent="0.25">
      <c r="A18603" s="21" t="s">
        <v>2119</v>
      </c>
      <c r="B18603" s="1">
        <v>43558</v>
      </c>
      <c r="C18603">
        <v>3014551503</v>
      </c>
      <c r="D18603"/>
      <c r="E18603"/>
      <c r="F18603" s="9">
        <v>24.57</v>
      </c>
      <c r="G18603" t="s">
        <v>6118</v>
      </c>
    </row>
    <row r="18604" spans="1:7" x14ac:dyDescent="0.25">
      <c r="A18604" s="21" t="s">
        <v>2119</v>
      </c>
      <c r="B18604" s="1">
        <v>43558</v>
      </c>
      <c r="C18604" t="s">
        <v>1230</v>
      </c>
      <c r="D18604" t="s">
        <v>6134</v>
      </c>
      <c r="E18604"/>
      <c r="F18604" s="9">
        <v>190.75</v>
      </c>
      <c r="G18604" t="s">
        <v>5768</v>
      </c>
    </row>
    <row r="18605" spans="1:7" x14ac:dyDescent="0.25">
      <c r="A18605" s="21" t="s">
        <v>2119</v>
      </c>
      <c r="B18605" s="25">
        <v>43558</v>
      </c>
      <c r="C18605" s="69" t="s">
        <v>1015</v>
      </c>
      <c r="D18605" s="69" t="s">
        <v>937</v>
      </c>
      <c r="E18605" s="26">
        <v>350</v>
      </c>
      <c r="G18605" s="69" t="s">
        <v>5696</v>
      </c>
    </row>
    <row r="18606" spans="1:7" x14ac:dyDescent="0.25">
      <c r="A18606" s="21" t="s">
        <v>2119</v>
      </c>
      <c r="B18606" s="1">
        <v>43559</v>
      </c>
      <c r="C18606" t="s">
        <v>1230</v>
      </c>
      <c r="D18606" t="s">
        <v>6135</v>
      </c>
      <c r="E18606"/>
      <c r="F18606" s="9">
        <v>485.19</v>
      </c>
      <c r="G18606" t="s">
        <v>5696</v>
      </c>
    </row>
    <row r="18607" spans="1:7" x14ac:dyDescent="0.25">
      <c r="A18607" s="21" t="s">
        <v>2119</v>
      </c>
      <c r="B18607" s="1">
        <v>43559</v>
      </c>
      <c r="C18607" t="s">
        <v>1230</v>
      </c>
      <c r="D18607" t="s">
        <v>6136</v>
      </c>
      <c r="E18607"/>
      <c r="F18607" s="9">
        <v>39.6</v>
      </c>
      <c r="G18607" t="s">
        <v>5695</v>
      </c>
    </row>
    <row r="18608" spans="1:7" x14ac:dyDescent="0.25">
      <c r="A18608" s="21" t="s">
        <v>2119</v>
      </c>
      <c r="B18608" s="1">
        <v>43559</v>
      </c>
      <c r="C18608" t="s">
        <v>1230</v>
      </c>
      <c r="D18608" t="s">
        <v>6137</v>
      </c>
      <c r="E18608"/>
      <c r="F18608" s="9">
        <v>205.68</v>
      </c>
      <c r="G18608" t="s">
        <v>5695</v>
      </c>
    </row>
    <row r="18609" spans="1:7" x14ac:dyDescent="0.25">
      <c r="A18609" s="21" t="s">
        <v>2119</v>
      </c>
      <c r="B18609" s="1">
        <v>43559</v>
      </c>
      <c r="C18609" t="s">
        <v>6</v>
      </c>
      <c r="D18609" t="s">
        <v>6138</v>
      </c>
      <c r="E18609"/>
      <c r="F18609" s="9">
        <v>93.05</v>
      </c>
      <c r="G18609" t="s">
        <v>5706</v>
      </c>
    </row>
    <row r="18610" spans="1:7" x14ac:dyDescent="0.25">
      <c r="A18610" s="21" t="s">
        <v>2119</v>
      </c>
      <c r="B18610" s="1">
        <v>43559</v>
      </c>
      <c r="C18610" t="s">
        <v>6</v>
      </c>
      <c r="D18610" t="s">
        <v>6139</v>
      </c>
      <c r="E18610"/>
      <c r="F18610" s="9">
        <v>223.59</v>
      </c>
      <c r="G18610" t="s">
        <v>3057</v>
      </c>
    </row>
    <row r="18611" spans="1:7" x14ac:dyDescent="0.25">
      <c r="A18611" s="21" t="s">
        <v>2119</v>
      </c>
      <c r="B18611" s="1">
        <v>43559</v>
      </c>
      <c r="C18611" t="s">
        <v>1230</v>
      </c>
      <c r="D18611" t="s">
        <v>6140</v>
      </c>
      <c r="E18611"/>
      <c r="F18611" s="9">
        <v>9.93</v>
      </c>
      <c r="G18611" t="s">
        <v>2734</v>
      </c>
    </row>
    <row r="18612" spans="1:7" x14ac:dyDescent="0.25">
      <c r="A18612" s="21" t="s">
        <v>2119</v>
      </c>
      <c r="B18612" s="25">
        <v>43559</v>
      </c>
      <c r="C18612" s="69" t="s">
        <v>1015</v>
      </c>
      <c r="D18612" s="69" t="s">
        <v>2556</v>
      </c>
      <c r="E18612" s="26">
        <v>2300</v>
      </c>
      <c r="G18612" s="69" t="s">
        <v>5705</v>
      </c>
    </row>
    <row r="18613" spans="1:7" x14ac:dyDescent="0.25">
      <c r="A18613" s="21" t="s">
        <v>2119</v>
      </c>
      <c r="B18613" s="25">
        <v>43559</v>
      </c>
      <c r="C18613" s="69" t="s">
        <v>1015</v>
      </c>
      <c r="D18613" s="69" t="s">
        <v>5943</v>
      </c>
      <c r="E18613" s="26">
        <v>500</v>
      </c>
      <c r="G18613" s="69" t="s">
        <v>6092</v>
      </c>
    </row>
    <row r="18614" spans="1:7" x14ac:dyDescent="0.25">
      <c r="A18614" s="21" t="s">
        <v>2119</v>
      </c>
      <c r="B18614" s="25">
        <v>43559</v>
      </c>
      <c r="C18614" s="69" t="s">
        <v>1015</v>
      </c>
      <c r="D18614" s="69" t="s">
        <v>3707</v>
      </c>
      <c r="E18614" s="26">
        <v>2000</v>
      </c>
      <c r="G18614" s="69" t="s">
        <v>5870</v>
      </c>
    </row>
    <row r="18615" spans="1:7" x14ac:dyDescent="0.25">
      <c r="A18615" s="21" t="s">
        <v>2119</v>
      </c>
      <c r="B18615" s="25">
        <v>43559</v>
      </c>
      <c r="C18615" s="69" t="s">
        <v>1015</v>
      </c>
      <c r="D18615" s="69" t="s">
        <v>279</v>
      </c>
      <c r="E18615" s="26">
        <v>5</v>
      </c>
      <c r="G18615" s="69" t="s">
        <v>2426</v>
      </c>
    </row>
    <row r="18616" spans="1:7" x14ac:dyDescent="0.25">
      <c r="A18616" s="21" t="s">
        <v>2119</v>
      </c>
      <c r="B18616" s="25">
        <v>43559</v>
      </c>
      <c r="C18616" s="69" t="s">
        <v>6</v>
      </c>
      <c r="D18616" s="69" t="s">
        <v>1112</v>
      </c>
      <c r="F18616" s="26">
        <v>250.46</v>
      </c>
      <c r="G18616" s="69" t="s">
        <v>5706</v>
      </c>
    </row>
    <row r="18617" spans="1:7" x14ac:dyDescent="0.25">
      <c r="A18617" s="21" t="s">
        <v>2119</v>
      </c>
      <c r="B18617" s="25">
        <v>43559</v>
      </c>
      <c r="C18617" s="69" t="s">
        <v>6</v>
      </c>
      <c r="D18617" s="69" t="s">
        <v>1112</v>
      </c>
      <c r="F18617" s="26">
        <v>524.36</v>
      </c>
      <c r="G18617" s="69" t="s">
        <v>5696</v>
      </c>
    </row>
    <row r="18618" spans="1:7" x14ac:dyDescent="0.25">
      <c r="A18618" s="21" t="s">
        <v>2119</v>
      </c>
      <c r="B18618" s="1">
        <v>43560</v>
      </c>
      <c r="C18618" t="s">
        <v>6</v>
      </c>
      <c r="D18618" t="s">
        <v>6141</v>
      </c>
      <c r="E18618"/>
      <c r="F18618" s="9">
        <v>89.49</v>
      </c>
      <c r="G18618" t="s">
        <v>5706</v>
      </c>
    </row>
    <row r="18619" spans="1:7" x14ac:dyDescent="0.25">
      <c r="A18619" s="21" t="s">
        <v>2119</v>
      </c>
      <c r="B18619" s="1">
        <v>43560</v>
      </c>
      <c r="C18619" t="s">
        <v>1230</v>
      </c>
      <c r="D18619" t="s">
        <v>6142</v>
      </c>
      <c r="E18619"/>
      <c r="F18619" s="9">
        <v>239.75</v>
      </c>
      <c r="G18619" t="s">
        <v>5696</v>
      </c>
    </row>
    <row r="18620" spans="1:7" x14ac:dyDescent="0.25">
      <c r="A18620" s="21" t="s">
        <v>2119</v>
      </c>
      <c r="B18620" s="25">
        <v>43560</v>
      </c>
      <c r="C18620" s="69" t="s">
        <v>1015</v>
      </c>
      <c r="D18620" s="69" t="s">
        <v>5943</v>
      </c>
      <c r="E18620" s="26">
        <v>500</v>
      </c>
      <c r="G18620" s="69" t="s">
        <v>6092</v>
      </c>
    </row>
    <row r="18621" spans="1:7" x14ac:dyDescent="0.25">
      <c r="A18621" s="21" t="s">
        <v>2119</v>
      </c>
      <c r="B18621" s="25">
        <v>43560</v>
      </c>
      <c r="C18621" s="69" t="s">
        <v>1015</v>
      </c>
      <c r="D18621" s="69" t="s">
        <v>6157</v>
      </c>
      <c r="E18621" s="26">
        <v>79</v>
      </c>
      <c r="G18621" s="69" t="s">
        <v>2734</v>
      </c>
    </row>
    <row r="18622" spans="1:7" x14ac:dyDescent="0.25">
      <c r="A18622" s="21" t="s">
        <v>2119</v>
      </c>
      <c r="B18622" s="25">
        <v>43560</v>
      </c>
      <c r="C18622" s="69" t="s">
        <v>1015</v>
      </c>
      <c r="D18622" s="69" t="s">
        <v>6158</v>
      </c>
      <c r="E18622" s="26">
        <v>70</v>
      </c>
      <c r="G18622" s="69" t="s">
        <v>2734</v>
      </c>
    </row>
    <row r="18623" spans="1:7" x14ac:dyDescent="0.25">
      <c r="A18623" s="21" t="s">
        <v>2119</v>
      </c>
      <c r="B18623" s="1">
        <v>43563</v>
      </c>
      <c r="C18623" t="s">
        <v>1230</v>
      </c>
      <c r="D18623" t="s">
        <v>6143</v>
      </c>
      <c r="E18623"/>
      <c r="F18623" s="9">
        <v>647.16999999999996</v>
      </c>
      <c r="G18623" t="s">
        <v>5696</v>
      </c>
    </row>
    <row r="18624" spans="1:7" x14ac:dyDescent="0.25">
      <c r="A18624" s="69" t="s">
        <v>2119</v>
      </c>
      <c r="B18624" s="1">
        <v>43563</v>
      </c>
      <c r="C18624" t="s">
        <v>6</v>
      </c>
      <c r="D18624" t="s">
        <v>6144</v>
      </c>
      <c r="E18624"/>
      <c r="F18624" s="9">
        <v>718.46</v>
      </c>
      <c r="G18624" t="s">
        <v>3057</v>
      </c>
    </row>
    <row r="18625" spans="1:7" x14ac:dyDescent="0.25">
      <c r="A18625" s="21" t="s">
        <v>2119</v>
      </c>
      <c r="B18625" s="25">
        <v>43563</v>
      </c>
      <c r="C18625" s="69" t="s">
        <v>1015</v>
      </c>
      <c r="D18625" s="69" t="s">
        <v>1382</v>
      </c>
      <c r="E18625" s="26">
        <v>9000</v>
      </c>
      <c r="G18625" s="69" t="s">
        <v>5768</v>
      </c>
    </row>
    <row r="18626" spans="1:7" x14ac:dyDescent="0.25">
      <c r="A18626" s="21" t="s">
        <v>2119</v>
      </c>
      <c r="B18626" s="25">
        <v>43563</v>
      </c>
      <c r="C18626" s="69" t="s">
        <v>1015</v>
      </c>
      <c r="D18626" s="69" t="s">
        <v>6159</v>
      </c>
      <c r="E18626" s="26">
        <v>203</v>
      </c>
      <c r="G18626" s="69" t="s">
        <v>2734</v>
      </c>
    </row>
    <row r="18627" spans="1:7" x14ac:dyDescent="0.25">
      <c r="A18627" s="21" t="s">
        <v>2119</v>
      </c>
      <c r="B18627" s="25">
        <v>43563</v>
      </c>
      <c r="C18627" s="69" t="s">
        <v>1015</v>
      </c>
      <c r="D18627" s="69" t="s">
        <v>40</v>
      </c>
      <c r="E18627" s="26">
        <v>4080</v>
      </c>
      <c r="G18627" s="69" t="s">
        <v>5696</v>
      </c>
    </row>
    <row r="18628" spans="1:7" x14ac:dyDescent="0.25">
      <c r="A18628" s="21" t="s">
        <v>2119</v>
      </c>
      <c r="B18628" s="25">
        <v>43563</v>
      </c>
      <c r="C18628" s="69" t="s">
        <v>1015</v>
      </c>
      <c r="D18628" s="69" t="s">
        <v>40</v>
      </c>
      <c r="E18628" s="26">
        <v>1680</v>
      </c>
      <c r="G18628" s="69" t="s">
        <v>5871</v>
      </c>
    </row>
    <row r="18629" spans="1:7" x14ac:dyDescent="0.25">
      <c r="A18629" s="21" t="s">
        <v>2119</v>
      </c>
      <c r="B18629" s="25">
        <v>43563</v>
      </c>
      <c r="C18629" s="69" t="s">
        <v>1015</v>
      </c>
      <c r="D18629" s="69" t="s">
        <v>40</v>
      </c>
      <c r="E18629" s="26">
        <v>280</v>
      </c>
      <c r="G18629" s="69" t="s">
        <v>5599</v>
      </c>
    </row>
    <row r="18630" spans="1:7" x14ac:dyDescent="0.25">
      <c r="A18630" s="21" t="s">
        <v>2119</v>
      </c>
      <c r="B18630" s="25">
        <v>43563</v>
      </c>
      <c r="C18630" s="69" t="s">
        <v>1015</v>
      </c>
      <c r="D18630" s="69" t="s">
        <v>40</v>
      </c>
      <c r="E18630" s="26">
        <v>350</v>
      </c>
      <c r="G18630" s="69" t="s">
        <v>5706</v>
      </c>
    </row>
    <row r="18631" spans="1:7" x14ac:dyDescent="0.25">
      <c r="A18631" s="21" t="s">
        <v>2119</v>
      </c>
      <c r="B18631" s="25">
        <v>43563</v>
      </c>
      <c r="C18631" s="69" t="s">
        <v>1015</v>
      </c>
      <c r="D18631" s="69" t="s">
        <v>40</v>
      </c>
      <c r="E18631" s="26">
        <v>2130</v>
      </c>
      <c r="G18631" s="69" t="s">
        <v>19</v>
      </c>
    </row>
    <row r="18632" spans="1:7" x14ac:dyDescent="0.25">
      <c r="A18632" s="21" t="s">
        <v>2119</v>
      </c>
      <c r="B18632" s="25">
        <v>43563</v>
      </c>
      <c r="C18632" s="69" t="s">
        <v>1015</v>
      </c>
      <c r="D18632" s="69" t="s">
        <v>4455</v>
      </c>
      <c r="E18632" s="26">
        <v>3000</v>
      </c>
      <c r="G18632" s="69" t="s">
        <v>5871</v>
      </c>
    </row>
    <row r="18633" spans="1:7" x14ac:dyDescent="0.25">
      <c r="A18633" s="21" t="s">
        <v>2119</v>
      </c>
      <c r="B18633" s="25">
        <v>43563</v>
      </c>
      <c r="C18633" s="69" t="s">
        <v>1230</v>
      </c>
      <c r="D18633" s="69" t="s">
        <v>216</v>
      </c>
      <c r="E18633" s="26">
        <v>13.68</v>
      </c>
      <c r="G18633" s="69" t="s">
        <v>6131</v>
      </c>
    </row>
    <row r="18634" spans="1:7" x14ac:dyDescent="0.25">
      <c r="A18634" s="21" t="s">
        <v>2119</v>
      </c>
      <c r="B18634" s="1">
        <v>43564</v>
      </c>
      <c r="C18634" t="s">
        <v>1230</v>
      </c>
      <c r="D18634" t="s">
        <v>6145</v>
      </c>
      <c r="E18634"/>
      <c r="F18634" s="9">
        <v>1865.6</v>
      </c>
      <c r="G18634" t="s">
        <v>6146</v>
      </c>
    </row>
    <row r="18635" spans="1:7" x14ac:dyDescent="0.25">
      <c r="A18635" s="21" t="s">
        <v>2119</v>
      </c>
      <c r="B18635" s="1">
        <v>43564</v>
      </c>
      <c r="C18635" t="s">
        <v>1230</v>
      </c>
      <c r="D18635" t="s">
        <v>6147</v>
      </c>
      <c r="E18635"/>
      <c r="F18635" s="9">
        <v>4767.34</v>
      </c>
      <c r="G18635" t="s">
        <v>6131</v>
      </c>
    </row>
    <row r="18636" spans="1:7" x14ac:dyDescent="0.25">
      <c r="A18636" s="21" t="s">
        <v>2119</v>
      </c>
      <c r="B18636" s="25">
        <v>43564</v>
      </c>
      <c r="C18636" s="69" t="s">
        <v>21</v>
      </c>
      <c r="D18636" s="69" t="s">
        <v>1018</v>
      </c>
      <c r="E18636" s="26">
        <v>210</v>
      </c>
      <c r="G18636" s="69" t="s">
        <v>2734</v>
      </c>
    </row>
    <row r="18637" spans="1:7" x14ac:dyDescent="0.25">
      <c r="A18637" s="21" t="s">
        <v>2119</v>
      </c>
      <c r="B18637" s="1">
        <v>43565</v>
      </c>
      <c r="C18637" t="s">
        <v>1230</v>
      </c>
      <c r="D18637" t="s">
        <v>6148</v>
      </c>
      <c r="E18637"/>
      <c r="F18637" s="9">
        <v>154.57</v>
      </c>
      <c r="G18637" t="s">
        <v>6149</v>
      </c>
    </row>
    <row r="18638" spans="1:7" x14ac:dyDescent="0.25">
      <c r="A18638" s="21" t="s">
        <v>2119</v>
      </c>
      <c r="B18638" s="1">
        <v>43565</v>
      </c>
      <c r="C18638" t="s">
        <v>6</v>
      </c>
      <c r="D18638" t="s">
        <v>6150</v>
      </c>
      <c r="E18638"/>
      <c r="F18638" s="9">
        <v>806.07</v>
      </c>
      <c r="G18638" t="s">
        <v>5871</v>
      </c>
    </row>
    <row r="18639" spans="1:7" x14ac:dyDescent="0.25">
      <c r="A18639" s="21" t="s">
        <v>2119</v>
      </c>
      <c r="B18639" s="1">
        <v>43565</v>
      </c>
      <c r="C18639" t="s">
        <v>1230</v>
      </c>
      <c r="D18639" t="s">
        <v>6145</v>
      </c>
      <c r="E18639"/>
      <c r="F18639" s="9">
        <v>-1865.6</v>
      </c>
      <c r="G18639" t="s">
        <v>6146</v>
      </c>
    </row>
    <row r="18640" spans="1:7" x14ac:dyDescent="0.25">
      <c r="A18640" s="21" t="s">
        <v>2119</v>
      </c>
      <c r="B18640" s="1">
        <v>43565</v>
      </c>
      <c r="C18640" t="s">
        <v>1230</v>
      </c>
      <c r="D18640" t="s">
        <v>6151</v>
      </c>
      <c r="E18640"/>
      <c r="F18640" s="9">
        <v>3084.52</v>
      </c>
      <c r="G18640" t="s">
        <v>6146</v>
      </c>
    </row>
    <row r="18641" spans="1:7" x14ac:dyDescent="0.25">
      <c r="A18641" s="21" t="s">
        <v>2119</v>
      </c>
      <c r="B18641" s="25">
        <v>43565</v>
      </c>
      <c r="C18641" s="69" t="s">
        <v>1015</v>
      </c>
      <c r="D18641" s="69" t="s">
        <v>3504</v>
      </c>
      <c r="E18641" s="26">
        <v>4000</v>
      </c>
      <c r="G18641" s="69" t="s">
        <v>5871</v>
      </c>
    </row>
    <row r="18642" spans="1:7" x14ac:dyDescent="0.25">
      <c r="A18642" s="21" t="s">
        <v>2119</v>
      </c>
      <c r="B18642" s="1">
        <v>43566</v>
      </c>
      <c r="C18642" t="s">
        <v>1230</v>
      </c>
      <c r="D18642" t="s">
        <v>6152</v>
      </c>
      <c r="E18642"/>
      <c r="F18642" s="9">
        <v>885.2</v>
      </c>
      <c r="G18642" t="s">
        <v>6131</v>
      </c>
    </row>
    <row r="18643" spans="1:7" x14ac:dyDescent="0.25">
      <c r="A18643" s="21" t="s">
        <v>2119</v>
      </c>
      <c r="B18643" s="1">
        <v>43566</v>
      </c>
      <c r="C18643" t="s">
        <v>1230</v>
      </c>
      <c r="D18643" t="s">
        <v>6153</v>
      </c>
      <c r="E18643"/>
      <c r="F18643" s="9">
        <v>111.38</v>
      </c>
      <c r="G18643" t="s">
        <v>5698</v>
      </c>
    </row>
    <row r="18644" spans="1:7" x14ac:dyDescent="0.25">
      <c r="A18644" s="21" t="s">
        <v>2119</v>
      </c>
      <c r="B18644" s="1">
        <v>43566</v>
      </c>
      <c r="C18644" t="s">
        <v>1230</v>
      </c>
      <c r="D18644" t="s">
        <v>6154</v>
      </c>
      <c r="E18644"/>
      <c r="F18644" s="9">
        <v>75.58</v>
      </c>
      <c r="G18644" t="s">
        <v>6149</v>
      </c>
    </row>
    <row r="18645" spans="1:7" x14ac:dyDescent="0.25">
      <c r="A18645" s="21" t="s">
        <v>2119</v>
      </c>
      <c r="B18645" s="25">
        <v>43566</v>
      </c>
      <c r="C18645" s="69" t="s">
        <v>1015</v>
      </c>
      <c r="D18645" s="69" t="s">
        <v>3707</v>
      </c>
      <c r="E18645" s="26">
        <v>400</v>
      </c>
      <c r="G18645" s="69" t="s">
        <v>5870</v>
      </c>
    </row>
    <row r="18646" spans="1:7" x14ac:dyDescent="0.25">
      <c r="A18646" s="21" t="s">
        <v>2119</v>
      </c>
      <c r="B18646" s="25">
        <v>43566</v>
      </c>
      <c r="C18646" s="69" t="s">
        <v>1015</v>
      </c>
      <c r="D18646" s="69" t="s">
        <v>6067</v>
      </c>
      <c r="E18646" s="26">
        <v>3150</v>
      </c>
      <c r="G18646" s="69" t="s">
        <v>5696</v>
      </c>
    </row>
    <row r="18647" spans="1:7" x14ac:dyDescent="0.25">
      <c r="A18647" s="21" t="s">
        <v>2119</v>
      </c>
      <c r="B18647" s="1">
        <v>43567</v>
      </c>
      <c r="C18647" t="s">
        <v>1230</v>
      </c>
      <c r="D18647" t="s">
        <v>6155</v>
      </c>
      <c r="E18647"/>
      <c r="F18647" s="9">
        <v>161.97</v>
      </c>
      <c r="G18647" t="s">
        <v>5696</v>
      </c>
    </row>
    <row r="18648" spans="1:7" x14ac:dyDescent="0.25">
      <c r="A18648" s="21" t="s">
        <v>2119</v>
      </c>
      <c r="B18648" s="25">
        <v>43567</v>
      </c>
      <c r="C18648" s="69" t="s">
        <v>1015</v>
      </c>
      <c r="D18648" s="69" t="s">
        <v>1173</v>
      </c>
      <c r="E18648" s="26">
        <v>1800</v>
      </c>
      <c r="G18648" s="69" t="s">
        <v>5696</v>
      </c>
    </row>
    <row r="18649" spans="1:7" x14ac:dyDescent="0.25">
      <c r="A18649" s="21" t="s">
        <v>2119</v>
      </c>
      <c r="B18649" s="25">
        <v>43567</v>
      </c>
      <c r="C18649" s="69" t="s">
        <v>21</v>
      </c>
      <c r="D18649" s="69" t="s">
        <v>255</v>
      </c>
      <c r="E18649" s="26">
        <v>2000</v>
      </c>
      <c r="G18649" s="69" t="s">
        <v>5871</v>
      </c>
    </row>
    <row r="18650" spans="1:7" x14ac:dyDescent="0.25">
      <c r="A18650" s="21" t="s">
        <v>2119</v>
      </c>
      <c r="B18650" s="25">
        <v>43567</v>
      </c>
      <c r="C18650" s="69" t="s">
        <v>21</v>
      </c>
      <c r="D18650" s="69" t="s">
        <v>255</v>
      </c>
      <c r="E18650" s="26">
        <v>50</v>
      </c>
      <c r="G18650" s="69" t="s">
        <v>5706</v>
      </c>
    </row>
    <row r="18651" spans="1:7" x14ac:dyDescent="0.25">
      <c r="A18651" s="21" t="s">
        <v>2119</v>
      </c>
      <c r="B18651" s="1">
        <v>43568</v>
      </c>
      <c r="C18651" t="s">
        <v>1230</v>
      </c>
      <c r="D18651" t="s">
        <v>6165</v>
      </c>
      <c r="E18651"/>
      <c r="F18651" s="9">
        <v>187.05</v>
      </c>
      <c r="G18651" t="s">
        <v>5698</v>
      </c>
    </row>
    <row r="18652" spans="1:7" x14ac:dyDescent="0.25">
      <c r="A18652" s="21" t="s">
        <v>2119</v>
      </c>
      <c r="B18652" s="1">
        <v>43568</v>
      </c>
      <c r="C18652" t="s">
        <v>1230</v>
      </c>
      <c r="D18652" t="s">
        <v>6166</v>
      </c>
      <c r="E18652"/>
      <c r="F18652" s="9">
        <v>377</v>
      </c>
      <c r="G18652" t="s">
        <v>6167</v>
      </c>
    </row>
    <row r="18653" spans="1:7" x14ac:dyDescent="0.25">
      <c r="A18653" s="21" t="s">
        <v>2119</v>
      </c>
      <c r="B18653" s="1">
        <v>43568</v>
      </c>
      <c r="C18653" t="s">
        <v>1230</v>
      </c>
      <c r="D18653" t="s">
        <v>6168</v>
      </c>
      <c r="E18653"/>
      <c r="F18653" s="9">
        <v>520.34</v>
      </c>
      <c r="G18653" t="s">
        <v>6169</v>
      </c>
    </row>
    <row r="18654" spans="1:7" x14ac:dyDescent="0.25">
      <c r="A18654" s="21" t="s">
        <v>2119</v>
      </c>
      <c r="B18654" s="1">
        <v>43568</v>
      </c>
      <c r="C18654" t="s">
        <v>1230</v>
      </c>
      <c r="D18654" t="s">
        <v>6166</v>
      </c>
      <c r="E18654"/>
      <c r="F18654" s="9">
        <v>-438.25</v>
      </c>
      <c r="G18654" t="s">
        <v>6167</v>
      </c>
    </row>
    <row r="18655" spans="1:7" x14ac:dyDescent="0.25">
      <c r="A18655" s="21" t="s">
        <v>2119</v>
      </c>
      <c r="B18655" s="1">
        <v>43568</v>
      </c>
      <c r="C18655" t="s">
        <v>1230</v>
      </c>
      <c r="D18655" t="s">
        <v>6170</v>
      </c>
      <c r="E18655"/>
      <c r="F18655" s="9">
        <v>1180.82</v>
      </c>
      <c r="G18655" t="s">
        <v>5618</v>
      </c>
    </row>
    <row r="18656" spans="1:7" x14ac:dyDescent="0.25">
      <c r="A18656" s="21" t="s">
        <v>2119</v>
      </c>
      <c r="B18656" s="1">
        <v>43570</v>
      </c>
      <c r="C18656">
        <v>3014551503</v>
      </c>
      <c r="D18656" t="s">
        <v>6147</v>
      </c>
      <c r="E18656"/>
      <c r="F18656" s="9">
        <v>4574.04</v>
      </c>
      <c r="G18656" t="s">
        <v>6131</v>
      </c>
    </row>
    <row r="18657" spans="1:7" x14ac:dyDescent="0.25">
      <c r="A18657" s="21" t="s">
        <v>2119</v>
      </c>
      <c r="B18657" s="1">
        <v>43570</v>
      </c>
      <c r="C18657" t="s">
        <v>1230</v>
      </c>
      <c r="D18657" t="s">
        <v>6171</v>
      </c>
      <c r="E18657"/>
      <c r="F18657" s="9">
        <v>665.61</v>
      </c>
      <c r="G18657" t="s">
        <v>5618</v>
      </c>
    </row>
    <row r="18658" spans="1:7" x14ac:dyDescent="0.25">
      <c r="A18658" s="21" t="s">
        <v>2119</v>
      </c>
      <c r="B18658" s="1">
        <v>43570</v>
      </c>
      <c r="C18658" t="s">
        <v>1230</v>
      </c>
      <c r="D18658" t="s">
        <v>6147</v>
      </c>
      <c r="E18658"/>
      <c r="F18658" s="9">
        <v>-4579.34</v>
      </c>
      <c r="G18658" t="s">
        <v>6131</v>
      </c>
    </row>
    <row r="18659" spans="1:7" x14ac:dyDescent="0.25">
      <c r="A18659" s="21" t="s">
        <v>2119</v>
      </c>
      <c r="B18659" s="25">
        <v>43570</v>
      </c>
      <c r="C18659" s="69" t="s">
        <v>1015</v>
      </c>
      <c r="D18659" s="69" t="s">
        <v>1062</v>
      </c>
      <c r="E18659" s="26">
        <v>4380</v>
      </c>
      <c r="G18659" s="69" t="s">
        <v>2426</v>
      </c>
    </row>
    <row r="18660" spans="1:7" x14ac:dyDescent="0.25">
      <c r="A18660" s="21" t="s">
        <v>2119</v>
      </c>
      <c r="B18660" s="25">
        <v>43570</v>
      </c>
      <c r="C18660" s="69" t="s">
        <v>1015</v>
      </c>
      <c r="D18660" s="69" t="s">
        <v>1419</v>
      </c>
      <c r="E18660" s="26">
        <v>4200</v>
      </c>
      <c r="G18660" s="69" t="s">
        <v>6131</v>
      </c>
    </row>
    <row r="18661" spans="1:7" x14ac:dyDescent="0.25">
      <c r="A18661" s="21" t="s">
        <v>2119</v>
      </c>
      <c r="B18661" s="25">
        <v>43570</v>
      </c>
      <c r="C18661" s="69" t="s">
        <v>1015</v>
      </c>
      <c r="D18661" s="69" t="s">
        <v>40</v>
      </c>
      <c r="E18661" s="26">
        <v>1875</v>
      </c>
      <c r="G18661" s="69" t="s">
        <v>5696</v>
      </c>
    </row>
    <row r="18662" spans="1:7" x14ac:dyDescent="0.25">
      <c r="A18662" s="21" t="s">
        <v>2119</v>
      </c>
      <c r="B18662" s="25">
        <v>43570</v>
      </c>
      <c r="C18662" s="69" t="s">
        <v>1015</v>
      </c>
      <c r="D18662" s="69" t="s">
        <v>40</v>
      </c>
      <c r="E18662" s="26">
        <v>750</v>
      </c>
      <c r="G18662" s="69" t="s">
        <v>6131</v>
      </c>
    </row>
    <row r="18663" spans="1:7" x14ac:dyDescent="0.25">
      <c r="A18663" s="21" t="s">
        <v>2119</v>
      </c>
      <c r="B18663" s="25">
        <v>43570</v>
      </c>
      <c r="C18663" s="69" t="s">
        <v>1015</v>
      </c>
      <c r="D18663" s="69" t="s">
        <v>40</v>
      </c>
      <c r="E18663" s="26">
        <v>750</v>
      </c>
      <c r="G18663" s="69" t="s">
        <v>5618</v>
      </c>
    </row>
    <row r="18664" spans="1:7" x14ac:dyDescent="0.25">
      <c r="A18664" s="21" t="s">
        <v>2119</v>
      </c>
      <c r="B18664" s="25">
        <v>43570</v>
      </c>
      <c r="C18664" s="69" t="s">
        <v>1015</v>
      </c>
      <c r="D18664" s="69" t="s">
        <v>255</v>
      </c>
      <c r="E18664" s="26">
        <v>2000</v>
      </c>
      <c r="G18664" s="69" t="s">
        <v>5696</v>
      </c>
    </row>
    <row r="18665" spans="1:7" x14ac:dyDescent="0.25">
      <c r="A18665" s="21" t="s">
        <v>2119</v>
      </c>
      <c r="B18665" s="25">
        <v>43570</v>
      </c>
      <c r="C18665" s="69" t="s">
        <v>21</v>
      </c>
      <c r="D18665" s="69" t="s">
        <v>40</v>
      </c>
      <c r="E18665" s="26">
        <v>1650</v>
      </c>
      <c r="G18665" s="69" t="s">
        <v>19</v>
      </c>
    </row>
    <row r="18666" spans="1:7" x14ac:dyDescent="0.25">
      <c r="A18666" s="21" t="s">
        <v>2119</v>
      </c>
      <c r="B18666" s="25">
        <v>43570</v>
      </c>
      <c r="C18666" s="69" t="s">
        <v>21</v>
      </c>
      <c r="D18666" s="69" t="s">
        <v>40</v>
      </c>
      <c r="E18666" s="26">
        <v>1950</v>
      </c>
      <c r="G18666" s="69" t="s">
        <v>5871</v>
      </c>
    </row>
    <row r="18667" spans="1:7" x14ac:dyDescent="0.25">
      <c r="A18667" s="21" t="s">
        <v>2119</v>
      </c>
      <c r="B18667" s="25">
        <v>43570</v>
      </c>
      <c r="C18667" s="69" t="s">
        <v>21</v>
      </c>
      <c r="D18667" s="69" t="s">
        <v>961</v>
      </c>
      <c r="E18667" s="26">
        <v>250</v>
      </c>
      <c r="G18667" s="69" t="s">
        <v>1603</v>
      </c>
    </row>
    <row r="18668" spans="1:7" x14ac:dyDescent="0.25">
      <c r="A18668" s="21" t="s">
        <v>2119</v>
      </c>
      <c r="B18668" s="25">
        <v>43570</v>
      </c>
      <c r="C18668" s="69" t="s">
        <v>21</v>
      </c>
      <c r="D18668" s="69" t="s">
        <v>6229</v>
      </c>
      <c r="E18668" s="26">
        <v>1590</v>
      </c>
      <c r="G18668" s="69" t="s">
        <v>19</v>
      </c>
    </row>
    <row r="18669" spans="1:7" x14ac:dyDescent="0.25">
      <c r="A18669" s="21" t="s">
        <v>2119</v>
      </c>
      <c r="B18669" s="25">
        <v>43570</v>
      </c>
      <c r="C18669" s="69" t="s">
        <v>21</v>
      </c>
      <c r="D18669" s="69" t="s">
        <v>6229</v>
      </c>
      <c r="E18669" s="26">
        <v>560</v>
      </c>
      <c r="G18669" s="69" t="s">
        <v>5871</v>
      </c>
    </row>
    <row r="18670" spans="1:7" x14ac:dyDescent="0.25">
      <c r="A18670" s="21" t="s">
        <v>2119</v>
      </c>
      <c r="B18670" s="1">
        <v>43571</v>
      </c>
      <c r="C18670" t="s">
        <v>6</v>
      </c>
      <c r="D18670" t="s">
        <v>6172</v>
      </c>
      <c r="E18670"/>
      <c r="F18670" s="9">
        <v>181.14</v>
      </c>
      <c r="G18670" t="s">
        <v>3285</v>
      </c>
    </row>
    <row r="18671" spans="1:7" x14ac:dyDescent="0.25">
      <c r="A18671" s="21" t="s">
        <v>2119</v>
      </c>
      <c r="B18671" s="1">
        <v>43571</v>
      </c>
      <c r="C18671" t="s">
        <v>6</v>
      </c>
      <c r="D18671" t="s">
        <v>6173</v>
      </c>
      <c r="E18671"/>
      <c r="F18671" s="9">
        <v>361.37</v>
      </c>
      <c r="G18671" t="s">
        <v>5871</v>
      </c>
    </row>
    <row r="18672" spans="1:7" x14ac:dyDescent="0.25">
      <c r="A18672" s="21" t="s">
        <v>2119</v>
      </c>
      <c r="B18672" s="1">
        <v>43572</v>
      </c>
      <c r="C18672" t="s">
        <v>6</v>
      </c>
      <c r="D18672" t="s">
        <v>6174</v>
      </c>
      <c r="E18672"/>
      <c r="F18672" s="9">
        <v>131.87</v>
      </c>
      <c r="G18672" t="s">
        <v>5871</v>
      </c>
    </row>
    <row r="18673" spans="1:7" x14ac:dyDescent="0.25">
      <c r="A18673" s="21" t="s">
        <v>2119</v>
      </c>
      <c r="B18673" s="1">
        <v>43572</v>
      </c>
      <c r="C18673" t="s">
        <v>1230</v>
      </c>
      <c r="D18673" t="s">
        <v>6175</v>
      </c>
      <c r="E18673"/>
      <c r="F18673" s="9">
        <v>253.25</v>
      </c>
      <c r="G18673" t="s">
        <v>6176</v>
      </c>
    </row>
    <row r="18674" spans="1:7" x14ac:dyDescent="0.25">
      <c r="A18674" s="21" t="s">
        <v>2119</v>
      </c>
      <c r="B18674" s="1">
        <v>43572</v>
      </c>
      <c r="C18674" t="s">
        <v>1230</v>
      </c>
      <c r="D18674" t="s">
        <v>6177</v>
      </c>
      <c r="E18674"/>
      <c r="F18674" s="9">
        <v>455.49</v>
      </c>
      <c r="G18674" t="s">
        <v>5698</v>
      </c>
    </row>
    <row r="18675" spans="1:7" x14ac:dyDescent="0.25">
      <c r="A18675" s="21" t="s">
        <v>2119</v>
      </c>
      <c r="B18675" s="1">
        <v>43572</v>
      </c>
      <c r="C18675" t="s">
        <v>1230</v>
      </c>
      <c r="D18675" t="s">
        <v>6178</v>
      </c>
      <c r="E18675"/>
      <c r="F18675" s="9">
        <v>182.21</v>
      </c>
      <c r="G18675" t="s">
        <v>5618</v>
      </c>
    </row>
    <row r="18676" spans="1:7" x14ac:dyDescent="0.25">
      <c r="A18676" s="21" t="s">
        <v>2119</v>
      </c>
      <c r="B18676" s="1">
        <v>43572</v>
      </c>
      <c r="C18676" t="s">
        <v>6</v>
      </c>
      <c r="D18676" t="s">
        <v>6179</v>
      </c>
      <c r="E18676"/>
      <c r="F18676" s="9">
        <v>343.76</v>
      </c>
      <c r="G18676" t="s">
        <v>5871</v>
      </c>
    </row>
    <row r="18677" spans="1:7" x14ac:dyDescent="0.25">
      <c r="A18677" s="21" t="s">
        <v>2119</v>
      </c>
      <c r="B18677" s="1">
        <v>43573</v>
      </c>
      <c r="C18677" t="s">
        <v>1230</v>
      </c>
      <c r="D18677" t="s">
        <v>6180</v>
      </c>
      <c r="E18677"/>
      <c r="F18677" s="9">
        <v>640.70000000000005</v>
      </c>
      <c r="G18677" t="s">
        <v>6181</v>
      </c>
    </row>
    <row r="18678" spans="1:7" x14ac:dyDescent="0.25">
      <c r="A18678" s="21" t="s">
        <v>2119</v>
      </c>
      <c r="B18678" s="1">
        <v>43573</v>
      </c>
      <c r="C18678" t="s">
        <v>1230</v>
      </c>
      <c r="D18678" t="s">
        <v>6182</v>
      </c>
      <c r="E18678"/>
      <c r="F18678" s="9">
        <v>83.19</v>
      </c>
      <c r="G18678" t="s">
        <v>6183</v>
      </c>
    </row>
    <row r="18679" spans="1:7" x14ac:dyDescent="0.25">
      <c r="A18679" s="21" t="s">
        <v>2119</v>
      </c>
      <c r="B18679" s="25">
        <v>43573</v>
      </c>
      <c r="C18679" s="69" t="s">
        <v>1015</v>
      </c>
      <c r="D18679" s="69" t="s">
        <v>1216</v>
      </c>
      <c r="E18679" s="26">
        <v>150</v>
      </c>
      <c r="G18679" s="69" t="s">
        <v>5871</v>
      </c>
    </row>
    <row r="18680" spans="1:7" x14ac:dyDescent="0.25">
      <c r="A18680" s="21" t="s">
        <v>2119</v>
      </c>
      <c r="B18680" s="25">
        <v>43573</v>
      </c>
      <c r="C18680" s="69" t="s">
        <v>1015</v>
      </c>
      <c r="D18680" s="69" t="s">
        <v>4737</v>
      </c>
      <c r="E18680" s="26">
        <v>700</v>
      </c>
      <c r="G18680" s="69" t="s">
        <v>5871</v>
      </c>
    </row>
    <row r="18681" spans="1:7" x14ac:dyDescent="0.25">
      <c r="A18681" s="21" t="s">
        <v>2119</v>
      </c>
      <c r="B18681" s="25">
        <v>43573</v>
      </c>
      <c r="C18681" s="69" t="s">
        <v>1230</v>
      </c>
      <c r="D18681" s="69" t="s">
        <v>3709</v>
      </c>
      <c r="E18681" s="26">
        <v>55.32</v>
      </c>
      <c r="G18681" s="69" t="s">
        <v>5696</v>
      </c>
    </row>
    <row r="18682" spans="1:7" x14ac:dyDescent="0.25">
      <c r="A18682" s="21" t="s">
        <v>2119</v>
      </c>
      <c r="B18682" s="1">
        <v>43574</v>
      </c>
      <c r="C18682" t="s">
        <v>1230</v>
      </c>
      <c r="D18682" t="s">
        <v>6184</v>
      </c>
      <c r="E18682"/>
      <c r="F18682" s="9">
        <v>275.18</v>
      </c>
      <c r="G18682" t="s">
        <v>6185</v>
      </c>
    </row>
    <row r="18683" spans="1:7" x14ac:dyDescent="0.25">
      <c r="A18683" s="21" t="s">
        <v>2119</v>
      </c>
      <c r="B18683" s="1">
        <v>43574</v>
      </c>
      <c r="C18683" t="s">
        <v>1230</v>
      </c>
      <c r="D18683" t="s">
        <v>6186</v>
      </c>
      <c r="E18683"/>
      <c r="F18683" s="9">
        <v>560.35</v>
      </c>
      <c r="G18683" t="s">
        <v>5698</v>
      </c>
    </row>
    <row r="18684" spans="1:7" x14ac:dyDescent="0.25">
      <c r="A18684" s="21" t="s">
        <v>2119</v>
      </c>
      <c r="B18684" s="1">
        <v>43574</v>
      </c>
      <c r="C18684" t="s">
        <v>1230</v>
      </c>
      <c r="D18684" t="s">
        <v>6187</v>
      </c>
      <c r="E18684"/>
      <c r="F18684" s="9">
        <v>964.21</v>
      </c>
      <c r="G18684" t="s">
        <v>6185</v>
      </c>
    </row>
    <row r="18685" spans="1:7" x14ac:dyDescent="0.25">
      <c r="A18685" s="21" t="s">
        <v>2119</v>
      </c>
      <c r="B18685" s="1">
        <v>43577</v>
      </c>
      <c r="C18685" t="s">
        <v>1230</v>
      </c>
      <c r="D18685" t="s">
        <v>6188</v>
      </c>
      <c r="E18685"/>
      <c r="F18685" s="9">
        <v>223.07</v>
      </c>
      <c r="G18685" t="s">
        <v>6185</v>
      </c>
    </row>
    <row r="18686" spans="1:7" x14ac:dyDescent="0.25">
      <c r="A18686" s="21" t="s">
        <v>2119</v>
      </c>
      <c r="B18686" s="25">
        <v>43577</v>
      </c>
      <c r="C18686" s="69" t="s">
        <v>1015</v>
      </c>
      <c r="D18686" s="69" t="s">
        <v>40</v>
      </c>
      <c r="E18686" s="26">
        <v>615</v>
      </c>
      <c r="G18686" s="69" t="s">
        <v>3285</v>
      </c>
    </row>
    <row r="18687" spans="1:7" x14ac:dyDescent="0.25">
      <c r="A18687" s="21" t="s">
        <v>2119</v>
      </c>
      <c r="B18687" s="25">
        <v>43577</v>
      </c>
      <c r="C18687" s="69" t="s">
        <v>1015</v>
      </c>
      <c r="D18687" s="69" t="s">
        <v>40</v>
      </c>
      <c r="E18687" s="26">
        <v>160</v>
      </c>
      <c r="G18687" s="69" t="s">
        <v>5871</v>
      </c>
    </row>
    <row r="18688" spans="1:7" x14ac:dyDescent="0.25">
      <c r="A18688" s="21" t="s">
        <v>2119</v>
      </c>
      <c r="B18688" s="25">
        <v>43577</v>
      </c>
      <c r="C18688" s="69" t="s">
        <v>1015</v>
      </c>
      <c r="D18688" s="69" t="s">
        <v>40</v>
      </c>
      <c r="E18688" s="26">
        <v>150</v>
      </c>
      <c r="G18688" s="69" t="s">
        <v>5706</v>
      </c>
    </row>
    <row r="18689" spans="1:7" x14ac:dyDescent="0.25">
      <c r="A18689" s="21" t="s">
        <v>2119</v>
      </c>
      <c r="B18689" s="25">
        <v>43577</v>
      </c>
      <c r="C18689" s="69" t="s">
        <v>1015</v>
      </c>
      <c r="D18689" s="69" t="s">
        <v>40</v>
      </c>
      <c r="E18689" s="26">
        <v>1565</v>
      </c>
      <c r="G18689" s="69" t="s">
        <v>5871</v>
      </c>
    </row>
    <row r="18690" spans="1:7" x14ac:dyDescent="0.25">
      <c r="A18690" s="21" t="s">
        <v>2119</v>
      </c>
      <c r="B18690" s="25">
        <v>43577</v>
      </c>
      <c r="C18690" s="69" t="s">
        <v>1015</v>
      </c>
      <c r="D18690" s="69" t="s">
        <v>40</v>
      </c>
      <c r="E18690" s="26">
        <v>1730</v>
      </c>
      <c r="G18690" s="69" t="s">
        <v>5696</v>
      </c>
    </row>
    <row r="18691" spans="1:7" x14ac:dyDescent="0.25">
      <c r="A18691" s="21" t="s">
        <v>2119</v>
      </c>
      <c r="B18691" s="25">
        <v>43577</v>
      </c>
      <c r="C18691" s="69" t="s">
        <v>1015</v>
      </c>
      <c r="D18691" s="69" t="s">
        <v>40</v>
      </c>
      <c r="E18691" s="26">
        <v>475</v>
      </c>
      <c r="G18691" s="69" t="s">
        <v>5618</v>
      </c>
    </row>
    <row r="18692" spans="1:7" x14ac:dyDescent="0.25">
      <c r="A18692" s="21" t="s">
        <v>2119</v>
      </c>
      <c r="B18692" s="25">
        <v>43577</v>
      </c>
      <c r="C18692" s="69" t="s">
        <v>1015</v>
      </c>
      <c r="D18692" s="69" t="s">
        <v>40</v>
      </c>
      <c r="E18692" s="26">
        <v>1150</v>
      </c>
      <c r="G18692" s="69" t="s">
        <v>6185</v>
      </c>
    </row>
    <row r="18693" spans="1:7" x14ac:dyDescent="0.25">
      <c r="A18693" s="21" t="s">
        <v>2119</v>
      </c>
      <c r="B18693" s="25">
        <v>43577</v>
      </c>
      <c r="C18693" s="69" t="s">
        <v>1015</v>
      </c>
      <c r="D18693" s="69" t="s">
        <v>40</v>
      </c>
      <c r="E18693" s="26">
        <v>265</v>
      </c>
      <c r="G18693" s="69" t="s">
        <v>5871</v>
      </c>
    </row>
    <row r="18694" spans="1:7" x14ac:dyDescent="0.25">
      <c r="A18694" s="21" t="s">
        <v>2119</v>
      </c>
      <c r="B18694" s="25">
        <v>43577</v>
      </c>
      <c r="C18694" s="69" t="s">
        <v>1015</v>
      </c>
      <c r="D18694" s="69" t="s">
        <v>937</v>
      </c>
      <c r="E18694" s="26">
        <v>300</v>
      </c>
      <c r="G18694" s="69" t="s">
        <v>5768</v>
      </c>
    </row>
    <row r="18695" spans="1:7" x14ac:dyDescent="0.25">
      <c r="A18695" s="21" t="s">
        <v>2119</v>
      </c>
      <c r="B18695" s="25">
        <v>43577</v>
      </c>
      <c r="C18695" s="69" t="s">
        <v>1015</v>
      </c>
      <c r="D18695" s="69" t="s">
        <v>937</v>
      </c>
      <c r="E18695" s="26">
        <v>300</v>
      </c>
      <c r="G18695" s="69" t="s">
        <v>5871</v>
      </c>
    </row>
    <row r="18696" spans="1:7" x14ac:dyDescent="0.25">
      <c r="A18696" s="21" t="s">
        <v>2119</v>
      </c>
      <c r="B18696" s="25">
        <v>43577</v>
      </c>
      <c r="C18696" s="69" t="s">
        <v>1015</v>
      </c>
      <c r="D18696" s="69" t="s">
        <v>1216</v>
      </c>
      <c r="E18696" s="26">
        <v>500</v>
      </c>
      <c r="G18696" s="69" t="s">
        <v>5871</v>
      </c>
    </row>
    <row r="18697" spans="1:7" x14ac:dyDescent="0.25">
      <c r="A18697" s="21" t="s">
        <v>2119</v>
      </c>
      <c r="B18697" s="25">
        <v>43577</v>
      </c>
      <c r="C18697" s="69" t="s">
        <v>1015</v>
      </c>
      <c r="D18697" s="69" t="s">
        <v>1216</v>
      </c>
      <c r="E18697" s="26">
        <v>100</v>
      </c>
      <c r="G18697" s="69" t="s">
        <v>5871</v>
      </c>
    </row>
    <row r="18698" spans="1:7" x14ac:dyDescent="0.25">
      <c r="A18698" s="21" t="s">
        <v>2119</v>
      </c>
      <c r="B18698" s="25">
        <v>43577</v>
      </c>
      <c r="C18698" s="69" t="s">
        <v>1015</v>
      </c>
      <c r="D18698" s="69" t="s">
        <v>1216</v>
      </c>
      <c r="E18698" s="26">
        <v>450</v>
      </c>
      <c r="G18698" s="69" t="s">
        <v>5871</v>
      </c>
    </row>
    <row r="18699" spans="1:7" x14ac:dyDescent="0.25">
      <c r="A18699" s="21" t="s">
        <v>2119</v>
      </c>
      <c r="B18699" s="25">
        <v>43577</v>
      </c>
      <c r="C18699" s="69" t="s">
        <v>1230</v>
      </c>
      <c r="D18699" s="69" t="s">
        <v>3709</v>
      </c>
      <c r="E18699" s="26">
        <v>84.85</v>
      </c>
      <c r="G18699" s="69" t="s">
        <v>6181</v>
      </c>
    </row>
    <row r="18700" spans="1:7" x14ac:dyDescent="0.25">
      <c r="A18700" s="21" t="s">
        <v>2119</v>
      </c>
      <c r="B18700" s="1">
        <v>43578</v>
      </c>
      <c r="C18700" t="s">
        <v>1230</v>
      </c>
      <c r="D18700" t="s">
        <v>6189</v>
      </c>
      <c r="E18700"/>
      <c r="F18700" s="9">
        <v>333.43</v>
      </c>
      <c r="G18700" t="s">
        <v>6190</v>
      </c>
    </row>
    <row r="18701" spans="1:7" x14ac:dyDescent="0.25">
      <c r="A18701" s="21" t="s">
        <v>2119</v>
      </c>
      <c r="B18701" s="1">
        <v>43578</v>
      </c>
      <c r="C18701">
        <v>3014551503</v>
      </c>
      <c r="D18701" t="s">
        <v>6191</v>
      </c>
      <c r="E18701"/>
      <c r="F18701" s="9">
        <v>4999.1000000000004</v>
      </c>
      <c r="G18701" t="s">
        <v>6176</v>
      </c>
    </row>
    <row r="18702" spans="1:7" x14ac:dyDescent="0.25">
      <c r="A18702" s="21" t="s">
        <v>2119</v>
      </c>
      <c r="B18702" s="1">
        <v>43578</v>
      </c>
      <c r="C18702" t="s">
        <v>1230</v>
      </c>
      <c r="D18702" t="s">
        <v>6192</v>
      </c>
      <c r="E18702"/>
      <c r="F18702" s="9">
        <v>169.27</v>
      </c>
      <c r="G18702" t="s">
        <v>5698</v>
      </c>
    </row>
    <row r="18703" spans="1:7" x14ac:dyDescent="0.25">
      <c r="A18703" s="21" t="s">
        <v>2119</v>
      </c>
      <c r="B18703" s="1">
        <v>43578</v>
      </c>
      <c r="C18703" t="s">
        <v>1230</v>
      </c>
      <c r="D18703" t="s">
        <v>6193</v>
      </c>
      <c r="E18703"/>
      <c r="F18703" s="9">
        <v>150.11000000000001</v>
      </c>
      <c r="G18703" t="s">
        <v>363</v>
      </c>
    </row>
    <row r="18704" spans="1:7" x14ac:dyDescent="0.25">
      <c r="A18704" s="21" t="s">
        <v>2119</v>
      </c>
      <c r="B18704" s="1">
        <v>43578</v>
      </c>
      <c r="C18704">
        <v>3014551503</v>
      </c>
      <c r="D18704" t="s">
        <v>6194</v>
      </c>
      <c r="E18704"/>
      <c r="F18704" s="9">
        <v>497.34</v>
      </c>
      <c r="G18704" t="s">
        <v>6176</v>
      </c>
    </row>
    <row r="18705" spans="1:7" x14ac:dyDescent="0.25">
      <c r="A18705" s="69" t="s">
        <v>2119</v>
      </c>
      <c r="B18705" s="25">
        <v>43578</v>
      </c>
      <c r="C18705" s="69" t="s">
        <v>1015</v>
      </c>
      <c r="D18705" s="69" t="s">
        <v>3707</v>
      </c>
      <c r="E18705" s="26">
        <v>1700</v>
      </c>
      <c r="G18705" s="69" t="s">
        <v>5871</v>
      </c>
    </row>
    <row r="18706" spans="1:7" x14ac:dyDescent="0.25">
      <c r="A18706" s="21" t="s">
        <v>2119</v>
      </c>
      <c r="B18706" s="25">
        <v>43578</v>
      </c>
      <c r="C18706" s="69" t="s">
        <v>1230</v>
      </c>
      <c r="D18706" s="69" t="s">
        <v>3709</v>
      </c>
      <c r="E18706" s="26">
        <v>179</v>
      </c>
      <c r="G18706" s="69" t="s">
        <v>6149</v>
      </c>
    </row>
    <row r="18707" spans="1:7" x14ac:dyDescent="0.25">
      <c r="A18707" s="21" t="s">
        <v>2119</v>
      </c>
      <c r="B18707" s="1">
        <v>43579</v>
      </c>
      <c r="C18707" t="s">
        <v>1230</v>
      </c>
      <c r="D18707" t="s">
        <v>6195</v>
      </c>
      <c r="E18707"/>
      <c r="F18707" s="9">
        <v>901</v>
      </c>
      <c r="G18707" t="s">
        <v>6196</v>
      </c>
    </row>
    <row r="18708" spans="1:7" x14ac:dyDescent="0.25">
      <c r="A18708" s="21" t="s">
        <v>2119</v>
      </c>
      <c r="B18708" s="1">
        <v>43579</v>
      </c>
      <c r="C18708" t="s">
        <v>1230</v>
      </c>
      <c r="D18708" t="s">
        <v>6197</v>
      </c>
      <c r="E18708"/>
      <c r="F18708" s="9">
        <v>1211.48</v>
      </c>
      <c r="G18708" t="s">
        <v>6131</v>
      </c>
    </row>
    <row r="18709" spans="1:7" x14ac:dyDescent="0.25">
      <c r="A18709" s="21" t="s">
        <v>2119</v>
      </c>
      <c r="B18709" s="25">
        <v>43579</v>
      </c>
      <c r="C18709" s="69" t="s">
        <v>1015</v>
      </c>
      <c r="D18709" s="69" t="s">
        <v>1216</v>
      </c>
      <c r="E18709" s="26">
        <v>500</v>
      </c>
      <c r="G18709" s="69" t="s">
        <v>5871</v>
      </c>
    </row>
    <row r="18710" spans="1:7" x14ac:dyDescent="0.25">
      <c r="A18710" s="21" t="s">
        <v>2119</v>
      </c>
      <c r="B18710" s="25">
        <v>43579</v>
      </c>
      <c r="C18710" s="69" t="s">
        <v>1015</v>
      </c>
      <c r="D18710" s="69" t="s">
        <v>1419</v>
      </c>
      <c r="E18710" s="26">
        <v>5800</v>
      </c>
      <c r="G18710" s="69" t="s">
        <v>6131</v>
      </c>
    </row>
    <row r="18711" spans="1:7" x14ac:dyDescent="0.25">
      <c r="A18711" s="21" t="s">
        <v>2119</v>
      </c>
      <c r="B18711" s="25">
        <v>43579</v>
      </c>
      <c r="C18711" s="69" t="s">
        <v>1230</v>
      </c>
      <c r="D18711" s="69" t="s">
        <v>3709</v>
      </c>
      <c r="E18711" s="26">
        <v>34.58</v>
      </c>
      <c r="G18711" s="69" t="s">
        <v>6185</v>
      </c>
    </row>
    <row r="18712" spans="1:7" x14ac:dyDescent="0.25">
      <c r="A18712" s="21" t="s">
        <v>2119</v>
      </c>
      <c r="B18712" s="1">
        <v>43580</v>
      </c>
      <c r="C18712" t="s">
        <v>1230</v>
      </c>
      <c r="D18712" t="s">
        <v>6198</v>
      </c>
      <c r="E18712"/>
      <c r="F18712" s="9">
        <v>247.9</v>
      </c>
      <c r="G18712" t="s">
        <v>6047</v>
      </c>
    </row>
    <row r="18713" spans="1:7" x14ac:dyDescent="0.25">
      <c r="A18713" s="21" t="s">
        <v>2119</v>
      </c>
      <c r="B18713" s="1">
        <v>43580</v>
      </c>
      <c r="C18713" t="s">
        <v>1230</v>
      </c>
      <c r="D18713" t="s">
        <v>6199</v>
      </c>
      <c r="E18713"/>
      <c r="F18713" s="9">
        <v>728.65</v>
      </c>
      <c r="G18713" t="s">
        <v>5698</v>
      </c>
    </row>
    <row r="18714" spans="1:7" x14ac:dyDescent="0.25">
      <c r="A18714" s="21" t="s">
        <v>2119</v>
      </c>
      <c r="B18714" s="1">
        <v>43580</v>
      </c>
      <c r="C18714" t="s">
        <v>1230</v>
      </c>
      <c r="D18714" t="s">
        <v>6200</v>
      </c>
      <c r="E18714"/>
      <c r="F18714" s="9">
        <v>197.84</v>
      </c>
      <c r="G18714" t="s">
        <v>6185</v>
      </c>
    </row>
    <row r="18715" spans="1:7" x14ac:dyDescent="0.25">
      <c r="A18715" s="21" t="s">
        <v>2119</v>
      </c>
      <c r="B18715" s="1">
        <v>43580</v>
      </c>
      <c r="C18715" t="s">
        <v>1230</v>
      </c>
      <c r="D18715" t="s">
        <v>6201</v>
      </c>
      <c r="E18715"/>
      <c r="F18715" s="9">
        <v>259.36</v>
      </c>
      <c r="G18715" t="s">
        <v>6202</v>
      </c>
    </row>
    <row r="18716" spans="1:7" x14ac:dyDescent="0.25">
      <c r="A18716" s="21" t="s">
        <v>2119</v>
      </c>
      <c r="B18716" s="1">
        <v>43580</v>
      </c>
      <c r="C18716" t="s">
        <v>1230</v>
      </c>
      <c r="D18716" t="s">
        <v>6203</v>
      </c>
      <c r="E18716"/>
      <c r="F18716" s="9">
        <v>24.24</v>
      </c>
      <c r="G18716" t="s">
        <v>6185</v>
      </c>
    </row>
    <row r="18717" spans="1:7" x14ac:dyDescent="0.25">
      <c r="A18717" s="21" t="s">
        <v>2119</v>
      </c>
      <c r="B18717" s="1">
        <v>43580</v>
      </c>
      <c r="C18717" t="s">
        <v>1230</v>
      </c>
      <c r="D18717" t="s">
        <v>6204</v>
      </c>
      <c r="E18717"/>
      <c r="F18717" s="9">
        <v>243.34</v>
      </c>
      <c r="G18717" t="s">
        <v>6205</v>
      </c>
    </row>
    <row r="18718" spans="1:7" x14ac:dyDescent="0.25">
      <c r="A18718" s="21" t="s">
        <v>2119</v>
      </c>
      <c r="B18718" s="25">
        <v>43580</v>
      </c>
      <c r="C18718" s="69" t="s">
        <v>1015</v>
      </c>
      <c r="D18718" s="69" t="s">
        <v>2675</v>
      </c>
      <c r="E18718" s="26">
        <v>3000</v>
      </c>
      <c r="G18718" s="69" t="s">
        <v>5871</v>
      </c>
    </row>
    <row r="18719" spans="1:7" x14ac:dyDescent="0.25">
      <c r="A18719" s="21" t="s">
        <v>2119</v>
      </c>
      <c r="B18719" s="25">
        <v>43580</v>
      </c>
      <c r="C18719" s="69" t="s">
        <v>1015</v>
      </c>
      <c r="D18719" s="69" t="s">
        <v>1216</v>
      </c>
      <c r="E18719" s="26">
        <v>500</v>
      </c>
      <c r="G18719" s="69" t="s">
        <v>5871</v>
      </c>
    </row>
    <row r="18720" spans="1:7" x14ac:dyDescent="0.25">
      <c r="A18720" s="21" t="s">
        <v>2119</v>
      </c>
      <c r="B18720" s="1">
        <v>43581</v>
      </c>
      <c r="C18720" t="s">
        <v>1230</v>
      </c>
      <c r="D18720" t="s">
        <v>6206</v>
      </c>
      <c r="E18720"/>
      <c r="F18720" s="9">
        <v>56.22</v>
      </c>
      <c r="G18720" t="s">
        <v>6185</v>
      </c>
    </row>
    <row r="18721" spans="1:7" x14ac:dyDescent="0.25">
      <c r="A18721" s="21" t="s">
        <v>2119</v>
      </c>
      <c r="B18721" s="1">
        <v>43581</v>
      </c>
      <c r="C18721" t="s">
        <v>1230</v>
      </c>
      <c r="D18721" t="s">
        <v>6207</v>
      </c>
      <c r="E18721"/>
      <c r="F18721" s="9">
        <v>155.94999999999999</v>
      </c>
      <c r="G18721" t="s">
        <v>6047</v>
      </c>
    </row>
    <row r="18722" spans="1:7" x14ac:dyDescent="0.25">
      <c r="A18722" s="21" t="s">
        <v>2119</v>
      </c>
      <c r="B18722" s="1">
        <v>43581</v>
      </c>
      <c r="C18722">
        <v>3014551503</v>
      </c>
      <c r="D18722" t="s">
        <v>6208</v>
      </c>
      <c r="E18722"/>
      <c r="F18722" s="9">
        <v>727.3</v>
      </c>
      <c r="G18722" t="s">
        <v>6176</v>
      </c>
    </row>
    <row r="18723" spans="1:7" x14ac:dyDescent="0.25">
      <c r="A18723" s="21" t="s">
        <v>2119</v>
      </c>
      <c r="B18723" s="1">
        <v>43581</v>
      </c>
      <c r="C18723" t="s">
        <v>1230</v>
      </c>
      <c r="D18723" t="s">
        <v>6209</v>
      </c>
      <c r="E18723"/>
      <c r="F18723" s="9">
        <v>4576.58</v>
      </c>
      <c r="G18723" t="s">
        <v>6146</v>
      </c>
    </row>
    <row r="18724" spans="1:7" x14ac:dyDescent="0.25">
      <c r="A18724" s="21" t="s">
        <v>2119</v>
      </c>
      <c r="B18724" s="1">
        <v>43581</v>
      </c>
      <c r="C18724" t="s">
        <v>1230</v>
      </c>
      <c r="D18724" t="s">
        <v>6210</v>
      </c>
      <c r="E18724"/>
      <c r="F18724" s="9">
        <v>908.29</v>
      </c>
      <c r="G18724" t="s">
        <v>5698</v>
      </c>
    </row>
    <row r="18725" spans="1:7" x14ac:dyDescent="0.25">
      <c r="A18725" s="21" t="s">
        <v>2119</v>
      </c>
      <c r="B18725" s="1">
        <v>43581</v>
      </c>
      <c r="C18725" t="s">
        <v>1230</v>
      </c>
      <c r="D18725" t="s">
        <v>6211</v>
      </c>
      <c r="E18725"/>
      <c r="F18725" s="9">
        <v>196.66</v>
      </c>
      <c r="G18725" t="s">
        <v>6047</v>
      </c>
    </row>
    <row r="18726" spans="1:7" x14ac:dyDescent="0.25">
      <c r="A18726" s="21" t="s">
        <v>2119</v>
      </c>
      <c r="B18726" s="25">
        <v>43581</v>
      </c>
      <c r="C18726" s="69" t="s">
        <v>1015</v>
      </c>
      <c r="D18726" s="69" t="s">
        <v>1216</v>
      </c>
      <c r="E18726" s="26">
        <v>620</v>
      </c>
      <c r="G18726" s="69" t="s">
        <v>5871</v>
      </c>
    </row>
    <row r="18727" spans="1:7" x14ac:dyDescent="0.25">
      <c r="A18727" s="21" t="s">
        <v>2119</v>
      </c>
      <c r="B18727" s="25">
        <v>43581</v>
      </c>
      <c r="C18727" s="69" t="s">
        <v>1230</v>
      </c>
      <c r="D18727" s="69" t="s">
        <v>3709</v>
      </c>
      <c r="E18727" s="26">
        <v>185.28</v>
      </c>
      <c r="G18727" s="69" t="s">
        <v>6149</v>
      </c>
    </row>
    <row r="18728" spans="1:7" x14ac:dyDescent="0.25">
      <c r="A18728" s="21" t="s">
        <v>2119</v>
      </c>
      <c r="B18728" s="1">
        <v>43582</v>
      </c>
      <c r="C18728" t="s">
        <v>1230</v>
      </c>
      <c r="D18728" t="s">
        <v>6212</v>
      </c>
      <c r="E18728"/>
      <c r="F18728" s="9">
        <v>147.30000000000001</v>
      </c>
      <c r="G18728" t="s">
        <v>360</v>
      </c>
    </row>
    <row r="18729" spans="1:7" x14ac:dyDescent="0.25">
      <c r="A18729" s="21" t="s">
        <v>2119</v>
      </c>
      <c r="B18729" s="1">
        <v>43582</v>
      </c>
      <c r="C18729">
        <v>3014551503</v>
      </c>
      <c r="D18729" t="s">
        <v>6213</v>
      </c>
      <c r="E18729"/>
      <c r="F18729" s="9">
        <v>120.25</v>
      </c>
      <c r="G18729" t="s">
        <v>6176</v>
      </c>
    </row>
    <row r="18730" spans="1:7" x14ac:dyDescent="0.25">
      <c r="A18730" s="21" t="s">
        <v>2119</v>
      </c>
      <c r="B18730" s="1">
        <v>43582</v>
      </c>
      <c r="C18730" t="s">
        <v>1230</v>
      </c>
      <c r="D18730" t="s">
        <v>6214</v>
      </c>
      <c r="E18730"/>
      <c r="F18730" s="9">
        <v>109.43</v>
      </c>
      <c r="G18730" t="s">
        <v>5696</v>
      </c>
    </row>
    <row r="18731" spans="1:7" x14ac:dyDescent="0.25">
      <c r="A18731" s="21" t="s">
        <v>2119</v>
      </c>
      <c r="B18731" s="25">
        <v>43582</v>
      </c>
      <c r="C18731" s="69" t="s">
        <v>1230</v>
      </c>
      <c r="D18731" s="69" t="s">
        <v>3709</v>
      </c>
      <c r="E18731" s="26">
        <v>34.020000000000003</v>
      </c>
      <c r="G18731" s="69" t="s">
        <v>5999</v>
      </c>
    </row>
    <row r="18732" spans="1:7" x14ac:dyDescent="0.25">
      <c r="A18732" s="21" t="s">
        <v>2119</v>
      </c>
      <c r="B18732" s="1">
        <v>43584</v>
      </c>
      <c r="C18732">
        <v>3014551503</v>
      </c>
      <c r="D18732" t="s">
        <v>6215</v>
      </c>
      <c r="E18732"/>
      <c r="F18732" s="9">
        <v>404.12</v>
      </c>
      <c r="G18732" t="s">
        <v>6176</v>
      </c>
    </row>
    <row r="18733" spans="1:7" x14ac:dyDescent="0.25">
      <c r="A18733" s="21" t="s">
        <v>2119</v>
      </c>
      <c r="B18733" s="1">
        <v>43584</v>
      </c>
      <c r="C18733">
        <v>3014551503</v>
      </c>
      <c r="D18733" t="s">
        <v>6216</v>
      </c>
      <c r="E18733"/>
      <c r="F18733" s="9">
        <v>217.88</v>
      </c>
      <c r="G18733" t="s">
        <v>6176</v>
      </c>
    </row>
    <row r="18734" spans="1:7" x14ac:dyDescent="0.25">
      <c r="A18734" s="21" t="s">
        <v>2119</v>
      </c>
      <c r="B18734" s="1">
        <v>43584</v>
      </c>
      <c r="C18734" t="s">
        <v>1230</v>
      </c>
      <c r="D18734" t="s">
        <v>6217</v>
      </c>
      <c r="E18734"/>
      <c r="F18734" s="9">
        <v>544</v>
      </c>
      <c r="G18734" t="s">
        <v>5696</v>
      </c>
    </row>
    <row r="18735" spans="1:7" x14ac:dyDescent="0.25">
      <c r="A18735" s="21" t="s">
        <v>2119</v>
      </c>
      <c r="B18735" s="1">
        <v>43584</v>
      </c>
      <c r="C18735" t="s">
        <v>6</v>
      </c>
      <c r="D18735" t="s">
        <v>6218</v>
      </c>
      <c r="E18735"/>
      <c r="F18735" s="9">
        <v>128.38</v>
      </c>
      <c r="G18735" t="s">
        <v>68</v>
      </c>
    </row>
    <row r="18736" spans="1:7" x14ac:dyDescent="0.25">
      <c r="A18736" s="21" t="s">
        <v>2119</v>
      </c>
      <c r="B18736" s="1">
        <v>43584</v>
      </c>
      <c r="C18736">
        <v>3014551503</v>
      </c>
      <c r="D18736"/>
      <c r="E18736"/>
      <c r="F18736" s="9">
        <v>140.77000000000001</v>
      </c>
      <c r="G18736" t="s">
        <v>2121</v>
      </c>
    </row>
    <row r="18737" spans="1:7" x14ac:dyDescent="0.25">
      <c r="A18737" s="21" t="s">
        <v>2119</v>
      </c>
      <c r="B18737" s="1">
        <v>43584</v>
      </c>
      <c r="C18737">
        <v>3014551503</v>
      </c>
      <c r="D18737" t="s">
        <v>6191</v>
      </c>
      <c r="E18737"/>
      <c r="F18737" s="9">
        <v>-334.4</v>
      </c>
      <c r="G18737" t="s">
        <v>6176</v>
      </c>
    </row>
    <row r="18738" spans="1:7" x14ac:dyDescent="0.25">
      <c r="A18738" s="21" t="s">
        <v>2119</v>
      </c>
      <c r="B18738" s="1">
        <v>43584</v>
      </c>
      <c r="C18738" t="s">
        <v>1230</v>
      </c>
      <c r="D18738"/>
      <c r="E18738"/>
      <c r="F18738" s="9">
        <v>14.69</v>
      </c>
      <c r="G18738" t="s">
        <v>2734</v>
      </c>
    </row>
    <row r="18739" spans="1:7" x14ac:dyDescent="0.25">
      <c r="A18739" s="21" t="s">
        <v>2119</v>
      </c>
      <c r="B18739" s="1">
        <v>43584</v>
      </c>
      <c r="C18739" t="s">
        <v>1230</v>
      </c>
      <c r="D18739" t="s">
        <v>6219</v>
      </c>
      <c r="E18739"/>
      <c r="F18739" s="9">
        <v>621.23</v>
      </c>
      <c r="G18739" t="s">
        <v>5696</v>
      </c>
    </row>
    <row r="18740" spans="1:7" x14ac:dyDescent="0.25">
      <c r="A18740" s="21" t="s">
        <v>2119</v>
      </c>
      <c r="B18740" s="25">
        <v>43584</v>
      </c>
      <c r="C18740" s="69" t="s">
        <v>1015</v>
      </c>
      <c r="D18740" s="69" t="s">
        <v>1216</v>
      </c>
      <c r="E18740" s="26">
        <v>195</v>
      </c>
      <c r="G18740" s="69" t="s">
        <v>5871</v>
      </c>
    </row>
    <row r="18741" spans="1:7" x14ac:dyDescent="0.25">
      <c r="A18741" s="21" t="s">
        <v>2119</v>
      </c>
      <c r="B18741" s="25">
        <v>43584</v>
      </c>
      <c r="C18741" s="69" t="s">
        <v>1015</v>
      </c>
      <c r="D18741" s="69" t="s">
        <v>1419</v>
      </c>
      <c r="E18741" s="26">
        <v>6500</v>
      </c>
      <c r="G18741" s="69" t="s">
        <v>6131</v>
      </c>
    </row>
    <row r="18742" spans="1:7" x14ac:dyDescent="0.25">
      <c r="A18742" s="21" t="s">
        <v>2119</v>
      </c>
      <c r="B18742" s="25">
        <v>43584</v>
      </c>
      <c r="C18742" s="69" t="s">
        <v>1015</v>
      </c>
      <c r="D18742" s="69" t="s">
        <v>40</v>
      </c>
      <c r="E18742" s="26">
        <v>970</v>
      </c>
      <c r="G18742" s="69" t="s">
        <v>6146</v>
      </c>
    </row>
    <row r="18743" spans="1:7" x14ac:dyDescent="0.25">
      <c r="A18743" s="21" t="s">
        <v>2119</v>
      </c>
      <c r="B18743" s="25">
        <v>43584</v>
      </c>
      <c r="C18743" s="69" t="s">
        <v>1015</v>
      </c>
      <c r="D18743" s="69" t="s">
        <v>40</v>
      </c>
      <c r="E18743" s="26">
        <v>180</v>
      </c>
      <c r="G18743" s="69" t="s">
        <v>6228</v>
      </c>
    </row>
    <row r="18744" spans="1:7" x14ac:dyDescent="0.25">
      <c r="A18744" s="21" t="s">
        <v>2119</v>
      </c>
      <c r="B18744" s="25">
        <v>43584</v>
      </c>
      <c r="C18744" s="69" t="s">
        <v>1015</v>
      </c>
      <c r="D18744" s="69" t="s">
        <v>40</v>
      </c>
      <c r="E18744" s="26">
        <v>150</v>
      </c>
      <c r="G18744" s="69" t="s">
        <v>5706</v>
      </c>
    </row>
    <row r="18745" spans="1:7" x14ac:dyDescent="0.25">
      <c r="A18745" s="21" t="s">
        <v>2119</v>
      </c>
      <c r="B18745" s="25">
        <v>43584</v>
      </c>
      <c r="C18745" s="69" t="s">
        <v>1015</v>
      </c>
      <c r="D18745" s="69" t="s">
        <v>40</v>
      </c>
      <c r="E18745" s="26">
        <v>3370</v>
      </c>
      <c r="G18745" s="69" t="s">
        <v>6149</v>
      </c>
    </row>
    <row r="18746" spans="1:7" x14ac:dyDescent="0.25">
      <c r="A18746" s="21" t="s">
        <v>2119</v>
      </c>
      <c r="B18746" s="25">
        <v>43584</v>
      </c>
      <c r="C18746" s="69" t="s">
        <v>1015</v>
      </c>
      <c r="D18746" s="69" t="s">
        <v>40</v>
      </c>
      <c r="E18746" s="26">
        <v>290</v>
      </c>
      <c r="G18746" s="69" t="s">
        <v>6167</v>
      </c>
    </row>
    <row r="18747" spans="1:7" x14ac:dyDescent="0.25">
      <c r="A18747" s="21" t="s">
        <v>2119</v>
      </c>
      <c r="B18747" s="25">
        <v>43584</v>
      </c>
      <c r="C18747" s="69" t="s">
        <v>1015</v>
      </c>
      <c r="D18747" s="69" t="s">
        <v>553</v>
      </c>
      <c r="E18747" s="26">
        <v>3854</v>
      </c>
      <c r="G18747" s="69" t="s">
        <v>6149</v>
      </c>
    </row>
    <row r="18748" spans="1:7" x14ac:dyDescent="0.25">
      <c r="A18748" s="21" t="s">
        <v>2119</v>
      </c>
      <c r="B18748" s="25">
        <v>43584</v>
      </c>
      <c r="C18748" s="69" t="s">
        <v>1015</v>
      </c>
      <c r="D18748" s="69" t="s">
        <v>40</v>
      </c>
      <c r="E18748" s="26">
        <v>935</v>
      </c>
      <c r="G18748" s="69" t="s">
        <v>6047</v>
      </c>
    </row>
    <row r="18749" spans="1:7" x14ac:dyDescent="0.25">
      <c r="A18749" s="21" t="s">
        <v>2119</v>
      </c>
      <c r="B18749" s="25">
        <v>43584</v>
      </c>
      <c r="C18749" s="69" t="s">
        <v>1015</v>
      </c>
      <c r="D18749" s="69" t="s">
        <v>40</v>
      </c>
      <c r="E18749" s="26">
        <v>2705</v>
      </c>
      <c r="G18749" s="69" t="s">
        <v>6185</v>
      </c>
    </row>
    <row r="18750" spans="1:7" x14ac:dyDescent="0.25">
      <c r="A18750" s="21" t="s">
        <v>2119</v>
      </c>
      <c r="B18750" s="25">
        <v>43584</v>
      </c>
      <c r="C18750" s="69" t="s">
        <v>1015</v>
      </c>
      <c r="D18750" s="69" t="s">
        <v>3507</v>
      </c>
      <c r="E18750" s="26">
        <v>2385</v>
      </c>
      <c r="G18750" s="69" t="s">
        <v>5696</v>
      </c>
    </row>
    <row r="18751" spans="1:7" x14ac:dyDescent="0.25">
      <c r="A18751" s="21" t="s">
        <v>2119</v>
      </c>
      <c r="B18751" s="25">
        <v>43584</v>
      </c>
      <c r="C18751" s="69" t="s">
        <v>21</v>
      </c>
      <c r="D18751" s="69" t="s">
        <v>6070</v>
      </c>
      <c r="E18751" s="26">
        <v>1000</v>
      </c>
      <c r="G18751" s="69" t="s">
        <v>2121</v>
      </c>
    </row>
    <row r="18752" spans="1:7" x14ac:dyDescent="0.25">
      <c r="A18752" s="21" t="s">
        <v>2119</v>
      </c>
      <c r="B18752" s="1">
        <v>43585</v>
      </c>
      <c r="C18752" t="s">
        <v>1230</v>
      </c>
      <c r="D18752" t="s">
        <v>6220</v>
      </c>
      <c r="E18752"/>
      <c r="F18752" s="9">
        <v>66.11</v>
      </c>
      <c r="G18752" t="s">
        <v>5631</v>
      </c>
    </row>
    <row r="18753" spans="1:7" x14ac:dyDescent="0.25">
      <c r="A18753" s="69" t="s">
        <v>2119</v>
      </c>
      <c r="B18753" s="1">
        <v>43585</v>
      </c>
      <c r="C18753" t="s">
        <v>1230</v>
      </c>
      <c r="D18753" t="s">
        <v>6221</v>
      </c>
      <c r="E18753"/>
      <c r="F18753" s="9">
        <v>1393.69</v>
      </c>
      <c r="G18753" t="s">
        <v>5696</v>
      </c>
    </row>
    <row r="18754" spans="1:7" x14ac:dyDescent="0.25">
      <c r="A18754" s="21" t="s">
        <v>2119</v>
      </c>
      <c r="B18754" s="1">
        <v>43585</v>
      </c>
      <c r="C18754" t="s">
        <v>1230</v>
      </c>
      <c r="D18754" t="s">
        <v>6151</v>
      </c>
      <c r="E18754"/>
      <c r="F18754" s="9">
        <v>-343.7</v>
      </c>
      <c r="G18754" t="s">
        <v>5696</v>
      </c>
    </row>
    <row r="18755" spans="1:7" x14ac:dyDescent="0.25">
      <c r="A18755" s="21" t="s">
        <v>2119</v>
      </c>
      <c r="B18755" s="1">
        <v>43585</v>
      </c>
      <c r="C18755" t="s">
        <v>1230</v>
      </c>
      <c r="D18755" t="s">
        <v>6209</v>
      </c>
      <c r="E18755"/>
      <c r="F18755" s="9">
        <v>-378.42</v>
      </c>
      <c r="G18755" t="s">
        <v>6146</v>
      </c>
    </row>
    <row r="18756" spans="1:7" x14ac:dyDescent="0.25">
      <c r="A18756" s="21" t="s">
        <v>2119</v>
      </c>
      <c r="B18756" s="1">
        <v>43585</v>
      </c>
      <c r="C18756" t="s">
        <v>1230</v>
      </c>
      <c r="D18756" t="s">
        <v>6222</v>
      </c>
      <c r="E18756"/>
      <c r="F18756" s="9">
        <v>361.1</v>
      </c>
      <c r="G18756" t="s">
        <v>5698</v>
      </c>
    </row>
    <row r="18757" spans="1:7" x14ac:dyDescent="0.25">
      <c r="A18757" s="21" t="s">
        <v>2119</v>
      </c>
      <c r="B18757" s="25">
        <v>43585</v>
      </c>
      <c r="C18757" s="69" t="s">
        <v>1015</v>
      </c>
      <c r="D18757" s="69" t="s">
        <v>1216</v>
      </c>
      <c r="E18757" s="26">
        <v>155</v>
      </c>
      <c r="G18757" s="69" t="s">
        <v>5871</v>
      </c>
    </row>
    <row r="18758" spans="1:7" x14ac:dyDescent="0.25">
      <c r="A18758" s="21" t="s">
        <v>2119</v>
      </c>
      <c r="B18758" s="25">
        <v>43585</v>
      </c>
      <c r="C18758" s="69" t="s">
        <v>1230</v>
      </c>
      <c r="D18758" s="69" t="s">
        <v>216</v>
      </c>
      <c r="E18758" s="26">
        <v>118</v>
      </c>
      <c r="G18758" s="69" t="s">
        <v>6149</v>
      </c>
    </row>
    <row r="18759" spans="1:7" x14ac:dyDescent="0.25">
      <c r="A18759" s="21" t="s">
        <v>2119</v>
      </c>
      <c r="B18759" s="1">
        <v>43586</v>
      </c>
      <c r="C18759">
        <v>3014551503</v>
      </c>
      <c r="D18759" t="s">
        <v>6223</v>
      </c>
      <c r="E18759"/>
      <c r="F18759" s="9">
        <v>138.91999999999999</v>
      </c>
      <c r="G18759" t="s">
        <v>6176</v>
      </c>
    </row>
    <row r="18760" spans="1:7" x14ac:dyDescent="0.25">
      <c r="A18760" s="21" t="s">
        <v>2119</v>
      </c>
      <c r="B18760" s="1">
        <v>43586</v>
      </c>
      <c r="C18760" t="s">
        <v>6</v>
      </c>
      <c r="D18760" t="s">
        <v>6224</v>
      </c>
      <c r="E18760"/>
      <c r="F18760" s="9">
        <v>117.65</v>
      </c>
      <c r="G18760" t="s">
        <v>2121</v>
      </c>
    </row>
    <row r="18761" spans="1:7" x14ac:dyDescent="0.25">
      <c r="A18761" s="21" t="s">
        <v>2119</v>
      </c>
      <c r="B18761" s="1">
        <v>43586</v>
      </c>
      <c r="C18761" t="s">
        <v>1230</v>
      </c>
      <c r="D18761" t="s">
        <v>6225</v>
      </c>
      <c r="E18761"/>
      <c r="F18761" s="9">
        <v>454.62</v>
      </c>
      <c r="G18761" t="s">
        <v>6149</v>
      </c>
    </row>
    <row r="18762" spans="1:7" x14ac:dyDescent="0.25">
      <c r="A18762" s="21" t="s">
        <v>2119</v>
      </c>
      <c r="B18762" s="1">
        <v>43586</v>
      </c>
      <c r="C18762" t="s">
        <v>6</v>
      </c>
      <c r="D18762" t="s">
        <v>6226</v>
      </c>
      <c r="E18762"/>
      <c r="F18762" s="9">
        <v>492.27</v>
      </c>
      <c r="G18762" t="s">
        <v>5481</v>
      </c>
    </row>
    <row r="18763" spans="1:7" x14ac:dyDescent="0.25">
      <c r="A18763" s="21" t="s">
        <v>2119</v>
      </c>
      <c r="B18763" s="1">
        <v>43586</v>
      </c>
      <c r="C18763" t="s">
        <v>1230</v>
      </c>
      <c r="D18763" t="s">
        <v>6227</v>
      </c>
      <c r="E18763"/>
      <c r="F18763" s="9">
        <v>48.64</v>
      </c>
      <c r="G18763" t="s">
        <v>1603</v>
      </c>
    </row>
    <row r="18764" spans="1:7" x14ac:dyDescent="0.25">
      <c r="A18764" s="21" t="s">
        <v>2119</v>
      </c>
      <c r="B18764" s="1">
        <v>43586</v>
      </c>
      <c r="C18764" t="s">
        <v>6230</v>
      </c>
      <c r="D18764" t="s">
        <v>6224</v>
      </c>
      <c r="E18764"/>
      <c r="F18764" s="9">
        <v>117.65</v>
      </c>
      <c r="G18764" t="s">
        <v>2734</v>
      </c>
    </row>
    <row r="18765" spans="1:7" x14ac:dyDescent="0.25">
      <c r="A18765" s="21" t="s">
        <v>2119</v>
      </c>
      <c r="B18765" s="1">
        <v>43586</v>
      </c>
      <c r="C18765" t="s">
        <v>6231</v>
      </c>
      <c r="D18765" t="s">
        <v>6225</v>
      </c>
      <c r="E18765"/>
      <c r="F18765" s="9">
        <v>454.62</v>
      </c>
      <c r="G18765" t="s">
        <v>6149</v>
      </c>
    </row>
    <row r="18766" spans="1:7" x14ac:dyDescent="0.25">
      <c r="A18766" s="21" t="s">
        <v>2119</v>
      </c>
      <c r="B18766" s="1">
        <v>43586</v>
      </c>
      <c r="C18766" t="s">
        <v>6230</v>
      </c>
      <c r="D18766" t="s">
        <v>6226</v>
      </c>
      <c r="E18766"/>
      <c r="F18766" s="9">
        <v>492.27</v>
      </c>
      <c r="G18766" t="s">
        <v>5481</v>
      </c>
    </row>
    <row r="18767" spans="1:7" x14ac:dyDescent="0.25">
      <c r="A18767" s="21" t="s">
        <v>2119</v>
      </c>
      <c r="B18767" s="1">
        <v>43586</v>
      </c>
      <c r="C18767" t="s">
        <v>6231</v>
      </c>
      <c r="D18767" t="s">
        <v>6227</v>
      </c>
      <c r="E18767"/>
      <c r="F18767" s="9">
        <v>48.64</v>
      </c>
      <c r="G18767" t="s">
        <v>1603</v>
      </c>
    </row>
    <row r="18768" spans="1:7" x14ac:dyDescent="0.25">
      <c r="A18768" s="21" t="s">
        <v>2119</v>
      </c>
      <c r="B18768" s="25">
        <v>43586</v>
      </c>
      <c r="C18768" s="69" t="s">
        <v>1015</v>
      </c>
      <c r="D18768" s="69" t="s">
        <v>5033</v>
      </c>
      <c r="E18768" s="26">
        <v>82.5</v>
      </c>
      <c r="G18768" s="69" t="s">
        <v>2734</v>
      </c>
    </row>
    <row r="18769" spans="1:7" x14ac:dyDescent="0.25">
      <c r="A18769" s="21" t="s">
        <v>2119</v>
      </c>
      <c r="B18769" s="25">
        <v>43586</v>
      </c>
      <c r="C18769" s="69" t="s">
        <v>1015</v>
      </c>
      <c r="D18769" s="69" t="s">
        <v>1300</v>
      </c>
      <c r="E18769" s="26">
        <v>185</v>
      </c>
      <c r="G18769" s="69" t="s">
        <v>2121</v>
      </c>
    </row>
    <row r="18770" spans="1:7" x14ac:dyDescent="0.25">
      <c r="A18770" s="21" t="s">
        <v>2119</v>
      </c>
      <c r="B18770" s="25">
        <v>43586</v>
      </c>
      <c r="C18770" s="69" t="s">
        <v>1015</v>
      </c>
      <c r="D18770" s="69" t="s">
        <v>5033</v>
      </c>
      <c r="E18770" s="26">
        <v>82.5</v>
      </c>
      <c r="G18770" s="69" t="s">
        <v>2734</v>
      </c>
    </row>
    <row r="18771" spans="1:7" x14ac:dyDescent="0.25">
      <c r="A18771" s="21" t="s">
        <v>2119</v>
      </c>
      <c r="B18771" s="25">
        <v>43586</v>
      </c>
      <c r="C18771" s="69" t="s">
        <v>1015</v>
      </c>
      <c r="D18771" s="69" t="s">
        <v>1300</v>
      </c>
      <c r="E18771" s="26">
        <v>185</v>
      </c>
      <c r="G18771" s="69" t="s">
        <v>2734</v>
      </c>
    </row>
    <row r="18772" spans="1:7" x14ac:dyDescent="0.25">
      <c r="A18772" s="21" t="s">
        <v>2119</v>
      </c>
      <c r="B18772" s="25">
        <v>43586</v>
      </c>
      <c r="C18772" s="69" t="s">
        <v>1015</v>
      </c>
      <c r="D18772" s="69" t="s">
        <v>1216</v>
      </c>
      <c r="E18772" s="26">
        <v>350</v>
      </c>
      <c r="G18772" s="69" t="s">
        <v>2734</v>
      </c>
    </row>
    <row r="18773" spans="1:7" x14ac:dyDescent="0.25">
      <c r="A18773" s="21" t="s">
        <v>2119</v>
      </c>
      <c r="B18773" s="25">
        <v>43586</v>
      </c>
      <c r="C18773" s="69" t="s">
        <v>1015</v>
      </c>
      <c r="D18773" s="69" t="s">
        <v>1216</v>
      </c>
      <c r="E18773" s="26">
        <v>155</v>
      </c>
      <c r="G18773" s="69" t="s">
        <v>2734</v>
      </c>
    </row>
    <row r="18774" spans="1:7" x14ac:dyDescent="0.25">
      <c r="A18774" s="21" t="s">
        <v>2119</v>
      </c>
      <c r="B18774" s="25">
        <v>43586</v>
      </c>
      <c r="C18774" s="69" t="s">
        <v>1015</v>
      </c>
      <c r="D18774" s="69" t="s">
        <v>5864</v>
      </c>
      <c r="E18774" s="26">
        <v>1000</v>
      </c>
      <c r="G18774" s="69" t="s">
        <v>2734</v>
      </c>
    </row>
    <row r="18775" spans="1:7" x14ac:dyDescent="0.25">
      <c r="A18775" s="21" t="s">
        <v>2119</v>
      </c>
      <c r="B18775" s="25">
        <v>43586</v>
      </c>
      <c r="C18775" s="69" t="s">
        <v>21</v>
      </c>
      <c r="D18775" s="69" t="s">
        <v>6352</v>
      </c>
      <c r="E18775" s="26">
        <v>-120830</v>
      </c>
      <c r="G18775" s="69" t="s">
        <v>1006</v>
      </c>
    </row>
    <row r="18776" spans="1:7" x14ac:dyDescent="0.25">
      <c r="A18776" s="21" t="s">
        <v>2119</v>
      </c>
      <c r="B18776" s="25">
        <v>43586</v>
      </c>
      <c r="C18776" s="69" t="s">
        <v>21</v>
      </c>
      <c r="D18776" s="69" t="s">
        <v>6353</v>
      </c>
      <c r="E18776" s="26">
        <v>29.95</v>
      </c>
      <c r="G18776" s="69" t="s">
        <v>6354</v>
      </c>
    </row>
    <row r="18777" spans="1:7" x14ac:dyDescent="0.25">
      <c r="A18777" s="21" t="s">
        <v>2119</v>
      </c>
      <c r="B18777" s="1">
        <v>43587</v>
      </c>
      <c r="C18777" t="s">
        <v>6230</v>
      </c>
      <c r="D18777" t="s">
        <v>6232</v>
      </c>
      <c r="E18777"/>
      <c r="F18777" s="9">
        <v>689.88</v>
      </c>
      <c r="G18777" t="s">
        <v>6233</v>
      </c>
    </row>
    <row r="18778" spans="1:7" x14ac:dyDescent="0.25">
      <c r="A18778" s="21" t="s">
        <v>2119</v>
      </c>
      <c r="B18778" s="1">
        <v>43587</v>
      </c>
      <c r="C18778" t="s">
        <v>6231</v>
      </c>
      <c r="D18778" t="s">
        <v>6234</v>
      </c>
      <c r="E18778"/>
      <c r="F18778" s="9">
        <v>550.63</v>
      </c>
      <c r="G18778" t="s">
        <v>5698</v>
      </c>
    </row>
    <row r="18779" spans="1:7" x14ac:dyDescent="0.25">
      <c r="A18779" s="21" t="s">
        <v>2119</v>
      </c>
      <c r="B18779" s="1">
        <v>43587</v>
      </c>
      <c r="C18779" t="s">
        <v>6231</v>
      </c>
      <c r="D18779"/>
      <c r="E18779"/>
      <c r="F18779" s="9">
        <v>28.59</v>
      </c>
      <c r="G18779" t="s">
        <v>2734</v>
      </c>
    </row>
    <row r="18780" spans="1:7" x14ac:dyDescent="0.25">
      <c r="A18780" s="21" t="s">
        <v>2119</v>
      </c>
      <c r="B18780" s="1">
        <v>43587</v>
      </c>
      <c r="C18780" t="s">
        <v>6231</v>
      </c>
      <c r="D18780" t="s">
        <v>6235</v>
      </c>
      <c r="E18780"/>
      <c r="F18780" s="9">
        <v>1233.76</v>
      </c>
      <c r="G18780" t="s">
        <v>5696</v>
      </c>
    </row>
    <row r="18781" spans="1:7" x14ac:dyDescent="0.25">
      <c r="A18781" s="21" t="s">
        <v>2119</v>
      </c>
      <c r="B18781" s="1">
        <v>43587</v>
      </c>
      <c r="C18781" t="s">
        <v>6230</v>
      </c>
      <c r="D18781" t="s">
        <v>6236</v>
      </c>
      <c r="E18781"/>
      <c r="F18781" s="9">
        <v>3047.92</v>
      </c>
      <c r="G18781" t="s">
        <v>3285</v>
      </c>
    </row>
    <row r="18782" spans="1:7" x14ac:dyDescent="0.25">
      <c r="A18782" s="21" t="s">
        <v>2119</v>
      </c>
      <c r="B18782" s="1">
        <v>43587</v>
      </c>
      <c r="C18782">
        <v>3014551503</v>
      </c>
      <c r="D18782" t="s">
        <v>6237</v>
      </c>
      <c r="E18782"/>
      <c r="F18782" s="9">
        <v>120.8</v>
      </c>
      <c r="G18782" t="s">
        <v>6238</v>
      </c>
    </row>
    <row r="18783" spans="1:7" x14ac:dyDescent="0.25">
      <c r="A18783" s="21" t="s">
        <v>2119</v>
      </c>
      <c r="B18783" s="25">
        <v>43587</v>
      </c>
      <c r="C18783" s="69" t="s">
        <v>1230</v>
      </c>
      <c r="D18783" s="69" t="s">
        <v>216</v>
      </c>
      <c r="E18783" s="26">
        <v>531.04</v>
      </c>
      <c r="G18783" s="69" t="s">
        <v>6149</v>
      </c>
    </row>
    <row r="18784" spans="1:7" x14ac:dyDescent="0.25">
      <c r="A18784" s="21" t="s">
        <v>2119</v>
      </c>
      <c r="B18784" s="25">
        <v>43587</v>
      </c>
      <c r="C18784" s="69" t="s">
        <v>1015</v>
      </c>
      <c r="D18784" s="69" t="s">
        <v>5943</v>
      </c>
      <c r="E18784" s="26">
        <v>1000</v>
      </c>
      <c r="G18784" s="69" t="s">
        <v>5705</v>
      </c>
    </row>
    <row r="18785" spans="1:7" x14ac:dyDescent="0.25">
      <c r="A18785" s="21" t="s">
        <v>2119</v>
      </c>
      <c r="B18785" s="25">
        <v>43587</v>
      </c>
      <c r="C18785" s="69" t="s">
        <v>1015</v>
      </c>
      <c r="D18785" s="69" t="s">
        <v>1216</v>
      </c>
      <c r="E18785" s="26">
        <v>1275</v>
      </c>
      <c r="G18785" s="69" t="s">
        <v>2734</v>
      </c>
    </row>
    <row r="18786" spans="1:7" x14ac:dyDescent="0.25">
      <c r="A18786" s="21" t="s">
        <v>2119</v>
      </c>
      <c r="B18786" s="25">
        <v>43587</v>
      </c>
      <c r="C18786" s="69" t="s">
        <v>21</v>
      </c>
      <c r="D18786" s="69" t="s">
        <v>1300</v>
      </c>
      <c r="E18786" s="26">
        <v>541</v>
      </c>
      <c r="G18786" s="69" t="s">
        <v>2121</v>
      </c>
    </row>
    <row r="18787" spans="1:7" x14ac:dyDescent="0.25">
      <c r="A18787" s="21" t="s">
        <v>2119</v>
      </c>
      <c r="B18787" s="25">
        <v>43587</v>
      </c>
      <c r="C18787" s="69" t="s">
        <v>21</v>
      </c>
      <c r="D18787" s="69" t="s">
        <v>1173</v>
      </c>
      <c r="E18787" s="26">
        <v>400</v>
      </c>
      <c r="G18787" s="69" t="s">
        <v>4670</v>
      </c>
    </row>
    <row r="18788" spans="1:7" x14ac:dyDescent="0.25">
      <c r="A18788" s="21" t="s">
        <v>2119</v>
      </c>
      <c r="B18788" s="1">
        <v>43588</v>
      </c>
      <c r="C18788" t="s">
        <v>6231</v>
      </c>
      <c r="D18788" t="s">
        <v>6239</v>
      </c>
      <c r="E18788"/>
      <c r="F18788" s="9">
        <v>258.60000000000002</v>
      </c>
      <c r="G18788" t="s">
        <v>5696</v>
      </c>
    </row>
    <row r="18789" spans="1:7" x14ac:dyDescent="0.25">
      <c r="A18789" s="21" t="s">
        <v>2119</v>
      </c>
      <c r="B18789" s="1">
        <v>43588</v>
      </c>
      <c r="C18789" t="s">
        <v>6231</v>
      </c>
      <c r="D18789" t="s">
        <v>6240</v>
      </c>
      <c r="E18789"/>
      <c r="F18789" s="9">
        <v>424.95</v>
      </c>
      <c r="G18789" t="s">
        <v>6241</v>
      </c>
    </row>
    <row r="18790" spans="1:7" x14ac:dyDescent="0.25">
      <c r="A18790" s="21" t="s">
        <v>2119</v>
      </c>
      <c r="B18790" s="25">
        <v>43588</v>
      </c>
      <c r="C18790" s="69" t="s">
        <v>1230</v>
      </c>
      <c r="D18790" s="69" t="s">
        <v>3709</v>
      </c>
      <c r="F18790" s="26">
        <v>417.31</v>
      </c>
      <c r="G18790" s="69" t="s">
        <v>6149</v>
      </c>
    </row>
    <row r="18791" spans="1:7" x14ac:dyDescent="0.25">
      <c r="A18791" s="21" t="s">
        <v>2119</v>
      </c>
      <c r="B18791" s="25">
        <v>43588</v>
      </c>
      <c r="C18791" s="69" t="s">
        <v>1015</v>
      </c>
      <c r="D18791" s="69" t="s">
        <v>1216</v>
      </c>
      <c r="E18791" s="26">
        <v>500</v>
      </c>
      <c r="G18791" s="69" t="s">
        <v>2734</v>
      </c>
    </row>
    <row r="18792" spans="1:7" x14ac:dyDescent="0.25">
      <c r="A18792" s="21" t="s">
        <v>2119</v>
      </c>
      <c r="B18792" s="25">
        <v>43588</v>
      </c>
      <c r="C18792" s="69" t="s">
        <v>1015</v>
      </c>
      <c r="D18792" s="69" t="s">
        <v>1382</v>
      </c>
      <c r="E18792" s="26">
        <v>9000</v>
      </c>
      <c r="G18792" s="69" t="s">
        <v>6176</v>
      </c>
    </row>
    <row r="18793" spans="1:7" x14ac:dyDescent="0.25">
      <c r="A18793" s="21" t="s">
        <v>2119</v>
      </c>
      <c r="B18793" s="25">
        <v>43588</v>
      </c>
      <c r="C18793" s="69" t="s">
        <v>1015</v>
      </c>
      <c r="D18793" s="69" t="s">
        <v>937</v>
      </c>
      <c r="E18793" s="26">
        <v>2000</v>
      </c>
      <c r="G18793" s="69" t="s">
        <v>6342</v>
      </c>
    </row>
    <row r="18794" spans="1:7" x14ac:dyDescent="0.25">
      <c r="A18794" s="21" t="s">
        <v>2119</v>
      </c>
      <c r="B18794" s="25">
        <v>43588</v>
      </c>
      <c r="C18794" s="69" t="s">
        <v>21</v>
      </c>
      <c r="D18794" s="69" t="s">
        <v>6355</v>
      </c>
      <c r="E18794" s="26">
        <v>5785</v>
      </c>
      <c r="G18794" s="69" t="s">
        <v>6356</v>
      </c>
    </row>
    <row r="18795" spans="1:7" x14ac:dyDescent="0.25">
      <c r="A18795" s="21" t="s">
        <v>2119</v>
      </c>
      <c r="B18795" s="1">
        <v>43589</v>
      </c>
      <c r="C18795" t="s">
        <v>6231</v>
      </c>
      <c r="D18795" t="s">
        <v>6242</v>
      </c>
      <c r="E18795"/>
      <c r="F18795" s="9">
        <v>234.29</v>
      </c>
      <c r="G18795" t="s">
        <v>6149</v>
      </c>
    </row>
    <row r="18796" spans="1:7" x14ac:dyDescent="0.25">
      <c r="A18796" s="21" t="s">
        <v>2119</v>
      </c>
      <c r="B18796" s="1">
        <v>43589</v>
      </c>
      <c r="C18796" t="s">
        <v>6231</v>
      </c>
      <c r="D18796" t="s">
        <v>6243</v>
      </c>
      <c r="E18796"/>
      <c r="F18796" s="9">
        <v>44.95</v>
      </c>
      <c r="G18796" t="s">
        <v>6244</v>
      </c>
    </row>
    <row r="18797" spans="1:7" x14ac:dyDescent="0.25">
      <c r="A18797" s="21" t="s">
        <v>2119</v>
      </c>
      <c r="B18797" s="1">
        <v>43589</v>
      </c>
      <c r="C18797" t="s">
        <v>6231</v>
      </c>
      <c r="D18797" t="s">
        <v>6245</v>
      </c>
      <c r="E18797"/>
      <c r="F18797" s="9">
        <v>871.21</v>
      </c>
      <c r="G18797" t="s">
        <v>6246</v>
      </c>
    </row>
    <row r="18798" spans="1:7" x14ac:dyDescent="0.25">
      <c r="A18798" s="21" t="s">
        <v>2119</v>
      </c>
      <c r="B18798" s="1">
        <v>43591</v>
      </c>
      <c r="C18798" t="s">
        <v>6231</v>
      </c>
      <c r="D18798" t="s">
        <v>6247</v>
      </c>
      <c r="E18798"/>
      <c r="F18798" s="9">
        <v>434.16</v>
      </c>
      <c r="G18798" t="s">
        <v>5870</v>
      </c>
    </row>
    <row r="18799" spans="1:7" x14ac:dyDescent="0.25">
      <c r="A18799" s="21" t="s">
        <v>2119</v>
      </c>
      <c r="B18799" s="1">
        <v>43591</v>
      </c>
      <c r="C18799" t="s">
        <v>6231</v>
      </c>
      <c r="D18799" t="s">
        <v>6248</v>
      </c>
      <c r="E18799"/>
      <c r="F18799" s="9">
        <v>1557.37</v>
      </c>
      <c r="G18799" t="s">
        <v>5696</v>
      </c>
    </row>
    <row r="18800" spans="1:7" x14ac:dyDescent="0.25">
      <c r="A18800" s="21" t="s">
        <v>2119</v>
      </c>
      <c r="B18800" s="1">
        <v>43591</v>
      </c>
      <c r="C18800" t="s">
        <v>6231</v>
      </c>
      <c r="D18800" t="s">
        <v>6249</v>
      </c>
      <c r="E18800"/>
      <c r="F18800" s="9">
        <v>1117.51</v>
      </c>
      <c r="G18800" t="s">
        <v>87</v>
      </c>
    </row>
    <row r="18801" spans="1:7" x14ac:dyDescent="0.25">
      <c r="A18801" s="21" t="s">
        <v>2119</v>
      </c>
      <c r="B18801" s="25">
        <v>43591</v>
      </c>
      <c r="C18801" s="69" t="s">
        <v>1230</v>
      </c>
      <c r="D18801" s="69" t="s">
        <v>216</v>
      </c>
      <c r="E18801" s="26">
        <v>141</v>
      </c>
      <c r="G18801" s="69" t="s">
        <v>6176</v>
      </c>
    </row>
    <row r="18802" spans="1:7" x14ac:dyDescent="0.25">
      <c r="A18802" s="21" t="s">
        <v>2119</v>
      </c>
      <c r="B18802" s="25">
        <v>43591</v>
      </c>
      <c r="C18802" s="69" t="s">
        <v>1230</v>
      </c>
      <c r="D18802" s="69" t="s">
        <v>216</v>
      </c>
      <c r="E18802" s="26">
        <v>112</v>
      </c>
      <c r="G18802" s="69" t="s">
        <v>6313</v>
      </c>
    </row>
    <row r="18803" spans="1:7" x14ac:dyDescent="0.25">
      <c r="A18803" s="21" t="s">
        <v>2119</v>
      </c>
      <c r="B18803" s="25">
        <v>43591</v>
      </c>
      <c r="C18803" s="69" t="s">
        <v>1230</v>
      </c>
      <c r="D18803" s="69" t="s">
        <v>3709</v>
      </c>
      <c r="F18803" s="26">
        <v>1564.81</v>
      </c>
      <c r="G18803" s="69" t="s">
        <v>6149</v>
      </c>
    </row>
    <row r="18804" spans="1:7" x14ac:dyDescent="0.25">
      <c r="A18804" s="21" t="s">
        <v>2119</v>
      </c>
      <c r="B18804" s="25">
        <v>43591</v>
      </c>
      <c r="C18804" s="69" t="s">
        <v>1015</v>
      </c>
      <c r="D18804" s="69" t="s">
        <v>6070</v>
      </c>
      <c r="E18804" s="26">
        <v>1000</v>
      </c>
      <c r="G18804" s="69" t="s">
        <v>2734</v>
      </c>
    </row>
    <row r="18805" spans="1:7" x14ac:dyDescent="0.25">
      <c r="A18805" s="21" t="s">
        <v>2119</v>
      </c>
      <c r="B18805" s="25">
        <v>43591</v>
      </c>
      <c r="C18805" s="69" t="s">
        <v>21</v>
      </c>
      <c r="D18805" s="69" t="s">
        <v>40</v>
      </c>
      <c r="E18805" s="26">
        <v>60</v>
      </c>
      <c r="G18805" s="69" t="s">
        <v>6357</v>
      </c>
    </row>
    <row r="18806" spans="1:7" x14ac:dyDescent="0.25">
      <c r="A18806" s="21" t="s">
        <v>2119</v>
      </c>
      <c r="B18806" s="25">
        <v>43591</v>
      </c>
      <c r="C18806" s="69" t="s">
        <v>21</v>
      </c>
      <c r="D18806" s="69" t="s">
        <v>40</v>
      </c>
      <c r="E18806" s="26">
        <v>280</v>
      </c>
      <c r="G18806" s="69" t="s">
        <v>503</v>
      </c>
    </row>
    <row r="18807" spans="1:7" x14ac:dyDescent="0.25">
      <c r="A18807" s="21" t="s">
        <v>2119</v>
      </c>
      <c r="B18807" s="25">
        <v>43591</v>
      </c>
      <c r="C18807" s="69" t="s">
        <v>21</v>
      </c>
      <c r="D18807" s="69" t="s">
        <v>40</v>
      </c>
      <c r="E18807" s="26">
        <v>160</v>
      </c>
      <c r="G18807" s="69" t="s">
        <v>68</v>
      </c>
    </row>
    <row r="18808" spans="1:7" x14ac:dyDescent="0.25">
      <c r="A18808" s="21" t="s">
        <v>2119</v>
      </c>
      <c r="B18808" s="25">
        <v>43591</v>
      </c>
      <c r="C18808" s="69" t="s">
        <v>21</v>
      </c>
      <c r="D18808" s="69" t="s">
        <v>40</v>
      </c>
      <c r="E18808" s="26">
        <v>4920</v>
      </c>
      <c r="G18808" s="69" t="s">
        <v>5696</v>
      </c>
    </row>
    <row r="18809" spans="1:7" x14ac:dyDescent="0.25">
      <c r="A18809" s="21" t="s">
        <v>2119</v>
      </c>
      <c r="B18809" s="25">
        <v>43591</v>
      </c>
      <c r="C18809" s="69" t="s">
        <v>21</v>
      </c>
      <c r="D18809" s="69" t="s">
        <v>40</v>
      </c>
      <c r="E18809" s="26">
        <v>4130</v>
      </c>
      <c r="G18809" s="69" t="s">
        <v>6149</v>
      </c>
    </row>
    <row r="18810" spans="1:7" x14ac:dyDescent="0.25">
      <c r="A18810" s="21" t="s">
        <v>2119</v>
      </c>
      <c r="B18810" s="25">
        <v>43591</v>
      </c>
      <c r="C18810" s="69" t="s">
        <v>21</v>
      </c>
      <c r="D18810" s="69" t="s">
        <v>40</v>
      </c>
      <c r="E18810" s="26">
        <v>280</v>
      </c>
      <c r="G18810" s="69" t="s">
        <v>160</v>
      </c>
    </row>
    <row r="18811" spans="1:7" x14ac:dyDescent="0.25">
      <c r="A18811" s="21" t="s">
        <v>2119</v>
      </c>
      <c r="B18811" s="25">
        <v>43591</v>
      </c>
      <c r="C18811" s="69" t="s">
        <v>21</v>
      </c>
      <c r="D18811" s="69" t="s">
        <v>4455</v>
      </c>
      <c r="E18811" s="26">
        <v>3500</v>
      </c>
      <c r="G18811" s="69" t="s">
        <v>6149</v>
      </c>
    </row>
    <row r="18812" spans="1:7" x14ac:dyDescent="0.25">
      <c r="A18812" s="21" t="s">
        <v>2119</v>
      </c>
      <c r="B18812" s="1">
        <v>43592</v>
      </c>
      <c r="C18812" t="s">
        <v>6231</v>
      </c>
      <c r="D18812" t="s">
        <v>6250</v>
      </c>
      <c r="E18812"/>
      <c r="F18812" s="9">
        <v>3557.1</v>
      </c>
      <c r="G18812" t="s">
        <v>5696</v>
      </c>
    </row>
    <row r="18813" spans="1:7" x14ac:dyDescent="0.25">
      <c r="A18813" s="21" t="s">
        <v>2119</v>
      </c>
      <c r="B18813" s="1">
        <v>43592</v>
      </c>
      <c r="C18813" t="s">
        <v>6230</v>
      </c>
      <c r="D18813" t="s">
        <v>6251</v>
      </c>
      <c r="E18813"/>
      <c r="F18813" s="9">
        <v>110.05</v>
      </c>
      <c r="G18813" t="s">
        <v>5870</v>
      </c>
    </row>
    <row r="18814" spans="1:7" x14ac:dyDescent="0.25">
      <c r="A18814" s="21" t="s">
        <v>2119</v>
      </c>
      <c r="B18814" s="1">
        <v>43592</v>
      </c>
      <c r="C18814" t="s">
        <v>6231</v>
      </c>
      <c r="D18814" t="s">
        <v>6252</v>
      </c>
      <c r="E18814"/>
      <c r="F18814" s="9">
        <v>511.39</v>
      </c>
      <c r="G18814" t="s">
        <v>5698</v>
      </c>
    </row>
    <row r="18815" spans="1:7" x14ac:dyDescent="0.25">
      <c r="A18815" s="21" t="s">
        <v>2119</v>
      </c>
      <c r="B18815" s="1">
        <v>43592</v>
      </c>
      <c r="C18815" t="s">
        <v>6231</v>
      </c>
      <c r="D18815" t="s">
        <v>6253</v>
      </c>
      <c r="E18815"/>
      <c r="F18815" s="9">
        <v>1026.3599999999999</v>
      </c>
      <c r="G18815" t="s">
        <v>5696</v>
      </c>
    </row>
    <row r="18816" spans="1:7" x14ac:dyDescent="0.25">
      <c r="A18816" s="21" t="s">
        <v>2119</v>
      </c>
      <c r="B18816" s="1">
        <v>43592</v>
      </c>
      <c r="C18816" t="s">
        <v>6230</v>
      </c>
      <c r="D18816" t="s">
        <v>6254</v>
      </c>
      <c r="E18816"/>
      <c r="F18816" s="9">
        <v>686.57</v>
      </c>
      <c r="G18816" t="s">
        <v>2121</v>
      </c>
    </row>
    <row r="18817" spans="1:7" x14ac:dyDescent="0.25">
      <c r="A18817" s="21" t="s">
        <v>2119</v>
      </c>
      <c r="B18817" s="25">
        <v>43592</v>
      </c>
      <c r="C18817" s="69" t="s">
        <v>1015</v>
      </c>
      <c r="D18817" s="69" t="s">
        <v>1216</v>
      </c>
      <c r="E18817" s="26">
        <v>500</v>
      </c>
      <c r="G18817" s="69" t="s">
        <v>2734</v>
      </c>
    </row>
    <row r="18818" spans="1:7" x14ac:dyDescent="0.25">
      <c r="A18818" s="21" t="s">
        <v>2119</v>
      </c>
      <c r="B18818" s="25">
        <v>43592</v>
      </c>
      <c r="C18818" s="69" t="s">
        <v>1015</v>
      </c>
      <c r="D18818" s="69" t="s">
        <v>1419</v>
      </c>
      <c r="E18818" s="26">
        <v>6200</v>
      </c>
      <c r="G18818" s="69" t="s">
        <v>5698</v>
      </c>
    </row>
    <row r="18819" spans="1:7" x14ac:dyDescent="0.25">
      <c r="A18819" s="21" t="s">
        <v>2119</v>
      </c>
      <c r="B18819" s="1">
        <v>43593</v>
      </c>
      <c r="C18819" t="s">
        <v>6231</v>
      </c>
      <c r="D18819" t="s">
        <v>6255</v>
      </c>
      <c r="E18819"/>
      <c r="F18819" s="9">
        <v>142.06</v>
      </c>
      <c r="G18819" t="s">
        <v>6313</v>
      </c>
    </row>
    <row r="18820" spans="1:7" x14ac:dyDescent="0.25">
      <c r="A18820" s="21" t="s">
        <v>2119</v>
      </c>
      <c r="B18820" s="1">
        <v>43593</v>
      </c>
      <c r="C18820" t="s">
        <v>6231</v>
      </c>
      <c r="D18820" t="s">
        <v>6256</v>
      </c>
      <c r="E18820"/>
      <c r="F18820" s="9">
        <v>2546.91</v>
      </c>
      <c r="G18820" t="s">
        <v>5744</v>
      </c>
    </row>
    <row r="18821" spans="1:7" x14ac:dyDescent="0.25">
      <c r="A18821" s="21" t="s">
        <v>2119</v>
      </c>
      <c r="B18821" s="1">
        <v>43593</v>
      </c>
      <c r="C18821" t="s">
        <v>6231</v>
      </c>
      <c r="D18821" t="s">
        <v>6257</v>
      </c>
      <c r="E18821"/>
      <c r="F18821" s="9">
        <v>3805.29</v>
      </c>
      <c r="G18821" t="s">
        <v>5696</v>
      </c>
    </row>
    <row r="18822" spans="1:7" x14ac:dyDescent="0.25">
      <c r="A18822" s="21" t="s">
        <v>2119</v>
      </c>
      <c r="B18822" s="25">
        <v>43593</v>
      </c>
      <c r="C18822" s="69" t="s">
        <v>1230</v>
      </c>
      <c r="D18822" s="69" t="s">
        <v>3709</v>
      </c>
      <c r="F18822" s="26">
        <v>726.23</v>
      </c>
      <c r="G18822" s="69" t="s">
        <v>6149</v>
      </c>
    </row>
    <row r="18823" spans="1:7" x14ac:dyDescent="0.25">
      <c r="A18823" s="21" t="s">
        <v>2119</v>
      </c>
      <c r="B18823" s="25">
        <v>43593</v>
      </c>
      <c r="C18823" s="69" t="s">
        <v>1015</v>
      </c>
      <c r="D18823" s="69" t="s">
        <v>5033</v>
      </c>
      <c r="E18823" s="26">
        <v>100</v>
      </c>
      <c r="G18823" s="69" t="s">
        <v>2734</v>
      </c>
    </row>
    <row r="18824" spans="1:7" x14ac:dyDescent="0.25">
      <c r="A18824" s="21" t="s">
        <v>2119</v>
      </c>
      <c r="B18824" s="25">
        <v>43593</v>
      </c>
      <c r="C18824" s="69" t="s">
        <v>1015</v>
      </c>
      <c r="D18824" s="69" t="s">
        <v>1382</v>
      </c>
      <c r="E18824" s="26">
        <v>4000</v>
      </c>
      <c r="G18824" s="69" t="s">
        <v>6176</v>
      </c>
    </row>
    <row r="18825" spans="1:7" x14ac:dyDescent="0.25">
      <c r="A18825" s="21" t="s">
        <v>2119</v>
      </c>
      <c r="B18825" s="25">
        <v>43593</v>
      </c>
      <c r="C18825" s="69" t="s">
        <v>21</v>
      </c>
      <c r="D18825" s="69" t="s">
        <v>6358</v>
      </c>
      <c r="E18825" s="26">
        <v>730</v>
      </c>
      <c r="G18825" s="69" t="s">
        <v>5696</v>
      </c>
    </row>
    <row r="18826" spans="1:7" x14ac:dyDescent="0.25">
      <c r="A18826" s="21" t="s">
        <v>2119</v>
      </c>
      <c r="B18826" s="1">
        <v>43594</v>
      </c>
      <c r="C18826" t="s">
        <v>6231</v>
      </c>
      <c r="D18826" t="s">
        <v>6258</v>
      </c>
      <c r="E18826"/>
      <c r="F18826" s="9">
        <v>1129.99</v>
      </c>
      <c r="G18826" t="s">
        <v>5744</v>
      </c>
    </row>
    <row r="18827" spans="1:7" x14ac:dyDescent="0.25">
      <c r="A18827" s="21" t="s">
        <v>2119</v>
      </c>
      <c r="B18827" s="1">
        <v>43594</v>
      </c>
      <c r="C18827" t="s">
        <v>6231</v>
      </c>
      <c r="D18827" t="s">
        <v>6259</v>
      </c>
      <c r="E18827"/>
      <c r="F18827" s="9">
        <v>42.34</v>
      </c>
      <c r="G18827" t="s">
        <v>6149</v>
      </c>
    </row>
    <row r="18828" spans="1:7" x14ac:dyDescent="0.25">
      <c r="A18828" s="21" t="s">
        <v>2119</v>
      </c>
      <c r="B18828" s="1">
        <v>43594</v>
      </c>
      <c r="C18828" t="s">
        <v>6231</v>
      </c>
      <c r="D18828" t="s">
        <v>6260</v>
      </c>
      <c r="E18828"/>
      <c r="F18828" s="9">
        <v>914.97</v>
      </c>
      <c r="G18828" t="s">
        <v>5698</v>
      </c>
    </row>
    <row r="18829" spans="1:7" x14ac:dyDescent="0.25">
      <c r="A18829" s="21" t="s">
        <v>2119</v>
      </c>
      <c r="B18829" s="1">
        <v>43594</v>
      </c>
      <c r="C18829" t="s">
        <v>6230</v>
      </c>
      <c r="D18829" t="s">
        <v>6261</v>
      </c>
      <c r="E18829"/>
      <c r="F18829" s="9">
        <v>182.07</v>
      </c>
      <c r="G18829" t="s">
        <v>6262</v>
      </c>
    </row>
    <row r="18830" spans="1:7" x14ac:dyDescent="0.25">
      <c r="A18830" s="21" t="s">
        <v>2119</v>
      </c>
      <c r="B18830" s="1">
        <v>43594</v>
      </c>
      <c r="C18830" t="s">
        <v>6230</v>
      </c>
      <c r="D18830" t="s">
        <v>6263</v>
      </c>
      <c r="E18830"/>
      <c r="F18830" s="9">
        <v>499.31</v>
      </c>
      <c r="G18830" t="s">
        <v>3879</v>
      </c>
    </row>
    <row r="18831" spans="1:7" x14ac:dyDescent="0.25">
      <c r="A18831" s="21" t="s">
        <v>2119</v>
      </c>
      <c r="B18831" s="1">
        <v>43594</v>
      </c>
      <c r="C18831" t="s">
        <v>6231</v>
      </c>
      <c r="D18831" t="s">
        <v>6264</v>
      </c>
      <c r="E18831"/>
      <c r="F18831" s="9">
        <v>-540.91999999999996</v>
      </c>
      <c r="G18831" t="s">
        <v>5696</v>
      </c>
    </row>
    <row r="18832" spans="1:7" x14ac:dyDescent="0.25">
      <c r="A18832" s="21" t="s">
        <v>2119</v>
      </c>
      <c r="B18832" s="1">
        <v>43594</v>
      </c>
      <c r="C18832">
        <v>3014551503</v>
      </c>
      <c r="D18832" t="s">
        <v>6265</v>
      </c>
      <c r="E18832"/>
      <c r="F18832" s="9">
        <v>176.86</v>
      </c>
      <c r="G18832" t="s">
        <v>6266</v>
      </c>
    </row>
    <row r="18833" spans="1:7" x14ac:dyDescent="0.25">
      <c r="A18833" s="21" t="s">
        <v>2119</v>
      </c>
      <c r="B18833" s="1">
        <v>43594</v>
      </c>
      <c r="C18833" t="s">
        <v>6230</v>
      </c>
      <c r="D18833" t="s">
        <v>6267</v>
      </c>
      <c r="E18833"/>
      <c r="F18833" s="9">
        <v>162.97</v>
      </c>
      <c r="G18833" t="s">
        <v>3285</v>
      </c>
    </row>
    <row r="18834" spans="1:7" x14ac:dyDescent="0.25">
      <c r="A18834" s="21" t="s">
        <v>2119</v>
      </c>
      <c r="B18834" s="1">
        <v>43594</v>
      </c>
      <c r="C18834">
        <v>3014551503</v>
      </c>
      <c r="D18834" t="s">
        <v>6264</v>
      </c>
      <c r="E18834"/>
      <c r="F18834" s="9">
        <v>523.98</v>
      </c>
      <c r="G18834" t="s">
        <v>6149</v>
      </c>
    </row>
    <row r="18835" spans="1:7" x14ac:dyDescent="0.25">
      <c r="A18835" s="21" t="s">
        <v>2119</v>
      </c>
      <c r="B18835" s="1">
        <v>43594</v>
      </c>
      <c r="C18835" t="s">
        <v>6231</v>
      </c>
      <c r="D18835" t="s">
        <v>6268</v>
      </c>
      <c r="E18835"/>
      <c r="F18835" s="9">
        <v>1552.63</v>
      </c>
      <c r="G18835" t="s">
        <v>5696</v>
      </c>
    </row>
    <row r="18836" spans="1:7" x14ac:dyDescent="0.25">
      <c r="A18836" s="21" t="s">
        <v>2119</v>
      </c>
      <c r="B18836" s="1">
        <v>43595</v>
      </c>
      <c r="C18836" t="s">
        <v>6231</v>
      </c>
      <c r="D18836" t="s">
        <v>6269</v>
      </c>
      <c r="E18836"/>
      <c r="F18836" s="9">
        <v>508.25</v>
      </c>
      <c r="G18836" t="s">
        <v>6146</v>
      </c>
    </row>
    <row r="18837" spans="1:7" x14ac:dyDescent="0.25">
      <c r="A18837" s="21" t="s">
        <v>2119</v>
      </c>
      <c r="B18837" s="1">
        <v>43595</v>
      </c>
      <c r="C18837">
        <v>3014551503</v>
      </c>
      <c r="D18837"/>
      <c r="E18837"/>
      <c r="F18837" s="9">
        <v>-13.68</v>
      </c>
      <c r="G18837" t="s">
        <v>6118</v>
      </c>
    </row>
    <row r="18838" spans="1:7" x14ac:dyDescent="0.25">
      <c r="A18838" s="21" t="s">
        <v>2119</v>
      </c>
      <c r="B18838" s="1">
        <v>43595</v>
      </c>
      <c r="C18838" t="s">
        <v>6231</v>
      </c>
      <c r="D18838" t="s">
        <v>6270</v>
      </c>
      <c r="E18838"/>
      <c r="F18838" s="9">
        <v>514.37</v>
      </c>
      <c r="G18838" t="s">
        <v>6149</v>
      </c>
    </row>
    <row r="18839" spans="1:7" x14ac:dyDescent="0.25">
      <c r="A18839" s="21" t="s">
        <v>2119</v>
      </c>
      <c r="B18839" s="1">
        <v>43595</v>
      </c>
      <c r="C18839" t="s">
        <v>6231</v>
      </c>
      <c r="D18839" t="s">
        <v>6271</v>
      </c>
      <c r="E18839"/>
      <c r="F18839" s="9">
        <v>421.46</v>
      </c>
      <c r="G18839" t="s">
        <v>5819</v>
      </c>
    </row>
    <row r="18840" spans="1:7" x14ac:dyDescent="0.25">
      <c r="A18840" s="21" t="s">
        <v>2119</v>
      </c>
      <c r="B18840" s="1">
        <v>43595</v>
      </c>
      <c r="C18840">
        <v>3014551503</v>
      </c>
      <c r="D18840"/>
      <c r="E18840"/>
      <c r="F18840" s="9">
        <v>32.01</v>
      </c>
      <c r="G18840" t="s">
        <v>6118</v>
      </c>
    </row>
    <row r="18841" spans="1:7" x14ac:dyDescent="0.25">
      <c r="A18841" s="21" t="s">
        <v>2119</v>
      </c>
      <c r="B18841" s="1">
        <v>43595</v>
      </c>
      <c r="C18841">
        <v>3014551503</v>
      </c>
      <c r="D18841"/>
      <c r="E18841"/>
      <c r="F18841" s="9">
        <v>64.319999999999993</v>
      </c>
      <c r="G18841" t="s">
        <v>6118</v>
      </c>
    </row>
    <row r="18842" spans="1:7" x14ac:dyDescent="0.25">
      <c r="A18842" s="21" t="s">
        <v>2119</v>
      </c>
      <c r="B18842" s="25">
        <v>43595</v>
      </c>
      <c r="C18842" s="69" t="s">
        <v>1230</v>
      </c>
      <c r="D18842" s="69" t="s">
        <v>3709</v>
      </c>
      <c r="F18842" s="26">
        <v>174.87</v>
      </c>
      <c r="G18842" s="69" t="s">
        <v>6149</v>
      </c>
    </row>
    <row r="18843" spans="1:7" x14ac:dyDescent="0.25">
      <c r="A18843" s="21" t="s">
        <v>2119</v>
      </c>
      <c r="B18843" s="25">
        <v>43595</v>
      </c>
      <c r="C18843" s="69" t="s">
        <v>1015</v>
      </c>
      <c r="D18843" s="69" t="s">
        <v>263</v>
      </c>
      <c r="E18843" s="26">
        <v>310</v>
      </c>
      <c r="G18843" s="69" t="s">
        <v>2734</v>
      </c>
    </row>
    <row r="18844" spans="1:7" x14ac:dyDescent="0.25">
      <c r="A18844" s="21" t="s">
        <v>2119</v>
      </c>
      <c r="B18844" s="25">
        <v>43595</v>
      </c>
      <c r="C18844" s="69" t="s">
        <v>1015</v>
      </c>
      <c r="D18844" s="69" t="s">
        <v>4455</v>
      </c>
      <c r="E18844" s="26">
        <v>2000</v>
      </c>
      <c r="G18844" s="69" t="s">
        <v>5696</v>
      </c>
    </row>
    <row r="18845" spans="1:7" x14ac:dyDescent="0.25">
      <c r="A18845" s="21" t="s">
        <v>2119</v>
      </c>
      <c r="B18845" s="25">
        <v>43595</v>
      </c>
      <c r="C18845" s="69" t="s">
        <v>21</v>
      </c>
      <c r="D18845" s="69" t="s">
        <v>255</v>
      </c>
      <c r="E18845" s="26">
        <v>2000</v>
      </c>
      <c r="G18845" s="69" t="s">
        <v>5696</v>
      </c>
    </row>
    <row r="18846" spans="1:7" x14ac:dyDescent="0.25">
      <c r="A18846" s="21" t="s">
        <v>2119</v>
      </c>
      <c r="B18846" s="1">
        <v>43596</v>
      </c>
      <c r="C18846" t="s">
        <v>6231</v>
      </c>
      <c r="D18846" t="s">
        <v>6272</v>
      </c>
      <c r="E18846"/>
      <c r="F18846" s="9">
        <v>527.5</v>
      </c>
      <c r="G18846" t="s">
        <v>6149</v>
      </c>
    </row>
    <row r="18847" spans="1:7" x14ac:dyDescent="0.25">
      <c r="A18847" s="21" t="s">
        <v>2119</v>
      </c>
      <c r="B18847" s="1">
        <v>43596</v>
      </c>
      <c r="C18847">
        <v>3014551503</v>
      </c>
      <c r="D18847" t="s">
        <v>6273</v>
      </c>
      <c r="E18847"/>
      <c r="F18847" s="9">
        <v>523.84</v>
      </c>
      <c r="G18847" t="s">
        <v>5698</v>
      </c>
    </row>
    <row r="18848" spans="1:7" x14ac:dyDescent="0.25">
      <c r="A18848" s="21" t="s">
        <v>2119</v>
      </c>
      <c r="B18848" s="1">
        <v>43596</v>
      </c>
      <c r="C18848" t="s">
        <v>6231</v>
      </c>
      <c r="D18848" t="s">
        <v>6274</v>
      </c>
      <c r="E18848"/>
      <c r="F18848" s="9">
        <v>1030.9000000000001</v>
      </c>
      <c r="G18848" t="s">
        <v>6146</v>
      </c>
    </row>
    <row r="18849" spans="1:7" x14ac:dyDescent="0.25">
      <c r="A18849" s="21" t="s">
        <v>2119</v>
      </c>
      <c r="B18849" s="1">
        <v>43598</v>
      </c>
      <c r="C18849" t="s">
        <v>6231</v>
      </c>
      <c r="D18849" t="s">
        <v>6275</v>
      </c>
      <c r="E18849"/>
      <c r="F18849" s="9">
        <v>114.04</v>
      </c>
      <c r="G18849" t="s">
        <v>5744</v>
      </c>
    </row>
    <row r="18850" spans="1:7" x14ac:dyDescent="0.25">
      <c r="A18850" s="21" t="s">
        <v>2119</v>
      </c>
      <c r="B18850" s="25">
        <v>43598</v>
      </c>
      <c r="C18850" s="69" t="s">
        <v>1015</v>
      </c>
      <c r="D18850" s="69" t="s">
        <v>1216</v>
      </c>
      <c r="E18850" s="26">
        <v>500</v>
      </c>
      <c r="G18850" s="69" t="s">
        <v>2734</v>
      </c>
    </row>
    <row r="18851" spans="1:7" x14ac:dyDescent="0.25">
      <c r="A18851" s="21" t="s">
        <v>2119</v>
      </c>
      <c r="B18851" s="25">
        <v>43598</v>
      </c>
      <c r="C18851" s="69" t="s">
        <v>1015</v>
      </c>
      <c r="D18851" s="69" t="s">
        <v>40</v>
      </c>
      <c r="E18851" s="26">
        <v>580</v>
      </c>
      <c r="G18851" s="69" t="s">
        <v>930</v>
      </c>
    </row>
    <row r="18852" spans="1:7" x14ac:dyDescent="0.25">
      <c r="A18852" s="21" t="s">
        <v>2119</v>
      </c>
      <c r="B18852" s="25">
        <v>43598</v>
      </c>
      <c r="C18852" s="69" t="s">
        <v>1015</v>
      </c>
      <c r="D18852" s="69" t="s">
        <v>40</v>
      </c>
      <c r="E18852" s="26">
        <v>280</v>
      </c>
      <c r="G18852" s="69" t="s">
        <v>6343</v>
      </c>
    </row>
    <row r="18853" spans="1:7" x14ac:dyDescent="0.25">
      <c r="A18853" s="21" t="s">
        <v>2119</v>
      </c>
      <c r="B18853" s="25">
        <v>43598</v>
      </c>
      <c r="C18853" s="69" t="s">
        <v>1015</v>
      </c>
      <c r="D18853" s="69" t="s">
        <v>40</v>
      </c>
      <c r="E18853" s="26">
        <v>4570</v>
      </c>
      <c r="G18853" s="69" t="s">
        <v>6149</v>
      </c>
    </row>
    <row r="18854" spans="1:7" x14ac:dyDescent="0.25">
      <c r="A18854" s="21" t="s">
        <v>2119</v>
      </c>
      <c r="B18854" s="25">
        <v>43598</v>
      </c>
      <c r="C18854" s="69" t="s">
        <v>1015</v>
      </c>
      <c r="D18854" s="69" t="s">
        <v>40</v>
      </c>
      <c r="E18854" s="26">
        <v>6220</v>
      </c>
      <c r="G18854" s="69" t="s">
        <v>5696</v>
      </c>
    </row>
    <row r="18855" spans="1:7" x14ac:dyDescent="0.25">
      <c r="A18855" s="21" t="s">
        <v>2119</v>
      </c>
      <c r="B18855" s="25">
        <v>43598</v>
      </c>
      <c r="C18855" s="69" t="s">
        <v>1015</v>
      </c>
      <c r="D18855" s="69" t="s">
        <v>1382</v>
      </c>
      <c r="E18855" s="26">
        <v>1800</v>
      </c>
      <c r="G18855" s="69" t="s">
        <v>6313</v>
      </c>
    </row>
    <row r="18856" spans="1:7" x14ac:dyDescent="0.25">
      <c r="A18856" s="21" t="s">
        <v>2119</v>
      </c>
      <c r="B18856" s="25">
        <v>43598</v>
      </c>
      <c r="C18856" s="69" t="s">
        <v>1015</v>
      </c>
      <c r="D18856" s="69" t="s">
        <v>1382</v>
      </c>
      <c r="E18856" s="26">
        <v>1500</v>
      </c>
      <c r="G18856" s="69" t="s">
        <v>5698</v>
      </c>
    </row>
    <row r="18857" spans="1:7" x14ac:dyDescent="0.25">
      <c r="A18857" s="21" t="s">
        <v>2119</v>
      </c>
      <c r="B18857" s="25">
        <v>43598</v>
      </c>
      <c r="C18857" s="69" t="s">
        <v>1015</v>
      </c>
      <c r="D18857" s="69" t="s">
        <v>1382</v>
      </c>
      <c r="E18857" s="26">
        <v>5000</v>
      </c>
      <c r="G18857" s="69" t="s">
        <v>6176</v>
      </c>
    </row>
    <row r="18858" spans="1:7" x14ac:dyDescent="0.25">
      <c r="A18858" s="21" t="s">
        <v>2119</v>
      </c>
      <c r="B18858" s="25">
        <v>43598</v>
      </c>
      <c r="C18858" s="69" t="s">
        <v>1015</v>
      </c>
      <c r="D18858" s="69" t="s">
        <v>1382</v>
      </c>
      <c r="E18858" s="26">
        <v>800</v>
      </c>
      <c r="G18858" s="69" t="s">
        <v>5819</v>
      </c>
    </row>
    <row r="18859" spans="1:7" x14ac:dyDescent="0.25">
      <c r="A18859" s="21" t="s">
        <v>2119</v>
      </c>
      <c r="B18859" s="25">
        <v>43598</v>
      </c>
      <c r="C18859" s="69" t="s">
        <v>1015</v>
      </c>
      <c r="D18859" s="69" t="s">
        <v>1419</v>
      </c>
      <c r="E18859" s="26">
        <v>5500</v>
      </c>
      <c r="G18859" s="69" t="s">
        <v>6131</v>
      </c>
    </row>
    <row r="18860" spans="1:7" x14ac:dyDescent="0.25">
      <c r="A18860" s="21" t="s">
        <v>2119</v>
      </c>
      <c r="B18860" s="25">
        <v>43598</v>
      </c>
      <c r="C18860" s="69" t="s">
        <v>1015</v>
      </c>
      <c r="D18860" s="69" t="s">
        <v>6344</v>
      </c>
      <c r="E18860" s="26">
        <v>10000</v>
      </c>
      <c r="G18860" s="69" t="s">
        <v>6345</v>
      </c>
    </row>
    <row r="18861" spans="1:7" x14ac:dyDescent="0.25">
      <c r="A18861" s="21" t="s">
        <v>2119</v>
      </c>
      <c r="B18861" s="25">
        <v>43598</v>
      </c>
      <c r="C18861" s="69" t="s">
        <v>1015</v>
      </c>
      <c r="D18861" s="69" t="s">
        <v>4455</v>
      </c>
      <c r="E18861" s="26">
        <v>600</v>
      </c>
      <c r="G18861" s="69" t="s">
        <v>5705</v>
      </c>
    </row>
    <row r="18862" spans="1:7" x14ac:dyDescent="0.25">
      <c r="A18862" s="21" t="s">
        <v>2119</v>
      </c>
      <c r="B18862" s="1">
        <v>43599</v>
      </c>
      <c r="C18862" t="s">
        <v>6230</v>
      </c>
      <c r="D18862" t="s">
        <v>6276</v>
      </c>
      <c r="E18862"/>
      <c r="F18862" s="9">
        <v>501.28</v>
      </c>
      <c r="G18862" t="s">
        <v>6262</v>
      </c>
    </row>
    <row r="18863" spans="1:7" x14ac:dyDescent="0.25">
      <c r="A18863" s="21" t="s">
        <v>2119</v>
      </c>
      <c r="B18863" s="1">
        <v>43599</v>
      </c>
      <c r="C18863" t="s">
        <v>6231</v>
      </c>
      <c r="D18863" t="s">
        <v>6277</v>
      </c>
      <c r="E18863"/>
      <c r="F18863" s="9">
        <v>841.63</v>
      </c>
      <c r="G18863" t="s">
        <v>6241</v>
      </c>
    </row>
    <row r="18864" spans="1:7" x14ac:dyDescent="0.25">
      <c r="A18864" s="21" t="s">
        <v>2119</v>
      </c>
      <c r="B18864" s="1">
        <v>43599</v>
      </c>
      <c r="C18864" t="s">
        <v>6231</v>
      </c>
      <c r="D18864" t="s">
        <v>6278</v>
      </c>
      <c r="E18864"/>
      <c r="F18864" s="9">
        <v>356.06</v>
      </c>
      <c r="G18864" t="s">
        <v>5819</v>
      </c>
    </row>
    <row r="18865" spans="1:7" x14ac:dyDescent="0.25">
      <c r="A18865" s="21" t="s">
        <v>2119</v>
      </c>
      <c r="B18865" s="1">
        <v>43599</v>
      </c>
      <c r="C18865" t="s">
        <v>6231</v>
      </c>
      <c r="D18865" t="s">
        <v>6279</v>
      </c>
      <c r="E18865"/>
      <c r="F18865" s="9">
        <v>645.16999999999996</v>
      </c>
      <c r="G18865" t="s">
        <v>5698</v>
      </c>
    </row>
    <row r="18866" spans="1:7" x14ac:dyDescent="0.25">
      <c r="A18866" s="21" t="s">
        <v>2119</v>
      </c>
      <c r="B18866" s="25">
        <v>43599</v>
      </c>
      <c r="C18866" s="69" t="s">
        <v>1230</v>
      </c>
      <c r="D18866" s="69" t="s">
        <v>216</v>
      </c>
      <c r="E18866" s="26">
        <v>193</v>
      </c>
      <c r="G18866" s="69" t="s">
        <v>5698</v>
      </c>
    </row>
    <row r="18867" spans="1:7" x14ac:dyDescent="0.25">
      <c r="A18867" s="21" t="s">
        <v>2119</v>
      </c>
      <c r="B18867" s="25">
        <v>43599</v>
      </c>
      <c r="C18867" s="69" t="s">
        <v>1230</v>
      </c>
      <c r="D18867" s="69" t="s">
        <v>3709</v>
      </c>
      <c r="F18867" s="26">
        <v>227.02</v>
      </c>
      <c r="G18867" s="69" t="s">
        <v>6149</v>
      </c>
    </row>
    <row r="18868" spans="1:7" x14ac:dyDescent="0.25">
      <c r="A18868" s="21" t="s">
        <v>2119</v>
      </c>
      <c r="B18868" s="25">
        <v>43599</v>
      </c>
      <c r="C18868" s="69" t="s">
        <v>1015</v>
      </c>
      <c r="D18868" s="69" t="s">
        <v>1216</v>
      </c>
      <c r="E18868" s="26">
        <v>200</v>
      </c>
      <c r="G18868" s="69" t="s">
        <v>2734</v>
      </c>
    </row>
    <row r="18869" spans="1:7" x14ac:dyDescent="0.25">
      <c r="A18869" s="21" t="s">
        <v>2119</v>
      </c>
      <c r="B18869" s="1">
        <v>43600</v>
      </c>
      <c r="C18869" t="s">
        <v>6231</v>
      </c>
      <c r="D18869" t="s">
        <v>6264</v>
      </c>
      <c r="E18869"/>
      <c r="F18869" s="9">
        <v>-292.5</v>
      </c>
      <c r="G18869" t="s">
        <v>5696</v>
      </c>
    </row>
    <row r="18870" spans="1:7" x14ac:dyDescent="0.25">
      <c r="A18870" s="21" t="s">
        <v>2119</v>
      </c>
      <c r="B18870" s="1">
        <v>43600</v>
      </c>
      <c r="C18870" t="s">
        <v>6280</v>
      </c>
      <c r="D18870" t="s">
        <v>6281</v>
      </c>
      <c r="E18870"/>
      <c r="F18870" s="9">
        <v>550.33000000000004</v>
      </c>
      <c r="G18870" t="s">
        <v>6262</v>
      </c>
    </row>
    <row r="18871" spans="1:7" x14ac:dyDescent="0.25">
      <c r="A18871" s="21" t="s">
        <v>2119</v>
      </c>
      <c r="B18871" s="1">
        <v>43600</v>
      </c>
      <c r="C18871" t="s">
        <v>6231</v>
      </c>
      <c r="D18871" t="s">
        <v>6282</v>
      </c>
      <c r="E18871"/>
      <c r="F18871" s="9">
        <v>288.95999999999998</v>
      </c>
      <c r="G18871" t="s">
        <v>2734</v>
      </c>
    </row>
    <row r="18872" spans="1:7" x14ac:dyDescent="0.25">
      <c r="A18872" s="21" t="s">
        <v>2119</v>
      </c>
      <c r="B18872" s="1">
        <v>43600</v>
      </c>
      <c r="C18872" t="s">
        <v>6231</v>
      </c>
      <c r="D18872" t="s">
        <v>6283</v>
      </c>
      <c r="E18872"/>
      <c r="F18872" s="9">
        <v>213.52</v>
      </c>
      <c r="G18872" t="s">
        <v>6262</v>
      </c>
    </row>
    <row r="18873" spans="1:7" x14ac:dyDescent="0.25">
      <c r="A18873" s="21" t="s">
        <v>2119</v>
      </c>
      <c r="B18873" s="25">
        <v>43600</v>
      </c>
      <c r="C18873" s="69" t="s">
        <v>1230</v>
      </c>
      <c r="D18873" s="69" t="s">
        <v>3709</v>
      </c>
      <c r="F18873" s="26">
        <v>489.67</v>
      </c>
      <c r="G18873" s="69" t="s">
        <v>6149</v>
      </c>
    </row>
    <row r="18874" spans="1:7" x14ac:dyDescent="0.25">
      <c r="A18874" s="21" t="s">
        <v>2119</v>
      </c>
      <c r="B18874" s="1">
        <v>43601</v>
      </c>
      <c r="C18874" t="s">
        <v>6231</v>
      </c>
      <c r="D18874" t="s">
        <v>6284</v>
      </c>
      <c r="E18874"/>
      <c r="F18874" s="9">
        <v>555.41999999999996</v>
      </c>
      <c r="G18874" t="s">
        <v>5696</v>
      </c>
    </row>
    <row r="18875" spans="1:7" x14ac:dyDescent="0.25">
      <c r="A18875" s="21" t="s">
        <v>2119</v>
      </c>
      <c r="B18875" s="1">
        <v>43601</v>
      </c>
      <c r="C18875" t="s">
        <v>6231</v>
      </c>
      <c r="D18875" t="s">
        <v>6285</v>
      </c>
      <c r="E18875"/>
      <c r="F18875" s="9">
        <v>638.37</v>
      </c>
      <c r="G18875" t="s">
        <v>5698</v>
      </c>
    </row>
    <row r="18876" spans="1:7" x14ac:dyDescent="0.25">
      <c r="A18876" s="21" t="s">
        <v>2119</v>
      </c>
      <c r="B18876" s="25">
        <v>43601</v>
      </c>
      <c r="C18876" s="69" t="s">
        <v>6</v>
      </c>
      <c r="D18876" s="69" t="s">
        <v>1112</v>
      </c>
      <c r="F18876" s="26">
        <v>173.09</v>
      </c>
      <c r="G18876" s="69" t="s">
        <v>5696</v>
      </c>
    </row>
    <row r="18877" spans="1:7" x14ac:dyDescent="0.25">
      <c r="A18877" s="21" t="s">
        <v>2119</v>
      </c>
      <c r="B18877" s="25">
        <v>43601</v>
      </c>
      <c r="C18877" s="69" t="s">
        <v>1015</v>
      </c>
      <c r="D18877" s="69" t="s">
        <v>6346</v>
      </c>
      <c r="E18877" s="26">
        <v>100</v>
      </c>
      <c r="G18877" s="69" t="s">
        <v>2734</v>
      </c>
    </row>
    <row r="18878" spans="1:7" x14ac:dyDescent="0.25">
      <c r="A18878" s="21" t="s">
        <v>2119</v>
      </c>
      <c r="B18878" s="1">
        <v>43602</v>
      </c>
      <c r="C18878" t="s">
        <v>6231</v>
      </c>
      <c r="D18878" t="s">
        <v>6286</v>
      </c>
      <c r="E18878"/>
      <c r="F18878" s="9">
        <v>240.82</v>
      </c>
      <c r="G18878" t="s">
        <v>6287</v>
      </c>
    </row>
    <row r="18879" spans="1:7" x14ac:dyDescent="0.25">
      <c r="A18879" s="21" t="s">
        <v>2119</v>
      </c>
      <c r="B18879" s="1">
        <v>43602</v>
      </c>
      <c r="C18879" t="s">
        <v>6231</v>
      </c>
      <c r="D18879" t="s">
        <v>6288</v>
      </c>
      <c r="E18879"/>
      <c r="F18879" s="9">
        <v>1331.72</v>
      </c>
      <c r="G18879" t="s">
        <v>3877</v>
      </c>
    </row>
    <row r="18880" spans="1:7" x14ac:dyDescent="0.25">
      <c r="A18880" s="21" t="s">
        <v>2119</v>
      </c>
      <c r="B18880" s="1">
        <v>43602</v>
      </c>
      <c r="C18880" t="s">
        <v>6231</v>
      </c>
      <c r="D18880" t="s">
        <v>6289</v>
      </c>
      <c r="E18880"/>
      <c r="F18880" s="9">
        <v>244.78</v>
      </c>
      <c r="G18880" t="s">
        <v>4273</v>
      </c>
    </row>
    <row r="18881" spans="1:7" x14ac:dyDescent="0.25">
      <c r="A18881" s="21" t="s">
        <v>2119</v>
      </c>
      <c r="B18881" s="25">
        <v>43602</v>
      </c>
      <c r="C18881" s="69" t="s">
        <v>1015</v>
      </c>
      <c r="D18881" s="69" t="s">
        <v>1216</v>
      </c>
      <c r="E18881" s="26">
        <v>350</v>
      </c>
      <c r="G18881" s="69" t="s">
        <v>2734</v>
      </c>
    </row>
    <row r="18882" spans="1:7" x14ac:dyDescent="0.25">
      <c r="A18882" s="21" t="s">
        <v>2119</v>
      </c>
      <c r="B18882" s="25">
        <v>43602</v>
      </c>
      <c r="C18882" s="69" t="s">
        <v>21</v>
      </c>
      <c r="D18882" s="69" t="s">
        <v>1018</v>
      </c>
      <c r="E18882" s="26">
        <v>215</v>
      </c>
      <c r="G18882" s="69" t="s">
        <v>2734</v>
      </c>
    </row>
    <row r="18883" spans="1:7" x14ac:dyDescent="0.25">
      <c r="A18883" s="21" t="s">
        <v>2119</v>
      </c>
      <c r="B18883" s="1">
        <v>43603</v>
      </c>
      <c r="C18883" t="s">
        <v>6230</v>
      </c>
      <c r="D18883" t="s">
        <v>6290</v>
      </c>
      <c r="E18883"/>
      <c r="F18883" s="9">
        <v>644.57000000000005</v>
      </c>
      <c r="G18883" t="s">
        <v>5871</v>
      </c>
    </row>
    <row r="18884" spans="1:7" x14ac:dyDescent="0.25">
      <c r="A18884" s="21" t="s">
        <v>2119</v>
      </c>
      <c r="B18884" s="1">
        <v>43603</v>
      </c>
      <c r="C18884" t="s">
        <v>6231</v>
      </c>
      <c r="D18884" t="s">
        <v>6291</v>
      </c>
      <c r="E18884"/>
      <c r="F18884" s="9">
        <v>339.41</v>
      </c>
      <c r="G18884" t="s">
        <v>5698</v>
      </c>
    </row>
    <row r="18885" spans="1:7" x14ac:dyDescent="0.25">
      <c r="A18885" s="21" t="s">
        <v>2119</v>
      </c>
      <c r="B18885" s="1">
        <v>43603</v>
      </c>
      <c r="C18885" t="s">
        <v>6231</v>
      </c>
      <c r="D18885" t="s">
        <v>6292</v>
      </c>
      <c r="E18885"/>
      <c r="F18885" s="9">
        <v>143.07</v>
      </c>
      <c r="G18885" t="s">
        <v>6262</v>
      </c>
    </row>
    <row r="18886" spans="1:7" x14ac:dyDescent="0.25">
      <c r="A18886" s="21" t="s">
        <v>2119</v>
      </c>
      <c r="B18886" s="1">
        <v>43603</v>
      </c>
      <c r="C18886">
        <v>3014551503</v>
      </c>
      <c r="D18886"/>
      <c r="E18886"/>
      <c r="F18886" s="9">
        <v>45.34</v>
      </c>
      <c r="G18886" t="s">
        <v>6118</v>
      </c>
    </row>
    <row r="18887" spans="1:7" x14ac:dyDescent="0.25">
      <c r="A18887" s="21" t="s">
        <v>2119</v>
      </c>
      <c r="B18887" s="1">
        <v>43604</v>
      </c>
      <c r="C18887">
        <v>3014551503</v>
      </c>
      <c r="D18887"/>
      <c r="E18887"/>
      <c r="F18887" s="9">
        <v>-45.33</v>
      </c>
      <c r="G18887" t="s">
        <v>6118</v>
      </c>
    </row>
    <row r="18888" spans="1:7" x14ac:dyDescent="0.25">
      <c r="A18888" s="21" t="s">
        <v>2119</v>
      </c>
      <c r="B18888" s="1">
        <v>43604</v>
      </c>
      <c r="C18888">
        <v>3014551503</v>
      </c>
      <c r="D18888" t="s">
        <v>6293</v>
      </c>
      <c r="E18888"/>
      <c r="F18888" s="9">
        <v>-59.57</v>
      </c>
      <c r="G18888" t="s">
        <v>6118</v>
      </c>
    </row>
    <row r="18889" spans="1:7" x14ac:dyDescent="0.25">
      <c r="A18889" s="21" t="s">
        <v>2119</v>
      </c>
      <c r="B18889" s="1">
        <v>43605</v>
      </c>
      <c r="C18889" t="s">
        <v>6231</v>
      </c>
      <c r="D18889" t="s">
        <v>6294</v>
      </c>
      <c r="E18889"/>
      <c r="F18889" s="9">
        <v>326</v>
      </c>
      <c r="G18889" t="s">
        <v>6262</v>
      </c>
    </row>
    <row r="18890" spans="1:7" x14ac:dyDescent="0.25">
      <c r="A18890" s="21" t="s">
        <v>2119</v>
      </c>
      <c r="B18890" s="1">
        <v>43605</v>
      </c>
      <c r="C18890" t="s">
        <v>6231</v>
      </c>
      <c r="D18890" t="s">
        <v>6295</v>
      </c>
      <c r="E18890"/>
      <c r="F18890" s="9">
        <v>240</v>
      </c>
      <c r="G18890" t="s">
        <v>6262</v>
      </c>
    </row>
    <row r="18891" spans="1:7" x14ac:dyDescent="0.25">
      <c r="A18891" s="21" t="s">
        <v>2119</v>
      </c>
      <c r="B18891" s="1">
        <v>43605</v>
      </c>
      <c r="C18891" t="s">
        <v>6231</v>
      </c>
      <c r="D18891" t="s">
        <v>6296</v>
      </c>
      <c r="E18891"/>
      <c r="F18891" s="9">
        <v>231.32</v>
      </c>
      <c r="G18891" t="s">
        <v>4805</v>
      </c>
    </row>
    <row r="18892" spans="1:7" x14ac:dyDescent="0.25">
      <c r="A18892" s="21" t="s">
        <v>2119</v>
      </c>
      <c r="B18892" s="1">
        <v>43605</v>
      </c>
      <c r="C18892" t="s">
        <v>6231</v>
      </c>
      <c r="D18892" t="s">
        <v>6297</v>
      </c>
      <c r="E18892"/>
      <c r="F18892" s="9">
        <v>256.61</v>
      </c>
      <c r="G18892" t="s">
        <v>6262</v>
      </c>
    </row>
    <row r="18893" spans="1:7" x14ac:dyDescent="0.25">
      <c r="A18893" s="21" t="s">
        <v>2119</v>
      </c>
      <c r="B18893" s="1">
        <v>43605</v>
      </c>
      <c r="C18893" t="s">
        <v>6231</v>
      </c>
      <c r="D18893" t="s">
        <v>6298</v>
      </c>
      <c r="E18893"/>
      <c r="F18893" s="9">
        <v>338.14</v>
      </c>
      <c r="G18893" t="s">
        <v>6299</v>
      </c>
    </row>
    <row r="18894" spans="1:7" x14ac:dyDescent="0.25">
      <c r="A18894" s="21" t="s">
        <v>2119</v>
      </c>
      <c r="B18894" s="25">
        <v>43605</v>
      </c>
      <c r="C18894" s="69" t="s">
        <v>1230</v>
      </c>
      <c r="D18894" s="69" t="s">
        <v>3709</v>
      </c>
      <c r="F18894" s="26">
        <v>24.06</v>
      </c>
      <c r="G18894" s="69" t="s">
        <v>6149</v>
      </c>
    </row>
    <row r="18895" spans="1:7" x14ac:dyDescent="0.25">
      <c r="A18895" s="21" t="s">
        <v>2119</v>
      </c>
      <c r="B18895" s="25">
        <v>43605</v>
      </c>
      <c r="C18895" s="69" t="s">
        <v>1230</v>
      </c>
      <c r="D18895" s="69" t="s">
        <v>3709</v>
      </c>
      <c r="F18895" s="26">
        <v>417.54</v>
      </c>
      <c r="G18895" s="69" t="s">
        <v>6149</v>
      </c>
    </row>
    <row r="18896" spans="1:7" x14ac:dyDescent="0.25">
      <c r="A18896" s="21" t="s">
        <v>2119</v>
      </c>
      <c r="B18896" s="25">
        <v>43605</v>
      </c>
      <c r="C18896" s="69" t="s">
        <v>1015</v>
      </c>
      <c r="D18896" s="69" t="s">
        <v>3002</v>
      </c>
      <c r="E18896" s="26">
        <v>150</v>
      </c>
      <c r="G18896" s="69" t="s">
        <v>2734</v>
      </c>
    </row>
    <row r="18897" spans="1:7" x14ac:dyDescent="0.25">
      <c r="A18897" s="21" t="s">
        <v>2119</v>
      </c>
      <c r="B18897" s="25">
        <v>43605</v>
      </c>
      <c r="C18897" s="69" t="s">
        <v>1015</v>
      </c>
      <c r="D18897" s="69" t="s">
        <v>6229</v>
      </c>
      <c r="E18897" s="26">
        <v>225</v>
      </c>
      <c r="G18897" s="69" t="s">
        <v>2734</v>
      </c>
    </row>
    <row r="18898" spans="1:7" x14ac:dyDescent="0.25">
      <c r="A18898" s="21" t="s">
        <v>2119</v>
      </c>
      <c r="B18898" s="25">
        <v>43605</v>
      </c>
      <c r="C18898" s="69" t="s">
        <v>1015</v>
      </c>
      <c r="D18898" s="69" t="s">
        <v>40</v>
      </c>
      <c r="E18898" s="26">
        <v>3435</v>
      </c>
      <c r="G18898" s="69" t="s">
        <v>5696</v>
      </c>
    </row>
    <row r="18899" spans="1:7" x14ac:dyDescent="0.25">
      <c r="A18899" s="21" t="s">
        <v>2119</v>
      </c>
      <c r="B18899" s="25">
        <v>43605</v>
      </c>
      <c r="C18899" s="69" t="s">
        <v>1015</v>
      </c>
      <c r="D18899" s="69" t="s">
        <v>40</v>
      </c>
      <c r="E18899" s="26">
        <v>585</v>
      </c>
      <c r="G18899" s="69" t="s">
        <v>5819</v>
      </c>
    </row>
    <row r="18900" spans="1:7" x14ac:dyDescent="0.25">
      <c r="A18900" s="21" t="s">
        <v>2119</v>
      </c>
      <c r="B18900" s="25">
        <v>43605</v>
      </c>
      <c r="C18900" s="69" t="s">
        <v>1015</v>
      </c>
      <c r="D18900" s="69" t="s">
        <v>40</v>
      </c>
      <c r="E18900" s="26">
        <v>2250</v>
      </c>
      <c r="G18900" s="69" t="s">
        <v>6149</v>
      </c>
    </row>
    <row r="18901" spans="1:7" x14ac:dyDescent="0.25">
      <c r="A18901" s="21" t="s">
        <v>2119</v>
      </c>
      <c r="B18901" s="25">
        <v>43605</v>
      </c>
      <c r="C18901" s="69" t="s">
        <v>1015</v>
      </c>
      <c r="D18901" s="69" t="s">
        <v>40</v>
      </c>
      <c r="E18901" s="26">
        <v>3150</v>
      </c>
      <c r="G18901" s="69" t="s">
        <v>23</v>
      </c>
    </row>
    <row r="18902" spans="1:7" x14ac:dyDescent="0.25">
      <c r="A18902" s="21" t="s">
        <v>2119</v>
      </c>
      <c r="B18902" s="25">
        <v>43605</v>
      </c>
      <c r="C18902" s="69" t="s">
        <v>1015</v>
      </c>
      <c r="D18902" s="69" t="s">
        <v>4455</v>
      </c>
      <c r="E18902" s="26">
        <v>2000</v>
      </c>
      <c r="G18902" s="69" t="s">
        <v>5696</v>
      </c>
    </row>
    <row r="18903" spans="1:7" x14ac:dyDescent="0.25">
      <c r="A18903" s="21" t="s">
        <v>2119</v>
      </c>
      <c r="B18903" s="25">
        <v>43605</v>
      </c>
      <c r="C18903" s="69" t="s">
        <v>21</v>
      </c>
      <c r="D18903" s="69" t="s">
        <v>1419</v>
      </c>
      <c r="E18903" s="26">
        <v>5800</v>
      </c>
      <c r="G18903" s="69" t="s">
        <v>6619</v>
      </c>
    </row>
    <row r="18904" spans="1:7" x14ac:dyDescent="0.25">
      <c r="A18904" s="21" t="s">
        <v>2119</v>
      </c>
      <c r="B18904" s="25">
        <v>43605</v>
      </c>
      <c r="C18904" s="69" t="s">
        <v>21</v>
      </c>
      <c r="D18904" s="69" t="s">
        <v>40</v>
      </c>
      <c r="E18904" s="26">
        <v>150</v>
      </c>
      <c r="G18904" s="69" t="s">
        <v>6359</v>
      </c>
    </row>
    <row r="18905" spans="1:7" x14ac:dyDescent="0.25">
      <c r="A18905" s="21" t="s">
        <v>2119</v>
      </c>
      <c r="B18905" s="25">
        <v>43605</v>
      </c>
      <c r="C18905" s="69" t="s">
        <v>21</v>
      </c>
      <c r="D18905" s="69" t="s">
        <v>40</v>
      </c>
      <c r="E18905" s="26">
        <v>1120</v>
      </c>
      <c r="G18905" s="69" t="s">
        <v>6262</v>
      </c>
    </row>
    <row r="18906" spans="1:7" x14ac:dyDescent="0.25">
      <c r="A18906" s="21" t="s">
        <v>2119</v>
      </c>
      <c r="B18906" s="25">
        <v>43605</v>
      </c>
      <c r="C18906" s="69" t="s">
        <v>21</v>
      </c>
      <c r="D18906" s="69" t="s">
        <v>40</v>
      </c>
      <c r="E18906" s="26">
        <v>615</v>
      </c>
      <c r="G18906" s="69" t="s">
        <v>5871</v>
      </c>
    </row>
    <row r="18907" spans="1:7" x14ac:dyDescent="0.25">
      <c r="A18907" s="21" t="s">
        <v>2119</v>
      </c>
      <c r="B18907" s="25">
        <v>43605</v>
      </c>
      <c r="C18907" s="69" t="s">
        <v>21</v>
      </c>
      <c r="D18907" s="69" t="s">
        <v>4455</v>
      </c>
      <c r="E18907" s="26">
        <v>1500</v>
      </c>
      <c r="G18907" s="69" t="s">
        <v>5871</v>
      </c>
    </row>
    <row r="18908" spans="1:7" x14ac:dyDescent="0.25">
      <c r="A18908" s="21" t="s">
        <v>2119</v>
      </c>
      <c r="B18908" s="25">
        <v>43605</v>
      </c>
      <c r="C18908" s="69" t="s">
        <v>21</v>
      </c>
      <c r="D18908" s="69" t="s">
        <v>1147</v>
      </c>
      <c r="E18908" s="26">
        <v>340</v>
      </c>
      <c r="G18908" s="69" t="s">
        <v>5870</v>
      </c>
    </row>
    <row r="18909" spans="1:7" x14ac:dyDescent="0.25">
      <c r="A18909" s="21" t="s">
        <v>2119</v>
      </c>
      <c r="B18909" s="25">
        <v>43605</v>
      </c>
      <c r="C18909" s="69" t="s">
        <v>21</v>
      </c>
      <c r="D18909" s="69" t="s">
        <v>2675</v>
      </c>
      <c r="E18909" s="26">
        <v>5000</v>
      </c>
      <c r="G18909" s="69" t="s">
        <v>5698</v>
      </c>
    </row>
    <row r="18910" spans="1:7" x14ac:dyDescent="0.25">
      <c r="A18910" s="21" t="s">
        <v>2119</v>
      </c>
      <c r="B18910" s="25">
        <v>43605</v>
      </c>
      <c r="C18910" s="69" t="s">
        <v>21</v>
      </c>
      <c r="D18910" s="69" t="s">
        <v>255</v>
      </c>
      <c r="E18910" s="26">
        <v>2000</v>
      </c>
      <c r="G18910" s="69" t="s">
        <v>5698</v>
      </c>
    </row>
    <row r="18911" spans="1:7" x14ac:dyDescent="0.25">
      <c r="A18911" s="21" t="s">
        <v>2119</v>
      </c>
      <c r="B18911" s="1">
        <v>43606</v>
      </c>
      <c r="C18911" t="s">
        <v>6230</v>
      </c>
      <c r="D18911" t="s">
        <v>6300</v>
      </c>
      <c r="E18911"/>
      <c r="F18911" s="9">
        <v>69.88</v>
      </c>
      <c r="G18911" t="s">
        <v>6262</v>
      </c>
    </row>
    <row r="18912" spans="1:7" x14ac:dyDescent="0.25">
      <c r="A18912" s="21" t="s">
        <v>2119</v>
      </c>
      <c r="B18912" s="1">
        <v>43606</v>
      </c>
      <c r="C18912" t="s">
        <v>6231</v>
      </c>
      <c r="D18912" t="s">
        <v>6301</v>
      </c>
      <c r="E18912"/>
      <c r="F18912" s="9">
        <v>287.67</v>
      </c>
      <c r="G18912" t="s">
        <v>6244</v>
      </c>
    </row>
    <row r="18913" spans="1:7" x14ac:dyDescent="0.25">
      <c r="A18913" s="21" t="s">
        <v>2119</v>
      </c>
      <c r="B18913" s="1">
        <v>43606</v>
      </c>
      <c r="C18913" t="s">
        <v>6230</v>
      </c>
      <c r="D18913" t="s">
        <v>6302</v>
      </c>
      <c r="E18913"/>
      <c r="F18913" s="9">
        <v>121.66</v>
      </c>
      <c r="G18913" t="s">
        <v>6262</v>
      </c>
    </row>
    <row r="18914" spans="1:7" x14ac:dyDescent="0.25">
      <c r="A18914" s="21" t="s">
        <v>2119</v>
      </c>
      <c r="B18914" s="1">
        <v>43606</v>
      </c>
      <c r="C18914" t="s">
        <v>6231</v>
      </c>
      <c r="D18914" t="s">
        <v>6303</v>
      </c>
      <c r="E18914"/>
      <c r="F18914" s="9">
        <v>3052.8</v>
      </c>
      <c r="G18914" t="s">
        <v>6149</v>
      </c>
    </row>
    <row r="18915" spans="1:7" x14ac:dyDescent="0.25">
      <c r="A18915" s="21" t="s">
        <v>2119</v>
      </c>
      <c r="B18915" s="1">
        <v>43607</v>
      </c>
      <c r="C18915">
        <v>3014551503</v>
      </c>
      <c r="D18915" t="s">
        <v>6303</v>
      </c>
      <c r="E18915"/>
      <c r="F18915" s="9">
        <v>1739.98</v>
      </c>
      <c r="G18915" t="s">
        <v>6149</v>
      </c>
    </row>
    <row r="18916" spans="1:7" x14ac:dyDescent="0.25">
      <c r="A18916" s="21" t="s">
        <v>2119</v>
      </c>
      <c r="B18916" s="1">
        <v>43607</v>
      </c>
      <c r="C18916" t="s">
        <v>6231</v>
      </c>
      <c r="D18916" t="s">
        <v>6303</v>
      </c>
      <c r="E18916"/>
      <c r="F18916" s="9">
        <v>-1848.98</v>
      </c>
      <c r="G18916" t="s">
        <v>6149</v>
      </c>
    </row>
    <row r="18917" spans="1:7" x14ac:dyDescent="0.25">
      <c r="A18917" s="21" t="s">
        <v>2119</v>
      </c>
      <c r="B18917" s="1">
        <v>43607</v>
      </c>
      <c r="C18917" t="s">
        <v>6231</v>
      </c>
      <c r="D18917" t="s">
        <v>6304</v>
      </c>
      <c r="E18917"/>
      <c r="F18917" s="9">
        <v>914.21</v>
      </c>
      <c r="G18917" t="s">
        <v>6149</v>
      </c>
    </row>
    <row r="18918" spans="1:7" x14ac:dyDescent="0.25">
      <c r="A18918" s="21" t="s">
        <v>2119</v>
      </c>
      <c r="B18918" s="25">
        <v>43607</v>
      </c>
      <c r="C18918" s="69" t="s">
        <v>1230</v>
      </c>
      <c r="D18918" s="69" t="s">
        <v>216</v>
      </c>
      <c r="E18918" s="26">
        <v>118</v>
      </c>
      <c r="G18918" s="69" t="s">
        <v>6287</v>
      </c>
    </row>
    <row r="18919" spans="1:7" x14ac:dyDescent="0.25">
      <c r="A18919" s="21" t="s">
        <v>2119</v>
      </c>
      <c r="B18919" s="25">
        <v>43607</v>
      </c>
      <c r="C18919" s="69" t="s">
        <v>1230</v>
      </c>
      <c r="D18919" s="69" t="s">
        <v>216</v>
      </c>
      <c r="E18919" s="26">
        <v>197.5</v>
      </c>
      <c r="G18919" s="69" t="s">
        <v>6149</v>
      </c>
    </row>
    <row r="18920" spans="1:7" x14ac:dyDescent="0.25">
      <c r="A18920" s="21" t="s">
        <v>2119</v>
      </c>
      <c r="B18920" s="1">
        <v>43608</v>
      </c>
      <c r="C18920" t="s">
        <v>6230</v>
      </c>
      <c r="D18920" t="s">
        <v>6305</v>
      </c>
      <c r="E18920"/>
      <c r="F18920" s="9">
        <v>53</v>
      </c>
      <c r="G18920" t="s">
        <v>2734</v>
      </c>
    </row>
    <row r="18921" spans="1:7" x14ac:dyDescent="0.25">
      <c r="A18921" s="21" t="s">
        <v>2119</v>
      </c>
      <c r="B18921" s="1">
        <v>43608</v>
      </c>
      <c r="C18921" t="s">
        <v>6231</v>
      </c>
      <c r="D18921" t="s">
        <v>6306</v>
      </c>
      <c r="E18921"/>
      <c r="F18921" s="9">
        <v>1131.58</v>
      </c>
      <c r="G18921" t="s">
        <v>6149</v>
      </c>
    </row>
    <row r="18922" spans="1:7" x14ac:dyDescent="0.25">
      <c r="A18922" s="21" t="s">
        <v>2119</v>
      </c>
      <c r="B18922" s="1">
        <v>43608</v>
      </c>
      <c r="C18922" t="s">
        <v>6230</v>
      </c>
      <c r="D18922" t="s">
        <v>6307</v>
      </c>
      <c r="E18922"/>
      <c r="F18922" s="9">
        <v>492.52</v>
      </c>
      <c r="G18922" t="s">
        <v>6262</v>
      </c>
    </row>
    <row r="18923" spans="1:7" x14ac:dyDescent="0.25">
      <c r="A18923" s="21" t="s">
        <v>2119</v>
      </c>
      <c r="B18923" s="1">
        <v>43608</v>
      </c>
      <c r="C18923" t="s">
        <v>6230</v>
      </c>
      <c r="D18923" t="s">
        <v>6302</v>
      </c>
      <c r="E18923"/>
      <c r="F18923" s="9">
        <v>-175.6</v>
      </c>
      <c r="G18923" t="s">
        <v>6262</v>
      </c>
    </row>
    <row r="18924" spans="1:7" x14ac:dyDescent="0.25">
      <c r="A18924" s="21" t="s">
        <v>2119</v>
      </c>
      <c r="B18924" s="1">
        <v>43608</v>
      </c>
      <c r="C18924" t="s">
        <v>6231</v>
      </c>
      <c r="D18924" t="s">
        <v>6308</v>
      </c>
      <c r="E18924"/>
      <c r="F18924" s="9">
        <v>323.01</v>
      </c>
      <c r="G18924" t="s">
        <v>87</v>
      </c>
    </row>
    <row r="18925" spans="1:7" x14ac:dyDescent="0.25">
      <c r="A18925" s="21" t="s">
        <v>2119</v>
      </c>
      <c r="B18925" s="1">
        <v>43608</v>
      </c>
      <c r="C18925" t="s">
        <v>6231</v>
      </c>
      <c r="D18925" t="s">
        <v>6309</v>
      </c>
      <c r="E18925"/>
      <c r="F18925" s="9">
        <v>100.9</v>
      </c>
      <c r="G18925" t="s">
        <v>6149</v>
      </c>
    </row>
    <row r="18926" spans="1:7" x14ac:dyDescent="0.25">
      <c r="A18926" s="21" t="s">
        <v>2119</v>
      </c>
      <c r="B18926" s="1">
        <v>43609</v>
      </c>
      <c r="C18926" t="s">
        <v>6231</v>
      </c>
      <c r="D18926" t="s">
        <v>6310</v>
      </c>
      <c r="E18926"/>
      <c r="F18926" s="9">
        <v>1509.87</v>
      </c>
      <c r="G18926" t="s">
        <v>6131</v>
      </c>
    </row>
    <row r="18927" spans="1:7" x14ac:dyDescent="0.25">
      <c r="A18927" s="21" t="s">
        <v>2119</v>
      </c>
      <c r="B18927" s="1">
        <v>43609</v>
      </c>
      <c r="C18927" t="s">
        <v>6231</v>
      </c>
      <c r="D18927" t="s">
        <v>6311</v>
      </c>
      <c r="E18927"/>
      <c r="F18927" s="9">
        <v>318.04000000000002</v>
      </c>
      <c r="G18927" t="s">
        <v>5698</v>
      </c>
    </row>
    <row r="18928" spans="1:7" x14ac:dyDescent="0.25">
      <c r="A18928" s="21" t="s">
        <v>2119</v>
      </c>
      <c r="B18928" s="1">
        <v>43609</v>
      </c>
      <c r="C18928" t="s">
        <v>6231</v>
      </c>
      <c r="D18928" t="s">
        <v>6312</v>
      </c>
      <c r="E18928"/>
      <c r="F18928" s="9">
        <v>453.71</v>
      </c>
      <c r="G18928" t="s">
        <v>6313</v>
      </c>
    </row>
    <row r="18929" spans="1:7" x14ac:dyDescent="0.25">
      <c r="A18929" s="21" t="s">
        <v>2119</v>
      </c>
      <c r="B18929" s="1">
        <v>43609</v>
      </c>
      <c r="C18929" t="s">
        <v>6231</v>
      </c>
      <c r="D18929" t="s">
        <v>6314</v>
      </c>
      <c r="E18929"/>
      <c r="F18929" s="9">
        <v>456.9</v>
      </c>
      <c r="G18929" t="s">
        <v>6149</v>
      </c>
    </row>
    <row r="18930" spans="1:7" x14ac:dyDescent="0.25">
      <c r="A18930" s="21" t="s">
        <v>2119</v>
      </c>
      <c r="B18930" s="1">
        <v>43609</v>
      </c>
      <c r="C18930" t="s">
        <v>6230</v>
      </c>
      <c r="D18930" t="s">
        <v>6315</v>
      </c>
      <c r="E18930"/>
      <c r="F18930" s="9">
        <v>3699.11</v>
      </c>
      <c r="G18930" t="s">
        <v>3877</v>
      </c>
    </row>
    <row r="18931" spans="1:7" x14ac:dyDescent="0.25">
      <c r="A18931" s="21" t="s">
        <v>2119</v>
      </c>
      <c r="B18931" s="1">
        <v>43609</v>
      </c>
      <c r="C18931" t="s">
        <v>6231</v>
      </c>
      <c r="D18931" t="s">
        <v>6316</v>
      </c>
      <c r="E18931"/>
      <c r="F18931" s="9">
        <v>10.57</v>
      </c>
      <c r="G18931" t="s">
        <v>6262</v>
      </c>
    </row>
    <row r="18932" spans="1:7" x14ac:dyDescent="0.25">
      <c r="A18932" s="21" t="s">
        <v>2119</v>
      </c>
      <c r="B18932" s="25">
        <v>43609</v>
      </c>
      <c r="C18932" s="69" t="s">
        <v>6</v>
      </c>
      <c r="D18932" s="69" t="s">
        <v>1112</v>
      </c>
      <c r="F18932" s="26">
        <v>860.22</v>
      </c>
      <c r="G18932" s="69" t="s">
        <v>5698</v>
      </c>
    </row>
    <row r="18933" spans="1:7" x14ac:dyDescent="0.25">
      <c r="A18933" s="21" t="s">
        <v>2119</v>
      </c>
      <c r="B18933" s="25">
        <v>43609</v>
      </c>
      <c r="C18933" s="69" t="s">
        <v>6</v>
      </c>
      <c r="D18933" s="69" t="s">
        <v>1112</v>
      </c>
      <c r="F18933" s="26">
        <v>199.39</v>
      </c>
      <c r="G18933" s="69" t="s">
        <v>5698</v>
      </c>
    </row>
    <row r="18934" spans="1:7" x14ac:dyDescent="0.25">
      <c r="A18934" s="21" t="s">
        <v>2119</v>
      </c>
      <c r="B18934" s="25">
        <v>43609</v>
      </c>
      <c r="C18934" s="69" t="s">
        <v>1015</v>
      </c>
      <c r="D18934" s="69" t="s">
        <v>6347</v>
      </c>
      <c r="E18934" s="26">
        <v>-202137</v>
      </c>
      <c r="G18934" s="69" t="s">
        <v>2121</v>
      </c>
    </row>
    <row r="18935" spans="1:7" x14ac:dyDescent="0.25">
      <c r="A18935" s="21" t="s">
        <v>2119</v>
      </c>
      <c r="B18935" s="25">
        <v>43609</v>
      </c>
      <c r="C18935" s="69" t="s">
        <v>1015</v>
      </c>
      <c r="D18935" s="69" t="s">
        <v>1216</v>
      </c>
      <c r="E18935" s="26">
        <v>640</v>
      </c>
      <c r="G18935" s="69" t="s">
        <v>2734</v>
      </c>
    </row>
    <row r="18936" spans="1:7" x14ac:dyDescent="0.25">
      <c r="A18936" s="21" t="s">
        <v>2119</v>
      </c>
      <c r="B18936" s="25">
        <v>43609</v>
      </c>
      <c r="C18936" s="69" t="s">
        <v>1015</v>
      </c>
      <c r="D18936" s="69" t="s">
        <v>4737</v>
      </c>
      <c r="E18936" s="26">
        <v>1500</v>
      </c>
      <c r="G18936" s="69" t="s">
        <v>2734</v>
      </c>
    </row>
    <row r="18937" spans="1:7" x14ac:dyDescent="0.25">
      <c r="A18937" s="21" t="s">
        <v>2119</v>
      </c>
      <c r="B18937" s="1">
        <v>43610</v>
      </c>
      <c r="C18937" t="s">
        <v>6231</v>
      </c>
      <c r="D18937" t="s">
        <v>6317</v>
      </c>
      <c r="E18937"/>
      <c r="F18937" s="9">
        <v>14.05</v>
      </c>
      <c r="G18937" t="s">
        <v>5618</v>
      </c>
    </row>
    <row r="18938" spans="1:7" x14ac:dyDescent="0.25">
      <c r="A18938" s="21" t="s">
        <v>2119</v>
      </c>
      <c r="B18938" s="1">
        <v>43610</v>
      </c>
      <c r="C18938" t="s">
        <v>6231</v>
      </c>
      <c r="D18938" t="s">
        <v>6318</v>
      </c>
      <c r="E18938"/>
      <c r="F18938" s="9">
        <v>790.78</v>
      </c>
      <c r="G18938" t="s">
        <v>6149</v>
      </c>
    </row>
    <row r="18939" spans="1:7" x14ac:dyDescent="0.25">
      <c r="A18939" s="21" t="s">
        <v>2119</v>
      </c>
      <c r="B18939" s="1">
        <v>43610</v>
      </c>
      <c r="C18939" t="s">
        <v>6231</v>
      </c>
      <c r="D18939" t="s">
        <v>6319</v>
      </c>
      <c r="E18939"/>
      <c r="F18939" s="9">
        <v>86.65</v>
      </c>
      <c r="G18939" t="s">
        <v>5698</v>
      </c>
    </row>
    <row r="18940" spans="1:7" x14ac:dyDescent="0.25">
      <c r="A18940" s="21" t="s">
        <v>2119</v>
      </c>
      <c r="B18940" s="1">
        <v>43610</v>
      </c>
      <c r="C18940" t="s">
        <v>6230</v>
      </c>
      <c r="D18940" t="s">
        <v>6320</v>
      </c>
      <c r="E18940"/>
      <c r="F18940" s="9">
        <v>342.02</v>
      </c>
      <c r="G18940" t="s">
        <v>6313</v>
      </c>
    </row>
    <row r="18941" spans="1:7" x14ac:dyDescent="0.25">
      <c r="A18941" s="21" t="s">
        <v>2119</v>
      </c>
      <c r="B18941" s="1">
        <v>43612</v>
      </c>
      <c r="C18941">
        <v>3014551503</v>
      </c>
      <c r="D18941"/>
      <c r="E18941"/>
      <c r="F18941" s="9">
        <v>205.64</v>
      </c>
      <c r="G18941" t="s">
        <v>6321</v>
      </c>
    </row>
    <row r="18942" spans="1:7" x14ac:dyDescent="0.25">
      <c r="A18942" s="21" t="s">
        <v>2119</v>
      </c>
      <c r="B18942" s="1">
        <v>43612</v>
      </c>
      <c r="C18942" t="s">
        <v>6231</v>
      </c>
      <c r="D18942" t="s">
        <v>6322</v>
      </c>
      <c r="E18942"/>
      <c r="F18942" s="9">
        <v>2802.59</v>
      </c>
      <c r="G18942" t="s">
        <v>5698</v>
      </c>
    </row>
    <row r="18943" spans="1:7" x14ac:dyDescent="0.25">
      <c r="A18943" s="21" t="s">
        <v>2119</v>
      </c>
      <c r="B18943" s="1">
        <v>43613</v>
      </c>
      <c r="C18943" t="s">
        <v>6231</v>
      </c>
      <c r="D18943" t="s">
        <v>6323</v>
      </c>
      <c r="E18943"/>
      <c r="F18943" s="9">
        <v>468.98</v>
      </c>
      <c r="G18943" t="s">
        <v>6324</v>
      </c>
    </row>
    <row r="18944" spans="1:7" x14ac:dyDescent="0.25">
      <c r="A18944" s="21" t="s">
        <v>2119</v>
      </c>
      <c r="B18944" s="1">
        <v>43613</v>
      </c>
      <c r="C18944" t="s">
        <v>6231</v>
      </c>
      <c r="D18944" t="s">
        <v>6325</v>
      </c>
      <c r="E18944"/>
      <c r="F18944" s="9">
        <v>900.9</v>
      </c>
      <c r="G18944" t="s">
        <v>6313</v>
      </c>
    </row>
    <row r="18945" spans="1:7" x14ac:dyDescent="0.25">
      <c r="A18945" s="21" t="s">
        <v>2119</v>
      </c>
      <c r="B18945" s="1">
        <v>43613</v>
      </c>
      <c r="C18945" t="s">
        <v>6231</v>
      </c>
      <c r="D18945" t="s">
        <v>6326</v>
      </c>
      <c r="E18945"/>
      <c r="F18945" s="9">
        <v>236.05</v>
      </c>
      <c r="G18945" t="s">
        <v>6244</v>
      </c>
    </row>
    <row r="18946" spans="1:7" x14ac:dyDescent="0.25">
      <c r="A18946" s="21" t="s">
        <v>2119</v>
      </c>
      <c r="B18946" s="25">
        <v>43613</v>
      </c>
      <c r="C18946" s="69" t="s">
        <v>1015</v>
      </c>
      <c r="D18946" s="69" t="s">
        <v>4737</v>
      </c>
      <c r="E18946" s="26">
        <v>1000</v>
      </c>
      <c r="G18946" s="69" t="s">
        <v>2734</v>
      </c>
    </row>
    <row r="18947" spans="1:7" x14ac:dyDescent="0.25">
      <c r="A18947" s="21" t="s">
        <v>2119</v>
      </c>
      <c r="B18947" s="25">
        <v>43613</v>
      </c>
      <c r="C18947" s="69" t="s">
        <v>1015</v>
      </c>
      <c r="D18947" s="69" t="s">
        <v>3002</v>
      </c>
      <c r="E18947" s="26">
        <v>150</v>
      </c>
      <c r="G18947" s="69" t="s">
        <v>2734</v>
      </c>
    </row>
    <row r="18948" spans="1:7" x14ac:dyDescent="0.25">
      <c r="A18948" s="21" t="s">
        <v>2119</v>
      </c>
      <c r="B18948" s="25">
        <v>43613</v>
      </c>
      <c r="C18948" s="69" t="s">
        <v>1015</v>
      </c>
      <c r="D18948" s="69" t="s">
        <v>5701</v>
      </c>
      <c r="E18948" s="26">
        <v>60</v>
      </c>
      <c r="G18948" s="69" t="s">
        <v>2734</v>
      </c>
    </row>
    <row r="18949" spans="1:7" x14ac:dyDescent="0.25">
      <c r="A18949" s="21" t="s">
        <v>2119</v>
      </c>
      <c r="B18949" s="25">
        <v>43613</v>
      </c>
      <c r="C18949" s="69" t="s">
        <v>1015</v>
      </c>
      <c r="D18949" s="69" t="s">
        <v>4737</v>
      </c>
      <c r="E18949" s="26">
        <v>2054</v>
      </c>
      <c r="G18949" s="69" t="s">
        <v>2734</v>
      </c>
    </row>
    <row r="18950" spans="1:7" x14ac:dyDescent="0.25">
      <c r="A18950" s="21" t="s">
        <v>2119</v>
      </c>
      <c r="B18950" s="25">
        <v>43613</v>
      </c>
      <c r="C18950" s="69" t="s">
        <v>1015</v>
      </c>
      <c r="D18950" s="69" t="s">
        <v>40</v>
      </c>
      <c r="E18950" s="26">
        <v>460</v>
      </c>
      <c r="G18950" s="69" t="s">
        <v>23</v>
      </c>
    </row>
    <row r="18951" spans="1:7" x14ac:dyDescent="0.25">
      <c r="A18951" s="21" t="s">
        <v>2119</v>
      </c>
      <c r="B18951" s="25">
        <v>43613</v>
      </c>
      <c r="C18951" s="69" t="s">
        <v>1015</v>
      </c>
      <c r="D18951" s="69" t="s">
        <v>40</v>
      </c>
      <c r="E18951" s="26">
        <v>1475</v>
      </c>
      <c r="G18951" s="69" t="s">
        <v>6262</v>
      </c>
    </row>
    <row r="18952" spans="1:7" x14ac:dyDescent="0.25">
      <c r="A18952" s="21" t="s">
        <v>2119</v>
      </c>
      <c r="B18952" s="25">
        <v>43613</v>
      </c>
      <c r="C18952" s="69" t="s">
        <v>1015</v>
      </c>
      <c r="D18952" s="69" t="s">
        <v>40</v>
      </c>
      <c r="E18952" s="26">
        <v>300</v>
      </c>
      <c r="G18952" s="69" t="s">
        <v>4805</v>
      </c>
    </row>
    <row r="18953" spans="1:7" x14ac:dyDescent="0.25">
      <c r="A18953" s="21" t="s">
        <v>2119</v>
      </c>
      <c r="B18953" s="25">
        <v>43613</v>
      </c>
      <c r="C18953" s="69" t="s">
        <v>1015</v>
      </c>
      <c r="D18953" s="69" t="s">
        <v>40</v>
      </c>
      <c r="E18953" s="26">
        <v>150</v>
      </c>
      <c r="G18953" s="69" t="s">
        <v>582</v>
      </c>
    </row>
    <row r="18954" spans="1:7" x14ac:dyDescent="0.25">
      <c r="A18954" s="21" t="s">
        <v>2119</v>
      </c>
      <c r="B18954" s="25">
        <v>43613</v>
      </c>
      <c r="C18954" s="69" t="s">
        <v>1015</v>
      </c>
      <c r="D18954" s="69" t="s">
        <v>40</v>
      </c>
      <c r="E18954" s="26">
        <v>5165</v>
      </c>
      <c r="G18954" s="69" t="s">
        <v>6149</v>
      </c>
    </row>
    <row r="18955" spans="1:7" x14ac:dyDescent="0.25">
      <c r="A18955" s="21" t="s">
        <v>2119</v>
      </c>
      <c r="B18955" s="25">
        <v>43613</v>
      </c>
      <c r="C18955" s="69" t="s">
        <v>1015</v>
      </c>
      <c r="D18955" s="69" t="s">
        <v>40</v>
      </c>
      <c r="E18955" s="26">
        <v>4715</v>
      </c>
      <c r="G18955" s="69" t="s">
        <v>6287</v>
      </c>
    </row>
    <row r="18956" spans="1:7" x14ac:dyDescent="0.25">
      <c r="A18956" s="21" t="s">
        <v>2119</v>
      </c>
      <c r="B18956" s="25">
        <v>43613</v>
      </c>
      <c r="C18956" s="69" t="s">
        <v>1015</v>
      </c>
      <c r="D18956" s="69" t="s">
        <v>1419</v>
      </c>
      <c r="E18956" s="26">
        <v>6323</v>
      </c>
      <c r="G18956" s="69" t="s">
        <v>5698</v>
      </c>
    </row>
    <row r="18957" spans="1:7" x14ac:dyDescent="0.25">
      <c r="A18957" s="21" t="s">
        <v>2119</v>
      </c>
      <c r="B18957" s="25">
        <v>43613</v>
      </c>
      <c r="C18957" s="69" t="s">
        <v>1015</v>
      </c>
      <c r="D18957" s="69" t="s">
        <v>255</v>
      </c>
      <c r="E18957" s="26">
        <v>600</v>
      </c>
      <c r="G18957" s="69" t="s">
        <v>6262</v>
      </c>
    </row>
    <row r="18958" spans="1:7" x14ac:dyDescent="0.25">
      <c r="A18958" s="21" t="s">
        <v>2119</v>
      </c>
      <c r="B18958" s="25">
        <v>43613</v>
      </c>
      <c r="C18958" s="69" t="s">
        <v>1015</v>
      </c>
      <c r="D18958" s="69" t="s">
        <v>4455</v>
      </c>
      <c r="E18958" s="26">
        <v>1500</v>
      </c>
      <c r="G18958" s="69" t="s">
        <v>6149</v>
      </c>
    </row>
    <row r="18959" spans="1:7" x14ac:dyDescent="0.25">
      <c r="A18959" s="21" t="s">
        <v>2119</v>
      </c>
      <c r="B18959" s="25">
        <v>43613</v>
      </c>
      <c r="C18959" s="69" t="s">
        <v>1015</v>
      </c>
      <c r="D18959" s="69" t="s">
        <v>46</v>
      </c>
      <c r="E18959" s="26">
        <v>1210</v>
      </c>
      <c r="G18959" s="69" t="s">
        <v>6313</v>
      </c>
    </row>
    <row r="18960" spans="1:7" x14ac:dyDescent="0.25">
      <c r="A18960" s="21" t="s">
        <v>2119</v>
      </c>
      <c r="B18960" s="25">
        <v>43613</v>
      </c>
      <c r="C18960" s="69" t="s">
        <v>1015</v>
      </c>
      <c r="D18960" s="69" t="s">
        <v>6348</v>
      </c>
      <c r="E18960" s="26">
        <v>2247.5</v>
      </c>
      <c r="G18960" s="69" t="s">
        <v>1603</v>
      </c>
    </row>
    <row r="18961" spans="1:7" x14ac:dyDescent="0.25">
      <c r="A18961" s="21" t="s">
        <v>2119</v>
      </c>
      <c r="B18961" s="25">
        <v>43613</v>
      </c>
      <c r="C18961" s="69" t="s">
        <v>1015</v>
      </c>
      <c r="D18961" s="69" t="s">
        <v>4559</v>
      </c>
      <c r="E18961" s="26">
        <v>1728.69</v>
      </c>
      <c r="G18961" s="69" t="s">
        <v>1603</v>
      </c>
    </row>
    <row r="18962" spans="1:7" x14ac:dyDescent="0.25">
      <c r="A18962" s="21" t="s">
        <v>2119</v>
      </c>
      <c r="B18962" s="25">
        <v>43613</v>
      </c>
      <c r="C18962" s="69" t="s">
        <v>1015</v>
      </c>
      <c r="D18962" s="69" t="s">
        <v>6349</v>
      </c>
      <c r="E18962" s="26">
        <v>489</v>
      </c>
      <c r="G18962" s="69" t="s">
        <v>1603</v>
      </c>
    </row>
    <row r="18963" spans="1:7" x14ac:dyDescent="0.25">
      <c r="A18963" s="21" t="s">
        <v>2119</v>
      </c>
      <c r="B18963" s="1">
        <v>43614</v>
      </c>
      <c r="C18963" t="s">
        <v>6231</v>
      </c>
      <c r="D18963" t="s">
        <v>6327</v>
      </c>
      <c r="E18963"/>
      <c r="F18963" s="9">
        <v>127.73</v>
      </c>
      <c r="G18963" t="s">
        <v>6313</v>
      </c>
    </row>
    <row r="18964" spans="1:7" x14ac:dyDescent="0.25">
      <c r="A18964" s="21" t="s">
        <v>2119</v>
      </c>
      <c r="B18964" s="1">
        <v>43614</v>
      </c>
      <c r="C18964" t="s">
        <v>6231</v>
      </c>
      <c r="D18964" t="s">
        <v>6328</v>
      </c>
      <c r="E18964"/>
      <c r="F18964" s="9">
        <v>108.63</v>
      </c>
      <c r="G18964" t="s">
        <v>6313</v>
      </c>
    </row>
    <row r="18965" spans="1:7" x14ac:dyDescent="0.25">
      <c r="A18965" s="21" t="s">
        <v>2119</v>
      </c>
      <c r="B18965" s="1">
        <v>43614</v>
      </c>
      <c r="C18965" t="s">
        <v>6231</v>
      </c>
      <c r="D18965"/>
      <c r="E18965"/>
      <c r="F18965" s="9">
        <v>21.17</v>
      </c>
      <c r="G18965" t="s">
        <v>2734</v>
      </c>
    </row>
    <row r="18966" spans="1:7" x14ac:dyDescent="0.25">
      <c r="A18966" s="21" t="s">
        <v>2119</v>
      </c>
      <c r="B18966" s="1">
        <v>43614</v>
      </c>
      <c r="C18966" t="s">
        <v>6231</v>
      </c>
      <c r="D18966" t="s">
        <v>6329</v>
      </c>
      <c r="E18966"/>
      <c r="F18966" s="9">
        <v>1165.92</v>
      </c>
      <c r="G18966" t="s">
        <v>5698</v>
      </c>
    </row>
    <row r="18967" spans="1:7" x14ac:dyDescent="0.25">
      <c r="A18967" s="21" t="s">
        <v>2119</v>
      </c>
      <c r="B18967" s="1">
        <v>43614</v>
      </c>
      <c r="C18967" t="s">
        <v>6231</v>
      </c>
      <c r="D18967" t="s">
        <v>6330</v>
      </c>
      <c r="E18967"/>
      <c r="F18967" s="9">
        <v>877.62</v>
      </c>
      <c r="G18967" t="s">
        <v>6149</v>
      </c>
    </row>
    <row r="18968" spans="1:7" x14ac:dyDescent="0.25">
      <c r="A18968" s="21" t="s">
        <v>2119</v>
      </c>
      <c r="B18968" s="25">
        <v>43614</v>
      </c>
      <c r="C18968" s="69" t="s">
        <v>6</v>
      </c>
      <c r="D18968" s="69" t="s">
        <v>1112</v>
      </c>
      <c r="F18968" s="26">
        <v>2169.16</v>
      </c>
      <c r="G18968" s="69" t="s">
        <v>6149</v>
      </c>
    </row>
    <row r="18969" spans="1:7" x14ac:dyDescent="0.25">
      <c r="A18969" s="21" t="s">
        <v>2119</v>
      </c>
      <c r="B18969" s="25">
        <v>43614</v>
      </c>
      <c r="C18969" s="69" t="s">
        <v>1230</v>
      </c>
      <c r="D18969" s="69" t="s">
        <v>3709</v>
      </c>
      <c r="F18969" s="26">
        <v>537.69000000000005</v>
      </c>
      <c r="G18969" s="69" t="s">
        <v>6149</v>
      </c>
    </row>
    <row r="18970" spans="1:7" x14ac:dyDescent="0.25">
      <c r="A18970" s="21" t="s">
        <v>2119</v>
      </c>
      <c r="B18970" s="25">
        <v>43614</v>
      </c>
      <c r="C18970" s="69" t="s">
        <v>1230</v>
      </c>
      <c r="D18970" s="69" t="s">
        <v>3709</v>
      </c>
      <c r="F18970" s="26">
        <v>6.73</v>
      </c>
      <c r="G18970" s="69" t="s">
        <v>6149</v>
      </c>
    </row>
    <row r="18971" spans="1:7" x14ac:dyDescent="0.25">
      <c r="A18971" s="21" t="s">
        <v>2119</v>
      </c>
      <c r="B18971" s="25">
        <v>43614</v>
      </c>
      <c r="C18971" s="69" t="s">
        <v>1015</v>
      </c>
      <c r="D18971" s="69" t="s">
        <v>6350</v>
      </c>
      <c r="E18971" s="26">
        <v>100</v>
      </c>
      <c r="G18971" s="69" t="s">
        <v>2734</v>
      </c>
    </row>
    <row r="18972" spans="1:7" x14ac:dyDescent="0.25">
      <c r="A18972" s="21" t="s">
        <v>2119</v>
      </c>
      <c r="B18972" s="25">
        <v>43614</v>
      </c>
      <c r="C18972" s="69" t="s">
        <v>1015</v>
      </c>
      <c r="D18972" s="69" t="s">
        <v>3002</v>
      </c>
      <c r="E18972" s="26">
        <v>150</v>
      </c>
      <c r="G18972" s="69" t="s">
        <v>2734</v>
      </c>
    </row>
    <row r="18973" spans="1:7" x14ac:dyDescent="0.25">
      <c r="A18973" s="21" t="s">
        <v>2119</v>
      </c>
      <c r="B18973" s="1">
        <v>43615</v>
      </c>
      <c r="C18973" t="s">
        <v>6231</v>
      </c>
      <c r="D18973" t="s">
        <v>6331</v>
      </c>
      <c r="E18973"/>
      <c r="F18973" s="9">
        <v>587.82000000000005</v>
      </c>
      <c r="G18973" t="s">
        <v>6149</v>
      </c>
    </row>
    <row r="18974" spans="1:7" x14ac:dyDescent="0.25">
      <c r="A18974" s="21" t="s">
        <v>2119</v>
      </c>
      <c r="B18974" s="1">
        <v>43615</v>
      </c>
      <c r="C18974" t="s">
        <v>6230</v>
      </c>
      <c r="D18974" t="s">
        <v>6332</v>
      </c>
      <c r="E18974"/>
      <c r="F18974" s="9">
        <v>170.95</v>
      </c>
      <c r="G18974" t="s">
        <v>3879</v>
      </c>
    </row>
    <row r="18975" spans="1:7" x14ac:dyDescent="0.25">
      <c r="A18975" s="21" t="s">
        <v>2119</v>
      </c>
      <c r="B18975" s="1">
        <v>43615</v>
      </c>
      <c r="C18975" t="s">
        <v>6231</v>
      </c>
      <c r="D18975" t="s">
        <v>6333</v>
      </c>
      <c r="E18975"/>
      <c r="F18975" s="9">
        <v>24.77</v>
      </c>
      <c r="G18975" t="s">
        <v>6334</v>
      </c>
    </row>
    <row r="18976" spans="1:7" x14ac:dyDescent="0.25">
      <c r="A18976" s="21" t="s">
        <v>2119</v>
      </c>
      <c r="B18976" s="1">
        <v>43615</v>
      </c>
      <c r="C18976" t="s">
        <v>6231</v>
      </c>
      <c r="D18976" t="s">
        <v>6335</v>
      </c>
      <c r="E18976"/>
      <c r="F18976" s="9">
        <v>67.89</v>
      </c>
      <c r="G18976" t="s">
        <v>6324</v>
      </c>
    </row>
    <row r="18977" spans="1:7" x14ac:dyDescent="0.25">
      <c r="A18977" s="21" t="s">
        <v>2119</v>
      </c>
      <c r="B18977" s="1">
        <v>43615</v>
      </c>
      <c r="C18977" t="s">
        <v>6231</v>
      </c>
      <c r="D18977" t="s">
        <v>6336</v>
      </c>
      <c r="E18977"/>
      <c r="F18977" s="9">
        <v>197.16</v>
      </c>
      <c r="G18977" t="s">
        <v>6324</v>
      </c>
    </row>
    <row r="18978" spans="1:7" x14ac:dyDescent="0.25">
      <c r="A18978" s="21" t="s">
        <v>2119</v>
      </c>
      <c r="B18978" s="25">
        <v>43615</v>
      </c>
      <c r="C18978" s="69" t="s">
        <v>1230</v>
      </c>
      <c r="D18978" s="69" t="s">
        <v>3709</v>
      </c>
      <c r="F18978" s="26">
        <v>127.67</v>
      </c>
      <c r="G18978" s="69" t="s">
        <v>6149</v>
      </c>
    </row>
    <row r="18979" spans="1:7" x14ac:dyDescent="0.25">
      <c r="A18979" s="21" t="s">
        <v>2119</v>
      </c>
      <c r="B18979" s="25">
        <v>43615</v>
      </c>
      <c r="C18979" s="69" t="s">
        <v>21</v>
      </c>
      <c r="D18979" s="69" t="s">
        <v>1018</v>
      </c>
      <c r="E18979" s="26">
        <v>215</v>
      </c>
      <c r="G18979" s="69" t="s">
        <v>2734</v>
      </c>
    </row>
    <row r="18980" spans="1:7" x14ac:dyDescent="0.25">
      <c r="A18980" s="21" t="s">
        <v>2119</v>
      </c>
      <c r="B18980" s="25">
        <v>43615</v>
      </c>
      <c r="C18980" s="69" t="s">
        <v>21</v>
      </c>
      <c r="D18980" s="69" t="s">
        <v>1018</v>
      </c>
      <c r="E18980" s="26">
        <v>255</v>
      </c>
      <c r="G18980" s="69" t="s">
        <v>2734</v>
      </c>
    </row>
    <row r="18981" spans="1:7" x14ac:dyDescent="0.25">
      <c r="A18981" s="21" t="s">
        <v>2119</v>
      </c>
      <c r="B18981" s="1">
        <v>43616</v>
      </c>
      <c r="C18981" t="s">
        <v>6231</v>
      </c>
      <c r="D18981" t="s">
        <v>6337</v>
      </c>
      <c r="E18981"/>
      <c r="F18981" s="9">
        <v>157.76</v>
      </c>
      <c r="G18981" t="s">
        <v>6313</v>
      </c>
    </row>
    <row r="18982" spans="1:7" x14ac:dyDescent="0.25">
      <c r="A18982" s="21" t="s">
        <v>2119</v>
      </c>
      <c r="B18982" s="1">
        <v>43616</v>
      </c>
      <c r="C18982" t="s">
        <v>6231</v>
      </c>
      <c r="D18982" t="s">
        <v>6338</v>
      </c>
      <c r="E18982"/>
      <c r="F18982" s="9">
        <v>511.85</v>
      </c>
      <c r="G18982" t="s">
        <v>6149</v>
      </c>
    </row>
    <row r="18983" spans="1:7" x14ac:dyDescent="0.25">
      <c r="A18983" s="21" t="s">
        <v>2119</v>
      </c>
      <c r="B18983" s="1">
        <v>43616</v>
      </c>
      <c r="C18983" t="s">
        <v>6231</v>
      </c>
      <c r="D18983" t="s">
        <v>6339</v>
      </c>
      <c r="E18983"/>
      <c r="F18983" s="9">
        <v>119.39</v>
      </c>
      <c r="G18983" t="s">
        <v>6324</v>
      </c>
    </row>
    <row r="18984" spans="1:7" x14ac:dyDescent="0.25">
      <c r="A18984" s="21" t="s">
        <v>2119</v>
      </c>
      <c r="B18984" s="1">
        <v>43616</v>
      </c>
      <c r="C18984" t="s">
        <v>6230</v>
      </c>
      <c r="D18984" t="s">
        <v>6340</v>
      </c>
      <c r="E18984"/>
      <c r="F18984" s="9">
        <v>200.78</v>
      </c>
      <c r="G18984" t="s">
        <v>111</v>
      </c>
    </row>
    <row r="18985" spans="1:7" x14ac:dyDescent="0.25">
      <c r="A18985" s="21" t="s">
        <v>2119</v>
      </c>
      <c r="B18985" s="1">
        <v>43616</v>
      </c>
      <c r="C18985" t="s">
        <v>6231</v>
      </c>
      <c r="D18985" t="s">
        <v>6341</v>
      </c>
      <c r="E18985"/>
      <c r="F18985" s="9">
        <v>347.06</v>
      </c>
      <c r="G18985" t="s">
        <v>6244</v>
      </c>
    </row>
    <row r="18986" spans="1:7" x14ac:dyDescent="0.25">
      <c r="A18986" s="21" t="s">
        <v>2119</v>
      </c>
      <c r="B18986" s="25">
        <v>43616</v>
      </c>
      <c r="C18986" s="69" t="s">
        <v>6</v>
      </c>
      <c r="D18986" s="69" t="s">
        <v>1112</v>
      </c>
      <c r="F18986" s="26">
        <v>541.72</v>
      </c>
      <c r="G18986" s="69" t="s">
        <v>6149</v>
      </c>
    </row>
    <row r="18987" spans="1:7" x14ac:dyDescent="0.25">
      <c r="A18987" s="21" t="s">
        <v>2119</v>
      </c>
      <c r="B18987" s="25">
        <v>43616</v>
      </c>
      <c r="C18987" s="69" t="s">
        <v>1015</v>
      </c>
      <c r="D18987" s="69" t="s">
        <v>6351</v>
      </c>
      <c r="E18987" s="26">
        <v>1000</v>
      </c>
      <c r="G18987" s="69" t="s">
        <v>2734</v>
      </c>
    </row>
    <row r="18988" spans="1:7" x14ac:dyDescent="0.25">
      <c r="A18988" s="21" t="s">
        <v>2119</v>
      </c>
      <c r="B18988" s="25">
        <v>43616</v>
      </c>
      <c r="C18988" s="69" t="s">
        <v>1015</v>
      </c>
      <c r="D18988" s="69" t="s">
        <v>4455</v>
      </c>
      <c r="E18988" s="26">
        <v>1500</v>
      </c>
      <c r="G18988" s="69" t="s">
        <v>5631</v>
      </c>
    </row>
    <row r="18989" spans="1:7" x14ac:dyDescent="0.25">
      <c r="A18989" s="21" t="s">
        <v>2119</v>
      </c>
      <c r="B18989" s="1">
        <v>43616</v>
      </c>
      <c r="C18989" t="s">
        <v>1230</v>
      </c>
      <c r="D18989" t="s">
        <v>6360</v>
      </c>
      <c r="E18989"/>
      <c r="F18989" s="9">
        <v>469.33</v>
      </c>
      <c r="G18989" t="s">
        <v>6361</v>
      </c>
    </row>
    <row r="18990" spans="1:7" x14ac:dyDescent="0.25">
      <c r="A18990" s="21" t="s">
        <v>2119</v>
      </c>
      <c r="B18990" s="1">
        <v>43617</v>
      </c>
      <c r="C18990" t="s">
        <v>1230</v>
      </c>
      <c r="D18990" t="s">
        <v>6298</v>
      </c>
      <c r="E18990"/>
      <c r="F18990" s="9">
        <v>-338.14</v>
      </c>
      <c r="G18990" t="s">
        <v>2121</v>
      </c>
    </row>
    <row r="18991" spans="1:7" x14ac:dyDescent="0.25">
      <c r="A18991" s="21" t="s">
        <v>2119</v>
      </c>
      <c r="B18991" s="1">
        <v>43617</v>
      </c>
      <c r="C18991">
        <v>3014551503</v>
      </c>
      <c r="D18991" t="s">
        <v>6362</v>
      </c>
      <c r="E18991"/>
      <c r="F18991" s="9">
        <v>293.82</v>
      </c>
      <c r="G18991" t="s">
        <v>6183</v>
      </c>
    </row>
    <row r="18992" spans="1:7" x14ac:dyDescent="0.25">
      <c r="A18992" s="21" t="s">
        <v>2119</v>
      </c>
      <c r="B18992" s="1">
        <v>43617</v>
      </c>
      <c r="C18992" t="s">
        <v>1230</v>
      </c>
      <c r="D18992" t="s">
        <v>6363</v>
      </c>
      <c r="E18992"/>
      <c r="F18992" s="9">
        <v>417.44</v>
      </c>
      <c r="G18992" t="s">
        <v>6149</v>
      </c>
    </row>
    <row r="18993" spans="1:7" x14ac:dyDescent="0.25">
      <c r="A18993" s="21" t="s">
        <v>2119</v>
      </c>
      <c r="B18993" s="1">
        <v>43617</v>
      </c>
      <c r="C18993" t="s">
        <v>6</v>
      </c>
      <c r="D18993" t="s">
        <v>6364</v>
      </c>
      <c r="E18993"/>
      <c r="F18993" s="9">
        <v>1226.46</v>
      </c>
      <c r="G18993" t="s">
        <v>19</v>
      </c>
    </row>
    <row r="18994" spans="1:7" x14ac:dyDescent="0.25">
      <c r="A18994" s="21" t="s">
        <v>2119</v>
      </c>
      <c r="B18994" s="1">
        <v>43618</v>
      </c>
      <c r="C18994" t="s">
        <v>1230</v>
      </c>
      <c r="D18994" t="s">
        <v>6365</v>
      </c>
      <c r="E18994"/>
      <c r="F18994" s="9">
        <v>148.68</v>
      </c>
      <c r="G18994" t="s">
        <v>6324</v>
      </c>
    </row>
    <row r="18995" spans="1:7" x14ac:dyDescent="0.25">
      <c r="A18995" s="21" t="s">
        <v>2119</v>
      </c>
      <c r="B18995" s="1">
        <v>43619</v>
      </c>
      <c r="C18995">
        <v>3014551503</v>
      </c>
      <c r="D18995" t="s">
        <v>6366</v>
      </c>
      <c r="E18995"/>
      <c r="F18995" s="9">
        <v>55.34</v>
      </c>
      <c r="G18995" t="s">
        <v>6183</v>
      </c>
    </row>
    <row r="18996" spans="1:7" x14ac:dyDescent="0.25">
      <c r="A18996" s="69" t="s">
        <v>2119</v>
      </c>
      <c r="B18996" s="1">
        <v>43619</v>
      </c>
      <c r="C18996" t="s">
        <v>6</v>
      </c>
      <c r="D18996" t="s">
        <v>6367</v>
      </c>
      <c r="E18996"/>
      <c r="F18996" s="9">
        <v>500.28</v>
      </c>
      <c r="G18996" t="s">
        <v>3057</v>
      </c>
    </row>
    <row r="18997" spans="1:7" x14ac:dyDescent="0.25">
      <c r="A18997" s="21" t="s">
        <v>2119</v>
      </c>
      <c r="B18997" s="1">
        <v>43619</v>
      </c>
      <c r="C18997" t="s">
        <v>1230</v>
      </c>
      <c r="D18997" t="s">
        <v>6368</v>
      </c>
      <c r="E18997"/>
      <c r="F18997" s="9">
        <v>94.66</v>
      </c>
      <c r="G18997" t="s">
        <v>6313</v>
      </c>
    </row>
    <row r="18998" spans="1:7" x14ac:dyDescent="0.25">
      <c r="A18998" s="21" t="s">
        <v>2119</v>
      </c>
      <c r="B18998" s="1">
        <v>43619</v>
      </c>
      <c r="C18998" t="s">
        <v>1230</v>
      </c>
      <c r="D18998" t="s">
        <v>6369</v>
      </c>
      <c r="E18998"/>
      <c r="F18998" s="9">
        <v>306.8</v>
      </c>
      <c r="G18998" t="s">
        <v>6244</v>
      </c>
    </row>
    <row r="18999" spans="1:7" x14ac:dyDescent="0.25">
      <c r="A18999" s="21" t="s">
        <v>2119</v>
      </c>
      <c r="B18999" s="1">
        <v>43619</v>
      </c>
      <c r="C18999" t="s">
        <v>1230</v>
      </c>
      <c r="D18999" t="s">
        <v>6370</v>
      </c>
      <c r="E18999"/>
      <c r="F18999" s="9">
        <v>44.07</v>
      </c>
      <c r="G18999" t="s">
        <v>6371</v>
      </c>
    </row>
    <row r="19000" spans="1:7" x14ac:dyDescent="0.25">
      <c r="A19000" s="21" t="s">
        <v>2119</v>
      </c>
      <c r="B19000" s="1">
        <v>43619</v>
      </c>
      <c r="C19000" t="s">
        <v>1230</v>
      </c>
      <c r="D19000" t="s">
        <v>6372</v>
      </c>
      <c r="E19000"/>
      <c r="F19000" s="9">
        <v>5312</v>
      </c>
      <c r="G19000" t="s">
        <v>6149</v>
      </c>
    </row>
    <row r="19001" spans="1:7" x14ac:dyDescent="0.25">
      <c r="A19001" s="21" t="s">
        <v>2119</v>
      </c>
      <c r="B19001" s="25">
        <v>43619</v>
      </c>
      <c r="C19001" s="69" t="s">
        <v>1015</v>
      </c>
      <c r="D19001" s="69" t="s">
        <v>1066</v>
      </c>
      <c r="E19001" s="26">
        <v>350</v>
      </c>
      <c r="G19001" s="69" t="s">
        <v>2121</v>
      </c>
    </row>
    <row r="19002" spans="1:7" x14ac:dyDescent="0.25">
      <c r="A19002" s="21" t="s">
        <v>2119</v>
      </c>
      <c r="B19002" s="25">
        <v>43619</v>
      </c>
      <c r="C19002" s="69" t="s">
        <v>21</v>
      </c>
      <c r="D19002" s="69" t="s">
        <v>40</v>
      </c>
      <c r="E19002" s="26">
        <v>3355</v>
      </c>
      <c r="G19002" s="69" t="s">
        <v>6361</v>
      </c>
    </row>
    <row r="19003" spans="1:7" x14ac:dyDescent="0.25">
      <c r="A19003" s="21" t="s">
        <v>2119</v>
      </c>
      <c r="B19003" s="25">
        <v>43619</v>
      </c>
      <c r="C19003" s="69" t="s">
        <v>21</v>
      </c>
      <c r="D19003" s="69" t="s">
        <v>40</v>
      </c>
      <c r="E19003" s="26">
        <v>4365</v>
      </c>
      <c r="G19003" s="69" t="s">
        <v>6149</v>
      </c>
    </row>
    <row r="19004" spans="1:7" x14ac:dyDescent="0.25">
      <c r="A19004" s="21" t="s">
        <v>2119</v>
      </c>
      <c r="B19004" s="25">
        <v>43619</v>
      </c>
      <c r="C19004" s="69" t="s">
        <v>21</v>
      </c>
      <c r="D19004" s="69" t="s">
        <v>40</v>
      </c>
      <c r="E19004" s="26">
        <v>535</v>
      </c>
      <c r="G19004" s="69" t="s">
        <v>19</v>
      </c>
    </row>
    <row r="19005" spans="1:7" x14ac:dyDescent="0.25">
      <c r="A19005" s="21" t="s">
        <v>2119</v>
      </c>
      <c r="B19005" s="25">
        <v>43619</v>
      </c>
      <c r="C19005" s="69" t="s">
        <v>21</v>
      </c>
      <c r="D19005" s="69" t="s">
        <v>40</v>
      </c>
      <c r="E19005" s="26">
        <v>180</v>
      </c>
      <c r="G19005" s="69" t="s">
        <v>5698</v>
      </c>
    </row>
    <row r="19006" spans="1:7" x14ac:dyDescent="0.25">
      <c r="A19006" s="21" t="s">
        <v>2119</v>
      </c>
      <c r="B19006" s="25">
        <v>43619</v>
      </c>
      <c r="C19006" s="69" t="s">
        <v>21</v>
      </c>
      <c r="D19006" s="69" t="s">
        <v>40</v>
      </c>
      <c r="E19006" s="26">
        <v>280</v>
      </c>
      <c r="G19006" s="69" t="s">
        <v>111</v>
      </c>
    </row>
    <row r="19007" spans="1:7" x14ac:dyDescent="0.25">
      <c r="A19007" s="21" t="s">
        <v>2119</v>
      </c>
      <c r="B19007" s="25">
        <v>43619</v>
      </c>
      <c r="C19007" s="69" t="s">
        <v>21</v>
      </c>
      <c r="D19007" s="69" t="s">
        <v>1419</v>
      </c>
      <c r="E19007" s="26">
        <v>3800</v>
      </c>
      <c r="G19007" s="69" t="s">
        <v>5698</v>
      </c>
    </row>
    <row r="19008" spans="1:7" x14ac:dyDescent="0.25">
      <c r="A19008" s="21" t="s">
        <v>2119</v>
      </c>
      <c r="B19008" s="25">
        <v>43619</v>
      </c>
      <c r="C19008" s="69" t="s">
        <v>21</v>
      </c>
      <c r="D19008" s="69" t="s">
        <v>65</v>
      </c>
      <c r="E19008" s="26">
        <v>21759.5</v>
      </c>
      <c r="G19008" s="69" t="s">
        <v>6345</v>
      </c>
    </row>
    <row r="19009" spans="1:7" x14ac:dyDescent="0.25">
      <c r="A19009" s="21" t="s">
        <v>2119</v>
      </c>
      <c r="B19009" s="25">
        <v>43619</v>
      </c>
      <c r="C19009" s="69" t="s">
        <v>21</v>
      </c>
      <c r="D19009" s="69" t="s">
        <v>961</v>
      </c>
      <c r="E19009" s="26">
        <v>175</v>
      </c>
      <c r="G19009" s="69" t="s">
        <v>326</v>
      </c>
    </row>
    <row r="19010" spans="1:7" x14ac:dyDescent="0.25">
      <c r="A19010" s="21" t="s">
        <v>2119</v>
      </c>
      <c r="B19010" s="25">
        <v>43619</v>
      </c>
      <c r="C19010" s="69" t="s">
        <v>21</v>
      </c>
      <c r="D19010" s="69" t="s">
        <v>961</v>
      </c>
      <c r="E19010" s="26">
        <v>1750</v>
      </c>
      <c r="G19010" s="69" t="s">
        <v>1603</v>
      </c>
    </row>
    <row r="19011" spans="1:7" x14ac:dyDescent="0.25">
      <c r="A19011" s="21" t="s">
        <v>2119</v>
      </c>
      <c r="B19011" s="25">
        <v>43619</v>
      </c>
      <c r="C19011" s="69" t="s">
        <v>21</v>
      </c>
      <c r="D19011" s="69" t="s">
        <v>46</v>
      </c>
      <c r="E19011" s="26">
        <v>2300</v>
      </c>
      <c r="G19011" s="69" t="s">
        <v>6324</v>
      </c>
    </row>
    <row r="19012" spans="1:7" x14ac:dyDescent="0.25">
      <c r="A19012" s="21" t="s">
        <v>2119</v>
      </c>
      <c r="B19012" s="1">
        <v>43620</v>
      </c>
      <c r="C19012" t="s">
        <v>1230</v>
      </c>
      <c r="D19012" t="s">
        <v>6373</v>
      </c>
      <c r="E19012"/>
      <c r="F19012" s="9">
        <v>348.29</v>
      </c>
      <c r="G19012" t="s">
        <v>5698</v>
      </c>
    </row>
    <row r="19013" spans="1:7" x14ac:dyDescent="0.25">
      <c r="A19013" s="21" t="s">
        <v>2119</v>
      </c>
      <c r="B19013" s="1">
        <v>43620</v>
      </c>
      <c r="C19013" t="s">
        <v>1230</v>
      </c>
      <c r="D19013" t="s">
        <v>6374</v>
      </c>
      <c r="E19013"/>
      <c r="F19013" s="9">
        <v>1138.73</v>
      </c>
      <c r="G19013" t="s">
        <v>6313</v>
      </c>
    </row>
    <row r="19014" spans="1:7" x14ac:dyDescent="0.25">
      <c r="A19014" s="21" t="s">
        <v>2119</v>
      </c>
      <c r="B19014" s="1">
        <v>43620</v>
      </c>
      <c r="C19014" t="s">
        <v>1230</v>
      </c>
      <c r="D19014" t="s">
        <v>6375</v>
      </c>
      <c r="E19014"/>
      <c r="F19014" s="9">
        <v>146.34</v>
      </c>
      <c r="G19014" t="s">
        <v>6149</v>
      </c>
    </row>
    <row r="19015" spans="1:7" x14ac:dyDescent="0.25">
      <c r="A19015" s="21" t="s">
        <v>2119</v>
      </c>
      <c r="B19015" s="1">
        <v>43620</v>
      </c>
      <c r="C19015">
        <v>3014551503</v>
      </c>
      <c r="D19015" t="s">
        <v>6376</v>
      </c>
      <c r="E19015"/>
      <c r="F19015" s="9">
        <v>206.15</v>
      </c>
      <c r="G19015" t="s">
        <v>6183</v>
      </c>
    </row>
    <row r="19016" spans="1:7" x14ac:dyDescent="0.25">
      <c r="A19016" s="69" t="s">
        <v>2119</v>
      </c>
      <c r="B19016" s="1">
        <v>43620</v>
      </c>
      <c r="C19016" t="s">
        <v>1230</v>
      </c>
      <c r="D19016" t="s">
        <v>6377</v>
      </c>
      <c r="E19016"/>
      <c r="F19016" s="9">
        <v>334.75</v>
      </c>
      <c r="G19016" t="s">
        <v>6244</v>
      </c>
    </row>
    <row r="19017" spans="1:7" x14ac:dyDescent="0.25">
      <c r="A19017" s="21" t="s">
        <v>2119</v>
      </c>
      <c r="B19017" s="25">
        <v>43620</v>
      </c>
      <c r="C19017" s="69" t="s">
        <v>1230</v>
      </c>
      <c r="D19017" s="69" t="s">
        <v>216</v>
      </c>
      <c r="F19017" s="26">
        <v>51.35</v>
      </c>
      <c r="G19017" s="69" t="s">
        <v>6149</v>
      </c>
    </row>
    <row r="19018" spans="1:7" x14ac:dyDescent="0.25">
      <c r="A19018" s="21" t="s">
        <v>2119</v>
      </c>
      <c r="B19018" s="25">
        <v>43620</v>
      </c>
      <c r="C19018" s="69" t="s">
        <v>1230</v>
      </c>
      <c r="D19018" s="69" t="s">
        <v>216</v>
      </c>
      <c r="F19018" s="26">
        <v>159.34</v>
      </c>
      <c r="G19018" s="69" t="s">
        <v>6361</v>
      </c>
    </row>
    <row r="19019" spans="1:7" x14ac:dyDescent="0.25">
      <c r="A19019" s="21" t="s">
        <v>2119</v>
      </c>
      <c r="B19019" s="25">
        <v>43620</v>
      </c>
      <c r="C19019" s="69" t="s">
        <v>1230</v>
      </c>
      <c r="D19019" s="69" t="s">
        <v>1112</v>
      </c>
      <c r="F19019" s="26">
        <v>219.97</v>
      </c>
      <c r="G19019" s="69" t="s">
        <v>2734</v>
      </c>
    </row>
    <row r="19020" spans="1:7" x14ac:dyDescent="0.25">
      <c r="A19020" s="21" t="s">
        <v>2119</v>
      </c>
      <c r="B19020" s="25">
        <v>43620</v>
      </c>
      <c r="C19020" s="69" t="s">
        <v>1015</v>
      </c>
      <c r="D19020" s="69" t="s">
        <v>6475</v>
      </c>
      <c r="E19020" s="26">
        <v>40</v>
      </c>
      <c r="G19020" s="69" t="s">
        <v>2121</v>
      </c>
    </row>
    <row r="19021" spans="1:7" x14ac:dyDescent="0.25">
      <c r="A19021" s="21" t="s">
        <v>2119</v>
      </c>
      <c r="B19021" s="25">
        <v>43620</v>
      </c>
      <c r="C19021" s="69" t="s">
        <v>1015</v>
      </c>
      <c r="D19021" s="69" t="s">
        <v>1216</v>
      </c>
      <c r="E19021" s="26">
        <v>60</v>
      </c>
      <c r="G19021" s="69" t="s">
        <v>2734</v>
      </c>
    </row>
    <row r="19022" spans="1:7" x14ac:dyDescent="0.25">
      <c r="A19022" s="21" t="s">
        <v>2119</v>
      </c>
      <c r="B19022" s="1">
        <v>43621</v>
      </c>
      <c r="C19022" t="s">
        <v>1230</v>
      </c>
      <c r="D19022" t="s">
        <v>6378</v>
      </c>
      <c r="E19022"/>
      <c r="F19022" s="9">
        <v>312.45999999999998</v>
      </c>
      <c r="G19022" t="s">
        <v>5698</v>
      </c>
    </row>
    <row r="19023" spans="1:7" x14ac:dyDescent="0.25">
      <c r="A19023" s="21" t="s">
        <v>2119</v>
      </c>
      <c r="B19023" s="1">
        <v>43621</v>
      </c>
      <c r="C19023" t="s">
        <v>6</v>
      </c>
      <c r="D19023" t="s">
        <v>6379</v>
      </c>
      <c r="E19023"/>
      <c r="F19023" s="9">
        <v>28.62</v>
      </c>
      <c r="G19023" t="s">
        <v>19</v>
      </c>
    </row>
    <row r="19024" spans="1:7" x14ac:dyDescent="0.25">
      <c r="A19024" s="21" t="s">
        <v>2119</v>
      </c>
      <c r="B19024" s="1">
        <v>43621</v>
      </c>
      <c r="C19024">
        <v>3014551503</v>
      </c>
      <c r="D19024" t="s">
        <v>6380</v>
      </c>
      <c r="E19024"/>
      <c r="F19024" s="9">
        <v>332.45</v>
      </c>
      <c r="G19024" t="s">
        <v>6183</v>
      </c>
    </row>
    <row r="19025" spans="1:7" x14ac:dyDescent="0.25">
      <c r="A19025" s="21" t="s">
        <v>2119</v>
      </c>
      <c r="B19025" s="1">
        <v>43621</v>
      </c>
      <c r="C19025" t="s">
        <v>1230</v>
      </c>
      <c r="D19025" t="s">
        <v>6381</v>
      </c>
      <c r="E19025"/>
      <c r="F19025" s="9">
        <v>124.08</v>
      </c>
      <c r="G19025" t="s">
        <v>6313</v>
      </c>
    </row>
    <row r="19026" spans="1:7" x14ac:dyDescent="0.25">
      <c r="A19026" s="21" t="s">
        <v>2119</v>
      </c>
      <c r="B19026" s="1">
        <v>43621</v>
      </c>
      <c r="C19026" t="s">
        <v>1230</v>
      </c>
      <c r="D19026" t="s">
        <v>6382</v>
      </c>
      <c r="E19026"/>
      <c r="F19026" s="9">
        <v>2377.7399999999998</v>
      </c>
      <c r="G19026" t="s">
        <v>6324</v>
      </c>
    </row>
    <row r="19027" spans="1:7" x14ac:dyDescent="0.25">
      <c r="A19027" s="21" t="s">
        <v>2119</v>
      </c>
      <c r="B19027" s="1">
        <v>43621</v>
      </c>
      <c r="C19027" t="s">
        <v>6</v>
      </c>
      <c r="D19027"/>
      <c r="E19027"/>
      <c r="F19027" s="9">
        <v>34.76</v>
      </c>
      <c r="G19027" t="s">
        <v>2734</v>
      </c>
    </row>
    <row r="19028" spans="1:7" x14ac:dyDescent="0.25">
      <c r="A19028" s="21" t="s">
        <v>2119</v>
      </c>
      <c r="B19028" s="1">
        <v>43621</v>
      </c>
      <c r="C19028" t="s">
        <v>1230</v>
      </c>
      <c r="D19028" t="s">
        <v>6383</v>
      </c>
      <c r="E19028"/>
      <c r="F19028" s="9">
        <v>1931.79</v>
      </c>
      <c r="G19028" t="s">
        <v>5698</v>
      </c>
    </row>
    <row r="19029" spans="1:7" x14ac:dyDescent="0.25">
      <c r="A19029" s="21" t="s">
        <v>2119</v>
      </c>
      <c r="B19029" s="1">
        <v>43622</v>
      </c>
      <c r="C19029">
        <v>3014551503</v>
      </c>
      <c r="D19029" t="s">
        <v>6384</v>
      </c>
      <c r="E19029"/>
      <c r="F19029" s="9">
        <v>388.3</v>
      </c>
      <c r="G19029" t="s">
        <v>6183</v>
      </c>
    </row>
    <row r="19030" spans="1:7" x14ac:dyDescent="0.25">
      <c r="A19030" s="21" t="s">
        <v>2119</v>
      </c>
      <c r="B19030" s="1">
        <v>43622</v>
      </c>
      <c r="C19030" t="s">
        <v>1230</v>
      </c>
      <c r="D19030" t="s">
        <v>6385</v>
      </c>
      <c r="E19030"/>
      <c r="F19030" s="9">
        <v>491.03</v>
      </c>
      <c r="G19030" t="s">
        <v>5698</v>
      </c>
    </row>
    <row r="19031" spans="1:7" x14ac:dyDescent="0.25">
      <c r="A19031" s="21" t="s">
        <v>2119</v>
      </c>
      <c r="B19031" s="1">
        <v>43622</v>
      </c>
      <c r="C19031" t="s">
        <v>1230</v>
      </c>
      <c r="D19031" t="s">
        <v>6386</v>
      </c>
      <c r="E19031"/>
      <c r="F19031" s="9">
        <v>318.33</v>
      </c>
      <c r="G19031" t="s">
        <v>6324</v>
      </c>
    </row>
    <row r="19032" spans="1:7" x14ac:dyDescent="0.25">
      <c r="A19032" s="21" t="s">
        <v>2119</v>
      </c>
      <c r="B19032" s="1">
        <v>43622</v>
      </c>
      <c r="C19032" t="s">
        <v>1230</v>
      </c>
      <c r="D19032" t="s">
        <v>6387</v>
      </c>
      <c r="E19032"/>
      <c r="F19032" s="9">
        <v>99.3</v>
      </c>
      <c r="G19032" t="s">
        <v>6345</v>
      </c>
    </row>
    <row r="19033" spans="1:7" x14ac:dyDescent="0.25">
      <c r="A19033" s="21" t="s">
        <v>2119</v>
      </c>
      <c r="B19033" s="25">
        <v>43622</v>
      </c>
      <c r="C19033" s="69" t="s">
        <v>21</v>
      </c>
      <c r="D19033" s="69" t="s">
        <v>2675</v>
      </c>
      <c r="E19033" s="26">
        <v>3000</v>
      </c>
      <c r="G19033" s="69" t="s">
        <v>6149</v>
      </c>
    </row>
    <row r="19034" spans="1:7" x14ac:dyDescent="0.25">
      <c r="A19034" s="21" t="s">
        <v>2119</v>
      </c>
      <c r="B19034" s="1">
        <v>43623</v>
      </c>
      <c r="C19034">
        <v>3014551503</v>
      </c>
      <c r="D19034" t="s">
        <v>6388</v>
      </c>
      <c r="E19034"/>
      <c r="F19034" s="9">
        <v>1050.4000000000001</v>
      </c>
      <c r="G19034" t="s">
        <v>6389</v>
      </c>
    </row>
    <row r="19035" spans="1:7" x14ac:dyDescent="0.25">
      <c r="A19035" s="21" t="s">
        <v>2119</v>
      </c>
      <c r="B19035" s="1">
        <v>43623</v>
      </c>
      <c r="C19035" t="s">
        <v>1230</v>
      </c>
      <c r="D19035" t="s">
        <v>6277</v>
      </c>
      <c r="E19035"/>
      <c r="F19035" s="9">
        <v>841.63</v>
      </c>
      <c r="G19035" t="s">
        <v>6244</v>
      </c>
    </row>
    <row r="19036" spans="1:7" x14ac:dyDescent="0.25">
      <c r="A19036" s="21" t="s">
        <v>2119</v>
      </c>
      <c r="B19036" s="1">
        <v>43623</v>
      </c>
      <c r="C19036" t="s">
        <v>1230</v>
      </c>
      <c r="D19036" t="s">
        <v>6240</v>
      </c>
      <c r="E19036"/>
      <c r="F19036" s="9">
        <v>398.72</v>
      </c>
      <c r="G19036" t="s">
        <v>6244</v>
      </c>
    </row>
    <row r="19037" spans="1:7" x14ac:dyDescent="0.25">
      <c r="A19037" s="21" t="s">
        <v>2119</v>
      </c>
      <c r="B19037" s="1">
        <v>43623</v>
      </c>
      <c r="C19037" t="s">
        <v>1230</v>
      </c>
      <c r="D19037" t="s">
        <v>6249</v>
      </c>
      <c r="E19037"/>
      <c r="F19037" s="9">
        <v>117.51</v>
      </c>
      <c r="G19037" t="s">
        <v>6244</v>
      </c>
    </row>
    <row r="19038" spans="1:7" x14ac:dyDescent="0.25">
      <c r="A19038" s="21" t="s">
        <v>2119</v>
      </c>
      <c r="B19038" s="1">
        <v>43623</v>
      </c>
      <c r="C19038" t="s">
        <v>1230</v>
      </c>
      <c r="D19038" t="s">
        <v>6308</v>
      </c>
      <c r="E19038"/>
      <c r="F19038" s="9">
        <v>323.01</v>
      </c>
      <c r="G19038" t="s">
        <v>6244</v>
      </c>
    </row>
    <row r="19039" spans="1:7" x14ac:dyDescent="0.25">
      <c r="A19039" s="21" t="s">
        <v>2119</v>
      </c>
      <c r="B19039" s="1">
        <v>43623</v>
      </c>
      <c r="C19039" t="s">
        <v>1230</v>
      </c>
      <c r="D19039" t="s">
        <v>6341</v>
      </c>
      <c r="E19039"/>
      <c r="F19039" s="9">
        <v>347.06</v>
      </c>
      <c r="G19039" t="s">
        <v>6244</v>
      </c>
    </row>
    <row r="19040" spans="1:7" x14ac:dyDescent="0.25">
      <c r="A19040" s="21" t="s">
        <v>2119</v>
      </c>
      <c r="B19040" s="1">
        <v>43623</v>
      </c>
      <c r="C19040" t="s">
        <v>1230</v>
      </c>
      <c r="D19040" t="s">
        <v>6383</v>
      </c>
      <c r="E19040"/>
      <c r="F19040" s="9">
        <v>1931.79</v>
      </c>
      <c r="G19040" t="s">
        <v>5698</v>
      </c>
    </row>
    <row r="19041" spans="1:7" x14ac:dyDescent="0.25">
      <c r="A19041" s="21" t="s">
        <v>2119</v>
      </c>
      <c r="B19041" s="1">
        <v>43623</v>
      </c>
      <c r="C19041" t="s">
        <v>1230</v>
      </c>
      <c r="D19041" t="s">
        <v>6385</v>
      </c>
      <c r="E19041"/>
      <c r="F19041" s="9">
        <v>491.03</v>
      </c>
      <c r="G19041" t="s">
        <v>5698</v>
      </c>
    </row>
    <row r="19042" spans="1:7" x14ac:dyDescent="0.25">
      <c r="A19042" s="21" t="s">
        <v>2119</v>
      </c>
      <c r="B19042" s="1">
        <v>43623</v>
      </c>
      <c r="C19042" t="s">
        <v>1230</v>
      </c>
      <c r="D19042" t="s">
        <v>6256</v>
      </c>
      <c r="E19042"/>
      <c r="F19042" s="9">
        <v>2546.91</v>
      </c>
      <c r="G19042" t="s">
        <v>5698</v>
      </c>
    </row>
    <row r="19043" spans="1:7" x14ac:dyDescent="0.25">
      <c r="A19043" s="21" t="s">
        <v>2119</v>
      </c>
      <c r="B19043" s="1">
        <v>43623</v>
      </c>
      <c r="C19043" t="s">
        <v>1230</v>
      </c>
      <c r="D19043" t="s">
        <v>6273</v>
      </c>
      <c r="E19043"/>
      <c r="F19043" s="9">
        <v>523.84</v>
      </c>
      <c r="G19043" t="s">
        <v>5698</v>
      </c>
    </row>
    <row r="19044" spans="1:7" x14ac:dyDescent="0.25">
      <c r="A19044" s="21" t="s">
        <v>2119</v>
      </c>
      <c r="B19044" s="1">
        <v>43623</v>
      </c>
      <c r="C19044" t="s">
        <v>1230</v>
      </c>
      <c r="D19044" t="s">
        <v>6390</v>
      </c>
      <c r="E19044"/>
      <c r="F19044" s="9">
        <v>597.57000000000005</v>
      </c>
      <c r="G19044" t="s">
        <v>6324</v>
      </c>
    </row>
    <row r="19045" spans="1:7" x14ac:dyDescent="0.25">
      <c r="A19045" s="21" t="s">
        <v>2119</v>
      </c>
      <c r="B19045" s="1">
        <v>43623</v>
      </c>
      <c r="C19045" t="s">
        <v>1230</v>
      </c>
      <c r="D19045" t="s">
        <v>6391</v>
      </c>
      <c r="E19045"/>
      <c r="F19045" s="9">
        <v>329</v>
      </c>
      <c r="G19045" t="s">
        <v>6324</v>
      </c>
    </row>
    <row r="19046" spans="1:7" x14ac:dyDescent="0.25">
      <c r="A19046" s="21" t="s">
        <v>2119</v>
      </c>
      <c r="B19046" s="1">
        <v>43623</v>
      </c>
      <c r="C19046">
        <v>3014551503</v>
      </c>
      <c r="D19046" t="s">
        <v>6392</v>
      </c>
      <c r="E19046"/>
      <c r="F19046" s="9">
        <v>86.41</v>
      </c>
      <c r="G19046" t="s">
        <v>6183</v>
      </c>
    </row>
    <row r="19047" spans="1:7" x14ac:dyDescent="0.25">
      <c r="A19047" s="21" t="s">
        <v>2119</v>
      </c>
      <c r="B19047" s="1">
        <v>43623</v>
      </c>
      <c r="C19047" t="s">
        <v>1230</v>
      </c>
      <c r="D19047" t="s">
        <v>6393</v>
      </c>
      <c r="E19047"/>
      <c r="F19047" s="9">
        <v>193.92</v>
      </c>
      <c r="G19047" t="s">
        <v>6324</v>
      </c>
    </row>
    <row r="19048" spans="1:7" x14ac:dyDescent="0.25">
      <c r="A19048" s="21" t="s">
        <v>2119</v>
      </c>
      <c r="B19048" s="1">
        <v>43623</v>
      </c>
      <c r="C19048" t="s">
        <v>1230</v>
      </c>
      <c r="D19048" t="s">
        <v>6394</v>
      </c>
      <c r="E19048"/>
      <c r="F19048" s="9">
        <v>434.82</v>
      </c>
      <c r="G19048" t="s">
        <v>5698</v>
      </c>
    </row>
    <row r="19049" spans="1:7" x14ac:dyDescent="0.25">
      <c r="A19049" s="21" t="s">
        <v>2119</v>
      </c>
      <c r="B19049" s="1">
        <v>43623</v>
      </c>
      <c r="C19049" t="s">
        <v>6</v>
      </c>
      <c r="D19049" t="s">
        <v>6395</v>
      </c>
      <c r="E19049"/>
      <c r="F19049" s="9">
        <v>87.83</v>
      </c>
      <c r="G19049" t="s">
        <v>19</v>
      </c>
    </row>
    <row r="19050" spans="1:7" x14ac:dyDescent="0.25">
      <c r="A19050" s="21" t="s">
        <v>2119</v>
      </c>
      <c r="B19050" s="25">
        <v>43623</v>
      </c>
      <c r="C19050" s="69" t="s">
        <v>1230</v>
      </c>
      <c r="D19050" s="69" t="s">
        <v>1112</v>
      </c>
      <c r="F19050" s="26">
        <v>68.5</v>
      </c>
      <c r="G19050" s="69" t="s">
        <v>6474</v>
      </c>
    </row>
    <row r="19051" spans="1:7" x14ac:dyDescent="0.25">
      <c r="A19051" s="21" t="s">
        <v>2119</v>
      </c>
      <c r="B19051" s="25">
        <v>43623</v>
      </c>
      <c r="C19051" s="69" t="s">
        <v>1015</v>
      </c>
      <c r="D19051" s="69" t="s">
        <v>6476</v>
      </c>
      <c r="E19051" s="26">
        <v>350</v>
      </c>
      <c r="G19051" s="69" t="s">
        <v>2734</v>
      </c>
    </row>
    <row r="19052" spans="1:7" x14ac:dyDescent="0.25">
      <c r="A19052" s="21" t="s">
        <v>2119</v>
      </c>
      <c r="B19052" s="25">
        <v>43623</v>
      </c>
      <c r="C19052" s="69" t="s">
        <v>1015</v>
      </c>
      <c r="D19052" s="69" t="s">
        <v>2675</v>
      </c>
      <c r="E19052" s="26">
        <v>600</v>
      </c>
      <c r="G19052" s="69" t="s">
        <v>4805</v>
      </c>
    </row>
    <row r="19053" spans="1:7" x14ac:dyDescent="0.25">
      <c r="A19053" s="21" t="s">
        <v>2119</v>
      </c>
      <c r="B19053" s="25">
        <v>43623</v>
      </c>
      <c r="C19053" s="69" t="s">
        <v>21</v>
      </c>
      <c r="D19053" s="69" t="s">
        <v>255</v>
      </c>
      <c r="E19053" s="26">
        <v>2000</v>
      </c>
      <c r="G19053" s="69" t="s">
        <v>5698</v>
      </c>
    </row>
    <row r="19054" spans="1:7" x14ac:dyDescent="0.25">
      <c r="A19054" s="21" t="s">
        <v>2119</v>
      </c>
      <c r="B19054" s="25">
        <v>43623</v>
      </c>
      <c r="C19054" s="69" t="s">
        <v>21</v>
      </c>
      <c r="D19054" s="69" t="s">
        <v>255</v>
      </c>
      <c r="E19054" s="26">
        <v>2500</v>
      </c>
      <c r="G19054" s="69" t="s">
        <v>6149</v>
      </c>
    </row>
    <row r="19055" spans="1:7" x14ac:dyDescent="0.25">
      <c r="A19055" s="21" t="s">
        <v>2119</v>
      </c>
      <c r="B19055" s="25">
        <v>43623</v>
      </c>
      <c r="C19055" s="69" t="s">
        <v>21</v>
      </c>
      <c r="D19055" s="69" t="s">
        <v>255</v>
      </c>
      <c r="E19055" s="26">
        <v>600</v>
      </c>
      <c r="G19055" s="69" t="s">
        <v>200</v>
      </c>
    </row>
    <row r="19056" spans="1:7" x14ac:dyDescent="0.25">
      <c r="A19056" s="21" t="s">
        <v>2119</v>
      </c>
      <c r="B19056" s="25">
        <v>43623</v>
      </c>
      <c r="C19056" s="69" t="s">
        <v>21</v>
      </c>
      <c r="D19056" s="69" t="s">
        <v>6067</v>
      </c>
      <c r="E19056" s="26">
        <v>1600</v>
      </c>
      <c r="G19056" s="69" t="s">
        <v>6149</v>
      </c>
    </row>
    <row r="19057" spans="1:7" x14ac:dyDescent="0.25">
      <c r="A19057" s="21" t="s">
        <v>2119</v>
      </c>
      <c r="B19057" s="25">
        <v>43623</v>
      </c>
      <c r="C19057" s="69" t="s">
        <v>21</v>
      </c>
      <c r="D19057" s="69" t="s">
        <v>4808</v>
      </c>
      <c r="E19057" s="26">
        <v>3510</v>
      </c>
      <c r="G19057" s="69" t="s">
        <v>5870</v>
      </c>
    </row>
    <row r="19058" spans="1:7" x14ac:dyDescent="0.25">
      <c r="A19058" s="21" t="s">
        <v>2119</v>
      </c>
      <c r="B19058" s="25">
        <v>43623</v>
      </c>
      <c r="C19058" s="69" t="s">
        <v>21</v>
      </c>
      <c r="D19058" s="69" t="s">
        <v>4808</v>
      </c>
      <c r="E19058" s="26">
        <v>2520</v>
      </c>
      <c r="G19058" s="69" t="s">
        <v>5618</v>
      </c>
    </row>
    <row r="19059" spans="1:7" x14ac:dyDescent="0.25">
      <c r="A19059" s="21" t="s">
        <v>2119</v>
      </c>
      <c r="B19059" s="25">
        <v>43623</v>
      </c>
      <c r="C19059" s="69" t="s">
        <v>21</v>
      </c>
      <c r="D19059" s="69" t="s">
        <v>4808</v>
      </c>
      <c r="E19059" s="26">
        <v>920</v>
      </c>
      <c r="G19059" s="69" t="s">
        <v>5999</v>
      </c>
    </row>
    <row r="19060" spans="1:7" x14ac:dyDescent="0.25">
      <c r="A19060" s="21" t="s">
        <v>2119</v>
      </c>
      <c r="B19060" s="25">
        <v>43623</v>
      </c>
      <c r="C19060" s="69" t="s">
        <v>21</v>
      </c>
      <c r="D19060" s="69" t="s">
        <v>4808</v>
      </c>
      <c r="E19060" s="26">
        <v>1400</v>
      </c>
      <c r="G19060" s="69" t="s">
        <v>5705</v>
      </c>
    </row>
    <row r="19061" spans="1:7" x14ac:dyDescent="0.25">
      <c r="A19061" s="21" t="s">
        <v>2119</v>
      </c>
      <c r="B19061" s="25">
        <v>43623</v>
      </c>
      <c r="C19061" s="69" t="s">
        <v>21</v>
      </c>
      <c r="D19061" s="69" t="s">
        <v>4808</v>
      </c>
      <c r="E19061" s="26">
        <v>5625</v>
      </c>
      <c r="G19061" s="69" t="s">
        <v>5819</v>
      </c>
    </row>
    <row r="19062" spans="1:7" x14ac:dyDescent="0.25">
      <c r="A19062" s="21" t="s">
        <v>2119</v>
      </c>
      <c r="B19062" s="25">
        <v>43623</v>
      </c>
      <c r="C19062" s="69" t="s">
        <v>21</v>
      </c>
      <c r="D19062" s="69" t="s">
        <v>4808</v>
      </c>
      <c r="E19062" s="26">
        <v>760</v>
      </c>
      <c r="G19062" s="69" t="s">
        <v>5871</v>
      </c>
    </row>
    <row r="19063" spans="1:7" x14ac:dyDescent="0.25">
      <c r="A19063" s="21" t="s">
        <v>2119</v>
      </c>
      <c r="B19063" s="25">
        <v>43623</v>
      </c>
      <c r="C19063" s="69" t="s">
        <v>21</v>
      </c>
      <c r="D19063" s="69" t="s">
        <v>4808</v>
      </c>
      <c r="E19063" s="26">
        <v>1200</v>
      </c>
      <c r="G19063" s="69" t="s">
        <v>5696</v>
      </c>
    </row>
    <row r="19064" spans="1:7" x14ac:dyDescent="0.25">
      <c r="A19064" s="21" t="s">
        <v>2119</v>
      </c>
      <c r="B19064" s="1">
        <v>43624</v>
      </c>
      <c r="C19064" t="s">
        <v>1230</v>
      </c>
      <c r="D19064" t="s">
        <v>6396</v>
      </c>
      <c r="E19064"/>
      <c r="F19064" s="9">
        <v>171.69</v>
      </c>
      <c r="G19064" t="s">
        <v>1004</v>
      </c>
    </row>
    <row r="19065" spans="1:7" x14ac:dyDescent="0.25">
      <c r="A19065" s="21" t="s">
        <v>2119</v>
      </c>
      <c r="B19065" s="25">
        <v>43624</v>
      </c>
      <c r="C19065" s="69" t="s">
        <v>1230</v>
      </c>
      <c r="D19065" s="69" t="s">
        <v>3709</v>
      </c>
      <c r="F19065" s="26">
        <v>478.17</v>
      </c>
      <c r="G19065" s="69" t="s">
        <v>160</v>
      </c>
    </row>
    <row r="19066" spans="1:7" x14ac:dyDescent="0.25">
      <c r="A19066" s="21" t="s">
        <v>2119</v>
      </c>
      <c r="B19066" s="1">
        <v>43626</v>
      </c>
      <c r="C19066" t="s">
        <v>1230</v>
      </c>
      <c r="D19066" t="s">
        <v>6397</v>
      </c>
      <c r="E19066"/>
      <c r="F19066" s="9">
        <v>927.48</v>
      </c>
      <c r="G19066" t="s">
        <v>6244</v>
      </c>
    </row>
    <row r="19067" spans="1:7" x14ac:dyDescent="0.25">
      <c r="A19067" s="21" t="s">
        <v>2119</v>
      </c>
      <c r="B19067" s="1">
        <v>43626</v>
      </c>
      <c r="C19067">
        <v>3014551503</v>
      </c>
      <c r="D19067" t="s">
        <v>6398</v>
      </c>
      <c r="E19067"/>
      <c r="F19067" s="9">
        <v>32.14</v>
      </c>
      <c r="G19067" t="s">
        <v>6183</v>
      </c>
    </row>
    <row r="19068" spans="1:7" x14ac:dyDescent="0.25">
      <c r="A19068" s="21" t="s">
        <v>2119</v>
      </c>
      <c r="B19068" s="1">
        <v>43626</v>
      </c>
      <c r="C19068" t="s">
        <v>1230</v>
      </c>
      <c r="D19068" t="s">
        <v>6399</v>
      </c>
      <c r="E19068"/>
      <c r="F19068" s="9">
        <v>329.41</v>
      </c>
      <c r="G19068" t="s">
        <v>6149</v>
      </c>
    </row>
    <row r="19069" spans="1:7" x14ac:dyDescent="0.25">
      <c r="A19069" s="21" t="s">
        <v>2119</v>
      </c>
      <c r="B19069" s="1">
        <v>43626</v>
      </c>
      <c r="C19069" t="s">
        <v>1230</v>
      </c>
      <c r="D19069" t="s">
        <v>6400</v>
      </c>
      <c r="E19069"/>
      <c r="F19069" s="9">
        <v>174</v>
      </c>
      <c r="G19069" t="s">
        <v>6324</v>
      </c>
    </row>
    <row r="19070" spans="1:7" x14ac:dyDescent="0.25">
      <c r="A19070" s="21" t="s">
        <v>2119</v>
      </c>
      <c r="B19070" s="1">
        <v>43626</v>
      </c>
      <c r="C19070" t="s">
        <v>1230</v>
      </c>
      <c r="D19070" t="s">
        <v>6401</v>
      </c>
      <c r="E19070"/>
      <c r="F19070" s="9">
        <v>1945.65</v>
      </c>
      <c r="G19070" t="s">
        <v>6324</v>
      </c>
    </row>
    <row r="19071" spans="1:7" x14ac:dyDescent="0.25">
      <c r="A19071" s="21" t="s">
        <v>2119</v>
      </c>
      <c r="B19071" s="25">
        <v>43626</v>
      </c>
      <c r="C19071" s="69" t="s">
        <v>1230</v>
      </c>
      <c r="D19071" s="69" t="s">
        <v>3709</v>
      </c>
      <c r="F19071" s="26">
        <v>54.16</v>
      </c>
      <c r="G19071" s="69" t="s">
        <v>6324</v>
      </c>
    </row>
    <row r="19072" spans="1:7" x14ac:dyDescent="0.25">
      <c r="A19072" s="21" t="s">
        <v>2119</v>
      </c>
      <c r="B19072" s="25">
        <v>43626</v>
      </c>
      <c r="C19072" s="69" t="s">
        <v>1230</v>
      </c>
      <c r="D19072" s="69" t="s">
        <v>3709</v>
      </c>
      <c r="F19072" s="26">
        <v>31.01</v>
      </c>
      <c r="G19072" s="69" t="s">
        <v>6324</v>
      </c>
    </row>
    <row r="19073" spans="1:7" x14ac:dyDescent="0.25">
      <c r="A19073" s="21" t="s">
        <v>2119</v>
      </c>
      <c r="B19073" s="25">
        <v>43626</v>
      </c>
      <c r="C19073" s="69" t="s">
        <v>1230</v>
      </c>
      <c r="D19073" s="69" t="s">
        <v>3709</v>
      </c>
      <c r="F19073" s="26">
        <v>73.430000000000007</v>
      </c>
      <c r="G19073" s="69" t="s">
        <v>160</v>
      </c>
    </row>
    <row r="19074" spans="1:7" x14ac:dyDescent="0.25">
      <c r="A19074" s="21" t="s">
        <v>2119</v>
      </c>
      <c r="B19074" s="25">
        <v>43626</v>
      </c>
      <c r="C19074" s="69" t="s">
        <v>1015</v>
      </c>
      <c r="D19074" s="69" t="s">
        <v>3002</v>
      </c>
      <c r="E19074" s="26">
        <v>400</v>
      </c>
      <c r="G19074" s="69" t="s">
        <v>2121</v>
      </c>
    </row>
    <row r="19075" spans="1:7" x14ac:dyDescent="0.25">
      <c r="A19075" s="21" t="s">
        <v>2119</v>
      </c>
      <c r="B19075" s="25">
        <v>43626</v>
      </c>
      <c r="C19075" s="69" t="s">
        <v>1015</v>
      </c>
      <c r="D19075" s="69" t="s">
        <v>1382</v>
      </c>
      <c r="E19075" s="26">
        <v>9700</v>
      </c>
      <c r="G19075" s="69" t="s">
        <v>6183</v>
      </c>
    </row>
    <row r="19076" spans="1:7" x14ac:dyDescent="0.25">
      <c r="A19076" s="21" t="s">
        <v>2119</v>
      </c>
      <c r="B19076" s="25">
        <v>43626</v>
      </c>
      <c r="C19076" s="69" t="s">
        <v>1015</v>
      </c>
      <c r="D19076" s="69" t="s">
        <v>40</v>
      </c>
      <c r="E19076" s="26">
        <v>3090</v>
      </c>
      <c r="G19076" s="69" t="s">
        <v>6149</v>
      </c>
    </row>
    <row r="19077" spans="1:7" x14ac:dyDescent="0.25">
      <c r="A19077" s="21" t="s">
        <v>2119</v>
      </c>
      <c r="B19077" s="25">
        <v>43626</v>
      </c>
      <c r="C19077" s="69" t="s">
        <v>1015</v>
      </c>
      <c r="D19077" s="69" t="s">
        <v>40</v>
      </c>
      <c r="E19077" s="26">
        <v>2785</v>
      </c>
      <c r="G19077" s="69" t="s">
        <v>6324</v>
      </c>
    </row>
    <row r="19078" spans="1:7" x14ac:dyDescent="0.25">
      <c r="A19078" s="21" t="s">
        <v>2119</v>
      </c>
      <c r="B19078" s="25">
        <v>43626</v>
      </c>
      <c r="C19078" s="69" t="s">
        <v>1015</v>
      </c>
      <c r="D19078" s="69" t="s">
        <v>40</v>
      </c>
      <c r="E19078" s="26">
        <v>2755</v>
      </c>
      <c r="G19078" s="69" t="s">
        <v>6361</v>
      </c>
    </row>
    <row r="19079" spans="1:7" x14ac:dyDescent="0.25">
      <c r="A19079" s="21" t="s">
        <v>2119</v>
      </c>
      <c r="B19079" s="25">
        <v>43626</v>
      </c>
      <c r="C19079" s="69" t="s">
        <v>1015</v>
      </c>
      <c r="D19079" s="69" t="s">
        <v>40</v>
      </c>
      <c r="E19079" s="26">
        <v>390</v>
      </c>
      <c r="G19079" s="69" t="s">
        <v>6474</v>
      </c>
    </row>
    <row r="19080" spans="1:7" x14ac:dyDescent="0.25">
      <c r="A19080" s="21" t="s">
        <v>2119</v>
      </c>
      <c r="B19080" s="25">
        <v>43626</v>
      </c>
      <c r="C19080" s="69" t="s">
        <v>1015</v>
      </c>
      <c r="D19080" s="69" t="s">
        <v>40</v>
      </c>
      <c r="E19080" s="26">
        <v>5700</v>
      </c>
      <c r="G19080" s="69" t="s">
        <v>5698</v>
      </c>
    </row>
    <row r="19081" spans="1:7" x14ac:dyDescent="0.25">
      <c r="A19081" s="21" t="s">
        <v>2119</v>
      </c>
      <c r="B19081" s="25">
        <v>43626</v>
      </c>
      <c r="C19081" s="69" t="s">
        <v>1015</v>
      </c>
      <c r="D19081" s="69" t="s">
        <v>1382</v>
      </c>
      <c r="E19081" s="26">
        <v>1800</v>
      </c>
      <c r="G19081" s="69" t="s">
        <v>6324</v>
      </c>
    </row>
    <row r="19082" spans="1:7" x14ac:dyDescent="0.25">
      <c r="A19082" s="21" t="s">
        <v>2119</v>
      </c>
      <c r="B19082" s="25">
        <v>43626</v>
      </c>
      <c r="C19082" s="69" t="s">
        <v>1015</v>
      </c>
      <c r="D19082" s="69" t="s">
        <v>1382</v>
      </c>
      <c r="E19082" s="26">
        <v>1200</v>
      </c>
      <c r="G19082" s="69" t="s">
        <v>6183</v>
      </c>
    </row>
    <row r="19083" spans="1:7" x14ac:dyDescent="0.25">
      <c r="A19083" s="21" t="s">
        <v>2119</v>
      </c>
      <c r="B19083" s="25">
        <v>43626</v>
      </c>
      <c r="C19083" s="69" t="s">
        <v>1015</v>
      </c>
      <c r="D19083" s="69" t="s">
        <v>4455</v>
      </c>
      <c r="E19083" s="26">
        <v>2000</v>
      </c>
      <c r="G19083" s="69" t="s">
        <v>6149</v>
      </c>
    </row>
    <row r="19084" spans="1:7" x14ac:dyDescent="0.25">
      <c r="A19084" s="21" t="s">
        <v>2119</v>
      </c>
      <c r="B19084" s="25">
        <v>43626</v>
      </c>
      <c r="C19084" s="69" t="s">
        <v>1015</v>
      </c>
      <c r="D19084" s="69" t="s">
        <v>528</v>
      </c>
      <c r="E19084" s="26">
        <v>3500</v>
      </c>
      <c r="G19084" s="69" t="s">
        <v>5698</v>
      </c>
    </row>
    <row r="19085" spans="1:7" x14ac:dyDescent="0.25">
      <c r="A19085" s="21" t="s">
        <v>2119</v>
      </c>
      <c r="B19085" s="25">
        <v>43626</v>
      </c>
      <c r="C19085" s="69" t="s">
        <v>1015</v>
      </c>
      <c r="D19085" s="69" t="s">
        <v>46</v>
      </c>
      <c r="E19085" s="26">
        <v>2300</v>
      </c>
      <c r="G19085" s="69" t="s">
        <v>6324</v>
      </c>
    </row>
    <row r="19086" spans="1:7" x14ac:dyDescent="0.25">
      <c r="A19086" s="21" t="s">
        <v>2119</v>
      </c>
      <c r="B19086" s="25">
        <v>43626</v>
      </c>
      <c r="C19086" s="69" t="s">
        <v>1015</v>
      </c>
      <c r="D19086" s="69" t="s">
        <v>553</v>
      </c>
      <c r="E19086" s="26">
        <v>1558</v>
      </c>
      <c r="G19086" s="69" t="s">
        <v>5698</v>
      </c>
    </row>
    <row r="19087" spans="1:7" x14ac:dyDescent="0.25">
      <c r="A19087" s="21" t="s">
        <v>2119</v>
      </c>
      <c r="B19087" s="25">
        <v>43626</v>
      </c>
      <c r="C19087" s="69" t="s">
        <v>21</v>
      </c>
      <c r="D19087" s="69" t="s">
        <v>40</v>
      </c>
      <c r="E19087" s="26">
        <v>3120</v>
      </c>
      <c r="G19087" s="69" t="s">
        <v>19</v>
      </c>
    </row>
    <row r="19088" spans="1:7" x14ac:dyDescent="0.25">
      <c r="A19088" s="21" t="s">
        <v>2119</v>
      </c>
      <c r="B19088" s="1">
        <v>43627</v>
      </c>
      <c r="C19088" t="s">
        <v>1230</v>
      </c>
      <c r="D19088" t="s">
        <v>6402</v>
      </c>
      <c r="E19088"/>
      <c r="F19088" s="9">
        <v>1276.6600000000001</v>
      </c>
      <c r="G19088" t="s">
        <v>6324</v>
      </c>
    </row>
    <row r="19089" spans="1:7" x14ac:dyDescent="0.25">
      <c r="A19089" s="21" t="s">
        <v>2119</v>
      </c>
      <c r="B19089" s="1">
        <v>43627</v>
      </c>
      <c r="C19089" t="s">
        <v>1230</v>
      </c>
      <c r="D19089" t="s">
        <v>6372</v>
      </c>
      <c r="E19089"/>
      <c r="F19089" s="9">
        <v>-26.8</v>
      </c>
      <c r="G19089" t="s">
        <v>6149</v>
      </c>
    </row>
    <row r="19090" spans="1:7" x14ac:dyDescent="0.25">
      <c r="A19090" s="21" t="s">
        <v>2119</v>
      </c>
      <c r="B19090" s="1">
        <v>43627</v>
      </c>
      <c r="C19090">
        <v>3014551503</v>
      </c>
      <c r="D19090" t="s">
        <v>6403</v>
      </c>
      <c r="E19090"/>
      <c r="F19090" s="9">
        <v>61.6</v>
      </c>
      <c r="G19090" t="s">
        <v>6183</v>
      </c>
    </row>
    <row r="19091" spans="1:7" x14ac:dyDescent="0.25">
      <c r="A19091" s="21" t="s">
        <v>2119</v>
      </c>
      <c r="B19091" s="1">
        <v>43627</v>
      </c>
      <c r="C19091" t="s">
        <v>1230</v>
      </c>
      <c r="D19091" t="s">
        <v>6404</v>
      </c>
      <c r="E19091"/>
      <c r="F19091" s="9">
        <v>409.83</v>
      </c>
      <c r="G19091" t="s">
        <v>5698</v>
      </c>
    </row>
    <row r="19092" spans="1:7" x14ac:dyDescent="0.25">
      <c r="A19092" s="21" t="s">
        <v>2119</v>
      </c>
      <c r="B19092" s="25">
        <v>43627</v>
      </c>
      <c r="C19092" s="69" t="s">
        <v>1230</v>
      </c>
      <c r="D19092" s="69" t="s">
        <v>216</v>
      </c>
      <c r="F19092" s="26">
        <v>49.92</v>
      </c>
      <c r="G19092" s="69" t="s">
        <v>6361</v>
      </c>
    </row>
    <row r="19093" spans="1:7" x14ac:dyDescent="0.25">
      <c r="A19093" s="21" t="s">
        <v>2119</v>
      </c>
      <c r="B19093" s="25">
        <v>43627</v>
      </c>
      <c r="C19093" s="69" t="s">
        <v>1015</v>
      </c>
      <c r="D19093" s="69" t="s">
        <v>1216</v>
      </c>
      <c r="E19093" s="26">
        <v>105</v>
      </c>
      <c r="G19093" s="69" t="s">
        <v>2121</v>
      </c>
    </row>
    <row r="19094" spans="1:7" x14ac:dyDescent="0.25">
      <c r="A19094" s="21" t="s">
        <v>2119</v>
      </c>
      <c r="B19094" s="25">
        <v>43627</v>
      </c>
      <c r="C19094" s="69" t="s">
        <v>1015</v>
      </c>
      <c r="D19094" s="69" t="s">
        <v>1173</v>
      </c>
      <c r="E19094" s="26">
        <v>1200</v>
      </c>
      <c r="G19094" s="69" t="s">
        <v>5698</v>
      </c>
    </row>
    <row r="19095" spans="1:7" x14ac:dyDescent="0.25">
      <c r="A19095" s="21" t="s">
        <v>2119</v>
      </c>
      <c r="B19095" s="25">
        <v>43627</v>
      </c>
      <c r="C19095" s="69" t="s">
        <v>1015</v>
      </c>
      <c r="D19095" s="69" t="s">
        <v>4455</v>
      </c>
      <c r="E19095" s="26">
        <v>4000</v>
      </c>
      <c r="G19095" s="69" t="s">
        <v>5698</v>
      </c>
    </row>
    <row r="19096" spans="1:7" x14ac:dyDescent="0.25">
      <c r="A19096" s="21" t="s">
        <v>2119</v>
      </c>
      <c r="B19096" s="1">
        <v>43628</v>
      </c>
      <c r="C19096" t="s">
        <v>1230</v>
      </c>
      <c r="D19096" t="s">
        <v>6405</v>
      </c>
      <c r="E19096"/>
      <c r="F19096" s="9">
        <v>129.61000000000001</v>
      </c>
      <c r="G19096" t="s">
        <v>6149</v>
      </c>
    </row>
    <row r="19097" spans="1:7" x14ac:dyDescent="0.25">
      <c r="A19097" s="21" t="s">
        <v>2119</v>
      </c>
      <c r="B19097" s="1">
        <v>43628</v>
      </c>
      <c r="C19097" t="s">
        <v>1230</v>
      </c>
      <c r="D19097" t="s">
        <v>6406</v>
      </c>
      <c r="E19097"/>
      <c r="F19097" s="9">
        <v>2053.31</v>
      </c>
      <c r="G19097" t="s">
        <v>6324</v>
      </c>
    </row>
    <row r="19098" spans="1:7" x14ac:dyDescent="0.25">
      <c r="A19098" s="21" t="s">
        <v>2119</v>
      </c>
      <c r="B19098" s="25">
        <v>43628</v>
      </c>
      <c r="C19098" s="69" t="s">
        <v>21</v>
      </c>
      <c r="D19098" s="69" t="s">
        <v>4133</v>
      </c>
      <c r="E19098" s="26">
        <v>133.91999999999999</v>
      </c>
      <c r="G19098" s="69" t="s">
        <v>2121</v>
      </c>
    </row>
    <row r="19099" spans="1:7" x14ac:dyDescent="0.25">
      <c r="A19099" s="21" t="s">
        <v>2119</v>
      </c>
      <c r="B19099" s="1">
        <v>43629</v>
      </c>
      <c r="C19099" t="s">
        <v>1230</v>
      </c>
      <c r="D19099" t="s">
        <v>6407</v>
      </c>
      <c r="E19099"/>
      <c r="F19099" s="9">
        <v>200.26</v>
      </c>
      <c r="G19099" t="s">
        <v>5696</v>
      </c>
    </row>
    <row r="19100" spans="1:7" x14ac:dyDescent="0.25">
      <c r="A19100" s="21" t="s">
        <v>2119</v>
      </c>
      <c r="B19100" s="1">
        <v>43629</v>
      </c>
      <c r="C19100" t="s">
        <v>1230</v>
      </c>
      <c r="D19100" t="s">
        <v>6408</v>
      </c>
      <c r="E19100"/>
      <c r="F19100" s="9">
        <v>472.28</v>
      </c>
      <c r="G19100" t="s">
        <v>6324</v>
      </c>
    </row>
    <row r="19101" spans="1:7" x14ac:dyDescent="0.25">
      <c r="A19101" s="21" t="s">
        <v>2119</v>
      </c>
      <c r="B19101" s="1">
        <v>43629</v>
      </c>
      <c r="C19101" t="s">
        <v>1230</v>
      </c>
      <c r="D19101" t="s">
        <v>6409</v>
      </c>
      <c r="E19101"/>
      <c r="F19101" s="9">
        <v>119.51</v>
      </c>
      <c r="G19101" t="s">
        <v>6410</v>
      </c>
    </row>
    <row r="19102" spans="1:7" x14ac:dyDescent="0.25">
      <c r="A19102" s="21" t="s">
        <v>2119</v>
      </c>
      <c r="B19102" s="1">
        <v>43629</v>
      </c>
      <c r="C19102" t="s">
        <v>1230</v>
      </c>
      <c r="D19102" t="s">
        <v>6411</v>
      </c>
      <c r="E19102"/>
      <c r="F19102" s="9">
        <v>714.85</v>
      </c>
      <c r="G19102" t="s">
        <v>6324</v>
      </c>
    </row>
    <row r="19103" spans="1:7" x14ac:dyDescent="0.25">
      <c r="A19103" s="21" t="s">
        <v>2119</v>
      </c>
      <c r="B19103" s="25">
        <v>43629</v>
      </c>
      <c r="C19103" s="69" t="s">
        <v>1230</v>
      </c>
      <c r="D19103" s="69" t="s">
        <v>1112</v>
      </c>
      <c r="F19103" s="26">
        <v>15.31</v>
      </c>
      <c r="G19103" s="69" t="s">
        <v>5696</v>
      </c>
    </row>
    <row r="19104" spans="1:7" x14ac:dyDescent="0.25">
      <c r="A19104" s="21" t="s">
        <v>2119</v>
      </c>
      <c r="B19104" s="25">
        <v>43629</v>
      </c>
      <c r="C19104" s="69" t="s">
        <v>1015</v>
      </c>
      <c r="D19104" s="69" t="s">
        <v>6067</v>
      </c>
      <c r="E19104" s="26">
        <v>2350</v>
      </c>
      <c r="G19104" s="69" t="s">
        <v>6324</v>
      </c>
    </row>
    <row r="19105" spans="1:7" x14ac:dyDescent="0.25">
      <c r="A19105" s="21" t="s">
        <v>2119</v>
      </c>
      <c r="B19105" s="1">
        <v>43630</v>
      </c>
      <c r="C19105" t="s">
        <v>1230</v>
      </c>
      <c r="D19105" t="s">
        <v>6412</v>
      </c>
      <c r="E19105"/>
      <c r="F19105" s="9">
        <v>241.97</v>
      </c>
      <c r="G19105" t="s">
        <v>6149</v>
      </c>
    </row>
    <row r="19106" spans="1:7" x14ac:dyDescent="0.25">
      <c r="A19106" s="21" t="s">
        <v>2119</v>
      </c>
      <c r="B19106" s="1">
        <v>43630</v>
      </c>
      <c r="C19106" t="s">
        <v>1230</v>
      </c>
      <c r="D19106" t="s">
        <v>6413</v>
      </c>
      <c r="E19106"/>
      <c r="F19106" s="9">
        <v>641.83000000000004</v>
      </c>
      <c r="G19106" t="s">
        <v>6324</v>
      </c>
    </row>
    <row r="19107" spans="1:7" x14ac:dyDescent="0.25">
      <c r="A19107" s="21" t="s">
        <v>2119</v>
      </c>
      <c r="B19107" s="25">
        <v>43630</v>
      </c>
      <c r="C19107" s="69" t="s">
        <v>1015</v>
      </c>
      <c r="D19107" s="69" t="s">
        <v>40</v>
      </c>
      <c r="E19107" s="26">
        <v>280</v>
      </c>
      <c r="G19107" s="69" t="s">
        <v>5696</v>
      </c>
    </row>
    <row r="19108" spans="1:7" x14ac:dyDescent="0.25">
      <c r="A19108" s="21" t="s">
        <v>2119</v>
      </c>
      <c r="B19108" s="25">
        <v>43630</v>
      </c>
      <c r="C19108" s="69" t="s">
        <v>1015</v>
      </c>
      <c r="D19108" s="69" t="s">
        <v>40</v>
      </c>
      <c r="E19108" s="26">
        <v>2075</v>
      </c>
      <c r="G19108" s="69" t="s">
        <v>6149</v>
      </c>
    </row>
    <row r="19109" spans="1:7" x14ac:dyDescent="0.25">
      <c r="A19109" s="21" t="s">
        <v>2119</v>
      </c>
      <c r="B19109" s="25">
        <v>43630</v>
      </c>
      <c r="C19109" s="69" t="s">
        <v>1015</v>
      </c>
      <c r="D19109" s="69" t="s">
        <v>40</v>
      </c>
      <c r="E19109" s="26">
        <v>180</v>
      </c>
      <c r="G19109" s="69" t="s">
        <v>19</v>
      </c>
    </row>
    <row r="19110" spans="1:7" x14ac:dyDescent="0.25">
      <c r="A19110" s="21" t="s">
        <v>2119</v>
      </c>
      <c r="B19110" s="25">
        <v>43630</v>
      </c>
      <c r="C19110" s="69" t="s">
        <v>1015</v>
      </c>
      <c r="D19110" s="69" t="s">
        <v>40</v>
      </c>
      <c r="E19110" s="26">
        <v>345</v>
      </c>
      <c r="G19110" s="69" t="s">
        <v>6477</v>
      </c>
    </row>
    <row r="19111" spans="1:7" x14ac:dyDescent="0.25">
      <c r="A19111" s="21" t="s">
        <v>2119</v>
      </c>
      <c r="B19111" s="25">
        <v>43630</v>
      </c>
      <c r="C19111" s="69" t="s">
        <v>1015</v>
      </c>
      <c r="D19111" s="69" t="s">
        <v>40</v>
      </c>
      <c r="E19111" s="26">
        <v>7455</v>
      </c>
      <c r="G19111" s="69" t="s">
        <v>6324</v>
      </c>
    </row>
    <row r="19112" spans="1:7" x14ac:dyDescent="0.25">
      <c r="A19112" s="21" t="s">
        <v>2119</v>
      </c>
      <c r="B19112" s="25">
        <v>43630</v>
      </c>
      <c r="C19112" s="69" t="s">
        <v>1015</v>
      </c>
      <c r="D19112" s="69" t="s">
        <v>4563</v>
      </c>
      <c r="E19112" s="26">
        <v>2400</v>
      </c>
      <c r="G19112" s="69" t="s">
        <v>6149</v>
      </c>
    </row>
    <row r="19113" spans="1:7" x14ac:dyDescent="0.25">
      <c r="A19113" s="21" t="s">
        <v>2119</v>
      </c>
      <c r="B19113" s="1">
        <v>43633</v>
      </c>
      <c r="C19113" t="s">
        <v>1230</v>
      </c>
      <c r="D19113" t="s">
        <v>6414</v>
      </c>
      <c r="E19113"/>
      <c r="F19113" s="9">
        <v>1577.89</v>
      </c>
      <c r="G19113" t="s">
        <v>6149</v>
      </c>
    </row>
    <row r="19114" spans="1:7" x14ac:dyDescent="0.25">
      <c r="A19114" s="21" t="s">
        <v>2119</v>
      </c>
      <c r="B19114" s="1">
        <v>43633</v>
      </c>
      <c r="C19114" t="s">
        <v>1230</v>
      </c>
      <c r="D19114" t="s">
        <v>6415</v>
      </c>
      <c r="E19114"/>
      <c r="F19114" s="9">
        <v>218.64</v>
      </c>
      <c r="G19114" t="s">
        <v>6324</v>
      </c>
    </row>
    <row r="19115" spans="1:7" x14ac:dyDescent="0.25">
      <c r="A19115" s="21" t="s">
        <v>2119</v>
      </c>
      <c r="B19115" s="1">
        <v>43633</v>
      </c>
      <c r="C19115">
        <v>3014551503</v>
      </c>
      <c r="D19115" t="s">
        <v>6416</v>
      </c>
      <c r="E19115"/>
      <c r="F19115" s="9">
        <v>144.19999999999999</v>
      </c>
      <c r="G19115" t="s">
        <v>6183</v>
      </c>
    </row>
    <row r="19116" spans="1:7" x14ac:dyDescent="0.25">
      <c r="A19116" s="21" t="s">
        <v>2119</v>
      </c>
      <c r="B19116" s="25">
        <v>43633</v>
      </c>
      <c r="C19116" s="69" t="s">
        <v>1230</v>
      </c>
      <c r="D19116" s="69" t="s">
        <v>3709</v>
      </c>
      <c r="F19116" s="26">
        <v>251.09</v>
      </c>
      <c r="G19116" s="69" t="s">
        <v>6149</v>
      </c>
    </row>
    <row r="19117" spans="1:7" x14ac:dyDescent="0.25">
      <c r="A19117" s="21" t="s">
        <v>2119</v>
      </c>
      <c r="B19117" s="25">
        <v>43633</v>
      </c>
      <c r="C19117" s="69" t="s">
        <v>1015</v>
      </c>
      <c r="D19117" s="69" t="s">
        <v>3002</v>
      </c>
      <c r="E19117" s="26">
        <v>800</v>
      </c>
      <c r="G19117" s="69" t="s">
        <v>2121</v>
      </c>
    </row>
    <row r="19118" spans="1:7" x14ac:dyDescent="0.25">
      <c r="A19118" s="21" t="s">
        <v>2119</v>
      </c>
      <c r="B19118" s="25">
        <v>43633</v>
      </c>
      <c r="C19118" s="69" t="s">
        <v>1015</v>
      </c>
      <c r="D19118" s="69" t="s">
        <v>6478</v>
      </c>
      <c r="E19118" s="26">
        <v>28.99</v>
      </c>
      <c r="G19118" s="69" t="s">
        <v>2734</v>
      </c>
    </row>
    <row r="19119" spans="1:7" x14ac:dyDescent="0.25">
      <c r="A19119" s="21" t="s">
        <v>2119</v>
      </c>
      <c r="B19119" s="1">
        <v>43634</v>
      </c>
      <c r="C19119" t="s">
        <v>1230</v>
      </c>
      <c r="D19119" t="s">
        <v>6417</v>
      </c>
      <c r="E19119"/>
      <c r="F19119" s="9">
        <v>369.61</v>
      </c>
      <c r="G19119" t="s">
        <v>6149</v>
      </c>
    </row>
    <row r="19120" spans="1:7" x14ac:dyDescent="0.25">
      <c r="A19120" s="21" t="s">
        <v>2119</v>
      </c>
      <c r="B19120" s="1">
        <v>43634</v>
      </c>
      <c r="C19120" t="s">
        <v>1230</v>
      </c>
      <c r="D19120" t="s">
        <v>6418</v>
      </c>
      <c r="E19120"/>
      <c r="F19120" s="9">
        <v>1744.25</v>
      </c>
      <c r="G19120" t="s">
        <v>6324</v>
      </c>
    </row>
    <row r="19121" spans="1:7" x14ac:dyDescent="0.25">
      <c r="A19121" s="21" t="s">
        <v>2119</v>
      </c>
      <c r="B19121" s="1">
        <v>43634</v>
      </c>
      <c r="C19121" t="s">
        <v>1230</v>
      </c>
      <c r="D19121" t="s">
        <v>6419</v>
      </c>
      <c r="E19121"/>
      <c r="F19121" s="9">
        <v>143.25</v>
      </c>
      <c r="G19121" t="s">
        <v>6345</v>
      </c>
    </row>
    <row r="19122" spans="1:7" x14ac:dyDescent="0.25">
      <c r="A19122" s="21" t="s">
        <v>2119</v>
      </c>
      <c r="B19122" s="70">
        <v>43634</v>
      </c>
      <c r="C19122" s="69" t="s">
        <v>1015</v>
      </c>
      <c r="D19122" s="69" t="s">
        <v>2300</v>
      </c>
      <c r="E19122" s="26">
        <v>1000</v>
      </c>
      <c r="G19122" s="69" t="s">
        <v>2734</v>
      </c>
    </row>
    <row r="19123" spans="1:7" x14ac:dyDescent="0.25">
      <c r="A19123" s="21" t="s">
        <v>2119</v>
      </c>
      <c r="B19123" s="25">
        <v>43634</v>
      </c>
      <c r="C19123" s="69" t="s">
        <v>21</v>
      </c>
      <c r="D19123" s="69" t="s">
        <v>1018</v>
      </c>
      <c r="E19123" s="26">
        <v>215</v>
      </c>
      <c r="G19123" s="69" t="s">
        <v>2121</v>
      </c>
    </row>
    <row r="19124" spans="1:7" x14ac:dyDescent="0.25">
      <c r="A19124" s="21" t="s">
        <v>2119</v>
      </c>
      <c r="B19124" s="1">
        <v>43635</v>
      </c>
      <c r="C19124" t="s">
        <v>1230</v>
      </c>
      <c r="D19124" t="s">
        <v>6420</v>
      </c>
      <c r="E19124"/>
      <c r="F19124" s="9">
        <v>408.4</v>
      </c>
      <c r="G19124" t="s">
        <v>6324</v>
      </c>
    </row>
    <row r="19125" spans="1:7" x14ac:dyDescent="0.25">
      <c r="A19125" s="21" t="s">
        <v>2119</v>
      </c>
      <c r="B19125" s="1">
        <v>43635</v>
      </c>
      <c r="C19125" t="s">
        <v>1230</v>
      </c>
      <c r="D19125" t="s">
        <v>6421</v>
      </c>
      <c r="E19125"/>
      <c r="F19125" s="9">
        <v>161.96</v>
      </c>
      <c r="G19125" t="s">
        <v>6149</v>
      </c>
    </row>
    <row r="19126" spans="1:7" x14ac:dyDescent="0.25">
      <c r="A19126" s="21" t="s">
        <v>2119</v>
      </c>
      <c r="B19126" s="1">
        <v>43635</v>
      </c>
      <c r="C19126" t="s">
        <v>1230</v>
      </c>
      <c r="D19126" t="s">
        <v>6422</v>
      </c>
      <c r="E19126"/>
      <c r="F19126" s="9">
        <v>136.36000000000001</v>
      </c>
      <c r="G19126" t="s">
        <v>5696</v>
      </c>
    </row>
    <row r="19127" spans="1:7" x14ac:dyDescent="0.25">
      <c r="A19127" s="21" t="s">
        <v>2119</v>
      </c>
      <c r="B19127" s="1">
        <v>43635</v>
      </c>
      <c r="C19127" t="s">
        <v>1230</v>
      </c>
      <c r="D19127" t="s">
        <v>6423</v>
      </c>
      <c r="E19127"/>
      <c r="F19127" s="9">
        <v>400.91</v>
      </c>
      <c r="G19127" t="s">
        <v>6324</v>
      </c>
    </row>
    <row r="19128" spans="1:7" x14ac:dyDescent="0.25">
      <c r="A19128" s="21" t="s">
        <v>2119</v>
      </c>
      <c r="B19128" s="25">
        <v>43635</v>
      </c>
      <c r="C19128" s="69" t="s">
        <v>1230</v>
      </c>
      <c r="D19128" s="69" t="s">
        <v>3709</v>
      </c>
      <c r="F19128" s="26">
        <v>134.01</v>
      </c>
      <c r="G19128" s="69" t="s">
        <v>6473</v>
      </c>
    </row>
    <row r="19129" spans="1:7" x14ac:dyDescent="0.25">
      <c r="A19129" s="21" t="s">
        <v>2119</v>
      </c>
      <c r="B19129" s="25">
        <v>43635</v>
      </c>
      <c r="C19129" s="69" t="s">
        <v>1015</v>
      </c>
      <c r="D19129" s="69" t="s">
        <v>3002</v>
      </c>
      <c r="E19129" s="26">
        <v>800</v>
      </c>
      <c r="G19129" s="69" t="s">
        <v>2121</v>
      </c>
    </row>
    <row r="19130" spans="1:7" x14ac:dyDescent="0.25">
      <c r="A19130" s="21" t="s">
        <v>2119</v>
      </c>
      <c r="B19130" s="25">
        <v>43635</v>
      </c>
      <c r="C19130" s="69" t="s">
        <v>1015</v>
      </c>
      <c r="D19130" s="69" t="s">
        <v>5701</v>
      </c>
      <c r="E19130" s="26">
        <v>250</v>
      </c>
      <c r="G19130" s="69" t="s">
        <v>2734</v>
      </c>
    </row>
    <row r="19131" spans="1:7" x14ac:dyDescent="0.25">
      <c r="A19131" s="21" t="s">
        <v>2119</v>
      </c>
      <c r="B19131" s="25">
        <v>43635</v>
      </c>
      <c r="C19131" s="69" t="s">
        <v>1015</v>
      </c>
      <c r="D19131" s="69" t="s">
        <v>3002</v>
      </c>
      <c r="E19131" s="26">
        <v>300</v>
      </c>
      <c r="G19131" s="69" t="s">
        <v>2734</v>
      </c>
    </row>
    <row r="19132" spans="1:7" x14ac:dyDescent="0.25">
      <c r="A19132" s="21" t="s">
        <v>2119</v>
      </c>
      <c r="B19132" s="25">
        <v>43635</v>
      </c>
      <c r="C19132" s="69" t="s">
        <v>1015</v>
      </c>
      <c r="D19132" s="69" t="s">
        <v>3002</v>
      </c>
      <c r="E19132" s="26">
        <v>750</v>
      </c>
      <c r="G19132" s="69" t="s">
        <v>2734</v>
      </c>
    </row>
    <row r="19133" spans="1:7" x14ac:dyDescent="0.25">
      <c r="A19133" s="21" t="s">
        <v>2119</v>
      </c>
      <c r="B19133" s="25">
        <v>43635</v>
      </c>
      <c r="C19133" s="69" t="s">
        <v>21</v>
      </c>
      <c r="D19133" s="69" t="s">
        <v>1018</v>
      </c>
      <c r="E19133" s="26">
        <v>215</v>
      </c>
      <c r="G19133" s="69" t="s">
        <v>2121</v>
      </c>
    </row>
    <row r="19134" spans="1:7" x14ac:dyDescent="0.25">
      <c r="A19134" s="21" t="s">
        <v>2119</v>
      </c>
      <c r="B19134" s="25">
        <v>43635</v>
      </c>
      <c r="C19134" s="69" t="s">
        <v>21</v>
      </c>
      <c r="D19134" s="69" t="s">
        <v>1018</v>
      </c>
      <c r="E19134" s="26">
        <v>335</v>
      </c>
      <c r="G19134" s="69" t="s">
        <v>2121</v>
      </c>
    </row>
    <row r="19135" spans="1:7" x14ac:dyDescent="0.25">
      <c r="A19135" s="21" t="s">
        <v>2119</v>
      </c>
      <c r="B19135" s="1">
        <v>43636</v>
      </c>
      <c r="C19135" t="s">
        <v>1230</v>
      </c>
      <c r="D19135" t="s">
        <v>6424</v>
      </c>
      <c r="E19135"/>
      <c r="F19135" s="9">
        <v>142.97999999999999</v>
      </c>
      <c r="G19135" t="s">
        <v>6324</v>
      </c>
    </row>
    <row r="19136" spans="1:7" x14ac:dyDescent="0.25">
      <c r="A19136" s="21" t="s">
        <v>2119</v>
      </c>
      <c r="B19136" s="1">
        <v>43636</v>
      </c>
      <c r="C19136" t="s">
        <v>1230</v>
      </c>
      <c r="D19136" t="s">
        <v>6425</v>
      </c>
      <c r="E19136"/>
      <c r="F19136" s="9">
        <v>643.83000000000004</v>
      </c>
      <c r="G19136" t="s">
        <v>6426</v>
      </c>
    </row>
    <row r="19137" spans="1:7" x14ac:dyDescent="0.25">
      <c r="A19137" s="21" t="s">
        <v>2119</v>
      </c>
      <c r="B19137" s="25">
        <v>43636</v>
      </c>
      <c r="C19137" s="69" t="s">
        <v>1230</v>
      </c>
      <c r="D19137" s="69" t="s">
        <v>216</v>
      </c>
      <c r="F19137" s="26">
        <v>502</v>
      </c>
      <c r="G19137" s="69" t="s">
        <v>6183</v>
      </c>
    </row>
    <row r="19138" spans="1:7" x14ac:dyDescent="0.25">
      <c r="A19138" s="21" t="s">
        <v>2119</v>
      </c>
      <c r="B19138" s="25">
        <v>43636</v>
      </c>
      <c r="C19138" s="69" t="s">
        <v>1015</v>
      </c>
      <c r="D19138" s="69" t="s">
        <v>6479</v>
      </c>
      <c r="E19138" s="26">
        <v>220</v>
      </c>
      <c r="G19138" s="69" t="s">
        <v>5696</v>
      </c>
    </row>
    <row r="19139" spans="1:7" x14ac:dyDescent="0.25">
      <c r="A19139" s="21" t="s">
        <v>2119</v>
      </c>
      <c r="B19139" s="25">
        <v>43636</v>
      </c>
      <c r="C19139" s="69" t="s">
        <v>1015</v>
      </c>
      <c r="D19139" s="69" t="s">
        <v>1173</v>
      </c>
      <c r="E19139" s="26">
        <v>4500</v>
      </c>
      <c r="G19139" s="69" t="s">
        <v>6149</v>
      </c>
    </row>
    <row r="19140" spans="1:7" x14ac:dyDescent="0.25">
      <c r="A19140" s="21" t="s">
        <v>2119</v>
      </c>
      <c r="B19140" s="25">
        <v>43636</v>
      </c>
      <c r="C19140" s="69" t="s">
        <v>21</v>
      </c>
      <c r="D19140" s="69" t="s">
        <v>1018</v>
      </c>
      <c r="E19140" s="26">
        <v>295</v>
      </c>
      <c r="G19140" s="69" t="s">
        <v>2121</v>
      </c>
    </row>
    <row r="19141" spans="1:7" x14ac:dyDescent="0.25">
      <c r="A19141" s="21" t="s">
        <v>2119</v>
      </c>
      <c r="B19141" s="1">
        <v>43637</v>
      </c>
      <c r="C19141" t="s">
        <v>1230</v>
      </c>
      <c r="D19141" t="s">
        <v>6427</v>
      </c>
      <c r="E19141"/>
      <c r="F19141" s="9">
        <v>1432.92</v>
      </c>
      <c r="G19141" t="s">
        <v>6345</v>
      </c>
    </row>
    <row r="19142" spans="1:7" x14ac:dyDescent="0.25">
      <c r="A19142" s="21" t="s">
        <v>2119</v>
      </c>
      <c r="B19142" s="1">
        <v>43637</v>
      </c>
      <c r="C19142" t="s">
        <v>1230</v>
      </c>
      <c r="D19142" t="s">
        <v>6428</v>
      </c>
      <c r="E19142"/>
      <c r="F19142" s="9">
        <v>256.57</v>
      </c>
      <c r="G19142" t="s">
        <v>6324</v>
      </c>
    </row>
    <row r="19143" spans="1:7" x14ac:dyDescent="0.25">
      <c r="A19143" s="21" t="s">
        <v>2119</v>
      </c>
      <c r="B19143" s="1">
        <v>43637</v>
      </c>
      <c r="C19143" t="s">
        <v>1230</v>
      </c>
      <c r="D19143" t="s">
        <v>6429</v>
      </c>
      <c r="E19143"/>
      <c r="F19143" s="9">
        <v>922.18</v>
      </c>
      <c r="G19143" t="s">
        <v>6149</v>
      </c>
    </row>
    <row r="19144" spans="1:7" x14ac:dyDescent="0.25">
      <c r="A19144" s="21" t="s">
        <v>2119</v>
      </c>
      <c r="B19144" s="1">
        <v>43638</v>
      </c>
      <c r="C19144" t="s">
        <v>1230</v>
      </c>
      <c r="D19144" t="s">
        <v>6430</v>
      </c>
      <c r="E19144"/>
      <c r="F19144" s="9">
        <v>661.75</v>
      </c>
      <c r="G19144" t="s">
        <v>6324</v>
      </c>
    </row>
    <row r="19145" spans="1:7" x14ac:dyDescent="0.25">
      <c r="A19145" s="21" t="s">
        <v>2119</v>
      </c>
      <c r="B19145" s="1">
        <v>43638</v>
      </c>
      <c r="C19145" t="s">
        <v>1230</v>
      </c>
      <c r="D19145" t="s">
        <v>6431</v>
      </c>
      <c r="E19145"/>
      <c r="F19145" s="9">
        <v>173.34</v>
      </c>
      <c r="G19145" t="s">
        <v>6149</v>
      </c>
    </row>
    <row r="19146" spans="1:7" x14ac:dyDescent="0.25">
      <c r="A19146" s="21" t="s">
        <v>2119</v>
      </c>
      <c r="B19146" s="1">
        <v>43638</v>
      </c>
      <c r="C19146" t="s">
        <v>1230</v>
      </c>
      <c r="D19146" t="s">
        <v>6432</v>
      </c>
      <c r="E19146"/>
      <c r="F19146" s="9">
        <v>506.14</v>
      </c>
      <c r="G19146" t="s">
        <v>6433</v>
      </c>
    </row>
    <row r="19147" spans="1:7" x14ac:dyDescent="0.25">
      <c r="A19147" s="21" t="s">
        <v>2119</v>
      </c>
      <c r="B19147" s="1">
        <v>43640</v>
      </c>
      <c r="C19147" t="s">
        <v>1230</v>
      </c>
      <c r="D19147" t="s">
        <v>6434</v>
      </c>
      <c r="E19147"/>
      <c r="F19147" s="9">
        <v>440.22</v>
      </c>
      <c r="G19147" t="s">
        <v>6313</v>
      </c>
    </row>
    <row r="19148" spans="1:7" x14ac:dyDescent="0.25">
      <c r="A19148" s="21" t="s">
        <v>2119</v>
      </c>
      <c r="B19148" s="1">
        <v>43640</v>
      </c>
      <c r="C19148" t="s">
        <v>1230</v>
      </c>
      <c r="D19148" t="s">
        <v>6435</v>
      </c>
      <c r="E19148"/>
      <c r="F19148" s="9">
        <v>118.5</v>
      </c>
      <c r="G19148" t="s">
        <v>6313</v>
      </c>
    </row>
    <row r="19149" spans="1:7" x14ac:dyDescent="0.25">
      <c r="A19149" s="21" t="s">
        <v>2119</v>
      </c>
      <c r="B19149" s="1">
        <v>43640</v>
      </c>
      <c r="C19149" t="s">
        <v>1230</v>
      </c>
      <c r="D19149" t="s">
        <v>6436</v>
      </c>
      <c r="E19149"/>
      <c r="F19149" s="9">
        <v>1467.19</v>
      </c>
      <c r="G19149" t="s">
        <v>6149</v>
      </c>
    </row>
    <row r="19150" spans="1:7" x14ac:dyDescent="0.25">
      <c r="A19150" s="21" t="s">
        <v>2119</v>
      </c>
      <c r="B19150" s="25">
        <v>43640</v>
      </c>
      <c r="C19150" s="69" t="s">
        <v>1015</v>
      </c>
      <c r="D19150" s="69" t="s">
        <v>6350</v>
      </c>
      <c r="E19150" s="26">
        <v>200</v>
      </c>
      <c r="G19150" s="69" t="s">
        <v>2734</v>
      </c>
    </row>
    <row r="19151" spans="1:7" x14ac:dyDescent="0.25">
      <c r="A19151" s="21" t="s">
        <v>2119</v>
      </c>
      <c r="B19151" s="25">
        <v>43640</v>
      </c>
      <c r="C19151" s="69" t="s">
        <v>1015</v>
      </c>
      <c r="D19151" s="69" t="s">
        <v>40</v>
      </c>
      <c r="E19151" s="26">
        <v>460</v>
      </c>
      <c r="G19151" s="69" t="s">
        <v>250</v>
      </c>
    </row>
    <row r="19152" spans="1:7" x14ac:dyDescent="0.25">
      <c r="A19152" s="21" t="s">
        <v>2119</v>
      </c>
      <c r="B19152" s="25">
        <v>43640</v>
      </c>
      <c r="C19152" s="69" t="s">
        <v>1015</v>
      </c>
      <c r="D19152" s="69" t="s">
        <v>40</v>
      </c>
      <c r="E19152" s="26">
        <v>5365</v>
      </c>
      <c r="G19152" s="69" t="s">
        <v>6324</v>
      </c>
    </row>
    <row r="19153" spans="1:7" x14ac:dyDescent="0.25">
      <c r="A19153" s="21" t="s">
        <v>2119</v>
      </c>
      <c r="B19153" s="25">
        <v>43640</v>
      </c>
      <c r="C19153" s="69" t="s">
        <v>1015</v>
      </c>
      <c r="D19153" s="69" t="s">
        <v>40</v>
      </c>
      <c r="E19153" s="26">
        <v>4315</v>
      </c>
      <c r="G19153" s="69" t="s">
        <v>6149</v>
      </c>
    </row>
    <row r="19154" spans="1:7" x14ac:dyDescent="0.25">
      <c r="A19154" s="21" t="s">
        <v>2119</v>
      </c>
      <c r="B19154" s="25">
        <v>43640</v>
      </c>
      <c r="C19154" s="69" t="s">
        <v>1015</v>
      </c>
      <c r="D19154" s="69" t="s">
        <v>40</v>
      </c>
      <c r="E19154" s="26">
        <v>1465</v>
      </c>
      <c r="G19154" s="69" t="s">
        <v>6473</v>
      </c>
    </row>
    <row r="19155" spans="1:7" x14ac:dyDescent="0.25">
      <c r="A19155" s="21" t="s">
        <v>2119</v>
      </c>
      <c r="B19155" s="25">
        <v>43640</v>
      </c>
      <c r="C19155" s="69" t="s">
        <v>1015</v>
      </c>
      <c r="D19155" s="69" t="s">
        <v>1382</v>
      </c>
      <c r="E19155" s="26">
        <v>3600</v>
      </c>
      <c r="G19155" s="69" t="s">
        <v>6183</v>
      </c>
    </row>
    <row r="19156" spans="1:7" x14ac:dyDescent="0.25">
      <c r="A19156" s="21" t="s">
        <v>2119</v>
      </c>
      <c r="B19156" s="25">
        <v>43640</v>
      </c>
      <c r="C19156" s="69" t="s">
        <v>1015</v>
      </c>
      <c r="D19156" s="69" t="s">
        <v>1382</v>
      </c>
      <c r="E19156" s="26">
        <v>2300</v>
      </c>
      <c r="G19156" s="69" t="s">
        <v>6324</v>
      </c>
    </row>
    <row r="19157" spans="1:7" x14ac:dyDescent="0.25">
      <c r="A19157" s="21" t="s">
        <v>2119</v>
      </c>
      <c r="B19157" s="25">
        <v>43640</v>
      </c>
      <c r="C19157" s="69" t="s">
        <v>1015</v>
      </c>
      <c r="D19157" s="69" t="s">
        <v>1382</v>
      </c>
      <c r="E19157" s="26">
        <v>5000</v>
      </c>
      <c r="G19157" s="69" t="s">
        <v>6345</v>
      </c>
    </row>
    <row r="19158" spans="1:7" x14ac:dyDescent="0.25">
      <c r="A19158" s="21" t="s">
        <v>2119</v>
      </c>
      <c r="B19158" s="25">
        <v>43640</v>
      </c>
      <c r="C19158" s="69" t="s">
        <v>1015</v>
      </c>
      <c r="D19158" s="69" t="s">
        <v>1382</v>
      </c>
      <c r="E19158" s="26">
        <v>5500</v>
      </c>
      <c r="G19158" s="69" t="s">
        <v>6183</v>
      </c>
    </row>
    <row r="19159" spans="1:7" x14ac:dyDescent="0.25">
      <c r="A19159" s="21" t="s">
        <v>2119</v>
      </c>
      <c r="B19159" s="25">
        <v>43640</v>
      </c>
      <c r="C19159" s="69" t="s">
        <v>1015</v>
      </c>
      <c r="D19159" s="69" t="s">
        <v>553</v>
      </c>
      <c r="E19159" s="26">
        <v>4088</v>
      </c>
      <c r="G19159" s="69" t="s">
        <v>6361</v>
      </c>
    </row>
    <row r="19160" spans="1:7" x14ac:dyDescent="0.25">
      <c r="A19160" s="21" t="s">
        <v>2119</v>
      </c>
      <c r="B19160" s="25">
        <v>43640</v>
      </c>
      <c r="C19160" s="69" t="s">
        <v>1015</v>
      </c>
      <c r="D19160" s="69" t="s">
        <v>553</v>
      </c>
      <c r="E19160" s="26">
        <v>3971</v>
      </c>
      <c r="G19160" s="69" t="s">
        <v>6473</v>
      </c>
    </row>
    <row r="19161" spans="1:7" x14ac:dyDescent="0.25">
      <c r="A19161" s="21" t="s">
        <v>2119</v>
      </c>
      <c r="B19161" s="25">
        <v>43640</v>
      </c>
      <c r="C19161" s="69" t="s">
        <v>1015</v>
      </c>
      <c r="D19161" s="69" t="s">
        <v>6480</v>
      </c>
      <c r="E19161" s="26">
        <v>1771</v>
      </c>
      <c r="G19161" s="69" t="s">
        <v>6149</v>
      </c>
    </row>
    <row r="19162" spans="1:7" x14ac:dyDescent="0.25">
      <c r="A19162" s="21" t="s">
        <v>2119</v>
      </c>
      <c r="B19162" s="25">
        <v>43640</v>
      </c>
      <c r="C19162" s="69" t="s">
        <v>1015</v>
      </c>
      <c r="D19162" s="69" t="s">
        <v>6480</v>
      </c>
      <c r="E19162" s="26">
        <v>840</v>
      </c>
      <c r="G19162" s="69" t="s">
        <v>6313</v>
      </c>
    </row>
    <row r="19163" spans="1:7" x14ac:dyDescent="0.25">
      <c r="A19163" s="21" t="s">
        <v>2119</v>
      </c>
      <c r="B19163" s="25">
        <v>43640</v>
      </c>
      <c r="C19163" s="69" t="s">
        <v>1015</v>
      </c>
      <c r="D19163" s="69" t="s">
        <v>4455</v>
      </c>
      <c r="E19163" s="26">
        <v>2000</v>
      </c>
      <c r="G19163" s="69" t="s">
        <v>6345</v>
      </c>
    </row>
    <row r="19164" spans="1:7" x14ac:dyDescent="0.25">
      <c r="A19164" s="21" t="s">
        <v>2119</v>
      </c>
      <c r="B19164" s="1">
        <v>43641</v>
      </c>
      <c r="C19164" t="s">
        <v>1230</v>
      </c>
      <c r="D19164" t="s">
        <v>6437</v>
      </c>
      <c r="E19164"/>
      <c r="F19164" s="9">
        <v>477.45</v>
      </c>
      <c r="G19164" t="s">
        <v>6149</v>
      </c>
    </row>
    <row r="19165" spans="1:7" x14ac:dyDescent="0.25">
      <c r="A19165" s="21" t="s">
        <v>2119</v>
      </c>
      <c r="B19165" s="1">
        <v>43641</v>
      </c>
      <c r="C19165" t="s">
        <v>6</v>
      </c>
      <c r="D19165" t="s">
        <v>6438</v>
      </c>
      <c r="E19165"/>
      <c r="F19165" s="9">
        <v>911.93</v>
      </c>
      <c r="G19165" t="s">
        <v>19</v>
      </c>
    </row>
    <row r="19166" spans="1:7" x14ac:dyDescent="0.25">
      <c r="A19166" s="21" t="s">
        <v>2119</v>
      </c>
      <c r="B19166" s="1">
        <v>43641</v>
      </c>
      <c r="C19166" t="s">
        <v>1230</v>
      </c>
      <c r="D19166" t="s">
        <v>6439</v>
      </c>
      <c r="E19166"/>
      <c r="F19166" s="9">
        <v>261.72000000000003</v>
      </c>
      <c r="G19166" t="s">
        <v>6345</v>
      </c>
    </row>
    <row r="19167" spans="1:7" x14ac:dyDescent="0.25">
      <c r="A19167" s="21" t="s">
        <v>2119</v>
      </c>
      <c r="B19167" s="1">
        <v>43641</v>
      </c>
      <c r="C19167" t="s">
        <v>1230</v>
      </c>
      <c r="D19167" t="s">
        <v>6440</v>
      </c>
      <c r="E19167"/>
      <c r="F19167" s="9">
        <v>582.5</v>
      </c>
      <c r="G19167" t="s">
        <v>6313</v>
      </c>
    </row>
    <row r="19168" spans="1:7" x14ac:dyDescent="0.25">
      <c r="A19168" s="21" t="s">
        <v>2119</v>
      </c>
      <c r="B19168" s="1">
        <v>43641</v>
      </c>
      <c r="C19168" t="s">
        <v>1230</v>
      </c>
      <c r="D19168" t="s">
        <v>6441</v>
      </c>
      <c r="E19168"/>
      <c r="F19168" s="9">
        <v>195.21</v>
      </c>
      <c r="G19168" t="s">
        <v>6313</v>
      </c>
    </row>
    <row r="19169" spans="1:7" x14ac:dyDescent="0.25">
      <c r="A19169" s="21" t="s">
        <v>2119</v>
      </c>
      <c r="B19169" s="25">
        <v>43641</v>
      </c>
      <c r="C19169" s="69" t="s">
        <v>1015</v>
      </c>
      <c r="D19169" s="69" t="s">
        <v>1147</v>
      </c>
      <c r="E19169" s="26">
        <v>190</v>
      </c>
      <c r="G19169" s="69" t="s">
        <v>1029</v>
      </c>
    </row>
    <row r="19170" spans="1:7" x14ac:dyDescent="0.25">
      <c r="A19170" s="21" t="s">
        <v>2119</v>
      </c>
      <c r="B19170" s="25">
        <v>43641</v>
      </c>
      <c r="C19170" s="69" t="s">
        <v>1015</v>
      </c>
      <c r="D19170" s="69" t="s">
        <v>1147</v>
      </c>
      <c r="E19170" s="26">
        <v>640</v>
      </c>
      <c r="G19170" s="69" t="s">
        <v>6481</v>
      </c>
    </row>
    <row r="19171" spans="1:7" x14ac:dyDescent="0.25">
      <c r="A19171" s="21" t="s">
        <v>2119</v>
      </c>
      <c r="B19171" s="25">
        <v>43641</v>
      </c>
      <c r="C19171" s="69" t="s">
        <v>1015</v>
      </c>
      <c r="D19171" s="69" t="s">
        <v>1147</v>
      </c>
      <c r="E19171" s="26">
        <v>640</v>
      </c>
      <c r="G19171" s="69" t="s">
        <v>6482</v>
      </c>
    </row>
    <row r="19172" spans="1:7" x14ac:dyDescent="0.25">
      <c r="A19172" s="21" t="s">
        <v>2119</v>
      </c>
      <c r="B19172" s="25">
        <v>43641</v>
      </c>
      <c r="C19172" s="69" t="s">
        <v>21</v>
      </c>
      <c r="D19172" s="69" t="s">
        <v>1018</v>
      </c>
      <c r="E19172" s="26">
        <v>140</v>
      </c>
      <c r="G19172" s="69" t="s">
        <v>2121</v>
      </c>
    </row>
    <row r="19173" spans="1:7" x14ac:dyDescent="0.25">
      <c r="A19173" s="21" t="s">
        <v>2119</v>
      </c>
      <c r="B19173" s="1">
        <v>43642</v>
      </c>
      <c r="C19173" t="s">
        <v>1230</v>
      </c>
      <c r="D19173" t="s">
        <v>6442</v>
      </c>
      <c r="E19173"/>
      <c r="F19173" s="9">
        <v>145.28</v>
      </c>
      <c r="G19173" t="s">
        <v>6313</v>
      </c>
    </row>
    <row r="19174" spans="1:7" x14ac:dyDescent="0.25">
      <c r="A19174" s="21" t="s">
        <v>2119</v>
      </c>
      <c r="B19174" s="1">
        <v>43642</v>
      </c>
      <c r="C19174" t="s">
        <v>1230</v>
      </c>
      <c r="D19174" t="s">
        <v>6443</v>
      </c>
      <c r="E19174"/>
      <c r="F19174" s="9">
        <v>41.69</v>
      </c>
      <c r="G19174" t="s">
        <v>4829</v>
      </c>
    </row>
    <row r="19175" spans="1:7" x14ac:dyDescent="0.25">
      <c r="A19175" s="21" t="s">
        <v>2119</v>
      </c>
      <c r="B19175" s="1">
        <v>43642</v>
      </c>
      <c r="C19175" t="s">
        <v>1230</v>
      </c>
      <c r="D19175" t="s">
        <v>6444</v>
      </c>
      <c r="E19175"/>
      <c r="F19175" s="9">
        <v>1601</v>
      </c>
      <c r="G19175" t="s">
        <v>6149</v>
      </c>
    </row>
    <row r="19176" spans="1:7" x14ac:dyDescent="0.25">
      <c r="A19176" s="21" t="s">
        <v>2119</v>
      </c>
      <c r="B19176" s="1">
        <v>43642</v>
      </c>
      <c r="C19176" t="s">
        <v>1230</v>
      </c>
      <c r="D19176" t="s">
        <v>6445</v>
      </c>
      <c r="E19176"/>
      <c r="F19176" s="9">
        <v>213.92</v>
      </c>
      <c r="G19176" t="s">
        <v>6313</v>
      </c>
    </row>
    <row r="19177" spans="1:7" x14ac:dyDescent="0.25">
      <c r="A19177" s="21" t="s">
        <v>2119</v>
      </c>
      <c r="B19177" s="1">
        <v>43642</v>
      </c>
      <c r="C19177" t="s">
        <v>1230</v>
      </c>
      <c r="D19177" t="s">
        <v>6446</v>
      </c>
      <c r="E19177"/>
      <c r="F19177" s="9">
        <v>213.06</v>
      </c>
      <c r="G19177" t="s">
        <v>4201</v>
      </c>
    </row>
    <row r="19178" spans="1:7" x14ac:dyDescent="0.25">
      <c r="A19178" s="21" t="s">
        <v>2119</v>
      </c>
      <c r="B19178" s="1">
        <v>43642</v>
      </c>
      <c r="C19178" t="s">
        <v>6</v>
      </c>
      <c r="D19178" t="s">
        <v>6447</v>
      </c>
      <c r="E19178"/>
      <c r="F19178" s="9">
        <v>216.32</v>
      </c>
      <c r="G19178" t="s">
        <v>6448</v>
      </c>
    </row>
    <row r="19179" spans="1:7" x14ac:dyDescent="0.25">
      <c r="A19179" s="21" t="s">
        <v>2119</v>
      </c>
      <c r="B19179" s="1">
        <v>43642</v>
      </c>
      <c r="C19179" t="s">
        <v>1230</v>
      </c>
      <c r="D19179" t="s">
        <v>6449</v>
      </c>
      <c r="E19179"/>
      <c r="F19179" s="9">
        <v>677.86</v>
      </c>
      <c r="G19179" t="s">
        <v>6345</v>
      </c>
    </row>
    <row r="19180" spans="1:7" x14ac:dyDescent="0.25">
      <c r="A19180" s="21" t="s">
        <v>2119</v>
      </c>
      <c r="B19180" s="25">
        <v>43642</v>
      </c>
      <c r="C19180" s="69" t="s">
        <v>1230</v>
      </c>
      <c r="D19180" s="69" t="s">
        <v>3709</v>
      </c>
      <c r="F19180" s="26">
        <v>175.65</v>
      </c>
      <c r="G19180" s="69" t="s">
        <v>6473</v>
      </c>
    </row>
    <row r="19181" spans="1:7" x14ac:dyDescent="0.25">
      <c r="A19181" s="21" t="s">
        <v>2119</v>
      </c>
      <c r="B19181" s="1">
        <v>43643</v>
      </c>
      <c r="C19181" t="s">
        <v>6</v>
      </c>
      <c r="D19181" t="s">
        <v>6450</v>
      </c>
      <c r="E19181"/>
      <c r="F19181" s="9">
        <v>89.87</v>
      </c>
      <c r="G19181" t="s">
        <v>3879</v>
      </c>
    </row>
    <row r="19182" spans="1:7" x14ac:dyDescent="0.25">
      <c r="A19182" s="21" t="s">
        <v>2119</v>
      </c>
      <c r="B19182" s="1">
        <v>43643</v>
      </c>
      <c r="C19182" t="s">
        <v>1230</v>
      </c>
      <c r="D19182" t="s">
        <v>6451</v>
      </c>
      <c r="E19182"/>
      <c r="F19182" s="9">
        <v>69.930000000000007</v>
      </c>
      <c r="G19182" t="s">
        <v>6452</v>
      </c>
    </row>
    <row r="19183" spans="1:7" x14ac:dyDescent="0.25">
      <c r="A19183" s="21" t="s">
        <v>2119</v>
      </c>
      <c r="B19183" s="1">
        <v>43643</v>
      </c>
      <c r="C19183" t="s">
        <v>6</v>
      </c>
      <c r="D19183" t="s">
        <v>6453</v>
      </c>
      <c r="E19183"/>
      <c r="F19183" s="9">
        <v>155.99</v>
      </c>
      <c r="G19183" t="s">
        <v>356</v>
      </c>
    </row>
    <row r="19184" spans="1:7" x14ac:dyDescent="0.25">
      <c r="A19184" s="21" t="s">
        <v>2119</v>
      </c>
      <c r="B19184" s="1">
        <v>43643</v>
      </c>
      <c r="C19184" t="s">
        <v>1230</v>
      </c>
      <c r="D19184" t="s">
        <v>6454</v>
      </c>
      <c r="E19184"/>
      <c r="F19184" s="9">
        <v>1112.19</v>
      </c>
      <c r="G19184" t="s">
        <v>6149</v>
      </c>
    </row>
    <row r="19185" spans="1:7" x14ac:dyDescent="0.25">
      <c r="A19185" s="21" t="s">
        <v>2119</v>
      </c>
      <c r="B19185" s="25">
        <v>43643</v>
      </c>
      <c r="C19185" s="69" t="s">
        <v>1015</v>
      </c>
      <c r="D19185" s="69" t="s">
        <v>553</v>
      </c>
      <c r="E19185" s="26">
        <v>1002</v>
      </c>
      <c r="G19185" s="69" t="s">
        <v>2121</v>
      </c>
    </row>
    <row r="19186" spans="1:7" x14ac:dyDescent="0.25">
      <c r="A19186" s="21" t="s">
        <v>2119</v>
      </c>
      <c r="B19186" s="25">
        <v>43643</v>
      </c>
      <c r="C19186" s="69" t="s">
        <v>1015</v>
      </c>
      <c r="D19186" s="69" t="s">
        <v>6229</v>
      </c>
      <c r="E19186" s="26">
        <v>2400</v>
      </c>
      <c r="G19186" s="69" t="s">
        <v>2734</v>
      </c>
    </row>
    <row r="19187" spans="1:7" x14ac:dyDescent="0.25">
      <c r="A19187" s="21" t="s">
        <v>2119</v>
      </c>
      <c r="B19187" s="25">
        <v>43643</v>
      </c>
      <c r="C19187" s="69" t="s">
        <v>1015</v>
      </c>
      <c r="D19187" s="69" t="s">
        <v>6158</v>
      </c>
      <c r="E19187" s="26">
        <v>253</v>
      </c>
      <c r="G19187" s="69" t="s">
        <v>2734</v>
      </c>
    </row>
    <row r="19188" spans="1:7" x14ac:dyDescent="0.25">
      <c r="A19188" s="21" t="s">
        <v>2119</v>
      </c>
      <c r="B19188" s="25">
        <v>43643</v>
      </c>
      <c r="C19188" s="69" t="s">
        <v>1015</v>
      </c>
      <c r="D19188" s="69" t="s">
        <v>2675</v>
      </c>
      <c r="E19188" s="26">
        <v>900</v>
      </c>
      <c r="G19188" s="69" t="s">
        <v>1362</v>
      </c>
    </row>
    <row r="19189" spans="1:7" x14ac:dyDescent="0.25">
      <c r="A19189" s="21" t="s">
        <v>2119</v>
      </c>
      <c r="B19189" s="25">
        <v>43643</v>
      </c>
      <c r="C19189" s="69" t="s">
        <v>1015</v>
      </c>
      <c r="D19189" s="69" t="s">
        <v>2675</v>
      </c>
      <c r="E19189" s="26">
        <v>2500</v>
      </c>
      <c r="G19189" s="69" t="s">
        <v>6345</v>
      </c>
    </row>
    <row r="19190" spans="1:7" x14ac:dyDescent="0.25">
      <c r="A19190" s="21" t="s">
        <v>2119</v>
      </c>
      <c r="B19190" s="25">
        <v>43643</v>
      </c>
      <c r="C19190" s="69" t="s">
        <v>1015</v>
      </c>
      <c r="D19190" s="69" t="s">
        <v>525</v>
      </c>
      <c r="E19190" s="26">
        <v>73.31</v>
      </c>
      <c r="G19190" s="69" t="s">
        <v>525</v>
      </c>
    </row>
    <row r="19191" spans="1:7" x14ac:dyDescent="0.25">
      <c r="A19191" s="21" t="s">
        <v>2119</v>
      </c>
      <c r="B19191" s="1">
        <v>43644</v>
      </c>
      <c r="C19191" t="s">
        <v>1230</v>
      </c>
      <c r="D19191" t="s">
        <v>6455</v>
      </c>
      <c r="E19191"/>
      <c r="F19191" s="9">
        <v>5592.19</v>
      </c>
      <c r="G19191" t="s">
        <v>6361</v>
      </c>
    </row>
    <row r="19192" spans="1:7" x14ac:dyDescent="0.25">
      <c r="A19192" s="21" t="s">
        <v>2119</v>
      </c>
      <c r="B19192" s="1">
        <v>43644</v>
      </c>
      <c r="C19192" t="s">
        <v>1230</v>
      </c>
      <c r="D19192" t="s">
        <v>6456</v>
      </c>
      <c r="E19192"/>
      <c r="F19192" s="9">
        <v>102.96</v>
      </c>
      <c r="G19192" t="s">
        <v>6457</v>
      </c>
    </row>
    <row r="19193" spans="1:7" x14ac:dyDescent="0.25">
      <c r="A19193" s="21" t="s">
        <v>2119</v>
      </c>
      <c r="B19193" s="1">
        <v>43644</v>
      </c>
      <c r="C19193" t="s">
        <v>1230</v>
      </c>
      <c r="D19193" t="s">
        <v>6458</v>
      </c>
      <c r="E19193"/>
      <c r="F19193" s="9">
        <v>688.57</v>
      </c>
      <c r="G19193" t="s">
        <v>6345</v>
      </c>
    </row>
    <row r="19194" spans="1:7" x14ac:dyDescent="0.25">
      <c r="A19194" s="21" t="s">
        <v>2119</v>
      </c>
      <c r="B19194" s="25">
        <v>43644</v>
      </c>
      <c r="C19194" s="69" t="s">
        <v>1015</v>
      </c>
      <c r="D19194" s="69" t="s">
        <v>2300</v>
      </c>
      <c r="E19194" s="26">
        <v>1000</v>
      </c>
      <c r="G19194" s="69" t="s">
        <v>2121</v>
      </c>
    </row>
    <row r="19195" spans="1:7" x14ac:dyDescent="0.25">
      <c r="A19195" s="21" t="s">
        <v>2119</v>
      </c>
      <c r="B19195" s="1">
        <v>43645</v>
      </c>
      <c r="C19195" t="s">
        <v>1230</v>
      </c>
      <c r="D19195" t="s">
        <v>6459</v>
      </c>
      <c r="E19195"/>
      <c r="F19195" s="9">
        <v>476.25</v>
      </c>
      <c r="G19195" t="s">
        <v>6149</v>
      </c>
    </row>
    <row r="19196" spans="1:7" x14ac:dyDescent="0.25">
      <c r="A19196" s="21" t="s">
        <v>2119</v>
      </c>
      <c r="B19196" s="1">
        <v>43645</v>
      </c>
      <c r="C19196" t="s">
        <v>1230</v>
      </c>
      <c r="D19196" t="s">
        <v>6460</v>
      </c>
      <c r="E19196"/>
      <c r="F19196" s="9">
        <v>272.5</v>
      </c>
      <c r="G19196" t="s">
        <v>6345</v>
      </c>
    </row>
    <row r="19197" spans="1:7" x14ac:dyDescent="0.25">
      <c r="A19197" s="21" t="s">
        <v>2119</v>
      </c>
      <c r="B19197" s="1">
        <v>43645</v>
      </c>
      <c r="C19197" t="s">
        <v>1230</v>
      </c>
      <c r="D19197" t="s">
        <v>6461</v>
      </c>
      <c r="E19197"/>
      <c r="F19197" s="9">
        <v>134.97</v>
      </c>
      <c r="G19197" t="s">
        <v>6410</v>
      </c>
    </row>
    <row r="19198" spans="1:7" x14ac:dyDescent="0.25">
      <c r="A19198" s="21" t="s">
        <v>2119</v>
      </c>
      <c r="B19198" s="1">
        <v>43646</v>
      </c>
      <c r="C19198" t="s">
        <v>1230</v>
      </c>
      <c r="D19198"/>
      <c r="E19198"/>
      <c r="F19198" s="9">
        <v>189.35</v>
      </c>
      <c r="G19198" t="s">
        <v>2734</v>
      </c>
    </row>
    <row r="19199" spans="1:7" x14ac:dyDescent="0.25">
      <c r="A19199" s="21" t="s">
        <v>2119</v>
      </c>
      <c r="B19199" s="1">
        <v>43647</v>
      </c>
      <c r="C19199" t="s">
        <v>6</v>
      </c>
      <c r="D19199" t="s">
        <v>6462</v>
      </c>
      <c r="E19199"/>
      <c r="F19199" s="9">
        <v>51.45</v>
      </c>
      <c r="G19199" t="s">
        <v>3057</v>
      </c>
    </row>
    <row r="19200" spans="1:7" x14ac:dyDescent="0.25">
      <c r="A19200" s="21" t="s">
        <v>2119</v>
      </c>
      <c r="B19200" s="1">
        <v>43647</v>
      </c>
      <c r="C19200" t="s">
        <v>1230</v>
      </c>
      <c r="D19200" t="s">
        <v>6463</v>
      </c>
      <c r="E19200"/>
      <c r="F19200" s="9">
        <v>1201.95</v>
      </c>
      <c r="G19200" t="s">
        <v>6149</v>
      </c>
    </row>
    <row r="19201" spans="1:7" x14ac:dyDescent="0.25">
      <c r="A19201" s="21" t="s">
        <v>2119</v>
      </c>
      <c r="B19201" s="1">
        <v>43647</v>
      </c>
      <c r="C19201" t="s">
        <v>1230</v>
      </c>
      <c r="D19201" t="s">
        <v>6464</v>
      </c>
      <c r="E19201"/>
      <c r="F19201" s="9">
        <v>230.31</v>
      </c>
      <c r="G19201" t="s">
        <v>6410</v>
      </c>
    </row>
    <row r="19202" spans="1:7" x14ac:dyDescent="0.25">
      <c r="A19202" s="21" t="s">
        <v>2119</v>
      </c>
      <c r="B19202" s="25">
        <v>43647</v>
      </c>
      <c r="C19202" s="69" t="s">
        <v>1015</v>
      </c>
      <c r="D19202" s="69" t="s">
        <v>5033</v>
      </c>
      <c r="E19202" s="26">
        <v>36.299999999999997</v>
      </c>
      <c r="G19202" s="69" t="s">
        <v>2121</v>
      </c>
    </row>
    <row r="19203" spans="1:7" x14ac:dyDescent="0.25">
      <c r="A19203" s="21" t="s">
        <v>2119</v>
      </c>
      <c r="B19203" s="25">
        <v>43647</v>
      </c>
      <c r="C19203" s="69" t="s">
        <v>1015</v>
      </c>
      <c r="D19203" s="69" t="s">
        <v>5033</v>
      </c>
      <c r="E19203" s="26">
        <v>735.9</v>
      </c>
      <c r="G19203" s="69" t="s">
        <v>2734</v>
      </c>
    </row>
    <row r="19204" spans="1:7" x14ac:dyDescent="0.25">
      <c r="A19204" s="21" t="s">
        <v>2119</v>
      </c>
      <c r="B19204" s="25">
        <v>43647</v>
      </c>
      <c r="C19204" s="69" t="s">
        <v>1015</v>
      </c>
      <c r="D19204" s="69" t="s">
        <v>6483</v>
      </c>
      <c r="E19204" s="26">
        <v>1000</v>
      </c>
      <c r="G19204" s="69" t="s">
        <v>6452</v>
      </c>
    </row>
    <row r="19205" spans="1:7" x14ac:dyDescent="0.25">
      <c r="A19205" s="21" t="s">
        <v>2119</v>
      </c>
      <c r="B19205" s="25">
        <v>43647</v>
      </c>
      <c r="C19205" s="69" t="s">
        <v>1015</v>
      </c>
      <c r="D19205" s="69" t="s">
        <v>40</v>
      </c>
      <c r="E19205" s="26">
        <v>2615</v>
      </c>
      <c r="G19205" s="69" t="s">
        <v>6324</v>
      </c>
    </row>
    <row r="19206" spans="1:7" x14ac:dyDescent="0.25">
      <c r="A19206" s="21" t="s">
        <v>2119</v>
      </c>
      <c r="B19206" s="25">
        <v>43647</v>
      </c>
      <c r="C19206" s="69" t="s">
        <v>1015</v>
      </c>
      <c r="D19206" s="69" t="s">
        <v>40</v>
      </c>
      <c r="E19206" s="26">
        <v>3465</v>
      </c>
      <c r="G19206" s="69" t="s">
        <v>6149</v>
      </c>
    </row>
    <row r="19207" spans="1:7" x14ac:dyDescent="0.25">
      <c r="A19207" s="21" t="s">
        <v>2119</v>
      </c>
      <c r="B19207" s="25">
        <v>43647</v>
      </c>
      <c r="C19207" s="69" t="s">
        <v>1015</v>
      </c>
      <c r="D19207" s="69" t="s">
        <v>40</v>
      </c>
      <c r="E19207" s="26">
        <v>2715</v>
      </c>
      <c r="G19207" s="69" t="s">
        <v>6473</v>
      </c>
    </row>
    <row r="19208" spans="1:7" x14ac:dyDescent="0.25">
      <c r="A19208" s="21" t="s">
        <v>2119</v>
      </c>
      <c r="B19208" s="25">
        <v>43647</v>
      </c>
      <c r="C19208" s="69" t="s">
        <v>1015</v>
      </c>
      <c r="D19208" s="69" t="s">
        <v>40</v>
      </c>
      <c r="E19208" s="26">
        <v>1355</v>
      </c>
      <c r="G19208" s="69" t="s">
        <v>6457</v>
      </c>
    </row>
    <row r="19209" spans="1:7" x14ac:dyDescent="0.25">
      <c r="A19209" s="21" t="s">
        <v>2119</v>
      </c>
      <c r="B19209" s="25">
        <v>43647</v>
      </c>
      <c r="C19209" s="69" t="s">
        <v>1015</v>
      </c>
      <c r="D19209" s="69" t="s">
        <v>4455</v>
      </c>
      <c r="E19209" s="26">
        <v>5000</v>
      </c>
      <c r="G19209" s="69" t="s">
        <v>6361</v>
      </c>
    </row>
    <row r="19210" spans="1:7" x14ac:dyDescent="0.25">
      <c r="A19210" s="21" t="s">
        <v>2119</v>
      </c>
      <c r="B19210" s="1">
        <v>43648</v>
      </c>
      <c r="C19210" t="s">
        <v>1230</v>
      </c>
      <c r="D19210" t="s">
        <v>6465</v>
      </c>
      <c r="E19210"/>
      <c r="F19210" s="9">
        <v>20.8</v>
      </c>
      <c r="G19210" t="s">
        <v>6149</v>
      </c>
    </row>
    <row r="19211" spans="1:7" x14ac:dyDescent="0.25">
      <c r="A19211" s="21" t="s">
        <v>2119</v>
      </c>
      <c r="B19211" s="1">
        <v>43648</v>
      </c>
      <c r="C19211" t="s">
        <v>1230</v>
      </c>
      <c r="D19211" t="s">
        <v>6466</v>
      </c>
      <c r="E19211"/>
      <c r="F19211" s="9">
        <v>574.13</v>
      </c>
      <c r="G19211" t="s">
        <v>6149</v>
      </c>
    </row>
    <row r="19212" spans="1:7" x14ac:dyDescent="0.25">
      <c r="A19212" s="21" t="s">
        <v>2119</v>
      </c>
      <c r="B19212" s="1">
        <v>43648</v>
      </c>
      <c r="C19212" t="s">
        <v>1230</v>
      </c>
      <c r="D19212" t="s">
        <v>6467</v>
      </c>
      <c r="E19212"/>
      <c r="F19212" s="9">
        <v>956.86</v>
      </c>
      <c r="G19212" t="s">
        <v>278</v>
      </c>
    </row>
    <row r="19213" spans="1:7" x14ac:dyDescent="0.25">
      <c r="A19213" s="21" t="s">
        <v>2119</v>
      </c>
      <c r="B19213" s="1">
        <v>43648</v>
      </c>
      <c r="C19213" t="s">
        <v>1230</v>
      </c>
      <c r="D19213" t="s">
        <v>6468</v>
      </c>
      <c r="E19213"/>
      <c r="F19213" s="9">
        <v>3060.88</v>
      </c>
      <c r="G19213" t="s">
        <v>6426</v>
      </c>
    </row>
    <row r="19214" spans="1:7" x14ac:dyDescent="0.25">
      <c r="A19214" s="21" t="s">
        <v>2119</v>
      </c>
      <c r="B19214" s="25">
        <v>43648</v>
      </c>
      <c r="C19214" s="69" t="s">
        <v>1015</v>
      </c>
      <c r="D19214" s="69" t="s">
        <v>1216</v>
      </c>
      <c r="E19214" s="26">
        <v>500</v>
      </c>
      <c r="G19214" s="69" t="s">
        <v>2734</v>
      </c>
    </row>
    <row r="19215" spans="1:7" x14ac:dyDescent="0.25">
      <c r="A19215" s="21" t="s">
        <v>2119</v>
      </c>
      <c r="B19215" s="25">
        <v>43648</v>
      </c>
      <c r="C19215" s="69" t="s">
        <v>1015</v>
      </c>
      <c r="D19215" s="69" t="s">
        <v>40</v>
      </c>
      <c r="E19215" s="26">
        <v>280</v>
      </c>
      <c r="G19215" s="69" t="s">
        <v>6484</v>
      </c>
    </row>
    <row r="19216" spans="1:7" x14ac:dyDescent="0.25">
      <c r="A19216" s="21" t="s">
        <v>2119</v>
      </c>
      <c r="B19216" s="25">
        <v>43648</v>
      </c>
      <c r="C19216" s="69" t="s">
        <v>1015</v>
      </c>
      <c r="D19216" s="69" t="s">
        <v>40</v>
      </c>
      <c r="E19216" s="26">
        <v>280</v>
      </c>
      <c r="G19216" s="69" t="s">
        <v>4829</v>
      </c>
    </row>
    <row r="19217" spans="1:7" x14ac:dyDescent="0.25">
      <c r="A19217" s="21" t="s">
        <v>2119</v>
      </c>
      <c r="B19217" s="25">
        <v>43648</v>
      </c>
      <c r="C19217" s="69" t="s">
        <v>1015</v>
      </c>
      <c r="D19217" s="69" t="s">
        <v>40</v>
      </c>
      <c r="E19217" s="26">
        <v>600</v>
      </c>
      <c r="G19217" s="69" t="s">
        <v>3057</v>
      </c>
    </row>
    <row r="19218" spans="1:7" x14ac:dyDescent="0.25">
      <c r="A19218" s="21" t="s">
        <v>2119</v>
      </c>
      <c r="B19218" s="25">
        <v>43648</v>
      </c>
      <c r="C19218" s="69" t="s">
        <v>1015</v>
      </c>
      <c r="D19218" s="69" t="s">
        <v>40</v>
      </c>
      <c r="E19218" s="26">
        <v>280</v>
      </c>
      <c r="G19218" s="69" t="s">
        <v>3879</v>
      </c>
    </row>
    <row r="19219" spans="1:7" x14ac:dyDescent="0.25">
      <c r="A19219" s="21" t="s">
        <v>2119</v>
      </c>
      <c r="B19219" s="25">
        <v>43648</v>
      </c>
      <c r="C19219" s="69" t="s">
        <v>1015</v>
      </c>
      <c r="D19219" s="69" t="s">
        <v>40</v>
      </c>
      <c r="E19219" s="26">
        <v>280</v>
      </c>
      <c r="G19219" s="69" t="s">
        <v>160</v>
      </c>
    </row>
    <row r="19220" spans="1:7" x14ac:dyDescent="0.25">
      <c r="A19220" s="21" t="s">
        <v>2119</v>
      </c>
      <c r="B19220" s="1">
        <v>43649</v>
      </c>
      <c r="C19220" t="s">
        <v>1230</v>
      </c>
      <c r="D19220" t="s">
        <v>6469</v>
      </c>
      <c r="E19220"/>
      <c r="F19220" s="9">
        <v>46.87</v>
      </c>
      <c r="G19220" t="s">
        <v>278</v>
      </c>
    </row>
    <row r="19221" spans="1:7" x14ac:dyDescent="0.25">
      <c r="A19221" s="21" t="s">
        <v>2119</v>
      </c>
      <c r="B19221" s="1">
        <v>43649</v>
      </c>
      <c r="C19221" t="s">
        <v>1230</v>
      </c>
      <c r="D19221" t="s">
        <v>6470</v>
      </c>
      <c r="E19221"/>
      <c r="F19221" s="9">
        <v>226.84</v>
      </c>
      <c r="G19221" t="s">
        <v>6149</v>
      </c>
    </row>
    <row r="19222" spans="1:7" x14ac:dyDescent="0.25">
      <c r="A19222" s="21" t="s">
        <v>2119</v>
      </c>
      <c r="B19222" s="25">
        <v>43649</v>
      </c>
      <c r="C19222" s="69" t="s">
        <v>1230</v>
      </c>
      <c r="D19222" s="69" t="s">
        <v>3709</v>
      </c>
      <c r="F19222" s="26">
        <v>384.13</v>
      </c>
      <c r="G19222" s="69" t="s">
        <v>6149</v>
      </c>
    </row>
    <row r="19223" spans="1:7" x14ac:dyDescent="0.25">
      <c r="A19223" s="21" t="s">
        <v>2119</v>
      </c>
      <c r="B19223" s="25">
        <v>43649</v>
      </c>
      <c r="C19223" s="69" t="s">
        <v>1015</v>
      </c>
      <c r="D19223" s="69" t="s">
        <v>3707</v>
      </c>
      <c r="E19223" s="26">
        <v>1700</v>
      </c>
      <c r="G19223" s="69" t="s">
        <v>2734</v>
      </c>
    </row>
    <row r="19224" spans="1:7" x14ac:dyDescent="0.25">
      <c r="A19224" s="21" t="s">
        <v>2119</v>
      </c>
      <c r="B19224" s="25">
        <v>43649</v>
      </c>
      <c r="C19224" s="69" t="s">
        <v>1015</v>
      </c>
      <c r="D19224" s="69" t="s">
        <v>40</v>
      </c>
      <c r="E19224" s="26">
        <v>915</v>
      </c>
      <c r="G19224" s="69" t="s">
        <v>278</v>
      </c>
    </row>
    <row r="19225" spans="1:7" x14ac:dyDescent="0.25">
      <c r="A19225" s="21" t="s">
        <v>2119</v>
      </c>
      <c r="B19225" s="25">
        <v>43649</v>
      </c>
      <c r="C19225" s="69" t="s">
        <v>1015</v>
      </c>
      <c r="D19225" s="69" t="s">
        <v>40</v>
      </c>
      <c r="E19225" s="26">
        <v>100</v>
      </c>
      <c r="G19225" s="69" t="s">
        <v>1362</v>
      </c>
    </row>
    <row r="19226" spans="1:7" x14ac:dyDescent="0.25">
      <c r="A19226" s="21" t="s">
        <v>2119</v>
      </c>
      <c r="B19226" s="25">
        <v>43649</v>
      </c>
      <c r="C19226" s="69" t="s">
        <v>1015</v>
      </c>
      <c r="D19226" s="69" t="s">
        <v>40</v>
      </c>
      <c r="E19226" s="26">
        <v>1765</v>
      </c>
      <c r="G19226" s="69" t="s">
        <v>6473</v>
      </c>
    </row>
    <row r="19227" spans="1:7" x14ac:dyDescent="0.25">
      <c r="A19227" s="21" t="s">
        <v>2119</v>
      </c>
      <c r="B19227" s="25">
        <v>43649</v>
      </c>
      <c r="C19227" s="69" t="s">
        <v>1015</v>
      </c>
      <c r="D19227" s="69" t="s">
        <v>40</v>
      </c>
      <c r="E19227" s="26">
        <v>3185</v>
      </c>
      <c r="G19227" s="69" t="s">
        <v>6149</v>
      </c>
    </row>
    <row r="19228" spans="1:7" x14ac:dyDescent="0.25">
      <c r="A19228" s="21" t="s">
        <v>2119</v>
      </c>
      <c r="B19228" s="25">
        <v>43649</v>
      </c>
      <c r="C19228" s="69" t="s">
        <v>1015</v>
      </c>
      <c r="D19228" s="69" t="s">
        <v>40</v>
      </c>
      <c r="E19228" s="26">
        <v>765</v>
      </c>
      <c r="G19228" s="69" t="s">
        <v>6361</v>
      </c>
    </row>
    <row r="19229" spans="1:7" x14ac:dyDescent="0.25">
      <c r="A19229" s="21" t="s">
        <v>2119</v>
      </c>
      <c r="B19229" s="1">
        <v>43651</v>
      </c>
      <c r="C19229">
        <v>3014551503</v>
      </c>
      <c r="D19229" t="s">
        <v>6471</v>
      </c>
      <c r="E19229"/>
      <c r="F19229" s="9">
        <v>12.46</v>
      </c>
      <c r="G19229" t="s">
        <v>6244</v>
      </c>
    </row>
    <row r="19230" spans="1:7" x14ac:dyDescent="0.25">
      <c r="A19230" s="21" t="s">
        <v>2119</v>
      </c>
      <c r="B19230" s="25">
        <v>43651</v>
      </c>
      <c r="C19230" s="69" t="s">
        <v>1015</v>
      </c>
      <c r="D19230" s="69" t="s">
        <v>1216</v>
      </c>
      <c r="E19230" s="26">
        <v>900</v>
      </c>
      <c r="G19230" s="69" t="s">
        <v>2734</v>
      </c>
    </row>
    <row r="19231" spans="1:7" x14ac:dyDescent="0.25">
      <c r="A19231" s="21" t="s">
        <v>2119</v>
      </c>
      <c r="B19231" s="25">
        <v>43651</v>
      </c>
      <c r="C19231" s="69" t="s">
        <v>1015</v>
      </c>
      <c r="D19231" s="69" t="s">
        <v>4455</v>
      </c>
      <c r="E19231" s="26">
        <v>3000</v>
      </c>
      <c r="G19231" s="69" t="s">
        <v>6361</v>
      </c>
    </row>
    <row r="19232" spans="1:7" x14ac:dyDescent="0.25">
      <c r="A19232" s="21" t="s">
        <v>2119</v>
      </c>
      <c r="B19232" s="1">
        <v>43652</v>
      </c>
      <c r="C19232" t="s">
        <v>1230</v>
      </c>
      <c r="D19232" t="s">
        <v>6472</v>
      </c>
      <c r="E19232"/>
      <c r="F19232" s="9">
        <v>361.79</v>
      </c>
      <c r="G19232" t="s">
        <v>6345</v>
      </c>
    </row>
    <row r="19233" spans="1:7" ht="14.5" x14ac:dyDescent="0.35">
      <c r="A19233" s="21" t="s">
        <v>2119</v>
      </c>
      <c r="B19233" s="75">
        <v>43654</v>
      </c>
      <c r="C19233" s="73" t="s">
        <v>1230</v>
      </c>
      <c r="D19233" s="73" t="s">
        <v>6485</v>
      </c>
      <c r="E19233" s="73"/>
      <c r="F19233" s="74">
        <v>78.290000000000006</v>
      </c>
      <c r="G19233" s="73" t="s">
        <v>6345</v>
      </c>
    </row>
    <row r="19234" spans="1:7" ht="14.5" x14ac:dyDescent="0.35">
      <c r="A19234" s="21" t="s">
        <v>2119</v>
      </c>
      <c r="B19234" s="75">
        <v>43654</v>
      </c>
      <c r="C19234" s="73" t="s">
        <v>1230</v>
      </c>
      <c r="D19234" s="73" t="s">
        <v>6486</v>
      </c>
      <c r="E19234" s="73"/>
      <c r="F19234" s="74">
        <v>-169.18</v>
      </c>
      <c r="G19234" s="73" t="s">
        <v>6244</v>
      </c>
    </row>
    <row r="19235" spans="1:7" ht="14.5" x14ac:dyDescent="0.35">
      <c r="A19235" s="21" t="s">
        <v>2119</v>
      </c>
      <c r="B19235" s="75">
        <v>43654</v>
      </c>
      <c r="C19235" s="73" t="s">
        <v>1230</v>
      </c>
      <c r="D19235" s="73" t="s">
        <v>6487</v>
      </c>
      <c r="E19235" s="73"/>
      <c r="F19235" s="74">
        <v>381.5</v>
      </c>
      <c r="G19235" s="73" t="s">
        <v>1004</v>
      </c>
    </row>
    <row r="19236" spans="1:7" ht="14.5" x14ac:dyDescent="0.35">
      <c r="A19236" s="21" t="s">
        <v>2119</v>
      </c>
      <c r="B19236" s="75">
        <v>43654</v>
      </c>
      <c r="C19236" s="73" t="s">
        <v>1230</v>
      </c>
      <c r="D19236" s="73" t="s">
        <v>6486</v>
      </c>
      <c r="E19236" s="73"/>
      <c r="F19236" s="74">
        <v>284.88</v>
      </c>
      <c r="G19236" s="73" t="s">
        <v>6244</v>
      </c>
    </row>
    <row r="19237" spans="1:7" ht="14.5" x14ac:dyDescent="0.35">
      <c r="A19237" s="21" t="s">
        <v>2119</v>
      </c>
      <c r="B19237" s="25">
        <v>43654</v>
      </c>
      <c r="C19237" s="72" t="s">
        <v>1015</v>
      </c>
      <c r="D19237" s="72" t="s">
        <v>6541</v>
      </c>
      <c r="E19237" s="26">
        <v>500</v>
      </c>
      <c r="G19237" s="72" t="s">
        <v>2734</v>
      </c>
    </row>
    <row r="19238" spans="1:7" ht="14.5" x14ac:dyDescent="0.35">
      <c r="A19238" s="21" t="s">
        <v>2119</v>
      </c>
      <c r="B19238" s="25">
        <v>43654</v>
      </c>
      <c r="C19238" s="72" t="s">
        <v>1015</v>
      </c>
      <c r="D19238" s="72" t="s">
        <v>1216</v>
      </c>
      <c r="E19238" s="26">
        <v>600</v>
      </c>
      <c r="G19238" s="72" t="s">
        <v>2734</v>
      </c>
    </row>
    <row r="19239" spans="1:7" ht="14.5" x14ac:dyDescent="0.35">
      <c r="A19239" s="21" t="s">
        <v>2119</v>
      </c>
      <c r="B19239" s="25">
        <v>43654</v>
      </c>
      <c r="C19239" s="72" t="s">
        <v>1015</v>
      </c>
      <c r="D19239" s="72" t="s">
        <v>1382</v>
      </c>
      <c r="E19239" s="26">
        <v>9000</v>
      </c>
      <c r="G19239" s="72" t="s">
        <v>6345</v>
      </c>
    </row>
    <row r="19240" spans="1:7" ht="14.5" x14ac:dyDescent="0.35">
      <c r="A19240" s="21" t="s">
        <v>2119</v>
      </c>
      <c r="B19240" s="25">
        <v>43654</v>
      </c>
      <c r="C19240" s="72" t="s">
        <v>1015</v>
      </c>
      <c r="D19240" s="72" t="s">
        <v>1382</v>
      </c>
      <c r="E19240" s="26">
        <v>500</v>
      </c>
      <c r="G19240" s="72" t="s">
        <v>6542</v>
      </c>
    </row>
    <row r="19241" spans="1:7" ht="14.5" x14ac:dyDescent="0.35">
      <c r="A19241" s="21" t="s">
        <v>2119</v>
      </c>
      <c r="B19241" s="25">
        <v>43654</v>
      </c>
      <c r="C19241" s="72" t="s">
        <v>1015</v>
      </c>
      <c r="D19241" s="72" t="s">
        <v>553</v>
      </c>
      <c r="E19241" s="26">
        <v>800</v>
      </c>
      <c r="G19241" s="72" t="s">
        <v>5698</v>
      </c>
    </row>
    <row r="19242" spans="1:7" ht="14.5" x14ac:dyDescent="0.35">
      <c r="A19242" s="21" t="s">
        <v>2119</v>
      </c>
      <c r="B19242" s="25">
        <v>43654</v>
      </c>
      <c r="C19242" s="72" t="s">
        <v>1015</v>
      </c>
      <c r="D19242" s="72" t="s">
        <v>553</v>
      </c>
      <c r="E19242" s="26">
        <v>1200</v>
      </c>
      <c r="G19242" s="76" t="s">
        <v>6637</v>
      </c>
    </row>
    <row r="19243" spans="1:7" ht="14.5" x14ac:dyDescent="0.35">
      <c r="A19243" s="21" t="s">
        <v>2119</v>
      </c>
      <c r="B19243" s="75">
        <v>43655</v>
      </c>
      <c r="C19243" s="73" t="s">
        <v>1230</v>
      </c>
      <c r="D19243" s="73" t="s">
        <v>6488</v>
      </c>
      <c r="E19243" s="73"/>
      <c r="F19243" s="74">
        <v>94.16</v>
      </c>
      <c r="G19243" s="73" t="s">
        <v>6345</v>
      </c>
    </row>
    <row r="19244" spans="1:7" ht="14.5" x14ac:dyDescent="0.35">
      <c r="A19244" s="21" t="s">
        <v>2119</v>
      </c>
      <c r="B19244" s="75">
        <v>43655</v>
      </c>
      <c r="C19244" s="73" t="s">
        <v>1230</v>
      </c>
      <c r="D19244" s="73" t="s">
        <v>6489</v>
      </c>
      <c r="E19244" s="73"/>
      <c r="F19244" s="74">
        <v>380.54</v>
      </c>
      <c r="G19244" s="73" t="s">
        <v>2734</v>
      </c>
    </row>
    <row r="19245" spans="1:7" ht="14.5" x14ac:dyDescent="0.35">
      <c r="A19245" s="21" t="s">
        <v>2119</v>
      </c>
      <c r="B19245" s="75">
        <v>43655</v>
      </c>
      <c r="C19245" s="73" t="s">
        <v>1230</v>
      </c>
      <c r="D19245" s="73" t="s">
        <v>6490</v>
      </c>
      <c r="E19245" s="73"/>
      <c r="F19245" s="74">
        <v>54.46</v>
      </c>
      <c r="G19245" s="73" t="s">
        <v>6491</v>
      </c>
    </row>
    <row r="19246" spans="1:7" ht="14.5" x14ac:dyDescent="0.35">
      <c r="A19246" s="21" t="s">
        <v>2119</v>
      </c>
      <c r="B19246" s="75">
        <v>43655</v>
      </c>
      <c r="C19246" s="73" t="s">
        <v>1230</v>
      </c>
      <c r="D19246" s="73" t="s">
        <v>6492</v>
      </c>
      <c r="E19246" s="73"/>
      <c r="F19246" s="74">
        <v>224</v>
      </c>
      <c r="G19246" s="73" t="s">
        <v>6361</v>
      </c>
    </row>
    <row r="19247" spans="1:7" ht="14.5" x14ac:dyDescent="0.35">
      <c r="A19247" s="21" t="s">
        <v>2119</v>
      </c>
      <c r="B19247" s="75">
        <v>43655</v>
      </c>
      <c r="C19247" s="73" t="s">
        <v>6</v>
      </c>
      <c r="D19247" s="73" t="s">
        <v>6493</v>
      </c>
      <c r="E19247" s="73"/>
      <c r="F19247" s="74">
        <v>232.09</v>
      </c>
      <c r="G19247" s="73" t="s">
        <v>3057</v>
      </c>
    </row>
    <row r="19248" spans="1:7" ht="14.5" x14ac:dyDescent="0.35">
      <c r="A19248" s="21" t="s">
        <v>2119</v>
      </c>
      <c r="B19248" s="75">
        <v>43655</v>
      </c>
      <c r="C19248" s="73" t="s">
        <v>1230</v>
      </c>
      <c r="D19248" s="73" t="s">
        <v>6494</v>
      </c>
      <c r="E19248" s="73"/>
      <c r="F19248" s="74">
        <v>161.72</v>
      </c>
      <c r="G19248" s="73" t="s">
        <v>1004</v>
      </c>
    </row>
    <row r="19249" spans="1:7" ht="14.5" x14ac:dyDescent="0.35">
      <c r="A19249" s="21" t="s">
        <v>2119</v>
      </c>
      <c r="B19249" s="25">
        <v>43655</v>
      </c>
      <c r="C19249" s="72" t="s">
        <v>1015</v>
      </c>
      <c r="D19249" s="72" t="s">
        <v>40</v>
      </c>
      <c r="E19249" s="26">
        <v>500</v>
      </c>
      <c r="G19249" s="72" t="s">
        <v>6543</v>
      </c>
    </row>
    <row r="19250" spans="1:7" ht="14.5" x14ac:dyDescent="0.35">
      <c r="A19250" s="21" t="s">
        <v>2119</v>
      </c>
      <c r="B19250" s="75">
        <v>43656</v>
      </c>
      <c r="C19250" s="73" t="s">
        <v>6</v>
      </c>
      <c r="D19250" s="73" t="s">
        <v>6495</v>
      </c>
      <c r="E19250" s="73"/>
      <c r="F19250" s="74">
        <v>143.58000000000001</v>
      </c>
      <c r="G19250" s="73" t="s">
        <v>1421</v>
      </c>
    </row>
    <row r="19251" spans="1:7" ht="14.5" x14ac:dyDescent="0.35">
      <c r="A19251" s="21" t="s">
        <v>2119</v>
      </c>
      <c r="B19251" s="75">
        <v>43656</v>
      </c>
      <c r="C19251" s="73" t="s">
        <v>6496</v>
      </c>
      <c r="D19251" s="73" t="s">
        <v>6497</v>
      </c>
      <c r="E19251" s="73"/>
      <c r="F19251" s="74">
        <v>45.92</v>
      </c>
      <c r="G19251" s="73" t="s">
        <v>6176</v>
      </c>
    </row>
    <row r="19252" spans="1:7" ht="14.5" x14ac:dyDescent="0.35">
      <c r="A19252" s="21" t="s">
        <v>2119</v>
      </c>
      <c r="B19252" s="75">
        <v>43656</v>
      </c>
      <c r="C19252" s="73" t="s">
        <v>1230</v>
      </c>
      <c r="D19252" s="73" t="s">
        <v>6498</v>
      </c>
      <c r="E19252" s="73"/>
      <c r="F19252" s="74">
        <v>367.5</v>
      </c>
      <c r="G19252" s="73" t="s">
        <v>6149</v>
      </c>
    </row>
    <row r="19253" spans="1:7" ht="14.5" x14ac:dyDescent="0.35">
      <c r="A19253" s="21" t="s">
        <v>2119</v>
      </c>
      <c r="B19253" s="75">
        <v>43656</v>
      </c>
      <c r="C19253" s="73" t="s">
        <v>1230</v>
      </c>
      <c r="D19253" s="73" t="s">
        <v>6455</v>
      </c>
      <c r="E19253" s="73"/>
      <c r="F19253" s="74">
        <v>-2936.32</v>
      </c>
      <c r="G19253" s="73" t="s">
        <v>6361</v>
      </c>
    </row>
    <row r="19254" spans="1:7" ht="14.5" x14ac:dyDescent="0.35">
      <c r="A19254" s="21" t="s">
        <v>2119</v>
      </c>
      <c r="B19254" s="75">
        <v>43656</v>
      </c>
      <c r="C19254" s="73" t="s">
        <v>6496</v>
      </c>
      <c r="D19254" s="73" t="s">
        <v>6499</v>
      </c>
      <c r="E19254" s="73"/>
      <c r="F19254" s="74">
        <v>522.22</v>
      </c>
      <c r="G19254" s="73" t="s">
        <v>6176</v>
      </c>
    </row>
    <row r="19255" spans="1:7" ht="14.5" x14ac:dyDescent="0.35">
      <c r="A19255" s="21" t="s">
        <v>2119</v>
      </c>
      <c r="B19255" s="75">
        <v>43656</v>
      </c>
      <c r="C19255" s="73" t="s">
        <v>6496</v>
      </c>
      <c r="D19255" s="73" t="s">
        <v>6500</v>
      </c>
      <c r="E19255" s="73"/>
      <c r="F19255" s="74">
        <v>840.77</v>
      </c>
      <c r="G19255" s="73" t="s">
        <v>6345</v>
      </c>
    </row>
    <row r="19256" spans="1:7" ht="14.5" x14ac:dyDescent="0.35">
      <c r="A19256" s="21" t="s">
        <v>2119</v>
      </c>
      <c r="B19256" s="25">
        <v>43656</v>
      </c>
      <c r="C19256" s="72" t="s">
        <v>1015</v>
      </c>
      <c r="D19256" s="72" t="s">
        <v>1216</v>
      </c>
      <c r="E19256" s="26">
        <v>400</v>
      </c>
      <c r="G19256" s="72" t="s">
        <v>2734</v>
      </c>
    </row>
    <row r="19257" spans="1:7" ht="14.4" customHeight="1" x14ac:dyDescent="0.25">
      <c r="A19257" s="21" t="s">
        <v>2119</v>
      </c>
      <c r="B19257" s="25">
        <v>43656</v>
      </c>
      <c r="C19257" s="69" t="s">
        <v>1230</v>
      </c>
      <c r="D19257" s="69" t="s">
        <v>3709</v>
      </c>
      <c r="F19257" s="26">
        <v>3283</v>
      </c>
      <c r="G19257" s="69" t="s">
        <v>6361</v>
      </c>
    </row>
    <row r="19258" spans="1:7" ht="14.4" customHeight="1" x14ac:dyDescent="0.25">
      <c r="A19258" s="21" t="s">
        <v>2119</v>
      </c>
      <c r="B19258" s="25">
        <v>43656</v>
      </c>
      <c r="C19258" s="69" t="s">
        <v>1230</v>
      </c>
      <c r="D19258" s="69" t="s">
        <v>3709</v>
      </c>
      <c r="F19258" s="26">
        <v>407.54</v>
      </c>
      <c r="G19258" s="69" t="s">
        <v>6361</v>
      </c>
    </row>
    <row r="19259" spans="1:7" ht="14.5" x14ac:dyDescent="0.35">
      <c r="A19259" s="21" t="s">
        <v>2119</v>
      </c>
      <c r="B19259" s="75">
        <v>43657</v>
      </c>
      <c r="C19259" s="73" t="s">
        <v>6</v>
      </c>
      <c r="D19259" s="73" t="s">
        <v>6501</v>
      </c>
      <c r="E19259" s="73"/>
      <c r="F19259" s="74">
        <v>109.84</v>
      </c>
      <c r="G19259" s="73" t="s">
        <v>68</v>
      </c>
    </row>
    <row r="19260" spans="1:7" ht="14.5" x14ac:dyDescent="0.35">
      <c r="A19260" s="21" t="s">
        <v>2119</v>
      </c>
      <c r="B19260" s="75">
        <v>43657</v>
      </c>
      <c r="C19260" s="73" t="s">
        <v>1230</v>
      </c>
      <c r="D19260" s="73" t="s">
        <v>6502</v>
      </c>
      <c r="E19260" s="73"/>
      <c r="F19260" s="74">
        <v>473.45</v>
      </c>
      <c r="G19260" s="73" t="s">
        <v>6244</v>
      </c>
    </row>
    <row r="19261" spans="1:7" ht="14.5" x14ac:dyDescent="0.35">
      <c r="A19261" s="21" t="s">
        <v>2119</v>
      </c>
      <c r="B19261" s="75">
        <v>43657</v>
      </c>
      <c r="C19261" s="73" t="s">
        <v>1230</v>
      </c>
      <c r="D19261" s="73" t="s">
        <v>6503</v>
      </c>
      <c r="E19261" s="73"/>
      <c r="F19261" s="74">
        <v>169.22</v>
      </c>
      <c r="G19261" s="73" t="s">
        <v>6504</v>
      </c>
    </row>
    <row r="19262" spans="1:7" ht="14.5" x14ac:dyDescent="0.35">
      <c r="A19262" s="21" t="s">
        <v>2119</v>
      </c>
      <c r="B19262" s="25">
        <v>43657</v>
      </c>
      <c r="C19262" s="72" t="s">
        <v>1015</v>
      </c>
      <c r="D19262" s="72" t="s">
        <v>6544</v>
      </c>
      <c r="E19262" s="26">
        <v>100</v>
      </c>
      <c r="G19262" s="72" t="s">
        <v>2734</v>
      </c>
    </row>
    <row r="19263" spans="1:7" ht="14.4" customHeight="1" x14ac:dyDescent="0.25">
      <c r="A19263" s="21" t="s">
        <v>2119</v>
      </c>
      <c r="B19263" s="25">
        <v>43657</v>
      </c>
      <c r="C19263" s="69" t="s">
        <v>1230</v>
      </c>
      <c r="D19263" s="69" t="s">
        <v>216</v>
      </c>
      <c r="F19263" s="26">
        <v>118</v>
      </c>
      <c r="G19263" s="69" t="s">
        <v>6508</v>
      </c>
    </row>
    <row r="19264" spans="1:7" ht="14.4" customHeight="1" x14ac:dyDescent="0.25">
      <c r="A19264" s="21" t="s">
        <v>2119</v>
      </c>
      <c r="B19264" s="25">
        <v>43657</v>
      </c>
      <c r="C19264" s="69" t="s">
        <v>1230</v>
      </c>
      <c r="D19264" s="69" t="s">
        <v>3709</v>
      </c>
      <c r="F19264" s="26">
        <v>167.41</v>
      </c>
      <c r="G19264" s="69" t="s">
        <v>6508</v>
      </c>
    </row>
    <row r="19265" spans="1:7" ht="14.5" x14ac:dyDescent="0.35">
      <c r="A19265" s="21" t="s">
        <v>2119</v>
      </c>
      <c r="B19265" s="75">
        <v>43658</v>
      </c>
      <c r="C19265" s="73" t="s">
        <v>1230</v>
      </c>
      <c r="D19265" s="73" t="s">
        <v>6505</v>
      </c>
      <c r="E19265" s="73"/>
      <c r="F19265" s="74">
        <v>541.76</v>
      </c>
      <c r="G19265" s="73" t="s">
        <v>6244</v>
      </c>
    </row>
    <row r="19266" spans="1:7" ht="14.4" customHeight="1" x14ac:dyDescent="0.35">
      <c r="A19266" s="21" t="s">
        <v>2119</v>
      </c>
      <c r="B19266" s="75">
        <v>43658</v>
      </c>
      <c r="C19266" s="73" t="s">
        <v>1230</v>
      </c>
      <c r="D19266" s="73" t="s">
        <v>6506</v>
      </c>
      <c r="E19266" s="73"/>
      <c r="F19266" s="74">
        <v>546.92999999999995</v>
      </c>
      <c r="G19266" s="73" t="s">
        <v>6149</v>
      </c>
    </row>
    <row r="19267" spans="1:7" ht="14.4" customHeight="1" x14ac:dyDescent="0.35">
      <c r="A19267" s="21" t="s">
        <v>2119</v>
      </c>
      <c r="B19267" s="75">
        <v>43658</v>
      </c>
      <c r="C19267" s="73" t="s">
        <v>1230</v>
      </c>
      <c r="D19267" s="73" t="s">
        <v>6507</v>
      </c>
      <c r="E19267" s="73"/>
      <c r="F19267" s="74">
        <v>235</v>
      </c>
      <c r="G19267" s="73" t="s">
        <v>6508</v>
      </c>
    </row>
    <row r="19268" spans="1:7" ht="14.4" customHeight="1" x14ac:dyDescent="0.35">
      <c r="A19268" s="21" t="s">
        <v>2119</v>
      </c>
      <c r="B19268" s="25">
        <v>43658</v>
      </c>
      <c r="C19268" s="72" t="s">
        <v>1015</v>
      </c>
      <c r="D19268" s="72" t="s">
        <v>1216</v>
      </c>
      <c r="E19268" s="26">
        <v>310</v>
      </c>
      <c r="G19268" s="72" t="s">
        <v>2734</v>
      </c>
    </row>
    <row r="19269" spans="1:7" ht="14.4" customHeight="1" x14ac:dyDescent="0.35">
      <c r="A19269" s="21" t="s">
        <v>2119</v>
      </c>
      <c r="B19269" s="25">
        <v>43658</v>
      </c>
      <c r="C19269" s="72" t="s">
        <v>1015</v>
      </c>
      <c r="D19269" s="72" t="s">
        <v>2300</v>
      </c>
      <c r="E19269" s="26">
        <v>1000</v>
      </c>
      <c r="G19269" s="72" t="s">
        <v>2734</v>
      </c>
    </row>
    <row r="19270" spans="1:7" ht="14.5" x14ac:dyDescent="0.35">
      <c r="A19270" s="21" t="s">
        <v>2119</v>
      </c>
      <c r="B19270" s="25">
        <v>43658</v>
      </c>
      <c r="C19270" s="72" t="s">
        <v>1015</v>
      </c>
      <c r="D19270" s="72" t="s">
        <v>255</v>
      </c>
      <c r="E19270" s="26">
        <v>2000</v>
      </c>
      <c r="G19270" s="72" t="s">
        <v>6426</v>
      </c>
    </row>
    <row r="19271" spans="1:7" ht="14.5" x14ac:dyDescent="0.35">
      <c r="A19271" s="21" t="s">
        <v>2119</v>
      </c>
      <c r="B19271" s="25">
        <v>43658</v>
      </c>
      <c r="C19271" s="72" t="s">
        <v>1015</v>
      </c>
      <c r="D19271" s="72" t="s">
        <v>255</v>
      </c>
      <c r="E19271" s="26">
        <v>1000</v>
      </c>
      <c r="G19271" s="72" t="s">
        <v>6149</v>
      </c>
    </row>
    <row r="19272" spans="1:7" ht="14.5" x14ac:dyDescent="0.35">
      <c r="A19272" s="21" t="s">
        <v>2119</v>
      </c>
      <c r="B19272" s="25">
        <v>43658</v>
      </c>
      <c r="C19272" s="72" t="s">
        <v>21</v>
      </c>
      <c r="D19272" s="72" t="s">
        <v>1018</v>
      </c>
      <c r="E19272" s="26">
        <v>200</v>
      </c>
      <c r="G19272" s="72" t="s">
        <v>2734</v>
      </c>
    </row>
    <row r="19273" spans="1:7" ht="14.5" x14ac:dyDescent="0.35">
      <c r="A19273" s="21" t="s">
        <v>2119</v>
      </c>
      <c r="B19273" s="75">
        <v>43659</v>
      </c>
      <c r="C19273" s="73" t="s">
        <v>1230</v>
      </c>
      <c r="D19273" s="73" t="s">
        <v>6509</v>
      </c>
      <c r="E19273" s="73"/>
      <c r="F19273" s="74">
        <v>163.91</v>
      </c>
      <c r="G19273" s="73" t="s">
        <v>6149</v>
      </c>
    </row>
    <row r="19274" spans="1:7" ht="14.5" x14ac:dyDescent="0.35">
      <c r="A19274" s="21" t="s">
        <v>2119</v>
      </c>
      <c r="B19274" s="75">
        <v>43661</v>
      </c>
      <c r="C19274" s="73" t="s">
        <v>1230</v>
      </c>
      <c r="D19274" s="73" t="s">
        <v>6510</v>
      </c>
      <c r="E19274" s="73"/>
      <c r="F19274" s="74">
        <v>1330</v>
      </c>
      <c r="G19274" s="73" t="s">
        <v>6345</v>
      </c>
    </row>
    <row r="19275" spans="1:7" ht="14.5" x14ac:dyDescent="0.35">
      <c r="A19275" s="21" t="s">
        <v>2119</v>
      </c>
      <c r="B19275" s="75">
        <v>43661</v>
      </c>
      <c r="C19275" s="73" t="s">
        <v>1230</v>
      </c>
      <c r="D19275" s="73" t="s">
        <v>6511</v>
      </c>
      <c r="E19275" s="73"/>
      <c r="F19275" s="74">
        <v>58.53</v>
      </c>
      <c r="G19275" s="73" t="s">
        <v>6512</v>
      </c>
    </row>
    <row r="19276" spans="1:7" ht="14.5" x14ac:dyDescent="0.35">
      <c r="A19276" s="21" t="s">
        <v>2119</v>
      </c>
      <c r="B19276" s="75">
        <v>43661</v>
      </c>
      <c r="C19276" s="73" t="s">
        <v>6</v>
      </c>
      <c r="D19276" s="73" t="s">
        <v>6513</v>
      </c>
      <c r="E19276" s="73"/>
      <c r="F19276" s="74">
        <v>49.53</v>
      </c>
      <c r="G19276" s="73" t="s">
        <v>6514</v>
      </c>
    </row>
    <row r="19277" spans="1:7" ht="14.5" x14ac:dyDescent="0.35">
      <c r="A19277" s="21" t="s">
        <v>2119</v>
      </c>
      <c r="B19277" s="75">
        <v>43661</v>
      </c>
      <c r="C19277" s="73" t="s">
        <v>6496</v>
      </c>
      <c r="D19277" s="73" t="s">
        <v>6515</v>
      </c>
      <c r="E19277" s="73"/>
      <c r="F19277" s="74">
        <v>61.09</v>
      </c>
      <c r="G19277" s="73" t="s">
        <v>6176</v>
      </c>
    </row>
    <row r="19278" spans="1:7" ht="14.5" x14ac:dyDescent="0.35">
      <c r="A19278" s="21" t="s">
        <v>2119</v>
      </c>
      <c r="B19278" s="75">
        <v>43661</v>
      </c>
      <c r="C19278" s="73" t="s">
        <v>1230</v>
      </c>
      <c r="D19278" s="73" t="s">
        <v>6516</v>
      </c>
      <c r="E19278" s="73"/>
      <c r="F19278" s="74">
        <v>100.27</v>
      </c>
      <c r="G19278" s="73" t="s">
        <v>6244</v>
      </c>
    </row>
    <row r="19279" spans="1:7" ht="14.5" x14ac:dyDescent="0.35">
      <c r="A19279" s="21" t="s">
        <v>2119</v>
      </c>
      <c r="B19279" s="25">
        <v>43661</v>
      </c>
      <c r="C19279" s="72" t="s">
        <v>1015</v>
      </c>
      <c r="D19279" s="72" t="s">
        <v>40</v>
      </c>
      <c r="E19279" s="26">
        <v>150</v>
      </c>
      <c r="G19279" s="72" t="s">
        <v>4829</v>
      </c>
    </row>
    <row r="19280" spans="1:7" ht="14.5" x14ac:dyDescent="0.35">
      <c r="A19280" s="21" t="s">
        <v>2119</v>
      </c>
      <c r="B19280" s="25">
        <v>43661</v>
      </c>
      <c r="C19280" s="72" t="s">
        <v>1015</v>
      </c>
      <c r="D19280" s="72" t="s">
        <v>40</v>
      </c>
      <c r="E19280" s="26">
        <v>3085</v>
      </c>
      <c r="G19280" s="72" t="s">
        <v>6361</v>
      </c>
    </row>
    <row r="19281" spans="1:7" ht="14.5" x14ac:dyDescent="0.35">
      <c r="A19281" s="21" t="s">
        <v>2119</v>
      </c>
      <c r="B19281" s="25">
        <v>43661</v>
      </c>
      <c r="C19281" s="72" t="s">
        <v>1015</v>
      </c>
      <c r="D19281" s="72" t="s">
        <v>40</v>
      </c>
      <c r="E19281" s="26">
        <v>1535</v>
      </c>
      <c r="G19281" s="72" t="s">
        <v>6508</v>
      </c>
    </row>
    <row r="19282" spans="1:7" ht="14.5" x14ac:dyDescent="0.35">
      <c r="A19282" s="21" t="s">
        <v>2119</v>
      </c>
      <c r="B19282" s="25">
        <v>43661</v>
      </c>
      <c r="C19282" s="72" t="s">
        <v>1015</v>
      </c>
      <c r="D19282" s="72" t="s">
        <v>40</v>
      </c>
      <c r="E19282" s="26">
        <v>280</v>
      </c>
      <c r="G19282" s="72" t="s">
        <v>278</v>
      </c>
    </row>
    <row r="19283" spans="1:7" ht="14.5" x14ac:dyDescent="0.35">
      <c r="A19283" s="21" t="s">
        <v>2119</v>
      </c>
      <c r="B19283" s="25">
        <v>43661</v>
      </c>
      <c r="C19283" s="72" t="s">
        <v>1015</v>
      </c>
      <c r="D19283" s="72" t="s">
        <v>40</v>
      </c>
      <c r="E19283" s="26">
        <v>935</v>
      </c>
      <c r="G19283" s="72" t="s">
        <v>1421</v>
      </c>
    </row>
    <row r="19284" spans="1:7" ht="14.5" x14ac:dyDescent="0.35">
      <c r="A19284" s="21" t="s">
        <v>2119</v>
      </c>
      <c r="B19284" s="25">
        <v>43661</v>
      </c>
      <c r="C19284" s="72" t="s">
        <v>1015</v>
      </c>
      <c r="D19284" s="72" t="s">
        <v>40</v>
      </c>
      <c r="E19284" s="26">
        <v>1135</v>
      </c>
      <c r="G19284" s="72" t="s">
        <v>6149</v>
      </c>
    </row>
    <row r="19285" spans="1:7" ht="14.5" x14ac:dyDescent="0.35">
      <c r="A19285" s="21" t="s">
        <v>2119</v>
      </c>
      <c r="B19285" s="25">
        <v>43661</v>
      </c>
      <c r="C19285" s="72" t="s">
        <v>1015</v>
      </c>
      <c r="D19285" s="72" t="s">
        <v>40</v>
      </c>
      <c r="E19285" s="26">
        <v>2085</v>
      </c>
      <c r="G19285" s="72" t="s">
        <v>6473</v>
      </c>
    </row>
    <row r="19286" spans="1:7" ht="14.5" x14ac:dyDescent="0.35">
      <c r="A19286" s="21" t="s">
        <v>2119</v>
      </c>
      <c r="B19286" s="25">
        <v>43661</v>
      </c>
      <c r="C19286" s="72" t="s">
        <v>1015</v>
      </c>
      <c r="D19286" s="72" t="s">
        <v>40</v>
      </c>
      <c r="E19286" s="26">
        <v>300</v>
      </c>
      <c r="G19286" s="72" t="s">
        <v>3057</v>
      </c>
    </row>
    <row r="19287" spans="1:7" ht="14.5" x14ac:dyDescent="0.35">
      <c r="A19287" s="21" t="s">
        <v>2119</v>
      </c>
      <c r="B19287" s="25">
        <v>43661</v>
      </c>
      <c r="C19287" s="72" t="s">
        <v>1015</v>
      </c>
      <c r="D19287" s="72" t="s">
        <v>40</v>
      </c>
      <c r="E19287" s="26">
        <v>585</v>
      </c>
      <c r="G19287" s="72" t="s">
        <v>1004</v>
      </c>
    </row>
    <row r="19288" spans="1:7" ht="14.5" x14ac:dyDescent="0.35">
      <c r="A19288" s="21" t="s">
        <v>2119</v>
      </c>
      <c r="B19288" s="25">
        <v>43661</v>
      </c>
      <c r="C19288" s="72" t="s">
        <v>1015</v>
      </c>
      <c r="D19288" s="72" t="s">
        <v>1419</v>
      </c>
      <c r="E19288" s="26">
        <v>4500</v>
      </c>
      <c r="G19288" s="72" t="s">
        <v>5698</v>
      </c>
    </row>
    <row r="19289" spans="1:7" ht="14.5" x14ac:dyDescent="0.35">
      <c r="A19289" s="21" t="s">
        <v>2119</v>
      </c>
      <c r="B19289" s="25">
        <v>43661</v>
      </c>
      <c r="C19289" s="72" t="s">
        <v>1015</v>
      </c>
      <c r="D19289" s="72" t="s">
        <v>4455</v>
      </c>
      <c r="E19289" s="26">
        <v>1500</v>
      </c>
      <c r="G19289" s="72" t="s">
        <v>6361</v>
      </c>
    </row>
    <row r="19290" spans="1:7" ht="14.5" x14ac:dyDescent="0.35">
      <c r="A19290" s="21" t="s">
        <v>2119</v>
      </c>
      <c r="B19290" s="25">
        <v>43661</v>
      </c>
      <c r="C19290" s="72" t="s">
        <v>1015</v>
      </c>
      <c r="D19290" s="72" t="s">
        <v>4455</v>
      </c>
      <c r="E19290" s="26">
        <v>2000</v>
      </c>
      <c r="G19290" s="72" t="s">
        <v>6361</v>
      </c>
    </row>
    <row r="19291" spans="1:7" ht="14.5" x14ac:dyDescent="0.35">
      <c r="A19291" s="21" t="s">
        <v>2119</v>
      </c>
      <c r="B19291" s="25">
        <v>43661</v>
      </c>
      <c r="C19291" s="72" t="s">
        <v>1015</v>
      </c>
      <c r="D19291" s="72" t="s">
        <v>6545</v>
      </c>
      <c r="E19291" s="26">
        <v>250</v>
      </c>
      <c r="G19291" s="72" t="s">
        <v>6508</v>
      </c>
    </row>
    <row r="19292" spans="1:7" ht="14.5" x14ac:dyDescent="0.35">
      <c r="A19292" s="21" t="s">
        <v>2119</v>
      </c>
      <c r="B19292" s="25">
        <v>43661</v>
      </c>
      <c r="C19292" s="72" t="s">
        <v>1015</v>
      </c>
      <c r="D19292" s="72" t="s">
        <v>6545</v>
      </c>
      <c r="E19292" s="26">
        <v>250</v>
      </c>
      <c r="G19292" s="72" t="s">
        <v>5705</v>
      </c>
    </row>
    <row r="19293" spans="1:7" ht="14.5" x14ac:dyDescent="0.35">
      <c r="A19293" s="21" t="s">
        <v>2119</v>
      </c>
      <c r="B19293" s="25">
        <v>43661</v>
      </c>
      <c r="C19293" s="72" t="s">
        <v>21</v>
      </c>
      <c r="D19293" s="72" t="s">
        <v>1018</v>
      </c>
      <c r="E19293" s="26">
        <v>200</v>
      </c>
      <c r="G19293" s="72" t="s">
        <v>2734</v>
      </c>
    </row>
    <row r="19294" spans="1:7" ht="14.5" x14ac:dyDescent="0.35">
      <c r="A19294" s="21" t="s">
        <v>2119</v>
      </c>
      <c r="B19294" s="25">
        <v>43661</v>
      </c>
      <c r="C19294" s="72" t="s">
        <v>21</v>
      </c>
      <c r="D19294" s="72" t="s">
        <v>1018</v>
      </c>
      <c r="E19294" s="26">
        <v>120</v>
      </c>
      <c r="G19294" s="72" t="s">
        <v>2734</v>
      </c>
    </row>
    <row r="19295" spans="1:7" ht="14.4" customHeight="1" x14ac:dyDescent="0.25">
      <c r="A19295" s="21" t="s">
        <v>2119</v>
      </c>
      <c r="B19295" s="25">
        <v>43661</v>
      </c>
      <c r="C19295" s="69" t="s">
        <v>1230</v>
      </c>
      <c r="D19295" s="69" t="s">
        <v>3709</v>
      </c>
      <c r="F19295" s="26">
        <v>141.91999999999999</v>
      </c>
      <c r="G19295" s="69" t="s">
        <v>6361</v>
      </c>
    </row>
    <row r="19296" spans="1:7" ht="14.5" x14ac:dyDescent="0.35">
      <c r="A19296" s="21" t="s">
        <v>2119</v>
      </c>
      <c r="B19296" s="75">
        <v>43662</v>
      </c>
      <c r="C19296" s="73" t="s">
        <v>1230</v>
      </c>
      <c r="D19296" s="73"/>
      <c r="E19296" s="73"/>
      <c r="F19296" s="74">
        <v>2.89</v>
      </c>
      <c r="G19296" s="73" t="s">
        <v>2734</v>
      </c>
    </row>
    <row r="19297" spans="1:7" ht="14.5" x14ac:dyDescent="0.35">
      <c r="A19297" s="21" t="s">
        <v>2119</v>
      </c>
      <c r="B19297" s="75">
        <v>43662</v>
      </c>
      <c r="C19297" s="73" t="s">
        <v>1230</v>
      </c>
      <c r="D19297" s="73" t="s">
        <v>6517</v>
      </c>
      <c r="E19297" s="73"/>
      <c r="F19297" s="74">
        <v>14.72</v>
      </c>
      <c r="G19297" s="73" t="s">
        <v>6149</v>
      </c>
    </row>
    <row r="19298" spans="1:7" ht="14.5" x14ac:dyDescent="0.35">
      <c r="A19298" s="21" t="s">
        <v>2119</v>
      </c>
      <c r="B19298" s="75">
        <v>43662</v>
      </c>
      <c r="C19298" s="73" t="s">
        <v>6</v>
      </c>
      <c r="D19298" s="73" t="s">
        <v>6518</v>
      </c>
      <c r="E19298" s="73"/>
      <c r="F19298" s="74">
        <v>-25.34</v>
      </c>
      <c r="G19298" s="73" t="s">
        <v>1585</v>
      </c>
    </row>
    <row r="19299" spans="1:7" ht="14.5" x14ac:dyDescent="0.35">
      <c r="A19299" s="21" t="s">
        <v>2119</v>
      </c>
      <c r="B19299" s="75">
        <v>43662</v>
      </c>
      <c r="C19299" s="73" t="s">
        <v>6</v>
      </c>
      <c r="D19299" s="73" t="s">
        <v>6519</v>
      </c>
      <c r="E19299" s="73"/>
      <c r="F19299" s="74">
        <v>364.63</v>
      </c>
      <c r="G19299" s="73" t="s">
        <v>1032</v>
      </c>
    </row>
    <row r="19300" spans="1:7" ht="14.5" x14ac:dyDescent="0.35">
      <c r="A19300" s="21" t="s">
        <v>2119</v>
      </c>
      <c r="B19300" s="75">
        <v>43662</v>
      </c>
      <c r="C19300" s="73" t="s">
        <v>6</v>
      </c>
      <c r="D19300" s="73" t="s">
        <v>6518</v>
      </c>
      <c r="E19300" s="73"/>
      <c r="F19300" s="74">
        <v>41.24</v>
      </c>
      <c r="G19300" s="73" t="s">
        <v>1585</v>
      </c>
    </row>
    <row r="19301" spans="1:7" ht="14.5" x14ac:dyDescent="0.35">
      <c r="A19301" s="21" t="s">
        <v>2119</v>
      </c>
      <c r="B19301" s="75">
        <v>43662</v>
      </c>
      <c r="C19301" s="73" t="s">
        <v>1230</v>
      </c>
      <c r="D19301" s="73" t="s">
        <v>6520</v>
      </c>
      <c r="E19301" s="73"/>
      <c r="F19301" s="74">
        <v>568.01</v>
      </c>
      <c r="G19301" s="73" t="s">
        <v>6149</v>
      </c>
    </row>
    <row r="19302" spans="1:7" ht="14.5" x14ac:dyDescent="0.35">
      <c r="A19302" s="21" t="s">
        <v>2119</v>
      </c>
      <c r="B19302" s="25">
        <v>43662</v>
      </c>
      <c r="C19302" s="72" t="s">
        <v>21</v>
      </c>
      <c r="D19302" s="72" t="s">
        <v>1018</v>
      </c>
      <c r="E19302" s="26">
        <v>215.8</v>
      </c>
      <c r="G19302" s="72" t="s">
        <v>2734</v>
      </c>
    </row>
    <row r="19303" spans="1:7" ht="14.5" x14ac:dyDescent="0.35">
      <c r="A19303" s="21" t="s">
        <v>2119</v>
      </c>
      <c r="B19303" s="75">
        <v>43663</v>
      </c>
      <c r="C19303" s="73" t="s">
        <v>1230</v>
      </c>
      <c r="D19303" s="73" t="s">
        <v>6521</v>
      </c>
      <c r="E19303" s="73"/>
      <c r="F19303" s="74">
        <v>850.88</v>
      </c>
      <c r="G19303" s="73" t="s">
        <v>6149</v>
      </c>
    </row>
    <row r="19304" spans="1:7" ht="14.5" x14ac:dyDescent="0.35">
      <c r="A19304" s="21" t="s">
        <v>2119</v>
      </c>
      <c r="B19304" s="25">
        <v>43663</v>
      </c>
      <c r="C19304" s="72" t="s">
        <v>1015</v>
      </c>
      <c r="D19304" s="72" t="s">
        <v>5033</v>
      </c>
      <c r="E19304" s="26">
        <v>82.5</v>
      </c>
      <c r="G19304" s="72" t="s">
        <v>2121</v>
      </c>
    </row>
    <row r="19305" spans="1:7" ht="14.5" x14ac:dyDescent="0.35">
      <c r="A19305" s="21" t="s">
        <v>2119</v>
      </c>
      <c r="B19305" s="25">
        <v>43663</v>
      </c>
      <c r="C19305" s="72" t="s">
        <v>1015</v>
      </c>
      <c r="D19305" s="72" t="s">
        <v>6478</v>
      </c>
      <c r="E19305" s="26">
        <v>28.99</v>
      </c>
      <c r="G19305" s="72" t="s">
        <v>2734</v>
      </c>
    </row>
    <row r="19306" spans="1:7" ht="14.5" x14ac:dyDescent="0.35">
      <c r="A19306" s="21" t="s">
        <v>2119</v>
      </c>
      <c r="B19306" s="25">
        <v>43663</v>
      </c>
      <c r="C19306" s="72" t="s">
        <v>1015</v>
      </c>
      <c r="D19306" s="72" t="s">
        <v>2300</v>
      </c>
      <c r="E19306" s="26">
        <v>700</v>
      </c>
      <c r="G19306" s="72" t="s">
        <v>2734</v>
      </c>
    </row>
    <row r="19307" spans="1:7" ht="14.5" x14ac:dyDescent="0.35">
      <c r="A19307" s="21" t="s">
        <v>2119</v>
      </c>
      <c r="B19307" s="25">
        <v>43663</v>
      </c>
      <c r="C19307" s="72" t="s">
        <v>1015</v>
      </c>
      <c r="D19307" s="72" t="s">
        <v>1216</v>
      </c>
      <c r="E19307" s="26">
        <v>685</v>
      </c>
      <c r="G19307" s="72" t="s">
        <v>2734</v>
      </c>
    </row>
    <row r="19308" spans="1:7" ht="14.4" customHeight="1" x14ac:dyDescent="0.25">
      <c r="A19308" s="21" t="s">
        <v>2119</v>
      </c>
      <c r="B19308" s="25">
        <v>43663</v>
      </c>
      <c r="C19308" s="69" t="s">
        <v>1230</v>
      </c>
      <c r="D19308" s="69" t="s">
        <v>216</v>
      </c>
      <c r="F19308" s="26">
        <v>118</v>
      </c>
      <c r="G19308" s="69" t="s">
        <v>6534</v>
      </c>
    </row>
    <row r="19309" spans="1:7" ht="14.4" customHeight="1" x14ac:dyDescent="0.25">
      <c r="A19309" s="21" t="s">
        <v>2119</v>
      </c>
      <c r="B19309" s="25">
        <v>43663</v>
      </c>
      <c r="C19309" s="69" t="s">
        <v>1230</v>
      </c>
      <c r="D19309" s="69" t="s">
        <v>216</v>
      </c>
      <c r="F19309" s="26">
        <v>526.1</v>
      </c>
      <c r="G19309" s="69" t="s">
        <v>6534</v>
      </c>
    </row>
    <row r="19310" spans="1:7" ht="14.5" x14ac:dyDescent="0.35">
      <c r="A19310" s="21" t="s">
        <v>2119</v>
      </c>
      <c r="B19310" s="75">
        <v>43664</v>
      </c>
      <c r="C19310" s="73" t="s">
        <v>1230</v>
      </c>
      <c r="D19310" s="73" t="s">
        <v>6522</v>
      </c>
      <c r="E19310" s="73"/>
      <c r="F19310" s="74">
        <v>5041.08</v>
      </c>
      <c r="G19310" s="73" t="s">
        <v>6361</v>
      </c>
    </row>
    <row r="19311" spans="1:7" ht="14.5" x14ac:dyDescent="0.35">
      <c r="A19311" s="21" t="s">
        <v>2119</v>
      </c>
      <c r="B19311" s="75">
        <v>43664</v>
      </c>
      <c r="C19311" s="73" t="s">
        <v>1230</v>
      </c>
      <c r="D19311" s="73" t="s">
        <v>6523</v>
      </c>
      <c r="E19311" s="73"/>
      <c r="F19311" s="74">
        <v>270.8</v>
      </c>
      <c r="G19311" s="73" t="s">
        <v>6149</v>
      </c>
    </row>
    <row r="19312" spans="1:7" ht="14.5" x14ac:dyDescent="0.35">
      <c r="A19312" s="21" t="s">
        <v>2119</v>
      </c>
      <c r="B19312" s="75">
        <v>43664</v>
      </c>
      <c r="C19312" s="73" t="s">
        <v>1230</v>
      </c>
      <c r="D19312" s="73" t="s">
        <v>6524</v>
      </c>
      <c r="E19312" s="73"/>
      <c r="F19312" s="74">
        <v>219.66</v>
      </c>
      <c r="G19312" s="73" t="s">
        <v>6149</v>
      </c>
    </row>
    <row r="19313" spans="1:7" ht="14.5" x14ac:dyDescent="0.35">
      <c r="A19313" s="21" t="s">
        <v>2119</v>
      </c>
      <c r="B19313" s="75">
        <v>43664</v>
      </c>
      <c r="C19313" s="73" t="s">
        <v>1230</v>
      </c>
      <c r="D19313" s="73" t="s">
        <v>6468</v>
      </c>
      <c r="E19313" s="73"/>
      <c r="F19313" s="74">
        <v>-94.24</v>
      </c>
      <c r="G19313" s="73" t="s">
        <v>6426</v>
      </c>
    </row>
    <row r="19314" spans="1:7" ht="14.5" x14ac:dyDescent="0.35">
      <c r="A19314" s="21" t="s">
        <v>2119</v>
      </c>
      <c r="B19314" s="75">
        <v>43664</v>
      </c>
      <c r="C19314" s="73" t="s">
        <v>6496</v>
      </c>
      <c r="D19314" s="73" t="s">
        <v>6525</v>
      </c>
      <c r="E19314" s="73"/>
      <c r="F19314" s="74">
        <v>152.38999999999999</v>
      </c>
      <c r="G19314" s="73" t="s">
        <v>6176</v>
      </c>
    </row>
    <row r="19315" spans="1:7" ht="14.5" x14ac:dyDescent="0.35">
      <c r="A19315" s="21" t="s">
        <v>2119</v>
      </c>
      <c r="B19315" s="75">
        <v>43664</v>
      </c>
      <c r="C19315" s="73" t="s">
        <v>1230</v>
      </c>
      <c r="D19315" s="73" t="s">
        <v>6526</v>
      </c>
      <c r="E19315" s="73"/>
      <c r="F19315" s="74">
        <v>166.75</v>
      </c>
      <c r="G19315" s="73" t="s">
        <v>6345</v>
      </c>
    </row>
    <row r="19316" spans="1:7" ht="14.5" x14ac:dyDescent="0.35">
      <c r="A19316" s="21" t="s">
        <v>2119</v>
      </c>
      <c r="B19316" s="25">
        <v>43664</v>
      </c>
      <c r="C19316" s="72" t="s">
        <v>1015</v>
      </c>
      <c r="D19316" s="72" t="s">
        <v>4455</v>
      </c>
      <c r="E19316" s="26">
        <v>4000</v>
      </c>
      <c r="G19316" s="72" t="s">
        <v>5698</v>
      </c>
    </row>
    <row r="19317" spans="1:7" ht="14.5" x14ac:dyDescent="0.35">
      <c r="A19317" s="21" t="s">
        <v>2119</v>
      </c>
      <c r="B19317" s="75">
        <v>43665</v>
      </c>
      <c r="C19317" s="73" t="s">
        <v>6496</v>
      </c>
      <c r="D19317" s="73" t="s">
        <v>6527</v>
      </c>
      <c r="E19317" s="73"/>
      <c r="F19317" s="74">
        <v>145.36000000000001</v>
      </c>
      <c r="G19317" s="73" t="s">
        <v>6176</v>
      </c>
    </row>
    <row r="19318" spans="1:7" ht="14.5" x14ac:dyDescent="0.35">
      <c r="A19318" s="21" t="s">
        <v>2119</v>
      </c>
      <c r="B19318" s="75">
        <v>43665</v>
      </c>
      <c r="C19318" s="73" t="s">
        <v>6496</v>
      </c>
      <c r="D19318" s="73" t="s">
        <v>6528</v>
      </c>
      <c r="E19318" s="73"/>
      <c r="F19318" s="74">
        <v>44.25</v>
      </c>
      <c r="G19318" s="73" t="s">
        <v>6176</v>
      </c>
    </row>
    <row r="19319" spans="1:7" ht="14.5" x14ac:dyDescent="0.35">
      <c r="A19319" s="21" t="s">
        <v>2119</v>
      </c>
      <c r="B19319" s="75">
        <v>43665</v>
      </c>
      <c r="C19319" s="73" t="s">
        <v>1230</v>
      </c>
      <c r="D19319" s="73" t="s">
        <v>6529</v>
      </c>
      <c r="E19319" s="73"/>
      <c r="F19319" s="74">
        <v>609.36</v>
      </c>
      <c r="G19319" s="73" t="s">
        <v>6508</v>
      </c>
    </row>
    <row r="19320" spans="1:7" ht="14.5" x14ac:dyDescent="0.35">
      <c r="A19320" s="21" t="s">
        <v>2119</v>
      </c>
      <c r="B19320" s="75">
        <v>43665</v>
      </c>
      <c r="C19320" s="73" t="s">
        <v>1230</v>
      </c>
      <c r="D19320" s="73" t="s">
        <v>6530</v>
      </c>
      <c r="E19320" s="73"/>
      <c r="F19320" s="74">
        <v>904.58</v>
      </c>
      <c r="G19320" s="73" t="s">
        <v>5698</v>
      </c>
    </row>
    <row r="19321" spans="1:7" ht="14.5" x14ac:dyDescent="0.35">
      <c r="A19321" s="21" t="s">
        <v>2119</v>
      </c>
      <c r="B19321" s="75">
        <v>43665</v>
      </c>
      <c r="C19321" s="73" t="s">
        <v>1230</v>
      </c>
      <c r="D19321" s="73" t="s">
        <v>6531</v>
      </c>
      <c r="E19321" s="73"/>
      <c r="F19321" s="74">
        <v>49.01</v>
      </c>
      <c r="G19321" s="73" t="s">
        <v>6149</v>
      </c>
    </row>
    <row r="19322" spans="1:7" ht="14.5" x14ac:dyDescent="0.35">
      <c r="A19322" s="21" t="s">
        <v>2119</v>
      </c>
      <c r="B19322" s="75">
        <v>43665</v>
      </c>
      <c r="C19322" s="73" t="s">
        <v>1230</v>
      </c>
      <c r="D19322" s="73" t="s">
        <v>6532</v>
      </c>
      <c r="E19322" s="73"/>
      <c r="F19322" s="74">
        <v>125.56</v>
      </c>
      <c r="G19322" s="73" t="s">
        <v>6149</v>
      </c>
    </row>
    <row r="19323" spans="1:7" ht="14.5" x14ac:dyDescent="0.35">
      <c r="A19323" s="21" t="s">
        <v>2119</v>
      </c>
      <c r="B19323" s="75">
        <v>43665</v>
      </c>
      <c r="C19323" s="73" t="s">
        <v>1230</v>
      </c>
      <c r="D19323" s="73" t="s">
        <v>6533</v>
      </c>
      <c r="E19323" s="73"/>
      <c r="F19323" s="74">
        <v>110.13</v>
      </c>
      <c r="G19323" s="73" t="s">
        <v>6534</v>
      </c>
    </row>
    <row r="19324" spans="1:7" ht="14.5" x14ac:dyDescent="0.35">
      <c r="A19324" s="21" t="s">
        <v>2119</v>
      </c>
      <c r="B19324" s="75">
        <v>43665</v>
      </c>
      <c r="C19324" s="73" t="s">
        <v>1230</v>
      </c>
      <c r="D19324" s="73" t="s">
        <v>6535</v>
      </c>
      <c r="E19324" s="73"/>
      <c r="F19324" s="74">
        <v>126.49</v>
      </c>
      <c r="G19324" s="73" t="s">
        <v>6534</v>
      </c>
    </row>
    <row r="19325" spans="1:7" ht="14.5" x14ac:dyDescent="0.35">
      <c r="A19325" s="21" t="s">
        <v>2119</v>
      </c>
      <c r="B19325" s="25">
        <v>43665</v>
      </c>
      <c r="C19325" s="72" t="s">
        <v>1015</v>
      </c>
      <c r="D19325" s="72" t="s">
        <v>1216</v>
      </c>
      <c r="E19325" s="26">
        <v>400</v>
      </c>
      <c r="G19325" s="72" t="s">
        <v>2734</v>
      </c>
    </row>
    <row r="19326" spans="1:7" ht="14.5" x14ac:dyDescent="0.35">
      <c r="A19326" s="21" t="s">
        <v>2119</v>
      </c>
      <c r="B19326" s="25">
        <v>43665</v>
      </c>
      <c r="C19326" s="72" t="s">
        <v>1015</v>
      </c>
      <c r="D19326" s="72" t="s">
        <v>3707</v>
      </c>
      <c r="E19326" s="26">
        <v>1700</v>
      </c>
      <c r="G19326" s="72" t="s">
        <v>2734</v>
      </c>
    </row>
    <row r="19327" spans="1:7" ht="14.5" x14ac:dyDescent="0.35">
      <c r="A19327" s="21" t="s">
        <v>2119</v>
      </c>
      <c r="B19327" s="25">
        <v>43665</v>
      </c>
      <c r="C19327" s="72" t="s">
        <v>1015</v>
      </c>
      <c r="D19327" s="72" t="s">
        <v>1216</v>
      </c>
      <c r="E19327" s="26">
        <v>155</v>
      </c>
      <c r="G19327" s="72" t="s">
        <v>2734</v>
      </c>
    </row>
    <row r="19328" spans="1:7" ht="14.5" x14ac:dyDescent="0.35">
      <c r="A19328" s="21" t="s">
        <v>2119</v>
      </c>
      <c r="B19328" s="25">
        <v>43665</v>
      </c>
      <c r="C19328" s="72" t="s">
        <v>1015</v>
      </c>
      <c r="D19328" s="72" t="s">
        <v>40</v>
      </c>
      <c r="E19328" s="26">
        <v>650</v>
      </c>
      <c r="G19328" s="72" t="s">
        <v>1032</v>
      </c>
    </row>
    <row r="19329" spans="1:7" ht="14.5" x14ac:dyDescent="0.35">
      <c r="A19329" s="21" t="s">
        <v>2119</v>
      </c>
      <c r="B19329" s="25">
        <v>43665</v>
      </c>
      <c r="C19329" s="72" t="s">
        <v>1015</v>
      </c>
      <c r="D19329" s="72" t="s">
        <v>40</v>
      </c>
      <c r="E19329" s="26">
        <v>280</v>
      </c>
      <c r="G19329" s="72" t="s">
        <v>160</v>
      </c>
    </row>
    <row r="19330" spans="1:7" ht="14.5" x14ac:dyDescent="0.35">
      <c r="A19330" s="21" t="s">
        <v>2119</v>
      </c>
      <c r="B19330" s="25">
        <v>43665</v>
      </c>
      <c r="C19330" s="72" t="s">
        <v>1015</v>
      </c>
      <c r="D19330" s="72" t="s">
        <v>40</v>
      </c>
      <c r="E19330" s="26">
        <v>1520</v>
      </c>
      <c r="G19330" s="72" t="s">
        <v>6361</v>
      </c>
    </row>
    <row r="19331" spans="1:7" ht="14.5" x14ac:dyDescent="0.35">
      <c r="A19331" s="21" t="s">
        <v>2119</v>
      </c>
      <c r="B19331" s="25">
        <v>43665</v>
      </c>
      <c r="C19331" s="72" t="s">
        <v>1015</v>
      </c>
      <c r="D19331" s="72" t="s">
        <v>40</v>
      </c>
      <c r="E19331" s="26">
        <v>1820</v>
      </c>
      <c r="G19331" s="72" t="s">
        <v>6508</v>
      </c>
    </row>
    <row r="19332" spans="1:7" ht="14.5" x14ac:dyDescent="0.35">
      <c r="A19332" s="21" t="s">
        <v>2119</v>
      </c>
      <c r="B19332" s="25">
        <v>43665</v>
      </c>
      <c r="C19332" s="72" t="s">
        <v>1015</v>
      </c>
      <c r="D19332" s="72" t="s">
        <v>40</v>
      </c>
      <c r="E19332" s="26">
        <v>3790</v>
      </c>
      <c r="G19332" s="72" t="s">
        <v>6149</v>
      </c>
    </row>
    <row r="19333" spans="1:7" ht="14.5" x14ac:dyDescent="0.35">
      <c r="A19333" s="21" t="s">
        <v>2119</v>
      </c>
      <c r="B19333" s="25">
        <v>43665</v>
      </c>
      <c r="C19333" s="72" t="s">
        <v>1015</v>
      </c>
      <c r="D19333" s="72" t="s">
        <v>40</v>
      </c>
      <c r="E19333" s="26">
        <v>225</v>
      </c>
      <c r="G19333" s="72" t="s">
        <v>6345</v>
      </c>
    </row>
    <row r="19334" spans="1:7" ht="14.5" x14ac:dyDescent="0.35">
      <c r="A19334" s="21" t="s">
        <v>2119</v>
      </c>
      <c r="B19334" s="25">
        <v>43665</v>
      </c>
      <c r="C19334" s="72" t="s">
        <v>1015</v>
      </c>
      <c r="D19334" s="72" t="s">
        <v>40</v>
      </c>
      <c r="E19334" s="26">
        <v>580</v>
      </c>
      <c r="G19334" s="72" t="s">
        <v>6546</v>
      </c>
    </row>
    <row r="19335" spans="1:7" ht="13.25" customHeight="1" x14ac:dyDescent="0.35">
      <c r="A19335" s="21" t="s">
        <v>2119</v>
      </c>
      <c r="B19335" s="25">
        <v>43665</v>
      </c>
      <c r="C19335" s="72" t="s">
        <v>1015</v>
      </c>
      <c r="D19335" s="72" t="s">
        <v>40</v>
      </c>
      <c r="E19335" s="26">
        <v>1940</v>
      </c>
      <c r="G19335" s="72" t="s">
        <v>6534</v>
      </c>
    </row>
    <row r="19336" spans="1:7" ht="13.25" customHeight="1" x14ac:dyDescent="0.35">
      <c r="A19336" s="21" t="s">
        <v>2119</v>
      </c>
      <c r="B19336" s="25">
        <v>43665</v>
      </c>
      <c r="C19336" s="72" t="s">
        <v>21</v>
      </c>
      <c r="D19336" s="72" t="s">
        <v>1018</v>
      </c>
      <c r="E19336" s="26">
        <v>200</v>
      </c>
      <c r="G19336" s="72" t="s">
        <v>2734</v>
      </c>
    </row>
    <row r="19337" spans="1:7" x14ac:dyDescent="0.25">
      <c r="A19337" s="21" t="s">
        <v>2119</v>
      </c>
      <c r="B19337" s="25">
        <v>43665</v>
      </c>
      <c r="C19337" s="69" t="s">
        <v>1230</v>
      </c>
      <c r="D19337" s="69" t="s">
        <v>1112</v>
      </c>
      <c r="F19337" s="26">
        <v>810.86</v>
      </c>
      <c r="G19337" s="69" t="s">
        <v>2121</v>
      </c>
    </row>
    <row r="19338" spans="1:7" ht="13.25" customHeight="1" x14ac:dyDescent="0.35">
      <c r="A19338" s="21" t="s">
        <v>2119</v>
      </c>
      <c r="B19338" s="75">
        <v>43666</v>
      </c>
      <c r="C19338" s="73" t="s">
        <v>1230</v>
      </c>
      <c r="D19338" s="73" t="s">
        <v>6536</v>
      </c>
      <c r="E19338" s="73"/>
      <c r="F19338" s="74">
        <v>523.64</v>
      </c>
      <c r="G19338" s="73" t="s">
        <v>6244</v>
      </c>
    </row>
    <row r="19339" spans="1:7" ht="13.25" customHeight="1" x14ac:dyDescent="0.35">
      <c r="A19339" s="21" t="s">
        <v>2119</v>
      </c>
      <c r="B19339" s="75">
        <v>43666</v>
      </c>
      <c r="C19339" s="73" t="s">
        <v>6496</v>
      </c>
      <c r="D19339" s="73" t="s">
        <v>6537</v>
      </c>
      <c r="E19339" s="73"/>
      <c r="F19339" s="74">
        <v>136.13</v>
      </c>
      <c r="G19339" s="73" t="s">
        <v>6176</v>
      </c>
    </row>
    <row r="19340" spans="1:7" ht="13.25" customHeight="1" x14ac:dyDescent="0.35">
      <c r="A19340" s="21" t="s">
        <v>2119</v>
      </c>
      <c r="B19340" s="75">
        <v>43668</v>
      </c>
      <c r="C19340" s="73" t="s">
        <v>1230</v>
      </c>
      <c r="D19340" s="73" t="s">
        <v>6538</v>
      </c>
      <c r="E19340" s="73"/>
      <c r="F19340" s="74">
        <v>69.92</v>
      </c>
      <c r="G19340" s="73" t="s">
        <v>6345</v>
      </c>
    </row>
    <row r="19341" spans="1:7" ht="13.25" customHeight="1" x14ac:dyDescent="0.35">
      <c r="A19341" s="21" t="s">
        <v>2119</v>
      </c>
      <c r="B19341" s="75">
        <v>43668</v>
      </c>
      <c r="C19341" s="73" t="s">
        <v>1230</v>
      </c>
      <c r="D19341" s="73" t="s">
        <v>6539</v>
      </c>
      <c r="E19341" s="73"/>
      <c r="F19341" s="74">
        <v>592.03</v>
      </c>
      <c r="G19341" s="73" t="s">
        <v>6345</v>
      </c>
    </row>
    <row r="19342" spans="1:7" ht="13.25" customHeight="1" x14ac:dyDescent="0.35">
      <c r="A19342" s="21" t="s">
        <v>2119</v>
      </c>
      <c r="B19342" s="75">
        <v>43668</v>
      </c>
      <c r="C19342" s="73" t="s">
        <v>1230</v>
      </c>
      <c r="D19342" s="73" t="s">
        <v>6540</v>
      </c>
      <c r="E19342" s="73"/>
      <c r="F19342" s="74">
        <v>140.27000000000001</v>
      </c>
      <c r="G19342" s="73" t="s">
        <v>5698</v>
      </c>
    </row>
    <row r="19343" spans="1:7" x14ac:dyDescent="0.25">
      <c r="A19343" s="21" t="s">
        <v>2119</v>
      </c>
      <c r="B19343" s="25">
        <v>43668</v>
      </c>
      <c r="C19343" s="69" t="s">
        <v>1015</v>
      </c>
      <c r="D19343" s="69" t="s">
        <v>1382</v>
      </c>
      <c r="E19343" s="26">
        <v>6500</v>
      </c>
      <c r="G19343" s="69" t="s">
        <v>6426</v>
      </c>
    </row>
    <row r="19344" spans="1:7" x14ac:dyDescent="0.25">
      <c r="A19344" s="21" t="s">
        <v>2119</v>
      </c>
      <c r="B19344" s="25">
        <v>43668</v>
      </c>
      <c r="C19344" s="69" t="s">
        <v>1015</v>
      </c>
      <c r="D19344" s="69" t="s">
        <v>1419</v>
      </c>
      <c r="E19344" s="26">
        <v>6500</v>
      </c>
      <c r="G19344" s="69" t="s">
        <v>5698</v>
      </c>
    </row>
    <row r="19345" spans="1:7" x14ac:dyDescent="0.25">
      <c r="A19345" s="21" t="s">
        <v>2119</v>
      </c>
      <c r="B19345" s="25">
        <v>43668</v>
      </c>
      <c r="C19345" s="69" t="s">
        <v>1015</v>
      </c>
      <c r="D19345" s="69" t="s">
        <v>1382</v>
      </c>
      <c r="E19345" s="26">
        <v>2500</v>
      </c>
      <c r="G19345" s="69" t="s">
        <v>6426</v>
      </c>
    </row>
    <row r="19346" spans="1:7" x14ac:dyDescent="0.25">
      <c r="A19346" s="21" t="s">
        <v>2119</v>
      </c>
      <c r="B19346" s="25">
        <v>43668</v>
      </c>
      <c r="C19346" s="69" t="s">
        <v>1015</v>
      </c>
      <c r="D19346" s="69" t="s">
        <v>1382</v>
      </c>
      <c r="E19346" s="26">
        <v>2380</v>
      </c>
      <c r="G19346" s="69" t="s">
        <v>6426</v>
      </c>
    </row>
    <row r="19347" spans="1:7" x14ac:dyDescent="0.25">
      <c r="A19347" s="21" t="s">
        <v>2119</v>
      </c>
      <c r="B19347" s="25">
        <v>43668</v>
      </c>
      <c r="C19347" s="69" t="s">
        <v>1015</v>
      </c>
      <c r="D19347" s="69" t="s">
        <v>4455</v>
      </c>
      <c r="E19347" s="26">
        <v>2500</v>
      </c>
      <c r="G19347" s="69" t="s">
        <v>6426</v>
      </c>
    </row>
    <row r="19348" spans="1:7" x14ac:dyDescent="0.25">
      <c r="A19348" s="21" t="s">
        <v>2119</v>
      </c>
      <c r="B19348" s="25">
        <v>43668</v>
      </c>
      <c r="C19348" s="69" t="s">
        <v>1230</v>
      </c>
      <c r="D19348" s="69" t="s">
        <v>3709</v>
      </c>
      <c r="F19348" s="26">
        <v>712.37</v>
      </c>
      <c r="G19348" s="69" t="s">
        <v>6508</v>
      </c>
    </row>
    <row r="19349" spans="1:7" x14ac:dyDescent="0.25">
      <c r="A19349" s="21" t="s">
        <v>2119</v>
      </c>
      <c r="B19349" s="25">
        <v>43668</v>
      </c>
      <c r="C19349" s="69" t="s">
        <v>1230</v>
      </c>
      <c r="D19349" s="69" t="s">
        <v>3709</v>
      </c>
      <c r="F19349" s="26">
        <v>62.01</v>
      </c>
      <c r="G19349" s="69" t="s">
        <v>6508</v>
      </c>
    </row>
    <row r="19350" spans="1:7" x14ac:dyDescent="0.25">
      <c r="A19350" s="21" t="s">
        <v>2119</v>
      </c>
      <c r="B19350" s="25">
        <v>43668</v>
      </c>
      <c r="C19350" s="69" t="s">
        <v>1230</v>
      </c>
      <c r="D19350" s="69" t="s">
        <v>3709</v>
      </c>
      <c r="F19350" s="26">
        <v>41.28</v>
      </c>
      <c r="G19350" s="69" t="s">
        <v>6508</v>
      </c>
    </row>
    <row r="19351" spans="1:7" x14ac:dyDescent="0.25">
      <c r="A19351" s="21" t="s">
        <v>2119</v>
      </c>
      <c r="B19351" s="1">
        <v>43669</v>
      </c>
      <c r="C19351" t="s">
        <v>1230</v>
      </c>
      <c r="D19351" t="s">
        <v>6547</v>
      </c>
      <c r="E19351"/>
      <c r="F19351" s="9">
        <v>925.78</v>
      </c>
      <c r="G19351" t="s">
        <v>5698</v>
      </c>
    </row>
    <row r="19352" spans="1:7" x14ac:dyDescent="0.25">
      <c r="A19352" s="21" t="s">
        <v>2119</v>
      </c>
      <c r="B19352" s="1">
        <v>43669</v>
      </c>
      <c r="C19352" t="s">
        <v>1230</v>
      </c>
      <c r="D19352" t="s">
        <v>6548</v>
      </c>
      <c r="E19352"/>
      <c r="F19352" s="9">
        <v>794.86</v>
      </c>
      <c r="G19352" t="s">
        <v>6508</v>
      </c>
    </row>
    <row r="19353" spans="1:7" x14ac:dyDescent="0.25">
      <c r="A19353" s="21" t="s">
        <v>2119</v>
      </c>
      <c r="B19353" s="25">
        <v>43669</v>
      </c>
      <c r="C19353" s="69" t="s">
        <v>1230</v>
      </c>
      <c r="D19353" s="69" t="s">
        <v>3709</v>
      </c>
      <c r="F19353" s="26">
        <v>428.35</v>
      </c>
      <c r="G19353" s="69" t="s">
        <v>6508</v>
      </c>
    </row>
    <row r="19354" spans="1:7" x14ac:dyDescent="0.25">
      <c r="A19354" s="21" t="s">
        <v>2119</v>
      </c>
      <c r="B19354" s="1">
        <v>43670</v>
      </c>
      <c r="C19354" t="s">
        <v>6</v>
      </c>
      <c r="D19354" t="s">
        <v>6549</v>
      </c>
      <c r="E19354"/>
      <c r="F19354" s="9">
        <v>136.54</v>
      </c>
      <c r="G19354" t="s">
        <v>331</v>
      </c>
    </row>
    <row r="19355" spans="1:7" x14ac:dyDescent="0.25">
      <c r="A19355" s="21" t="s">
        <v>2119</v>
      </c>
      <c r="B19355" s="1">
        <v>43670</v>
      </c>
      <c r="C19355" t="s">
        <v>1230</v>
      </c>
      <c r="D19355" t="s">
        <v>6550</v>
      </c>
      <c r="E19355"/>
      <c r="F19355" s="9">
        <v>202.39</v>
      </c>
      <c r="G19355" t="s">
        <v>6345</v>
      </c>
    </row>
    <row r="19356" spans="1:7" x14ac:dyDescent="0.25">
      <c r="A19356" s="21" t="s">
        <v>2119</v>
      </c>
      <c r="B19356" s="1">
        <v>43670</v>
      </c>
      <c r="C19356" t="s">
        <v>1230</v>
      </c>
      <c r="D19356" t="s">
        <v>6551</v>
      </c>
      <c r="E19356"/>
      <c r="F19356" s="9">
        <v>79.94</v>
      </c>
      <c r="G19356" t="s">
        <v>6552</v>
      </c>
    </row>
    <row r="19357" spans="1:7" x14ac:dyDescent="0.25">
      <c r="A19357" s="21" t="s">
        <v>2119</v>
      </c>
      <c r="B19357" s="1">
        <v>43670</v>
      </c>
      <c r="C19357" t="s">
        <v>1230</v>
      </c>
      <c r="D19357" t="s">
        <v>6553</v>
      </c>
      <c r="E19357"/>
      <c r="F19357" s="9">
        <v>316.37</v>
      </c>
      <c r="G19357" t="s">
        <v>6244</v>
      </c>
    </row>
    <row r="19358" spans="1:7" x14ac:dyDescent="0.25">
      <c r="A19358" s="21" t="s">
        <v>2119</v>
      </c>
      <c r="B19358" s="25">
        <v>43670</v>
      </c>
      <c r="C19358" s="69" t="s">
        <v>1015</v>
      </c>
      <c r="D19358" s="69" t="s">
        <v>2675</v>
      </c>
      <c r="E19358" s="26">
        <v>3000</v>
      </c>
      <c r="G19358" s="69" t="s">
        <v>6149</v>
      </c>
    </row>
    <row r="19359" spans="1:7" x14ac:dyDescent="0.25">
      <c r="A19359" s="21" t="s">
        <v>2119</v>
      </c>
      <c r="B19359" s="25">
        <v>43670</v>
      </c>
      <c r="C19359" s="69" t="s">
        <v>1015</v>
      </c>
      <c r="D19359" s="69" t="s">
        <v>2675</v>
      </c>
      <c r="E19359" s="26">
        <v>400</v>
      </c>
      <c r="G19359" s="69" t="s">
        <v>3057</v>
      </c>
    </row>
    <row r="19360" spans="1:7" x14ac:dyDescent="0.25">
      <c r="A19360" s="21" t="s">
        <v>2119</v>
      </c>
      <c r="B19360" s="25">
        <v>43670</v>
      </c>
      <c r="C19360" s="69" t="s">
        <v>1015</v>
      </c>
      <c r="D19360" s="69" t="s">
        <v>553</v>
      </c>
      <c r="E19360" s="26">
        <v>2171</v>
      </c>
      <c r="G19360" s="69" t="s">
        <v>6508</v>
      </c>
    </row>
    <row r="19361" spans="1:7" x14ac:dyDescent="0.25">
      <c r="A19361" s="21" t="s">
        <v>2119</v>
      </c>
      <c r="B19361" s="25">
        <v>43670</v>
      </c>
      <c r="C19361" s="69" t="s">
        <v>1015</v>
      </c>
      <c r="D19361" s="69" t="s">
        <v>1173</v>
      </c>
      <c r="E19361" s="26">
        <v>800</v>
      </c>
      <c r="G19361" s="69" t="s">
        <v>6361</v>
      </c>
    </row>
    <row r="19362" spans="1:7" x14ac:dyDescent="0.25">
      <c r="A19362" s="21" t="s">
        <v>2119</v>
      </c>
      <c r="B19362" s="1">
        <v>43671</v>
      </c>
      <c r="C19362" t="s">
        <v>1230</v>
      </c>
      <c r="D19362" t="s">
        <v>6406</v>
      </c>
      <c r="E19362"/>
      <c r="F19362" s="9">
        <v>2053.31</v>
      </c>
      <c r="G19362" t="s">
        <v>6324</v>
      </c>
    </row>
    <row r="19363" spans="1:7" x14ac:dyDescent="0.25">
      <c r="A19363" s="21" t="s">
        <v>2119</v>
      </c>
      <c r="B19363" s="1">
        <v>43671</v>
      </c>
      <c r="C19363" t="s">
        <v>1230</v>
      </c>
      <c r="D19363" t="s">
        <v>6468</v>
      </c>
      <c r="E19363"/>
      <c r="F19363" s="9">
        <v>3060.88</v>
      </c>
      <c r="G19363" t="s">
        <v>6345</v>
      </c>
    </row>
    <row r="19364" spans="1:7" x14ac:dyDescent="0.25">
      <c r="A19364" s="21" t="s">
        <v>2119</v>
      </c>
      <c r="B19364" s="1">
        <v>43671</v>
      </c>
      <c r="C19364" t="s">
        <v>1230</v>
      </c>
      <c r="D19364" t="s">
        <v>6539</v>
      </c>
      <c r="E19364"/>
      <c r="F19364" s="9">
        <v>592.03</v>
      </c>
      <c r="G19364" t="s">
        <v>6345</v>
      </c>
    </row>
    <row r="19365" spans="1:7" x14ac:dyDescent="0.25">
      <c r="A19365" s="21" t="s">
        <v>2119</v>
      </c>
      <c r="B19365" s="1">
        <v>43671</v>
      </c>
      <c r="C19365" t="s">
        <v>1230</v>
      </c>
      <c r="D19365" t="s">
        <v>6554</v>
      </c>
      <c r="E19365"/>
      <c r="F19365" s="9">
        <v>12.67</v>
      </c>
      <c r="G19365" t="s">
        <v>6555</v>
      </c>
    </row>
    <row r="19366" spans="1:7" x14ac:dyDescent="0.25">
      <c r="A19366" s="21" t="s">
        <v>2119</v>
      </c>
      <c r="B19366" s="1">
        <v>43671</v>
      </c>
      <c r="C19366" t="s">
        <v>1230</v>
      </c>
      <c r="D19366" t="s">
        <v>6556</v>
      </c>
      <c r="E19366"/>
      <c r="F19366" s="9">
        <v>553.16999999999996</v>
      </c>
      <c r="G19366" t="s">
        <v>6508</v>
      </c>
    </row>
    <row r="19367" spans="1:7" x14ac:dyDescent="0.25">
      <c r="A19367" s="21" t="s">
        <v>2119</v>
      </c>
      <c r="B19367" s="1">
        <v>43671</v>
      </c>
      <c r="C19367" t="s">
        <v>1230</v>
      </c>
      <c r="D19367" t="s">
        <v>6557</v>
      </c>
      <c r="E19367"/>
      <c r="F19367" s="9">
        <v>64.25</v>
      </c>
      <c r="G19367" t="s">
        <v>5698</v>
      </c>
    </row>
    <row r="19368" spans="1:7" x14ac:dyDescent="0.25">
      <c r="A19368" s="21" t="s">
        <v>2119</v>
      </c>
      <c r="B19368" s="25">
        <v>43671</v>
      </c>
      <c r="C19368" s="69" t="s">
        <v>21</v>
      </c>
      <c r="D19368" s="69" t="s">
        <v>1018</v>
      </c>
      <c r="E19368" s="26">
        <v>215</v>
      </c>
      <c r="G19368" s="69" t="s">
        <v>2734</v>
      </c>
    </row>
    <row r="19369" spans="1:7" x14ac:dyDescent="0.25">
      <c r="A19369" s="21" t="s">
        <v>2119</v>
      </c>
      <c r="B19369" s="25">
        <v>43671</v>
      </c>
      <c r="C19369" s="69" t="s">
        <v>1015</v>
      </c>
      <c r="D19369" s="69" t="s">
        <v>255</v>
      </c>
      <c r="E19369" s="26">
        <v>2000</v>
      </c>
      <c r="G19369" s="69" t="s">
        <v>6508</v>
      </c>
    </row>
    <row r="19370" spans="1:7" x14ac:dyDescent="0.25">
      <c r="A19370" s="21" t="s">
        <v>2119</v>
      </c>
      <c r="B19370" s="25">
        <v>43671</v>
      </c>
      <c r="C19370" s="69" t="s">
        <v>1015</v>
      </c>
      <c r="D19370" s="69" t="s">
        <v>255</v>
      </c>
      <c r="E19370" s="26">
        <v>2000</v>
      </c>
      <c r="G19370" s="69" t="s">
        <v>6426</v>
      </c>
    </row>
    <row r="19371" spans="1:7" x14ac:dyDescent="0.25">
      <c r="A19371" s="21" t="s">
        <v>2119</v>
      </c>
      <c r="B19371" s="25">
        <v>43671</v>
      </c>
      <c r="C19371" s="69" t="s">
        <v>1015</v>
      </c>
      <c r="D19371" s="69" t="s">
        <v>255</v>
      </c>
      <c r="E19371" s="26">
        <v>2000</v>
      </c>
      <c r="G19371" s="69" t="s">
        <v>6361</v>
      </c>
    </row>
    <row r="19372" spans="1:7" x14ac:dyDescent="0.25">
      <c r="A19372" s="21" t="s">
        <v>2119</v>
      </c>
      <c r="B19372" s="25">
        <v>43671</v>
      </c>
      <c r="C19372" s="69" t="s">
        <v>1230</v>
      </c>
      <c r="D19372" s="69" t="s">
        <v>1112</v>
      </c>
      <c r="F19372" s="26">
        <v>271.33999999999997</v>
      </c>
      <c r="G19372" s="69" t="s">
        <v>5698</v>
      </c>
    </row>
    <row r="19373" spans="1:7" x14ac:dyDescent="0.25">
      <c r="A19373" s="21" t="s">
        <v>2119</v>
      </c>
      <c r="B19373" s="1">
        <v>43672</v>
      </c>
      <c r="C19373" t="s">
        <v>1230</v>
      </c>
      <c r="D19373" t="s">
        <v>6558</v>
      </c>
      <c r="E19373"/>
      <c r="F19373" s="9">
        <v>1721.36</v>
      </c>
      <c r="G19373" t="s">
        <v>6345</v>
      </c>
    </row>
    <row r="19374" spans="1:7" x14ac:dyDescent="0.25">
      <c r="A19374" s="21" t="s">
        <v>2119</v>
      </c>
      <c r="B19374" s="1">
        <v>43672</v>
      </c>
      <c r="C19374" t="s">
        <v>1230</v>
      </c>
      <c r="D19374" t="s">
        <v>6559</v>
      </c>
      <c r="E19374"/>
      <c r="F19374" s="9">
        <v>2453.5100000000002</v>
      </c>
      <c r="G19374" t="s">
        <v>6508</v>
      </c>
    </row>
    <row r="19375" spans="1:7" x14ac:dyDescent="0.25">
      <c r="A19375" s="21" t="s">
        <v>2119</v>
      </c>
      <c r="B19375" s="1">
        <v>43672</v>
      </c>
      <c r="C19375" t="s">
        <v>1230</v>
      </c>
      <c r="D19375" t="s">
        <v>6560</v>
      </c>
      <c r="E19375"/>
      <c r="F19375" s="9">
        <v>640.52</v>
      </c>
      <c r="G19375" t="s">
        <v>6324</v>
      </c>
    </row>
    <row r="19376" spans="1:7" x14ac:dyDescent="0.25">
      <c r="A19376" s="21" t="s">
        <v>2119</v>
      </c>
      <c r="B19376" s="25">
        <v>43672</v>
      </c>
      <c r="C19376" s="69" t="s">
        <v>21</v>
      </c>
      <c r="D19376" s="69" t="s">
        <v>1018</v>
      </c>
      <c r="E19376" s="26">
        <v>215</v>
      </c>
      <c r="G19376" s="69" t="s">
        <v>2734</v>
      </c>
    </row>
    <row r="19377" spans="1:7" x14ac:dyDescent="0.25">
      <c r="A19377" s="21" t="s">
        <v>2119</v>
      </c>
      <c r="B19377" s="1">
        <v>43673</v>
      </c>
      <c r="C19377" t="s">
        <v>1230</v>
      </c>
      <c r="D19377" t="s">
        <v>6561</v>
      </c>
      <c r="E19377"/>
      <c r="F19377" s="9">
        <v>679.43</v>
      </c>
      <c r="G19377" t="s">
        <v>6508</v>
      </c>
    </row>
    <row r="19378" spans="1:7" x14ac:dyDescent="0.25">
      <c r="A19378" s="21" t="s">
        <v>2119</v>
      </c>
      <c r="B19378" s="1">
        <v>43673</v>
      </c>
      <c r="C19378" t="s">
        <v>1230</v>
      </c>
      <c r="D19378" t="s">
        <v>6562</v>
      </c>
      <c r="E19378"/>
      <c r="F19378" s="9">
        <v>43.91</v>
      </c>
      <c r="G19378" t="s">
        <v>6534</v>
      </c>
    </row>
    <row r="19379" spans="1:7" x14ac:dyDescent="0.25">
      <c r="A19379" s="21" t="s">
        <v>2119</v>
      </c>
      <c r="B19379" s="1">
        <v>43673</v>
      </c>
      <c r="C19379" t="s">
        <v>1230</v>
      </c>
      <c r="D19379" t="s">
        <v>6563</v>
      </c>
      <c r="E19379"/>
      <c r="F19379" s="9">
        <v>161.87</v>
      </c>
      <c r="G19379" t="s">
        <v>1666</v>
      </c>
    </row>
    <row r="19380" spans="1:7" x14ac:dyDescent="0.25">
      <c r="A19380" s="21" t="s">
        <v>2119</v>
      </c>
      <c r="B19380" s="1">
        <v>43673</v>
      </c>
      <c r="C19380" t="s">
        <v>1230</v>
      </c>
      <c r="D19380" t="s">
        <v>6564</v>
      </c>
      <c r="E19380"/>
      <c r="F19380" s="9">
        <v>200.96</v>
      </c>
      <c r="G19380" t="s">
        <v>6345</v>
      </c>
    </row>
    <row r="19381" spans="1:7" x14ac:dyDescent="0.25">
      <c r="A19381" s="21" t="s">
        <v>2119</v>
      </c>
      <c r="B19381" s="1">
        <v>43673</v>
      </c>
      <c r="C19381" t="s">
        <v>1230</v>
      </c>
      <c r="D19381" t="s">
        <v>6565</v>
      </c>
      <c r="E19381"/>
      <c r="F19381" s="9">
        <v>114.48</v>
      </c>
      <c r="G19381" t="s">
        <v>1666</v>
      </c>
    </row>
    <row r="19382" spans="1:7" x14ac:dyDescent="0.25">
      <c r="A19382" s="21" t="s">
        <v>2119</v>
      </c>
      <c r="B19382" s="1">
        <v>43675</v>
      </c>
      <c r="C19382" t="s">
        <v>1230</v>
      </c>
      <c r="D19382" t="s">
        <v>6566</v>
      </c>
      <c r="E19382"/>
      <c r="F19382" s="9">
        <v>1180.02</v>
      </c>
      <c r="G19382" t="s">
        <v>6508</v>
      </c>
    </row>
    <row r="19383" spans="1:7" x14ac:dyDescent="0.25">
      <c r="A19383" s="21" t="s">
        <v>2119</v>
      </c>
      <c r="B19383" s="1">
        <v>43675</v>
      </c>
      <c r="C19383" t="s">
        <v>1230</v>
      </c>
      <c r="D19383" t="s">
        <v>6567</v>
      </c>
      <c r="E19383"/>
      <c r="F19383" s="9">
        <v>61.77</v>
      </c>
      <c r="G19383" t="s">
        <v>6149</v>
      </c>
    </row>
    <row r="19384" spans="1:7" x14ac:dyDescent="0.25">
      <c r="A19384" s="21" t="s">
        <v>2119</v>
      </c>
      <c r="B19384" s="1">
        <v>43675</v>
      </c>
      <c r="C19384" t="s">
        <v>1230</v>
      </c>
      <c r="D19384" t="s">
        <v>6568</v>
      </c>
      <c r="E19384"/>
      <c r="F19384" s="9">
        <v>437.93</v>
      </c>
      <c r="G19384" t="s">
        <v>6508</v>
      </c>
    </row>
    <row r="19385" spans="1:7" x14ac:dyDescent="0.25">
      <c r="A19385" s="21" t="s">
        <v>2119</v>
      </c>
      <c r="B19385" s="25">
        <v>43675</v>
      </c>
      <c r="C19385" s="69" t="s">
        <v>21</v>
      </c>
      <c r="D19385" s="69" t="s">
        <v>6584</v>
      </c>
      <c r="E19385" s="26">
        <v>1070.1199999999999</v>
      </c>
      <c r="G19385" s="69" t="s">
        <v>2734</v>
      </c>
    </row>
    <row r="19386" spans="1:7" x14ac:dyDescent="0.25">
      <c r="A19386" s="21" t="s">
        <v>2119</v>
      </c>
      <c r="B19386" s="25">
        <v>43675</v>
      </c>
      <c r="C19386" s="69" t="s">
        <v>1015</v>
      </c>
      <c r="D19386" s="69" t="s">
        <v>40</v>
      </c>
      <c r="E19386" s="26">
        <v>160</v>
      </c>
      <c r="G19386" s="69" t="s">
        <v>331</v>
      </c>
    </row>
    <row r="19387" spans="1:7" x14ac:dyDescent="0.25">
      <c r="A19387" s="21" t="s">
        <v>2119</v>
      </c>
      <c r="B19387" s="25">
        <v>43675</v>
      </c>
      <c r="C19387" s="69" t="s">
        <v>1015</v>
      </c>
      <c r="D19387" s="69" t="s">
        <v>40</v>
      </c>
      <c r="E19387" s="26">
        <v>4940</v>
      </c>
      <c r="G19387" s="69" t="s">
        <v>6508</v>
      </c>
    </row>
    <row r="19388" spans="1:7" x14ac:dyDescent="0.25">
      <c r="A19388" s="21" t="s">
        <v>2119</v>
      </c>
      <c r="B19388" s="25">
        <v>43675</v>
      </c>
      <c r="C19388" s="69" t="s">
        <v>1015</v>
      </c>
      <c r="D19388" s="69" t="s">
        <v>40</v>
      </c>
      <c r="E19388" s="26">
        <v>280</v>
      </c>
      <c r="G19388" s="69" t="s">
        <v>6324</v>
      </c>
    </row>
    <row r="19389" spans="1:7" x14ac:dyDescent="0.25">
      <c r="A19389" s="21" t="s">
        <v>2119</v>
      </c>
      <c r="B19389" s="25">
        <v>43675</v>
      </c>
      <c r="C19389" s="69" t="s">
        <v>1015</v>
      </c>
      <c r="D19389" s="69" t="s">
        <v>40</v>
      </c>
      <c r="E19389" s="26">
        <v>915</v>
      </c>
      <c r="G19389" s="69" t="s">
        <v>6585</v>
      </c>
    </row>
    <row r="19390" spans="1:7" x14ac:dyDescent="0.25">
      <c r="A19390" s="21" t="s">
        <v>2119</v>
      </c>
      <c r="B19390" s="25">
        <v>43675</v>
      </c>
      <c r="C19390" s="69" t="s">
        <v>1015</v>
      </c>
      <c r="D19390" s="69" t="s">
        <v>40</v>
      </c>
      <c r="E19390" s="26">
        <v>2630</v>
      </c>
      <c r="G19390" s="69" t="s">
        <v>6534</v>
      </c>
    </row>
    <row r="19391" spans="1:7" x14ac:dyDescent="0.25">
      <c r="A19391" s="21" t="s">
        <v>2119</v>
      </c>
      <c r="B19391" s="25">
        <v>43675</v>
      </c>
      <c r="C19391" s="69" t="s">
        <v>1015</v>
      </c>
      <c r="D19391" s="69" t="s">
        <v>40</v>
      </c>
      <c r="E19391" s="26">
        <v>3285</v>
      </c>
      <c r="G19391" s="69" t="s">
        <v>6361</v>
      </c>
    </row>
    <row r="19392" spans="1:7" x14ac:dyDescent="0.25">
      <c r="A19392" s="21" t="s">
        <v>2119</v>
      </c>
      <c r="B19392" s="25">
        <v>43675</v>
      </c>
      <c r="C19392" s="69" t="s">
        <v>1015</v>
      </c>
      <c r="D19392" s="69" t="s">
        <v>1055</v>
      </c>
      <c r="E19392" s="26">
        <v>4101.8100000000004</v>
      </c>
      <c r="G19392" s="69" t="s">
        <v>2734</v>
      </c>
    </row>
    <row r="19393" spans="1:7" x14ac:dyDescent="0.25">
      <c r="A19393" s="21" t="s">
        <v>2119</v>
      </c>
      <c r="B19393" s="25">
        <v>43675</v>
      </c>
      <c r="C19393" s="69" t="s">
        <v>1015</v>
      </c>
      <c r="D19393" s="69" t="s">
        <v>4455</v>
      </c>
      <c r="E19393" s="26">
        <v>1500</v>
      </c>
      <c r="G19393" s="69" t="s">
        <v>6361</v>
      </c>
    </row>
    <row r="19394" spans="1:7" x14ac:dyDescent="0.25">
      <c r="A19394" s="21" t="s">
        <v>2119</v>
      </c>
      <c r="B19394" s="25">
        <v>43675</v>
      </c>
      <c r="C19394" s="69" t="s">
        <v>1015</v>
      </c>
      <c r="D19394" s="69" t="s">
        <v>4455</v>
      </c>
      <c r="E19394" s="26">
        <v>3000</v>
      </c>
      <c r="G19394" s="69" t="s">
        <v>6534</v>
      </c>
    </row>
    <row r="19395" spans="1:7" x14ac:dyDescent="0.25">
      <c r="A19395" s="21" t="s">
        <v>2119</v>
      </c>
      <c r="B19395" s="1">
        <v>43676</v>
      </c>
      <c r="C19395" t="s">
        <v>1230</v>
      </c>
      <c r="D19395" t="s">
        <v>6569</v>
      </c>
      <c r="E19395"/>
      <c r="F19395" s="9">
        <v>547.91999999999996</v>
      </c>
      <c r="G19395" t="s">
        <v>5698</v>
      </c>
    </row>
    <row r="19396" spans="1:7" x14ac:dyDescent="0.25">
      <c r="A19396" s="21" t="s">
        <v>2119</v>
      </c>
      <c r="B19396" s="1">
        <v>43676</v>
      </c>
      <c r="C19396" t="s">
        <v>1230</v>
      </c>
      <c r="D19396" t="s">
        <v>6570</v>
      </c>
      <c r="E19396"/>
      <c r="F19396" s="9">
        <v>406.35</v>
      </c>
      <c r="G19396" t="s">
        <v>6571</v>
      </c>
    </row>
    <row r="19397" spans="1:7" x14ac:dyDescent="0.25">
      <c r="A19397" s="21" t="s">
        <v>2119</v>
      </c>
      <c r="B19397" s="1">
        <v>43676</v>
      </c>
      <c r="C19397" t="s">
        <v>1230</v>
      </c>
      <c r="D19397" t="s">
        <v>6572</v>
      </c>
      <c r="E19397"/>
      <c r="F19397" s="9">
        <v>91</v>
      </c>
      <c r="G19397" t="s">
        <v>6573</v>
      </c>
    </row>
    <row r="19398" spans="1:7" x14ac:dyDescent="0.25">
      <c r="A19398" s="21" t="s">
        <v>2119</v>
      </c>
      <c r="B19398" s="1">
        <v>43676</v>
      </c>
      <c r="C19398" t="s">
        <v>1230</v>
      </c>
      <c r="D19398" t="s">
        <v>6574</v>
      </c>
      <c r="E19398"/>
      <c r="F19398" s="9">
        <v>71.87</v>
      </c>
      <c r="G19398" t="s">
        <v>6575</v>
      </c>
    </row>
    <row r="19399" spans="1:7" x14ac:dyDescent="0.25">
      <c r="A19399" s="21" t="s">
        <v>2119</v>
      </c>
      <c r="B19399" s="1">
        <v>43676</v>
      </c>
      <c r="C19399" t="s">
        <v>1230</v>
      </c>
      <c r="D19399" t="s">
        <v>6576</v>
      </c>
      <c r="E19399"/>
      <c r="F19399" s="9">
        <v>152.27000000000001</v>
      </c>
      <c r="G19399" t="s">
        <v>6508</v>
      </c>
    </row>
    <row r="19400" spans="1:7" x14ac:dyDescent="0.25">
      <c r="A19400" s="21" t="s">
        <v>2119</v>
      </c>
      <c r="B19400" s="1">
        <v>43676</v>
      </c>
      <c r="C19400" t="s">
        <v>1230</v>
      </c>
      <c r="D19400" t="s">
        <v>6577</v>
      </c>
      <c r="E19400"/>
      <c r="F19400" s="9">
        <v>61.97</v>
      </c>
      <c r="G19400" t="s">
        <v>4462</v>
      </c>
    </row>
    <row r="19401" spans="1:7" x14ac:dyDescent="0.25">
      <c r="A19401" s="21" t="s">
        <v>2119</v>
      </c>
      <c r="B19401" s="1">
        <v>43676</v>
      </c>
      <c r="C19401" t="s">
        <v>1230</v>
      </c>
      <c r="D19401" t="s">
        <v>6578</v>
      </c>
      <c r="E19401"/>
      <c r="F19401" s="9">
        <v>1199.54</v>
      </c>
      <c r="G19401" t="s">
        <v>6345</v>
      </c>
    </row>
    <row r="19402" spans="1:7" x14ac:dyDescent="0.25">
      <c r="A19402" s="21" t="s">
        <v>2119</v>
      </c>
      <c r="B19402" s="25">
        <v>43676</v>
      </c>
      <c r="C19402" s="69" t="s">
        <v>1015</v>
      </c>
      <c r="D19402" s="69" t="s">
        <v>1419</v>
      </c>
      <c r="E19402" s="26">
        <v>4500</v>
      </c>
      <c r="G19402" s="69" t="s">
        <v>5698</v>
      </c>
    </row>
    <row r="19403" spans="1:7" x14ac:dyDescent="0.25">
      <c r="A19403" s="21" t="s">
        <v>2119</v>
      </c>
      <c r="B19403" s="25">
        <v>43676</v>
      </c>
      <c r="C19403" s="69" t="s">
        <v>1230</v>
      </c>
      <c r="D19403" s="69" t="s">
        <v>3709</v>
      </c>
      <c r="F19403" s="26">
        <v>47.26</v>
      </c>
      <c r="G19403" s="69" t="s">
        <v>6534</v>
      </c>
    </row>
    <row r="19404" spans="1:7" x14ac:dyDescent="0.25">
      <c r="A19404" s="21" t="s">
        <v>2119</v>
      </c>
      <c r="B19404" s="1">
        <v>43677</v>
      </c>
      <c r="C19404" t="s">
        <v>1230</v>
      </c>
      <c r="D19404" t="s">
        <v>6579</v>
      </c>
      <c r="E19404"/>
      <c r="F19404" s="9">
        <v>361.74</v>
      </c>
      <c r="G19404" t="s">
        <v>6345</v>
      </c>
    </row>
    <row r="19405" spans="1:7" x14ac:dyDescent="0.25">
      <c r="A19405" s="21" t="s">
        <v>2119</v>
      </c>
      <c r="B19405" s="1">
        <v>43677</v>
      </c>
      <c r="C19405" t="s">
        <v>1230</v>
      </c>
      <c r="D19405" t="s">
        <v>6580</v>
      </c>
      <c r="E19405"/>
      <c r="F19405" s="9">
        <v>981.86</v>
      </c>
      <c r="G19405" t="s">
        <v>6244</v>
      </c>
    </row>
    <row r="19406" spans="1:7" x14ac:dyDescent="0.25">
      <c r="A19406" s="21" t="s">
        <v>2119</v>
      </c>
      <c r="B19406" s="1">
        <v>43677</v>
      </c>
      <c r="C19406" t="s">
        <v>6</v>
      </c>
      <c r="D19406" t="s">
        <v>6581</v>
      </c>
      <c r="E19406"/>
      <c r="F19406" s="9">
        <v>61.06</v>
      </c>
      <c r="G19406" t="s">
        <v>568</v>
      </c>
    </row>
    <row r="19407" spans="1:7" x14ac:dyDescent="0.25">
      <c r="A19407" s="21" t="s">
        <v>2119</v>
      </c>
      <c r="B19407" s="1">
        <v>43677</v>
      </c>
      <c r="C19407" t="s">
        <v>1230</v>
      </c>
      <c r="D19407" t="s">
        <v>6582</v>
      </c>
      <c r="E19407"/>
      <c r="F19407" s="9">
        <v>1055.1199999999999</v>
      </c>
      <c r="G19407" t="s">
        <v>5698</v>
      </c>
    </row>
    <row r="19408" spans="1:7" x14ac:dyDescent="0.25">
      <c r="A19408" s="21" t="s">
        <v>2119</v>
      </c>
      <c r="B19408" s="1">
        <v>43677</v>
      </c>
      <c r="C19408" t="s">
        <v>1230</v>
      </c>
      <c r="D19408" t="s">
        <v>6583</v>
      </c>
      <c r="E19408"/>
      <c r="F19408" s="9">
        <v>656.99</v>
      </c>
      <c r="G19408" t="s">
        <v>4462</v>
      </c>
    </row>
    <row r="19409" spans="1:10" x14ac:dyDescent="0.25">
      <c r="A19409" s="21" t="s">
        <v>2119</v>
      </c>
      <c r="B19409" s="25">
        <v>43677</v>
      </c>
      <c r="C19409" s="69" t="s">
        <v>1015</v>
      </c>
      <c r="D19409" s="69" t="s">
        <v>6586</v>
      </c>
      <c r="E19409" s="26">
        <v>1613</v>
      </c>
      <c r="G19409" s="69" t="s">
        <v>2734</v>
      </c>
    </row>
    <row r="19410" spans="1:10" x14ac:dyDescent="0.25">
      <c r="A19410" s="21" t="s">
        <v>2119</v>
      </c>
      <c r="B19410" s="25">
        <v>43677</v>
      </c>
      <c r="C19410" s="69" t="s">
        <v>1015</v>
      </c>
      <c r="D19410" s="69" t="s">
        <v>6586</v>
      </c>
      <c r="E19410" s="26">
        <v>1300</v>
      </c>
      <c r="G19410" s="69" t="s">
        <v>6508</v>
      </c>
    </row>
    <row r="19411" spans="1:10" x14ac:dyDescent="0.25">
      <c r="A19411" s="21" t="s">
        <v>2119</v>
      </c>
      <c r="B19411" s="25">
        <v>43677</v>
      </c>
      <c r="C19411" s="69" t="s">
        <v>1015</v>
      </c>
      <c r="D19411" s="69" t="s">
        <v>255</v>
      </c>
      <c r="E19411" s="26">
        <v>480</v>
      </c>
      <c r="G19411" s="69" t="s">
        <v>6324</v>
      </c>
    </row>
    <row r="19412" spans="1:10" x14ac:dyDescent="0.25">
      <c r="A19412" s="21" t="s">
        <v>2119</v>
      </c>
      <c r="B19412" s="25">
        <v>43677</v>
      </c>
      <c r="C19412" s="69" t="s">
        <v>1015</v>
      </c>
      <c r="D19412" s="69" t="s">
        <v>4455</v>
      </c>
      <c r="E19412" s="26">
        <v>1000</v>
      </c>
      <c r="G19412" s="69" t="s">
        <v>5698</v>
      </c>
    </row>
    <row r="19413" spans="1:10" x14ac:dyDescent="0.25">
      <c r="A19413" s="21" t="s">
        <v>2119</v>
      </c>
      <c r="B19413" s="25">
        <v>43677</v>
      </c>
      <c r="C19413" s="69" t="s">
        <v>1230</v>
      </c>
      <c r="D19413" s="69" t="s">
        <v>3709</v>
      </c>
      <c r="F19413" s="26">
        <v>831.47</v>
      </c>
      <c r="G19413" s="69" t="s">
        <v>6361</v>
      </c>
    </row>
    <row r="19414" spans="1:10" ht="13.25" customHeight="1" x14ac:dyDescent="0.35">
      <c r="A19414" s="21" t="s">
        <v>2119</v>
      </c>
      <c r="B19414" s="77">
        <v>43677</v>
      </c>
      <c r="C19414" s="78" t="s">
        <v>1230</v>
      </c>
      <c r="D19414" s="78" t="s">
        <v>6579</v>
      </c>
      <c r="E19414" s="78"/>
      <c r="F19414" s="79">
        <v>361.74</v>
      </c>
      <c r="G19414" s="78" t="s">
        <v>6345</v>
      </c>
      <c r="H19414" s="78"/>
      <c r="I19414" s="78"/>
      <c r="J19414" s="78"/>
    </row>
    <row r="19415" spans="1:10" ht="13.25" customHeight="1" x14ac:dyDescent="0.35">
      <c r="A19415" s="21" t="s">
        <v>2119</v>
      </c>
      <c r="B19415" s="77">
        <v>43677</v>
      </c>
      <c r="C19415" s="78" t="s">
        <v>1230</v>
      </c>
      <c r="D19415" s="78" t="s">
        <v>6580</v>
      </c>
      <c r="E19415" s="78"/>
      <c r="F19415" s="79">
        <v>981.86</v>
      </c>
      <c r="G19415" s="78" t="s">
        <v>5698</v>
      </c>
      <c r="H19415" s="78"/>
      <c r="I19415" s="78"/>
      <c r="J19415" s="78"/>
    </row>
    <row r="19416" spans="1:10" ht="13.25" customHeight="1" x14ac:dyDescent="0.35">
      <c r="A19416" s="21" t="s">
        <v>2119</v>
      </c>
      <c r="B19416" s="77">
        <v>43677</v>
      </c>
      <c r="C19416" s="78" t="s">
        <v>6</v>
      </c>
      <c r="D19416" s="78" t="s">
        <v>6581</v>
      </c>
      <c r="E19416" s="78"/>
      <c r="F19416" s="79">
        <v>61.06</v>
      </c>
      <c r="G19416" s="78" t="s">
        <v>568</v>
      </c>
      <c r="H19416" s="78"/>
      <c r="I19416" s="78"/>
      <c r="J19416" s="78"/>
    </row>
    <row r="19417" spans="1:10" ht="13.25" customHeight="1" x14ac:dyDescent="0.35">
      <c r="A19417" s="21" t="s">
        <v>2119</v>
      </c>
      <c r="B19417" s="77">
        <v>43677</v>
      </c>
      <c r="C19417" s="78" t="s">
        <v>1230</v>
      </c>
      <c r="D19417" s="78" t="s">
        <v>6582</v>
      </c>
      <c r="E19417" s="78"/>
      <c r="F19417" s="79">
        <v>1055.1199999999999</v>
      </c>
      <c r="G19417" s="78" t="s">
        <v>5698</v>
      </c>
      <c r="H19417" s="78"/>
      <c r="I19417" s="78"/>
      <c r="J19417" s="78"/>
    </row>
    <row r="19418" spans="1:10" ht="13.25" customHeight="1" x14ac:dyDescent="0.35">
      <c r="A19418" s="21" t="s">
        <v>2119</v>
      </c>
      <c r="B19418" s="77">
        <v>43677</v>
      </c>
      <c r="C19418" s="78" t="s">
        <v>1230</v>
      </c>
      <c r="D19418" s="78" t="s">
        <v>6583</v>
      </c>
      <c r="E19418" s="78"/>
      <c r="F19418" s="79">
        <v>656.99</v>
      </c>
      <c r="G19418" s="78" t="s">
        <v>4462</v>
      </c>
      <c r="H19418" s="78"/>
      <c r="I19418" s="78"/>
      <c r="J19418" s="78"/>
    </row>
    <row r="19419" spans="1:10" x14ac:dyDescent="0.25">
      <c r="A19419" s="21" t="s">
        <v>2119</v>
      </c>
      <c r="B19419" s="25">
        <v>43678</v>
      </c>
      <c r="C19419" s="69" t="s">
        <v>21</v>
      </c>
      <c r="D19419" s="69" t="s">
        <v>1018</v>
      </c>
      <c r="E19419" s="26">
        <v>215</v>
      </c>
      <c r="G19419" s="69" t="s">
        <v>2734</v>
      </c>
    </row>
    <row r="19420" spans="1:10" ht="13.25" customHeight="1" x14ac:dyDescent="0.35">
      <c r="A19420" s="21" t="s">
        <v>2119</v>
      </c>
      <c r="B19420" s="77">
        <v>43678</v>
      </c>
      <c r="C19420" s="78" t="s">
        <v>6</v>
      </c>
      <c r="D19420" s="78" t="s">
        <v>6638</v>
      </c>
      <c r="E19420" s="78"/>
      <c r="F19420" s="79">
        <v>180.81</v>
      </c>
      <c r="G19420" s="78" t="s">
        <v>286</v>
      </c>
      <c r="H19420" s="78"/>
      <c r="I19420" s="78"/>
      <c r="J19420" s="78"/>
    </row>
    <row r="19421" spans="1:10" ht="13.25" customHeight="1" x14ac:dyDescent="0.35">
      <c r="A19421" s="21" t="s">
        <v>2119</v>
      </c>
      <c r="B19421" s="77">
        <v>43678</v>
      </c>
      <c r="C19421" s="78" t="s">
        <v>1230</v>
      </c>
      <c r="D19421" s="78" t="s">
        <v>6639</v>
      </c>
      <c r="E19421" s="78"/>
      <c r="F19421" s="79">
        <v>602.38</v>
      </c>
      <c r="G19421" s="78" t="s">
        <v>6345</v>
      </c>
      <c r="H19421" s="78"/>
      <c r="I19421" s="78"/>
      <c r="J19421" s="78"/>
    </row>
    <row r="19422" spans="1:10" ht="13.25" customHeight="1" x14ac:dyDescent="0.35">
      <c r="A19422" s="21" t="s">
        <v>2119</v>
      </c>
      <c r="B19422" s="77">
        <v>43678</v>
      </c>
      <c r="C19422" s="78" t="s">
        <v>1230</v>
      </c>
      <c r="D19422" s="78" t="s">
        <v>6640</v>
      </c>
      <c r="E19422" s="78"/>
      <c r="F19422" s="79">
        <v>357.68</v>
      </c>
      <c r="G19422" s="78" t="s">
        <v>3879</v>
      </c>
      <c r="H19422" s="78"/>
      <c r="I19422" s="78"/>
      <c r="J19422" s="78"/>
    </row>
    <row r="19423" spans="1:10" x14ac:dyDescent="0.25">
      <c r="A19423" s="21" t="s">
        <v>2119</v>
      </c>
      <c r="B19423" s="25">
        <v>43679</v>
      </c>
      <c r="C19423" s="69" t="s">
        <v>1015</v>
      </c>
      <c r="D19423" s="69" t="s">
        <v>1382</v>
      </c>
      <c r="E19423" s="26">
        <v>10680</v>
      </c>
      <c r="G19423" s="69" t="s">
        <v>6426</v>
      </c>
    </row>
    <row r="19424" spans="1:10" x14ac:dyDescent="0.25">
      <c r="A19424" s="21" t="s">
        <v>2119</v>
      </c>
      <c r="B19424" s="70">
        <v>43679</v>
      </c>
      <c r="C19424" s="69" t="s">
        <v>1015</v>
      </c>
      <c r="D19424" s="69" t="s">
        <v>2675</v>
      </c>
      <c r="E19424" s="26">
        <v>3500</v>
      </c>
      <c r="G19424" s="69" t="s">
        <v>6324</v>
      </c>
    </row>
    <row r="19425" spans="1:10" x14ac:dyDescent="0.25">
      <c r="A19425" s="21" t="s">
        <v>2119</v>
      </c>
      <c r="B19425" s="25">
        <v>43679</v>
      </c>
      <c r="C19425" s="69" t="s">
        <v>1015</v>
      </c>
      <c r="D19425" s="69" t="s">
        <v>2675</v>
      </c>
      <c r="E19425" s="26">
        <v>3700</v>
      </c>
      <c r="G19425" s="69" t="s">
        <v>6508</v>
      </c>
    </row>
    <row r="19426" spans="1:10" x14ac:dyDescent="0.25">
      <c r="A19426" s="21" t="s">
        <v>2119</v>
      </c>
      <c r="B19426" s="25">
        <v>43679</v>
      </c>
      <c r="C19426" s="69" t="s">
        <v>1015</v>
      </c>
      <c r="D19426" s="69" t="s">
        <v>2675</v>
      </c>
      <c r="E19426" s="26">
        <v>250</v>
      </c>
      <c r="G19426" s="69" t="s">
        <v>68</v>
      </c>
    </row>
    <row r="19427" spans="1:10" x14ac:dyDescent="0.25">
      <c r="A19427" s="21" t="s">
        <v>2119</v>
      </c>
      <c r="B19427" s="25">
        <v>43679</v>
      </c>
      <c r="C19427" s="69" t="s">
        <v>1230</v>
      </c>
      <c r="D19427" s="69" t="s">
        <v>3709</v>
      </c>
      <c r="F19427" s="26">
        <v>30.34</v>
      </c>
      <c r="G19427" s="69" t="s">
        <v>6361</v>
      </c>
    </row>
    <row r="19428" spans="1:10" ht="13.25" customHeight="1" x14ac:dyDescent="0.35">
      <c r="A19428" s="21" t="s">
        <v>2119</v>
      </c>
      <c r="B19428" s="77">
        <v>43679</v>
      </c>
      <c r="C19428" s="78" t="s">
        <v>1230</v>
      </c>
      <c r="D19428" s="78" t="s">
        <v>6641</v>
      </c>
      <c r="E19428" s="78"/>
      <c r="F19428" s="79">
        <v>33.729999999999997</v>
      </c>
      <c r="G19428" s="78" t="s">
        <v>337</v>
      </c>
      <c r="H19428" s="78"/>
      <c r="I19428" s="78"/>
      <c r="J19428" s="78"/>
    </row>
    <row r="19429" spans="1:10" ht="13.25" customHeight="1" x14ac:dyDescent="0.35">
      <c r="A19429" s="21" t="s">
        <v>2119</v>
      </c>
      <c r="B19429" s="77">
        <v>43679</v>
      </c>
      <c r="C19429" s="78" t="s">
        <v>1230</v>
      </c>
      <c r="D19429" s="78" t="s">
        <v>6642</v>
      </c>
      <c r="E19429" s="78"/>
      <c r="F19429" s="79">
        <v>2005.12</v>
      </c>
      <c r="G19429" s="78" t="s">
        <v>6508</v>
      </c>
      <c r="H19429" s="78"/>
      <c r="I19429" s="78"/>
      <c r="J19429" s="78"/>
    </row>
    <row r="19430" spans="1:10" ht="13.25" customHeight="1" x14ac:dyDescent="0.35">
      <c r="A19430" s="21" t="s">
        <v>2119</v>
      </c>
      <c r="B19430" s="77">
        <v>43679</v>
      </c>
      <c r="C19430" s="78" t="s">
        <v>6</v>
      </c>
      <c r="D19430" s="78" t="s">
        <v>6643</v>
      </c>
      <c r="E19430" s="78"/>
      <c r="F19430" s="79">
        <v>52.14</v>
      </c>
      <c r="G19430" s="78" t="s">
        <v>286</v>
      </c>
      <c r="H19430" s="78"/>
      <c r="I19430" s="78"/>
      <c r="J19430" s="78"/>
    </row>
    <row r="19431" spans="1:10" ht="13.25" customHeight="1" x14ac:dyDescent="0.35">
      <c r="A19431" s="21" t="s">
        <v>2119</v>
      </c>
      <c r="B19431" s="77">
        <v>43679</v>
      </c>
      <c r="C19431" s="78" t="s">
        <v>1230</v>
      </c>
      <c r="D19431" s="78" t="s">
        <v>6644</v>
      </c>
      <c r="E19431" s="78"/>
      <c r="F19431" s="79">
        <v>63.18</v>
      </c>
      <c r="G19431" s="78" t="s">
        <v>6345</v>
      </c>
      <c r="H19431" s="78"/>
      <c r="I19431" s="78"/>
      <c r="J19431" s="78"/>
    </row>
    <row r="19432" spans="1:10" ht="13.25" customHeight="1" x14ac:dyDescent="0.35">
      <c r="A19432" s="21" t="s">
        <v>2119</v>
      </c>
      <c r="B19432" s="77">
        <v>43679</v>
      </c>
      <c r="C19432" s="78" t="s">
        <v>1230</v>
      </c>
      <c r="D19432" s="78" t="s">
        <v>6645</v>
      </c>
      <c r="E19432" s="78"/>
      <c r="F19432" s="79">
        <v>790.7</v>
      </c>
      <c r="G19432" s="78" t="s">
        <v>6361</v>
      </c>
      <c r="H19432" s="78"/>
      <c r="I19432" s="78"/>
      <c r="J19432" s="78"/>
    </row>
    <row r="19433" spans="1:10" ht="13.25" customHeight="1" x14ac:dyDescent="0.35">
      <c r="A19433" s="21" t="s">
        <v>2119</v>
      </c>
      <c r="B19433" s="77">
        <v>43679</v>
      </c>
      <c r="C19433" s="78" t="s">
        <v>1230</v>
      </c>
      <c r="D19433" s="78" t="s">
        <v>6646</v>
      </c>
      <c r="E19433" s="78"/>
      <c r="F19433" s="79">
        <v>21.17</v>
      </c>
      <c r="G19433" s="78" t="s">
        <v>5698</v>
      </c>
      <c r="H19433" s="78"/>
      <c r="I19433" s="78"/>
      <c r="J19433" s="78"/>
    </row>
    <row r="19434" spans="1:10" ht="13.25" customHeight="1" x14ac:dyDescent="0.35">
      <c r="A19434" s="21" t="s">
        <v>2119</v>
      </c>
      <c r="B19434" s="77">
        <v>43680</v>
      </c>
      <c r="C19434" s="78" t="s">
        <v>1230</v>
      </c>
      <c r="D19434" s="78" t="s">
        <v>6647</v>
      </c>
      <c r="E19434" s="78"/>
      <c r="F19434" s="79">
        <v>45.7</v>
      </c>
      <c r="G19434" s="78" t="s">
        <v>6508</v>
      </c>
      <c r="H19434" s="78"/>
      <c r="I19434" s="78"/>
      <c r="J19434" s="78"/>
    </row>
    <row r="19435" spans="1:10" ht="13.25" customHeight="1" x14ac:dyDescent="0.35">
      <c r="A19435" s="21" t="s">
        <v>2119</v>
      </c>
      <c r="B19435" s="77">
        <v>43680</v>
      </c>
      <c r="C19435" s="78" t="s">
        <v>1230</v>
      </c>
      <c r="D19435" s="78" t="s">
        <v>6648</v>
      </c>
      <c r="E19435" s="78"/>
      <c r="F19435" s="79">
        <v>1506.47</v>
      </c>
      <c r="G19435" s="78" t="s">
        <v>6361</v>
      </c>
      <c r="H19435" s="78"/>
      <c r="I19435" s="78"/>
      <c r="J19435" s="78"/>
    </row>
    <row r="19436" spans="1:10" ht="13.25" customHeight="1" x14ac:dyDescent="0.35">
      <c r="A19436" s="21" t="s">
        <v>2119</v>
      </c>
      <c r="B19436" s="77">
        <v>43680</v>
      </c>
      <c r="C19436" s="78" t="s">
        <v>1230</v>
      </c>
      <c r="D19436" s="78" t="s">
        <v>6649</v>
      </c>
      <c r="E19436" s="78"/>
      <c r="F19436" s="79">
        <v>309.05</v>
      </c>
      <c r="G19436" s="78" t="s">
        <v>5698</v>
      </c>
      <c r="H19436" s="78"/>
      <c r="I19436" s="78"/>
      <c r="J19436" s="78"/>
    </row>
    <row r="19437" spans="1:10" x14ac:dyDescent="0.25">
      <c r="A19437" s="21" t="s">
        <v>2119</v>
      </c>
      <c r="B19437" s="25">
        <v>43682</v>
      </c>
      <c r="C19437" s="69" t="s">
        <v>1015</v>
      </c>
      <c r="D19437" s="69" t="s">
        <v>40</v>
      </c>
      <c r="E19437" s="26">
        <v>4675</v>
      </c>
      <c r="G19437" s="69" t="s">
        <v>6361</v>
      </c>
    </row>
    <row r="19438" spans="1:10" x14ac:dyDescent="0.25">
      <c r="A19438" s="21" t="s">
        <v>2119</v>
      </c>
      <c r="B19438" s="25">
        <v>43682</v>
      </c>
      <c r="C19438" s="69" t="s">
        <v>1015</v>
      </c>
      <c r="D19438" s="69" t="s">
        <v>40</v>
      </c>
      <c r="E19438" s="26">
        <v>160</v>
      </c>
      <c r="G19438" s="69" t="s">
        <v>6573</v>
      </c>
    </row>
    <row r="19439" spans="1:10" x14ac:dyDescent="0.25">
      <c r="A19439" s="21" t="s">
        <v>2119</v>
      </c>
      <c r="B19439" s="25">
        <v>43682</v>
      </c>
      <c r="C19439" s="69" t="s">
        <v>1015</v>
      </c>
      <c r="D19439" s="69" t="s">
        <v>40</v>
      </c>
      <c r="E19439" s="26">
        <v>480</v>
      </c>
      <c r="G19439" s="69" t="s">
        <v>4462</v>
      </c>
    </row>
    <row r="19440" spans="1:10" x14ac:dyDescent="0.25">
      <c r="A19440" s="21" t="s">
        <v>2119</v>
      </c>
      <c r="B19440" s="25">
        <v>43682</v>
      </c>
      <c r="C19440" s="69" t="s">
        <v>1015</v>
      </c>
      <c r="D19440" s="69" t="s">
        <v>40</v>
      </c>
      <c r="E19440" s="26">
        <v>280</v>
      </c>
      <c r="G19440" s="69" t="s">
        <v>3879</v>
      </c>
    </row>
    <row r="19441" spans="1:10" x14ac:dyDescent="0.25">
      <c r="A19441" s="21" t="s">
        <v>2119</v>
      </c>
      <c r="B19441" s="25">
        <v>43682</v>
      </c>
      <c r="C19441" s="69" t="s">
        <v>1015</v>
      </c>
      <c r="D19441" s="69" t="s">
        <v>40</v>
      </c>
      <c r="E19441" s="26">
        <v>150</v>
      </c>
      <c r="G19441" s="69" t="s">
        <v>337</v>
      </c>
    </row>
    <row r="19442" spans="1:10" x14ac:dyDescent="0.25">
      <c r="A19442" s="21" t="s">
        <v>2119</v>
      </c>
      <c r="B19442" s="25">
        <v>43682</v>
      </c>
      <c r="C19442" s="69" t="s">
        <v>1015</v>
      </c>
      <c r="D19442" s="69" t="s">
        <v>40</v>
      </c>
      <c r="E19442" s="26">
        <v>2135</v>
      </c>
      <c r="G19442" s="69" t="s">
        <v>6534</v>
      </c>
    </row>
    <row r="19443" spans="1:10" x14ac:dyDescent="0.25">
      <c r="A19443" s="21" t="s">
        <v>2119</v>
      </c>
      <c r="B19443" s="25">
        <v>43682</v>
      </c>
      <c r="C19443" s="69" t="s">
        <v>1015</v>
      </c>
      <c r="D19443" s="69" t="s">
        <v>40</v>
      </c>
      <c r="E19443" s="26">
        <v>3740</v>
      </c>
      <c r="G19443" s="69" t="s">
        <v>6508</v>
      </c>
    </row>
    <row r="19444" spans="1:10" x14ac:dyDescent="0.25">
      <c r="A19444" s="21" t="s">
        <v>2119</v>
      </c>
      <c r="B19444" s="25">
        <v>43682</v>
      </c>
      <c r="C19444" s="69" t="s">
        <v>1015</v>
      </c>
      <c r="D19444" s="69" t="s">
        <v>40</v>
      </c>
      <c r="E19444" s="26">
        <v>435</v>
      </c>
      <c r="G19444" s="69" t="s">
        <v>286</v>
      </c>
    </row>
    <row r="19445" spans="1:10" x14ac:dyDescent="0.25">
      <c r="A19445" s="21" t="s">
        <v>2119</v>
      </c>
      <c r="B19445" s="25">
        <v>43682</v>
      </c>
      <c r="C19445" s="69" t="s">
        <v>6595</v>
      </c>
      <c r="D19445" s="69" t="s">
        <v>1563</v>
      </c>
      <c r="F19445" s="26">
        <v>4085.65</v>
      </c>
      <c r="G19445" s="69" t="s">
        <v>6361</v>
      </c>
    </row>
    <row r="19446" spans="1:10" x14ac:dyDescent="0.25">
      <c r="A19446" s="21" t="s">
        <v>2119</v>
      </c>
      <c r="B19446" s="25">
        <v>43682</v>
      </c>
      <c r="C19446" s="69" t="s">
        <v>1230</v>
      </c>
      <c r="D19446" s="69" t="s">
        <v>3709</v>
      </c>
      <c r="F19446" s="26">
        <v>562.36</v>
      </c>
      <c r="G19446" s="69" t="s">
        <v>6361</v>
      </c>
    </row>
    <row r="19447" spans="1:10" ht="13.25" customHeight="1" x14ac:dyDescent="0.35">
      <c r="A19447" s="21" t="s">
        <v>2119</v>
      </c>
      <c r="B19447" s="77">
        <v>43682</v>
      </c>
      <c r="C19447" s="78" t="s">
        <v>1230</v>
      </c>
      <c r="D19447" s="78" t="s">
        <v>6650</v>
      </c>
      <c r="E19447" s="78"/>
      <c r="F19447" s="79">
        <v>4279.09</v>
      </c>
      <c r="G19447" s="78" t="s">
        <v>6534</v>
      </c>
      <c r="H19447" s="78"/>
      <c r="I19447" s="78"/>
      <c r="J19447" s="78"/>
    </row>
    <row r="19448" spans="1:10" ht="13.25" customHeight="1" x14ac:dyDescent="0.35">
      <c r="A19448" s="21" t="s">
        <v>2119</v>
      </c>
      <c r="B19448" s="77">
        <v>43682</v>
      </c>
      <c r="C19448" s="78" t="s">
        <v>1230</v>
      </c>
      <c r="D19448" s="78" t="s">
        <v>6651</v>
      </c>
      <c r="E19448" s="78"/>
      <c r="F19448" s="79">
        <v>3265.31</v>
      </c>
      <c r="G19448" s="78" t="s">
        <v>6508</v>
      </c>
      <c r="H19448" s="78"/>
      <c r="I19448" s="78"/>
      <c r="J19448" s="78"/>
    </row>
    <row r="19449" spans="1:10" ht="13.25" customHeight="1" x14ac:dyDescent="0.35">
      <c r="A19449" s="21" t="s">
        <v>2119</v>
      </c>
      <c r="B19449" s="77">
        <v>43682</v>
      </c>
      <c r="C19449" s="78" t="s">
        <v>1230</v>
      </c>
      <c r="D19449" s="78" t="s">
        <v>6652</v>
      </c>
      <c r="E19449" s="78"/>
      <c r="F19449" s="79">
        <v>178.3</v>
      </c>
      <c r="G19449" s="78" t="s">
        <v>6345</v>
      </c>
      <c r="H19449" s="78"/>
      <c r="I19449" s="78"/>
      <c r="J19449" s="78"/>
    </row>
    <row r="19450" spans="1:10" ht="13.25" customHeight="1" x14ac:dyDescent="0.35">
      <c r="A19450" s="21" t="s">
        <v>2119</v>
      </c>
      <c r="B19450" s="77">
        <v>43682</v>
      </c>
      <c r="C19450" s="78" t="s">
        <v>1230</v>
      </c>
      <c r="D19450" s="78" t="s">
        <v>6653</v>
      </c>
      <c r="E19450" s="78"/>
      <c r="F19450" s="79">
        <v>1280.92</v>
      </c>
      <c r="G19450" s="78" t="s">
        <v>5698</v>
      </c>
      <c r="H19450" s="78"/>
      <c r="I19450" s="78"/>
      <c r="J19450" s="78"/>
    </row>
    <row r="19451" spans="1:10" x14ac:dyDescent="0.25">
      <c r="A19451" s="21" t="s">
        <v>2119</v>
      </c>
      <c r="B19451" s="25">
        <v>43683</v>
      </c>
      <c r="C19451" s="69" t="s">
        <v>1015</v>
      </c>
      <c r="D19451" s="69" t="s">
        <v>1173</v>
      </c>
      <c r="E19451" s="26">
        <v>3500</v>
      </c>
      <c r="G19451" s="69" t="s">
        <v>6361</v>
      </c>
    </row>
    <row r="19452" spans="1:10" x14ac:dyDescent="0.25">
      <c r="A19452" s="21" t="s">
        <v>2119</v>
      </c>
      <c r="B19452" s="25">
        <v>43683</v>
      </c>
      <c r="C19452" s="69" t="s">
        <v>1230</v>
      </c>
      <c r="D19452" s="69" t="s">
        <v>3709</v>
      </c>
      <c r="F19452" s="26">
        <v>731.1</v>
      </c>
      <c r="G19452" s="69" t="s">
        <v>6361</v>
      </c>
    </row>
    <row r="19453" spans="1:10" ht="13.25" customHeight="1" x14ac:dyDescent="0.35">
      <c r="A19453" s="21" t="s">
        <v>2119</v>
      </c>
      <c r="B19453" s="77">
        <v>43683</v>
      </c>
      <c r="C19453" s="78" t="s">
        <v>1230</v>
      </c>
      <c r="D19453" s="78" t="s">
        <v>6654</v>
      </c>
      <c r="E19453" s="78"/>
      <c r="F19453" s="79">
        <v>257.87</v>
      </c>
      <c r="G19453" s="78" t="s">
        <v>6345</v>
      </c>
      <c r="H19453" s="78"/>
      <c r="I19453" s="78"/>
      <c r="J19453" s="78"/>
    </row>
    <row r="19454" spans="1:10" ht="13.25" customHeight="1" x14ac:dyDescent="0.35">
      <c r="A19454" s="21" t="s">
        <v>2119</v>
      </c>
      <c r="B19454" s="77">
        <v>43683</v>
      </c>
      <c r="C19454" s="78" t="s">
        <v>1230</v>
      </c>
      <c r="D19454" s="78" t="s">
        <v>6655</v>
      </c>
      <c r="E19454" s="78"/>
      <c r="F19454" s="79">
        <v>1660.07</v>
      </c>
      <c r="G19454" s="78" t="s">
        <v>5698</v>
      </c>
      <c r="H19454" s="78"/>
      <c r="I19454" s="78"/>
      <c r="J19454" s="78"/>
    </row>
    <row r="19455" spans="1:10" ht="13.25" customHeight="1" x14ac:dyDescent="0.35">
      <c r="A19455" s="21" t="s">
        <v>2119</v>
      </c>
      <c r="B19455" s="77">
        <v>43683</v>
      </c>
      <c r="C19455" s="78" t="s">
        <v>1230</v>
      </c>
      <c r="D19455" s="78" t="s">
        <v>6655</v>
      </c>
      <c r="E19455" s="78"/>
      <c r="F19455" s="79">
        <v>-55.5</v>
      </c>
      <c r="G19455" s="78" t="s">
        <v>5698</v>
      </c>
      <c r="H19455" s="78"/>
      <c r="I19455" s="78"/>
      <c r="J19455" s="78"/>
    </row>
    <row r="19456" spans="1:10" x14ac:dyDescent="0.25">
      <c r="A19456" s="21" t="s">
        <v>2119</v>
      </c>
      <c r="B19456" s="25">
        <v>43684</v>
      </c>
      <c r="C19456" s="69" t="s">
        <v>1015</v>
      </c>
      <c r="D19456" s="69" t="s">
        <v>4455</v>
      </c>
      <c r="E19456" s="26">
        <v>2200</v>
      </c>
      <c r="G19456" s="69" t="s">
        <v>6534</v>
      </c>
    </row>
    <row r="19457" spans="1:10" x14ac:dyDescent="0.25">
      <c r="A19457" s="21" t="s">
        <v>2119</v>
      </c>
      <c r="B19457" s="25">
        <v>43684</v>
      </c>
      <c r="C19457" s="69" t="s">
        <v>1015</v>
      </c>
      <c r="D19457" s="69" t="s">
        <v>1419</v>
      </c>
      <c r="E19457" s="26">
        <v>6700</v>
      </c>
      <c r="G19457" s="69" t="s">
        <v>5698</v>
      </c>
    </row>
    <row r="19458" spans="1:10" ht="13.25" customHeight="1" x14ac:dyDescent="0.35">
      <c r="A19458" s="21" t="s">
        <v>2119</v>
      </c>
      <c r="B19458" s="77">
        <v>43684</v>
      </c>
      <c r="C19458" s="78" t="s">
        <v>1230</v>
      </c>
      <c r="D19458" s="78" t="s">
        <v>6656</v>
      </c>
      <c r="E19458" s="78"/>
      <c r="F19458" s="79">
        <v>3091.07</v>
      </c>
      <c r="G19458" s="78" t="s">
        <v>6361</v>
      </c>
      <c r="H19458" s="78"/>
      <c r="I19458" s="78"/>
      <c r="J19458" s="78"/>
    </row>
    <row r="19459" spans="1:10" ht="13.25" customHeight="1" x14ac:dyDescent="0.35">
      <c r="A19459" s="21" t="s">
        <v>2119</v>
      </c>
      <c r="B19459" s="77">
        <v>43684</v>
      </c>
      <c r="C19459" s="78" t="s">
        <v>6</v>
      </c>
      <c r="D19459" s="78" t="s">
        <v>6657</v>
      </c>
      <c r="E19459" s="78"/>
      <c r="F19459" s="79">
        <v>422.49</v>
      </c>
      <c r="G19459" s="78" t="s">
        <v>287</v>
      </c>
      <c r="H19459" s="78"/>
      <c r="I19459" s="78"/>
      <c r="J19459" s="78"/>
    </row>
    <row r="19460" spans="1:10" ht="13.25" customHeight="1" x14ac:dyDescent="0.35">
      <c r="A19460" s="21" t="s">
        <v>2119</v>
      </c>
      <c r="B19460" s="77">
        <v>43684</v>
      </c>
      <c r="C19460" s="78" t="s">
        <v>1230</v>
      </c>
      <c r="D19460" s="78" t="s">
        <v>6650</v>
      </c>
      <c r="E19460" s="78"/>
      <c r="F19460" s="79">
        <v>-716.77</v>
      </c>
      <c r="G19460" s="78" t="s">
        <v>6534</v>
      </c>
      <c r="H19460" s="78"/>
      <c r="I19460" s="78"/>
      <c r="J19460" s="78"/>
    </row>
    <row r="19461" spans="1:10" ht="13.25" customHeight="1" x14ac:dyDescent="0.35">
      <c r="A19461" s="21" t="s">
        <v>2119</v>
      </c>
      <c r="B19461" s="77">
        <v>43684</v>
      </c>
      <c r="C19461" s="78" t="s">
        <v>1230</v>
      </c>
      <c r="D19461" s="78" t="s">
        <v>6656</v>
      </c>
      <c r="E19461" s="78"/>
      <c r="F19461" s="79">
        <v>-3091.07</v>
      </c>
      <c r="G19461" s="78" t="s">
        <v>6361</v>
      </c>
      <c r="H19461" s="78"/>
      <c r="I19461" s="78"/>
      <c r="J19461" s="78"/>
    </row>
    <row r="19462" spans="1:10" ht="13.25" customHeight="1" x14ac:dyDescent="0.35">
      <c r="A19462" s="21" t="s">
        <v>2119</v>
      </c>
      <c r="B19462" s="77">
        <v>43684</v>
      </c>
      <c r="C19462" s="78" t="s">
        <v>1230</v>
      </c>
      <c r="D19462" s="78" t="s">
        <v>6658</v>
      </c>
      <c r="E19462" s="78"/>
      <c r="F19462" s="79">
        <v>514.21</v>
      </c>
      <c r="G19462" s="78" t="s">
        <v>6534</v>
      </c>
      <c r="H19462" s="78"/>
      <c r="I19462" s="78"/>
      <c r="J19462" s="78"/>
    </row>
    <row r="19463" spans="1:10" ht="13.25" customHeight="1" x14ac:dyDescent="0.35">
      <c r="A19463" s="21" t="s">
        <v>2119</v>
      </c>
      <c r="B19463" s="77">
        <v>43684</v>
      </c>
      <c r="C19463" s="78" t="s">
        <v>1230</v>
      </c>
      <c r="D19463" s="78" t="s">
        <v>6659</v>
      </c>
      <c r="E19463" s="78"/>
      <c r="F19463" s="79">
        <v>249.35</v>
      </c>
      <c r="G19463" s="78" t="s">
        <v>5698</v>
      </c>
      <c r="H19463" s="78"/>
      <c r="I19463" s="78"/>
      <c r="J19463" s="78"/>
    </row>
    <row r="19464" spans="1:10" ht="13.25" customHeight="1" x14ac:dyDescent="0.35">
      <c r="A19464" s="21" t="s">
        <v>2119</v>
      </c>
      <c r="B19464" s="77">
        <v>43684</v>
      </c>
      <c r="C19464" s="78" t="s">
        <v>1230</v>
      </c>
      <c r="D19464" s="78" t="s">
        <v>6660</v>
      </c>
      <c r="E19464" s="78"/>
      <c r="F19464" s="79">
        <v>144.54</v>
      </c>
      <c r="G19464" s="78" t="s">
        <v>6345</v>
      </c>
      <c r="H19464" s="78"/>
      <c r="I19464" s="78"/>
      <c r="J19464" s="78"/>
    </row>
    <row r="19465" spans="1:10" ht="13.25" customHeight="1" x14ac:dyDescent="0.35">
      <c r="A19465" s="21" t="s">
        <v>2119</v>
      </c>
      <c r="B19465" s="77">
        <v>43684</v>
      </c>
      <c r="C19465" s="78">
        <v>3014551503</v>
      </c>
      <c r="D19465" s="78" t="s">
        <v>6656</v>
      </c>
      <c r="E19465" s="78"/>
      <c r="F19465" s="79">
        <v>2878.95</v>
      </c>
      <c r="G19465" s="78" t="s">
        <v>6361</v>
      </c>
      <c r="H19465" s="78"/>
      <c r="I19465" s="78"/>
      <c r="J19465" s="78"/>
    </row>
    <row r="19466" spans="1:10" ht="13.25" customHeight="1" x14ac:dyDescent="0.35">
      <c r="A19466" s="21" t="s">
        <v>2119</v>
      </c>
      <c r="B19466" s="77">
        <v>43684</v>
      </c>
      <c r="C19466" s="78" t="s">
        <v>1230</v>
      </c>
      <c r="D19466" s="78" t="s">
        <v>6661</v>
      </c>
      <c r="E19466" s="78"/>
      <c r="F19466" s="79">
        <v>606.47</v>
      </c>
      <c r="G19466" s="78" t="s">
        <v>6345</v>
      </c>
      <c r="H19466" s="78"/>
      <c r="I19466" s="78"/>
      <c r="J19466" s="78"/>
    </row>
    <row r="19467" spans="1:10" ht="13.25" customHeight="1" x14ac:dyDescent="0.35">
      <c r="A19467" s="21" t="s">
        <v>2119</v>
      </c>
      <c r="B19467" s="77">
        <v>43684</v>
      </c>
      <c r="C19467" s="78" t="s">
        <v>1230</v>
      </c>
      <c r="D19467" s="78" t="s">
        <v>6662</v>
      </c>
      <c r="E19467" s="78"/>
      <c r="F19467" s="79">
        <v>477.33</v>
      </c>
      <c r="G19467" s="78" t="s">
        <v>6508</v>
      </c>
      <c r="H19467" s="78"/>
      <c r="I19467" s="78"/>
      <c r="J19467" s="78"/>
    </row>
    <row r="19468" spans="1:10" ht="13.25" customHeight="1" x14ac:dyDescent="0.35">
      <c r="A19468" s="21" t="s">
        <v>2119</v>
      </c>
      <c r="B19468" s="77">
        <v>43684</v>
      </c>
      <c r="C19468" s="78">
        <v>3014551503</v>
      </c>
      <c r="D19468" s="78" t="s">
        <v>6522</v>
      </c>
      <c r="E19468" s="78"/>
      <c r="F19468" s="79">
        <v>2458.65</v>
      </c>
      <c r="G19468" s="78" t="s">
        <v>6361</v>
      </c>
      <c r="H19468" s="78"/>
      <c r="I19468" s="78"/>
      <c r="J19468" s="78"/>
    </row>
    <row r="19469" spans="1:10" ht="13.25" customHeight="1" x14ac:dyDescent="0.35">
      <c r="A19469" s="21" t="s">
        <v>2119</v>
      </c>
      <c r="B19469" s="77">
        <v>43684</v>
      </c>
      <c r="C19469" s="78" t="s">
        <v>1230</v>
      </c>
      <c r="D19469" s="78" t="s">
        <v>6522</v>
      </c>
      <c r="E19469" s="78"/>
      <c r="F19469" s="79">
        <v>-2458.64</v>
      </c>
      <c r="G19469" s="78" t="s">
        <v>6361</v>
      </c>
      <c r="H19469" s="78"/>
      <c r="I19469" s="78"/>
      <c r="J19469" s="78"/>
    </row>
    <row r="19470" spans="1:10" x14ac:dyDescent="0.25">
      <c r="A19470" s="21" t="s">
        <v>2119</v>
      </c>
      <c r="B19470" s="25">
        <v>43685</v>
      </c>
      <c r="C19470" s="69" t="s">
        <v>1015</v>
      </c>
      <c r="D19470" s="69" t="s">
        <v>6587</v>
      </c>
      <c r="E19470" s="26">
        <v>1140</v>
      </c>
      <c r="G19470" s="69" t="s">
        <v>2734</v>
      </c>
    </row>
    <row r="19471" spans="1:10" x14ac:dyDescent="0.25">
      <c r="A19471" s="21" t="s">
        <v>2119</v>
      </c>
      <c r="B19471" s="25">
        <v>43685</v>
      </c>
      <c r="C19471" s="69" t="s">
        <v>1230</v>
      </c>
      <c r="D19471" s="69" t="s">
        <v>3709</v>
      </c>
      <c r="F19471" s="26">
        <v>869.78</v>
      </c>
      <c r="G19471" s="69" t="s">
        <v>6534</v>
      </c>
    </row>
    <row r="19472" spans="1:10" ht="13.25" customHeight="1" x14ac:dyDescent="0.35">
      <c r="A19472" s="21" t="s">
        <v>2119</v>
      </c>
      <c r="B19472" s="77">
        <v>43685</v>
      </c>
      <c r="C19472" s="78" t="s">
        <v>1230</v>
      </c>
      <c r="D19472" s="78" t="s">
        <v>6663</v>
      </c>
      <c r="E19472" s="78"/>
      <c r="F19472" s="79">
        <v>105.49</v>
      </c>
      <c r="G19472" s="78" t="s">
        <v>360</v>
      </c>
      <c r="H19472" s="78"/>
      <c r="I19472" s="78"/>
      <c r="J19472" s="78"/>
    </row>
    <row r="19473" spans="1:10" ht="13.25" customHeight="1" x14ac:dyDescent="0.35">
      <c r="A19473" s="21" t="s">
        <v>2119</v>
      </c>
      <c r="B19473" s="77">
        <v>43685</v>
      </c>
      <c r="C19473" s="78" t="s">
        <v>1230</v>
      </c>
      <c r="D19473" s="78" t="s">
        <v>6664</v>
      </c>
      <c r="E19473" s="78"/>
      <c r="F19473" s="79">
        <v>717.25</v>
      </c>
      <c r="G19473" s="78" t="s">
        <v>5698</v>
      </c>
      <c r="H19473" s="78"/>
      <c r="I19473" s="78"/>
      <c r="J19473" s="78"/>
    </row>
    <row r="19474" spans="1:10" ht="13.25" customHeight="1" x14ac:dyDescent="0.35">
      <c r="A19474" s="21" t="s">
        <v>2119</v>
      </c>
      <c r="B19474" s="77">
        <v>43685</v>
      </c>
      <c r="C19474" s="78" t="s">
        <v>1230</v>
      </c>
      <c r="D19474" s="78" t="s">
        <v>6665</v>
      </c>
      <c r="E19474" s="78"/>
      <c r="F19474" s="79">
        <v>86.14</v>
      </c>
      <c r="G19474" s="78" t="s">
        <v>6345</v>
      </c>
      <c r="H19474" s="78"/>
      <c r="I19474" s="78"/>
      <c r="J19474" s="78"/>
    </row>
    <row r="19475" spans="1:10" ht="13.25" customHeight="1" x14ac:dyDescent="0.35">
      <c r="A19475" s="21" t="s">
        <v>2119</v>
      </c>
      <c r="B19475" s="77">
        <v>43685</v>
      </c>
      <c r="C19475" s="78" t="s">
        <v>1230</v>
      </c>
      <c r="D19475" s="78" t="s">
        <v>6650</v>
      </c>
      <c r="E19475" s="78"/>
      <c r="F19475" s="79">
        <v>6.2</v>
      </c>
      <c r="G19475" s="78" t="s">
        <v>6534</v>
      </c>
      <c r="H19475" s="78"/>
      <c r="I19475" s="78"/>
      <c r="J19475" s="78"/>
    </row>
    <row r="19476" spans="1:10" ht="13.25" customHeight="1" x14ac:dyDescent="0.35">
      <c r="A19476" s="21" t="s">
        <v>2119</v>
      </c>
      <c r="B19476" s="77">
        <v>43686</v>
      </c>
      <c r="C19476" s="78" t="s">
        <v>1230</v>
      </c>
      <c r="D19476" s="78" t="s">
        <v>6666</v>
      </c>
      <c r="E19476" s="78"/>
      <c r="F19476" s="79">
        <v>79.08</v>
      </c>
      <c r="G19476" s="78" t="s">
        <v>5698</v>
      </c>
      <c r="H19476" s="78"/>
      <c r="I19476" s="78"/>
      <c r="J19476" s="78"/>
    </row>
    <row r="19477" spans="1:10" ht="13.25" customHeight="1" x14ac:dyDescent="0.35">
      <c r="A19477" s="21" t="s">
        <v>2119</v>
      </c>
      <c r="B19477" s="77">
        <v>43686</v>
      </c>
      <c r="C19477" s="78" t="s">
        <v>1230</v>
      </c>
      <c r="D19477" s="78" t="s">
        <v>6667</v>
      </c>
      <c r="E19477" s="78"/>
      <c r="F19477" s="79">
        <v>379.11</v>
      </c>
      <c r="G19477" s="78" t="s">
        <v>5698</v>
      </c>
      <c r="H19477" s="78"/>
      <c r="I19477" s="78"/>
      <c r="J19477" s="78"/>
    </row>
    <row r="19478" spans="1:10" ht="13.25" customHeight="1" x14ac:dyDescent="0.35">
      <c r="A19478" s="21" t="s">
        <v>2119</v>
      </c>
      <c r="B19478" s="77">
        <v>43686</v>
      </c>
      <c r="C19478" s="78" t="s">
        <v>6</v>
      </c>
      <c r="D19478" s="78" t="s">
        <v>6668</v>
      </c>
      <c r="E19478" s="78"/>
      <c r="F19478" s="79">
        <v>117.19</v>
      </c>
      <c r="G19478" s="78" t="s">
        <v>287</v>
      </c>
      <c r="H19478" s="78"/>
      <c r="I19478" s="78"/>
      <c r="J19478" s="78"/>
    </row>
    <row r="19479" spans="1:10" ht="13.25" customHeight="1" x14ac:dyDescent="0.35">
      <c r="A19479" s="21" t="s">
        <v>2119</v>
      </c>
      <c r="B19479" s="77">
        <v>43686</v>
      </c>
      <c r="C19479" s="78" t="s">
        <v>1230</v>
      </c>
      <c r="D19479" s="78" t="s">
        <v>6669</v>
      </c>
      <c r="E19479" s="78"/>
      <c r="F19479" s="79">
        <v>4924.49</v>
      </c>
      <c r="G19479" s="78" t="s">
        <v>6361</v>
      </c>
      <c r="H19479" s="78"/>
      <c r="I19479" s="78"/>
      <c r="J19479" s="78"/>
    </row>
    <row r="19480" spans="1:10" ht="13.25" customHeight="1" x14ac:dyDescent="0.35">
      <c r="A19480" s="21" t="s">
        <v>2119</v>
      </c>
      <c r="B19480" s="77">
        <v>43687</v>
      </c>
      <c r="C19480" s="78" t="s">
        <v>1230</v>
      </c>
      <c r="D19480" s="78" t="s">
        <v>6670</v>
      </c>
      <c r="E19480" s="78"/>
      <c r="F19480" s="79">
        <v>124.36</v>
      </c>
      <c r="G19480" s="78" t="s">
        <v>5698</v>
      </c>
      <c r="H19480" s="78"/>
      <c r="I19480" s="78"/>
      <c r="J19480" s="78"/>
    </row>
    <row r="19481" spans="1:10" ht="13.25" customHeight="1" x14ac:dyDescent="0.35">
      <c r="A19481" s="21" t="s">
        <v>2119</v>
      </c>
      <c r="B19481" s="77">
        <v>43687</v>
      </c>
      <c r="C19481" s="78" t="s">
        <v>1230</v>
      </c>
      <c r="D19481" s="78" t="s">
        <v>6671</v>
      </c>
      <c r="E19481" s="78"/>
      <c r="F19481" s="79">
        <v>181.41</v>
      </c>
      <c r="G19481" s="78" t="s">
        <v>5698</v>
      </c>
      <c r="H19481" s="78"/>
      <c r="I19481" s="78"/>
      <c r="J19481" s="78"/>
    </row>
    <row r="19482" spans="1:10" ht="13.25" customHeight="1" x14ac:dyDescent="0.35">
      <c r="A19482" s="21" t="s">
        <v>2119</v>
      </c>
      <c r="B19482" s="77">
        <v>43687</v>
      </c>
      <c r="C19482" s="78" t="s">
        <v>1230</v>
      </c>
      <c r="D19482" s="78" t="s">
        <v>6672</v>
      </c>
      <c r="E19482" s="78"/>
      <c r="F19482" s="79">
        <v>209.81</v>
      </c>
      <c r="G19482" s="78" t="s">
        <v>6361</v>
      </c>
      <c r="H19482" s="78"/>
      <c r="I19482" s="78"/>
      <c r="J19482" s="78"/>
    </row>
    <row r="19483" spans="1:10" x14ac:dyDescent="0.25">
      <c r="A19483" s="21" t="s">
        <v>2119</v>
      </c>
      <c r="B19483" s="25">
        <v>43689</v>
      </c>
      <c r="C19483" s="69" t="s">
        <v>1015</v>
      </c>
      <c r="D19483" s="69" t="s">
        <v>40</v>
      </c>
      <c r="E19483" s="26">
        <v>280</v>
      </c>
      <c r="G19483" s="69" t="s">
        <v>5699</v>
      </c>
    </row>
    <row r="19484" spans="1:10" x14ac:dyDescent="0.25">
      <c r="A19484" s="21" t="s">
        <v>2119</v>
      </c>
      <c r="B19484" s="25">
        <v>43689</v>
      </c>
      <c r="C19484" s="69" t="s">
        <v>1015</v>
      </c>
      <c r="D19484" s="69" t="s">
        <v>40</v>
      </c>
      <c r="E19484" s="26">
        <v>1730</v>
      </c>
      <c r="G19484" s="69" t="s">
        <v>6508</v>
      </c>
    </row>
    <row r="19485" spans="1:10" x14ac:dyDescent="0.25">
      <c r="A19485" s="21" t="s">
        <v>2119</v>
      </c>
      <c r="B19485" s="25">
        <v>43689</v>
      </c>
      <c r="C19485" s="69" t="s">
        <v>1015</v>
      </c>
      <c r="D19485" s="69" t="s">
        <v>40</v>
      </c>
      <c r="E19485" s="26">
        <v>280</v>
      </c>
      <c r="G19485" s="69" t="s">
        <v>3879</v>
      </c>
    </row>
    <row r="19486" spans="1:10" x14ac:dyDescent="0.25">
      <c r="A19486" s="21" t="s">
        <v>2119</v>
      </c>
      <c r="B19486" s="25">
        <v>43689</v>
      </c>
      <c r="C19486" s="69" t="s">
        <v>1015</v>
      </c>
      <c r="D19486" s="69" t="s">
        <v>40</v>
      </c>
      <c r="E19486" s="26">
        <v>6280</v>
      </c>
      <c r="G19486" s="69" t="s">
        <v>6361</v>
      </c>
    </row>
    <row r="19487" spans="1:10" x14ac:dyDescent="0.25">
      <c r="A19487" s="21" t="s">
        <v>2119</v>
      </c>
      <c r="B19487" s="25">
        <v>43689</v>
      </c>
      <c r="C19487" s="69" t="s">
        <v>1015</v>
      </c>
      <c r="D19487" s="69" t="s">
        <v>40</v>
      </c>
      <c r="E19487" s="26">
        <v>2980</v>
      </c>
      <c r="G19487" s="69" t="s">
        <v>6534</v>
      </c>
    </row>
    <row r="19488" spans="1:10" x14ac:dyDescent="0.25">
      <c r="A19488" s="21" t="s">
        <v>2119</v>
      </c>
      <c r="B19488" s="25">
        <v>43689</v>
      </c>
      <c r="C19488" s="69" t="s">
        <v>1015</v>
      </c>
      <c r="D19488" s="69" t="s">
        <v>40</v>
      </c>
      <c r="E19488" s="26">
        <v>560</v>
      </c>
      <c r="G19488" s="69" t="s">
        <v>287</v>
      </c>
    </row>
    <row r="19489" spans="1:10" x14ac:dyDescent="0.25">
      <c r="A19489" s="21" t="s">
        <v>2119</v>
      </c>
      <c r="B19489" s="25">
        <v>43689</v>
      </c>
      <c r="C19489" s="69" t="s">
        <v>1015</v>
      </c>
      <c r="D19489" s="69" t="s">
        <v>1419</v>
      </c>
      <c r="E19489" s="26">
        <v>7300</v>
      </c>
      <c r="G19489" s="69" t="s">
        <v>5698</v>
      </c>
    </row>
    <row r="19490" spans="1:10" x14ac:dyDescent="0.25">
      <c r="A19490" s="21" t="s">
        <v>2119</v>
      </c>
      <c r="B19490" s="25">
        <v>43689</v>
      </c>
      <c r="C19490" s="69" t="s">
        <v>1015</v>
      </c>
      <c r="D19490" s="69" t="s">
        <v>6588</v>
      </c>
      <c r="E19490" s="26">
        <v>1275</v>
      </c>
      <c r="G19490" s="69" t="s">
        <v>6361</v>
      </c>
    </row>
    <row r="19491" spans="1:10" x14ac:dyDescent="0.25">
      <c r="A19491" s="21" t="s">
        <v>2119</v>
      </c>
      <c r="B19491" s="25">
        <v>43689</v>
      </c>
      <c r="C19491" s="69" t="s">
        <v>1015</v>
      </c>
      <c r="D19491" s="69" t="s">
        <v>3504</v>
      </c>
      <c r="E19491" s="26">
        <v>1600</v>
      </c>
      <c r="G19491" s="69" t="s">
        <v>6345</v>
      </c>
    </row>
    <row r="19492" spans="1:10" x14ac:dyDescent="0.25">
      <c r="A19492" s="21" t="s">
        <v>2119</v>
      </c>
      <c r="B19492" s="25">
        <v>43689</v>
      </c>
      <c r="C19492" s="69" t="s">
        <v>1015</v>
      </c>
      <c r="D19492" s="69" t="s">
        <v>4455</v>
      </c>
      <c r="E19492" s="26">
        <v>1400</v>
      </c>
      <c r="G19492" s="69" t="s">
        <v>6361</v>
      </c>
    </row>
    <row r="19493" spans="1:10" x14ac:dyDescent="0.25">
      <c r="A19493" s="21" t="s">
        <v>2119</v>
      </c>
      <c r="B19493" s="25">
        <v>43689</v>
      </c>
      <c r="C19493" s="69" t="s">
        <v>1015</v>
      </c>
      <c r="D19493" s="69" t="s">
        <v>4455</v>
      </c>
      <c r="E19493" s="26">
        <v>1000</v>
      </c>
      <c r="G19493" s="69" t="s">
        <v>6534</v>
      </c>
    </row>
    <row r="19494" spans="1:10" x14ac:dyDescent="0.25">
      <c r="A19494" s="21" t="s">
        <v>2119</v>
      </c>
      <c r="B19494" s="25">
        <v>43689</v>
      </c>
      <c r="C19494" s="69" t="s">
        <v>1015</v>
      </c>
      <c r="D19494" s="69" t="s">
        <v>4455</v>
      </c>
      <c r="E19494" s="26">
        <v>900</v>
      </c>
      <c r="G19494" s="69" t="s">
        <v>6508</v>
      </c>
    </row>
    <row r="19495" spans="1:10" x14ac:dyDescent="0.25">
      <c r="A19495" s="21" t="s">
        <v>2119</v>
      </c>
      <c r="B19495" s="25">
        <v>43689</v>
      </c>
      <c r="C19495" s="69" t="s">
        <v>1230</v>
      </c>
      <c r="D19495" s="69" t="s">
        <v>1112</v>
      </c>
      <c r="F19495" s="26">
        <v>3253.98</v>
      </c>
      <c r="G19495" s="69" t="s">
        <v>6361</v>
      </c>
    </row>
    <row r="19496" spans="1:10" ht="13.25" customHeight="1" x14ac:dyDescent="0.35">
      <c r="A19496" s="21" t="s">
        <v>2119</v>
      </c>
      <c r="B19496" s="77">
        <v>43689</v>
      </c>
      <c r="C19496" s="78" t="s">
        <v>1230</v>
      </c>
      <c r="D19496" s="78" t="s">
        <v>6673</v>
      </c>
      <c r="E19496" s="78"/>
      <c r="F19496" s="79">
        <v>184.01</v>
      </c>
      <c r="G19496" s="78" t="s">
        <v>6345</v>
      </c>
      <c r="H19496" s="78"/>
      <c r="I19496" s="78"/>
      <c r="J19496" s="78"/>
    </row>
    <row r="19497" spans="1:10" ht="13.25" customHeight="1" x14ac:dyDescent="0.35">
      <c r="A19497" s="21" t="s">
        <v>2119</v>
      </c>
      <c r="B19497" s="77">
        <v>43689</v>
      </c>
      <c r="C19497" s="78" t="s">
        <v>1230</v>
      </c>
      <c r="D19497" s="78" t="s">
        <v>6674</v>
      </c>
      <c r="E19497" s="78"/>
      <c r="F19497" s="79">
        <v>611</v>
      </c>
      <c r="G19497" s="78" t="s">
        <v>5698</v>
      </c>
      <c r="H19497" s="78"/>
      <c r="I19497" s="78"/>
      <c r="J19497" s="78"/>
    </row>
    <row r="19498" spans="1:10" ht="13.25" customHeight="1" x14ac:dyDescent="0.35">
      <c r="A19498" s="21" t="s">
        <v>2119</v>
      </c>
      <c r="B19498" s="77">
        <v>43689</v>
      </c>
      <c r="C19498" s="78" t="s">
        <v>6</v>
      </c>
      <c r="D19498" s="78" t="s">
        <v>6675</v>
      </c>
      <c r="E19498" s="78"/>
      <c r="F19498" s="79">
        <v>75.66</v>
      </c>
      <c r="G19498" s="78" t="s">
        <v>6676</v>
      </c>
      <c r="H19498" s="78"/>
      <c r="I19498" s="78"/>
      <c r="J19498" s="78"/>
    </row>
    <row r="19499" spans="1:10" ht="13.25" customHeight="1" x14ac:dyDescent="0.35">
      <c r="A19499" s="21" t="s">
        <v>2119</v>
      </c>
      <c r="B19499" s="77">
        <v>43689</v>
      </c>
      <c r="C19499" s="78" t="s">
        <v>1230</v>
      </c>
      <c r="D19499" s="78" t="s">
        <v>6660</v>
      </c>
      <c r="E19499" s="78"/>
      <c r="F19499" s="79">
        <v>-50.85</v>
      </c>
      <c r="G19499" s="78" t="s">
        <v>6345</v>
      </c>
      <c r="H19499" s="78"/>
      <c r="I19499" s="78"/>
      <c r="J19499" s="78"/>
    </row>
    <row r="19500" spans="1:10" ht="13.25" customHeight="1" x14ac:dyDescent="0.35">
      <c r="A19500" s="21" t="s">
        <v>2119</v>
      </c>
      <c r="B19500" s="77">
        <v>43689</v>
      </c>
      <c r="C19500" s="78" t="s">
        <v>6</v>
      </c>
      <c r="D19500" s="78" t="s">
        <v>6677</v>
      </c>
      <c r="E19500" s="78"/>
      <c r="F19500" s="79">
        <v>73.88</v>
      </c>
      <c r="G19500" s="78" t="s">
        <v>6676</v>
      </c>
      <c r="H19500" s="78"/>
      <c r="I19500" s="78"/>
      <c r="J19500" s="78"/>
    </row>
    <row r="19501" spans="1:10" x14ac:dyDescent="0.25">
      <c r="A19501" s="21" t="s">
        <v>2119</v>
      </c>
      <c r="B19501" s="25">
        <v>43690</v>
      </c>
      <c r="C19501" s="69" t="s">
        <v>1015</v>
      </c>
      <c r="D19501" s="69" t="s">
        <v>4455</v>
      </c>
      <c r="E19501" s="26">
        <v>2000</v>
      </c>
      <c r="G19501" s="69" t="s">
        <v>5698</v>
      </c>
    </row>
    <row r="19502" spans="1:10" x14ac:dyDescent="0.25">
      <c r="A19502" s="21" t="s">
        <v>2119</v>
      </c>
      <c r="B19502" s="25">
        <v>43690</v>
      </c>
      <c r="C19502" s="69" t="s">
        <v>1015</v>
      </c>
      <c r="D19502" s="69" t="s">
        <v>6067</v>
      </c>
      <c r="E19502" s="26">
        <v>2000</v>
      </c>
      <c r="G19502" s="69" t="s">
        <v>6508</v>
      </c>
    </row>
    <row r="19503" spans="1:10" x14ac:dyDescent="0.25">
      <c r="A19503" s="21" t="s">
        <v>2119</v>
      </c>
      <c r="B19503" s="25">
        <v>43690</v>
      </c>
      <c r="C19503" s="69" t="s">
        <v>1230</v>
      </c>
      <c r="D19503" s="69" t="s">
        <v>3709</v>
      </c>
      <c r="F19503" s="26">
        <v>380.18</v>
      </c>
      <c r="G19503" s="69" t="s">
        <v>6534</v>
      </c>
    </row>
    <row r="19504" spans="1:10" ht="13.25" customHeight="1" x14ac:dyDescent="0.35">
      <c r="A19504" s="21" t="s">
        <v>2119</v>
      </c>
      <c r="B19504" s="77">
        <v>43690</v>
      </c>
      <c r="C19504" s="78" t="s">
        <v>1230</v>
      </c>
      <c r="D19504" s="78" t="s">
        <v>6678</v>
      </c>
      <c r="E19504" s="78"/>
      <c r="F19504" s="79">
        <v>122.37</v>
      </c>
      <c r="G19504" s="78" t="s">
        <v>6345</v>
      </c>
      <c r="H19504" s="78"/>
      <c r="I19504" s="78"/>
      <c r="J19504" s="78"/>
    </row>
    <row r="19505" spans="1:10" ht="13.25" customHeight="1" x14ac:dyDescent="0.35">
      <c r="A19505" s="21" t="s">
        <v>2119</v>
      </c>
      <c r="B19505" s="77">
        <v>43690</v>
      </c>
      <c r="C19505" s="78">
        <v>3014551503</v>
      </c>
      <c r="D19505" s="78" t="s">
        <v>6669</v>
      </c>
      <c r="E19505" s="78"/>
      <c r="F19505" s="79">
        <v>506.4</v>
      </c>
      <c r="G19505" s="78" t="s">
        <v>6361</v>
      </c>
      <c r="H19505" s="78"/>
      <c r="I19505" s="78"/>
      <c r="J19505" s="78"/>
    </row>
    <row r="19506" spans="1:10" ht="13.25" customHeight="1" x14ac:dyDescent="0.35">
      <c r="A19506" s="21" t="s">
        <v>2119</v>
      </c>
      <c r="B19506" s="77">
        <v>43690</v>
      </c>
      <c r="C19506" s="78" t="s">
        <v>6</v>
      </c>
      <c r="D19506" s="78" t="s">
        <v>6679</v>
      </c>
      <c r="E19506" s="78"/>
      <c r="F19506" s="79">
        <v>24.02</v>
      </c>
      <c r="G19506" s="78" t="s">
        <v>2969</v>
      </c>
      <c r="H19506" s="78"/>
      <c r="I19506" s="78"/>
      <c r="J19506" s="78"/>
    </row>
    <row r="19507" spans="1:10" ht="13.25" customHeight="1" x14ac:dyDescent="0.35">
      <c r="A19507" s="21" t="s">
        <v>2119</v>
      </c>
      <c r="B19507" s="77">
        <v>43690</v>
      </c>
      <c r="C19507" s="78" t="s">
        <v>1230</v>
      </c>
      <c r="D19507" s="78" t="s">
        <v>6669</v>
      </c>
      <c r="E19507" s="78"/>
      <c r="F19507" s="79">
        <v>-506.4</v>
      </c>
      <c r="G19507" s="78" t="s">
        <v>6361</v>
      </c>
      <c r="H19507" s="78"/>
      <c r="I19507" s="78"/>
      <c r="J19507" s="78"/>
    </row>
    <row r="19508" spans="1:10" ht="13.25" customHeight="1" x14ac:dyDescent="0.35">
      <c r="A19508" s="21" t="s">
        <v>2119</v>
      </c>
      <c r="B19508" s="77">
        <v>43690</v>
      </c>
      <c r="C19508" s="78" t="s">
        <v>1230</v>
      </c>
      <c r="D19508" s="78" t="s">
        <v>6680</v>
      </c>
      <c r="E19508" s="78"/>
      <c r="F19508" s="79">
        <v>2661.82</v>
      </c>
      <c r="G19508" s="78" t="s">
        <v>6361</v>
      </c>
      <c r="H19508" s="78"/>
      <c r="I19508" s="78"/>
      <c r="J19508" s="78"/>
    </row>
    <row r="19509" spans="1:10" ht="13.25" customHeight="1" x14ac:dyDescent="0.35">
      <c r="A19509" s="21" t="s">
        <v>2119</v>
      </c>
      <c r="B19509" s="77">
        <v>43690</v>
      </c>
      <c r="C19509" s="78" t="s">
        <v>1230</v>
      </c>
      <c r="D19509" s="78" t="s">
        <v>6681</v>
      </c>
      <c r="E19509" s="78"/>
      <c r="F19509" s="79">
        <v>600.58000000000004</v>
      </c>
      <c r="G19509" s="78" t="s">
        <v>5698</v>
      </c>
      <c r="H19509" s="78"/>
      <c r="I19509" s="78"/>
      <c r="J19509" s="78"/>
    </row>
    <row r="19510" spans="1:10" ht="13.25" customHeight="1" x14ac:dyDescent="0.35">
      <c r="A19510" s="21" t="s">
        <v>2119</v>
      </c>
      <c r="B19510" s="77">
        <v>43690</v>
      </c>
      <c r="C19510" s="78" t="s">
        <v>1230</v>
      </c>
      <c r="D19510" s="78" t="s">
        <v>6664</v>
      </c>
      <c r="E19510" s="78"/>
      <c r="F19510" s="79">
        <v>-294.44</v>
      </c>
      <c r="G19510" s="78" t="s">
        <v>5698</v>
      </c>
      <c r="H19510" s="78"/>
      <c r="I19510" s="78"/>
      <c r="J19510" s="78"/>
    </row>
    <row r="19511" spans="1:10" x14ac:dyDescent="0.25">
      <c r="A19511" s="21" t="s">
        <v>2119</v>
      </c>
      <c r="B19511" s="25">
        <v>43691</v>
      </c>
      <c r="C19511" s="69" t="s">
        <v>1015</v>
      </c>
      <c r="D19511" s="69" t="s">
        <v>255</v>
      </c>
      <c r="E19511" s="26">
        <v>2000</v>
      </c>
      <c r="G19511" s="69" t="s">
        <v>6361</v>
      </c>
    </row>
    <row r="19512" spans="1:10" x14ac:dyDescent="0.25">
      <c r="A19512" s="21" t="s">
        <v>2119</v>
      </c>
      <c r="B19512" s="25">
        <v>43691</v>
      </c>
      <c r="C19512" s="69" t="s">
        <v>1015</v>
      </c>
      <c r="D19512" s="69" t="s">
        <v>6545</v>
      </c>
      <c r="E19512" s="26">
        <v>100</v>
      </c>
      <c r="G19512" s="69" t="s">
        <v>4504</v>
      </c>
    </row>
    <row r="19513" spans="1:10" x14ac:dyDescent="0.25">
      <c r="A19513" s="21" t="s">
        <v>2119</v>
      </c>
      <c r="B19513" s="25">
        <v>43691</v>
      </c>
      <c r="C19513" s="69" t="s">
        <v>1015</v>
      </c>
      <c r="D19513" s="69" t="s">
        <v>6545</v>
      </c>
      <c r="E19513" s="26">
        <v>100</v>
      </c>
      <c r="G19513" s="69" t="s">
        <v>5705</v>
      </c>
    </row>
    <row r="19514" spans="1:10" x14ac:dyDescent="0.25">
      <c r="A19514" s="21" t="s">
        <v>2119</v>
      </c>
      <c r="B19514" s="25">
        <v>43691</v>
      </c>
      <c r="C19514" s="69" t="s">
        <v>1015</v>
      </c>
      <c r="D19514" s="69" t="s">
        <v>6545</v>
      </c>
      <c r="E19514" s="26">
        <v>100</v>
      </c>
      <c r="G19514" s="69" t="s">
        <v>6508</v>
      </c>
    </row>
    <row r="19515" spans="1:10" x14ac:dyDescent="0.25">
      <c r="A19515" s="21" t="s">
        <v>2119</v>
      </c>
      <c r="B19515" s="25">
        <v>43691</v>
      </c>
      <c r="C19515" s="69" t="s">
        <v>1015</v>
      </c>
      <c r="D19515" s="69" t="s">
        <v>6545</v>
      </c>
      <c r="E19515" s="26">
        <v>100</v>
      </c>
      <c r="G19515" s="69" t="s">
        <v>6534</v>
      </c>
    </row>
    <row r="19516" spans="1:10" x14ac:dyDescent="0.25">
      <c r="A19516" s="21" t="s">
        <v>2119</v>
      </c>
      <c r="B19516" s="25">
        <v>43691</v>
      </c>
      <c r="C19516" s="69" t="s">
        <v>1015</v>
      </c>
      <c r="D19516" s="69" t="s">
        <v>6545</v>
      </c>
      <c r="E19516" s="26">
        <v>100</v>
      </c>
      <c r="G19516" s="69" t="s">
        <v>6324</v>
      </c>
    </row>
    <row r="19517" spans="1:10" x14ac:dyDescent="0.25">
      <c r="A19517" s="21" t="s">
        <v>2119</v>
      </c>
      <c r="B19517" s="25">
        <v>43691</v>
      </c>
      <c r="C19517" s="69" t="s">
        <v>1015</v>
      </c>
      <c r="D19517" s="69" t="s">
        <v>3164</v>
      </c>
      <c r="E19517" s="26">
        <v>400</v>
      </c>
      <c r="G19517" s="69" t="s">
        <v>6345</v>
      </c>
    </row>
    <row r="19518" spans="1:10" x14ac:dyDescent="0.25">
      <c r="A19518" s="21" t="s">
        <v>2119</v>
      </c>
      <c r="B19518" s="25">
        <v>43691</v>
      </c>
      <c r="C19518" s="69" t="s">
        <v>1015</v>
      </c>
      <c r="D19518" s="69" t="s">
        <v>3164</v>
      </c>
      <c r="E19518" s="26">
        <v>400</v>
      </c>
      <c r="G19518" s="69" t="s">
        <v>6361</v>
      </c>
    </row>
    <row r="19519" spans="1:10" x14ac:dyDescent="0.25">
      <c r="A19519" s="21" t="s">
        <v>2119</v>
      </c>
      <c r="B19519" s="25">
        <v>43691</v>
      </c>
      <c r="C19519" s="69" t="s">
        <v>1015</v>
      </c>
      <c r="D19519" s="69" t="s">
        <v>3164</v>
      </c>
      <c r="E19519" s="26">
        <v>400</v>
      </c>
      <c r="G19519" s="69" t="s">
        <v>5698</v>
      </c>
    </row>
    <row r="19520" spans="1:10" x14ac:dyDescent="0.25">
      <c r="A19520" s="21" t="s">
        <v>2119</v>
      </c>
      <c r="B19520" s="25">
        <v>43691</v>
      </c>
      <c r="C19520" s="69" t="s">
        <v>1015</v>
      </c>
      <c r="D19520" s="69" t="s">
        <v>3164</v>
      </c>
      <c r="E19520" s="26">
        <v>800</v>
      </c>
      <c r="G19520" s="69" t="s">
        <v>6534</v>
      </c>
    </row>
    <row r="19521" spans="1:10" x14ac:dyDescent="0.25">
      <c r="A19521" s="21" t="s">
        <v>2119</v>
      </c>
      <c r="B19521" s="25">
        <v>43691</v>
      </c>
      <c r="C19521" s="69" t="s">
        <v>1230</v>
      </c>
      <c r="D19521" s="69" t="s">
        <v>216</v>
      </c>
      <c r="F19521" s="26">
        <v>112</v>
      </c>
      <c r="G19521" s="69" t="s">
        <v>6589</v>
      </c>
    </row>
    <row r="19522" spans="1:10" x14ac:dyDescent="0.25">
      <c r="A19522" s="21" t="s">
        <v>2119</v>
      </c>
      <c r="B19522" s="25">
        <v>43691</v>
      </c>
      <c r="C19522" s="69" t="s">
        <v>1230</v>
      </c>
      <c r="D19522" s="69" t="s">
        <v>3709</v>
      </c>
      <c r="F19522" s="26">
        <v>853.44</v>
      </c>
      <c r="G19522" s="69" t="s">
        <v>6534</v>
      </c>
    </row>
    <row r="19523" spans="1:10" x14ac:dyDescent="0.25">
      <c r="A19523" s="21" t="s">
        <v>2119</v>
      </c>
      <c r="B19523" s="25">
        <v>43691</v>
      </c>
      <c r="C19523" s="69" t="s">
        <v>1230</v>
      </c>
      <c r="D19523" s="69" t="s">
        <v>1112</v>
      </c>
      <c r="F19523" s="26">
        <v>131.69</v>
      </c>
      <c r="G19523" s="69" t="s">
        <v>6244</v>
      </c>
    </row>
    <row r="19524" spans="1:10" ht="13.25" customHeight="1" x14ac:dyDescent="0.35">
      <c r="A19524" s="21" t="s">
        <v>2119</v>
      </c>
      <c r="B19524" s="77">
        <v>43691</v>
      </c>
      <c r="C19524" s="78" t="s">
        <v>1230</v>
      </c>
      <c r="D19524" s="78" t="s">
        <v>6682</v>
      </c>
      <c r="E19524" s="78"/>
      <c r="F19524" s="79">
        <v>925.7</v>
      </c>
      <c r="G19524" s="78" t="s">
        <v>5698</v>
      </c>
      <c r="H19524" s="78"/>
      <c r="I19524" s="78"/>
      <c r="J19524" s="78"/>
    </row>
    <row r="19525" spans="1:10" ht="13.25" customHeight="1" x14ac:dyDescent="0.35">
      <c r="A19525" s="21" t="s">
        <v>2119</v>
      </c>
      <c r="B19525" s="77">
        <v>43691</v>
      </c>
      <c r="C19525" s="78" t="s">
        <v>6</v>
      </c>
      <c r="D19525" s="78" t="s">
        <v>6683</v>
      </c>
      <c r="E19525" s="78"/>
      <c r="F19525" s="79">
        <v>36.590000000000003</v>
      </c>
      <c r="G19525" s="78" t="s">
        <v>6589</v>
      </c>
      <c r="H19525" s="78"/>
      <c r="I19525" s="78"/>
      <c r="J19525" s="78"/>
    </row>
    <row r="19526" spans="1:10" ht="13.25" customHeight="1" x14ac:dyDescent="0.35">
      <c r="A19526" s="21" t="s">
        <v>2119</v>
      </c>
      <c r="B19526" s="77">
        <v>43691</v>
      </c>
      <c r="C19526" s="78" t="s">
        <v>1230</v>
      </c>
      <c r="D19526" s="78" t="s">
        <v>6684</v>
      </c>
      <c r="E19526" s="78"/>
      <c r="F19526" s="79">
        <v>114.21</v>
      </c>
      <c r="G19526" s="78" t="s">
        <v>5698</v>
      </c>
      <c r="H19526" s="78"/>
      <c r="I19526" s="78"/>
      <c r="J19526" s="78"/>
    </row>
    <row r="19527" spans="1:10" ht="13.25" customHeight="1" x14ac:dyDescent="0.35">
      <c r="A19527" s="21" t="s">
        <v>2119</v>
      </c>
      <c r="B19527" s="77">
        <v>43691</v>
      </c>
      <c r="C19527" s="78" t="s">
        <v>1230</v>
      </c>
      <c r="D19527" s="78" t="s">
        <v>6685</v>
      </c>
      <c r="E19527" s="78"/>
      <c r="F19527" s="79">
        <v>597.27</v>
      </c>
      <c r="G19527" s="78" t="s">
        <v>6361</v>
      </c>
      <c r="H19527" s="78"/>
      <c r="I19527" s="78"/>
      <c r="J19527" s="78"/>
    </row>
    <row r="19528" spans="1:10" x14ac:dyDescent="0.25">
      <c r="A19528" s="21" t="s">
        <v>2119</v>
      </c>
      <c r="B19528" s="25">
        <v>43691</v>
      </c>
      <c r="C19528" s="69" t="s">
        <v>1015</v>
      </c>
      <c r="D19528" s="69" t="s">
        <v>3403</v>
      </c>
      <c r="E19528" s="26">
        <v>1000</v>
      </c>
      <c r="G19528" s="69" t="s">
        <v>5410</v>
      </c>
    </row>
    <row r="19529" spans="1:10" ht="13.25" customHeight="1" x14ac:dyDescent="0.35">
      <c r="A19529" s="21" t="s">
        <v>2119</v>
      </c>
      <c r="B19529" s="70">
        <v>43691</v>
      </c>
      <c r="C19529" s="69" t="s">
        <v>1015</v>
      </c>
      <c r="D19529" s="69" t="s">
        <v>3403</v>
      </c>
      <c r="E19529" s="71">
        <v>1000</v>
      </c>
      <c r="F19529" s="71"/>
      <c r="G19529" s="69" t="s">
        <v>5705</v>
      </c>
      <c r="H19529" s="78"/>
      <c r="I19529" s="78"/>
      <c r="J19529" s="78"/>
    </row>
    <row r="19530" spans="1:10" ht="13.25" customHeight="1" x14ac:dyDescent="0.35">
      <c r="A19530" s="21" t="s">
        <v>2119</v>
      </c>
      <c r="B19530" s="25">
        <v>43691</v>
      </c>
      <c r="C19530" s="69" t="s">
        <v>1015</v>
      </c>
      <c r="D19530" s="69" t="s">
        <v>3403</v>
      </c>
      <c r="E19530" s="26">
        <v>1000</v>
      </c>
      <c r="G19530" s="69" t="s">
        <v>5768</v>
      </c>
      <c r="H19530" s="78"/>
      <c r="I19530" s="78"/>
      <c r="J19530" s="78"/>
    </row>
    <row r="19531" spans="1:10" ht="13.25" customHeight="1" x14ac:dyDescent="0.35">
      <c r="A19531" s="21" t="s">
        <v>2119</v>
      </c>
      <c r="B19531" s="25">
        <v>43691</v>
      </c>
      <c r="C19531" s="69" t="s">
        <v>1015</v>
      </c>
      <c r="D19531" s="69" t="s">
        <v>3403</v>
      </c>
      <c r="E19531" s="26">
        <v>1000</v>
      </c>
      <c r="G19531" s="69" t="s">
        <v>5871</v>
      </c>
      <c r="H19531" s="78"/>
      <c r="I19531" s="78"/>
      <c r="J19531" s="78"/>
    </row>
    <row r="19532" spans="1:10" ht="13.25" customHeight="1" x14ac:dyDescent="0.35">
      <c r="A19532" s="21" t="s">
        <v>2119</v>
      </c>
      <c r="B19532" s="25">
        <v>43691</v>
      </c>
      <c r="C19532" s="69" t="s">
        <v>1015</v>
      </c>
      <c r="D19532" s="69" t="s">
        <v>3403</v>
      </c>
      <c r="E19532" s="26">
        <v>1250</v>
      </c>
      <c r="G19532" s="69" t="s">
        <v>6149</v>
      </c>
      <c r="H19532" s="78"/>
      <c r="I19532" s="78"/>
      <c r="J19532" s="78"/>
    </row>
    <row r="19533" spans="1:10" ht="13.25" customHeight="1" x14ac:dyDescent="0.35">
      <c r="A19533" s="21" t="s">
        <v>2119</v>
      </c>
      <c r="B19533" s="25">
        <v>43691</v>
      </c>
      <c r="C19533" s="69" t="s">
        <v>1015</v>
      </c>
      <c r="D19533" s="69" t="s">
        <v>3403</v>
      </c>
      <c r="E19533" s="26">
        <v>1000</v>
      </c>
      <c r="G19533" s="69" t="s">
        <v>6149</v>
      </c>
      <c r="H19533" s="78"/>
      <c r="I19533" s="78"/>
      <c r="J19533" s="78"/>
    </row>
    <row r="19534" spans="1:10" ht="13.25" customHeight="1" x14ac:dyDescent="0.35">
      <c r="A19534" s="21" t="s">
        <v>2119</v>
      </c>
      <c r="B19534" s="25">
        <v>43691</v>
      </c>
      <c r="C19534" s="69" t="s">
        <v>1015</v>
      </c>
      <c r="D19534" s="69" t="s">
        <v>3403</v>
      </c>
      <c r="E19534" s="26">
        <v>1250</v>
      </c>
      <c r="G19534" s="69" t="s">
        <v>4332</v>
      </c>
      <c r="H19534" s="78"/>
      <c r="I19534" s="78"/>
      <c r="J19534" s="78"/>
    </row>
    <row r="19535" spans="1:10" ht="13.25" customHeight="1" x14ac:dyDescent="0.35">
      <c r="A19535" s="21" t="s">
        <v>2119</v>
      </c>
      <c r="B19535" s="25">
        <v>43691</v>
      </c>
      <c r="C19535" s="69" t="s">
        <v>1015</v>
      </c>
      <c r="D19535" s="69" t="s">
        <v>3403</v>
      </c>
      <c r="E19535" s="26">
        <v>1500</v>
      </c>
      <c r="G19535" s="69" t="s">
        <v>6131</v>
      </c>
      <c r="H19535" s="78"/>
      <c r="I19535" s="78"/>
      <c r="J19535" s="78"/>
    </row>
    <row r="19536" spans="1:10" ht="13.25" customHeight="1" x14ac:dyDescent="0.35">
      <c r="A19536" s="21" t="s">
        <v>2119</v>
      </c>
      <c r="B19536" s="25">
        <v>43691</v>
      </c>
      <c r="C19536" s="69" t="s">
        <v>1015</v>
      </c>
      <c r="D19536" s="69" t="s">
        <v>3403</v>
      </c>
      <c r="E19536" s="26">
        <v>1250</v>
      </c>
      <c r="G19536" s="69" t="s">
        <v>6508</v>
      </c>
      <c r="H19536" s="78"/>
      <c r="I19536" s="78"/>
      <c r="J19536" s="78"/>
    </row>
    <row r="19537" spans="1:10" ht="13.25" customHeight="1" x14ac:dyDescent="0.35">
      <c r="A19537" s="21" t="s">
        <v>2119</v>
      </c>
      <c r="B19537" s="25">
        <v>43692</v>
      </c>
      <c r="C19537" s="69" t="s">
        <v>1230</v>
      </c>
      <c r="D19537" s="69" t="s">
        <v>3709</v>
      </c>
      <c r="F19537" s="26">
        <v>188.59</v>
      </c>
      <c r="G19537" s="69" t="s">
        <v>6589</v>
      </c>
      <c r="H19537" s="78"/>
      <c r="I19537" s="78"/>
      <c r="J19537" s="78"/>
    </row>
    <row r="19538" spans="1:10" ht="13.25" customHeight="1" x14ac:dyDescent="0.35">
      <c r="A19538" s="21" t="s">
        <v>2119</v>
      </c>
      <c r="B19538" s="77">
        <v>43692</v>
      </c>
      <c r="C19538" s="78" t="s">
        <v>1230</v>
      </c>
      <c r="D19538" s="78" t="s">
        <v>6686</v>
      </c>
      <c r="E19538" s="78"/>
      <c r="F19538" s="79">
        <v>337.46</v>
      </c>
      <c r="G19538" s="78" t="s">
        <v>6508</v>
      </c>
      <c r="H19538" s="78"/>
      <c r="I19538" s="78"/>
      <c r="J19538" s="78"/>
    </row>
    <row r="19539" spans="1:10" ht="13.25" customHeight="1" x14ac:dyDescent="0.35">
      <c r="A19539" s="21" t="s">
        <v>2119</v>
      </c>
      <c r="B19539" s="77">
        <v>43692</v>
      </c>
      <c r="C19539" s="78" t="s">
        <v>1230</v>
      </c>
      <c r="D19539" s="78" t="s">
        <v>6687</v>
      </c>
      <c r="E19539" s="78"/>
      <c r="F19539" s="79">
        <v>1229.93</v>
      </c>
      <c r="G19539" s="78" t="s">
        <v>6361</v>
      </c>
    </row>
    <row r="19540" spans="1:10" ht="13.25" customHeight="1" x14ac:dyDescent="0.35">
      <c r="A19540" s="21" t="s">
        <v>2119</v>
      </c>
      <c r="B19540" s="77">
        <v>43692</v>
      </c>
      <c r="C19540" s="78" t="s">
        <v>1230</v>
      </c>
      <c r="D19540" s="78" t="s">
        <v>6688</v>
      </c>
      <c r="E19540" s="78"/>
      <c r="F19540" s="79">
        <v>574.92999999999995</v>
      </c>
      <c r="G19540" s="78" t="s">
        <v>6508</v>
      </c>
    </row>
    <row r="19541" spans="1:10" ht="13.25" customHeight="1" x14ac:dyDescent="0.35">
      <c r="A19541" s="21" t="s">
        <v>2119</v>
      </c>
      <c r="B19541" s="77">
        <v>43692</v>
      </c>
      <c r="C19541" s="78" t="s">
        <v>1230</v>
      </c>
      <c r="D19541" s="78" t="s">
        <v>6689</v>
      </c>
      <c r="E19541" s="78"/>
      <c r="F19541" s="79">
        <v>685.42</v>
      </c>
      <c r="G19541" s="78" t="s">
        <v>5698</v>
      </c>
    </row>
    <row r="19542" spans="1:10" ht="13.25" customHeight="1" x14ac:dyDescent="0.35">
      <c r="A19542" s="21" t="s">
        <v>2119</v>
      </c>
      <c r="B19542" s="77">
        <v>43692</v>
      </c>
      <c r="C19542" s="78" t="s">
        <v>6</v>
      </c>
      <c r="D19542" s="78" t="s">
        <v>6690</v>
      </c>
      <c r="E19542" s="78"/>
      <c r="F19542" s="79">
        <v>149.01</v>
      </c>
      <c r="G19542" s="78" t="s">
        <v>259</v>
      </c>
    </row>
    <row r="19543" spans="1:10" ht="13.25" customHeight="1" x14ac:dyDescent="0.35">
      <c r="A19543" s="21" t="s">
        <v>2119</v>
      </c>
      <c r="B19543" s="77">
        <v>43693</v>
      </c>
      <c r="C19543" s="78" t="s">
        <v>1230</v>
      </c>
      <c r="D19543" s="78" t="s">
        <v>6691</v>
      </c>
      <c r="E19543" s="78"/>
      <c r="F19543" s="79">
        <v>932.56</v>
      </c>
      <c r="G19543" s="78" t="s">
        <v>5698</v>
      </c>
    </row>
    <row r="19544" spans="1:10" ht="13.25" customHeight="1" x14ac:dyDescent="0.35">
      <c r="A19544" s="21" t="s">
        <v>2119</v>
      </c>
      <c r="B19544" s="77">
        <v>43693</v>
      </c>
      <c r="C19544" s="78" t="s">
        <v>1230</v>
      </c>
      <c r="D19544" s="78" t="s">
        <v>6692</v>
      </c>
      <c r="E19544" s="78"/>
      <c r="F19544" s="79">
        <v>126.79</v>
      </c>
      <c r="G19544" s="78" t="s">
        <v>6361</v>
      </c>
    </row>
    <row r="19545" spans="1:10" ht="13.25" customHeight="1" x14ac:dyDescent="0.35">
      <c r="A19545" s="21" t="s">
        <v>2119</v>
      </c>
      <c r="B19545" s="77">
        <v>43693</v>
      </c>
      <c r="C19545" s="78" t="s">
        <v>1230</v>
      </c>
      <c r="D19545" s="78" t="s">
        <v>6693</v>
      </c>
      <c r="E19545" s="78"/>
      <c r="F19545" s="79">
        <v>165</v>
      </c>
      <c r="G19545" s="78" t="s">
        <v>2734</v>
      </c>
    </row>
    <row r="19546" spans="1:10" ht="13.25" customHeight="1" x14ac:dyDescent="0.35">
      <c r="A19546" s="21" t="s">
        <v>2119</v>
      </c>
      <c r="B19546" s="77">
        <v>43694</v>
      </c>
      <c r="C19546" s="78" t="s">
        <v>1230</v>
      </c>
      <c r="D19546" s="78" t="s">
        <v>6694</v>
      </c>
      <c r="E19546" s="78"/>
      <c r="F19546" s="79">
        <v>1346.2</v>
      </c>
      <c r="G19546" s="78" t="s">
        <v>5698</v>
      </c>
    </row>
    <row r="19547" spans="1:10" ht="13.25" customHeight="1" x14ac:dyDescent="0.35">
      <c r="A19547" s="21" t="s">
        <v>2119</v>
      </c>
      <c r="B19547" s="77">
        <v>43694</v>
      </c>
      <c r="C19547" s="78" t="s">
        <v>1230</v>
      </c>
      <c r="D19547" s="78" t="s">
        <v>6695</v>
      </c>
      <c r="E19547" s="78"/>
      <c r="F19547" s="79">
        <v>574.12</v>
      </c>
      <c r="G19547" s="78" t="s">
        <v>5698</v>
      </c>
      <c r="H19547" s="78"/>
      <c r="I19547" s="78"/>
      <c r="J19547" s="78"/>
    </row>
    <row r="19548" spans="1:10" ht="13.25" customHeight="1" x14ac:dyDescent="0.35">
      <c r="A19548" s="21" t="s">
        <v>2119</v>
      </c>
      <c r="B19548" s="25">
        <v>43696</v>
      </c>
      <c r="C19548" s="69" t="s">
        <v>1015</v>
      </c>
      <c r="D19548" s="69" t="s">
        <v>40</v>
      </c>
      <c r="E19548" s="26">
        <v>1885</v>
      </c>
      <c r="G19548" s="69" t="s">
        <v>6534</v>
      </c>
      <c r="H19548" s="78"/>
      <c r="I19548" s="78"/>
      <c r="J19548" s="78"/>
    </row>
    <row r="19549" spans="1:10" ht="13.25" customHeight="1" x14ac:dyDescent="0.35">
      <c r="A19549" s="21" t="s">
        <v>2119</v>
      </c>
      <c r="B19549" s="25">
        <v>43696</v>
      </c>
      <c r="C19549" s="69" t="s">
        <v>1015</v>
      </c>
      <c r="D19549" s="69" t="s">
        <v>40</v>
      </c>
      <c r="E19549" s="26">
        <v>630</v>
      </c>
      <c r="G19549" s="69" t="s">
        <v>6508</v>
      </c>
      <c r="H19549" s="78"/>
      <c r="I19549" s="78"/>
      <c r="J19549" s="78"/>
    </row>
    <row r="19550" spans="1:10" x14ac:dyDescent="0.25">
      <c r="A19550" s="21" t="s">
        <v>2119</v>
      </c>
      <c r="B19550" s="25">
        <v>43696</v>
      </c>
      <c r="C19550" s="69" t="s">
        <v>1015</v>
      </c>
      <c r="D19550" s="69" t="s">
        <v>40</v>
      </c>
      <c r="E19550" s="26">
        <v>940</v>
      </c>
      <c r="G19550" s="69" t="s">
        <v>6589</v>
      </c>
    </row>
    <row r="19551" spans="1:10" x14ac:dyDescent="0.25">
      <c r="A19551" s="21" t="s">
        <v>2119</v>
      </c>
      <c r="B19551" s="25">
        <v>43696</v>
      </c>
      <c r="C19551" s="69" t="s">
        <v>1015</v>
      </c>
      <c r="D19551" s="69" t="s">
        <v>40</v>
      </c>
      <c r="E19551" s="26">
        <v>6595</v>
      </c>
      <c r="G19551" s="69" t="s">
        <v>6590</v>
      </c>
    </row>
    <row r="19552" spans="1:10" x14ac:dyDescent="0.25">
      <c r="A19552" s="21" t="s">
        <v>2119</v>
      </c>
      <c r="B19552" s="25">
        <v>43696</v>
      </c>
      <c r="C19552" s="69" t="s">
        <v>1015</v>
      </c>
      <c r="D19552" s="69" t="s">
        <v>1419</v>
      </c>
      <c r="E19552" s="26">
        <v>7800</v>
      </c>
      <c r="G19552" s="69" t="s">
        <v>5698</v>
      </c>
    </row>
    <row r="19553" spans="1:10" x14ac:dyDescent="0.25">
      <c r="A19553" s="21" t="s">
        <v>2119</v>
      </c>
      <c r="B19553" s="25">
        <v>43696</v>
      </c>
      <c r="C19553" s="69" t="s">
        <v>1230</v>
      </c>
      <c r="D19553" s="69" t="s">
        <v>216</v>
      </c>
      <c r="F19553" s="26">
        <v>37.92</v>
      </c>
      <c r="G19553" s="69" t="s">
        <v>6508</v>
      </c>
    </row>
    <row r="19554" spans="1:10" x14ac:dyDescent="0.25">
      <c r="A19554" s="21" t="s">
        <v>2119</v>
      </c>
      <c r="B19554" s="25">
        <v>43696</v>
      </c>
      <c r="C19554" s="69" t="s">
        <v>1230</v>
      </c>
      <c r="D19554" s="69" t="s">
        <v>3709</v>
      </c>
      <c r="F19554" s="26">
        <v>187.95</v>
      </c>
      <c r="G19554" s="69" t="s">
        <v>6361</v>
      </c>
    </row>
    <row r="19555" spans="1:10" ht="13.25" customHeight="1" x14ac:dyDescent="0.35">
      <c r="A19555" s="21" t="s">
        <v>2119</v>
      </c>
      <c r="B19555" s="25">
        <v>43696</v>
      </c>
      <c r="C19555" s="69" t="s">
        <v>1230</v>
      </c>
      <c r="D19555" s="69" t="s">
        <v>1112</v>
      </c>
      <c r="F19555" s="26">
        <v>926.36</v>
      </c>
      <c r="G19555" s="69" t="s">
        <v>6361</v>
      </c>
      <c r="H19555" s="78"/>
      <c r="I19555" s="78"/>
      <c r="J19555" s="78"/>
    </row>
    <row r="19556" spans="1:10" ht="13.25" customHeight="1" x14ac:dyDescent="0.35">
      <c r="A19556" s="21" t="s">
        <v>2119</v>
      </c>
      <c r="B19556" s="77">
        <v>43696</v>
      </c>
      <c r="C19556" s="78" t="s">
        <v>1230</v>
      </c>
      <c r="D19556" s="78" t="s">
        <v>6696</v>
      </c>
      <c r="E19556" s="78"/>
      <c r="F19556" s="79">
        <v>1657.39</v>
      </c>
      <c r="G19556" s="78" t="s">
        <v>5698</v>
      </c>
      <c r="H19556" s="78"/>
      <c r="I19556" s="78"/>
      <c r="J19556" s="78"/>
    </row>
    <row r="19557" spans="1:10" ht="13.25" customHeight="1" x14ac:dyDescent="0.35">
      <c r="A19557" s="21" t="s">
        <v>2119</v>
      </c>
      <c r="B19557" s="77">
        <v>43696</v>
      </c>
      <c r="C19557" s="78" t="s">
        <v>1230</v>
      </c>
      <c r="D19557" s="78" t="s">
        <v>6696</v>
      </c>
      <c r="E19557" s="78"/>
      <c r="F19557" s="79">
        <v>-69.47</v>
      </c>
      <c r="G19557" s="78" t="s">
        <v>5698</v>
      </c>
      <c r="H19557" s="78"/>
      <c r="I19557" s="78"/>
      <c r="J19557" s="78"/>
    </row>
    <row r="19558" spans="1:10" ht="13.25" customHeight="1" x14ac:dyDescent="0.35">
      <c r="A19558" s="21" t="s">
        <v>2119</v>
      </c>
      <c r="B19558" s="77">
        <v>43696</v>
      </c>
      <c r="C19558" s="78" t="s">
        <v>1230</v>
      </c>
      <c r="D19558" s="78" t="s">
        <v>6697</v>
      </c>
      <c r="E19558" s="78"/>
      <c r="F19558" s="79">
        <v>1268.06</v>
      </c>
      <c r="G19558" s="78" t="s">
        <v>5698</v>
      </c>
      <c r="H19558" s="78"/>
      <c r="I19558" s="78"/>
      <c r="J19558" s="78"/>
    </row>
    <row r="19559" spans="1:10" ht="13.25" customHeight="1" x14ac:dyDescent="0.35">
      <c r="A19559" s="21" t="s">
        <v>2119</v>
      </c>
      <c r="B19559" s="25">
        <v>43697</v>
      </c>
      <c r="C19559" s="69" t="s">
        <v>1015</v>
      </c>
      <c r="D19559" s="69" t="s">
        <v>1382</v>
      </c>
      <c r="E19559" s="26">
        <v>2000</v>
      </c>
      <c r="G19559" s="69" t="s">
        <v>5698</v>
      </c>
      <c r="H19559" s="78"/>
      <c r="I19559" s="78"/>
      <c r="J19559" s="78"/>
    </row>
    <row r="19560" spans="1:10" ht="13.25" customHeight="1" x14ac:dyDescent="0.35">
      <c r="A19560" s="21" t="s">
        <v>2119</v>
      </c>
      <c r="B19560" s="25">
        <v>43697</v>
      </c>
      <c r="C19560" s="69" t="s">
        <v>1015</v>
      </c>
      <c r="D19560" s="69" t="s">
        <v>1382</v>
      </c>
      <c r="E19560" s="26">
        <v>6000</v>
      </c>
      <c r="G19560" s="69" t="s">
        <v>6345</v>
      </c>
      <c r="H19560" s="78"/>
      <c r="I19560" s="78"/>
      <c r="J19560" s="78"/>
    </row>
    <row r="19561" spans="1:10" ht="13.25" customHeight="1" x14ac:dyDescent="0.35">
      <c r="A19561" s="21" t="s">
        <v>2119</v>
      </c>
      <c r="B19561" s="25">
        <v>43697</v>
      </c>
      <c r="C19561" s="69" t="s">
        <v>1230</v>
      </c>
      <c r="D19561" s="69" t="s">
        <v>216</v>
      </c>
      <c r="F19561" s="26">
        <v>526.1</v>
      </c>
      <c r="G19561" s="69" t="s">
        <v>6534</v>
      </c>
      <c r="H19561" s="78"/>
      <c r="I19561" s="78"/>
      <c r="J19561" s="78"/>
    </row>
    <row r="19562" spans="1:10" ht="13.25" customHeight="1" x14ac:dyDescent="0.35">
      <c r="A19562" s="21" t="s">
        <v>2119</v>
      </c>
      <c r="B19562" s="25">
        <v>43697</v>
      </c>
      <c r="C19562" s="69" t="s">
        <v>1230</v>
      </c>
      <c r="D19562" s="69" t="s">
        <v>3709</v>
      </c>
      <c r="F19562" s="26">
        <v>46.56</v>
      </c>
      <c r="G19562" s="69" t="s">
        <v>6149</v>
      </c>
      <c r="H19562" s="78"/>
      <c r="I19562" s="78"/>
      <c r="J19562" s="78"/>
    </row>
    <row r="19563" spans="1:10" x14ac:dyDescent="0.25">
      <c r="A19563" s="21" t="s">
        <v>2119</v>
      </c>
      <c r="B19563" s="25">
        <v>43697</v>
      </c>
      <c r="C19563" s="69" t="s">
        <v>1230</v>
      </c>
      <c r="D19563" s="69" t="s">
        <v>1112</v>
      </c>
      <c r="F19563" s="26">
        <v>56.76</v>
      </c>
      <c r="G19563" s="69" t="s">
        <v>6361</v>
      </c>
    </row>
    <row r="19564" spans="1:10" ht="13.25" customHeight="1" x14ac:dyDescent="0.35">
      <c r="A19564" s="21" t="s">
        <v>2119</v>
      </c>
      <c r="B19564" s="77">
        <v>43697</v>
      </c>
      <c r="C19564" s="78" t="s">
        <v>1230</v>
      </c>
      <c r="D19564" s="78" t="s">
        <v>6698</v>
      </c>
      <c r="E19564" s="78"/>
      <c r="F19564" s="79">
        <v>581.99</v>
      </c>
      <c r="G19564" s="78" t="s">
        <v>6149</v>
      </c>
    </row>
    <row r="19565" spans="1:10" ht="13.25" customHeight="1" x14ac:dyDescent="0.35">
      <c r="A19565" s="21" t="s">
        <v>2119</v>
      </c>
      <c r="B19565" s="77">
        <v>43697</v>
      </c>
      <c r="C19565" s="78" t="s">
        <v>1230</v>
      </c>
      <c r="D19565" s="78" t="s">
        <v>6699</v>
      </c>
      <c r="E19565" s="78"/>
      <c r="F19565" s="79">
        <v>458.7</v>
      </c>
      <c r="G19565" s="78" t="s">
        <v>6361</v>
      </c>
      <c r="H19565" s="78"/>
      <c r="I19565" s="78"/>
      <c r="J19565" s="78"/>
    </row>
    <row r="19566" spans="1:10" ht="13.25" customHeight="1" x14ac:dyDescent="0.35">
      <c r="A19566" s="21" t="s">
        <v>2119</v>
      </c>
      <c r="B19566" s="77">
        <v>43697</v>
      </c>
      <c r="C19566" s="78" t="s">
        <v>6</v>
      </c>
      <c r="D19566" s="78" t="s">
        <v>6700</v>
      </c>
      <c r="E19566" s="78"/>
      <c r="F19566" s="79">
        <v>71.28</v>
      </c>
      <c r="G19566" s="78" t="s">
        <v>68</v>
      </c>
      <c r="H19566" s="78"/>
      <c r="I19566" s="78"/>
      <c r="J19566" s="78"/>
    </row>
    <row r="19567" spans="1:10" ht="13.25" customHeight="1" x14ac:dyDescent="0.35">
      <c r="A19567" s="21" t="s">
        <v>2119</v>
      </c>
      <c r="B19567" s="77">
        <v>43697</v>
      </c>
      <c r="C19567" s="78" t="s">
        <v>6</v>
      </c>
      <c r="D19567" s="78" t="s">
        <v>6701</v>
      </c>
      <c r="E19567" s="78"/>
      <c r="F19567" s="79">
        <v>47.22</v>
      </c>
      <c r="G19567" s="78" t="s">
        <v>3057</v>
      </c>
      <c r="H19567" s="78"/>
      <c r="I19567" s="78"/>
      <c r="J19567" s="78"/>
    </row>
    <row r="19568" spans="1:10" ht="13.25" customHeight="1" x14ac:dyDescent="0.35">
      <c r="A19568" s="21" t="s">
        <v>2119</v>
      </c>
      <c r="B19568" s="77">
        <v>43697</v>
      </c>
      <c r="C19568" s="78" t="s">
        <v>1230</v>
      </c>
      <c r="D19568" s="78" t="s">
        <v>6702</v>
      </c>
      <c r="E19568" s="78"/>
      <c r="F19568" s="79">
        <v>319.67</v>
      </c>
      <c r="G19568" s="78" t="s">
        <v>6361</v>
      </c>
      <c r="H19568" s="78"/>
      <c r="I19568" s="78"/>
      <c r="J19568" s="78"/>
    </row>
    <row r="19569" spans="1:10" ht="13.25" customHeight="1" x14ac:dyDescent="0.35">
      <c r="A19569" s="21" t="s">
        <v>2119</v>
      </c>
      <c r="B19569" s="77">
        <v>43697</v>
      </c>
      <c r="C19569" s="78" t="s">
        <v>1230</v>
      </c>
      <c r="D19569" s="78" t="s">
        <v>6703</v>
      </c>
      <c r="E19569" s="78"/>
      <c r="F19569" s="79">
        <v>932.55</v>
      </c>
      <c r="G19569" s="78" t="s">
        <v>5698</v>
      </c>
      <c r="H19569" s="78"/>
      <c r="I19569" s="78"/>
      <c r="J19569" s="78"/>
    </row>
    <row r="19570" spans="1:10" ht="13.25" customHeight="1" x14ac:dyDescent="0.35">
      <c r="A19570" s="21" t="s">
        <v>2119</v>
      </c>
      <c r="B19570" s="77">
        <v>43697</v>
      </c>
      <c r="C19570" s="78" t="s">
        <v>6</v>
      </c>
      <c r="D19570" s="78" t="s">
        <v>6704</v>
      </c>
      <c r="E19570" s="78"/>
      <c r="F19570" s="79">
        <v>69.59</v>
      </c>
      <c r="G19570" s="78" t="s">
        <v>68</v>
      </c>
      <c r="H19570" s="78"/>
      <c r="I19570" s="78"/>
      <c r="J19570" s="78"/>
    </row>
    <row r="19571" spans="1:10" ht="13.25" customHeight="1" x14ac:dyDescent="0.35">
      <c r="A19571" s="21" t="s">
        <v>2119</v>
      </c>
      <c r="B19571" s="77">
        <v>43697</v>
      </c>
      <c r="C19571" s="78" t="s">
        <v>6</v>
      </c>
      <c r="D19571" s="78" t="s">
        <v>6705</v>
      </c>
      <c r="E19571" s="78"/>
      <c r="F19571" s="79">
        <v>27.96</v>
      </c>
      <c r="G19571" s="78" t="s">
        <v>19</v>
      </c>
      <c r="H19571" s="78"/>
      <c r="I19571" s="78"/>
      <c r="J19571" s="78"/>
    </row>
    <row r="19572" spans="1:10" ht="13.25" customHeight="1" x14ac:dyDescent="0.35">
      <c r="A19572" s="21" t="s">
        <v>2119</v>
      </c>
      <c r="B19572" s="25">
        <v>43698</v>
      </c>
      <c r="C19572" s="69" t="s">
        <v>1015</v>
      </c>
      <c r="D19572" s="69" t="s">
        <v>1066</v>
      </c>
      <c r="E19572" s="26">
        <v>350</v>
      </c>
      <c r="G19572" s="69" t="s">
        <v>2734</v>
      </c>
      <c r="H19572" s="78"/>
      <c r="I19572" s="78"/>
      <c r="J19572" s="78"/>
    </row>
    <row r="19573" spans="1:10" ht="13.25" customHeight="1" x14ac:dyDescent="0.35">
      <c r="A19573" s="21" t="s">
        <v>2119</v>
      </c>
      <c r="B19573" s="25">
        <v>43698</v>
      </c>
      <c r="C19573" s="69" t="s">
        <v>1230</v>
      </c>
      <c r="D19573" s="69" t="s">
        <v>216</v>
      </c>
      <c r="F19573" s="26">
        <v>115.34</v>
      </c>
      <c r="G19573" s="69" t="s">
        <v>6534</v>
      </c>
      <c r="H19573" s="78"/>
      <c r="I19573" s="78"/>
      <c r="J19573" s="78"/>
    </row>
    <row r="19574" spans="1:10" ht="13.25" customHeight="1" x14ac:dyDescent="0.35">
      <c r="A19574" s="21" t="s">
        <v>2119</v>
      </c>
      <c r="B19574" s="77">
        <v>43698</v>
      </c>
      <c r="C19574" s="78" t="s">
        <v>1230</v>
      </c>
      <c r="D19574" s="78" t="s">
        <v>6706</v>
      </c>
      <c r="E19574" s="78"/>
      <c r="F19574" s="79">
        <v>1715.45</v>
      </c>
      <c r="G19574" s="78" t="s">
        <v>5698</v>
      </c>
    </row>
    <row r="19575" spans="1:10" ht="13.25" customHeight="1" x14ac:dyDescent="0.35">
      <c r="A19575" s="21" t="s">
        <v>2119</v>
      </c>
      <c r="B19575" s="77">
        <v>43698</v>
      </c>
      <c r="C19575" s="78" t="s">
        <v>1230</v>
      </c>
      <c r="D19575" s="78" t="s">
        <v>6650</v>
      </c>
      <c r="E19575" s="78"/>
      <c r="F19575" s="79">
        <v>-1045.77</v>
      </c>
      <c r="G19575" s="78" t="s">
        <v>6534</v>
      </c>
      <c r="H19575" s="78"/>
      <c r="I19575" s="78"/>
      <c r="J19575" s="78"/>
    </row>
    <row r="19576" spans="1:10" ht="13.25" customHeight="1" x14ac:dyDescent="0.35">
      <c r="A19576" s="21" t="s">
        <v>2119</v>
      </c>
      <c r="B19576" s="77">
        <v>43698</v>
      </c>
      <c r="C19576" s="78" t="s">
        <v>6</v>
      </c>
      <c r="D19576" s="78" t="s">
        <v>6707</v>
      </c>
      <c r="E19576" s="78"/>
      <c r="F19576" s="79">
        <v>24.08</v>
      </c>
      <c r="G19576" s="78" t="s">
        <v>6708</v>
      </c>
      <c r="H19576" s="78"/>
      <c r="I19576" s="78"/>
      <c r="J19576" s="78"/>
    </row>
    <row r="19577" spans="1:10" ht="13.25" customHeight="1" x14ac:dyDescent="0.35">
      <c r="A19577" s="21" t="s">
        <v>2119</v>
      </c>
      <c r="B19577" s="77">
        <v>43698</v>
      </c>
      <c r="C19577" s="78" t="s">
        <v>6</v>
      </c>
      <c r="D19577" s="78" t="s">
        <v>6709</v>
      </c>
      <c r="E19577" s="78"/>
      <c r="F19577" s="79">
        <v>50.1</v>
      </c>
      <c r="G19577" s="78" t="s">
        <v>3057</v>
      </c>
      <c r="H19577" s="78"/>
      <c r="I19577" s="78"/>
      <c r="J19577" s="78"/>
    </row>
    <row r="19578" spans="1:10" ht="13.25" customHeight="1" x14ac:dyDescent="0.35">
      <c r="A19578" s="21" t="s">
        <v>2119</v>
      </c>
      <c r="B19578" s="77">
        <v>43698</v>
      </c>
      <c r="C19578" s="78">
        <v>3014551503</v>
      </c>
      <c r="D19578" s="78" t="s">
        <v>6650</v>
      </c>
      <c r="E19578" s="78"/>
      <c r="F19578" s="79">
        <v>1045.77</v>
      </c>
      <c r="G19578" s="78" t="s">
        <v>6534</v>
      </c>
    </row>
    <row r="19579" spans="1:10" ht="13.25" customHeight="1" x14ac:dyDescent="0.35">
      <c r="A19579" s="21" t="s">
        <v>2119</v>
      </c>
      <c r="B19579" s="77">
        <v>43698</v>
      </c>
      <c r="C19579" s="78" t="s">
        <v>1230</v>
      </c>
      <c r="D19579" s="78" t="s">
        <v>6710</v>
      </c>
      <c r="E19579" s="78"/>
      <c r="F19579" s="79">
        <v>1285.01</v>
      </c>
      <c r="G19579" s="78" t="s">
        <v>6508</v>
      </c>
      <c r="H19579" s="78"/>
      <c r="I19579" s="78"/>
      <c r="J19579" s="78"/>
    </row>
    <row r="19580" spans="1:10" ht="13.25" customHeight="1" x14ac:dyDescent="0.35">
      <c r="A19580" s="21" t="s">
        <v>2119</v>
      </c>
      <c r="B19580" s="77">
        <v>43698</v>
      </c>
      <c r="C19580" s="78" t="s">
        <v>1230</v>
      </c>
      <c r="D19580" s="78" t="s">
        <v>6711</v>
      </c>
      <c r="E19580" s="78"/>
      <c r="F19580" s="79">
        <v>376.27</v>
      </c>
      <c r="G19580" s="78" t="s">
        <v>6508</v>
      </c>
      <c r="H19580" s="78"/>
      <c r="I19580" s="78"/>
      <c r="J19580" s="78"/>
    </row>
    <row r="19581" spans="1:10" ht="13.25" customHeight="1" x14ac:dyDescent="0.35">
      <c r="A19581" s="21" t="s">
        <v>2119</v>
      </c>
      <c r="B19581" s="77">
        <v>43698</v>
      </c>
      <c r="C19581" s="78" t="s">
        <v>1230</v>
      </c>
      <c r="D19581" s="78" t="s">
        <v>6712</v>
      </c>
      <c r="E19581" s="78"/>
      <c r="F19581" s="79">
        <v>5178.1400000000003</v>
      </c>
      <c r="G19581" s="78" t="s">
        <v>6361</v>
      </c>
      <c r="H19581" s="78"/>
      <c r="I19581" s="78"/>
      <c r="J19581" s="78"/>
    </row>
    <row r="19582" spans="1:10" ht="13.25" customHeight="1" x14ac:dyDescent="0.35">
      <c r="A19582" s="21" t="s">
        <v>2119</v>
      </c>
      <c r="B19582" s="77">
        <v>43698</v>
      </c>
      <c r="C19582" s="78" t="s">
        <v>1230</v>
      </c>
      <c r="D19582" s="78" t="s">
        <v>6710</v>
      </c>
      <c r="E19582" s="78"/>
      <c r="F19582" s="79">
        <v>603.89</v>
      </c>
      <c r="G19582" s="78" t="s">
        <v>6508</v>
      </c>
      <c r="H19582" s="78"/>
      <c r="I19582" s="78"/>
      <c r="J19582" s="78"/>
    </row>
    <row r="19583" spans="1:10" ht="13.25" customHeight="1" x14ac:dyDescent="0.35">
      <c r="A19583" s="21" t="s">
        <v>2119</v>
      </c>
      <c r="B19583" s="25">
        <v>43699</v>
      </c>
      <c r="C19583" s="69" t="s">
        <v>1230</v>
      </c>
      <c r="D19583" s="69" t="s">
        <v>3709</v>
      </c>
      <c r="F19583" s="26">
        <v>309.99</v>
      </c>
      <c r="G19583" s="69" t="s">
        <v>6508</v>
      </c>
      <c r="H19583" s="78"/>
      <c r="I19583" s="78"/>
      <c r="J19583" s="78"/>
    </row>
    <row r="19584" spans="1:10" ht="13.25" customHeight="1" x14ac:dyDescent="0.35">
      <c r="A19584" s="21" t="s">
        <v>2119</v>
      </c>
      <c r="B19584" s="77">
        <v>43699</v>
      </c>
      <c r="C19584" s="78" t="s">
        <v>1230</v>
      </c>
      <c r="D19584" s="78" t="s">
        <v>6713</v>
      </c>
      <c r="E19584" s="78"/>
      <c r="F19584" s="79">
        <v>320.72000000000003</v>
      </c>
      <c r="G19584" s="78" t="s">
        <v>6361</v>
      </c>
      <c r="H19584" s="78"/>
      <c r="I19584" s="78"/>
      <c r="J19584" s="78"/>
    </row>
    <row r="19585" spans="1:10" ht="13.25" customHeight="1" x14ac:dyDescent="0.35">
      <c r="A19585" s="21" t="s">
        <v>2119</v>
      </c>
      <c r="B19585" s="77">
        <v>43699</v>
      </c>
      <c r="C19585" s="78" t="s">
        <v>1230</v>
      </c>
      <c r="D19585" s="78" t="s">
        <v>6714</v>
      </c>
      <c r="E19585" s="78"/>
      <c r="F19585" s="79">
        <v>764.75</v>
      </c>
      <c r="G19585" s="78" t="s">
        <v>6149</v>
      </c>
      <c r="H19585" s="78"/>
      <c r="I19585" s="78"/>
      <c r="J19585" s="78"/>
    </row>
    <row r="19586" spans="1:10" ht="13.25" customHeight="1" x14ac:dyDescent="0.35">
      <c r="A19586" s="21" t="s">
        <v>2119</v>
      </c>
      <c r="B19586" s="77">
        <v>43699</v>
      </c>
      <c r="C19586" s="78" t="s">
        <v>1230</v>
      </c>
      <c r="D19586" s="78" t="s">
        <v>6715</v>
      </c>
      <c r="E19586" s="78"/>
      <c r="F19586" s="79">
        <v>1247.81</v>
      </c>
      <c r="G19586" s="78" t="s">
        <v>5698</v>
      </c>
      <c r="H19586" s="78"/>
      <c r="I19586" s="78"/>
      <c r="J19586" s="78"/>
    </row>
    <row r="19587" spans="1:10" x14ac:dyDescent="0.25">
      <c r="A19587" s="21" t="s">
        <v>2119</v>
      </c>
      <c r="B19587" s="25">
        <v>43700</v>
      </c>
      <c r="C19587" s="69" t="s">
        <v>1015</v>
      </c>
      <c r="D19587" s="69" t="s">
        <v>6545</v>
      </c>
      <c r="E19587" s="26">
        <v>500</v>
      </c>
      <c r="G19587" s="69" t="s">
        <v>250</v>
      </c>
    </row>
    <row r="19588" spans="1:10" ht="13.25" customHeight="1" x14ac:dyDescent="0.35">
      <c r="A19588" s="21" t="s">
        <v>2119</v>
      </c>
      <c r="B19588" s="77">
        <v>43700</v>
      </c>
      <c r="C19588" s="78" t="s">
        <v>1230</v>
      </c>
      <c r="D19588" s="78" t="s">
        <v>6716</v>
      </c>
      <c r="E19588" s="78"/>
      <c r="F19588" s="79">
        <v>1180.0899999999999</v>
      </c>
      <c r="G19588" s="78" t="s">
        <v>6508</v>
      </c>
    </row>
    <row r="19589" spans="1:10" ht="13.25" customHeight="1" x14ac:dyDescent="0.35">
      <c r="A19589" s="21" t="s">
        <v>2119</v>
      </c>
      <c r="B19589" s="77">
        <v>43700</v>
      </c>
      <c r="C19589" s="78" t="s">
        <v>1230</v>
      </c>
      <c r="D19589" s="78" t="s">
        <v>6714</v>
      </c>
      <c r="E19589" s="78"/>
      <c r="F19589" s="79">
        <v>-695.27</v>
      </c>
      <c r="G19589" s="78" t="s">
        <v>6149</v>
      </c>
    </row>
    <row r="19590" spans="1:10" ht="13.25" customHeight="1" x14ac:dyDescent="0.35">
      <c r="A19590" s="21" t="s">
        <v>2119</v>
      </c>
      <c r="B19590" s="77">
        <v>43700</v>
      </c>
      <c r="C19590" s="78" t="s">
        <v>1230</v>
      </c>
      <c r="D19590" s="78" t="s">
        <v>6710</v>
      </c>
      <c r="E19590" s="78"/>
      <c r="F19590" s="79">
        <v>-328.18</v>
      </c>
      <c r="G19590" s="78" t="s">
        <v>6508</v>
      </c>
    </row>
    <row r="19591" spans="1:10" ht="13.25" customHeight="1" x14ac:dyDescent="0.35">
      <c r="A19591" s="21" t="s">
        <v>2119</v>
      </c>
      <c r="B19591" s="77">
        <v>43700</v>
      </c>
      <c r="C19591" s="78" t="s">
        <v>1230</v>
      </c>
      <c r="D19591" s="78" t="s">
        <v>6717</v>
      </c>
      <c r="E19591" s="78"/>
      <c r="F19591" s="79">
        <v>877.05</v>
      </c>
      <c r="G19591" s="78" t="s">
        <v>5698</v>
      </c>
    </row>
    <row r="19592" spans="1:10" ht="13.25" customHeight="1" x14ac:dyDescent="0.35">
      <c r="A19592" s="21" t="s">
        <v>2119</v>
      </c>
      <c r="B19592" s="77">
        <v>43700</v>
      </c>
      <c r="C19592" s="78" t="s">
        <v>6</v>
      </c>
      <c r="D19592" s="78"/>
      <c r="E19592" s="78"/>
      <c r="F19592" s="79">
        <v>54.62</v>
      </c>
      <c r="G19592" s="78" t="s">
        <v>287</v>
      </c>
    </row>
    <row r="19593" spans="1:10" ht="13.25" customHeight="1" x14ac:dyDescent="0.35">
      <c r="A19593" s="21" t="s">
        <v>2119</v>
      </c>
      <c r="B19593" s="77">
        <v>43700</v>
      </c>
      <c r="C19593" s="78" t="s">
        <v>6</v>
      </c>
      <c r="D19593" s="78" t="s">
        <v>6718</v>
      </c>
      <c r="E19593" s="78"/>
      <c r="F19593" s="79">
        <v>142.16</v>
      </c>
      <c r="G19593" s="78" t="s">
        <v>3879</v>
      </c>
    </row>
    <row r="19594" spans="1:10" ht="13.25" customHeight="1" x14ac:dyDescent="0.35">
      <c r="A19594" s="21" t="s">
        <v>2119</v>
      </c>
      <c r="B19594" s="77">
        <v>43701</v>
      </c>
      <c r="C19594" s="78" t="s">
        <v>1230</v>
      </c>
      <c r="D19594" s="78" t="s">
        <v>6719</v>
      </c>
      <c r="E19594" s="78"/>
      <c r="F19594" s="79">
        <v>1078.77</v>
      </c>
      <c r="G19594" s="78" t="s">
        <v>5698</v>
      </c>
    </row>
    <row r="19595" spans="1:10" ht="13.25" customHeight="1" x14ac:dyDescent="0.35">
      <c r="A19595" s="21" t="s">
        <v>2119</v>
      </c>
      <c r="B19595" s="77">
        <v>43701</v>
      </c>
      <c r="C19595" s="78" t="s">
        <v>6</v>
      </c>
      <c r="D19595" s="78"/>
      <c r="E19595" s="78"/>
      <c r="F19595" s="79">
        <v>175.3</v>
      </c>
      <c r="G19595" s="78" t="s">
        <v>3057</v>
      </c>
    </row>
    <row r="19596" spans="1:10" x14ac:dyDescent="0.25">
      <c r="A19596" s="21" t="s">
        <v>2119</v>
      </c>
      <c r="B19596" s="25">
        <v>43703</v>
      </c>
      <c r="C19596" s="69" t="s">
        <v>1015</v>
      </c>
      <c r="D19596" s="69" t="s">
        <v>40</v>
      </c>
      <c r="E19596" s="26">
        <v>400</v>
      </c>
      <c r="G19596" s="69" t="s">
        <v>6594</v>
      </c>
    </row>
    <row r="19597" spans="1:10" ht="13.25" customHeight="1" x14ac:dyDescent="0.35">
      <c r="A19597" s="21" t="s">
        <v>2119</v>
      </c>
      <c r="B19597" s="25">
        <v>43703</v>
      </c>
      <c r="C19597" s="69" t="s">
        <v>1015</v>
      </c>
      <c r="D19597" s="69" t="s">
        <v>40</v>
      </c>
      <c r="E19597" s="26">
        <v>300</v>
      </c>
      <c r="G19597" s="69" t="s">
        <v>68</v>
      </c>
      <c r="H19597" s="78"/>
      <c r="I19597" s="78"/>
      <c r="J19597" s="78"/>
    </row>
    <row r="19598" spans="1:10" ht="13.25" customHeight="1" x14ac:dyDescent="0.35">
      <c r="A19598" s="21" t="s">
        <v>2119</v>
      </c>
      <c r="B19598" s="25">
        <v>43703</v>
      </c>
      <c r="C19598" s="69" t="s">
        <v>1015</v>
      </c>
      <c r="D19598" s="69" t="s">
        <v>40</v>
      </c>
      <c r="E19598" s="26">
        <v>300</v>
      </c>
      <c r="G19598" s="69" t="s">
        <v>3057</v>
      </c>
      <c r="H19598" s="78"/>
      <c r="I19598" s="78"/>
      <c r="J19598" s="78"/>
    </row>
    <row r="19599" spans="1:10" ht="13.25" customHeight="1" x14ac:dyDescent="0.35">
      <c r="A19599" s="21" t="s">
        <v>2119</v>
      </c>
      <c r="B19599" s="25">
        <v>43703</v>
      </c>
      <c r="C19599" s="69" t="s">
        <v>1015</v>
      </c>
      <c r="D19599" s="69" t="s">
        <v>40</v>
      </c>
      <c r="E19599" s="26">
        <v>5680</v>
      </c>
      <c r="G19599" s="69" t="s">
        <v>6361</v>
      </c>
      <c r="H19599" s="78"/>
      <c r="I19599" s="78"/>
      <c r="J19599" s="78"/>
    </row>
    <row r="19600" spans="1:10" ht="13.25" customHeight="1" x14ac:dyDescent="0.35">
      <c r="A19600" s="21" t="s">
        <v>2119</v>
      </c>
      <c r="B19600" s="25">
        <v>43703</v>
      </c>
      <c r="C19600" s="69" t="s">
        <v>1015</v>
      </c>
      <c r="D19600" s="69" t="s">
        <v>40</v>
      </c>
      <c r="E19600" s="26">
        <v>765</v>
      </c>
      <c r="G19600" s="69" t="s">
        <v>6149</v>
      </c>
      <c r="H19600" s="78"/>
      <c r="I19600" s="78"/>
      <c r="J19600" s="78"/>
    </row>
    <row r="19601" spans="1:10" ht="13.25" customHeight="1" x14ac:dyDescent="0.35">
      <c r="A19601" s="21" t="s">
        <v>2119</v>
      </c>
      <c r="B19601" s="25">
        <v>43703</v>
      </c>
      <c r="C19601" s="69" t="s">
        <v>1015</v>
      </c>
      <c r="D19601" s="69" t="s">
        <v>40</v>
      </c>
      <c r="E19601" s="26">
        <v>2570</v>
      </c>
      <c r="G19601" s="69" t="s">
        <v>6508</v>
      </c>
      <c r="H19601" s="78"/>
      <c r="I19601" s="78"/>
      <c r="J19601" s="78"/>
    </row>
    <row r="19602" spans="1:10" x14ac:dyDescent="0.25">
      <c r="A19602" s="21" t="s">
        <v>2119</v>
      </c>
      <c r="B19602" s="25">
        <v>43703</v>
      </c>
      <c r="C19602" s="69" t="s">
        <v>1015</v>
      </c>
      <c r="D19602" s="69" t="s">
        <v>1419</v>
      </c>
      <c r="E19602" s="26">
        <v>7900</v>
      </c>
      <c r="G19602" s="69" t="s">
        <v>5698</v>
      </c>
    </row>
    <row r="19603" spans="1:10" x14ac:dyDescent="0.25">
      <c r="A19603" s="21" t="s">
        <v>2119</v>
      </c>
      <c r="B19603" s="25">
        <v>43703</v>
      </c>
      <c r="C19603" s="69" t="s">
        <v>1015</v>
      </c>
      <c r="D19603" s="69" t="s">
        <v>255</v>
      </c>
      <c r="E19603" s="26">
        <v>2000</v>
      </c>
      <c r="G19603" s="69" t="s">
        <v>6361</v>
      </c>
    </row>
    <row r="19604" spans="1:10" x14ac:dyDescent="0.25">
      <c r="A19604" s="21" t="s">
        <v>2119</v>
      </c>
      <c r="B19604" s="25">
        <v>43703</v>
      </c>
      <c r="C19604" s="69" t="s">
        <v>1015</v>
      </c>
      <c r="D19604" s="69" t="s">
        <v>4563</v>
      </c>
      <c r="E19604" s="26">
        <v>1800</v>
      </c>
      <c r="G19604" s="69" t="s">
        <v>6508</v>
      </c>
    </row>
    <row r="19605" spans="1:10" ht="13.25" customHeight="1" x14ac:dyDescent="0.35">
      <c r="A19605" s="21" t="s">
        <v>2119</v>
      </c>
      <c r="B19605" s="25">
        <v>43703</v>
      </c>
      <c r="C19605" s="69" t="s">
        <v>1015</v>
      </c>
      <c r="D19605" s="69" t="s">
        <v>4563</v>
      </c>
      <c r="E19605" s="26">
        <v>2000</v>
      </c>
      <c r="G19605" s="69" t="s">
        <v>6361</v>
      </c>
      <c r="H19605" s="78"/>
      <c r="I19605" s="78"/>
      <c r="J19605" s="78"/>
    </row>
    <row r="19606" spans="1:10" ht="13.25" customHeight="1" x14ac:dyDescent="0.35">
      <c r="A19606" s="21" t="s">
        <v>2119</v>
      </c>
      <c r="B19606" s="77">
        <v>43703</v>
      </c>
      <c r="C19606" s="78" t="s">
        <v>1230</v>
      </c>
      <c r="D19606" s="78" t="s">
        <v>6720</v>
      </c>
      <c r="E19606" s="78"/>
      <c r="F19606" s="79">
        <v>1071.32</v>
      </c>
      <c r="G19606" s="78" t="s">
        <v>6508</v>
      </c>
      <c r="H19606" s="78"/>
      <c r="I19606" s="78"/>
      <c r="J19606" s="78"/>
    </row>
    <row r="19607" spans="1:10" ht="13.25" customHeight="1" x14ac:dyDescent="0.35">
      <c r="A19607" s="21" t="s">
        <v>2119</v>
      </c>
      <c r="B19607" s="77">
        <v>43703</v>
      </c>
      <c r="C19607" s="78" t="s">
        <v>6</v>
      </c>
      <c r="D19607" s="78" t="s">
        <v>6721</v>
      </c>
      <c r="E19607" s="78"/>
      <c r="F19607" s="79">
        <v>262.2</v>
      </c>
      <c r="G19607" s="78" t="s">
        <v>5705</v>
      </c>
      <c r="H19607" s="78"/>
      <c r="I19607" s="78"/>
      <c r="J19607" s="78"/>
    </row>
    <row r="19608" spans="1:10" ht="13.25" customHeight="1" x14ac:dyDescent="0.35">
      <c r="A19608" s="21" t="s">
        <v>2119</v>
      </c>
      <c r="B19608" s="77">
        <v>43703</v>
      </c>
      <c r="C19608" s="78" t="s">
        <v>1230</v>
      </c>
      <c r="D19608" s="78" t="s">
        <v>6722</v>
      </c>
      <c r="E19608" s="78"/>
      <c r="F19608" s="79">
        <v>2375.27</v>
      </c>
      <c r="G19608" s="78" t="s">
        <v>5698</v>
      </c>
      <c r="H19608" s="78"/>
      <c r="I19608" s="78"/>
      <c r="J19608" s="78"/>
    </row>
    <row r="19609" spans="1:10" ht="13.25" customHeight="1" x14ac:dyDescent="0.35">
      <c r="A19609" s="21" t="s">
        <v>2119</v>
      </c>
      <c r="B19609" s="77">
        <v>43703</v>
      </c>
      <c r="C19609" s="78" t="s">
        <v>1230</v>
      </c>
      <c r="D19609" s="78" t="s">
        <v>6723</v>
      </c>
      <c r="E19609" s="78"/>
      <c r="F19609" s="79">
        <v>338.29</v>
      </c>
      <c r="G19609" s="78" t="s">
        <v>5698</v>
      </c>
      <c r="H19609" s="78"/>
      <c r="I19609" s="78"/>
      <c r="J19609" s="78"/>
    </row>
    <row r="19610" spans="1:10" ht="13.25" customHeight="1" x14ac:dyDescent="0.35">
      <c r="A19610" s="21" t="s">
        <v>2119</v>
      </c>
      <c r="B19610" s="77">
        <v>43703</v>
      </c>
      <c r="C19610" s="78" t="s">
        <v>1230</v>
      </c>
      <c r="D19610" s="78" t="s">
        <v>6724</v>
      </c>
      <c r="E19610" s="78"/>
      <c r="F19610" s="79">
        <v>189.97</v>
      </c>
      <c r="G19610" s="78" t="s">
        <v>5698</v>
      </c>
      <c r="H19610" s="78"/>
      <c r="I19610" s="78"/>
      <c r="J19610" s="78"/>
    </row>
    <row r="19611" spans="1:10" ht="13.25" customHeight="1" x14ac:dyDescent="0.35">
      <c r="A19611" s="21" t="s">
        <v>2119</v>
      </c>
      <c r="B19611" s="25">
        <v>43704</v>
      </c>
      <c r="C19611" s="69" t="s">
        <v>1015</v>
      </c>
      <c r="D19611" s="69" t="s">
        <v>3872</v>
      </c>
      <c r="E19611" s="26">
        <v>183.24</v>
      </c>
      <c r="G19611" s="69" t="s">
        <v>2734</v>
      </c>
      <c r="H19611" s="78"/>
      <c r="I19611" s="78"/>
      <c r="J19611" s="78"/>
    </row>
    <row r="19612" spans="1:10" ht="13.25" customHeight="1" x14ac:dyDescent="0.35">
      <c r="A19612" s="21" t="s">
        <v>2119</v>
      </c>
      <c r="B19612" s="25">
        <v>43704</v>
      </c>
      <c r="C19612" s="69" t="s">
        <v>1015</v>
      </c>
      <c r="D19612" s="69" t="s">
        <v>1147</v>
      </c>
      <c r="E19612" s="26">
        <v>340</v>
      </c>
      <c r="G19612" s="69" t="s">
        <v>4256</v>
      </c>
      <c r="H19612" s="78"/>
      <c r="I19612" s="78"/>
      <c r="J19612" s="78"/>
    </row>
    <row r="19613" spans="1:10" ht="13.25" customHeight="1" x14ac:dyDescent="0.35">
      <c r="A19613" s="21" t="s">
        <v>2119</v>
      </c>
      <c r="B19613" s="25">
        <v>43704</v>
      </c>
      <c r="C19613" s="69" t="s">
        <v>1015</v>
      </c>
      <c r="D19613" s="69" t="s">
        <v>6591</v>
      </c>
      <c r="E19613" s="26">
        <v>75.489999999999995</v>
      </c>
      <c r="G19613" s="69" t="s">
        <v>2734</v>
      </c>
      <c r="H19613" s="78"/>
      <c r="I19613" s="78"/>
      <c r="J19613" s="78"/>
    </row>
    <row r="19614" spans="1:10" ht="13.25" customHeight="1" x14ac:dyDescent="0.35">
      <c r="A19614" s="21" t="s">
        <v>2119</v>
      </c>
      <c r="B19614" s="77">
        <v>43704</v>
      </c>
      <c r="C19614" s="78" t="s">
        <v>6</v>
      </c>
      <c r="D19614" s="78" t="s">
        <v>6725</v>
      </c>
      <c r="E19614" s="78"/>
      <c r="F19614" s="79">
        <v>188.54</v>
      </c>
      <c r="G19614" s="78" t="s">
        <v>3879</v>
      </c>
      <c r="H19614" s="78"/>
      <c r="I19614" s="78"/>
      <c r="J19614" s="78"/>
    </row>
    <row r="19615" spans="1:10" ht="13.25" customHeight="1" x14ac:dyDescent="0.35">
      <c r="A19615" s="21" t="s">
        <v>2119</v>
      </c>
      <c r="B19615" s="77">
        <v>43704</v>
      </c>
      <c r="C19615" s="78" t="s">
        <v>1230</v>
      </c>
      <c r="D19615" s="78" t="s">
        <v>6651</v>
      </c>
      <c r="E19615" s="78"/>
      <c r="F19615" s="79">
        <v>-35.56</v>
      </c>
      <c r="G19615" s="78" t="s">
        <v>6508</v>
      </c>
      <c r="H19615" s="78"/>
      <c r="I19615" s="78"/>
      <c r="J19615" s="78"/>
    </row>
    <row r="19616" spans="1:10" ht="13.25" customHeight="1" x14ac:dyDescent="0.35">
      <c r="A19616" s="21" t="s">
        <v>2119</v>
      </c>
      <c r="B19616" s="77">
        <v>43704</v>
      </c>
      <c r="C19616" s="78" t="s">
        <v>1230</v>
      </c>
      <c r="D19616" s="78" t="s">
        <v>6726</v>
      </c>
      <c r="E19616" s="78"/>
      <c r="F19616" s="79">
        <v>84.71</v>
      </c>
      <c r="G19616" s="78" t="s">
        <v>6345</v>
      </c>
      <c r="H19616" s="78"/>
      <c r="I19616" s="78"/>
      <c r="J19616" s="78"/>
    </row>
    <row r="19617" spans="1:10" ht="13.25" customHeight="1" x14ac:dyDescent="0.35">
      <c r="A19617" s="21" t="s">
        <v>2119</v>
      </c>
      <c r="B19617" s="77">
        <v>43704</v>
      </c>
      <c r="C19617" s="78" t="s">
        <v>1230</v>
      </c>
      <c r="D19617" s="78" t="s">
        <v>6727</v>
      </c>
      <c r="E19617" s="78"/>
      <c r="F19617" s="79">
        <v>426.33</v>
      </c>
      <c r="G19617" s="78" t="s">
        <v>5705</v>
      </c>
      <c r="H19617" s="78"/>
      <c r="I19617" s="78"/>
      <c r="J19617" s="78"/>
    </row>
    <row r="19618" spans="1:10" ht="13.25" customHeight="1" x14ac:dyDescent="0.35">
      <c r="A19618" s="21" t="s">
        <v>2119</v>
      </c>
      <c r="B19618" s="77">
        <v>43704</v>
      </c>
      <c r="C19618" s="78" t="s">
        <v>1230</v>
      </c>
      <c r="D19618" s="78" t="s">
        <v>6728</v>
      </c>
      <c r="E19618" s="78"/>
      <c r="F19618" s="79">
        <v>2511.17</v>
      </c>
      <c r="G19618" s="78" t="s">
        <v>6508</v>
      </c>
      <c r="H19618" s="78"/>
      <c r="I19618" s="78"/>
      <c r="J19618" s="78"/>
    </row>
    <row r="19619" spans="1:10" ht="13.25" customHeight="1" x14ac:dyDescent="0.35">
      <c r="A19619" s="21" t="s">
        <v>2119</v>
      </c>
      <c r="B19619" s="77">
        <v>43704</v>
      </c>
      <c r="C19619" s="78" t="s">
        <v>1230</v>
      </c>
      <c r="D19619" s="78" t="s">
        <v>6729</v>
      </c>
      <c r="E19619" s="78"/>
      <c r="F19619" s="79">
        <v>130.12</v>
      </c>
      <c r="G19619" s="78" t="s">
        <v>6345</v>
      </c>
      <c r="H19619" s="78"/>
      <c r="I19619" s="78"/>
      <c r="J19619" s="78"/>
    </row>
    <row r="19620" spans="1:10" ht="13.25" customHeight="1" x14ac:dyDescent="0.35">
      <c r="A19620" s="21" t="s">
        <v>2119</v>
      </c>
      <c r="B19620" s="77">
        <v>43704</v>
      </c>
      <c r="C19620" s="78" t="s">
        <v>1230</v>
      </c>
      <c r="D19620" s="78" t="s">
        <v>6710</v>
      </c>
      <c r="E19620" s="78"/>
      <c r="F19620" s="79">
        <v>-90.44</v>
      </c>
      <c r="G19620" s="78" t="s">
        <v>6508</v>
      </c>
      <c r="H19620" s="78"/>
      <c r="I19620" s="78"/>
      <c r="J19620" s="78"/>
    </row>
    <row r="19621" spans="1:10" ht="13.25" customHeight="1" x14ac:dyDescent="0.35">
      <c r="A19621" s="21" t="s">
        <v>2119</v>
      </c>
      <c r="B19621" s="77">
        <v>43705</v>
      </c>
      <c r="C19621" s="78" t="s">
        <v>1230</v>
      </c>
      <c r="D19621" s="78" t="s">
        <v>6730</v>
      </c>
      <c r="E19621" s="78"/>
      <c r="F19621" s="79">
        <v>938.3</v>
      </c>
      <c r="G19621" s="78" t="s">
        <v>5698</v>
      </c>
    </row>
    <row r="19622" spans="1:10" ht="13.25" customHeight="1" x14ac:dyDescent="0.35">
      <c r="A19622" s="21" t="s">
        <v>2119</v>
      </c>
      <c r="B19622" s="77">
        <v>43705</v>
      </c>
      <c r="C19622" s="78" t="s">
        <v>1230</v>
      </c>
      <c r="D19622" s="78" t="s">
        <v>6731</v>
      </c>
      <c r="E19622" s="78"/>
      <c r="F19622" s="79">
        <v>3747.07</v>
      </c>
      <c r="G19622" s="78" t="s">
        <v>5698</v>
      </c>
    </row>
    <row r="19623" spans="1:10" ht="13.25" customHeight="1" x14ac:dyDescent="0.35">
      <c r="A19623" s="21" t="s">
        <v>2119</v>
      </c>
      <c r="B19623" s="77">
        <v>43705</v>
      </c>
      <c r="C19623" s="78" t="s">
        <v>1230</v>
      </c>
      <c r="D19623" s="78" t="s">
        <v>6732</v>
      </c>
      <c r="E19623" s="78"/>
      <c r="F19623" s="79">
        <v>1316.33</v>
      </c>
      <c r="G19623" s="78" t="s">
        <v>5698</v>
      </c>
    </row>
    <row r="19624" spans="1:10" ht="13.25" customHeight="1" x14ac:dyDescent="0.35">
      <c r="A19624" s="21" t="s">
        <v>2119</v>
      </c>
      <c r="B19624" s="77">
        <v>43705</v>
      </c>
      <c r="C19624" s="78" t="s">
        <v>1230</v>
      </c>
      <c r="D19624" s="78" t="s">
        <v>6733</v>
      </c>
      <c r="E19624" s="78"/>
      <c r="F19624" s="79">
        <v>332.86</v>
      </c>
      <c r="G19624" s="78" t="s">
        <v>5698</v>
      </c>
    </row>
    <row r="19625" spans="1:10" ht="13.25" customHeight="1" x14ac:dyDescent="0.35">
      <c r="A19625" s="21" t="s">
        <v>2119</v>
      </c>
      <c r="B19625" s="77">
        <v>43705</v>
      </c>
      <c r="C19625" s="78" t="s">
        <v>1230</v>
      </c>
      <c r="D19625" s="78" t="s">
        <v>6734</v>
      </c>
      <c r="E19625" s="78"/>
      <c r="F19625" s="79">
        <v>2345.48</v>
      </c>
      <c r="G19625" s="78" t="s">
        <v>6508</v>
      </c>
    </row>
    <row r="19626" spans="1:10" ht="13.25" customHeight="1" x14ac:dyDescent="0.35">
      <c r="A19626" s="21" t="s">
        <v>2119</v>
      </c>
      <c r="B19626" s="77">
        <v>43705</v>
      </c>
      <c r="C19626" s="78" t="s">
        <v>1230</v>
      </c>
      <c r="D19626" s="78" t="s">
        <v>6735</v>
      </c>
      <c r="E19626" s="78"/>
      <c r="F19626" s="79">
        <v>383.49</v>
      </c>
      <c r="G19626" s="78" t="s">
        <v>6361</v>
      </c>
      <c r="H19626" s="78"/>
      <c r="I19626" s="78"/>
      <c r="J19626" s="78"/>
    </row>
    <row r="19627" spans="1:10" ht="13.25" customHeight="1" x14ac:dyDescent="0.35">
      <c r="A19627" s="21" t="s">
        <v>2119</v>
      </c>
      <c r="B19627" s="77">
        <v>43706</v>
      </c>
      <c r="C19627" s="78" t="s">
        <v>1230</v>
      </c>
      <c r="D19627" s="78" t="s">
        <v>6736</v>
      </c>
      <c r="E19627" s="78"/>
      <c r="F19627" s="79">
        <v>243.61</v>
      </c>
      <c r="G19627" s="78" t="s">
        <v>5698</v>
      </c>
      <c r="H19627" s="78"/>
      <c r="I19627" s="78"/>
      <c r="J19627" s="78"/>
    </row>
    <row r="19628" spans="1:10" ht="13.25" customHeight="1" x14ac:dyDescent="0.35">
      <c r="A19628" s="21" t="s">
        <v>2119</v>
      </c>
      <c r="B19628" s="77">
        <v>43706</v>
      </c>
      <c r="C19628" s="78" t="s">
        <v>1230</v>
      </c>
      <c r="D19628" s="78" t="s">
        <v>6737</v>
      </c>
      <c r="E19628" s="78"/>
      <c r="F19628" s="79">
        <v>443.34</v>
      </c>
      <c r="G19628" s="78" t="s">
        <v>6508</v>
      </c>
      <c r="H19628" s="78"/>
      <c r="I19628" s="78"/>
      <c r="J19628" s="78"/>
    </row>
    <row r="19629" spans="1:10" ht="13.25" customHeight="1" x14ac:dyDescent="0.35">
      <c r="A19629" s="21" t="s">
        <v>2119</v>
      </c>
      <c r="B19629" s="77">
        <v>43706</v>
      </c>
      <c r="C19629" s="78" t="s">
        <v>1230</v>
      </c>
      <c r="D19629" s="78" t="s">
        <v>6738</v>
      </c>
      <c r="E19629" s="78"/>
      <c r="F19629" s="79">
        <v>181.83</v>
      </c>
      <c r="G19629" s="78" t="s">
        <v>5698</v>
      </c>
      <c r="H19629" s="78"/>
      <c r="I19629" s="78"/>
      <c r="J19629" s="78"/>
    </row>
    <row r="19630" spans="1:10" ht="13.25" customHeight="1" x14ac:dyDescent="0.35">
      <c r="A19630" s="21" t="s">
        <v>2119</v>
      </c>
      <c r="B19630" s="25">
        <v>43707</v>
      </c>
      <c r="C19630" s="69" t="s">
        <v>21</v>
      </c>
      <c r="D19630" s="69" t="s">
        <v>1018</v>
      </c>
      <c r="E19630" s="26">
        <v>140</v>
      </c>
      <c r="G19630" s="69" t="s">
        <v>2734</v>
      </c>
      <c r="H19630" s="78"/>
      <c r="I19630" s="78"/>
      <c r="J19630" s="78"/>
    </row>
    <row r="19631" spans="1:10" ht="13.25" customHeight="1" x14ac:dyDescent="0.35">
      <c r="A19631" s="21" t="s">
        <v>2119</v>
      </c>
      <c r="B19631" s="25">
        <v>43707</v>
      </c>
      <c r="C19631" s="69" t="s">
        <v>1015</v>
      </c>
      <c r="D19631" s="69" t="s">
        <v>6592</v>
      </c>
      <c r="E19631" s="26">
        <v>700</v>
      </c>
      <c r="G19631" s="69" t="s">
        <v>6149</v>
      </c>
      <c r="H19631" s="78"/>
      <c r="I19631" s="78"/>
      <c r="J19631" s="78"/>
    </row>
    <row r="19632" spans="1:10" ht="13.25" customHeight="1" x14ac:dyDescent="0.35">
      <c r="A19632" s="21" t="s">
        <v>2119</v>
      </c>
      <c r="B19632" s="25">
        <v>43707</v>
      </c>
      <c r="C19632" s="69" t="s">
        <v>1015</v>
      </c>
      <c r="D19632" s="69" t="s">
        <v>3164</v>
      </c>
      <c r="E19632" s="26">
        <v>800</v>
      </c>
      <c r="G19632" s="69" t="s">
        <v>5698</v>
      </c>
      <c r="H19632" s="78"/>
      <c r="I19632" s="78"/>
      <c r="J19632" s="78"/>
    </row>
    <row r="19633" spans="1:10" ht="13.25" customHeight="1" x14ac:dyDescent="0.35">
      <c r="A19633" s="21" t="s">
        <v>2119</v>
      </c>
      <c r="B19633" s="25">
        <v>43707</v>
      </c>
      <c r="C19633" s="69" t="s">
        <v>1015</v>
      </c>
      <c r="D19633" s="69" t="s">
        <v>3164</v>
      </c>
      <c r="E19633" s="26">
        <v>1200</v>
      </c>
      <c r="G19633" s="69" t="s">
        <v>6361</v>
      </c>
      <c r="H19633" s="78"/>
      <c r="I19633" s="78"/>
      <c r="J19633" s="78"/>
    </row>
    <row r="19634" spans="1:10" x14ac:dyDescent="0.25">
      <c r="A19634" s="21" t="s">
        <v>2119</v>
      </c>
      <c r="B19634" s="25">
        <v>43707</v>
      </c>
      <c r="C19634" s="69" t="s">
        <v>1015</v>
      </c>
      <c r="D19634" s="69" t="s">
        <v>4806</v>
      </c>
      <c r="E19634" s="26">
        <v>5000</v>
      </c>
      <c r="G19634" s="69" t="s">
        <v>6593</v>
      </c>
    </row>
    <row r="19635" spans="1:10" ht="13.25" customHeight="1" x14ac:dyDescent="0.35">
      <c r="A19635" s="21" t="s">
        <v>2119</v>
      </c>
      <c r="B19635" s="77">
        <v>43707</v>
      </c>
      <c r="C19635" s="78" t="s">
        <v>1230</v>
      </c>
      <c r="D19635" s="78" t="s">
        <v>6739</v>
      </c>
      <c r="E19635" s="78"/>
      <c r="F19635" s="79">
        <v>30.97</v>
      </c>
      <c r="G19635" s="78" t="s">
        <v>3178</v>
      </c>
    </row>
    <row r="19636" spans="1:10" ht="13.25" customHeight="1" x14ac:dyDescent="0.35">
      <c r="A19636" s="21" t="s">
        <v>2119</v>
      </c>
      <c r="B19636" s="77">
        <v>43707</v>
      </c>
      <c r="C19636" s="78" t="s">
        <v>1230</v>
      </c>
      <c r="D19636" s="78" t="s">
        <v>6740</v>
      </c>
      <c r="E19636" s="78"/>
      <c r="F19636" s="79">
        <v>1340.32</v>
      </c>
      <c r="G19636" s="78" t="s">
        <v>5698</v>
      </c>
    </row>
    <row r="19637" spans="1:10" ht="13.25" customHeight="1" x14ac:dyDescent="0.35">
      <c r="A19637" s="21" t="s">
        <v>2119</v>
      </c>
      <c r="B19637" s="77">
        <v>43707</v>
      </c>
      <c r="C19637" s="78" t="s">
        <v>1230</v>
      </c>
      <c r="D19637" s="78" t="s">
        <v>6741</v>
      </c>
      <c r="E19637" s="78"/>
      <c r="F19637" s="79">
        <v>484.1</v>
      </c>
      <c r="G19637" s="78" t="s">
        <v>6508</v>
      </c>
    </row>
    <row r="19638" spans="1:10" ht="13.25" customHeight="1" x14ac:dyDescent="0.35">
      <c r="A19638" s="21" t="s">
        <v>2119</v>
      </c>
      <c r="B19638" s="77">
        <v>43707</v>
      </c>
      <c r="C19638" s="78" t="s">
        <v>1230</v>
      </c>
      <c r="D19638" s="78" t="s">
        <v>6742</v>
      </c>
      <c r="E19638" s="78"/>
      <c r="F19638" s="79">
        <v>105.76</v>
      </c>
      <c r="G19638" s="78" t="s">
        <v>6361</v>
      </c>
    </row>
    <row r="19639" spans="1:10" ht="13.25" customHeight="1" x14ac:dyDescent="0.35">
      <c r="A19639" s="21" t="s">
        <v>2119</v>
      </c>
      <c r="B19639" s="77">
        <v>43707</v>
      </c>
      <c r="C19639" s="78" t="s">
        <v>1230</v>
      </c>
      <c r="D19639" s="78" t="s">
        <v>6743</v>
      </c>
      <c r="E19639" s="78"/>
      <c r="F19639" s="79">
        <v>62.12</v>
      </c>
      <c r="G19639" s="78" t="s">
        <v>5698</v>
      </c>
    </row>
    <row r="19640" spans="1:10" ht="13.25" customHeight="1" x14ac:dyDescent="0.35">
      <c r="A19640" s="21" t="s">
        <v>2119</v>
      </c>
      <c r="B19640" s="77">
        <v>43707</v>
      </c>
      <c r="C19640" s="78">
        <v>3014551503</v>
      </c>
      <c r="D19640" s="78" t="s">
        <v>6744</v>
      </c>
      <c r="E19640" s="78"/>
      <c r="F19640" s="79">
        <v>602.04999999999995</v>
      </c>
      <c r="G19640" s="78" t="s">
        <v>3178</v>
      </c>
    </row>
    <row r="19641" spans="1:10" ht="13.25" customHeight="1" x14ac:dyDescent="0.35">
      <c r="A19641" s="21" t="s">
        <v>2119</v>
      </c>
      <c r="B19641" s="77">
        <v>43707</v>
      </c>
      <c r="C19641" s="78" t="s">
        <v>6</v>
      </c>
      <c r="D19641" s="78" t="s">
        <v>6745</v>
      </c>
      <c r="E19641" s="78"/>
      <c r="F19641" s="79">
        <v>49.24</v>
      </c>
      <c r="G19641" s="78" t="s">
        <v>6746</v>
      </c>
    </row>
    <row r="19642" spans="1:10" ht="13.25" customHeight="1" x14ac:dyDescent="0.35">
      <c r="A19642" s="21" t="s">
        <v>2119</v>
      </c>
      <c r="B19642" s="77">
        <v>43707</v>
      </c>
      <c r="C19642" s="78" t="s">
        <v>1230</v>
      </c>
      <c r="D19642" s="78" t="s">
        <v>6747</v>
      </c>
      <c r="E19642" s="78"/>
      <c r="F19642" s="79">
        <v>-1035.42</v>
      </c>
      <c r="G19642" s="78" t="s">
        <v>5698</v>
      </c>
    </row>
    <row r="19643" spans="1:10" x14ac:dyDescent="0.25">
      <c r="A19643" s="21" t="s">
        <v>2119</v>
      </c>
      <c r="B19643" s="25">
        <v>43711</v>
      </c>
      <c r="C19643" s="69" t="s">
        <v>21</v>
      </c>
      <c r="D19643" s="69" t="s">
        <v>40</v>
      </c>
      <c r="E19643" s="26">
        <v>150</v>
      </c>
      <c r="G19643" s="69" t="s">
        <v>3879</v>
      </c>
    </row>
    <row r="19644" spans="1:10" ht="13.25" customHeight="1" x14ac:dyDescent="0.35">
      <c r="A19644" s="21" t="s">
        <v>2119</v>
      </c>
      <c r="B19644" s="25">
        <v>43711</v>
      </c>
      <c r="C19644" s="69" t="s">
        <v>21</v>
      </c>
      <c r="D19644" s="69" t="s">
        <v>40</v>
      </c>
      <c r="E19644" s="26">
        <v>630</v>
      </c>
      <c r="G19644" s="69" t="s">
        <v>5705</v>
      </c>
      <c r="H19644" s="78"/>
      <c r="I19644" s="78"/>
      <c r="J19644" s="78"/>
    </row>
    <row r="19645" spans="1:10" ht="13.25" customHeight="1" x14ac:dyDescent="0.35">
      <c r="A19645" s="21" t="s">
        <v>2119</v>
      </c>
      <c r="B19645" s="25">
        <v>43711</v>
      </c>
      <c r="C19645" s="69" t="s">
        <v>21</v>
      </c>
      <c r="D19645" s="69" t="s">
        <v>40</v>
      </c>
      <c r="E19645" s="26">
        <v>150</v>
      </c>
      <c r="G19645" s="69" t="s">
        <v>4816</v>
      </c>
      <c r="H19645" s="78"/>
      <c r="I19645" s="78"/>
      <c r="J19645" s="78"/>
    </row>
    <row r="19646" spans="1:10" x14ac:dyDescent="0.25">
      <c r="A19646" s="21" t="s">
        <v>2119</v>
      </c>
      <c r="B19646" s="25">
        <v>43711</v>
      </c>
      <c r="C19646" s="69" t="s">
        <v>1015</v>
      </c>
      <c r="D19646" s="69" t="s">
        <v>40</v>
      </c>
      <c r="E19646" s="26">
        <v>1530</v>
      </c>
      <c r="G19646" s="69" t="s">
        <v>6361</v>
      </c>
    </row>
    <row r="19647" spans="1:10" ht="13.25" customHeight="1" x14ac:dyDescent="0.35">
      <c r="A19647" s="21" t="s">
        <v>2119</v>
      </c>
      <c r="B19647" s="25">
        <v>43711</v>
      </c>
      <c r="C19647" s="69" t="s">
        <v>1015</v>
      </c>
      <c r="D19647" s="69" t="s">
        <v>40</v>
      </c>
      <c r="E19647" s="26">
        <v>150</v>
      </c>
      <c r="G19647" s="69" t="s">
        <v>3178</v>
      </c>
      <c r="H19647" s="78"/>
      <c r="I19647" s="78"/>
      <c r="J19647" s="78"/>
    </row>
    <row r="19648" spans="1:10" ht="13.25" customHeight="1" x14ac:dyDescent="0.35">
      <c r="A19648" s="69" t="s">
        <v>2119</v>
      </c>
      <c r="B19648" s="25">
        <v>43711</v>
      </c>
      <c r="C19648" s="69" t="s">
        <v>1015</v>
      </c>
      <c r="D19648" s="69" t="s">
        <v>40</v>
      </c>
      <c r="E19648" s="26">
        <v>6120</v>
      </c>
      <c r="G19648" s="69" t="s">
        <v>6508</v>
      </c>
      <c r="H19648" s="78"/>
      <c r="I19648" s="78"/>
      <c r="J19648" s="78"/>
    </row>
    <row r="19649" spans="1:10" ht="13.25" customHeight="1" x14ac:dyDescent="0.35">
      <c r="A19649" s="21" t="s">
        <v>2119</v>
      </c>
      <c r="B19649" s="25">
        <v>43711</v>
      </c>
      <c r="C19649" s="69" t="s">
        <v>1015</v>
      </c>
      <c r="D19649" s="69" t="s">
        <v>40</v>
      </c>
      <c r="E19649" s="26">
        <v>650</v>
      </c>
      <c r="G19649" s="69" t="s">
        <v>6594</v>
      </c>
      <c r="H19649" s="78"/>
      <c r="I19649" s="78"/>
      <c r="J19649" s="78"/>
    </row>
    <row r="19650" spans="1:10" ht="13.25" customHeight="1" x14ac:dyDescent="0.35">
      <c r="A19650" s="21" t="s">
        <v>2119</v>
      </c>
      <c r="B19650" s="25">
        <v>43711</v>
      </c>
      <c r="C19650" s="69" t="s">
        <v>1015</v>
      </c>
      <c r="D19650" s="69" t="s">
        <v>1382</v>
      </c>
      <c r="E19650" s="26">
        <v>8000</v>
      </c>
      <c r="G19650" s="69" t="s">
        <v>5698</v>
      </c>
      <c r="H19650" s="78"/>
      <c r="I19650" s="78"/>
      <c r="J19650" s="78"/>
    </row>
    <row r="19651" spans="1:10" ht="13.25" customHeight="1" x14ac:dyDescent="0.35">
      <c r="A19651" s="21" t="s">
        <v>2119</v>
      </c>
      <c r="B19651" s="25">
        <v>43711</v>
      </c>
      <c r="C19651" s="69" t="s">
        <v>1015</v>
      </c>
      <c r="D19651" s="69" t="s">
        <v>1419</v>
      </c>
      <c r="E19651" s="26">
        <v>5600</v>
      </c>
      <c r="G19651" s="69" t="s">
        <v>5698</v>
      </c>
      <c r="H19651" s="78"/>
      <c r="I19651" s="78"/>
      <c r="J19651" s="78"/>
    </row>
    <row r="19652" spans="1:10" ht="13.25" customHeight="1" x14ac:dyDescent="0.35">
      <c r="A19652" s="21" t="s">
        <v>2119</v>
      </c>
      <c r="B19652" s="25">
        <v>43711</v>
      </c>
      <c r="C19652" s="69" t="s">
        <v>1015</v>
      </c>
      <c r="D19652" s="69" t="s">
        <v>3504</v>
      </c>
      <c r="E19652" s="26">
        <v>2600</v>
      </c>
      <c r="G19652" s="69" t="s">
        <v>6508</v>
      </c>
      <c r="H19652" s="78"/>
      <c r="I19652" s="78"/>
      <c r="J19652" s="78"/>
    </row>
    <row r="19653" spans="1:10" ht="13.25" customHeight="1" x14ac:dyDescent="0.35">
      <c r="A19653" s="21" t="s">
        <v>2119</v>
      </c>
      <c r="B19653" s="77">
        <v>43711</v>
      </c>
      <c r="C19653" s="78" t="s">
        <v>1230</v>
      </c>
      <c r="D19653" s="78" t="s">
        <v>6748</v>
      </c>
      <c r="E19653" s="78"/>
      <c r="F19653" s="79">
        <v>869.26</v>
      </c>
      <c r="G19653" s="78" t="s">
        <v>5698</v>
      </c>
    </row>
    <row r="19654" spans="1:10" ht="13.25" customHeight="1" x14ac:dyDescent="0.35">
      <c r="A19654" s="21" t="s">
        <v>2119</v>
      </c>
      <c r="B19654" s="77">
        <v>43711</v>
      </c>
      <c r="C19654" s="78" t="s">
        <v>1230</v>
      </c>
      <c r="D19654" s="78" t="s">
        <v>6749</v>
      </c>
      <c r="E19654" s="78"/>
      <c r="F19654" s="79">
        <v>27.97</v>
      </c>
      <c r="G19654" s="78" t="s">
        <v>5698</v>
      </c>
    </row>
    <row r="19655" spans="1:10" ht="13.25" customHeight="1" x14ac:dyDescent="0.35">
      <c r="A19655" s="21" t="s">
        <v>2119</v>
      </c>
      <c r="B19655" s="25">
        <v>43712</v>
      </c>
      <c r="C19655" s="69" t="s">
        <v>1230</v>
      </c>
      <c r="D19655" s="69" t="s">
        <v>216</v>
      </c>
      <c r="F19655" s="26">
        <v>112</v>
      </c>
      <c r="G19655" s="69" t="s">
        <v>6596</v>
      </c>
      <c r="H19655" s="78"/>
      <c r="I19655" s="78"/>
      <c r="J19655" s="78"/>
    </row>
    <row r="19656" spans="1:10" ht="13.25" customHeight="1" x14ac:dyDescent="0.35">
      <c r="A19656" s="21" t="s">
        <v>2119</v>
      </c>
      <c r="B19656" s="77">
        <v>43712</v>
      </c>
      <c r="C19656" s="78" t="s">
        <v>1230</v>
      </c>
      <c r="D19656" s="78" t="s">
        <v>6750</v>
      </c>
      <c r="E19656" s="78"/>
      <c r="F19656" s="79">
        <v>928.03</v>
      </c>
      <c r="G19656" s="78" t="s">
        <v>6361</v>
      </c>
      <c r="H19656" s="78"/>
      <c r="I19656" s="78"/>
      <c r="J19656" s="78"/>
    </row>
    <row r="19657" spans="1:10" ht="13.25" customHeight="1" x14ac:dyDescent="0.35">
      <c r="A19657" s="21" t="s">
        <v>2119</v>
      </c>
      <c r="B19657" s="77">
        <v>43712</v>
      </c>
      <c r="C19657" s="78" t="s">
        <v>1230</v>
      </c>
      <c r="D19657" s="78" t="s">
        <v>6751</v>
      </c>
      <c r="E19657" s="78"/>
      <c r="F19657" s="79">
        <v>519.03</v>
      </c>
      <c r="G19657" s="78" t="s">
        <v>6508</v>
      </c>
      <c r="H19657" s="78"/>
      <c r="I19657" s="78"/>
      <c r="J19657" s="78"/>
    </row>
    <row r="19658" spans="1:10" ht="13.25" customHeight="1" x14ac:dyDescent="0.35">
      <c r="A19658" s="21" t="s">
        <v>2119</v>
      </c>
      <c r="B19658" s="77">
        <v>43712</v>
      </c>
      <c r="C19658" s="78" t="s">
        <v>1230</v>
      </c>
      <c r="D19658" s="78" t="s">
        <v>6752</v>
      </c>
      <c r="E19658" s="78"/>
      <c r="F19658" s="79">
        <v>130.32</v>
      </c>
      <c r="G19658" s="78" t="s">
        <v>5698</v>
      </c>
      <c r="H19658" s="78"/>
      <c r="I19658" s="78"/>
      <c r="J19658" s="78"/>
    </row>
    <row r="19659" spans="1:10" ht="13.25" customHeight="1" x14ac:dyDescent="0.35">
      <c r="A19659" s="21" t="s">
        <v>2119</v>
      </c>
      <c r="B19659" s="77">
        <v>43712</v>
      </c>
      <c r="C19659" s="78" t="s">
        <v>1230</v>
      </c>
      <c r="D19659" s="78" t="s">
        <v>6753</v>
      </c>
      <c r="E19659" s="78"/>
      <c r="F19659" s="79">
        <v>366.05</v>
      </c>
      <c r="G19659" s="78" t="s">
        <v>6508</v>
      </c>
      <c r="H19659" s="78"/>
      <c r="I19659" s="78"/>
      <c r="J19659" s="78"/>
    </row>
    <row r="19660" spans="1:10" ht="13.25" customHeight="1" x14ac:dyDescent="0.35">
      <c r="A19660" s="21" t="s">
        <v>2119</v>
      </c>
      <c r="B19660" s="77">
        <v>43712</v>
      </c>
      <c r="C19660" s="78" t="s">
        <v>1230</v>
      </c>
      <c r="D19660" s="78" t="s">
        <v>6754</v>
      </c>
      <c r="E19660" s="78"/>
      <c r="F19660" s="79">
        <v>730.97</v>
      </c>
      <c r="G19660" s="78" t="s">
        <v>6361</v>
      </c>
      <c r="H19660" s="78"/>
      <c r="I19660" s="78"/>
      <c r="J19660" s="78"/>
    </row>
    <row r="19661" spans="1:10" ht="13.25" customHeight="1" x14ac:dyDescent="0.35">
      <c r="A19661" s="21" t="s">
        <v>2119</v>
      </c>
      <c r="B19661" s="77">
        <v>43712</v>
      </c>
      <c r="C19661" s="78" t="s">
        <v>1230</v>
      </c>
      <c r="D19661" s="78" t="s">
        <v>6755</v>
      </c>
      <c r="E19661" s="78"/>
      <c r="F19661" s="79">
        <v>1589.97</v>
      </c>
      <c r="G19661" s="78" t="s">
        <v>6508</v>
      </c>
      <c r="H19661" s="78"/>
      <c r="I19661" s="78"/>
      <c r="J19661" s="78"/>
    </row>
    <row r="19662" spans="1:10" ht="13.25" customHeight="1" x14ac:dyDescent="0.35">
      <c r="A19662" s="21" t="s">
        <v>2119</v>
      </c>
      <c r="B19662" s="25">
        <v>43713</v>
      </c>
      <c r="C19662" s="69" t="s">
        <v>1015</v>
      </c>
      <c r="D19662" s="69" t="s">
        <v>4563</v>
      </c>
      <c r="E19662" s="26">
        <v>2050</v>
      </c>
      <c r="G19662" s="69" t="s">
        <v>6361</v>
      </c>
      <c r="H19662" s="78"/>
      <c r="I19662" s="78"/>
      <c r="J19662" s="78"/>
    </row>
    <row r="19663" spans="1:10" ht="13.25" customHeight="1" x14ac:dyDescent="0.35">
      <c r="A19663" s="21" t="s">
        <v>2119</v>
      </c>
      <c r="B19663" s="25">
        <v>43713</v>
      </c>
      <c r="C19663" s="69" t="s">
        <v>1015</v>
      </c>
      <c r="D19663" s="69" t="s">
        <v>2675</v>
      </c>
      <c r="E19663" s="26">
        <v>3000</v>
      </c>
      <c r="G19663" s="69" t="s">
        <v>6361</v>
      </c>
      <c r="H19663" s="78"/>
      <c r="I19663" s="78"/>
      <c r="J19663" s="78"/>
    </row>
    <row r="19664" spans="1:10" ht="13.25" customHeight="1" x14ac:dyDescent="0.35">
      <c r="A19664" s="21" t="s">
        <v>2119</v>
      </c>
      <c r="B19664" s="77">
        <v>43713</v>
      </c>
      <c r="C19664" s="78" t="s">
        <v>1230</v>
      </c>
      <c r="D19664" s="78" t="s">
        <v>6756</v>
      </c>
      <c r="E19664" s="78"/>
      <c r="F19664" s="79">
        <v>490.24</v>
      </c>
      <c r="G19664" s="78" t="s">
        <v>5705</v>
      </c>
      <c r="H19664" s="78"/>
      <c r="I19664" s="78"/>
      <c r="J19664" s="78"/>
    </row>
    <row r="19665" spans="1:10" ht="13.25" customHeight="1" x14ac:dyDescent="0.35">
      <c r="A19665" s="21" t="s">
        <v>2119</v>
      </c>
      <c r="B19665" s="77">
        <v>43713</v>
      </c>
      <c r="C19665" s="78" t="s">
        <v>6</v>
      </c>
      <c r="D19665" s="78" t="s">
        <v>6757</v>
      </c>
      <c r="E19665" s="78"/>
      <c r="F19665" s="79">
        <v>312.79000000000002</v>
      </c>
      <c r="G19665" s="78" t="s">
        <v>6596</v>
      </c>
      <c r="H19665" s="78"/>
      <c r="I19665" s="78"/>
      <c r="J19665" s="78"/>
    </row>
    <row r="19666" spans="1:10" ht="13.25" customHeight="1" x14ac:dyDescent="0.35">
      <c r="A19666" s="21" t="s">
        <v>2119</v>
      </c>
      <c r="B19666" s="77">
        <v>43713</v>
      </c>
      <c r="C19666" s="78" t="s">
        <v>6</v>
      </c>
      <c r="D19666" s="78" t="s">
        <v>6758</v>
      </c>
      <c r="E19666" s="78"/>
      <c r="F19666" s="79">
        <v>201.66</v>
      </c>
      <c r="G19666" s="78" t="s">
        <v>6596</v>
      </c>
    </row>
    <row r="19667" spans="1:10" ht="13.25" customHeight="1" x14ac:dyDescent="0.35">
      <c r="A19667" s="21" t="s">
        <v>2119</v>
      </c>
      <c r="B19667" s="77">
        <v>43713</v>
      </c>
      <c r="C19667" s="78" t="s">
        <v>1230</v>
      </c>
      <c r="D19667" s="78" t="s">
        <v>6759</v>
      </c>
      <c r="E19667" s="78"/>
      <c r="F19667" s="79">
        <v>131</v>
      </c>
      <c r="G19667" s="78" t="s">
        <v>5698</v>
      </c>
      <c r="H19667" s="78"/>
      <c r="I19667" s="78"/>
      <c r="J19667" s="78"/>
    </row>
    <row r="19668" spans="1:10" ht="13.25" customHeight="1" x14ac:dyDescent="0.35">
      <c r="A19668" s="21" t="s">
        <v>2119</v>
      </c>
      <c r="B19668" s="77">
        <v>43713</v>
      </c>
      <c r="C19668" s="78" t="s">
        <v>6</v>
      </c>
      <c r="D19668" s="78" t="s">
        <v>6760</v>
      </c>
      <c r="E19668" s="78"/>
      <c r="F19668" s="79">
        <v>130.16</v>
      </c>
      <c r="G19668" s="78" t="s">
        <v>6596</v>
      </c>
      <c r="H19668" s="78"/>
      <c r="I19668" s="78"/>
      <c r="J19668" s="78"/>
    </row>
    <row r="19669" spans="1:10" ht="13.25" customHeight="1" x14ac:dyDescent="0.35">
      <c r="A19669" s="21" t="s">
        <v>2119</v>
      </c>
      <c r="B19669" s="77">
        <v>43713</v>
      </c>
      <c r="C19669" s="78" t="s">
        <v>1230</v>
      </c>
      <c r="D19669" s="78" t="s">
        <v>6761</v>
      </c>
      <c r="E19669" s="78"/>
      <c r="F19669" s="79">
        <v>-722.3</v>
      </c>
      <c r="G19669" s="78" t="s">
        <v>6508</v>
      </c>
      <c r="H19669" s="78"/>
      <c r="I19669" s="78"/>
      <c r="J19669" s="78"/>
    </row>
    <row r="19670" spans="1:10" ht="13.25" customHeight="1" x14ac:dyDescent="0.35">
      <c r="A19670" s="21" t="s">
        <v>2119</v>
      </c>
      <c r="B19670" s="77">
        <v>43713</v>
      </c>
      <c r="C19670" s="78" t="s">
        <v>1230</v>
      </c>
      <c r="D19670" s="78" t="s">
        <v>6762</v>
      </c>
      <c r="E19670" s="78"/>
      <c r="F19670" s="79">
        <v>736.68</v>
      </c>
      <c r="G19670" s="78" t="s">
        <v>5698</v>
      </c>
      <c r="H19670" s="78"/>
      <c r="I19670" s="78"/>
      <c r="J19670" s="78"/>
    </row>
    <row r="19671" spans="1:10" ht="13.25" customHeight="1" x14ac:dyDescent="0.35">
      <c r="A19671" s="21" t="s">
        <v>2119</v>
      </c>
      <c r="B19671" s="77">
        <v>43713</v>
      </c>
      <c r="C19671" s="78" t="s">
        <v>1230</v>
      </c>
      <c r="D19671" s="78" t="s">
        <v>6712</v>
      </c>
      <c r="E19671" s="78"/>
      <c r="F19671" s="79">
        <v>-36.19</v>
      </c>
      <c r="G19671" s="78" t="s">
        <v>6361</v>
      </c>
      <c r="H19671" s="78"/>
      <c r="I19671" s="78"/>
      <c r="J19671" s="78"/>
    </row>
    <row r="19672" spans="1:10" ht="13.25" customHeight="1" x14ac:dyDescent="0.35">
      <c r="A19672" s="21" t="s">
        <v>2119</v>
      </c>
      <c r="B19672" s="77">
        <v>43713</v>
      </c>
      <c r="C19672" s="78" t="s">
        <v>1230</v>
      </c>
      <c r="D19672" s="78" t="s">
        <v>6763</v>
      </c>
      <c r="E19672" s="78"/>
      <c r="F19672" s="79">
        <v>194.16</v>
      </c>
      <c r="G19672" s="78" t="s">
        <v>5698</v>
      </c>
      <c r="H19672" s="78"/>
      <c r="I19672" s="78"/>
      <c r="J19672" s="78"/>
    </row>
    <row r="19673" spans="1:10" ht="13.25" customHeight="1" x14ac:dyDescent="0.35">
      <c r="A19673" s="21" t="s">
        <v>2119</v>
      </c>
      <c r="B19673" s="77">
        <v>43713</v>
      </c>
      <c r="C19673" s="78" t="s">
        <v>6</v>
      </c>
      <c r="D19673" s="78" t="s">
        <v>6764</v>
      </c>
      <c r="E19673" s="78"/>
      <c r="F19673" s="79">
        <v>166.89</v>
      </c>
      <c r="G19673" s="78" t="s">
        <v>6600</v>
      </c>
      <c r="H19673" s="78"/>
      <c r="I19673" s="78"/>
      <c r="J19673" s="78"/>
    </row>
    <row r="19674" spans="1:10" ht="13.25" customHeight="1" x14ac:dyDescent="0.35">
      <c r="A19674" s="21" t="s">
        <v>2119</v>
      </c>
      <c r="B19674" s="77">
        <v>43713</v>
      </c>
      <c r="C19674" s="78" t="s">
        <v>6</v>
      </c>
      <c r="D19674" s="78" t="s">
        <v>6765</v>
      </c>
      <c r="E19674" s="78"/>
      <c r="F19674" s="79">
        <v>52.5</v>
      </c>
      <c r="G19674" s="78" t="s">
        <v>4332</v>
      </c>
      <c r="H19674" s="78"/>
      <c r="I19674" s="78"/>
      <c r="J19674" s="78"/>
    </row>
    <row r="19675" spans="1:10" ht="13.25" customHeight="1" x14ac:dyDescent="0.35">
      <c r="A19675" s="21" t="s">
        <v>2119</v>
      </c>
      <c r="B19675" s="25">
        <v>43714</v>
      </c>
      <c r="C19675" s="69" t="s">
        <v>1230</v>
      </c>
      <c r="D19675" s="69" t="s">
        <v>1112</v>
      </c>
      <c r="F19675" s="26">
        <v>123.99</v>
      </c>
      <c r="G19675" s="69" t="s">
        <v>6534</v>
      </c>
      <c r="H19675" s="78"/>
      <c r="I19675" s="78"/>
      <c r="J19675" s="78"/>
    </row>
    <row r="19676" spans="1:10" ht="13.25" customHeight="1" x14ac:dyDescent="0.35">
      <c r="A19676" s="21" t="s">
        <v>2119</v>
      </c>
      <c r="B19676" s="77">
        <v>43714</v>
      </c>
      <c r="C19676" s="78" t="s">
        <v>1230</v>
      </c>
      <c r="D19676" s="78" t="s">
        <v>6766</v>
      </c>
      <c r="E19676" s="78"/>
      <c r="F19676" s="79">
        <v>140.9</v>
      </c>
      <c r="G19676" s="78" t="s">
        <v>5705</v>
      </c>
      <c r="H19676" s="78"/>
      <c r="I19676" s="78"/>
      <c r="J19676" s="78"/>
    </row>
    <row r="19677" spans="1:10" ht="13.25" customHeight="1" x14ac:dyDescent="0.35">
      <c r="A19677" s="21" t="s">
        <v>2119</v>
      </c>
      <c r="B19677" s="77">
        <v>43714</v>
      </c>
      <c r="C19677" s="78" t="s">
        <v>6</v>
      </c>
      <c r="D19677" s="78" t="s">
        <v>6767</v>
      </c>
      <c r="E19677" s="78"/>
      <c r="F19677" s="79">
        <v>32.65</v>
      </c>
      <c r="G19677" s="78" t="s">
        <v>5705</v>
      </c>
      <c r="H19677" s="78"/>
      <c r="I19677" s="78"/>
      <c r="J19677" s="78"/>
    </row>
    <row r="19678" spans="1:10" ht="13.25" customHeight="1" x14ac:dyDescent="0.35">
      <c r="A19678" s="21" t="s">
        <v>2119</v>
      </c>
      <c r="B19678" s="77">
        <v>43714</v>
      </c>
      <c r="C19678" s="78" t="s">
        <v>6</v>
      </c>
      <c r="D19678" s="78" t="s">
        <v>6768</v>
      </c>
      <c r="E19678" s="78"/>
      <c r="F19678" s="79">
        <v>83.8</v>
      </c>
      <c r="G19678" s="78" t="s">
        <v>6600</v>
      </c>
      <c r="H19678" s="78"/>
      <c r="I19678" s="78"/>
      <c r="J19678" s="78"/>
    </row>
    <row r="19679" spans="1:10" ht="13.25" customHeight="1" x14ac:dyDescent="0.35">
      <c r="A19679" s="21" t="s">
        <v>2119</v>
      </c>
      <c r="B19679" s="77">
        <v>43714</v>
      </c>
      <c r="C19679" s="78" t="s">
        <v>1230</v>
      </c>
      <c r="D19679" s="78" t="s">
        <v>6769</v>
      </c>
      <c r="E19679" s="78"/>
      <c r="F19679" s="79">
        <v>486.12</v>
      </c>
      <c r="G19679" s="78" t="s">
        <v>6361</v>
      </c>
    </row>
    <row r="19680" spans="1:10" ht="13.25" customHeight="1" x14ac:dyDescent="0.35">
      <c r="A19680" s="21" t="s">
        <v>2119</v>
      </c>
      <c r="B19680" s="77">
        <v>43714</v>
      </c>
      <c r="C19680" s="78" t="s">
        <v>1230</v>
      </c>
      <c r="D19680" s="78" t="s">
        <v>6770</v>
      </c>
      <c r="E19680" s="78"/>
      <c r="F19680" s="79">
        <v>1154.08</v>
      </c>
      <c r="G19680" s="78" t="s">
        <v>6508</v>
      </c>
    </row>
    <row r="19681" spans="1:10" ht="13.25" customHeight="1" x14ac:dyDescent="0.35">
      <c r="A19681" s="21" t="s">
        <v>2119</v>
      </c>
      <c r="B19681" s="77">
        <v>43714</v>
      </c>
      <c r="C19681" s="78" t="s">
        <v>1230</v>
      </c>
      <c r="D19681" s="78" t="s">
        <v>6771</v>
      </c>
      <c r="E19681" s="78"/>
      <c r="F19681" s="79">
        <v>160.82</v>
      </c>
      <c r="G19681" s="78" t="s">
        <v>6345</v>
      </c>
    </row>
    <row r="19682" spans="1:10" ht="13.25" customHeight="1" x14ac:dyDescent="0.35">
      <c r="A19682" s="21" t="s">
        <v>2119</v>
      </c>
      <c r="B19682" s="77">
        <v>43714</v>
      </c>
      <c r="C19682" s="78" t="s">
        <v>1230</v>
      </c>
      <c r="D19682" s="78" t="s">
        <v>6772</v>
      </c>
      <c r="E19682" s="78"/>
      <c r="F19682" s="79">
        <v>152.05000000000001</v>
      </c>
      <c r="G19682" s="78" t="s">
        <v>5698</v>
      </c>
    </row>
    <row r="19683" spans="1:10" ht="13.25" customHeight="1" x14ac:dyDescent="0.35">
      <c r="A19683" s="21" t="s">
        <v>2119</v>
      </c>
      <c r="B19683" s="77">
        <v>43715</v>
      </c>
      <c r="C19683" s="78" t="s">
        <v>1230</v>
      </c>
      <c r="D19683" s="78" t="s">
        <v>6773</v>
      </c>
      <c r="E19683" s="78"/>
      <c r="F19683" s="79">
        <v>993.26</v>
      </c>
      <c r="G19683" s="78" t="s">
        <v>6361</v>
      </c>
    </row>
    <row r="19684" spans="1:10" ht="13.25" customHeight="1" x14ac:dyDescent="0.35">
      <c r="A19684" s="21" t="s">
        <v>2119</v>
      </c>
      <c r="B19684" s="77">
        <v>43715</v>
      </c>
      <c r="C19684" s="78" t="s">
        <v>1230</v>
      </c>
      <c r="D19684" s="78" t="s">
        <v>6774</v>
      </c>
      <c r="E19684" s="78"/>
      <c r="F19684" s="79">
        <v>169.5</v>
      </c>
      <c r="G19684" s="78" t="s">
        <v>6596</v>
      </c>
    </row>
    <row r="19685" spans="1:10" ht="13.25" customHeight="1" x14ac:dyDescent="0.35">
      <c r="A19685" s="21" t="s">
        <v>2119</v>
      </c>
      <c r="B19685" s="77">
        <v>43715</v>
      </c>
      <c r="C19685" s="78" t="s">
        <v>1230</v>
      </c>
      <c r="D19685" s="78" t="s">
        <v>6775</v>
      </c>
      <c r="E19685" s="78"/>
      <c r="F19685" s="79">
        <v>353.92</v>
      </c>
      <c r="G19685" s="78" t="s">
        <v>6508</v>
      </c>
    </row>
    <row r="19686" spans="1:10" ht="13.25" customHeight="1" x14ac:dyDescent="0.35">
      <c r="A19686" s="21" t="s">
        <v>2119</v>
      </c>
      <c r="B19686" s="77">
        <v>43715</v>
      </c>
      <c r="C19686" s="78" t="s">
        <v>1230</v>
      </c>
      <c r="D19686" s="78" t="s">
        <v>6776</v>
      </c>
      <c r="E19686" s="78"/>
      <c r="F19686" s="79">
        <v>213.16</v>
      </c>
      <c r="G19686" s="78" t="s">
        <v>5698</v>
      </c>
    </row>
    <row r="19687" spans="1:10" ht="13.25" customHeight="1" x14ac:dyDescent="0.35">
      <c r="A19687" s="21" t="s">
        <v>2119</v>
      </c>
      <c r="B19687" s="77">
        <v>43715</v>
      </c>
      <c r="C19687" s="78" t="s">
        <v>1230</v>
      </c>
      <c r="D19687" s="78" t="s">
        <v>6777</v>
      </c>
      <c r="E19687" s="78"/>
      <c r="F19687" s="79">
        <v>-121.33</v>
      </c>
      <c r="G19687" s="78" t="s">
        <v>6508</v>
      </c>
    </row>
    <row r="19688" spans="1:10" ht="13.25" customHeight="1" x14ac:dyDescent="0.35">
      <c r="A19688" s="21" t="s">
        <v>2119</v>
      </c>
      <c r="B19688" s="25">
        <v>43717</v>
      </c>
      <c r="C19688" s="69" t="s">
        <v>1015</v>
      </c>
      <c r="D19688" s="69" t="s">
        <v>40</v>
      </c>
      <c r="E19688" s="26">
        <v>5105</v>
      </c>
      <c r="G19688" s="69" t="s">
        <v>6361</v>
      </c>
      <c r="H19688" s="78"/>
      <c r="I19688" s="78"/>
      <c r="J19688" s="78"/>
    </row>
    <row r="19689" spans="1:10" ht="13.25" customHeight="1" x14ac:dyDescent="0.35">
      <c r="A19689" s="21" t="s">
        <v>2119</v>
      </c>
      <c r="B19689" s="25">
        <v>43717</v>
      </c>
      <c r="C19689" s="69" t="s">
        <v>1015</v>
      </c>
      <c r="D19689" s="69" t="s">
        <v>40</v>
      </c>
      <c r="E19689" s="26">
        <v>3070</v>
      </c>
      <c r="G19689" s="69" t="s">
        <v>6508</v>
      </c>
      <c r="H19689" s="78"/>
      <c r="I19689" s="78"/>
      <c r="J19689" s="78"/>
    </row>
    <row r="19690" spans="1:10" ht="13.25" customHeight="1" x14ac:dyDescent="0.35">
      <c r="A19690" s="21" t="s">
        <v>2119</v>
      </c>
      <c r="B19690" s="25">
        <v>43717</v>
      </c>
      <c r="C19690" s="69" t="s">
        <v>1015</v>
      </c>
      <c r="D19690" s="69" t="s">
        <v>1419</v>
      </c>
      <c r="E19690" s="26">
        <v>5000</v>
      </c>
      <c r="G19690" s="69" t="s">
        <v>5698</v>
      </c>
      <c r="H19690" s="78"/>
      <c r="I19690" s="78"/>
      <c r="J19690" s="78"/>
    </row>
    <row r="19691" spans="1:10" x14ac:dyDescent="0.25">
      <c r="A19691" s="21" t="s">
        <v>2119</v>
      </c>
      <c r="B19691" s="25">
        <v>43717</v>
      </c>
      <c r="C19691" s="69" t="s">
        <v>1015</v>
      </c>
      <c r="D19691" s="69" t="s">
        <v>553</v>
      </c>
      <c r="E19691" s="26">
        <v>1360</v>
      </c>
      <c r="G19691" s="69" t="s">
        <v>6534</v>
      </c>
    </row>
    <row r="19692" spans="1:10" ht="13.25" customHeight="1" x14ac:dyDescent="0.35">
      <c r="A19692" s="21" t="s">
        <v>2119</v>
      </c>
      <c r="B19692" s="25">
        <v>43717</v>
      </c>
      <c r="C19692" s="69" t="s">
        <v>1015</v>
      </c>
      <c r="D19692" s="69" t="s">
        <v>553</v>
      </c>
      <c r="E19692" s="26">
        <v>1360</v>
      </c>
      <c r="G19692" s="69" t="s">
        <v>6361</v>
      </c>
      <c r="H19692" s="78"/>
      <c r="I19692" s="78"/>
      <c r="J19692" s="78"/>
    </row>
    <row r="19693" spans="1:10" ht="13.25" customHeight="1" x14ac:dyDescent="0.35">
      <c r="A19693" s="21" t="s">
        <v>2119</v>
      </c>
      <c r="B19693" s="25">
        <v>43717</v>
      </c>
      <c r="C19693" s="69" t="s">
        <v>1015</v>
      </c>
      <c r="D19693" s="69" t="s">
        <v>4739</v>
      </c>
      <c r="E19693" s="26">
        <v>800</v>
      </c>
      <c r="G19693" s="69" t="s">
        <v>6534</v>
      </c>
      <c r="H19693" s="78"/>
      <c r="I19693" s="78"/>
      <c r="J19693" s="78"/>
    </row>
    <row r="19694" spans="1:10" ht="13.25" customHeight="1" x14ac:dyDescent="0.35">
      <c r="A19694" s="21" t="s">
        <v>2119</v>
      </c>
      <c r="B19694" s="25">
        <v>43717</v>
      </c>
      <c r="C19694" s="69" t="s">
        <v>21</v>
      </c>
      <c r="D19694" s="69" t="s">
        <v>1018</v>
      </c>
      <c r="E19694" s="26">
        <v>298.76</v>
      </c>
      <c r="G19694" s="69" t="s">
        <v>2734</v>
      </c>
      <c r="H19694" s="78"/>
      <c r="I19694" s="78"/>
      <c r="J19694" s="78"/>
    </row>
    <row r="19695" spans="1:10" ht="13.25" customHeight="1" x14ac:dyDescent="0.35">
      <c r="A19695" s="21" t="s">
        <v>2119</v>
      </c>
      <c r="B19695" s="25">
        <v>43717</v>
      </c>
      <c r="C19695" s="69" t="s">
        <v>21</v>
      </c>
      <c r="D19695" s="69" t="s">
        <v>40</v>
      </c>
      <c r="E19695" s="26">
        <v>1260</v>
      </c>
      <c r="G19695" s="69" t="s">
        <v>5705</v>
      </c>
      <c r="H19695" s="78"/>
      <c r="I19695" s="78"/>
      <c r="J19695" s="78"/>
    </row>
    <row r="19696" spans="1:10" ht="13.25" customHeight="1" x14ac:dyDescent="0.35">
      <c r="A19696" s="21" t="s">
        <v>2119</v>
      </c>
      <c r="B19696" s="25">
        <v>43717</v>
      </c>
      <c r="C19696" s="69" t="s">
        <v>21</v>
      </c>
      <c r="D19696" s="69" t="s">
        <v>40</v>
      </c>
      <c r="E19696" s="26">
        <v>560</v>
      </c>
      <c r="G19696" s="69" t="s">
        <v>6600</v>
      </c>
      <c r="H19696" s="78"/>
      <c r="I19696" s="78"/>
      <c r="J19696" s="78"/>
    </row>
    <row r="19697" spans="1:10" ht="13.25" customHeight="1" x14ac:dyDescent="0.35">
      <c r="A19697" s="21" t="s">
        <v>2119</v>
      </c>
      <c r="B19697" s="77">
        <v>43717</v>
      </c>
      <c r="C19697" s="78" t="s">
        <v>1230</v>
      </c>
      <c r="D19697" s="78" t="s">
        <v>6778</v>
      </c>
      <c r="E19697" s="78"/>
      <c r="F19697" s="79">
        <v>141.15</v>
      </c>
      <c r="G19697" s="78" t="s">
        <v>5698</v>
      </c>
      <c r="H19697" s="78"/>
      <c r="I19697" s="78"/>
      <c r="J19697" s="78"/>
    </row>
    <row r="19698" spans="1:10" ht="13.25" customHeight="1" x14ac:dyDescent="0.35">
      <c r="A19698" s="21" t="s">
        <v>2119</v>
      </c>
      <c r="B19698" s="77">
        <v>43717</v>
      </c>
      <c r="C19698" s="78" t="s">
        <v>6</v>
      </c>
      <c r="D19698" s="78" t="s">
        <v>6779</v>
      </c>
      <c r="E19698" s="78"/>
      <c r="F19698" s="79">
        <v>694.03</v>
      </c>
      <c r="G19698" s="78" t="s">
        <v>6596</v>
      </c>
      <c r="H19698" s="78"/>
      <c r="I19698" s="78"/>
      <c r="J19698" s="78"/>
    </row>
    <row r="19699" spans="1:10" ht="13.25" customHeight="1" x14ac:dyDescent="0.35">
      <c r="A19699" s="21" t="s">
        <v>2119</v>
      </c>
      <c r="B19699" s="77">
        <v>43717</v>
      </c>
      <c r="C19699" s="78" t="s">
        <v>1230</v>
      </c>
      <c r="D19699" s="78" t="s">
        <v>6780</v>
      </c>
      <c r="E19699" s="78"/>
      <c r="F19699" s="79">
        <v>1410.28</v>
      </c>
      <c r="G19699" s="78" t="s">
        <v>6361</v>
      </c>
      <c r="H19699" s="78"/>
      <c r="I19699" s="78"/>
      <c r="J19699" s="78"/>
    </row>
    <row r="19700" spans="1:10" x14ac:dyDescent="0.25">
      <c r="A19700" s="21" t="s">
        <v>2119</v>
      </c>
      <c r="B19700" s="25">
        <v>43718</v>
      </c>
      <c r="C19700" s="69" t="s">
        <v>1015</v>
      </c>
      <c r="D19700" s="69" t="s">
        <v>1419</v>
      </c>
      <c r="E19700" s="26">
        <v>5500</v>
      </c>
      <c r="G19700" s="69" t="s">
        <v>6131</v>
      </c>
    </row>
    <row r="19701" spans="1:10" ht="13.25" customHeight="1" x14ac:dyDescent="0.35">
      <c r="A19701" s="21" t="s">
        <v>2119</v>
      </c>
      <c r="B19701" s="77">
        <v>43718</v>
      </c>
      <c r="C19701" s="78" t="s">
        <v>1230</v>
      </c>
      <c r="D19701" s="78" t="s">
        <v>6781</v>
      </c>
      <c r="E19701" s="78"/>
      <c r="F19701" s="79">
        <v>699.01</v>
      </c>
      <c r="G19701" s="78" t="s">
        <v>6361</v>
      </c>
      <c r="H19701" s="78"/>
      <c r="I19701" s="78"/>
      <c r="J19701" s="78"/>
    </row>
    <row r="19702" spans="1:10" ht="13.25" customHeight="1" x14ac:dyDescent="0.35">
      <c r="A19702" s="21" t="s">
        <v>2119</v>
      </c>
      <c r="B19702" s="77">
        <v>43719</v>
      </c>
      <c r="C19702" s="78" t="s">
        <v>1230</v>
      </c>
      <c r="D19702" s="78" t="s">
        <v>6782</v>
      </c>
      <c r="E19702" s="78"/>
      <c r="F19702" s="79">
        <v>469.35</v>
      </c>
      <c r="G19702" s="78" t="s">
        <v>6361</v>
      </c>
      <c r="H19702" s="78"/>
      <c r="I19702" s="78"/>
      <c r="J19702" s="78"/>
    </row>
    <row r="19703" spans="1:10" ht="13.25" customHeight="1" x14ac:dyDescent="0.35">
      <c r="A19703" s="21" t="s">
        <v>2119</v>
      </c>
      <c r="B19703" s="77">
        <v>43719</v>
      </c>
      <c r="C19703" s="78" t="s">
        <v>1230</v>
      </c>
      <c r="D19703" s="78" t="s">
        <v>6783</v>
      </c>
      <c r="E19703" s="78"/>
      <c r="F19703" s="79">
        <v>476.01</v>
      </c>
      <c r="G19703" s="78" t="s">
        <v>5698</v>
      </c>
      <c r="H19703" s="78"/>
      <c r="I19703" s="78"/>
      <c r="J19703" s="78"/>
    </row>
    <row r="19704" spans="1:10" ht="13.25" customHeight="1" x14ac:dyDescent="0.35">
      <c r="A19704" s="21" t="s">
        <v>2119</v>
      </c>
      <c r="B19704" s="77">
        <v>43719</v>
      </c>
      <c r="C19704" s="78" t="s">
        <v>6</v>
      </c>
      <c r="D19704" s="78" t="s">
        <v>6784</v>
      </c>
      <c r="E19704" s="78"/>
      <c r="F19704" s="79">
        <v>1267.22</v>
      </c>
      <c r="G19704" s="78" t="s">
        <v>6596</v>
      </c>
      <c r="H19704" s="78"/>
      <c r="I19704" s="78"/>
      <c r="J19704" s="78"/>
    </row>
    <row r="19705" spans="1:10" ht="13.25" customHeight="1" x14ac:dyDescent="0.35">
      <c r="A19705" s="21" t="s">
        <v>2119</v>
      </c>
      <c r="B19705" s="77">
        <v>43719</v>
      </c>
      <c r="C19705" s="78" t="s">
        <v>1230</v>
      </c>
      <c r="D19705" s="78" t="s">
        <v>6785</v>
      </c>
      <c r="E19705" s="78"/>
      <c r="F19705" s="79">
        <v>303.35000000000002</v>
      </c>
      <c r="G19705" s="78" t="s">
        <v>5698</v>
      </c>
      <c r="H19705" s="78"/>
      <c r="I19705" s="78"/>
      <c r="J19705" s="78"/>
    </row>
    <row r="19706" spans="1:10" ht="13.25" customHeight="1" x14ac:dyDescent="0.35">
      <c r="A19706" s="21" t="s">
        <v>2119</v>
      </c>
      <c r="B19706" s="77">
        <v>43719</v>
      </c>
      <c r="C19706" s="78" t="s">
        <v>1230</v>
      </c>
      <c r="D19706" s="78" t="s">
        <v>6786</v>
      </c>
      <c r="E19706" s="78"/>
      <c r="F19706" s="79">
        <v>2540.11</v>
      </c>
      <c r="G19706" s="78" t="s">
        <v>6508</v>
      </c>
      <c r="H19706" s="78"/>
      <c r="I19706" s="78"/>
      <c r="J19706" s="78"/>
    </row>
    <row r="19707" spans="1:10" ht="13.25" customHeight="1" x14ac:dyDescent="0.35">
      <c r="A19707" s="21" t="s">
        <v>2119</v>
      </c>
      <c r="B19707" s="77">
        <v>43719</v>
      </c>
      <c r="C19707" s="78" t="s">
        <v>1230</v>
      </c>
      <c r="D19707" s="78" t="s">
        <v>6737</v>
      </c>
      <c r="E19707" s="78"/>
      <c r="F19707" s="79">
        <v>-70.55</v>
      </c>
      <c r="G19707" s="78" t="s">
        <v>6508</v>
      </c>
      <c r="H19707" s="78"/>
      <c r="I19707" s="78"/>
      <c r="J19707" s="78"/>
    </row>
    <row r="19708" spans="1:10" ht="13.25" customHeight="1" x14ac:dyDescent="0.35">
      <c r="A19708" s="21" t="s">
        <v>2119</v>
      </c>
      <c r="B19708" s="77">
        <v>43719</v>
      </c>
      <c r="C19708" s="78" t="s">
        <v>1230</v>
      </c>
      <c r="D19708" s="78" t="s">
        <v>6787</v>
      </c>
      <c r="E19708" s="78"/>
      <c r="F19708" s="79">
        <v>761.49</v>
      </c>
      <c r="G19708" s="78" t="s">
        <v>6508</v>
      </c>
      <c r="H19708" s="78"/>
      <c r="I19708" s="78"/>
      <c r="J19708" s="78"/>
    </row>
    <row r="19709" spans="1:10" ht="13.25" customHeight="1" x14ac:dyDescent="0.35">
      <c r="A19709" s="21" t="s">
        <v>2119</v>
      </c>
      <c r="B19709" s="25">
        <v>43720</v>
      </c>
      <c r="C19709" s="69" t="s">
        <v>1015</v>
      </c>
      <c r="D19709" s="69" t="s">
        <v>6597</v>
      </c>
      <c r="E19709" s="26">
        <v>3000</v>
      </c>
      <c r="G19709" s="69" t="s">
        <v>6508</v>
      </c>
      <c r="H19709" s="78"/>
      <c r="I19709" s="78"/>
      <c r="J19709" s="78"/>
    </row>
    <row r="19710" spans="1:10" ht="13.25" customHeight="1" x14ac:dyDescent="0.35">
      <c r="A19710" s="21" t="s">
        <v>2119</v>
      </c>
      <c r="B19710" s="77">
        <v>43720</v>
      </c>
      <c r="C19710" s="78" t="s">
        <v>1230</v>
      </c>
      <c r="D19710" s="78" t="s">
        <v>6788</v>
      </c>
      <c r="E19710" s="78"/>
      <c r="F19710" s="79">
        <v>127.93</v>
      </c>
      <c r="G19710" s="78" t="s">
        <v>5698</v>
      </c>
      <c r="H19710" s="78"/>
      <c r="I19710" s="78"/>
      <c r="J19710" s="78"/>
    </row>
    <row r="19711" spans="1:10" ht="13.25" customHeight="1" x14ac:dyDescent="0.35">
      <c r="A19711" s="21" t="s">
        <v>2119</v>
      </c>
      <c r="B19711" s="77">
        <v>43720</v>
      </c>
      <c r="C19711" s="78" t="s">
        <v>1230</v>
      </c>
      <c r="D19711" s="78" t="s">
        <v>6789</v>
      </c>
      <c r="E19711" s="78"/>
      <c r="F19711" s="79">
        <v>454.33</v>
      </c>
      <c r="G19711" s="78" t="s">
        <v>6361</v>
      </c>
    </row>
    <row r="19712" spans="1:10" ht="13.25" customHeight="1" x14ac:dyDescent="0.35">
      <c r="A19712" s="21" t="s">
        <v>2119</v>
      </c>
      <c r="B19712" s="77">
        <v>43720</v>
      </c>
      <c r="C19712" s="78" t="s">
        <v>1230</v>
      </c>
      <c r="D19712" s="78" t="s">
        <v>6790</v>
      </c>
      <c r="E19712" s="78"/>
      <c r="F19712" s="79">
        <v>534.08000000000004</v>
      </c>
      <c r="G19712" s="78" t="s">
        <v>6345</v>
      </c>
    </row>
    <row r="19713" spans="1:10" ht="13.25" customHeight="1" x14ac:dyDescent="0.35">
      <c r="A19713" s="21" t="s">
        <v>2119</v>
      </c>
      <c r="B19713" s="77">
        <v>43720</v>
      </c>
      <c r="C19713" s="78" t="s">
        <v>6</v>
      </c>
      <c r="D19713" s="78" t="s">
        <v>6791</v>
      </c>
      <c r="E19713" s="78"/>
      <c r="F19713" s="79">
        <v>115.61</v>
      </c>
      <c r="G19713" s="78" t="s">
        <v>6596</v>
      </c>
    </row>
    <row r="19714" spans="1:10" ht="13.25" customHeight="1" x14ac:dyDescent="0.35">
      <c r="A19714" s="21" t="s">
        <v>2119</v>
      </c>
      <c r="B19714" s="77">
        <v>43721</v>
      </c>
      <c r="C19714" s="78" t="s">
        <v>1230</v>
      </c>
      <c r="D19714" s="78" t="s">
        <v>6558</v>
      </c>
      <c r="E19714" s="78"/>
      <c r="F19714" s="79">
        <v>-391.72</v>
      </c>
      <c r="G19714" s="78" t="s">
        <v>6345</v>
      </c>
    </row>
    <row r="19715" spans="1:10" ht="13.25" customHeight="1" x14ac:dyDescent="0.35">
      <c r="A19715" s="21" t="s">
        <v>2119</v>
      </c>
      <c r="B19715" s="77">
        <v>43721</v>
      </c>
      <c r="C19715" s="78" t="s">
        <v>1230</v>
      </c>
      <c r="D19715" s="78" t="s">
        <v>6792</v>
      </c>
      <c r="E19715" s="78"/>
      <c r="F19715" s="79">
        <v>732.63</v>
      </c>
      <c r="G19715" s="78" t="s">
        <v>5698</v>
      </c>
    </row>
    <row r="19716" spans="1:10" ht="13.25" customHeight="1" x14ac:dyDescent="0.35">
      <c r="A19716" s="21" t="s">
        <v>2119</v>
      </c>
      <c r="B19716" s="77">
        <v>43721</v>
      </c>
      <c r="C19716" s="78" t="s">
        <v>1230</v>
      </c>
      <c r="D19716" s="78" t="s">
        <v>6793</v>
      </c>
      <c r="E19716" s="78"/>
      <c r="F19716" s="79">
        <v>138.26</v>
      </c>
      <c r="G19716" s="78" t="s">
        <v>2734</v>
      </c>
    </row>
    <row r="19717" spans="1:10" ht="13.25" customHeight="1" x14ac:dyDescent="0.35">
      <c r="A19717" s="21" t="s">
        <v>2119</v>
      </c>
      <c r="B19717" s="77">
        <v>43721</v>
      </c>
      <c r="C19717" s="78" t="s">
        <v>1230</v>
      </c>
      <c r="D19717" s="78" t="s">
        <v>6790</v>
      </c>
      <c r="E19717" s="78"/>
      <c r="F19717" s="79">
        <v>-391.73</v>
      </c>
      <c r="G19717" s="78" t="s">
        <v>6345</v>
      </c>
    </row>
    <row r="19718" spans="1:10" ht="13.25" customHeight="1" x14ac:dyDescent="0.35">
      <c r="A19718" s="21" t="s">
        <v>2119</v>
      </c>
      <c r="B19718" s="77">
        <v>43722</v>
      </c>
      <c r="C19718" s="78" t="s">
        <v>1230</v>
      </c>
      <c r="D19718" s="78"/>
      <c r="E19718" s="78"/>
      <c r="F19718" s="79">
        <v>148.34</v>
      </c>
      <c r="G19718" s="78" t="s">
        <v>2734</v>
      </c>
    </row>
    <row r="19719" spans="1:10" ht="13.25" customHeight="1" x14ac:dyDescent="0.35">
      <c r="A19719" s="21" t="s">
        <v>2119</v>
      </c>
      <c r="B19719" s="77">
        <v>43722</v>
      </c>
      <c r="C19719" s="78" t="s">
        <v>1230</v>
      </c>
      <c r="D19719" s="78" t="s">
        <v>6794</v>
      </c>
      <c r="E19719" s="78"/>
      <c r="F19719" s="79">
        <v>132.25</v>
      </c>
      <c r="G19719" s="78" t="s">
        <v>6508</v>
      </c>
      <c r="H19719" s="78"/>
      <c r="I19719" s="78"/>
      <c r="J19719" s="78"/>
    </row>
    <row r="19720" spans="1:10" ht="13.25" customHeight="1" x14ac:dyDescent="0.35">
      <c r="A19720" s="21" t="s">
        <v>2119</v>
      </c>
      <c r="B19720" s="25">
        <v>43724</v>
      </c>
      <c r="C19720" s="69" t="s">
        <v>1015</v>
      </c>
      <c r="D19720" s="69" t="s">
        <v>6587</v>
      </c>
      <c r="E19720" s="26">
        <v>1080</v>
      </c>
      <c r="G19720" s="69" t="s">
        <v>2734</v>
      </c>
      <c r="H19720" s="78"/>
      <c r="I19720" s="78"/>
      <c r="J19720" s="78"/>
    </row>
    <row r="19721" spans="1:10" ht="13.25" customHeight="1" x14ac:dyDescent="0.35">
      <c r="A19721" s="21" t="s">
        <v>2119</v>
      </c>
      <c r="B19721" s="25">
        <v>43724</v>
      </c>
      <c r="C19721" s="69" t="s">
        <v>1015</v>
      </c>
      <c r="D19721" s="69" t="s">
        <v>1216</v>
      </c>
      <c r="E19721" s="26">
        <v>225</v>
      </c>
      <c r="G19721" s="69" t="s">
        <v>2734</v>
      </c>
      <c r="H19721" s="78"/>
      <c r="I19721" s="78"/>
      <c r="J19721" s="78"/>
    </row>
    <row r="19722" spans="1:10" x14ac:dyDescent="0.25">
      <c r="A19722" s="21" t="s">
        <v>2119</v>
      </c>
      <c r="B19722" s="25">
        <v>43724</v>
      </c>
      <c r="C19722" s="69" t="s">
        <v>1015</v>
      </c>
      <c r="D19722" s="69" t="s">
        <v>40</v>
      </c>
      <c r="E19722" s="26">
        <v>7180</v>
      </c>
      <c r="G19722" s="69" t="s">
        <v>6361</v>
      </c>
    </row>
    <row r="19723" spans="1:10" x14ac:dyDescent="0.25">
      <c r="A19723" s="21" t="s">
        <v>2119</v>
      </c>
      <c r="B19723" s="25">
        <v>43724</v>
      </c>
      <c r="C19723" s="69" t="s">
        <v>1015</v>
      </c>
      <c r="D19723" s="69" t="s">
        <v>40</v>
      </c>
      <c r="E19723" s="26">
        <v>985</v>
      </c>
      <c r="G19723" s="69" t="s">
        <v>5698</v>
      </c>
    </row>
    <row r="19724" spans="1:10" ht="13.25" customHeight="1" x14ac:dyDescent="0.35">
      <c r="A19724" s="21" t="s">
        <v>2119</v>
      </c>
      <c r="B19724" s="25">
        <v>43724</v>
      </c>
      <c r="C19724" s="69" t="s">
        <v>1015</v>
      </c>
      <c r="D19724" s="69" t="s">
        <v>4455</v>
      </c>
      <c r="E19724" s="26">
        <v>1000</v>
      </c>
      <c r="G19724" s="69" t="s">
        <v>6534</v>
      </c>
      <c r="H19724" s="78"/>
      <c r="I19724" s="78"/>
      <c r="J19724" s="78"/>
    </row>
    <row r="19725" spans="1:10" ht="13.25" customHeight="1" x14ac:dyDescent="0.35">
      <c r="A19725" s="21" t="s">
        <v>2119</v>
      </c>
      <c r="B19725" s="25">
        <v>43724</v>
      </c>
      <c r="C19725" s="69" t="s">
        <v>21</v>
      </c>
      <c r="D19725" s="69" t="s">
        <v>1382</v>
      </c>
      <c r="E19725" s="26">
        <v>9500</v>
      </c>
      <c r="G19725" s="69" t="s">
        <v>6596</v>
      </c>
      <c r="H19725" s="78"/>
      <c r="I19725" s="78"/>
      <c r="J19725" s="78"/>
    </row>
    <row r="19726" spans="1:10" ht="13.25" customHeight="1" x14ac:dyDescent="0.35">
      <c r="A19726" s="21" t="s">
        <v>2119</v>
      </c>
      <c r="B19726" s="25">
        <v>43724</v>
      </c>
      <c r="C19726" s="69" t="s">
        <v>1230</v>
      </c>
      <c r="D19726" s="69" t="s">
        <v>3709</v>
      </c>
      <c r="F19726" s="26">
        <v>359.37</v>
      </c>
      <c r="G19726" s="69" t="s">
        <v>6534</v>
      </c>
      <c r="H19726" s="78"/>
      <c r="I19726" s="78"/>
      <c r="J19726" s="78"/>
    </row>
    <row r="19727" spans="1:10" ht="13.25" customHeight="1" x14ac:dyDescent="0.35">
      <c r="A19727" s="21" t="s">
        <v>2119</v>
      </c>
      <c r="B19727" s="25">
        <v>43724</v>
      </c>
      <c r="C19727" s="69" t="s">
        <v>1230</v>
      </c>
      <c r="D19727" s="69" t="s">
        <v>1112</v>
      </c>
      <c r="F19727" s="26">
        <v>512.55999999999995</v>
      </c>
      <c r="G19727" s="69" t="s">
        <v>6534</v>
      </c>
      <c r="H19727" s="78"/>
      <c r="I19727" s="78"/>
      <c r="J19727" s="78"/>
    </row>
    <row r="19728" spans="1:10" ht="13.25" customHeight="1" x14ac:dyDescent="0.35">
      <c r="A19728" s="21" t="s">
        <v>2119</v>
      </c>
      <c r="B19728" s="77">
        <v>43724</v>
      </c>
      <c r="C19728" s="78" t="s">
        <v>6</v>
      </c>
      <c r="D19728" s="78" t="s">
        <v>6795</v>
      </c>
      <c r="E19728" s="78"/>
      <c r="F19728" s="79">
        <v>72.5</v>
      </c>
      <c r="G19728" s="78" t="s">
        <v>2734</v>
      </c>
    </row>
    <row r="19729" spans="1:10" ht="13.25" customHeight="1" x14ac:dyDescent="0.35">
      <c r="A19729" s="21" t="s">
        <v>2119</v>
      </c>
      <c r="B19729" s="77">
        <v>43724</v>
      </c>
      <c r="C19729" s="78" t="s">
        <v>6</v>
      </c>
      <c r="D19729" s="78" t="s">
        <v>6796</v>
      </c>
      <c r="E19729" s="78"/>
      <c r="F19729" s="79">
        <v>435.7</v>
      </c>
      <c r="G19729" s="78" t="s">
        <v>6596</v>
      </c>
    </row>
    <row r="19730" spans="1:10" ht="13.25" customHeight="1" x14ac:dyDescent="0.35">
      <c r="A19730" s="21" t="s">
        <v>2119</v>
      </c>
      <c r="B19730" s="77">
        <v>43724</v>
      </c>
      <c r="C19730" s="78" t="s">
        <v>1230</v>
      </c>
      <c r="D19730" s="78" t="s">
        <v>6797</v>
      </c>
      <c r="E19730" s="78"/>
      <c r="F19730" s="79">
        <v>1670.38</v>
      </c>
      <c r="G19730" s="78" t="s">
        <v>6361</v>
      </c>
    </row>
    <row r="19731" spans="1:10" ht="13.25" customHeight="1" x14ac:dyDescent="0.35">
      <c r="A19731" s="21" t="s">
        <v>2119</v>
      </c>
      <c r="B19731" s="25">
        <v>43725</v>
      </c>
      <c r="C19731" s="69" t="s">
        <v>1015</v>
      </c>
      <c r="D19731" s="69" t="s">
        <v>6478</v>
      </c>
      <c r="E19731" s="26">
        <v>28.99</v>
      </c>
      <c r="G19731" s="69" t="s">
        <v>2734</v>
      </c>
      <c r="H19731" s="78"/>
      <c r="I19731" s="78"/>
      <c r="J19731" s="78"/>
    </row>
    <row r="19732" spans="1:10" ht="13.25" customHeight="1" x14ac:dyDescent="0.35">
      <c r="A19732" s="21" t="s">
        <v>2119</v>
      </c>
      <c r="B19732" s="25">
        <v>43725</v>
      </c>
      <c r="C19732" s="69" t="s">
        <v>1015</v>
      </c>
      <c r="D19732" s="69" t="s">
        <v>6598</v>
      </c>
      <c r="E19732" s="26">
        <v>1493.87</v>
      </c>
      <c r="G19732" s="69" t="s">
        <v>6599</v>
      </c>
      <c r="H19732" s="78"/>
      <c r="I19732" s="78"/>
      <c r="J19732" s="78"/>
    </row>
    <row r="19733" spans="1:10" ht="13.25" customHeight="1" x14ac:dyDescent="0.35">
      <c r="A19733" s="21" t="s">
        <v>2119</v>
      </c>
      <c r="B19733" s="77">
        <v>43725</v>
      </c>
      <c r="C19733" s="78" t="s">
        <v>1230</v>
      </c>
      <c r="D19733" s="78" t="s">
        <v>6798</v>
      </c>
      <c r="E19733" s="78"/>
      <c r="F19733" s="79">
        <v>199.28</v>
      </c>
      <c r="G19733" s="78" t="s">
        <v>5698</v>
      </c>
      <c r="H19733" s="78"/>
      <c r="I19733" s="78"/>
      <c r="J19733" s="78"/>
    </row>
    <row r="19734" spans="1:10" ht="13.25" customHeight="1" x14ac:dyDescent="0.35">
      <c r="A19734" s="21" t="s">
        <v>2119</v>
      </c>
      <c r="B19734" s="77">
        <v>43725</v>
      </c>
      <c r="C19734" s="78" t="s">
        <v>6</v>
      </c>
      <c r="D19734" s="78" t="s">
        <v>6799</v>
      </c>
      <c r="E19734" s="78"/>
      <c r="F19734" s="79">
        <v>154.49</v>
      </c>
      <c r="G19734" s="78" t="s">
        <v>6600</v>
      </c>
      <c r="H19734" s="78"/>
      <c r="I19734" s="78"/>
      <c r="J19734" s="78"/>
    </row>
    <row r="19735" spans="1:10" ht="13.25" customHeight="1" x14ac:dyDescent="0.35">
      <c r="A19735" s="21" t="s">
        <v>2119</v>
      </c>
      <c r="B19735" s="77">
        <v>43725</v>
      </c>
      <c r="C19735" s="78" t="s">
        <v>1230</v>
      </c>
      <c r="D19735" s="78" t="s">
        <v>6800</v>
      </c>
      <c r="E19735" s="78"/>
      <c r="F19735" s="79">
        <v>698.5</v>
      </c>
      <c r="G19735" s="78" t="s">
        <v>6534</v>
      </c>
      <c r="H19735" s="78"/>
      <c r="I19735" s="78"/>
      <c r="J19735" s="78"/>
    </row>
    <row r="19736" spans="1:10" ht="13.25" customHeight="1" x14ac:dyDescent="0.35">
      <c r="A19736" s="21" t="s">
        <v>2119</v>
      </c>
      <c r="B19736" s="77">
        <v>43725</v>
      </c>
      <c r="C19736" s="78" t="s">
        <v>1230</v>
      </c>
      <c r="D19736" s="78" t="s">
        <v>6801</v>
      </c>
      <c r="E19736" s="78"/>
      <c r="F19736" s="79">
        <v>105.87</v>
      </c>
      <c r="G19736" s="78" t="s">
        <v>5698</v>
      </c>
    </row>
    <row r="19737" spans="1:10" ht="13.25" customHeight="1" x14ac:dyDescent="0.35">
      <c r="A19737" s="21" t="s">
        <v>2119</v>
      </c>
      <c r="B19737" s="25">
        <v>43726</v>
      </c>
      <c r="C19737" s="69" t="s">
        <v>1230</v>
      </c>
      <c r="D19737" s="69" t="s">
        <v>3709</v>
      </c>
      <c r="F19737" s="26">
        <v>1216.67</v>
      </c>
      <c r="G19737" s="69" t="s">
        <v>6534</v>
      </c>
      <c r="H19737" s="78"/>
      <c r="I19737" s="78"/>
      <c r="J19737" s="78"/>
    </row>
    <row r="19738" spans="1:10" ht="13.25" customHeight="1" x14ac:dyDescent="0.35">
      <c r="A19738" s="21" t="s">
        <v>2119</v>
      </c>
      <c r="B19738" s="25">
        <v>43726</v>
      </c>
      <c r="C19738" s="69" t="s">
        <v>1230</v>
      </c>
      <c r="D19738" s="69" t="s">
        <v>3709</v>
      </c>
      <c r="F19738" s="26">
        <v>25.76</v>
      </c>
      <c r="G19738" s="69" t="s">
        <v>6534</v>
      </c>
      <c r="H19738" s="78"/>
      <c r="I19738" s="78"/>
      <c r="J19738" s="78"/>
    </row>
    <row r="19739" spans="1:10" ht="13.25" customHeight="1" x14ac:dyDescent="0.35">
      <c r="A19739" s="21" t="s">
        <v>2119</v>
      </c>
      <c r="B19739" s="25">
        <v>43726</v>
      </c>
      <c r="C19739" s="69" t="s">
        <v>1230</v>
      </c>
      <c r="D19739" s="69" t="s">
        <v>3709</v>
      </c>
      <c r="F19739" s="26">
        <v>504.2</v>
      </c>
      <c r="G19739" s="69" t="s">
        <v>6534</v>
      </c>
      <c r="H19739" s="78"/>
      <c r="I19739" s="78"/>
      <c r="J19739" s="78"/>
    </row>
    <row r="19740" spans="1:10" ht="13.25" customHeight="1" x14ac:dyDescent="0.35">
      <c r="A19740" s="21" t="s">
        <v>2119</v>
      </c>
      <c r="B19740" s="77">
        <v>43726</v>
      </c>
      <c r="C19740" s="78" t="s">
        <v>1230</v>
      </c>
      <c r="D19740" s="78" t="s">
        <v>6802</v>
      </c>
      <c r="E19740" s="78"/>
      <c r="F19740" s="79">
        <v>25.4</v>
      </c>
      <c r="G19740" s="78" t="s">
        <v>5698</v>
      </c>
    </row>
    <row r="19741" spans="1:10" ht="13.25" customHeight="1" x14ac:dyDescent="0.35">
      <c r="A19741" s="21" t="s">
        <v>2119</v>
      </c>
      <c r="B19741" s="77">
        <v>43726</v>
      </c>
      <c r="C19741" s="78" t="s">
        <v>1230</v>
      </c>
      <c r="D19741" s="78" t="s">
        <v>6803</v>
      </c>
      <c r="E19741" s="78"/>
      <c r="F19741" s="79">
        <v>1010.05</v>
      </c>
      <c r="G19741" s="78" t="s">
        <v>6508</v>
      </c>
    </row>
    <row r="19742" spans="1:10" ht="13.25" customHeight="1" x14ac:dyDescent="0.35">
      <c r="A19742" s="21" t="s">
        <v>2119</v>
      </c>
      <c r="B19742" s="77">
        <v>43726</v>
      </c>
      <c r="C19742" s="78" t="s">
        <v>6</v>
      </c>
      <c r="D19742" s="78" t="s">
        <v>6804</v>
      </c>
      <c r="E19742" s="78"/>
      <c r="F19742" s="79">
        <v>856.55</v>
      </c>
      <c r="G19742" s="78" t="s">
        <v>6600</v>
      </c>
    </row>
    <row r="19743" spans="1:10" ht="13.25" customHeight="1" x14ac:dyDescent="0.35">
      <c r="A19743" s="21" t="s">
        <v>2119</v>
      </c>
      <c r="B19743" s="77">
        <v>43726</v>
      </c>
      <c r="C19743" s="78" t="s">
        <v>1230</v>
      </c>
      <c r="D19743" s="78" t="s">
        <v>6805</v>
      </c>
      <c r="E19743" s="78"/>
      <c r="F19743" s="79">
        <v>119.05</v>
      </c>
      <c r="G19743" s="78" t="s">
        <v>6508</v>
      </c>
    </row>
    <row r="19744" spans="1:10" ht="13.25" customHeight="1" x14ac:dyDescent="0.35">
      <c r="A19744" s="21" t="s">
        <v>2119</v>
      </c>
      <c r="B19744" s="77">
        <v>43726</v>
      </c>
      <c r="C19744" s="78" t="s">
        <v>1230</v>
      </c>
      <c r="D19744" s="78" t="s">
        <v>6806</v>
      </c>
      <c r="E19744" s="78"/>
      <c r="F19744" s="79">
        <v>419.81</v>
      </c>
      <c r="G19744" s="78" t="s">
        <v>6508</v>
      </c>
    </row>
    <row r="19745" spans="1:10" x14ac:dyDescent="0.25">
      <c r="A19745" s="21" t="s">
        <v>2119</v>
      </c>
      <c r="B19745" s="25">
        <v>43727</v>
      </c>
      <c r="C19745" s="69" t="s">
        <v>1015</v>
      </c>
      <c r="D19745" s="69" t="s">
        <v>4455</v>
      </c>
      <c r="E19745" s="26">
        <v>4500</v>
      </c>
      <c r="G19745" s="69" t="s">
        <v>6361</v>
      </c>
    </row>
    <row r="19746" spans="1:10" ht="13.25" customHeight="1" x14ac:dyDescent="0.35">
      <c r="A19746" s="21" t="s">
        <v>2119</v>
      </c>
      <c r="B19746" s="77">
        <v>43727</v>
      </c>
      <c r="C19746" s="78" t="s">
        <v>1230</v>
      </c>
      <c r="D19746" s="78" t="s">
        <v>6807</v>
      </c>
      <c r="E19746" s="78"/>
      <c r="F19746" s="79">
        <v>293.32</v>
      </c>
      <c r="G19746" s="78" t="s">
        <v>6508</v>
      </c>
    </row>
    <row r="19747" spans="1:10" ht="13.25" customHeight="1" x14ac:dyDescent="0.35">
      <c r="A19747" s="21" t="s">
        <v>2119</v>
      </c>
      <c r="B19747" s="77">
        <v>43727</v>
      </c>
      <c r="C19747" s="78" t="s">
        <v>1230</v>
      </c>
      <c r="D19747" s="78" t="s">
        <v>6808</v>
      </c>
      <c r="E19747" s="78"/>
      <c r="F19747" s="79">
        <v>142.81</v>
      </c>
      <c r="G19747" s="78" t="s">
        <v>6361</v>
      </c>
    </row>
    <row r="19748" spans="1:10" ht="13.25" customHeight="1" x14ac:dyDescent="0.35">
      <c r="A19748" s="21" t="s">
        <v>2119</v>
      </c>
      <c r="B19748" s="77">
        <v>43727</v>
      </c>
      <c r="C19748" s="78" t="s">
        <v>6</v>
      </c>
      <c r="D19748" s="78" t="s">
        <v>6809</v>
      </c>
      <c r="E19748" s="78"/>
      <c r="F19748" s="79">
        <v>214.4</v>
      </c>
      <c r="G19748" s="78" t="s">
        <v>68</v>
      </c>
    </row>
    <row r="19749" spans="1:10" x14ac:dyDescent="0.25">
      <c r="A19749" s="21" t="s">
        <v>2119</v>
      </c>
      <c r="B19749" s="25">
        <v>43728</v>
      </c>
      <c r="C19749" s="69" t="s">
        <v>1015</v>
      </c>
      <c r="D19749" s="69" t="s">
        <v>1419</v>
      </c>
      <c r="E19749" s="26">
        <v>2500</v>
      </c>
      <c r="G19749" s="69" t="s">
        <v>5698</v>
      </c>
    </row>
    <row r="19750" spans="1:10" x14ac:dyDescent="0.25">
      <c r="A19750" s="21" t="s">
        <v>2119</v>
      </c>
      <c r="B19750" s="25">
        <v>43728</v>
      </c>
      <c r="C19750" s="69" t="s">
        <v>1015</v>
      </c>
      <c r="D19750" s="69" t="s">
        <v>1216</v>
      </c>
      <c r="E19750" s="26">
        <v>1700</v>
      </c>
      <c r="G19750" s="69" t="s">
        <v>6508</v>
      </c>
    </row>
    <row r="19751" spans="1:10" x14ac:dyDescent="0.25">
      <c r="A19751" s="21" t="s">
        <v>2119</v>
      </c>
      <c r="B19751" s="25">
        <v>43728</v>
      </c>
      <c r="C19751" s="69" t="s">
        <v>1015</v>
      </c>
      <c r="D19751" s="69" t="s">
        <v>3164</v>
      </c>
      <c r="E19751" s="26">
        <v>400</v>
      </c>
      <c r="G19751" s="69" t="s">
        <v>6600</v>
      </c>
    </row>
    <row r="19752" spans="1:10" x14ac:dyDescent="0.25">
      <c r="A19752" s="21" t="s">
        <v>2119</v>
      </c>
      <c r="B19752" s="25">
        <v>43728</v>
      </c>
      <c r="C19752" s="69" t="s">
        <v>1015</v>
      </c>
      <c r="D19752" s="69" t="s">
        <v>3164</v>
      </c>
      <c r="E19752" s="26">
        <v>400</v>
      </c>
      <c r="G19752" s="69" t="s">
        <v>5698</v>
      </c>
    </row>
    <row r="19753" spans="1:10" ht="13.25" customHeight="1" x14ac:dyDescent="0.35">
      <c r="A19753" s="21" t="s">
        <v>2119</v>
      </c>
      <c r="B19753" s="25">
        <v>43728</v>
      </c>
      <c r="C19753" s="69" t="s">
        <v>1015</v>
      </c>
      <c r="D19753" s="69" t="s">
        <v>3164</v>
      </c>
      <c r="E19753" s="26">
        <v>800</v>
      </c>
      <c r="G19753" s="69" t="s">
        <v>6508</v>
      </c>
      <c r="H19753" s="78"/>
      <c r="I19753" s="78"/>
      <c r="J19753" s="78"/>
    </row>
    <row r="19754" spans="1:10" ht="13.25" customHeight="1" x14ac:dyDescent="0.35">
      <c r="A19754" s="21" t="s">
        <v>2119</v>
      </c>
      <c r="B19754" s="25">
        <v>43728</v>
      </c>
      <c r="C19754" s="69" t="s">
        <v>1015</v>
      </c>
      <c r="D19754" s="69" t="s">
        <v>3164</v>
      </c>
      <c r="E19754" s="26">
        <v>1000</v>
      </c>
      <c r="G19754" s="69" t="s">
        <v>6361</v>
      </c>
      <c r="H19754" s="78"/>
      <c r="I19754" s="78"/>
      <c r="J19754" s="78"/>
    </row>
    <row r="19755" spans="1:10" ht="13.25" customHeight="1" x14ac:dyDescent="0.35">
      <c r="A19755" s="21" t="s">
        <v>2119</v>
      </c>
      <c r="B19755" s="25">
        <v>43728</v>
      </c>
      <c r="C19755" s="69" t="s">
        <v>1015</v>
      </c>
      <c r="D19755" s="69" t="s">
        <v>3164</v>
      </c>
      <c r="E19755" s="26">
        <v>800</v>
      </c>
      <c r="G19755" s="69" t="s">
        <v>6534</v>
      </c>
      <c r="H19755" s="78"/>
      <c r="I19755" s="78"/>
      <c r="J19755" s="78"/>
    </row>
    <row r="19756" spans="1:10" ht="13.25" customHeight="1" x14ac:dyDescent="0.35">
      <c r="A19756" s="21" t="s">
        <v>2119</v>
      </c>
      <c r="B19756" s="25">
        <v>43728</v>
      </c>
      <c r="C19756" s="69" t="s">
        <v>1015</v>
      </c>
      <c r="D19756" s="69" t="s">
        <v>255</v>
      </c>
      <c r="E19756" s="26">
        <v>2000</v>
      </c>
      <c r="G19756" s="69" t="s">
        <v>6508</v>
      </c>
      <c r="H19756" s="78"/>
      <c r="I19756" s="78"/>
      <c r="J19756" s="78"/>
    </row>
    <row r="19757" spans="1:10" ht="13.25" customHeight="1" x14ac:dyDescent="0.35">
      <c r="A19757" s="21" t="s">
        <v>2119</v>
      </c>
      <c r="B19757" s="25">
        <v>43728</v>
      </c>
      <c r="C19757" s="69" t="s">
        <v>1015</v>
      </c>
      <c r="D19757" s="69" t="s">
        <v>255</v>
      </c>
      <c r="E19757" s="26">
        <v>2000</v>
      </c>
      <c r="G19757" s="69" t="s">
        <v>5698</v>
      </c>
      <c r="H19757" s="78"/>
      <c r="I19757" s="78"/>
      <c r="J19757" s="78"/>
    </row>
    <row r="19758" spans="1:10" ht="13.25" customHeight="1" x14ac:dyDescent="0.35">
      <c r="A19758" s="21" t="s">
        <v>2119</v>
      </c>
      <c r="B19758" s="25">
        <v>43728</v>
      </c>
      <c r="C19758" s="69" t="s">
        <v>21</v>
      </c>
      <c r="D19758" s="69" t="s">
        <v>961</v>
      </c>
      <c r="E19758" s="26">
        <v>185</v>
      </c>
      <c r="G19758" s="69" t="s">
        <v>6092</v>
      </c>
      <c r="H19758" s="78"/>
      <c r="I19758" s="78"/>
      <c r="J19758" s="78"/>
    </row>
    <row r="19759" spans="1:10" x14ac:dyDescent="0.25">
      <c r="A19759" s="21" t="s">
        <v>2119</v>
      </c>
      <c r="B19759" s="25">
        <v>43728</v>
      </c>
      <c r="C19759" s="69" t="s">
        <v>21</v>
      </c>
      <c r="D19759" s="69" t="s">
        <v>961</v>
      </c>
      <c r="E19759" s="26">
        <v>160</v>
      </c>
      <c r="G19759" s="69" t="s">
        <v>1421</v>
      </c>
    </row>
    <row r="19760" spans="1:10" ht="13.25" customHeight="1" x14ac:dyDescent="0.35">
      <c r="A19760" s="21" t="s">
        <v>2119</v>
      </c>
      <c r="B19760" s="25">
        <v>43728</v>
      </c>
      <c r="C19760" s="69" t="s">
        <v>21</v>
      </c>
      <c r="D19760" s="69" t="s">
        <v>452</v>
      </c>
      <c r="E19760" s="26">
        <v>1985</v>
      </c>
      <c r="G19760" s="69" t="s">
        <v>6596</v>
      </c>
      <c r="H19760" s="78"/>
      <c r="I19760" s="78"/>
      <c r="J19760" s="78"/>
    </row>
    <row r="19761" spans="1:10" ht="13.25" customHeight="1" x14ac:dyDescent="0.35">
      <c r="A19761" s="21" t="s">
        <v>2119</v>
      </c>
      <c r="B19761" s="25">
        <v>43728</v>
      </c>
      <c r="C19761" s="69" t="s">
        <v>1230</v>
      </c>
      <c r="D19761" s="69" t="s">
        <v>3709</v>
      </c>
      <c r="F19761" s="26">
        <v>459.11</v>
      </c>
      <c r="G19761" s="69" t="s">
        <v>6534</v>
      </c>
      <c r="H19761" s="78"/>
      <c r="I19761" s="78"/>
      <c r="J19761" s="78"/>
    </row>
    <row r="19762" spans="1:10" ht="13.25" customHeight="1" x14ac:dyDescent="0.35">
      <c r="A19762" s="21" t="s">
        <v>2119</v>
      </c>
      <c r="B19762" s="77">
        <v>43728</v>
      </c>
      <c r="C19762" s="78" t="s">
        <v>6</v>
      </c>
      <c r="D19762" s="78" t="s">
        <v>6810</v>
      </c>
      <c r="E19762" s="78"/>
      <c r="F19762" s="79">
        <v>775.62</v>
      </c>
      <c r="G19762" s="78" t="s">
        <v>6600</v>
      </c>
      <c r="H19762" s="78"/>
      <c r="I19762" s="78"/>
      <c r="J19762" s="78"/>
    </row>
    <row r="19763" spans="1:10" ht="13.25" customHeight="1" x14ac:dyDescent="0.35">
      <c r="A19763" s="21" t="s">
        <v>2119</v>
      </c>
      <c r="B19763" s="77">
        <v>43728</v>
      </c>
      <c r="C19763" s="78" t="s">
        <v>6</v>
      </c>
      <c r="D19763" s="78" t="s">
        <v>6811</v>
      </c>
      <c r="E19763" s="78"/>
      <c r="F19763" s="79">
        <v>224.52</v>
      </c>
      <c r="G19763" s="78" t="s">
        <v>5049</v>
      </c>
      <c r="H19763" s="78"/>
      <c r="I19763" s="78"/>
      <c r="J19763" s="78"/>
    </row>
    <row r="19764" spans="1:10" ht="13.25" customHeight="1" x14ac:dyDescent="0.35">
      <c r="A19764" s="69" t="s">
        <v>2119</v>
      </c>
      <c r="B19764" s="77">
        <v>43728</v>
      </c>
      <c r="C19764" s="78" t="s">
        <v>1230</v>
      </c>
      <c r="D19764" s="78" t="s">
        <v>6812</v>
      </c>
      <c r="E19764" s="78"/>
      <c r="F19764" s="79">
        <v>2100.17</v>
      </c>
      <c r="G19764" s="78" t="s">
        <v>6361</v>
      </c>
      <c r="H19764" s="78"/>
      <c r="I19764" s="78"/>
      <c r="J19764" s="78"/>
    </row>
    <row r="19765" spans="1:10" ht="13.25" customHeight="1" x14ac:dyDescent="0.35">
      <c r="A19765" s="69" t="s">
        <v>2119</v>
      </c>
      <c r="B19765" s="77">
        <v>43728</v>
      </c>
      <c r="C19765" s="78" t="s">
        <v>1230</v>
      </c>
      <c r="D19765" s="78" t="s">
        <v>6813</v>
      </c>
      <c r="E19765" s="78"/>
      <c r="F19765" s="79">
        <v>1137.8900000000001</v>
      </c>
      <c r="G19765" s="78" t="s">
        <v>6534</v>
      </c>
    </row>
    <row r="19766" spans="1:10" ht="13.25" customHeight="1" x14ac:dyDescent="0.35">
      <c r="A19766" s="21" t="s">
        <v>2119</v>
      </c>
      <c r="B19766" s="77">
        <v>43728</v>
      </c>
      <c r="C19766" s="78" t="s">
        <v>1230</v>
      </c>
      <c r="D19766" s="78"/>
      <c r="E19766" s="78"/>
      <c r="F19766" s="79">
        <v>-148.34</v>
      </c>
      <c r="G19766" s="78" t="s">
        <v>2734</v>
      </c>
    </row>
    <row r="19767" spans="1:10" ht="13.25" customHeight="1" x14ac:dyDescent="0.35">
      <c r="A19767" s="21" t="s">
        <v>2119</v>
      </c>
      <c r="B19767" s="77">
        <v>43728</v>
      </c>
      <c r="C19767" s="78" t="s">
        <v>1230</v>
      </c>
      <c r="D19767" s="78" t="s">
        <v>6814</v>
      </c>
      <c r="E19767" s="78"/>
      <c r="F19767" s="79">
        <v>1107.58</v>
      </c>
      <c r="G19767" s="78" t="s">
        <v>6361</v>
      </c>
    </row>
    <row r="19768" spans="1:10" ht="13.25" customHeight="1" x14ac:dyDescent="0.35">
      <c r="A19768" s="21" t="s">
        <v>2119</v>
      </c>
      <c r="B19768" s="25">
        <v>43729</v>
      </c>
      <c r="C19768" s="69" t="s">
        <v>1230</v>
      </c>
      <c r="D19768" s="69" t="s">
        <v>3709</v>
      </c>
      <c r="F19768" s="26">
        <v>85.63</v>
      </c>
      <c r="G19768" s="69" t="s">
        <v>5699</v>
      </c>
      <c r="H19768" s="78"/>
      <c r="I19768" s="78"/>
      <c r="J19768" s="78"/>
    </row>
    <row r="19769" spans="1:10" ht="13.25" customHeight="1" x14ac:dyDescent="0.35">
      <c r="A19769" s="21" t="s">
        <v>2119</v>
      </c>
      <c r="B19769" s="77">
        <v>43729</v>
      </c>
      <c r="C19769" s="78" t="s">
        <v>1230</v>
      </c>
      <c r="D19769" s="78" t="s">
        <v>6815</v>
      </c>
      <c r="E19769" s="78"/>
      <c r="F19769" s="79">
        <v>1267.04</v>
      </c>
      <c r="G19769" s="78" t="s">
        <v>6534</v>
      </c>
      <c r="H19769" s="78"/>
      <c r="I19769" s="78"/>
      <c r="J19769" s="78"/>
    </row>
    <row r="19770" spans="1:10" ht="13.25" customHeight="1" x14ac:dyDescent="0.35">
      <c r="A19770" s="21" t="s">
        <v>2119</v>
      </c>
      <c r="B19770" s="77">
        <v>43729</v>
      </c>
      <c r="C19770" s="78" t="s">
        <v>6</v>
      </c>
      <c r="D19770" s="78" t="s">
        <v>6816</v>
      </c>
      <c r="E19770" s="78"/>
      <c r="F19770" s="79">
        <v>84.72</v>
      </c>
      <c r="G19770" s="78" t="s">
        <v>2734</v>
      </c>
      <c r="H19770" s="78"/>
      <c r="I19770" s="78"/>
      <c r="J19770" s="78"/>
    </row>
    <row r="19771" spans="1:10" ht="13.25" customHeight="1" x14ac:dyDescent="0.35">
      <c r="A19771" s="21" t="s">
        <v>2119</v>
      </c>
      <c r="B19771" s="77">
        <v>43729</v>
      </c>
      <c r="C19771" s="78" t="s">
        <v>1230</v>
      </c>
      <c r="D19771" s="78" t="s">
        <v>6817</v>
      </c>
      <c r="E19771" s="78"/>
      <c r="F19771" s="79">
        <v>627.27</v>
      </c>
      <c r="G19771" s="78" t="s">
        <v>6534</v>
      </c>
      <c r="H19771" s="78"/>
      <c r="I19771" s="78"/>
      <c r="J19771" s="78"/>
    </row>
    <row r="19772" spans="1:10" ht="13.25" customHeight="1" x14ac:dyDescent="0.35">
      <c r="A19772" s="21" t="s">
        <v>2119</v>
      </c>
      <c r="B19772" s="77">
        <v>43729</v>
      </c>
      <c r="C19772" s="78" t="s">
        <v>6</v>
      </c>
      <c r="D19772" s="78"/>
      <c r="E19772" s="78"/>
      <c r="F19772" s="79">
        <v>21.17</v>
      </c>
      <c r="G19772" s="78" t="s">
        <v>2734</v>
      </c>
      <c r="H19772" s="78"/>
      <c r="I19772" s="78"/>
      <c r="J19772" s="78"/>
    </row>
    <row r="19773" spans="1:10" ht="13.25" customHeight="1" x14ac:dyDescent="0.35">
      <c r="A19773" s="21" t="s">
        <v>2119</v>
      </c>
      <c r="B19773" s="77">
        <v>43729</v>
      </c>
      <c r="C19773" s="78" t="s">
        <v>6</v>
      </c>
      <c r="D19773" s="78" t="s">
        <v>6818</v>
      </c>
      <c r="E19773" s="78"/>
      <c r="F19773" s="79">
        <v>241.42</v>
      </c>
      <c r="G19773" s="78" t="s">
        <v>6819</v>
      </c>
      <c r="H19773" s="78"/>
      <c r="I19773" s="78"/>
      <c r="J19773" s="78"/>
    </row>
    <row r="19774" spans="1:10" x14ac:dyDescent="0.25">
      <c r="A19774" s="21" t="s">
        <v>2119</v>
      </c>
      <c r="B19774" s="25">
        <v>43731</v>
      </c>
      <c r="C19774" s="69" t="s">
        <v>1015</v>
      </c>
      <c r="D19774" s="69" t="s">
        <v>3707</v>
      </c>
      <c r="E19774" s="26">
        <v>2000</v>
      </c>
      <c r="G19774" s="69" t="s">
        <v>2734</v>
      </c>
    </row>
    <row r="19775" spans="1:10" x14ac:dyDescent="0.25">
      <c r="A19775" s="21" t="s">
        <v>2119</v>
      </c>
      <c r="B19775" s="25">
        <v>43731</v>
      </c>
      <c r="C19775" s="69" t="s">
        <v>1230</v>
      </c>
      <c r="D19775" s="69" t="s">
        <v>216</v>
      </c>
      <c r="F19775" s="26">
        <v>497</v>
      </c>
      <c r="G19775" s="69" t="s">
        <v>6596</v>
      </c>
    </row>
    <row r="19776" spans="1:10" x14ac:dyDescent="0.25">
      <c r="A19776" s="21" t="s">
        <v>2119</v>
      </c>
      <c r="B19776" s="25">
        <v>43731</v>
      </c>
      <c r="C19776" s="69" t="s">
        <v>1230</v>
      </c>
      <c r="D19776" s="69" t="s">
        <v>1112</v>
      </c>
      <c r="F19776" s="26">
        <v>480.99</v>
      </c>
      <c r="G19776" s="69" t="s">
        <v>6534</v>
      </c>
    </row>
    <row r="19777" spans="1:10" ht="13.25" customHeight="1" x14ac:dyDescent="0.35">
      <c r="A19777" s="21" t="s">
        <v>2119</v>
      </c>
      <c r="B19777" s="77">
        <v>43731</v>
      </c>
      <c r="C19777" s="78" t="s">
        <v>1230</v>
      </c>
      <c r="D19777" s="78" t="s">
        <v>6820</v>
      </c>
      <c r="E19777" s="78"/>
      <c r="F19777" s="79">
        <v>459.39</v>
      </c>
      <c r="G19777" s="78" t="s">
        <v>6361</v>
      </c>
    </row>
    <row r="19778" spans="1:10" ht="13.25" customHeight="1" x14ac:dyDescent="0.35">
      <c r="A19778" s="21" t="s">
        <v>2119</v>
      </c>
      <c r="B19778" s="77">
        <v>43731</v>
      </c>
      <c r="C19778" s="78" t="s">
        <v>6</v>
      </c>
      <c r="D19778" s="78" t="s">
        <v>6821</v>
      </c>
      <c r="E19778" s="78"/>
      <c r="F19778" s="79">
        <v>644.9</v>
      </c>
      <c r="G19778" s="78" t="s">
        <v>17</v>
      </c>
    </row>
    <row r="19779" spans="1:10" ht="13.25" customHeight="1" x14ac:dyDescent="0.35">
      <c r="A19779" s="21" t="s">
        <v>2119</v>
      </c>
      <c r="B19779" s="77">
        <v>43731</v>
      </c>
      <c r="C19779" s="78" t="s">
        <v>1230</v>
      </c>
      <c r="D19779" s="78" t="s">
        <v>6822</v>
      </c>
      <c r="E19779" s="78"/>
      <c r="F19779" s="79">
        <v>3977.89</v>
      </c>
      <c r="G19779" s="78" t="s">
        <v>6361</v>
      </c>
    </row>
    <row r="19780" spans="1:10" ht="13.25" customHeight="1" x14ac:dyDescent="0.35">
      <c r="A19780" s="21" t="s">
        <v>2119</v>
      </c>
      <c r="B19780" s="77">
        <v>43731</v>
      </c>
      <c r="C19780" s="78" t="s">
        <v>6</v>
      </c>
      <c r="D19780" s="78" t="s">
        <v>6823</v>
      </c>
      <c r="E19780" s="78"/>
      <c r="F19780" s="79">
        <v>481.86</v>
      </c>
      <c r="G19780" s="78" t="s">
        <v>6600</v>
      </c>
    </row>
    <row r="19781" spans="1:10" ht="13.25" customHeight="1" x14ac:dyDescent="0.35">
      <c r="A19781" s="21" t="s">
        <v>2119</v>
      </c>
      <c r="B19781" s="77">
        <v>43731</v>
      </c>
      <c r="C19781" s="78" t="s">
        <v>6</v>
      </c>
      <c r="D19781" s="78" t="s">
        <v>6824</v>
      </c>
      <c r="E19781" s="78"/>
      <c r="F19781" s="79">
        <v>75.92</v>
      </c>
      <c r="G19781" s="78" t="s">
        <v>6819</v>
      </c>
    </row>
    <row r="19782" spans="1:10" ht="13.25" customHeight="1" x14ac:dyDescent="0.35">
      <c r="A19782" s="21" t="s">
        <v>2119</v>
      </c>
      <c r="B19782" s="77">
        <v>43731</v>
      </c>
      <c r="C19782" s="78" t="s">
        <v>1230</v>
      </c>
      <c r="D19782" s="78" t="s">
        <v>6825</v>
      </c>
      <c r="E19782" s="78"/>
      <c r="F19782" s="79">
        <v>1726.55</v>
      </c>
      <c r="G19782" s="78" t="s">
        <v>2734</v>
      </c>
    </row>
    <row r="19783" spans="1:10" x14ac:dyDescent="0.25">
      <c r="A19783" s="21" t="s">
        <v>2119</v>
      </c>
      <c r="B19783" s="25">
        <v>43732</v>
      </c>
      <c r="C19783" s="69" t="s">
        <v>1015</v>
      </c>
      <c r="D19783" s="69" t="s">
        <v>3707</v>
      </c>
      <c r="E19783" s="26">
        <v>600</v>
      </c>
      <c r="G19783" s="69" t="s">
        <v>2734</v>
      </c>
    </row>
    <row r="19784" spans="1:10" x14ac:dyDescent="0.25">
      <c r="A19784" s="21" t="s">
        <v>2119</v>
      </c>
      <c r="B19784" s="25">
        <v>43732</v>
      </c>
      <c r="C19784" s="69" t="s">
        <v>1015</v>
      </c>
      <c r="D19784" s="69" t="s">
        <v>40</v>
      </c>
      <c r="E19784" s="26">
        <v>280</v>
      </c>
      <c r="G19784" s="69" t="s">
        <v>5049</v>
      </c>
    </row>
    <row r="19785" spans="1:10" ht="13.25" customHeight="1" x14ac:dyDescent="0.35">
      <c r="A19785" s="21" t="s">
        <v>2119</v>
      </c>
      <c r="B19785" s="25">
        <v>43732</v>
      </c>
      <c r="C19785" s="69" t="s">
        <v>1015</v>
      </c>
      <c r="D19785" s="69" t="s">
        <v>40</v>
      </c>
      <c r="E19785" s="26">
        <v>280</v>
      </c>
      <c r="G19785" s="69" t="s">
        <v>9</v>
      </c>
      <c r="H19785" s="78"/>
      <c r="I19785" s="78"/>
      <c r="J19785" s="78"/>
    </row>
    <row r="19786" spans="1:10" ht="13.25" customHeight="1" x14ac:dyDescent="0.35">
      <c r="A19786" s="21" t="s">
        <v>2119</v>
      </c>
      <c r="B19786" s="25">
        <v>43732</v>
      </c>
      <c r="C19786" s="69" t="s">
        <v>1015</v>
      </c>
      <c r="D19786" s="69" t="s">
        <v>40</v>
      </c>
      <c r="E19786" s="26">
        <v>330</v>
      </c>
      <c r="G19786" s="69" t="s">
        <v>68</v>
      </c>
      <c r="H19786" s="78"/>
      <c r="I19786" s="78"/>
      <c r="J19786" s="78"/>
    </row>
    <row r="19787" spans="1:10" ht="13.25" customHeight="1" x14ac:dyDescent="0.35">
      <c r="A19787" s="21" t="s">
        <v>2119</v>
      </c>
      <c r="B19787" s="25">
        <v>43732</v>
      </c>
      <c r="C19787" s="69" t="s">
        <v>1015</v>
      </c>
      <c r="D19787" s="69" t="s">
        <v>40</v>
      </c>
      <c r="E19787" s="26">
        <v>280</v>
      </c>
      <c r="G19787" s="69" t="s">
        <v>5699</v>
      </c>
      <c r="H19787" s="78"/>
      <c r="I19787" s="78"/>
      <c r="J19787" s="78"/>
    </row>
    <row r="19788" spans="1:10" ht="13.25" customHeight="1" x14ac:dyDescent="0.35">
      <c r="A19788" s="21" t="s">
        <v>2119</v>
      </c>
      <c r="B19788" s="25">
        <v>43732</v>
      </c>
      <c r="C19788" s="69" t="s">
        <v>1015</v>
      </c>
      <c r="D19788" s="69" t="s">
        <v>40</v>
      </c>
      <c r="E19788" s="26">
        <v>140</v>
      </c>
      <c r="G19788" s="69" t="s">
        <v>356</v>
      </c>
      <c r="H19788" s="78"/>
      <c r="I19788" s="78"/>
      <c r="J19788" s="78"/>
    </row>
    <row r="19789" spans="1:10" ht="13.25" customHeight="1" x14ac:dyDescent="0.35">
      <c r="A19789" s="21" t="s">
        <v>2119</v>
      </c>
      <c r="B19789" s="25">
        <v>43732</v>
      </c>
      <c r="C19789" s="69" t="s">
        <v>1015</v>
      </c>
      <c r="D19789" s="69" t="s">
        <v>40</v>
      </c>
      <c r="E19789" s="26">
        <v>1760</v>
      </c>
      <c r="G19789" s="69" t="s">
        <v>6361</v>
      </c>
      <c r="H19789" s="78"/>
      <c r="I19789" s="78"/>
      <c r="J19789" s="78"/>
    </row>
    <row r="19790" spans="1:10" x14ac:dyDescent="0.25">
      <c r="A19790" s="21" t="s">
        <v>2119</v>
      </c>
      <c r="B19790" s="25">
        <v>43732</v>
      </c>
      <c r="C19790" s="69" t="s">
        <v>1015</v>
      </c>
      <c r="D19790" s="69" t="s">
        <v>40</v>
      </c>
      <c r="E19790" s="26">
        <v>6720</v>
      </c>
      <c r="G19790" s="69" t="s">
        <v>6534</v>
      </c>
    </row>
    <row r="19791" spans="1:10" ht="13.25" customHeight="1" x14ac:dyDescent="0.35">
      <c r="A19791" s="21" t="s">
        <v>2119</v>
      </c>
      <c r="B19791" s="25">
        <v>43732</v>
      </c>
      <c r="C19791" s="69" t="s">
        <v>1015</v>
      </c>
      <c r="D19791" s="69" t="s">
        <v>40</v>
      </c>
      <c r="E19791" s="26">
        <v>1860</v>
      </c>
      <c r="G19791" s="69" t="s">
        <v>6508</v>
      </c>
      <c r="H19791" s="78"/>
      <c r="I19791" s="78"/>
      <c r="J19791" s="78"/>
    </row>
    <row r="19792" spans="1:10" ht="13.25" customHeight="1" x14ac:dyDescent="0.35">
      <c r="A19792" s="21" t="s">
        <v>2119</v>
      </c>
      <c r="B19792" s="25">
        <v>43732</v>
      </c>
      <c r="C19792" s="69" t="s">
        <v>1015</v>
      </c>
      <c r="D19792" s="69" t="s">
        <v>4455</v>
      </c>
      <c r="E19792" s="26">
        <v>4000</v>
      </c>
      <c r="G19792" s="69" t="s">
        <v>6361</v>
      </c>
      <c r="H19792" s="78"/>
      <c r="I19792" s="78"/>
      <c r="J19792" s="78"/>
    </row>
    <row r="19793" spans="1:10" ht="13.25" customHeight="1" x14ac:dyDescent="0.35">
      <c r="A19793" s="21" t="s">
        <v>2119</v>
      </c>
      <c r="B19793" s="25">
        <v>43732</v>
      </c>
      <c r="C19793" s="69" t="s">
        <v>1230</v>
      </c>
      <c r="D19793" s="69" t="s">
        <v>3709</v>
      </c>
      <c r="F19793" s="26">
        <v>97.31</v>
      </c>
      <c r="G19793" s="69" t="s">
        <v>6361</v>
      </c>
      <c r="H19793" s="78"/>
      <c r="I19793" s="78"/>
      <c r="J19793" s="78"/>
    </row>
    <row r="19794" spans="1:10" ht="13.25" customHeight="1" x14ac:dyDescent="0.35">
      <c r="A19794" s="21" t="s">
        <v>2119</v>
      </c>
      <c r="B19794" s="77">
        <v>43732</v>
      </c>
      <c r="C19794" s="78" t="s">
        <v>6</v>
      </c>
      <c r="D19794" s="78" t="s">
        <v>6826</v>
      </c>
      <c r="E19794" s="78"/>
      <c r="F19794" s="79">
        <v>237.29</v>
      </c>
      <c r="G19794" s="78" t="s">
        <v>6596</v>
      </c>
      <c r="H19794" s="78"/>
      <c r="I19794" s="78"/>
      <c r="J19794" s="78"/>
    </row>
    <row r="19795" spans="1:10" ht="13.25" customHeight="1" x14ac:dyDescent="0.35">
      <c r="A19795" s="21" t="s">
        <v>2119</v>
      </c>
      <c r="B19795" s="77">
        <v>43732</v>
      </c>
      <c r="C19795" s="78" t="s">
        <v>1230</v>
      </c>
      <c r="D19795" s="78" t="s">
        <v>6827</v>
      </c>
      <c r="E19795" s="78"/>
      <c r="F19795" s="79">
        <v>112.52</v>
      </c>
      <c r="G19795" s="78" t="s">
        <v>6534</v>
      </c>
    </row>
    <row r="19796" spans="1:10" ht="13.25" customHeight="1" x14ac:dyDescent="0.35">
      <c r="A19796" s="21" t="s">
        <v>2119</v>
      </c>
      <c r="B19796" s="77">
        <v>43732</v>
      </c>
      <c r="C19796" s="78" t="s">
        <v>1230</v>
      </c>
      <c r="D19796" s="78" t="s">
        <v>6828</v>
      </c>
      <c r="E19796" s="78"/>
      <c r="F19796" s="79">
        <v>804.09</v>
      </c>
      <c r="G19796" s="78" t="s">
        <v>6361</v>
      </c>
    </row>
    <row r="19797" spans="1:10" ht="13.25" customHeight="1" x14ac:dyDescent="0.35">
      <c r="A19797" s="21" t="s">
        <v>2119</v>
      </c>
      <c r="B19797" s="77">
        <v>43732</v>
      </c>
      <c r="C19797" s="78" t="s">
        <v>6</v>
      </c>
      <c r="D19797" s="78" t="s">
        <v>6829</v>
      </c>
      <c r="E19797" s="78"/>
      <c r="F19797" s="79">
        <v>192.28</v>
      </c>
      <c r="G19797" s="78" t="s">
        <v>6596</v>
      </c>
    </row>
    <row r="19798" spans="1:10" ht="13.25" customHeight="1" x14ac:dyDescent="0.35">
      <c r="A19798" s="21" t="s">
        <v>2119</v>
      </c>
      <c r="B19798" s="77">
        <v>43732</v>
      </c>
      <c r="C19798" s="78">
        <v>3014551503</v>
      </c>
      <c r="D19798" s="78" t="s">
        <v>6830</v>
      </c>
      <c r="E19798" s="78"/>
      <c r="F19798" s="79">
        <v>131.02000000000001</v>
      </c>
      <c r="G19798" s="78" t="s">
        <v>2351</v>
      </c>
      <c r="H19798" s="78"/>
      <c r="I19798" s="78"/>
      <c r="J19798" s="78"/>
    </row>
    <row r="19799" spans="1:10" ht="13.25" customHeight="1" x14ac:dyDescent="0.35">
      <c r="A19799" s="21" t="s">
        <v>2119</v>
      </c>
      <c r="B19799" s="25">
        <v>43733</v>
      </c>
      <c r="C19799" s="69" t="s">
        <v>1015</v>
      </c>
      <c r="D19799" s="69" t="s">
        <v>6601</v>
      </c>
      <c r="E19799" s="26">
        <v>350</v>
      </c>
      <c r="G19799" s="69" t="s">
        <v>68</v>
      </c>
      <c r="H19799" s="78"/>
      <c r="I19799" s="78"/>
      <c r="J19799" s="78"/>
    </row>
    <row r="19800" spans="1:10" ht="13.25" customHeight="1" x14ac:dyDescent="0.35">
      <c r="A19800" s="21" t="s">
        <v>2119</v>
      </c>
      <c r="B19800" s="77">
        <v>43733</v>
      </c>
      <c r="C19800" s="78" t="s">
        <v>6</v>
      </c>
      <c r="D19800" s="78" t="s">
        <v>6831</v>
      </c>
      <c r="E19800" s="78"/>
      <c r="F19800" s="79">
        <v>59.43</v>
      </c>
      <c r="G19800" s="78" t="s">
        <v>5705</v>
      </c>
      <c r="H19800" s="78"/>
      <c r="I19800" s="78"/>
      <c r="J19800" s="78"/>
    </row>
    <row r="19801" spans="1:10" ht="13.25" customHeight="1" x14ac:dyDescent="0.35">
      <c r="A19801" s="21" t="s">
        <v>2119</v>
      </c>
      <c r="B19801" s="77">
        <v>43733</v>
      </c>
      <c r="C19801" s="78" t="s">
        <v>6</v>
      </c>
      <c r="D19801" s="78" t="s">
        <v>6832</v>
      </c>
      <c r="E19801" s="78"/>
      <c r="F19801" s="79">
        <v>79.930000000000007</v>
      </c>
      <c r="G19801" s="78" t="s">
        <v>6600</v>
      </c>
      <c r="H19801" s="78"/>
      <c r="I19801" s="78"/>
      <c r="J19801" s="78"/>
    </row>
    <row r="19802" spans="1:10" ht="13.25" customHeight="1" x14ac:dyDescent="0.35">
      <c r="A19802" s="21" t="s">
        <v>2119</v>
      </c>
      <c r="B19802" s="77">
        <v>43733</v>
      </c>
      <c r="C19802" s="78" t="s">
        <v>6</v>
      </c>
      <c r="D19802" s="78" t="s">
        <v>6833</v>
      </c>
      <c r="E19802" s="78"/>
      <c r="F19802" s="79">
        <v>208.78</v>
      </c>
      <c r="G19802" s="78" t="s">
        <v>5705</v>
      </c>
    </row>
    <row r="19803" spans="1:10" ht="13.25" customHeight="1" x14ac:dyDescent="0.35">
      <c r="A19803" s="21" t="s">
        <v>2119</v>
      </c>
      <c r="B19803" s="77">
        <v>43733</v>
      </c>
      <c r="C19803" s="78" t="s">
        <v>6</v>
      </c>
      <c r="D19803" s="78" t="s">
        <v>6834</v>
      </c>
      <c r="E19803" s="78"/>
      <c r="F19803" s="79">
        <v>427.25</v>
      </c>
      <c r="G19803" s="78" t="s">
        <v>6600</v>
      </c>
    </row>
    <row r="19804" spans="1:10" x14ac:dyDescent="0.25">
      <c r="A19804" s="21" t="s">
        <v>2119</v>
      </c>
      <c r="B19804" s="25">
        <v>43734</v>
      </c>
      <c r="C19804" s="69" t="s">
        <v>1015</v>
      </c>
      <c r="D19804" s="69" t="s">
        <v>1216</v>
      </c>
      <c r="E19804" s="26">
        <v>450</v>
      </c>
      <c r="G19804" s="69" t="s">
        <v>2734</v>
      </c>
    </row>
    <row r="19805" spans="1:10" x14ac:dyDescent="0.25">
      <c r="A19805" s="21" t="s">
        <v>2119</v>
      </c>
      <c r="B19805" s="25">
        <v>43734</v>
      </c>
      <c r="C19805" s="69" t="s">
        <v>1015</v>
      </c>
      <c r="D19805" s="69" t="s">
        <v>255</v>
      </c>
      <c r="E19805" s="26">
        <v>2000</v>
      </c>
      <c r="G19805" s="69" t="s">
        <v>6534</v>
      </c>
    </row>
    <row r="19806" spans="1:10" x14ac:dyDescent="0.25">
      <c r="A19806" s="21" t="s">
        <v>2119</v>
      </c>
      <c r="B19806" s="25">
        <v>43734</v>
      </c>
      <c r="C19806" s="69" t="s">
        <v>1230</v>
      </c>
      <c r="D19806" s="69" t="s">
        <v>216</v>
      </c>
      <c r="F19806" s="26">
        <v>35</v>
      </c>
      <c r="G19806" s="69" t="s">
        <v>6596</v>
      </c>
    </row>
    <row r="19807" spans="1:10" ht="13.25" customHeight="1" x14ac:dyDescent="0.35">
      <c r="A19807" s="21" t="s">
        <v>2119</v>
      </c>
      <c r="B19807" s="77">
        <v>43734</v>
      </c>
      <c r="C19807" s="78" t="s">
        <v>6</v>
      </c>
      <c r="D19807" s="78" t="s">
        <v>6835</v>
      </c>
      <c r="E19807" s="78"/>
      <c r="F19807" s="79">
        <v>100.87</v>
      </c>
      <c r="G19807" s="78" t="s">
        <v>5705</v>
      </c>
    </row>
    <row r="19808" spans="1:10" ht="13.25" customHeight="1" x14ac:dyDescent="0.35">
      <c r="A19808" s="21" t="s">
        <v>2119</v>
      </c>
      <c r="B19808" s="77">
        <v>43734</v>
      </c>
      <c r="C19808" s="78" t="s">
        <v>6</v>
      </c>
      <c r="D19808" s="78" t="s">
        <v>6836</v>
      </c>
      <c r="E19808" s="78"/>
      <c r="F19808" s="79">
        <v>362.51</v>
      </c>
      <c r="G19808" s="78" t="s">
        <v>6600</v>
      </c>
      <c r="H19808" s="78"/>
      <c r="I19808" s="78"/>
      <c r="J19808" s="78"/>
    </row>
    <row r="19809" spans="1:10" ht="13.25" customHeight="1" x14ac:dyDescent="0.35">
      <c r="A19809" s="21" t="s">
        <v>2119</v>
      </c>
      <c r="B19809" s="77">
        <v>43734</v>
      </c>
      <c r="C19809" s="78" t="s">
        <v>6</v>
      </c>
      <c r="D19809" s="78" t="s">
        <v>6837</v>
      </c>
      <c r="E19809" s="78"/>
      <c r="F19809" s="79">
        <v>44.36</v>
      </c>
      <c r="G19809" s="78" t="s">
        <v>6600</v>
      </c>
      <c r="H19809" s="78"/>
      <c r="I19809" s="78"/>
      <c r="J19809" s="78"/>
    </row>
    <row r="19810" spans="1:10" ht="13.25" customHeight="1" x14ac:dyDescent="0.35">
      <c r="A19810" s="21" t="s">
        <v>2119</v>
      </c>
      <c r="B19810" s="77">
        <v>43734</v>
      </c>
      <c r="C19810" s="78" t="s">
        <v>6</v>
      </c>
      <c r="D19810" s="78" t="s">
        <v>6838</v>
      </c>
      <c r="E19810" s="78"/>
      <c r="F19810" s="79">
        <v>216.87</v>
      </c>
      <c r="G19810" s="78" t="s">
        <v>5705</v>
      </c>
      <c r="H19810" s="78"/>
      <c r="I19810" s="78"/>
      <c r="J19810" s="78"/>
    </row>
    <row r="19811" spans="1:10" x14ac:dyDescent="0.25">
      <c r="A19811" s="21" t="s">
        <v>2119</v>
      </c>
      <c r="B19811" s="25">
        <v>43735</v>
      </c>
      <c r="C19811" s="69" t="s">
        <v>1015</v>
      </c>
      <c r="D19811" s="69" t="s">
        <v>3002</v>
      </c>
      <c r="E19811" s="26">
        <v>1150</v>
      </c>
      <c r="G19811" s="69" t="s">
        <v>2734</v>
      </c>
    </row>
    <row r="19812" spans="1:10" x14ac:dyDescent="0.25">
      <c r="A19812" s="21" t="s">
        <v>2119</v>
      </c>
      <c r="B19812" s="25">
        <v>43735</v>
      </c>
      <c r="C19812" s="69" t="s">
        <v>1015</v>
      </c>
      <c r="D19812" s="69" t="s">
        <v>6602</v>
      </c>
      <c r="E19812" s="26">
        <v>3000</v>
      </c>
      <c r="G19812" s="69" t="s">
        <v>6361</v>
      </c>
    </row>
    <row r="19813" spans="1:10" x14ac:dyDescent="0.25">
      <c r="A19813" s="21" t="s">
        <v>2119</v>
      </c>
      <c r="B19813" s="25">
        <v>43735</v>
      </c>
      <c r="C19813" s="69" t="s">
        <v>1015</v>
      </c>
      <c r="D19813" s="69" t="s">
        <v>3164</v>
      </c>
      <c r="E19813" s="26">
        <v>11000</v>
      </c>
      <c r="G19813" s="69" t="s">
        <v>1111</v>
      </c>
    </row>
    <row r="19814" spans="1:10" x14ac:dyDescent="0.25">
      <c r="A19814" s="21" t="s">
        <v>2119</v>
      </c>
      <c r="B19814" s="25">
        <v>43735</v>
      </c>
      <c r="C19814" s="69" t="s">
        <v>1015</v>
      </c>
      <c r="D19814" s="69" t="s">
        <v>553</v>
      </c>
      <c r="E19814" s="26">
        <v>1170</v>
      </c>
      <c r="G19814" s="69" t="s">
        <v>6534</v>
      </c>
    </row>
    <row r="19815" spans="1:10" x14ac:dyDescent="0.25">
      <c r="A19815" s="21" t="s">
        <v>2119</v>
      </c>
      <c r="B19815" s="25">
        <v>43735</v>
      </c>
      <c r="C19815" s="69" t="s">
        <v>1230</v>
      </c>
      <c r="D19815" s="69" t="s">
        <v>216</v>
      </c>
      <c r="F19815" s="26">
        <v>497</v>
      </c>
      <c r="G19815" s="69" t="s">
        <v>6589</v>
      </c>
    </row>
    <row r="19816" spans="1:10" x14ac:dyDescent="0.25">
      <c r="A19816" s="21" t="s">
        <v>2119</v>
      </c>
      <c r="B19816" s="25">
        <v>43735</v>
      </c>
      <c r="C19816" s="69" t="s">
        <v>1230</v>
      </c>
      <c r="D19816" s="69" t="s">
        <v>3709</v>
      </c>
      <c r="F19816" s="26">
        <v>251.47</v>
      </c>
      <c r="G19816" s="69" t="s">
        <v>6534</v>
      </c>
    </row>
    <row r="19817" spans="1:10" ht="13.25" customHeight="1" x14ac:dyDescent="0.35">
      <c r="A19817" s="21" t="s">
        <v>2119</v>
      </c>
      <c r="B19817" s="77">
        <v>43735</v>
      </c>
      <c r="C19817" s="78">
        <v>3014551503</v>
      </c>
      <c r="D19817" s="78" t="s">
        <v>6839</v>
      </c>
      <c r="E19817" s="78"/>
      <c r="F19817" s="79">
        <v>514.94000000000005</v>
      </c>
      <c r="G19817" s="78" t="s">
        <v>6619</v>
      </c>
    </row>
    <row r="19818" spans="1:10" ht="13.25" customHeight="1" x14ac:dyDescent="0.35">
      <c r="A19818" s="21" t="s">
        <v>2119</v>
      </c>
      <c r="B19818" s="77">
        <v>43735</v>
      </c>
      <c r="C19818" s="78" t="s">
        <v>6</v>
      </c>
      <c r="D19818" s="78" t="s">
        <v>6840</v>
      </c>
      <c r="E19818" s="78"/>
      <c r="F19818" s="79">
        <v>894.42</v>
      </c>
      <c r="G19818" s="78" t="s">
        <v>6600</v>
      </c>
    </row>
    <row r="19819" spans="1:10" ht="13.25" customHeight="1" x14ac:dyDescent="0.35">
      <c r="A19819" s="21" t="s">
        <v>2119</v>
      </c>
      <c r="B19819" s="77">
        <v>43736</v>
      </c>
      <c r="C19819" s="78" t="s">
        <v>6</v>
      </c>
      <c r="D19819" s="78" t="s">
        <v>6841</v>
      </c>
      <c r="E19819" s="78"/>
      <c r="F19819" s="79">
        <v>381.07</v>
      </c>
      <c r="G19819" s="78" t="s">
        <v>6600</v>
      </c>
      <c r="H19819" s="78"/>
      <c r="I19819" s="78"/>
      <c r="J19819" s="78"/>
    </row>
    <row r="19820" spans="1:10" ht="13.25" customHeight="1" x14ac:dyDescent="0.35">
      <c r="A19820" s="21" t="s">
        <v>2119</v>
      </c>
      <c r="B19820" s="25">
        <v>43738</v>
      </c>
      <c r="C19820" s="69" t="s">
        <v>1015</v>
      </c>
      <c r="D19820" s="69" t="s">
        <v>40</v>
      </c>
      <c r="E19820" s="26">
        <v>2610</v>
      </c>
      <c r="G19820" s="69" t="s">
        <v>6361</v>
      </c>
      <c r="H19820" s="78"/>
      <c r="I19820" s="78"/>
      <c r="J19820" s="78"/>
    </row>
    <row r="19821" spans="1:10" ht="13.25" customHeight="1" x14ac:dyDescent="0.35">
      <c r="A19821" s="21" t="s">
        <v>2119</v>
      </c>
      <c r="B19821" s="25">
        <v>43738</v>
      </c>
      <c r="C19821" s="69" t="s">
        <v>1015</v>
      </c>
      <c r="D19821" s="69" t="s">
        <v>40</v>
      </c>
      <c r="E19821" s="26">
        <v>1040</v>
      </c>
      <c r="G19821" s="69" t="s">
        <v>5705</v>
      </c>
      <c r="H19821" s="78"/>
      <c r="I19821" s="78"/>
      <c r="J19821" s="78"/>
    </row>
    <row r="19822" spans="1:10" x14ac:dyDescent="0.25">
      <c r="A19822" s="21" t="s">
        <v>2119</v>
      </c>
      <c r="B19822" s="25">
        <v>43738</v>
      </c>
      <c r="C19822" s="69" t="s">
        <v>1015</v>
      </c>
      <c r="D19822" s="69" t="s">
        <v>40</v>
      </c>
      <c r="E19822" s="26">
        <v>1175</v>
      </c>
      <c r="G19822" s="69" t="s">
        <v>1557</v>
      </c>
    </row>
    <row r="19823" spans="1:10" x14ac:dyDescent="0.25">
      <c r="A19823" s="21" t="s">
        <v>2119</v>
      </c>
      <c r="B19823" s="25">
        <v>43738</v>
      </c>
      <c r="C19823" s="69" t="s">
        <v>1015</v>
      </c>
      <c r="D19823" s="69" t="s">
        <v>40</v>
      </c>
      <c r="E19823" s="26">
        <v>4465</v>
      </c>
      <c r="G19823" s="69" t="s">
        <v>6534</v>
      </c>
    </row>
    <row r="19824" spans="1:10" x14ac:dyDescent="0.25">
      <c r="A19824" s="21" t="s">
        <v>2119</v>
      </c>
      <c r="B19824" s="25">
        <v>43738</v>
      </c>
      <c r="C19824" s="69" t="s">
        <v>1015</v>
      </c>
      <c r="D19824" s="69" t="s">
        <v>40</v>
      </c>
      <c r="E19824" s="26">
        <v>280</v>
      </c>
      <c r="G19824" s="69" t="s">
        <v>5049</v>
      </c>
    </row>
    <row r="19825" spans="1:10" x14ac:dyDescent="0.25">
      <c r="A19825" s="21" t="s">
        <v>2119</v>
      </c>
      <c r="B19825" s="25">
        <v>43738</v>
      </c>
      <c r="C19825" s="69" t="s">
        <v>1015</v>
      </c>
      <c r="D19825" s="69" t="s">
        <v>40</v>
      </c>
      <c r="E19825" s="26">
        <v>480</v>
      </c>
      <c r="G19825" s="69" t="s">
        <v>9</v>
      </c>
    </row>
    <row r="19826" spans="1:10" x14ac:dyDescent="0.25">
      <c r="A19826" s="21" t="s">
        <v>2119</v>
      </c>
      <c r="B19826" s="25">
        <v>43738</v>
      </c>
      <c r="C19826" s="69" t="s">
        <v>1015</v>
      </c>
      <c r="D19826" s="69" t="s">
        <v>1382</v>
      </c>
      <c r="E19826" s="26">
        <v>10000</v>
      </c>
      <c r="G19826" s="69" t="s">
        <v>6600</v>
      </c>
    </row>
    <row r="19827" spans="1:10" x14ac:dyDescent="0.25">
      <c r="A19827" s="21" t="s">
        <v>2119</v>
      </c>
      <c r="B19827" s="25">
        <v>43738</v>
      </c>
      <c r="C19827" s="69" t="s">
        <v>1230</v>
      </c>
      <c r="D19827" s="69" t="s">
        <v>3709</v>
      </c>
      <c r="F19827" s="26">
        <v>94.47</v>
      </c>
      <c r="G19827" s="69" t="s">
        <v>6621</v>
      </c>
    </row>
    <row r="19828" spans="1:10" ht="13.25" customHeight="1" x14ac:dyDescent="0.35">
      <c r="A19828" s="21" t="s">
        <v>2119</v>
      </c>
      <c r="B19828" s="77">
        <v>43738</v>
      </c>
      <c r="C19828" s="78" t="s">
        <v>1230</v>
      </c>
      <c r="D19828" s="78" t="s">
        <v>6842</v>
      </c>
      <c r="E19828" s="78"/>
      <c r="F19828" s="79">
        <v>4499.26</v>
      </c>
      <c r="G19828" s="78" t="s">
        <v>6534</v>
      </c>
    </row>
    <row r="19829" spans="1:10" ht="13.25" customHeight="1" x14ac:dyDescent="0.35">
      <c r="A19829" s="21" t="s">
        <v>2119</v>
      </c>
      <c r="B19829" s="77">
        <v>43738</v>
      </c>
      <c r="C19829" s="78" t="s">
        <v>1230</v>
      </c>
      <c r="D19829" s="78" t="s">
        <v>6843</v>
      </c>
      <c r="E19829" s="78"/>
      <c r="F19829" s="79">
        <v>319.02</v>
      </c>
      <c r="G19829" s="78" t="s">
        <v>6361</v>
      </c>
    </row>
    <row r="19830" spans="1:10" ht="13.25" customHeight="1" x14ac:dyDescent="0.35">
      <c r="A19830" s="21" t="s">
        <v>2119</v>
      </c>
      <c r="B19830" s="77">
        <v>43738</v>
      </c>
      <c r="C19830" s="78" t="s">
        <v>1230</v>
      </c>
      <c r="D19830" s="78" t="s">
        <v>6844</v>
      </c>
      <c r="E19830" s="78"/>
      <c r="F19830" s="79">
        <v>334.68</v>
      </c>
      <c r="G19830" s="78" t="s">
        <v>6845</v>
      </c>
    </row>
    <row r="19831" spans="1:10" x14ac:dyDescent="0.25">
      <c r="A19831" s="21" t="s">
        <v>2119</v>
      </c>
      <c r="B19831" s="25">
        <v>43739</v>
      </c>
      <c r="C19831" s="69" t="s">
        <v>1015</v>
      </c>
      <c r="D19831" s="69" t="s">
        <v>1216</v>
      </c>
      <c r="E19831" s="26">
        <v>225</v>
      </c>
      <c r="G19831" s="69" t="s">
        <v>2734</v>
      </c>
    </row>
    <row r="19832" spans="1:10" ht="13.25" customHeight="1" x14ac:dyDescent="0.35">
      <c r="A19832" s="21" t="s">
        <v>2119</v>
      </c>
      <c r="B19832" s="25">
        <v>43739</v>
      </c>
      <c r="C19832" s="69" t="s">
        <v>1015</v>
      </c>
      <c r="D19832" s="69" t="s">
        <v>6545</v>
      </c>
      <c r="E19832" s="26">
        <v>80</v>
      </c>
      <c r="G19832" s="69" t="s">
        <v>1440</v>
      </c>
      <c r="H19832" s="78"/>
      <c r="I19832" s="78"/>
      <c r="J19832" s="78"/>
    </row>
    <row r="19833" spans="1:10" ht="13.25" customHeight="1" x14ac:dyDescent="0.35">
      <c r="A19833" s="21" t="s">
        <v>2119</v>
      </c>
      <c r="B19833" s="25">
        <v>43739</v>
      </c>
      <c r="C19833" s="69" t="s">
        <v>1015</v>
      </c>
      <c r="D19833" s="69" t="s">
        <v>6545</v>
      </c>
      <c r="E19833" s="26">
        <v>80</v>
      </c>
      <c r="G19833" s="69" t="s">
        <v>4504</v>
      </c>
      <c r="H19833" s="78"/>
      <c r="I19833" s="78"/>
      <c r="J19833" s="78"/>
    </row>
    <row r="19834" spans="1:10" x14ac:dyDescent="0.25">
      <c r="A19834" s="21" t="s">
        <v>2119</v>
      </c>
      <c r="B19834" s="25">
        <v>43739</v>
      </c>
      <c r="C19834" s="69" t="s">
        <v>1015</v>
      </c>
      <c r="D19834" s="69" t="s">
        <v>6545</v>
      </c>
      <c r="E19834" s="26">
        <v>80</v>
      </c>
      <c r="G19834" s="69" t="s">
        <v>6534</v>
      </c>
    </row>
    <row r="19835" spans="1:10" ht="13.25" customHeight="1" x14ac:dyDescent="0.35">
      <c r="A19835" s="21" t="s">
        <v>2119</v>
      </c>
      <c r="B19835" s="25">
        <v>43739</v>
      </c>
      <c r="C19835" s="69" t="s">
        <v>1015</v>
      </c>
      <c r="D19835" s="69" t="s">
        <v>6545</v>
      </c>
      <c r="E19835" s="26">
        <v>80</v>
      </c>
      <c r="G19835" s="69" t="s">
        <v>6324</v>
      </c>
      <c r="H19835" s="78"/>
      <c r="I19835" s="78"/>
      <c r="J19835" s="78"/>
    </row>
    <row r="19836" spans="1:10" ht="13.25" customHeight="1" x14ac:dyDescent="0.35">
      <c r="A19836" s="21" t="s">
        <v>2119</v>
      </c>
      <c r="B19836" s="25">
        <v>43739</v>
      </c>
      <c r="C19836" s="69" t="s">
        <v>1015</v>
      </c>
      <c r="D19836" s="69" t="s">
        <v>6545</v>
      </c>
      <c r="E19836" s="26">
        <v>80</v>
      </c>
      <c r="G19836" s="69" t="s">
        <v>6508</v>
      </c>
      <c r="H19836" s="78"/>
      <c r="I19836" s="78"/>
      <c r="J19836" s="78"/>
    </row>
    <row r="19837" spans="1:10" ht="13.25" customHeight="1" x14ac:dyDescent="0.35">
      <c r="A19837" s="21" t="s">
        <v>2119</v>
      </c>
      <c r="B19837" s="25">
        <v>43739</v>
      </c>
      <c r="C19837" s="69" t="s">
        <v>1015</v>
      </c>
      <c r="D19837" s="69" t="s">
        <v>3872</v>
      </c>
      <c r="E19837" s="26">
        <v>184.62</v>
      </c>
      <c r="G19837" s="69" t="s">
        <v>2734</v>
      </c>
      <c r="H19837" s="78"/>
      <c r="I19837" s="78"/>
      <c r="J19837" s="78"/>
    </row>
    <row r="19838" spans="1:10" ht="13.25" customHeight="1" x14ac:dyDescent="0.35">
      <c r="A19838" s="21" t="s">
        <v>2119</v>
      </c>
      <c r="B19838" s="25">
        <v>43739</v>
      </c>
      <c r="C19838" s="69" t="s">
        <v>1230</v>
      </c>
      <c r="D19838" s="69" t="s">
        <v>3709</v>
      </c>
      <c r="F19838" s="26">
        <v>73.97</v>
      </c>
      <c r="G19838" s="69" t="s">
        <v>6534</v>
      </c>
      <c r="H19838" s="78"/>
      <c r="I19838" s="78"/>
      <c r="J19838" s="78"/>
    </row>
    <row r="19839" spans="1:10" ht="13.25" customHeight="1" x14ac:dyDescent="0.35">
      <c r="A19839" s="21" t="s">
        <v>2119</v>
      </c>
      <c r="B19839" s="25">
        <v>43739</v>
      </c>
      <c r="C19839" s="69" t="s">
        <v>1230</v>
      </c>
      <c r="D19839" s="69" t="s">
        <v>3709</v>
      </c>
      <c r="F19839" s="26">
        <v>146.71</v>
      </c>
      <c r="G19839" s="69" t="s">
        <v>6621</v>
      </c>
      <c r="H19839" s="78"/>
      <c r="I19839" s="78"/>
      <c r="J19839" s="78"/>
    </row>
    <row r="19840" spans="1:10" ht="13.25" customHeight="1" x14ac:dyDescent="0.35">
      <c r="A19840" s="21" t="s">
        <v>2119</v>
      </c>
      <c r="B19840" s="25">
        <v>43739</v>
      </c>
      <c r="C19840" s="69" t="s">
        <v>1230</v>
      </c>
      <c r="D19840" s="69" t="s">
        <v>3709</v>
      </c>
      <c r="F19840" s="26">
        <v>601.66</v>
      </c>
      <c r="G19840" s="69" t="s">
        <v>6534</v>
      </c>
      <c r="H19840" s="78"/>
      <c r="I19840" s="78"/>
      <c r="J19840" s="78"/>
    </row>
    <row r="19841" spans="1:10" ht="13.25" customHeight="1" x14ac:dyDescent="0.35">
      <c r="A19841" s="21" t="s">
        <v>2119</v>
      </c>
      <c r="B19841" s="77">
        <v>43739</v>
      </c>
      <c r="C19841" s="78" t="s">
        <v>6</v>
      </c>
      <c r="D19841" s="78" t="s">
        <v>6846</v>
      </c>
      <c r="E19841" s="78"/>
      <c r="F19841" s="79">
        <v>692.09</v>
      </c>
      <c r="G19841" s="78" t="s">
        <v>6600</v>
      </c>
    </row>
    <row r="19842" spans="1:10" ht="13.25" customHeight="1" x14ac:dyDescent="0.35">
      <c r="A19842" s="21" t="s">
        <v>2119</v>
      </c>
      <c r="B19842" s="77">
        <v>43739</v>
      </c>
      <c r="C19842" s="78" t="s">
        <v>6</v>
      </c>
      <c r="D19842" s="78" t="s">
        <v>6840</v>
      </c>
      <c r="E19842" s="78"/>
      <c r="F19842" s="79">
        <v>-161.83000000000001</v>
      </c>
      <c r="G19842" s="78" t="s">
        <v>6600</v>
      </c>
    </row>
    <row r="19843" spans="1:10" ht="13.25" customHeight="1" x14ac:dyDescent="0.35">
      <c r="A19843" s="21" t="s">
        <v>2119</v>
      </c>
      <c r="B19843" s="25">
        <v>43740</v>
      </c>
      <c r="C19843" s="69" t="s">
        <v>21</v>
      </c>
      <c r="D19843" s="69" t="s">
        <v>6610</v>
      </c>
      <c r="E19843" s="26">
        <v>3250</v>
      </c>
      <c r="G19843" s="69" t="s">
        <v>1111</v>
      </c>
      <c r="H19843" s="78"/>
      <c r="I19843" s="78"/>
      <c r="J19843" s="78"/>
    </row>
    <row r="19844" spans="1:10" ht="13.25" customHeight="1" x14ac:dyDescent="0.35">
      <c r="A19844" s="21" t="s">
        <v>2119</v>
      </c>
      <c r="B19844" s="77">
        <v>43740</v>
      </c>
      <c r="C19844" s="78" t="s">
        <v>6</v>
      </c>
      <c r="D19844" s="78" t="s">
        <v>6847</v>
      </c>
      <c r="E19844" s="78"/>
      <c r="F19844" s="79">
        <v>484.87</v>
      </c>
      <c r="G19844" s="78" t="s">
        <v>6600</v>
      </c>
      <c r="H19844" s="78"/>
      <c r="I19844" s="78"/>
      <c r="J19844" s="78"/>
    </row>
    <row r="19845" spans="1:10" ht="13.25" customHeight="1" x14ac:dyDescent="0.35">
      <c r="A19845" s="21" t="s">
        <v>2119</v>
      </c>
      <c r="B19845" s="77">
        <v>43740</v>
      </c>
      <c r="C19845" s="78" t="s">
        <v>1230</v>
      </c>
      <c r="D19845" s="78" t="s">
        <v>6848</v>
      </c>
      <c r="E19845" s="78"/>
      <c r="F19845" s="79">
        <v>543.54</v>
      </c>
      <c r="G19845" s="78" t="s">
        <v>6534</v>
      </c>
      <c r="H19845" s="78"/>
      <c r="I19845" s="78"/>
      <c r="J19845" s="78"/>
    </row>
    <row r="19846" spans="1:10" ht="13.25" customHeight="1" x14ac:dyDescent="0.35">
      <c r="A19846" s="21" t="s">
        <v>2119</v>
      </c>
      <c r="B19846" s="77">
        <v>43740</v>
      </c>
      <c r="C19846" s="78" t="s">
        <v>6</v>
      </c>
      <c r="D19846" s="78" t="s">
        <v>6849</v>
      </c>
      <c r="E19846" s="78"/>
      <c r="F19846" s="79">
        <v>108</v>
      </c>
      <c r="G19846" s="78" t="s">
        <v>6613</v>
      </c>
      <c r="H19846" s="78"/>
      <c r="I19846" s="78"/>
      <c r="J19846" s="78"/>
    </row>
    <row r="19847" spans="1:10" ht="13.25" customHeight="1" x14ac:dyDescent="0.35">
      <c r="A19847" s="21" t="s">
        <v>2119</v>
      </c>
      <c r="B19847" s="77">
        <v>43740</v>
      </c>
      <c r="C19847" s="78">
        <v>3014551503</v>
      </c>
      <c r="D19847" s="78" t="s">
        <v>6812</v>
      </c>
      <c r="E19847" s="78"/>
      <c r="F19847" s="79">
        <v>65.72</v>
      </c>
      <c r="G19847" s="78" t="s">
        <v>6361</v>
      </c>
    </row>
    <row r="19848" spans="1:10" ht="13.25" customHeight="1" x14ac:dyDescent="0.35">
      <c r="A19848" s="21" t="s">
        <v>2119</v>
      </c>
      <c r="B19848" s="77">
        <v>43740</v>
      </c>
      <c r="C19848" s="78" t="s">
        <v>1230</v>
      </c>
      <c r="D19848" s="78" t="s">
        <v>6812</v>
      </c>
      <c r="E19848" s="78"/>
      <c r="F19848" s="79">
        <v>-210.76</v>
      </c>
      <c r="G19848" s="78" t="s">
        <v>6361</v>
      </c>
      <c r="H19848" s="78"/>
      <c r="I19848" s="78"/>
      <c r="J19848" s="78"/>
    </row>
    <row r="19849" spans="1:10" ht="13.25" customHeight="1" x14ac:dyDescent="0.35">
      <c r="A19849" s="21" t="s">
        <v>2119</v>
      </c>
      <c r="B19849" s="77">
        <v>43740</v>
      </c>
      <c r="C19849" s="78" t="s">
        <v>1230</v>
      </c>
      <c r="D19849" s="78" t="s">
        <v>6850</v>
      </c>
      <c r="E19849" s="78"/>
      <c r="F19849" s="79">
        <v>118.84</v>
      </c>
      <c r="G19849" s="78" t="s">
        <v>5698</v>
      </c>
      <c r="H19849" s="78"/>
      <c r="I19849" s="78"/>
      <c r="J19849" s="78"/>
    </row>
    <row r="19850" spans="1:10" ht="13.25" customHeight="1" x14ac:dyDescent="0.35">
      <c r="A19850" s="21" t="s">
        <v>2119</v>
      </c>
      <c r="B19850" s="25">
        <v>43741</v>
      </c>
      <c r="C19850" s="69" t="s">
        <v>1230</v>
      </c>
      <c r="D19850" s="69" t="s">
        <v>216</v>
      </c>
      <c r="F19850" s="26">
        <v>112</v>
      </c>
      <c r="G19850" s="69" t="s">
        <v>6605</v>
      </c>
      <c r="H19850" s="78"/>
      <c r="I19850" s="78"/>
      <c r="J19850" s="78"/>
    </row>
    <row r="19851" spans="1:10" ht="13.25" customHeight="1" x14ac:dyDescent="0.35">
      <c r="A19851" s="21" t="s">
        <v>2119</v>
      </c>
      <c r="B19851" s="25">
        <v>43741</v>
      </c>
      <c r="C19851" s="69" t="s">
        <v>1230</v>
      </c>
      <c r="D19851" s="69" t="s">
        <v>3709</v>
      </c>
      <c r="F19851" s="26">
        <v>293.60000000000002</v>
      </c>
      <c r="G19851" s="69" t="s">
        <v>6534</v>
      </c>
      <c r="H19851" s="78"/>
      <c r="I19851" s="78"/>
      <c r="J19851" s="78"/>
    </row>
    <row r="19852" spans="1:10" ht="13.25" customHeight="1" x14ac:dyDescent="0.35">
      <c r="A19852" s="21" t="s">
        <v>2119</v>
      </c>
      <c r="B19852" s="77">
        <v>43741</v>
      </c>
      <c r="C19852" s="78" t="s">
        <v>6</v>
      </c>
      <c r="D19852" s="78" t="s">
        <v>6851</v>
      </c>
      <c r="E19852" s="78"/>
      <c r="F19852" s="79">
        <v>-119</v>
      </c>
      <c r="G19852" s="78" t="s">
        <v>6600</v>
      </c>
      <c r="H19852" s="78"/>
      <c r="I19852" s="78"/>
      <c r="J19852" s="78"/>
    </row>
    <row r="19853" spans="1:10" ht="13.25" customHeight="1" x14ac:dyDescent="0.35">
      <c r="A19853" s="21" t="s">
        <v>2119</v>
      </c>
      <c r="B19853" s="77">
        <v>43741</v>
      </c>
      <c r="C19853" s="78" t="s">
        <v>1230</v>
      </c>
      <c r="D19853" s="78" t="s">
        <v>6852</v>
      </c>
      <c r="E19853" s="78"/>
      <c r="F19853" s="79">
        <v>98.48</v>
      </c>
      <c r="G19853" s="78" t="s">
        <v>6605</v>
      </c>
      <c r="H19853" s="78"/>
      <c r="I19853" s="78"/>
      <c r="J19853" s="78"/>
    </row>
    <row r="19854" spans="1:10" ht="13.25" customHeight="1" x14ac:dyDescent="0.35">
      <c r="A19854" s="21" t="s">
        <v>2119</v>
      </c>
      <c r="B19854" s="77">
        <v>43741</v>
      </c>
      <c r="C19854" s="78" t="s">
        <v>1230</v>
      </c>
      <c r="D19854" s="78" t="s">
        <v>6853</v>
      </c>
      <c r="E19854" s="78"/>
      <c r="F19854" s="79">
        <v>90.37</v>
      </c>
      <c r="G19854" s="78" t="s">
        <v>6854</v>
      </c>
      <c r="H19854" s="78"/>
      <c r="I19854" s="78"/>
      <c r="J19854" s="78"/>
    </row>
    <row r="19855" spans="1:10" ht="13.25" customHeight="1" x14ac:dyDescent="0.35">
      <c r="A19855" s="21" t="s">
        <v>2119</v>
      </c>
      <c r="B19855" s="77">
        <v>43741</v>
      </c>
      <c r="C19855" s="78" t="s">
        <v>6</v>
      </c>
      <c r="D19855" s="78" t="s">
        <v>6851</v>
      </c>
      <c r="E19855" s="78"/>
      <c r="F19855" s="79">
        <v>4605.67</v>
      </c>
      <c r="G19855" s="78" t="s">
        <v>6600</v>
      </c>
      <c r="H19855" s="78"/>
      <c r="I19855" s="78"/>
      <c r="J19855" s="78"/>
    </row>
    <row r="19856" spans="1:10" x14ac:dyDescent="0.25">
      <c r="A19856" s="21" t="s">
        <v>2119</v>
      </c>
      <c r="B19856" s="25">
        <v>43742</v>
      </c>
      <c r="C19856" s="69" t="s">
        <v>1015</v>
      </c>
      <c r="D19856" s="69" t="s">
        <v>2675</v>
      </c>
      <c r="E19856" s="26">
        <v>3000</v>
      </c>
      <c r="G19856" s="69" t="s">
        <v>6600</v>
      </c>
    </row>
    <row r="19857" spans="1:10" ht="13.25" customHeight="1" x14ac:dyDescent="0.35">
      <c r="A19857" s="21" t="s">
        <v>2119</v>
      </c>
      <c r="B19857" s="77">
        <v>43742</v>
      </c>
      <c r="C19857" s="78" t="s">
        <v>6</v>
      </c>
      <c r="D19857" s="78" t="s">
        <v>6855</v>
      </c>
      <c r="E19857" s="78"/>
      <c r="F19857" s="79">
        <v>247.1</v>
      </c>
      <c r="G19857" s="78" t="s">
        <v>6600</v>
      </c>
    </row>
    <row r="19858" spans="1:10" ht="13.25" customHeight="1" x14ac:dyDescent="0.35">
      <c r="A19858" s="21" t="s">
        <v>2119</v>
      </c>
      <c r="B19858" s="77">
        <v>43742</v>
      </c>
      <c r="C19858" s="78" t="s">
        <v>1230</v>
      </c>
      <c r="D19858" s="78" t="s">
        <v>6856</v>
      </c>
      <c r="E19858" s="78"/>
      <c r="F19858" s="79">
        <v>102.25</v>
      </c>
      <c r="G19858" s="78" t="s">
        <v>6534</v>
      </c>
    </row>
    <row r="19859" spans="1:10" ht="13.25" customHeight="1" x14ac:dyDescent="0.35">
      <c r="A19859" s="21" t="s">
        <v>2119</v>
      </c>
      <c r="B19859" s="77">
        <v>43742</v>
      </c>
      <c r="C19859" s="78" t="s">
        <v>1230</v>
      </c>
      <c r="D19859" s="78" t="s">
        <v>6857</v>
      </c>
      <c r="E19859" s="78"/>
      <c r="F19859" s="79">
        <v>841.08</v>
      </c>
      <c r="G19859" s="78" t="s">
        <v>6534</v>
      </c>
    </row>
    <row r="19860" spans="1:10" ht="13.25" customHeight="1" x14ac:dyDescent="0.35">
      <c r="A19860" s="21" t="s">
        <v>2119</v>
      </c>
      <c r="B19860" s="77">
        <v>43742</v>
      </c>
      <c r="C19860" s="78" t="s">
        <v>6</v>
      </c>
      <c r="D19860" s="78" t="s">
        <v>6858</v>
      </c>
      <c r="E19860" s="78"/>
      <c r="F19860" s="79">
        <v>95.07</v>
      </c>
      <c r="G19860" s="78" t="s">
        <v>5049</v>
      </c>
    </row>
    <row r="19861" spans="1:10" ht="13.25" customHeight="1" x14ac:dyDescent="0.35">
      <c r="A19861" s="21" t="s">
        <v>2119</v>
      </c>
      <c r="B19861" s="77">
        <v>43743</v>
      </c>
      <c r="C19861" s="78" t="s">
        <v>1230</v>
      </c>
      <c r="D19861" s="78" t="s">
        <v>6859</v>
      </c>
      <c r="E19861" s="78"/>
      <c r="F19861" s="79">
        <v>132.34</v>
      </c>
      <c r="G19861" s="78" t="s">
        <v>6854</v>
      </c>
    </row>
    <row r="19862" spans="1:10" ht="13.25" customHeight="1" x14ac:dyDescent="0.35">
      <c r="A19862" s="21" t="s">
        <v>2119</v>
      </c>
      <c r="B19862" s="77">
        <v>43743</v>
      </c>
      <c r="C19862" s="78" t="s">
        <v>6</v>
      </c>
      <c r="D19862" s="78" t="s">
        <v>6860</v>
      </c>
      <c r="E19862" s="78"/>
      <c r="F19862" s="79">
        <v>51.78</v>
      </c>
      <c r="G19862" s="78" t="s">
        <v>68</v>
      </c>
    </row>
    <row r="19863" spans="1:10" ht="13.25" customHeight="1" x14ac:dyDescent="0.35">
      <c r="A19863" s="21" t="s">
        <v>2119</v>
      </c>
      <c r="B19863" s="77">
        <v>43743</v>
      </c>
      <c r="C19863" s="78" t="s">
        <v>6</v>
      </c>
      <c r="D19863" s="78" t="s">
        <v>6861</v>
      </c>
      <c r="E19863" s="78"/>
      <c r="F19863" s="79">
        <v>90.25</v>
      </c>
      <c r="G19863" s="78" t="s">
        <v>68</v>
      </c>
    </row>
    <row r="19864" spans="1:10" ht="13.25" customHeight="1" x14ac:dyDescent="0.35">
      <c r="A19864" s="21" t="s">
        <v>2119</v>
      </c>
      <c r="B19864" s="77">
        <v>43743</v>
      </c>
      <c r="C19864" s="78" t="s">
        <v>1230</v>
      </c>
      <c r="D19864" s="78" t="s">
        <v>6862</v>
      </c>
      <c r="E19864" s="78"/>
      <c r="F19864" s="79">
        <v>183.08</v>
      </c>
      <c r="G19864" s="78" t="s">
        <v>360</v>
      </c>
    </row>
    <row r="19865" spans="1:10" x14ac:dyDescent="0.25">
      <c r="A19865" s="21" t="s">
        <v>2119</v>
      </c>
      <c r="B19865" s="25">
        <v>43745</v>
      </c>
      <c r="C19865" s="69" t="s">
        <v>1015</v>
      </c>
      <c r="D19865" s="69" t="s">
        <v>3002</v>
      </c>
      <c r="E19865" s="26">
        <v>1300</v>
      </c>
      <c r="G19865" s="69" t="s">
        <v>2734</v>
      </c>
    </row>
    <row r="19866" spans="1:10" x14ac:dyDescent="0.25">
      <c r="A19866" s="21" t="s">
        <v>2119</v>
      </c>
      <c r="B19866" s="25">
        <v>43745</v>
      </c>
      <c r="C19866" s="69" t="s">
        <v>1015</v>
      </c>
      <c r="D19866" s="69" t="s">
        <v>6351</v>
      </c>
      <c r="E19866" s="26">
        <v>1000</v>
      </c>
      <c r="G19866" s="69" t="s">
        <v>2734</v>
      </c>
    </row>
    <row r="19867" spans="1:10" x14ac:dyDescent="0.25">
      <c r="A19867" s="21" t="s">
        <v>2119</v>
      </c>
      <c r="B19867" s="25">
        <v>43745</v>
      </c>
      <c r="C19867" s="69" t="s">
        <v>1015</v>
      </c>
      <c r="D19867" s="69" t="s">
        <v>40</v>
      </c>
      <c r="E19867" s="26">
        <v>285</v>
      </c>
      <c r="G19867" s="69" t="s">
        <v>5699</v>
      </c>
    </row>
    <row r="19868" spans="1:10" x14ac:dyDescent="0.25">
      <c r="A19868" s="21" t="s">
        <v>2119</v>
      </c>
      <c r="B19868" s="25">
        <v>43745</v>
      </c>
      <c r="C19868" s="69" t="s">
        <v>1015</v>
      </c>
      <c r="D19868" s="69" t="s">
        <v>40</v>
      </c>
      <c r="E19868" s="26">
        <v>360</v>
      </c>
      <c r="G19868" s="69" t="s">
        <v>68</v>
      </c>
    </row>
    <row r="19869" spans="1:10" x14ac:dyDescent="0.25">
      <c r="A19869" s="21" t="s">
        <v>2119</v>
      </c>
      <c r="B19869" s="25">
        <v>43745</v>
      </c>
      <c r="C19869" s="69" t="s">
        <v>1015</v>
      </c>
      <c r="D19869" s="69" t="s">
        <v>40</v>
      </c>
      <c r="E19869" s="26">
        <v>565</v>
      </c>
      <c r="G19869" s="69" t="s">
        <v>6361</v>
      </c>
    </row>
    <row r="19870" spans="1:10" x14ac:dyDescent="0.25">
      <c r="A19870" s="21" t="s">
        <v>2119</v>
      </c>
      <c r="B19870" s="25">
        <v>43745</v>
      </c>
      <c r="C19870" s="69" t="s">
        <v>1015</v>
      </c>
      <c r="D19870" s="69" t="s">
        <v>40</v>
      </c>
      <c r="E19870" s="26">
        <v>1455</v>
      </c>
      <c r="G19870" s="69" t="s">
        <v>6622</v>
      </c>
    </row>
    <row r="19871" spans="1:10" ht="13.25" customHeight="1" x14ac:dyDescent="0.35">
      <c r="A19871" s="21" t="s">
        <v>2119</v>
      </c>
      <c r="B19871" s="25">
        <v>43745</v>
      </c>
      <c r="C19871" s="69" t="s">
        <v>1015</v>
      </c>
      <c r="D19871" s="69" t="s">
        <v>40</v>
      </c>
      <c r="E19871" s="26">
        <v>165</v>
      </c>
      <c r="G19871" s="69" t="s">
        <v>6603</v>
      </c>
      <c r="H19871" s="78"/>
      <c r="I19871" s="78"/>
      <c r="J19871" s="78"/>
    </row>
    <row r="19872" spans="1:10" ht="13.25" customHeight="1" x14ac:dyDescent="0.35">
      <c r="A19872" s="21" t="s">
        <v>2119</v>
      </c>
      <c r="B19872" s="25">
        <v>43745</v>
      </c>
      <c r="C19872" s="69" t="s">
        <v>1015</v>
      </c>
      <c r="D19872" s="69" t="s">
        <v>40</v>
      </c>
      <c r="E19872" s="26">
        <v>385</v>
      </c>
      <c r="G19872" s="69" t="s">
        <v>5049</v>
      </c>
      <c r="H19872" s="78"/>
      <c r="I19872" s="78"/>
      <c r="J19872" s="78"/>
    </row>
    <row r="19873" spans="1:10" ht="13.25" customHeight="1" x14ac:dyDescent="0.35">
      <c r="A19873" s="21" t="s">
        <v>2119</v>
      </c>
      <c r="B19873" s="25">
        <v>43745</v>
      </c>
      <c r="C19873" s="69" t="s">
        <v>1015</v>
      </c>
      <c r="D19873" s="69" t="s">
        <v>40</v>
      </c>
      <c r="E19873" s="26">
        <v>335</v>
      </c>
      <c r="G19873" s="69" t="s">
        <v>4829</v>
      </c>
      <c r="H19873" s="78"/>
      <c r="I19873" s="78"/>
      <c r="J19873" s="78"/>
    </row>
    <row r="19874" spans="1:10" ht="13.25" customHeight="1" x14ac:dyDescent="0.35">
      <c r="A19874" s="21" t="s">
        <v>2119</v>
      </c>
      <c r="B19874" s="25">
        <v>43745</v>
      </c>
      <c r="C19874" s="69" t="s">
        <v>1015</v>
      </c>
      <c r="D19874" s="69" t="s">
        <v>40</v>
      </c>
      <c r="E19874" s="26">
        <v>2560</v>
      </c>
      <c r="G19874" s="69" t="s">
        <v>6604</v>
      </c>
      <c r="H19874" s="78"/>
      <c r="I19874" s="78"/>
      <c r="J19874" s="78"/>
    </row>
    <row r="19875" spans="1:10" x14ac:dyDescent="0.25">
      <c r="A19875" s="21" t="s">
        <v>2119</v>
      </c>
      <c r="B19875" s="25">
        <v>43745</v>
      </c>
      <c r="C19875" s="69" t="s">
        <v>1015</v>
      </c>
      <c r="D19875" s="69" t="s">
        <v>40</v>
      </c>
      <c r="E19875" s="26">
        <v>3950</v>
      </c>
      <c r="G19875" s="69" t="s">
        <v>6534</v>
      </c>
    </row>
    <row r="19876" spans="1:10" x14ac:dyDescent="0.25">
      <c r="A19876" s="21" t="s">
        <v>2119</v>
      </c>
      <c r="B19876" s="25">
        <v>43745</v>
      </c>
      <c r="C19876" s="69" t="s">
        <v>1015</v>
      </c>
      <c r="D19876" s="69" t="s">
        <v>1419</v>
      </c>
      <c r="E19876" s="26">
        <v>2600</v>
      </c>
      <c r="G19876" s="69" t="s">
        <v>5698</v>
      </c>
    </row>
    <row r="19877" spans="1:10" x14ac:dyDescent="0.25">
      <c r="A19877" s="21" t="s">
        <v>2119</v>
      </c>
      <c r="B19877" s="25">
        <v>43745</v>
      </c>
      <c r="C19877" s="69" t="s">
        <v>1015</v>
      </c>
      <c r="D19877" s="69" t="s">
        <v>1419</v>
      </c>
      <c r="E19877" s="26">
        <v>5000</v>
      </c>
      <c r="G19877" s="69" t="s">
        <v>3711</v>
      </c>
    </row>
    <row r="19878" spans="1:10" x14ac:dyDescent="0.25">
      <c r="A19878" s="21" t="s">
        <v>2119</v>
      </c>
      <c r="B19878" s="25">
        <v>43745</v>
      </c>
      <c r="C19878" s="69" t="s">
        <v>1015</v>
      </c>
      <c r="D19878" s="69" t="s">
        <v>4455</v>
      </c>
      <c r="E19878" s="26">
        <v>3300</v>
      </c>
      <c r="G19878" s="69" t="s">
        <v>6361</v>
      </c>
    </row>
    <row r="19879" spans="1:10" x14ac:dyDescent="0.25">
      <c r="A19879" s="21" t="s">
        <v>2119</v>
      </c>
      <c r="B19879" s="25">
        <v>43745</v>
      </c>
      <c r="C19879" s="69" t="s">
        <v>1230</v>
      </c>
      <c r="D19879" s="69" t="s">
        <v>216</v>
      </c>
      <c r="F19879" s="26">
        <v>160</v>
      </c>
      <c r="G19879" s="69" t="s">
        <v>6589</v>
      </c>
    </row>
    <row r="19880" spans="1:10" ht="13.25" customHeight="1" x14ac:dyDescent="0.35">
      <c r="A19880" s="21" t="s">
        <v>2119</v>
      </c>
      <c r="B19880" s="77">
        <v>43745</v>
      </c>
      <c r="C19880" s="78" t="s">
        <v>1230</v>
      </c>
      <c r="D19880" s="78" t="s">
        <v>6863</v>
      </c>
      <c r="E19880" s="78"/>
      <c r="F19880" s="79">
        <v>425.59</v>
      </c>
      <c r="G19880" s="78" t="s">
        <v>6534</v>
      </c>
      <c r="H19880" s="78"/>
      <c r="I19880" s="78"/>
      <c r="J19880" s="78"/>
    </row>
    <row r="19881" spans="1:10" ht="13.25" customHeight="1" x14ac:dyDescent="0.35">
      <c r="A19881" s="21" t="s">
        <v>2119</v>
      </c>
      <c r="B19881" s="77">
        <v>43745</v>
      </c>
      <c r="C19881" s="78">
        <v>3014551503</v>
      </c>
      <c r="D19881" s="78" t="s">
        <v>6864</v>
      </c>
      <c r="E19881" s="78"/>
      <c r="F19881" s="79">
        <v>167.91</v>
      </c>
      <c r="G19881" s="78" t="s">
        <v>6619</v>
      </c>
      <c r="H19881" s="78"/>
      <c r="I19881" s="78"/>
      <c r="J19881" s="78"/>
    </row>
    <row r="19882" spans="1:10" ht="13.25" customHeight="1" x14ac:dyDescent="0.35">
      <c r="A19882" s="21" t="s">
        <v>2119</v>
      </c>
      <c r="B19882" s="77">
        <v>43745</v>
      </c>
      <c r="C19882" s="78" t="s">
        <v>6</v>
      </c>
      <c r="D19882" s="78" t="s">
        <v>6865</v>
      </c>
      <c r="E19882" s="78"/>
      <c r="F19882" s="79">
        <v>299.66000000000003</v>
      </c>
      <c r="G19882" s="78" t="s">
        <v>6600</v>
      </c>
    </row>
    <row r="19883" spans="1:10" ht="13.25" customHeight="1" x14ac:dyDescent="0.35">
      <c r="A19883" s="21" t="s">
        <v>2119</v>
      </c>
      <c r="B19883" s="77">
        <v>43745</v>
      </c>
      <c r="C19883" s="78" t="s">
        <v>6</v>
      </c>
      <c r="D19883" s="78" t="s">
        <v>6866</v>
      </c>
      <c r="E19883" s="78"/>
      <c r="F19883" s="79">
        <v>946.48</v>
      </c>
      <c r="G19883" s="78" t="s">
        <v>5049</v>
      </c>
    </row>
    <row r="19884" spans="1:10" ht="13.25" customHeight="1" x14ac:dyDescent="0.35">
      <c r="A19884" s="21" t="s">
        <v>2119</v>
      </c>
      <c r="B19884" s="25">
        <v>43746</v>
      </c>
      <c r="C19884" s="69" t="s">
        <v>1015</v>
      </c>
      <c r="D19884" s="69" t="s">
        <v>255</v>
      </c>
      <c r="E19884" s="26">
        <v>2000</v>
      </c>
      <c r="G19884" s="69" t="s">
        <v>6361</v>
      </c>
      <c r="H19884" s="78"/>
      <c r="I19884" s="78"/>
      <c r="J19884" s="78"/>
    </row>
    <row r="19885" spans="1:10" ht="13.25" customHeight="1" x14ac:dyDescent="0.35">
      <c r="A19885" s="21" t="s">
        <v>2119</v>
      </c>
      <c r="B19885" s="25">
        <v>43746</v>
      </c>
      <c r="C19885" s="69" t="s">
        <v>1015</v>
      </c>
      <c r="D19885" s="69" t="s">
        <v>255</v>
      </c>
      <c r="E19885" s="26">
        <v>1000</v>
      </c>
      <c r="G19885" s="69" t="s">
        <v>6605</v>
      </c>
      <c r="H19885" s="78"/>
      <c r="I19885" s="78"/>
      <c r="J19885" s="78"/>
    </row>
    <row r="19886" spans="1:10" ht="13.25" customHeight="1" x14ac:dyDescent="0.35">
      <c r="A19886" s="21" t="s">
        <v>2119</v>
      </c>
      <c r="B19886" s="25">
        <v>43746</v>
      </c>
      <c r="C19886" s="69" t="s">
        <v>1015</v>
      </c>
      <c r="D19886" s="69" t="s">
        <v>255</v>
      </c>
      <c r="E19886" s="26">
        <v>800</v>
      </c>
      <c r="G19886" s="69" t="s">
        <v>5049</v>
      </c>
      <c r="H19886" s="78"/>
      <c r="I19886" s="78"/>
      <c r="J19886" s="78"/>
    </row>
    <row r="19887" spans="1:10" ht="13.25" customHeight="1" x14ac:dyDescent="0.35">
      <c r="A19887" s="21" t="s">
        <v>2119</v>
      </c>
      <c r="B19887" s="25">
        <v>43746</v>
      </c>
      <c r="C19887" s="69" t="s">
        <v>1230</v>
      </c>
      <c r="D19887" s="69" t="s">
        <v>1112</v>
      </c>
      <c r="F19887" s="26">
        <v>118.93</v>
      </c>
      <c r="G19887" s="69" t="s">
        <v>6623</v>
      </c>
      <c r="H19887" s="78"/>
      <c r="I19887" s="78"/>
      <c r="J19887" s="78"/>
    </row>
    <row r="19888" spans="1:10" ht="14.4" customHeight="1" x14ac:dyDescent="0.25">
      <c r="A19888" s="21" t="s">
        <v>2119</v>
      </c>
      <c r="B19888" s="25">
        <v>43746</v>
      </c>
      <c r="C19888" s="69" t="s">
        <v>1230</v>
      </c>
      <c r="D19888" s="69" t="s">
        <v>1112</v>
      </c>
      <c r="F19888" s="26">
        <v>110.77</v>
      </c>
      <c r="G19888" s="69" t="s">
        <v>6624</v>
      </c>
    </row>
    <row r="19889" spans="1:10" ht="14.4" customHeight="1" x14ac:dyDescent="0.35">
      <c r="A19889" s="21" t="s">
        <v>2119</v>
      </c>
      <c r="B19889" s="77">
        <v>43746</v>
      </c>
      <c r="C19889" s="78" t="s">
        <v>1230</v>
      </c>
      <c r="D19889" s="78" t="s">
        <v>6867</v>
      </c>
      <c r="E19889" s="78"/>
      <c r="F19889" s="79">
        <v>664.99</v>
      </c>
      <c r="G19889" s="78" t="s">
        <v>6534</v>
      </c>
    </row>
    <row r="19890" spans="1:10" ht="14.4" customHeight="1" x14ac:dyDescent="0.35">
      <c r="A19890" s="21" t="s">
        <v>2119</v>
      </c>
      <c r="B19890" s="77">
        <v>43746</v>
      </c>
      <c r="C19890" s="78" t="s">
        <v>6</v>
      </c>
      <c r="D19890" s="78" t="s">
        <v>6868</v>
      </c>
      <c r="E19890" s="78"/>
      <c r="F19890" s="79">
        <v>202.1</v>
      </c>
      <c r="G19890" s="78" t="s">
        <v>5049</v>
      </c>
    </row>
    <row r="19891" spans="1:10" ht="14.5" x14ac:dyDescent="0.35">
      <c r="A19891" s="21" t="s">
        <v>2119</v>
      </c>
      <c r="B19891" s="25">
        <v>43747</v>
      </c>
      <c r="C19891" s="69" t="s">
        <v>1015</v>
      </c>
      <c r="D19891" s="69" t="s">
        <v>961</v>
      </c>
      <c r="E19891" s="26">
        <v>150</v>
      </c>
      <c r="G19891" s="69" t="s">
        <v>568</v>
      </c>
      <c r="H19891" s="78"/>
      <c r="I19891" s="78"/>
      <c r="J19891" s="78"/>
    </row>
    <row r="19892" spans="1:10" ht="14.5" x14ac:dyDescent="0.35">
      <c r="A19892" s="21" t="s">
        <v>2119</v>
      </c>
      <c r="B19892" s="25">
        <v>43747</v>
      </c>
      <c r="C19892" s="69" t="s">
        <v>1015</v>
      </c>
      <c r="D19892" s="69" t="s">
        <v>961</v>
      </c>
      <c r="E19892" s="26">
        <v>250</v>
      </c>
      <c r="G19892" s="69" t="s">
        <v>1631</v>
      </c>
      <c r="H19892" s="78"/>
      <c r="I19892" s="78"/>
      <c r="J19892" s="78"/>
    </row>
    <row r="19893" spans="1:10" ht="14.4" customHeight="1" x14ac:dyDescent="0.35">
      <c r="A19893" s="21" t="s">
        <v>2119</v>
      </c>
      <c r="B19893" s="77">
        <v>43747</v>
      </c>
      <c r="C19893" s="78" t="s">
        <v>1230</v>
      </c>
      <c r="D19893" s="78" t="s">
        <v>6869</v>
      </c>
      <c r="E19893" s="78"/>
      <c r="F19893" s="79">
        <v>635.99</v>
      </c>
      <c r="G19893" s="78" t="s">
        <v>2734</v>
      </c>
    </row>
    <row r="19894" spans="1:10" ht="14.4" customHeight="1" x14ac:dyDescent="0.35">
      <c r="A19894" s="21" t="s">
        <v>2119</v>
      </c>
      <c r="B19894" s="77">
        <v>43747</v>
      </c>
      <c r="C19894" s="78" t="s">
        <v>1230</v>
      </c>
      <c r="D19894" s="78" t="s">
        <v>6869</v>
      </c>
      <c r="E19894" s="78"/>
      <c r="F19894" s="79">
        <v>317.99</v>
      </c>
      <c r="G19894" s="78" t="s">
        <v>2734</v>
      </c>
    </row>
    <row r="19895" spans="1:10" ht="14.4" customHeight="1" x14ac:dyDescent="0.35">
      <c r="A19895" s="21" t="s">
        <v>2119</v>
      </c>
      <c r="B19895" s="77">
        <v>43747</v>
      </c>
      <c r="C19895" s="78" t="s">
        <v>1230</v>
      </c>
      <c r="D19895" s="78" t="s">
        <v>6870</v>
      </c>
      <c r="E19895" s="78"/>
      <c r="F19895" s="79">
        <v>477.33</v>
      </c>
      <c r="G19895" s="78" t="s">
        <v>6534</v>
      </c>
    </row>
    <row r="19896" spans="1:10" ht="14.5" x14ac:dyDescent="0.35">
      <c r="A19896" s="21" t="s">
        <v>2119</v>
      </c>
      <c r="B19896" s="77">
        <v>43747</v>
      </c>
      <c r="C19896" s="78" t="s">
        <v>6</v>
      </c>
      <c r="D19896" s="78" t="s">
        <v>6871</v>
      </c>
      <c r="E19896" s="78"/>
      <c r="F19896" s="79">
        <v>140.83000000000001</v>
      </c>
      <c r="G19896" s="78" t="s">
        <v>6600</v>
      </c>
      <c r="H19896" s="78"/>
      <c r="I19896" s="78"/>
      <c r="J19896" s="78"/>
    </row>
    <row r="19897" spans="1:10" ht="14.5" x14ac:dyDescent="0.35">
      <c r="A19897" s="21" t="s">
        <v>2119</v>
      </c>
      <c r="B19897" s="25">
        <v>43748</v>
      </c>
      <c r="C19897" s="69" t="s">
        <v>1015</v>
      </c>
      <c r="D19897" s="69" t="s">
        <v>560</v>
      </c>
      <c r="E19897" s="26">
        <v>150</v>
      </c>
      <c r="G19897" s="69" t="s">
        <v>6606</v>
      </c>
      <c r="H19897" s="78"/>
      <c r="I19897" s="78"/>
      <c r="J19897" s="78"/>
    </row>
    <row r="19898" spans="1:10" ht="14.5" x14ac:dyDescent="0.35">
      <c r="A19898" s="21" t="s">
        <v>2119</v>
      </c>
      <c r="B19898" s="25">
        <v>43748</v>
      </c>
      <c r="C19898" s="69" t="s">
        <v>1230</v>
      </c>
      <c r="D19898" s="69" t="s">
        <v>3709</v>
      </c>
      <c r="F19898" s="26">
        <v>27.15</v>
      </c>
      <c r="G19898" s="69" t="s">
        <v>5049</v>
      </c>
      <c r="H19898" s="78"/>
      <c r="I19898" s="78"/>
      <c r="J19898" s="78"/>
    </row>
    <row r="19899" spans="1:10" ht="14.5" x14ac:dyDescent="0.35">
      <c r="A19899" s="21" t="s">
        <v>2119</v>
      </c>
      <c r="B19899" s="25">
        <v>43748</v>
      </c>
      <c r="C19899" s="69" t="s">
        <v>1230</v>
      </c>
      <c r="D19899" s="69" t="s">
        <v>1112</v>
      </c>
      <c r="F19899" s="26">
        <v>1316.02</v>
      </c>
      <c r="G19899" s="69" t="s">
        <v>6534</v>
      </c>
      <c r="H19899" s="78"/>
      <c r="I19899" s="78"/>
      <c r="J19899" s="78"/>
    </row>
    <row r="19900" spans="1:10" ht="14.5" x14ac:dyDescent="0.35">
      <c r="A19900" s="21" t="s">
        <v>2119</v>
      </c>
      <c r="B19900" s="77">
        <v>43748</v>
      </c>
      <c r="C19900" s="78" t="s">
        <v>6</v>
      </c>
      <c r="D19900" s="78" t="s">
        <v>6872</v>
      </c>
      <c r="E19900" s="78"/>
      <c r="F19900" s="79">
        <v>388.79</v>
      </c>
      <c r="G19900" s="78" t="s">
        <v>6600</v>
      </c>
      <c r="H19900" s="78"/>
      <c r="I19900" s="78"/>
      <c r="J19900" s="78"/>
    </row>
    <row r="19901" spans="1:10" ht="14.5" x14ac:dyDescent="0.35">
      <c r="A19901" s="21" t="s">
        <v>2119</v>
      </c>
      <c r="B19901" s="77">
        <v>43748</v>
      </c>
      <c r="C19901" s="78" t="s">
        <v>1230</v>
      </c>
      <c r="D19901" s="78" t="s">
        <v>6873</v>
      </c>
      <c r="E19901" s="78"/>
      <c r="F19901" s="79">
        <v>298.56</v>
      </c>
      <c r="G19901" s="78" t="s">
        <v>6534</v>
      </c>
      <c r="H19901" s="78"/>
      <c r="I19901" s="78"/>
      <c r="J19901" s="78"/>
    </row>
    <row r="19902" spans="1:10" ht="14.4" customHeight="1" x14ac:dyDescent="0.25">
      <c r="A19902" s="21" t="s">
        <v>2119</v>
      </c>
      <c r="B19902" s="25">
        <v>43749</v>
      </c>
      <c r="C19902" s="69" t="s">
        <v>1015</v>
      </c>
      <c r="D19902" s="69" t="s">
        <v>3002</v>
      </c>
      <c r="E19902" s="26">
        <v>250</v>
      </c>
      <c r="G19902" s="69" t="s">
        <v>5854</v>
      </c>
    </row>
    <row r="19903" spans="1:10" ht="14.4" customHeight="1" x14ac:dyDescent="0.25">
      <c r="A19903" s="21" t="s">
        <v>2119</v>
      </c>
      <c r="B19903" s="25">
        <v>43749</v>
      </c>
      <c r="C19903" s="69" t="s">
        <v>1015</v>
      </c>
      <c r="D19903" s="69" t="s">
        <v>6588</v>
      </c>
      <c r="E19903" s="26">
        <v>2310</v>
      </c>
      <c r="G19903" s="69" t="s">
        <v>6534</v>
      </c>
    </row>
    <row r="19904" spans="1:10" ht="14.4" customHeight="1" x14ac:dyDescent="0.25">
      <c r="A19904" s="21" t="s">
        <v>2119</v>
      </c>
      <c r="B19904" s="25">
        <v>43749</v>
      </c>
      <c r="C19904" s="69" t="s">
        <v>1230</v>
      </c>
      <c r="D19904" s="69" t="s">
        <v>216</v>
      </c>
      <c r="F19904" s="26">
        <v>507</v>
      </c>
      <c r="G19904" s="69" t="s">
        <v>6605</v>
      </c>
    </row>
    <row r="19905" spans="1:10" ht="14.4" customHeight="1" x14ac:dyDescent="0.35">
      <c r="A19905" s="21" t="s">
        <v>2119</v>
      </c>
      <c r="B19905" s="77">
        <v>43749</v>
      </c>
      <c r="C19905" s="78" t="s">
        <v>1230</v>
      </c>
      <c r="D19905" s="78" t="s">
        <v>6874</v>
      </c>
      <c r="E19905" s="78"/>
      <c r="F19905" s="79">
        <v>68.42</v>
      </c>
      <c r="G19905" s="78" t="s">
        <v>6845</v>
      </c>
    </row>
    <row r="19906" spans="1:10" ht="14.4" customHeight="1" x14ac:dyDescent="0.35">
      <c r="A19906" s="21" t="s">
        <v>2119</v>
      </c>
      <c r="B19906" s="77">
        <v>43749</v>
      </c>
      <c r="C19906" s="78" t="s">
        <v>1230</v>
      </c>
      <c r="D19906" s="78" t="s">
        <v>6875</v>
      </c>
      <c r="E19906" s="78"/>
      <c r="F19906" s="79">
        <v>65.42</v>
      </c>
      <c r="G19906" s="78" t="s">
        <v>5698</v>
      </c>
    </row>
    <row r="19907" spans="1:10" ht="14.4" customHeight="1" x14ac:dyDescent="0.35">
      <c r="A19907" s="21" t="s">
        <v>2119</v>
      </c>
      <c r="B19907" s="77">
        <v>43749</v>
      </c>
      <c r="C19907" s="78" t="s">
        <v>6</v>
      </c>
      <c r="D19907" s="78" t="s">
        <v>6876</v>
      </c>
      <c r="E19907" s="78"/>
      <c r="F19907" s="79">
        <v>315.88</v>
      </c>
      <c r="G19907" s="78" t="s">
        <v>6600</v>
      </c>
    </row>
    <row r="19908" spans="1:10" ht="14.4" customHeight="1" x14ac:dyDescent="0.35">
      <c r="A19908" s="21" t="s">
        <v>2119</v>
      </c>
      <c r="B19908" s="77">
        <v>43749</v>
      </c>
      <c r="C19908" s="78" t="s">
        <v>6</v>
      </c>
      <c r="D19908" s="78" t="s">
        <v>6877</v>
      </c>
      <c r="E19908" s="78"/>
      <c r="F19908" s="79">
        <v>360.56</v>
      </c>
      <c r="G19908" s="78" t="s">
        <v>5049</v>
      </c>
    </row>
    <row r="19909" spans="1:10" ht="14.4" customHeight="1" x14ac:dyDescent="0.35">
      <c r="A19909" s="21" t="s">
        <v>2119</v>
      </c>
      <c r="B19909" s="77">
        <v>43752</v>
      </c>
      <c r="C19909" s="78" t="s">
        <v>1230</v>
      </c>
      <c r="D19909" s="78" t="s">
        <v>6878</v>
      </c>
      <c r="E19909" s="78"/>
      <c r="F19909" s="79">
        <v>21.34</v>
      </c>
      <c r="G19909" s="78" t="s">
        <v>1603</v>
      </c>
    </row>
    <row r="19910" spans="1:10" ht="14.4" customHeight="1" x14ac:dyDescent="0.35">
      <c r="A19910" s="21" t="s">
        <v>2119</v>
      </c>
      <c r="B19910" s="77">
        <v>43752</v>
      </c>
      <c r="C19910" s="78" t="s">
        <v>6</v>
      </c>
      <c r="D19910" s="78" t="s">
        <v>6879</v>
      </c>
      <c r="E19910" s="78"/>
      <c r="F19910" s="79">
        <v>119.05</v>
      </c>
      <c r="G19910" s="78" t="s">
        <v>6880</v>
      </c>
    </row>
    <row r="19911" spans="1:10" ht="14.4" customHeight="1" x14ac:dyDescent="0.25">
      <c r="A19911" s="21" t="s">
        <v>2119</v>
      </c>
      <c r="B19911" s="25">
        <v>43753</v>
      </c>
      <c r="C19911" s="69" t="s">
        <v>1015</v>
      </c>
      <c r="D19911" s="69" t="s">
        <v>6587</v>
      </c>
      <c r="E19911" s="26">
        <v>400</v>
      </c>
      <c r="G19911" s="69" t="s">
        <v>2734</v>
      </c>
    </row>
    <row r="19912" spans="1:10" ht="14.4" customHeight="1" x14ac:dyDescent="0.25">
      <c r="A19912" s="21" t="s">
        <v>2119</v>
      </c>
      <c r="B19912" s="25">
        <v>43753</v>
      </c>
      <c r="C19912" s="69" t="s">
        <v>1015</v>
      </c>
      <c r="D19912" s="69" t="s">
        <v>1382</v>
      </c>
      <c r="E19912" s="26">
        <v>10000</v>
      </c>
      <c r="G19912" s="69" t="s">
        <v>6600</v>
      </c>
    </row>
    <row r="19913" spans="1:10" ht="14.4" customHeight="1" x14ac:dyDescent="0.25">
      <c r="A19913" s="21" t="s">
        <v>2119</v>
      </c>
      <c r="B19913" s="25">
        <v>43753</v>
      </c>
      <c r="C19913" s="69" t="s">
        <v>1015</v>
      </c>
      <c r="D19913" s="69" t="s">
        <v>1216</v>
      </c>
      <c r="E19913" s="26">
        <v>280</v>
      </c>
      <c r="G19913" s="69" t="s">
        <v>6534</v>
      </c>
    </row>
    <row r="19914" spans="1:10" ht="14.5" x14ac:dyDescent="0.35">
      <c r="A19914" s="21" t="s">
        <v>2119</v>
      </c>
      <c r="B19914" s="25">
        <v>43753</v>
      </c>
      <c r="C19914" s="69" t="s">
        <v>1015</v>
      </c>
      <c r="D19914" s="69" t="s">
        <v>1216</v>
      </c>
      <c r="E19914" s="26">
        <v>420</v>
      </c>
      <c r="G19914" s="69" t="s">
        <v>6361</v>
      </c>
      <c r="H19914" s="78"/>
      <c r="I19914" s="78"/>
      <c r="J19914" s="78"/>
    </row>
    <row r="19915" spans="1:10" ht="14.5" x14ac:dyDescent="0.35">
      <c r="A19915" s="21" t="s">
        <v>2119</v>
      </c>
      <c r="B19915" s="25">
        <v>43753</v>
      </c>
      <c r="C19915" s="69" t="s">
        <v>1015</v>
      </c>
      <c r="D19915" s="69" t="s">
        <v>1382</v>
      </c>
      <c r="E19915" s="26">
        <v>2000</v>
      </c>
      <c r="G19915" s="69" t="s">
        <v>6600</v>
      </c>
      <c r="H19915" s="78"/>
      <c r="I19915" s="78"/>
      <c r="J19915" s="78"/>
    </row>
    <row r="19916" spans="1:10" ht="14.5" x14ac:dyDescent="0.35">
      <c r="A19916" s="21" t="s">
        <v>2119</v>
      </c>
      <c r="B19916" s="25">
        <v>43753</v>
      </c>
      <c r="C19916" s="69" t="s">
        <v>1015</v>
      </c>
      <c r="D19916" s="69" t="s">
        <v>40</v>
      </c>
      <c r="E19916" s="26">
        <v>360</v>
      </c>
      <c r="G19916" s="69" t="s">
        <v>4829</v>
      </c>
      <c r="H19916" s="78"/>
      <c r="I19916" s="78"/>
      <c r="J19916" s="78"/>
    </row>
    <row r="19917" spans="1:10" ht="14.5" x14ac:dyDescent="0.35">
      <c r="A19917" s="21" t="s">
        <v>2119</v>
      </c>
      <c r="B19917" s="25">
        <v>43753</v>
      </c>
      <c r="C19917" s="69" t="s">
        <v>1015</v>
      </c>
      <c r="D19917" s="69" t="s">
        <v>40</v>
      </c>
      <c r="E19917" s="26">
        <v>170</v>
      </c>
      <c r="G19917" s="69" t="s">
        <v>3513</v>
      </c>
      <c r="H19917" s="78"/>
      <c r="I19917" s="78"/>
      <c r="J19917" s="78"/>
    </row>
    <row r="19918" spans="1:10" ht="14.5" x14ac:dyDescent="0.35">
      <c r="A19918" s="21" t="s">
        <v>2119</v>
      </c>
      <c r="B19918" s="25">
        <v>43753</v>
      </c>
      <c r="C19918" s="69" t="s">
        <v>1015</v>
      </c>
      <c r="D19918" s="69" t="s">
        <v>40</v>
      </c>
      <c r="E19918" s="26">
        <v>320</v>
      </c>
      <c r="G19918" s="69" t="s">
        <v>1542</v>
      </c>
      <c r="H19918" s="78"/>
      <c r="I19918" s="78"/>
      <c r="J19918" s="78"/>
    </row>
    <row r="19919" spans="1:10" ht="14.4" customHeight="1" x14ac:dyDescent="0.25">
      <c r="A19919" s="21" t="s">
        <v>2119</v>
      </c>
      <c r="B19919" s="25">
        <v>43753</v>
      </c>
      <c r="C19919" s="69" t="s">
        <v>1015</v>
      </c>
      <c r="D19919" s="69" t="s">
        <v>40</v>
      </c>
      <c r="E19919" s="26">
        <v>2310</v>
      </c>
      <c r="G19919" s="69" t="s">
        <v>5049</v>
      </c>
    </row>
    <row r="19920" spans="1:10" ht="14.4" customHeight="1" x14ac:dyDescent="0.25">
      <c r="A19920" s="21" t="s">
        <v>2119</v>
      </c>
      <c r="B19920" s="25">
        <v>43753</v>
      </c>
      <c r="C19920" s="69" t="s">
        <v>1015</v>
      </c>
      <c r="D19920" s="69" t="s">
        <v>40</v>
      </c>
      <c r="E19920" s="26">
        <v>5780</v>
      </c>
      <c r="G19920" s="69" t="s">
        <v>6534</v>
      </c>
    </row>
    <row r="19921" spans="1:10" ht="14.4" customHeight="1" x14ac:dyDescent="0.25">
      <c r="A19921" s="21" t="s">
        <v>2119</v>
      </c>
      <c r="B19921" s="25">
        <v>43753</v>
      </c>
      <c r="C19921" s="69" t="s">
        <v>1015</v>
      </c>
      <c r="D19921" s="69" t="s">
        <v>40</v>
      </c>
      <c r="E19921" s="26">
        <v>80</v>
      </c>
      <c r="G19921" s="69" t="s">
        <v>3513</v>
      </c>
    </row>
    <row r="19922" spans="1:10" ht="14.4" customHeight="1" x14ac:dyDescent="0.25">
      <c r="A19922" s="21" t="s">
        <v>2119</v>
      </c>
      <c r="B19922" s="25">
        <v>43753</v>
      </c>
      <c r="C19922" s="69" t="s">
        <v>1230</v>
      </c>
      <c r="D19922" s="69" t="s">
        <v>3709</v>
      </c>
      <c r="F19922" s="26">
        <v>241.25</v>
      </c>
      <c r="G19922" s="69" t="s">
        <v>6534</v>
      </c>
    </row>
    <row r="19923" spans="1:10" ht="14.4" customHeight="1" x14ac:dyDescent="0.35">
      <c r="A19923" s="21" t="s">
        <v>2119</v>
      </c>
      <c r="B19923" s="77">
        <v>43753</v>
      </c>
      <c r="C19923" s="78" t="s">
        <v>1230</v>
      </c>
      <c r="D19923" s="78" t="s">
        <v>6881</v>
      </c>
      <c r="E19923" s="78"/>
      <c r="F19923" s="79">
        <v>347.75</v>
      </c>
      <c r="G19923" s="78" t="s">
        <v>6534</v>
      </c>
    </row>
    <row r="19924" spans="1:10" ht="14.5" x14ac:dyDescent="0.35">
      <c r="A19924" s="21" t="s">
        <v>2119</v>
      </c>
      <c r="B19924" s="77">
        <v>43753</v>
      </c>
      <c r="C19924" s="78" t="s">
        <v>6</v>
      </c>
      <c r="D19924" s="78" t="s">
        <v>6882</v>
      </c>
      <c r="E19924" s="78"/>
      <c r="F19924" s="79">
        <v>589.23</v>
      </c>
      <c r="G19924" s="78" t="s">
        <v>5049</v>
      </c>
      <c r="H19924" s="78"/>
      <c r="I19924" s="78"/>
      <c r="J19924" s="78"/>
    </row>
    <row r="19925" spans="1:10" ht="14.5" x14ac:dyDescent="0.35">
      <c r="A19925" s="21" t="s">
        <v>2119</v>
      </c>
      <c r="B19925" s="77">
        <v>43753</v>
      </c>
      <c r="C19925" s="78" t="s">
        <v>6</v>
      </c>
      <c r="D19925" s="78" t="s">
        <v>6883</v>
      </c>
      <c r="E19925" s="78"/>
      <c r="F19925" s="79">
        <v>333.63</v>
      </c>
      <c r="G19925" s="78" t="s">
        <v>6600</v>
      </c>
      <c r="H19925" s="78"/>
      <c r="I19925" s="78"/>
      <c r="J19925" s="78"/>
    </row>
    <row r="19926" spans="1:10" ht="14.5" x14ac:dyDescent="0.35">
      <c r="A19926" s="21" t="s">
        <v>2119</v>
      </c>
      <c r="B19926" s="77">
        <v>43754</v>
      </c>
      <c r="C19926" s="78" t="s">
        <v>1230</v>
      </c>
      <c r="D19926" s="78" t="s">
        <v>6884</v>
      </c>
      <c r="E19926" s="78"/>
      <c r="F19926" s="79">
        <v>406.99</v>
      </c>
      <c r="G19926" s="78" t="s">
        <v>6534</v>
      </c>
      <c r="H19926" s="78"/>
      <c r="I19926" s="78"/>
      <c r="J19926" s="78"/>
    </row>
    <row r="19927" spans="1:10" ht="14.5" x14ac:dyDescent="0.35">
      <c r="A19927" s="21" t="s">
        <v>2119</v>
      </c>
      <c r="B19927" s="77">
        <v>43754</v>
      </c>
      <c r="C19927" s="78" t="s">
        <v>1230</v>
      </c>
      <c r="D19927" s="78" t="s">
        <v>6885</v>
      </c>
      <c r="E19927" s="78"/>
      <c r="F19927" s="79">
        <v>1021.97</v>
      </c>
      <c r="G19927" s="78" t="s">
        <v>6534</v>
      </c>
      <c r="H19927" s="78"/>
      <c r="I19927" s="78"/>
      <c r="J19927" s="78"/>
    </row>
    <row r="19928" spans="1:10" ht="14.4" customHeight="1" x14ac:dyDescent="0.25">
      <c r="A19928" s="21" t="s">
        <v>2119</v>
      </c>
      <c r="B19928" s="25">
        <v>43755</v>
      </c>
      <c r="C19928" s="69" t="s">
        <v>1015</v>
      </c>
      <c r="D19928" s="69" t="s">
        <v>6478</v>
      </c>
      <c r="E19928" s="26">
        <v>28.99</v>
      </c>
      <c r="G19928" s="69" t="s">
        <v>2734</v>
      </c>
    </row>
    <row r="19929" spans="1:10" ht="14.4" customHeight="1" x14ac:dyDescent="0.25">
      <c r="A19929" s="21" t="s">
        <v>2119</v>
      </c>
      <c r="B19929" s="25">
        <v>43755</v>
      </c>
      <c r="C19929" s="69" t="s">
        <v>1015</v>
      </c>
      <c r="D19929" s="69" t="s">
        <v>1419</v>
      </c>
      <c r="E19929" s="26">
        <v>2000</v>
      </c>
      <c r="G19929" s="69" t="s">
        <v>6600</v>
      </c>
    </row>
    <row r="19930" spans="1:10" ht="14.5" x14ac:dyDescent="0.35">
      <c r="A19930" s="21" t="s">
        <v>2119</v>
      </c>
      <c r="B19930" s="25">
        <v>43755</v>
      </c>
      <c r="C19930" s="69" t="s">
        <v>1015</v>
      </c>
      <c r="D19930" s="69" t="s">
        <v>2675</v>
      </c>
      <c r="E19930" s="26">
        <v>3350</v>
      </c>
      <c r="G19930" s="69" t="s">
        <v>6534</v>
      </c>
      <c r="H19930" s="78"/>
      <c r="I19930" s="78"/>
      <c r="J19930" s="78"/>
    </row>
    <row r="19931" spans="1:10" ht="14.5" x14ac:dyDescent="0.35">
      <c r="A19931" s="21" t="s">
        <v>2119</v>
      </c>
      <c r="B19931" s="25">
        <v>43755</v>
      </c>
      <c r="C19931" s="69" t="s">
        <v>6</v>
      </c>
      <c r="D19931" s="69" t="s">
        <v>3709</v>
      </c>
      <c r="F19931" s="26">
        <v>457.36</v>
      </c>
      <c r="G19931" s="69" t="s">
        <v>6600</v>
      </c>
      <c r="H19931" s="78"/>
      <c r="I19931" s="78"/>
      <c r="J19931" s="78"/>
    </row>
    <row r="19932" spans="1:10" ht="14.5" x14ac:dyDescent="0.35">
      <c r="A19932" s="21" t="s">
        <v>2119</v>
      </c>
      <c r="B19932" s="25">
        <v>43755</v>
      </c>
      <c r="C19932" s="69" t="s">
        <v>6</v>
      </c>
      <c r="D19932" s="69" t="s">
        <v>3709</v>
      </c>
      <c r="F19932" s="26">
        <v>104.41</v>
      </c>
      <c r="G19932" s="69" t="s">
        <v>6600</v>
      </c>
      <c r="H19932" s="78"/>
      <c r="I19932" s="78"/>
      <c r="J19932" s="78"/>
    </row>
    <row r="19933" spans="1:10" ht="14.4" customHeight="1" x14ac:dyDescent="0.35">
      <c r="A19933" s="21" t="s">
        <v>2119</v>
      </c>
      <c r="B19933" s="77">
        <v>43755</v>
      </c>
      <c r="C19933" s="78" t="s">
        <v>1230</v>
      </c>
      <c r="D19933" s="78" t="s">
        <v>6886</v>
      </c>
      <c r="E19933" s="78"/>
      <c r="F19933" s="79">
        <v>618.21</v>
      </c>
      <c r="G19933" s="78" t="s">
        <v>6361</v>
      </c>
    </row>
    <row r="19934" spans="1:10" ht="14.4" customHeight="1" x14ac:dyDescent="0.35">
      <c r="A19934" s="21" t="s">
        <v>2119</v>
      </c>
      <c r="B19934" s="77">
        <v>43755</v>
      </c>
      <c r="C19934" s="78" t="s">
        <v>1230</v>
      </c>
      <c r="D19934" s="78" t="s">
        <v>6887</v>
      </c>
      <c r="E19934" s="78"/>
      <c r="F19934" s="79">
        <v>252.94</v>
      </c>
      <c r="G19934" s="78" t="s">
        <v>6313</v>
      </c>
    </row>
    <row r="19935" spans="1:10" ht="14.5" x14ac:dyDescent="0.35">
      <c r="A19935" s="21" t="s">
        <v>2119</v>
      </c>
      <c r="B19935" s="77">
        <v>43755</v>
      </c>
      <c r="C19935" s="78" t="s">
        <v>6</v>
      </c>
      <c r="D19935" s="78" t="s">
        <v>6888</v>
      </c>
      <c r="E19935" s="78"/>
      <c r="F19935" s="79">
        <v>901.35</v>
      </c>
      <c r="G19935" s="78" t="s">
        <v>68</v>
      </c>
      <c r="H19935" s="78"/>
      <c r="I19935" s="78"/>
      <c r="J19935" s="78"/>
    </row>
    <row r="19936" spans="1:10" ht="14.5" x14ac:dyDescent="0.35">
      <c r="A19936" s="21" t="s">
        <v>2119</v>
      </c>
      <c r="B19936" s="77">
        <v>43755</v>
      </c>
      <c r="C19936" s="78" t="s">
        <v>1230</v>
      </c>
      <c r="D19936" s="78" t="s">
        <v>6889</v>
      </c>
      <c r="E19936" s="78"/>
      <c r="F19936" s="79">
        <v>67.92</v>
      </c>
      <c r="G19936" s="78" t="s">
        <v>6313</v>
      </c>
      <c r="H19936" s="78"/>
      <c r="I19936" s="78"/>
      <c r="J19936" s="78"/>
    </row>
    <row r="19937" spans="1:10" ht="14.5" x14ac:dyDescent="0.35">
      <c r="A19937" s="21" t="s">
        <v>2119</v>
      </c>
      <c r="B19937" s="25">
        <v>43756</v>
      </c>
      <c r="C19937" s="69" t="s">
        <v>1015</v>
      </c>
      <c r="D19937" s="69" t="s">
        <v>4455</v>
      </c>
      <c r="E19937" s="26">
        <v>1000</v>
      </c>
      <c r="G19937" s="69" t="s">
        <v>6361</v>
      </c>
      <c r="H19937" s="78"/>
      <c r="I19937" s="78"/>
      <c r="J19937" s="78"/>
    </row>
    <row r="19938" spans="1:10" ht="14.4" customHeight="1" x14ac:dyDescent="0.25">
      <c r="A19938" s="21" t="s">
        <v>2119</v>
      </c>
      <c r="B19938" s="25">
        <v>43756</v>
      </c>
      <c r="C19938" s="69" t="s">
        <v>1230</v>
      </c>
      <c r="D19938" s="69" t="s">
        <v>3709</v>
      </c>
      <c r="F19938" s="26">
        <v>77.33</v>
      </c>
      <c r="G19938" s="69" t="s">
        <v>6361</v>
      </c>
    </row>
    <row r="19939" spans="1:10" ht="14.4" customHeight="1" x14ac:dyDescent="0.35">
      <c r="A19939" s="21" t="s">
        <v>2119</v>
      </c>
      <c r="B19939" s="77">
        <v>43756</v>
      </c>
      <c r="C19939" s="78" t="s">
        <v>6</v>
      </c>
      <c r="D19939" s="78" t="s">
        <v>6890</v>
      </c>
      <c r="E19939" s="78"/>
      <c r="F19939" s="79">
        <v>70.56</v>
      </c>
      <c r="G19939" s="78" t="s">
        <v>2734</v>
      </c>
    </row>
    <row r="19940" spans="1:10" ht="14.4" customHeight="1" x14ac:dyDescent="0.35">
      <c r="A19940" s="21" t="s">
        <v>2119</v>
      </c>
      <c r="B19940" s="77">
        <v>43756</v>
      </c>
      <c r="C19940" s="78" t="s">
        <v>1230</v>
      </c>
      <c r="D19940" s="78" t="s">
        <v>6891</v>
      </c>
      <c r="E19940" s="78"/>
      <c r="F19940" s="79">
        <v>279.31</v>
      </c>
      <c r="G19940" s="78" t="s">
        <v>6361</v>
      </c>
    </row>
    <row r="19941" spans="1:10" ht="14.4" customHeight="1" x14ac:dyDescent="0.35">
      <c r="A19941" s="21" t="s">
        <v>2119</v>
      </c>
      <c r="B19941" s="77">
        <v>43756</v>
      </c>
      <c r="C19941" s="78" t="s">
        <v>6</v>
      </c>
      <c r="D19941" s="78" t="s">
        <v>6892</v>
      </c>
      <c r="E19941" s="78"/>
      <c r="F19941" s="79">
        <v>188.01</v>
      </c>
      <c r="G19941" s="78" t="s">
        <v>6600</v>
      </c>
    </row>
    <row r="19942" spans="1:10" ht="14.4" customHeight="1" x14ac:dyDescent="0.25">
      <c r="A19942" s="21" t="s">
        <v>2119</v>
      </c>
      <c r="B19942" s="25">
        <v>43757</v>
      </c>
      <c r="C19942" s="69" t="s">
        <v>1230</v>
      </c>
      <c r="D19942" s="69" t="s">
        <v>3709</v>
      </c>
      <c r="F19942" s="26">
        <v>180.55</v>
      </c>
      <c r="G19942" s="69" t="s">
        <v>6361</v>
      </c>
    </row>
    <row r="19943" spans="1:10" ht="14.4" customHeight="1" x14ac:dyDescent="0.25">
      <c r="A19943" s="21" t="s">
        <v>2119</v>
      </c>
      <c r="B19943" s="25">
        <v>43757</v>
      </c>
      <c r="C19943" s="69" t="s">
        <v>1230</v>
      </c>
      <c r="D19943" s="69" t="s">
        <v>3709</v>
      </c>
      <c r="F19943" s="26">
        <v>14.82</v>
      </c>
      <c r="G19943" s="69" t="s">
        <v>6361</v>
      </c>
    </row>
    <row r="19944" spans="1:10" ht="14.4" customHeight="1" x14ac:dyDescent="0.35">
      <c r="A19944" s="21" t="s">
        <v>2119</v>
      </c>
      <c r="B19944" s="77">
        <v>43757</v>
      </c>
      <c r="C19944" s="78" t="s">
        <v>6</v>
      </c>
      <c r="D19944" s="78" t="s">
        <v>6893</v>
      </c>
      <c r="E19944" s="78"/>
      <c r="F19944" s="79">
        <v>162.38</v>
      </c>
      <c r="G19944" s="78" t="s">
        <v>68</v>
      </c>
    </row>
    <row r="19945" spans="1:10" ht="14.4" customHeight="1" x14ac:dyDescent="0.35">
      <c r="A19945" s="21" t="s">
        <v>2119</v>
      </c>
      <c r="B19945" s="77">
        <v>43757</v>
      </c>
      <c r="C19945" s="78" t="s">
        <v>1230</v>
      </c>
      <c r="D19945" s="78" t="s">
        <v>6894</v>
      </c>
      <c r="E19945" s="78"/>
      <c r="F19945" s="79">
        <v>153.61000000000001</v>
      </c>
      <c r="G19945" s="78" t="s">
        <v>6361</v>
      </c>
    </row>
    <row r="19946" spans="1:10" ht="14.4" customHeight="1" x14ac:dyDescent="0.35">
      <c r="A19946" s="21" t="s">
        <v>2119</v>
      </c>
      <c r="B19946" s="77">
        <v>43757</v>
      </c>
      <c r="C19946" s="78" t="s">
        <v>6</v>
      </c>
      <c r="D19946" s="78" t="s">
        <v>6895</v>
      </c>
      <c r="E19946" s="78"/>
      <c r="F19946" s="79">
        <v>163.01</v>
      </c>
      <c r="G19946" s="78" t="s">
        <v>6600</v>
      </c>
    </row>
    <row r="19947" spans="1:10" ht="14.4" customHeight="1" x14ac:dyDescent="0.25">
      <c r="A19947" s="21" t="s">
        <v>2119</v>
      </c>
      <c r="B19947" s="25">
        <v>43759</v>
      </c>
      <c r="C19947" s="69" t="s">
        <v>1015</v>
      </c>
      <c r="D19947" s="69" t="s">
        <v>1216</v>
      </c>
      <c r="E19947" s="26">
        <v>707</v>
      </c>
      <c r="G19947" s="69" t="s">
        <v>2734</v>
      </c>
    </row>
    <row r="19948" spans="1:10" ht="14.4" customHeight="1" x14ac:dyDescent="0.25">
      <c r="A19948" s="21" t="s">
        <v>2119</v>
      </c>
      <c r="B19948" s="25">
        <v>43759</v>
      </c>
      <c r="C19948" s="69" t="s">
        <v>1015</v>
      </c>
      <c r="D19948" s="69" t="s">
        <v>40</v>
      </c>
      <c r="E19948" s="26">
        <v>580</v>
      </c>
      <c r="G19948" s="69" t="s">
        <v>6324</v>
      </c>
    </row>
    <row r="19949" spans="1:10" ht="14.5" x14ac:dyDescent="0.35">
      <c r="A19949" s="21" t="s">
        <v>2119</v>
      </c>
      <c r="B19949" s="25">
        <v>43759</v>
      </c>
      <c r="C19949" s="69" t="s">
        <v>1015</v>
      </c>
      <c r="D19949" s="69" t="s">
        <v>40</v>
      </c>
      <c r="E19949" s="26">
        <v>760</v>
      </c>
      <c r="G19949" s="69" t="s">
        <v>5049</v>
      </c>
      <c r="H19949" s="78"/>
      <c r="I19949" s="78"/>
      <c r="J19949" s="78"/>
    </row>
    <row r="19950" spans="1:10" ht="14.5" x14ac:dyDescent="0.35">
      <c r="A19950" s="21" t="s">
        <v>2119</v>
      </c>
      <c r="B19950" s="25">
        <v>43759</v>
      </c>
      <c r="C19950" s="69" t="s">
        <v>1015</v>
      </c>
      <c r="D19950" s="69" t="s">
        <v>40</v>
      </c>
      <c r="E19950" s="26">
        <v>2125</v>
      </c>
      <c r="G19950" s="69" t="s">
        <v>6361</v>
      </c>
      <c r="H19950" s="78"/>
      <c r="I19950" s="78"/>
      <c r="J19950" s="78"/>
    </row>
    <row r="19951" spans="1:10" ht="14.5" x14ac:dyDescent="0.35">
      <c r="A19951" s="21" t="s">
        <v>2119</v>
      </c>
      <c r="B19951" s="25">
        <v>43759</v>
      </c>
      <c r="C19951" s="69" t="s">
        <v>1015</v>
      </c>
      <c r="D19951" s="69" t="s">
        <v>40</v>
      </c>
      <c r="E19951" s="26">
        <v>1685</v>
      </c>
      <c r="G19951" s="69" t="s">
        <v>68</v>
      </c>
      <c r="H19951" s="78"/>
      <c r="I19951" s="78"/>
      <c r="J19951" s="78"/>
    </row>
    <row r="19952" spans="1:10" ht="14.4" customHeight="1" x14ac:dyDescent="0.25">
      <c r="A19952" s="21" t="s">
        <v>2119</v>
      </c>
      <c r="B19952" s="25">
        <v>43759</v>
      </c>
      <c r="C19952" s="69" t="s">
        <v>1015</v>
      </c>
      <c r="D19952" s="69" t="s">
        <v>40</v>
      </c>
      <c r="E19952" s="26">
        <v>2585</v>
      </c>
      <c r="G19952" s="69" t="s">
        <v>6534</v>
      </c>
    </row>
    <row r="19953" spans="1:10" ht="14.4" customHeight="1" x14ac:dyDescent="0.25">
      <c r="A19953" s="21" t="s">
        <v>2119</v>
      </c>
      <c r="B19953" s="25">
        <v>43759</v>
      </c>
      <c r="C19953" s="69" t="s">
        <v>1015</v>
      </c>
      <c r="D19953" s="69" t="s">
        <v>40</v>
      </c>
      <c r="E19953" s="26">
        <v>630</v>
      </c>
      <c r="G19953" s="69" t="s">
        <v>1585</v>
      </c>
    </row>
    <row r="19954" spans="1:10" ht="14.4" customHeight="1" x14ac:dyDescent="0.25">
      <c r="A19954" s="21" t="s">
        <v>2119</v>
      </c>
      <c r="B19954" s="25">
        <v>43759</v>
      </c>
      <c r="C19954" s="69" t="s">
        <v>1015</v>
      </c>
      <c r="D19954" s="69" t="s">
        <v>6480</v>
      </c>
      <c r="E19954" s="26">
        <v>1470</v>
      </c>
      <c r="G19954" s="69" t="s">
        <v>6361</v>
      </c>
    </row>
    <row r="19955" spans="1:10" ht="14.4" customHeight="1" x14ac:dyDescent="0.25">
      <c r="A19955" s="21" t="s">
        <v>2119</v>
      </c>
      <c r="B19955" s="25">
        <v>43759</v>
      </c>
      <c r="C19955" s="69" t="s">
        <v>1015</v>
      </c>
      <c r="D19955" s="69" t="s">
        <v>4455</v>
      </c>
      <c r="E19955" s="26">
        <v>1500</v>
      </c>
      <c r="G19955" s="69" t="s">
        <v>6361</v>
      </c>
    </row>
    <row r="19956" spans="1:10" ht="14.4" customHeight="1" x14ac:dyDescent="0.25">
      <c r="A19956" s="21" t="s">
        <v>2119</v>
      </c>
      <c r="B19956" s="25">
        <v>43759</v>
      </c>
      <c r="C19956" s="69" t="s">
        <v>1015</v>
      </c>
      <c r="D19956" s="69" t="s">
        <v>4455</v>
      </c>
      <c r="E19956" s="26">
        <v>2000</v>
      </c>
      <c r="G19956" s="69" t="s">
        <v>6534</v>
      </c>
    </row>
    <row r="19957" spans="1:10" ht="14.4" customHeight="1" x14ac:dyDescent="0.25">
      <c r="A19957" s="21" t="s">
        <v>2119</v>
      </c>
      <c r="B19957" s="25">
        <v>43759</v>
      </c>
      <c r="C19957" s="69" t="s">
        <v>1230</v>
      </c>
      <c r="D19957" s="69" t="s">
        <v>3709</v>
      </c>
      <c r="F19957" s="26">
        <v>295.51</v>
      </c>
      <c r="G19957" s="69" t="s">
        <v>6534</v>
      </c>
    </row>
    <row r="19958" spans="1:10" ht="14.5" x14ac:dyDescent="0.35">
      <c r="A19958" s="21" t="s">
        <v>2119</v>
      </c>
      <c r="B19958" s="77">
        <v>43759</v>
      </c>
      <c r="C19958" s="78" t="s">
        <v>6</v>
      </c>
      <c r="D19958" s="78" t="s">
        <v>6896</v>
      </c>
      <c r="E19958" s="78"/>
      <c r="F19958" s="79">
        <v>340.11</v>
      </c>
      <c r="G19958" s="78" t="s">
        <v>6600</v>
      </c>
      <c r="H19958" s="78"/>
      <c r="I19958" s="78"/>
      <c r="J19958" s="78"/>
    </row>
    <row r="19959" spans="1:10" ht="14.5" x14ac:dyDescent="0.35">
      <c r="A19959" s="21" t="s">
        <v>2119</v>
      </c>
      <c r="B19959" s="77">
        <v>43759</v>
      </c>
      <c r="C19959" s="78" t="s">
        <v>1230</v>
      </c>
      <c r="D19959" s="78" t="s">
        <v>6897</v>
      </c>
      <c r="E19959" s="78"/>
      <c r="F19959" s="79">
        <v>500.06</v>
      </c>
      <c r="G19959" s="78" t="s">
        <v>6361</v>
      </c>
      <c r="H19959" s="78"/>
      <c r="I19959" s="78"/>
      <c r="J19959" s="78"/>
    </row>
    <row r="19960" spans="1:10" ht="14.5" x14ac:dyDescent="0.35">
      <c r="A19960" s="21" t="s">
        <v>2119</v>
      </c>
      <c r="B19960" s="77">
        <v>43759</v>
      </c>
      <c r="C19960" s="78" t="s">
        <v>6</v>
      </c>
      <c r="D19960" s="78" t="s">
        <v>6898</v>
      </c>
      <c r="E19960" s="78"/>
      <c r="F19960" s="79">
        <v>3074.66</v>
      </c>
      <c r="G19960" s="78" t="s">
        <v>6600</v>
      </c>
      <c r="H19960" s="78"/>
      <c r="I19960" s="78"/>
      <c r="J19960" s="78"/>
    </row>
    <row r="19961" spans="1:10" ht="14.5" x14ac:dyDescent="0.35">
      <c r="A19961" s="21" t="s">
        <v>2119</v>
      </c>
      <c r="B19961" s="25">
        <v>43760</v>
      </c>
      <c r="C19961" s="69" t="s">
        <v>1015</v>
      </c>
      <c r="D19961" s="69" t="s">
        <v>6607</v>
      </c>
      <c r="E19961" s="26">
        <v>950</v>
      </c>
      <c r="G19961" s="69" t="s">
        <v>6131</v>
      </c>
      <c r="H19961" s="78"/>
      <c r="I19961" s="78"/>
      <c r="J19961" s="78"/>
    </row>
    <row r="19962" spans="1:10" ht="14.5" x14ac:dyDescent="0.35">
      <c r="A19962" s="21" t="s">
        <v>2119</v>
      </c>
      <c r="B19962" s="25">
        <v>43760</v>
      </c>
      <c r="C19962" s="69" t="s">
        <v>1015</v>
      </c>
      <c r="D19962" s="69" t="s">
        <v>255</v>
      </c>
      <c r="E19962" s="26">
        <v>1000</v>
      </c>
      <c r="G19962" s="69" t="s">
        <v>6605</v>
      </c>
      <c r="H19962" s="78"/>
      <c r="I19962" s="78"/>
      <c r="J19962" s="78"/>
    </row>
    <row r="19963" spans="1:10" ht="14.5" x14ac:dyDescent="0.35">
      <c r="A19963" s="21" t="s">
        <v>2119</v>
      </c>
      <c r="B19963" s="25">
        <v>43760</v>
      </c>
      <c r="C19963" s="69" t="s">
        <v>1015</v>
      </c>
      <c r="D19963" s="69" t="s">
        <v>255</v>
      </c>
      <c r="E19963" s="26">
        <v>2000</v>
      </c>
      <c r="G19963" s="69" t="s">
        <v>6534</v>
      </c>
      <c r="H19963" s="78"/>
      <c r="I19963" s="78"/>
      <c r="J19963" s="78"/>
    </row>
    <row r="19964" spans="1:10" ht="14.5" x14ac:dyDescent="0.35">
      <c r="A19964" s="21" t="s">
        <v>2119</v>
      </c>
      <c r="B19964" s="25">
        <v>43760</v>
      </c>
      <c r="C19964" s="69" t="s">
        <v>1230</v>
      </c>
      <c r="D19964" s="69" t="s">
        <v>3709</v>
      </c>
      <c r="F19964" s="26">
        <v>162.18</v>
      </c>
      <c r="G19964" s="69" t="s">
        <v>6534</v>
      </c>
      <c r="H19964" s="78"/>
      <c r="I19964" s="78"/>
      <c r="J19964" s="78"/>
    </row>
    <row r="19965" spans="1:10" ht="14.5" x14ac:dyDescent="0.35">
      <c r="A19965" s="21" t="s">
        <v>2119</v>
      </c>
      <c r="B19965" s="25">
        <v>43760</v>
      </c>
      <c r="C19965" s="69" t="s">
        <v>1230</v>
      </c>
      <c r="D19965" s="69" t="s">
        <v>3709</v>
      </c>
      <c r="F19965" s="26">
        <v>260.52</v>
      </c>
      <c r="G19965" s="69" t="s">
        <v>6611</v>
      </c>
      <c r="H19965" s="78"/>
      <c r="I19965" s="78"/>
      <c r="J19965" s="78"/>
    </row>
    <row r="19966" spans="1:10" ht="14.5" x14ac:dyDescent="0.35">
      <c r="A19966" s="21" t="s">
        <v>2119</v>
      </c>
      <c r="B19966" s="25">
        <v>43760</v>
      </c>
      <c r="C19966" s="69" t="s">
        <v>1230</v>
      </c>
      <c r="D19966" s="69" t="s">
        <v>1112</v>
      </c>
      <c r="F19966" s="26">
        <v>55.12</v>
      </c>
      <c r="G19966" s="69" t="s">
        <v>6361</v>
      </c>
      <c r="H19966" s="78"/>
      <c r="I19966" s="78"/>
      <c r="J19966" s="78"/>
    </row>
    <row r="19967" spans="1:10" ht="14.5" x14ac:dyDescent="0.35">
      <c r="A19967" s="21" t="s">
        <v>2119</v>
      </c>
      <c r="B19967" s="77">
        <v>43760</v>
      </c>
      <c r="C19967" s="78" t="s">
        <v>1230</v>
      </c>
      <c r="D19967" s="78" t="s">
        <v>6899</v>
      </c>
      <c r="E19967" s="78"/>
      <c r="F19967" s="79">
        <v>67.510000000000005</v>
      </c>
      <c r="G19967" s="78" t="s">
        <v>5698</v>
      </c>
      <c r="H19967" s="78"/>
      <c r="I19967" s="78"/>
      <c r="J19967" s="78"/>
    </row>
    <row r="19968" spans="1:10" ht="14.5" x14ac:dyDescent="0.35">
      <c r="A19968" s="21" t="s">
        <v>2119</v>
      </c>
      <c r="B19968" s="77">
        <v>43760</v>
      </c>
      <c r="C19968" s="78" t="s">
        <v>6</v>
      </c>
      <c r="D19968" s="78" t="s">
        <v>6900</v>
      </c>
      <c r="E19968" s="78"/>
      <c r="F19968" s="79">
        <v>198.98</v>
      </c>
      <c r="G19968" s="78" t="s">
        <v>6600</v>
      </c>
      <c r="H19968" s="78"/>
      <c r="I19968" s="78"/>
      <c r="J19968" s="78"/>
    </row>
    <row r="19969" spans="1:10" ht="14.5" x14ac:dyDescent="0.35">
      <c r="A19969" s="21" t="s">
        <v>2119</v>
      </c>
      <c r="B19969" s="77">
        <v>43760</v>
      </c>
      <c r="C19969" s="78" t="s">
        <v>1230</v>
      </c>
      <c r="D19969" s="78" t="s">
        <v>6901</v>
      </c>
      <c r="E19969" s="78"/>
      <c r="F19969" s="79">
        <v>63.69</v>
      </c>
      <c r="G19969" s="78" t="s">
        <v>1004</v>
      </c>
      <c r="H19969" s="78"/>
      <c r="I19969" s="78"/>
      <c r="J19969" s="78"/>
    </row>
    <row r="19970" spans="1:10" ht="14.5" x14ac:dyDescent="0.35">
      <c r="A19970" s="21" t="s">
        <v>2119</v>
      </c>
      <c r="B19970" s="77">
        <v>43760</v>
      </c>
      <c r="C19970" s="78" t="s">
        <v>1230</v>
      </c>
      <c r="D19970" s="78" t="s">
        <v>6902</v>
      </c>
      <c r="E19970" s="78"/>
      <c r="F19970" s="79">
        <v>373.77</v>
      </c>
      <c r="G19970" s="78" t="s">
        <v>6611</v>
      </c>
      <c r="H19970" s="78"/>
      <c r="I19970" s="78"/>
      <c r="J19970" s="78"/>
    </row>
    <row r="19971" spans="1:10" ht="14.5" x14ac:dyDescent="0.35">
      <c r="A19971" s="21" t="s">
        <v>2119</v>
      </c>
      <c r="B19971" s="77">
        <v>43760</v>
      </c>
      <c r="C19971" s="78">
        <v>3014551503</v>
      </c>
      <c r="D19971" s="78" t="s">
        <v>6903</v>
      </c>
      <c r="E19971" s="78"/>
      <c r="F19971" s="79">
        <v>324.10000000000002</v>
      </c>
      <c r="G19971" s="78" t="s">
        <v>6904</v>
      </c>
      <c r="H19971" s="78"/>
      <c r="I19971" s="78"/>
      <c r="J19971" s="78"/>
    </row>
    <row r="19972" spans="1:10" ht="14.5" x14ac:dyDescent="0.35">
      <c r="A19972" s="21" t="s">
        <v>2119</v>
      </c>
      <c r="B19972" s="77">
        <v>43760</v>
      </c>
      <c r="C19972" s="78" t="s">
        <v>6</v>
      </c>
      <c r="D19972" s="78" t="s">
        <v>6905</v>
      </c>
      <c r="E19972" s="78"/>
      <c r="F19972" s="79">
        <v>166.05</v>
      </c>
      <c r="G19972" s="78" t="s">
        <v>6600</v>
      </c>
      <c r="H19972" s="78"/>
      <c r="I19972" s="78"/>
      <c r="J19972" s="78"/>
    </row>
    <row r="19973" spans="1:10" ht="14.5" x14ac:dyDescent="0.35">
      <c r="A19973" s="21" t="s">
        <v>2119</v>
      </c>
      <c r="B19973" s="77">
        <v>43760</v>
      </c>
      <c r="C19973" s="78" t="s">
        <v>1230</v>
      </c>
      <c r="D19973" s="78" t="s">
        <v>6906</v>
      </c>
      <c r="E19973" s="78"/>
      <c r="F19973" s="79">
        <v>237.69</v>
      </c>
      <c r="G19973" s="78" t="s">
        <v>6361</v>
      </c>
      <c r="H19973" s="78"/>
      <c r="I19973" s="78"/>
      <c r="J19973" s="78"/>
    </row>
    <row r="19974" spans="1:10" ht="14.4" customHeight="1" x14ac:dyDescent="0.35">
      <c r="A19974" s="21" t="s">
        <v>2119</v>
      </c>
      <c r="B19974" s="77">
        <v>43761</v>
      </c>
      <c r="C19974" s="78" t="s">
        <v>1230</v>
      </c>
      <c r="D19974" s="78" t="s">
        <v>6907</v>
      </c>
      <c r="E19974" s="78"/>
      <c r="F19974" s="79">
        <v>343.74</v>
      </c>
      <c r="G19974" s="78" t="s">
        <v>6361</v>
      </c>
    </row>
    <row r="19975" spans="1:10" ht="14.4" customHeight="1" x14ac:dyDescent="0.35">
      <c r="A19975" s="21" t="s">
        <v>2119</v>
      </c>
      <c r="B19975" s="77">
        <v>43761</v>
      </c>
      <c r="C19975" s="78" t="s">
        <v>1230</v>
      </c>
      <c r="D19975" s="78" t="s">
        <v>6908</v>
      </c>
      <c r="E19975" s="78"/>
      <c r="F19975" s="79">
        <v>5469.88</v>
      </c>
      <c r="G19975" s="78" t="s">
        <v>6534</v>
      </c>
    </row>
    <row r="19976" spans="1:10" ht="14.4" customHeight="1" x14ac:dyDescent="0.35">
      <c r="A19976" s="21" t="s">
        <v>2119</v>
      </c>
      <c r="B19976" s="77">
        <v>43761</v>
      </c>
      <c r="C19976" s="78" t="s">
        <v>1230</v>
      </c>
      <c r="D19976" s="78" t="s">
        <v>6909</v>
      </c>
      <c r="E19976" s="78"/>
      <c r="F19976" s="79">
        <v>247.41</v>
      </c>
      <c r="G19976" s="78" t="s">
        <v>6361</v>
      </c>
    </row>
    <row r="19977" spans="1:10" ht="14.5" x14ac:dyDescent="0.35">
      <c r="A19977" s="21" t="s">
        <v>2119</v>
      </c>
      <c r="B19977" s="77">
        <v>43761</v>
      </c>
      <c r="C19977" s="78" t="s">
        <v>6</v>
      </c>
      <c r="D19977" s="78" t="s">
        <v>6910</v>
      </c>
      <c r="E19977" s="78"/>
      <c r="F19977" s="79">
        <v>190.08</v>
      </c>
      <c r="G19977" s="78" t="s">
        <v>6600</v>
      </c>
      <c r="H19977" s="78"/>
      <c r="I19977" s="78"/>
      <c r="J19977" s="78"/>
    </row>
    <row r="19978" spans="1:10" ht="14.5" x14ac:dyDescent="0.35">
      <c r="A19978" s="21" t="s">
        <v>2119</v>
      </c>
      <c r="B19978" s="77">
        <v>43761</v>
      </c>
      <c r="C19978" s="78" t="s">
        <v>1230</v>
      </c>
      <c r="D19978" s="78" t="s">
        <v>6911</v>
      </c>
      <c r="E19978" s="78"/>
      <c r="F19978" s="79">
        <v>808.31</v>
      </c>
      <c r="G19978" s="78" t="s">
        <v>2734</v>
      </c>
      <c r="H19978" s="78"/>
      <c r="I19978" s="78"/>
      <c r="J19978" s="78"/>
    </row>
    <row r="19979" spans="1:10" ht="14.4" customHeight="1" x14ac:dyDescent="0.35">
      <c r="A19979" s="21" t="s">
        <v>2119</v>
      </c>
      <c r="B19979" s="77">
        <v>43761</v>
      </c>
      <c r="C19979" s="78" t="s">
        <v>6</v>
      </c>
      <c r="D19979" s="78" t="s">
        <v>6912</v>
      </c>
      <c r="E19979" s="78"/>
      <c r="F19979" s="79">
        <v>96.69</v>
      </c>
      <c r="G19979" s="78" t="s">
        <v>97</v>
      </c>
    </row>
    <row r="19980" spans="1:10" ht="14.4" customHeight="1" x14ac:dyDescent="0.35">
      <c r="A19980" s="21" t="s">
        <v>2119</v>
      </c>
      <c r="B19980" s="77">
        <v>43762</v>
      </c>
      <c r="C19980" s="78" t="s">
        <v>1230</v>
      </c>
      <c r="D19980" s="78" t="s">
        <v>6913</v>
      </c>
      <c r="E19980" s="78"/>
      <c r="F19980" s="79">
        <v>107.99</v>
      </c>
      <c r="G19980" s="78" t="s">
        <v>6361</v>
      </c>
    </row>
    <row r="19981" spans="1:10" ht="14.4" customHeight="1" x14ac:dyDescent="0.35">
      <c r="A19981" s="21" t="s">
        <v>2119</v>
      </c>
      <c r="B19981" s="77">
        <v>43762</v>
      </c>
      <c r="C19981" s="78" t="s">
        <v>1230</v>
      </c>
      <c r="D19981" s="78" t="s">
        <v>6914</v>
      </c>
      <c r="E19981" s="78"/>
      <c r="F19981" s="79">
        <v>160.1</v>
      </c>
      <c r="G19981" s="78" t="s">
        <v>6611</v>
      </c>
    </row>
    <row r="19982" spans="1:10" ht="14.4" customHeight="1" x14ac:dyDescent="0.35">
      <c r="A19982" s="21" t="s">
        <v>2119</v>
      </c>
      <c r="B19982" s="77">
        <v>43762</v>
      </c>
      <c r="C19982" s="78" t="s">
        <v>1230</v>
      </c>
      <c r="D19982" s="78" t="s">
        <v>6915</v>
      </c>
      <c r="E19982" s="78"/>
      <c r="F19982" s="79">
        <v>258.24</v>
      </c>
      <c r="G19982" s="78" t="s">
        <v>6605</v>
      </c>
    </row>
    <row r="19983" spans="1:10" ht="14.4" customHeight="1" x14ac:dyDescent="0.25">
      <c r="A19983" s="21" t="s">
        <v>2119</v>
      </c>
      <c r="B19983" s="25">
        <v>43763</v>
      </c>
      <c r="C19983" s="69" t="s">
        <v>1015</v>
      </c>
      <c r="D19983" s="69" t="s">
        <v>6608</v>
      </c>
      <c r="E19983" s="26">
        <v>2900</v>
      </c>
      <c r="G19983" s="69" t="s">
        <v>6131</v>
      </c>
    </row>
    <row r="19984" spans="1:10" ht="14.4" customHeight="1" x14ac:dyDescent="0.25">
      <c r="A19984" s="21" t="s">
        <v>2119</v>
      </c>
      <c r="B19984" s="25">
        <v>43763</v>
      </c>
      <c r="C19984" s="69" t="s">
        <v>1230</v>
      </c>
      <c r="D19984" s="69" t="s">
        <v>216</v>
      </c>
      <c r="F19984" s="26">
        <v>115</v>
      </c>
      <c r="G19984" s="69" t="s">
        <v>6605</v>
      </c>
    </row>
    <row r="19985" spans="1:10" ht="14.4" customHeight="1" x14ac:dyDescent="0.25">
      <c r="A19985" s="21" t="s">
        <v>2119</v>
      </c>
      <c r="B19985" s="25">
        <v>43763</v>
      </c>
      <c r="C19985" s="69" t="s">
        <v>1230</v>
      </c>
      <c r="D19985" s="69" t="s">
        <v>3709</v>
      </c>
      <c r="F19985" s="26">
        <v>222.56</v>
      </c>
      <c r="G19985" s="69" t="s">
        <v>6622</v>
      </c>
    </row>
    <row r="19986" spans="1:10" ht="14.4" customHeight="1" x14ac:dyDescent="0.35">
      <c r="A19986" s="21" t="s">
        <v>2119</v>
      </c>
      <c r="B19986" s="77">
        <v>43763</v>
      </c>
      <c r="C19986" s="78" t="s">
        <v>6</v>
      </c>
      <c r="D19986" s="78" t="s">
        <v>6916</v>
      </c>
      <c r="E19986" s="78"/>
      <c r="F19986" s="79">
        <v>55.11</v>
      </c>
      <c r="G19986" s="78" t="s">
        <v>6917</v>
      </c>
    </row>
    <row r="19987" spans="1:10" ht="14.4" customHeight="1" x14ac:dyDescent="0.35">
      <c r="A19987" s="21" t="s">
        <v>2119</v>
      </c>
      <c r="B19987" s="77">
        <v>43763</v>
      </c>
      <c r="C19987" s="78" t="s">
        <v>1230</v>
      </c>
      <c r="D19987" s="78" t="s">
        <v>6918</v>
      </c>
      <c r="E19987" s="78"/>
      <c r="F19987" s="79">
        <v>955.47</v>
      </c>
      <c r="G19987" s="78" t="s">
        <v>6534</v>
      </c>
    </row>
    <row r="19988" spans="1:10" ht="14.4" customHeight="1" x14ac:dyDescent="0.25">
      <c r="A19988" s="21" t="s">
        <v>2119</v>
      </c>
      <c r="B19988" s="25">
        <v>43764</v>
      </c>
      <c r="C19988" s="69" t="s">
        <v>1230</v>
      </c>
      <c r="D19988" s="69" t="s">
        <v>3709</v>
      </c>
      <c r="F19988" s="26">
        <v>206.55</v>
      </c>
      <c r="G19988" s="69" t="s">
        <v>6622</v>
      </c>
    </row>
    <row r="19989" spans="1:10" ht="14.5" x14ac:dyDescent="0.35">
      <c r="A19989" s="21" t="s">
        <v>2119</v>
      </c>
      <c r="B19989" s="25">
        <v>43766</v>
      </c>
      <c r="C19989" s="69" t="s">
        <v>1015</v>
      </c>
      <c r="D19989" s="69" t="s">
        <v>3707</v>
      </c>
      <c r="E19989" s="26">
        <v>1800</v>
      </c>
      <c r="G19989" s="69" t="s">
        <v>2734</v>
      </c>
      <c r="H19989" s="78"/>
      <c r="I19989" s="78"/>
      <c r="J19989" s="78"/>
    </row>
    <row r="19990" spans="1:10" ht="14.5" x14ac:dyDescent="0.35">
      <c r="A19990" s="21" t="s">
        <v>2119</v>
      </c>
      <c r="B19990" s="25">
        <v>43766</v>
      </c>
      <c r="C19990" s="69" t="s">
        <v>1015</v>
      </c>
      <c r="D19990" s="69" t="s">
        <v>1382</v>
      </c>
      <c r="E19990" s="26">
        <v>3000</v>
      </c>
      <c r="G19990" s="69" t="s">
        <v>6605</v>
      </c>
      <c r="H19990" s="78"/>
      <c r="I19990" s="78"/>
      <c r="J19990" s="78"/>
    </row>
    <row r="19991" spans="1:10" ht="14.5" x14ac:dyDescent="0.35">
      <c r="A19991" s="21" t="s">
        <v>2119</v>
      </c>
      <c r="B19991" s="25">
        <v>43766</v>
      </c>
      <c r="C19991" s="69" t="s">
        <v>1015</v>
      </c>
      <c r="D19991" s="69" t="s">
        <v>1382</v>
      </c>
      <c r="E19991" s="26">
        <v>6000</v>
      </c>
      <c r="G19991" s="69" t="s">
        <v>6600</v>
      </c>
      <c r="H19991" s="78"/>
      <c r="I19991" s="78"/>
      <c r="J19991" s="78"/>
    </row>
    <row r="19992" spans="1:10" ht="14.4" customHeight="1" x14ac:dyDescent="0.25">
      <c r="A19992" s="21" t="s">
        <v>2119</v>
      </c>
      <c r="B19992" s="25">
        <v>43766</v>
      </c>
      <c r="C19992" s="69" t="s">
        <v>1015</v>
      </c>
      <c r="D19992" s="69" t="s">
        <v>40</v>
      </c>
      <c r="E19992" s="26">
        <v>990</v>
      </c>
      <c r="G19992" s="69" t="s">
        <v>6611</v>
      </c>
    </row>
    <row r="19993" spans="1:10" ht="14.4" customHeight="1" x14ac:dyDescent="0.25">
      <c r="A19993" s="21" t="s">
        <v>2119</v>
      </c>
      <c r="B19993" s="25">
        <v>43766</v>
      </c>
      <c r="C19993" s="69" t="s">
        <v>1015</v>
      </c>
      <c r="D19993" s="69" t="s">
        <v>4455</v>
      </c>
      <c r="E19993" s="26">
        <v>700</v>
      </c>
      <c r="G19993" s="69" t="s">
        <v>6361</v>
      </c>
    </row>
    <row r="19994" spans="1:10" ht="14.4" customHeight="1" x14ac:dyDescent="0.25">
      <c r="A19994" s="21" t="s">
        <v>2119</v>
      </c>
      <c r="B19994" s="25">
        <v>43766</v>
      </c>
      <c r="C19994" s="69" t="s">
        <v>1015</v>
      </c>
      <c r="D19994" s="69" t="s">
        <v>937</v>
      </c>
      <c r="E19994" s="26">
        <v>500</v>
      </c>
      <c r="G19994" s="69" t="s">
        <v>2734</v>
      </c>
    </row>
    <row r="19995" spans="1:10" ht="14.4" customHeight="1" x14ac:dyDescent="0.25">
      <c r="A19995" s="21" t="s">
        <v>2119</v>
      </c>
      <c r="B19995" s="25">
        <v>43766</v>
      </c>
      <c r="C19995" s="69" t="s">
        <v>1230</v>
      </c>
      <c r="D19995" s="69" t="s">
        <v>3709</v>
      </c>
      <c r="F19995" s="26">
        <v>189.34</v>
      </c>
      <c r="G19995" s="69" t="s">
        <v>6612</v>
      </c>
    </row>
    <row r="19996" spans="1:10" ht="14.4" customHeight="1" x14ac:dyDescent="0.25">
      <c r="A19996" s="21" t="s">
        <v>2119</v>
      </c>
      <c r="B19996" s="25">
        <v>43766</v>
      </c>
      <c r="C19996" s="69" t="s">
        <v>1230</v>
      </c>
      <c r="D19996" s="69" t="s">
        <v>3709</v>
      </c>
      <c r="F19996" s="26">
        <v>191.44</v>
      </c>
      <c r="G19996" s="69" t="s">
        <v>6613</v>
      </c>
    </row>
    <row r="19997" spans="1:10" ht="14.4" customHeight="1" x14ac:dyDescent="0.25">
      <c r="A19997" s="21" t="s">
        <v>2119</v>
      </c>
      <c r="B19997" s="25">
        <v>43766</v>
      </c>
      <c r="C19997" s="69" t="s">
        <v>1230</v>
      </c>
      <c r="D19997" s="69" t="s">
        <v>3709</v>
      </c>
      <c r="F19997" s="26">
        <v>411.42</v>
      </c>
      <c r="G19997" s="69" t="s">
        <v>6605</v>
      </c>
    </row>
    <row r="19998" spans="1:10" ht="14.4" customHeight="1" x14ac:dyDescent="0.35">
      <c r="A19998" s="21" t="s">
        <v>2119</v>
      </c>
      <c r="B19998" s="77">
        <v>43766</v>
      </c>
      <c r="C19998" s="78" t="s">
        <v>1230</v>
      </c>
      <c r="D19998" s="78" t="s">
        <v>6919</v>
      </c>
      <c r="E19998" s="78"/>
      <c r="F19998" s="79">
        <v>416.58</v>
      </c>
      <c r="G19998" s="78" t="s">
        <v>6534</v>
      </c>
    </row>
    <row r="19999" spans="1:10" ht="14.4" customHeight="1" x14ac:dyDescent="0.35">
      <c r="A19999" s="21" t="s">
        <v>2119</v>
      </c>
      <c r="B19999" s="77">
        <v>43766</v>
      </c>
      <c r="C19999" s="78" t="s">
        <v>1230</v>
      </c>
      <c r="D19999" s="78" t="s">
        <v>6920</v>
      </c>
      <c r="E19999" s="78"/>
      <c r="F19999" s="79">
        <v>1426.61</v>
      </c>
      <c r="G19999" s="78" t="s">
        <v>6605</v>
      </c>
    </row>
    <row r="20000" spans="1:10" ht="14.4" customHeight="1" x14ac:dyDescent="0.35">
      <c r="A20000" s="21" t="s">
        <v>2119</v>
      </c>
      <c r="B20000" s="77">
        <v>43766</v>
      </c>
      <c r="C20000" s="78" t="s">
        <v>1230</v>
      </c>
      <c r="D20000" s="78" t="s">
        <v>6921</v>
      </c>
      <c r="E20000" s="78"/>
      <c r="F20000" s="79">
        <v>379.45</v>
      </c>
      <c r="G20000" s="78" t="s">
        <v>6534</v>
      </c>
    </row>
    <row r="20001" spans="1:10" ht="14.4" customHeight="1" x14ac:dyDescent="0.25">
      <c r="A20001" s="21" t="s">
        <v>2119</v>
      </c>
      <c r="B20001" s="25">
        <v>43767</v>
      </c>
      <c r="C20001" s="69" t="s">
        <v>1015</v>
      </c>
      <c r="D20001" s="69" t="s">
        <v>40</v>
      </c>
      <c r="E20001" s="26">
        <v>130</v>
      </c>
      <c r="G20001" s="69" t="s">
        <v>5049</v>
      </c>
    </row>
    <row r="20002" spans="1:10" ht="14.5" x14ac:dyDescent="0.35">
      <c r="A20002" s="21" t="s">
        <v>2119</v>
      </c>
      <c r="B20002" s="25">
        <v>43767</v>
      </c>
      <c r="C20002" s="69" t="s">
        <v>1015</v>
      </c>
      <c r="D20002" s="69" t="s">
        <v>40</v>
      </c>
      <c r="E20002" s="26">
        <v>160</v>
      </c>
      <c r="G20002" s="69" t="s">
        <v>1557</v>
      </c>
      <c r="H20002" s="78"/>
      <c r="I20002" s="78"/>
      <c r="J20002" s="78"/>
    </row>
    <row r="20003" spans="1:10" ht="14.5" x14ac:dyDescent="0.35">
      <c r="A20003" s="21" t="s">
        <v>2119</v>
      </c>
      <c r="B20003" s="25">
        <v>43767</v>
      </c>
      <c r="C20003" s="69" t="s">
        <v>1015</v>
      </c>
      <c r="D20003" s="69" t="s">
        <v>40</v>
      </c>
      <c r="E20003" s="26">
        <v>1720</v>
      </c>
      <c r="G20003" s="69" t="s">
        <v>6534</v>
      </c>
      <c r="H20003" s="78"/>
      <c r="I20003" s="78"/>
      <c r="J20003" s="78"/>
    </row>
    <row r="20004" spans="1:10" ht="14.5" x14ac:dyDescent="0.35">
      <c r="A20004" s="21" t="s">
        <v>2119</v>
      </c>
      <c r="B20004" s="25">
        <v>43767</v>
      </c>
      <c r="C20004" s="69" t="s">
        <v>1015</v>
      </c>
      <c r="D20004" s="69" t="s">
        <v>40</v>
      </c>
      <c r="E20004" s="26">
        <v>3270</v>
      </c>
      <c r="G20004" s="69" t="s">
        <v>6361</v>
      </c>
      <c r="H20004" s="78"/>
      <c r="I20004" s="78"/>
      <c r="J20004" s="78"/>
    </row>
    <row r="20005" spans="1:10" ht="14.4" customHeight="1" x14ac:dyDescent="0.25">
      <c r="A20005" s="21" t="s">
        <v>2119</v>
      </c>
      <c r="B20005" s="25">
        <v>43767</v>
      </c>
      <c r="C20005" s="69" t="s">
        <v>1015</v>
      </c>
      <c r="D20005" s="69" t="s">
        <v>40</v>
      </c>
      <c r="E20005" s="26">
        <v>2445</v>
      </c>
      <c r="G20005" s="69" t="s">
        <v>6622</v>
      </c>
    </row>
    <row r="20006" spans="1:10" ht="14.4" customHeight="1" x14ac:dyDescent="0.25">
      <c r="A20006" s="21" t="s">
        <v>2119</v>
      </c>
      <c r="B20006" s="25">
        <v>43767</v>
      </c>
      <c r="C20006" s="69" t="s">
        <v>1015</v>
      </c>
      <c r="D20006" s="69" t="s">
        <v>452</v>
      </c>
      <c r="E20006" s="26">
        <v>300</v>
      </c>
      <c r="G20006" s="69" t="s">
        <v>6361</v>
      </c>
    </row>
    <row r="20007" spans="1:10" ht="14.4" customHeight="1" x14ac:dyDescent="0.25">
      <c r="A20007" s="21" t="s">
        <v>2119</v>
      </c>
      <c r="B20007" s="25">
        <v>43767</v>
      </c>
      <c r="C20007" s="69" t="s">
        <v>1015</v>
      </c>
      <c r="D20007" s="69" t="s">
        <v>452</v>
      </c>
      <c r="E20007" s="26">
        <v>700</v>
      </c>
      <c r="G20007" s="69" t="s">
        <v>6600</v>
      </c>
    </row>
    <row r="20008" spans="1:10" ht="14.4" customHeight="1" x14ac:dyDescent="0.25">
      <c r="A20008" s="21" t="s">
        <v>2119</v>
      </c>
      <c r="B20008" s="25">
        <v>43767</v>
      </c>
      <c r="C20008" s="69" t="s">
        <v>1230</v>
      </c>
      <c r="D20008" s="69" t="s">
        <v>216</v>
      </c>
      <c r="F20008" s="26">
        <v>22.96</v>
      </c>
      <c r="G20008" s="69" t="s">
        <v>6605</v>
      </c>
    </row>
    <row r="20009" spans="1:10" ht="14.5" x14ac:dyDescent="0.35">
      <c r="A20009" s="21" t="s">
        <v>2119</v>
      </c>
      <c r="B20009" s="25">
        <v>43767</v>
      </c>
      <c r="C20009" s="69" t="s">
        <v>1230</v>
      </c>
      <c r="D20009" s="69" t="s">
        <v>3709</v>
      </c>
      <c r="F20009" s="26">
        <v>244.67</v>
      </c>
      <c r="G20009" s="69" t="s">
        <v>6605</v>
      </c>
      <c r="H20009" s="78"/>
      <c r="I20009" s="78"/>
      <c r="J20009" s="78"/>
    </row>
    <row r="20010" spans="1:10" ht="14.5" x14ac:dyDescent="0.35">
      <c r="A20010" s="21" t="s">
        <v>2119</v>
      </c>
      <c r="B20010" s="25">
        <v>43767</v>
      </c>
      <c r="C20010" s="69" t="s">
        <v>1230</v>
      </c>
      <c r="D20010" s="69" t="s">
        <v>3709</v>
      </c>
      <c r="F20010" s="26">
        <v>255.69</v>
      </c>
      <c r="G20010" s="69" t="s">
        <v>6534</v>
      </c>
      <c r="H20010" s="78"/>
      <c r="I20010" s="78"/>
      <c r="J20010" s="78"/>
    </row>
    <row r="20011" spans="1:10" ht="14.5" x14ac:dyDescent="0.35">
      <c r="A20011" s="21" t="s">
        <v>2119</v>
      </c>
      <c r="B20011" s="77">
        <v>43767</v>
      </c>
      <c r="C20011" s="78" t="s">
        <v>1230</v>
      </c>
      <c r="D20011" s="78" t="s">
        <v>6922</v>
      </c>
      <c r="E20011" s="78"/>
      <c r="F20011" s="79">
        <v>225.65</v>
      </c>
      <c r="G20011" s="78" t="s">
        <v>6605</v>
      </c>
      <c r="H20011" s="78"/>
      <c r="I20011" s="78"/>
      <c r="J20011" s="78"/>
    </row>
    <row r="20012" spans="1:10" ht="14.5" x14ac:dyDescent="0.35">
      <c r="A20012" s="21" t="s">
        <v>2119</v>
      </c>
      <c r="B20012" s="77">
        <v>43767</v>
      </c>
      <c r="C20012" s="78" t="s">
        <v>1230</v>
      </c>
      <c r="D20012" s="78" t="s">
        <v>6923</v>
      </c>
      <c r="E20012" s="78"/>
      <c r="F20012" s="79">
        <v>336.99</v>
      </c>
      <c r="G20012" s="78" t="s">
        <v>6605</v>
      </c>
      <c r="H20012" s="78"/>
      <c r="I20012" s="78"/>
      <c r="J20012" s="78"/>
    </row>
    <row r="20013" spans="1:10" ht="14.5" x14ac:dyDescent="0.35">
      <c r="A20013" s="21" t="s">
        <v>2119</v>
      </c>
      <c r="B20013" s="77">
        <v>43767</v>
      </c>
      <c r="C20013" s="78" t="s">
        <v>1230</v>
      </c>
      <c r="D20013" s="78" t="s">
        <v>6924</v>
      </c>
      <c r="E20013" s="78"/>
      <c r="F20013" s="79">
        <v>104.7</v>
      </c>
      <c r="G20013" s="78" t="s">
        <v>6611</v>
      </c>
      <c r="H20013" s="78"/>
      <c r="I20013" s="78"/>
      <c r="J20013" s="78"/>
    </row>
    <row r="20014" spans="1:10" ht="14.5" x14ac:dyDescent="0.35">
      <c r="A20014" s="21" t="s">
        <v>2119</v>
      </c>
      <c r="B20014" s="25">
        <v>43768</v>
      </c>
      <c r="C20014" s="69" t="s">
        <v>1015</v>
      </c>
      <c r="D20014" s="69" t="s">
        <v>1216</v>
      </c>
      <c r="E20014" s="26">
        <v>450</v>
      </c>
      <c r="G20014" s="69" t="s">
        <v>2734</v>
      </c>
      <c r="H20014" s="78"/>
      <c r="I20014" s="78"/>
      <c r="J20014" s="78"/>
    </row>
    <row r="20015" spans="1:10" ht="14.4" customHeight="1" x14ac:dyDescent="0.25">
      <c r="A20015" s="21" t="s">
        <v>2119</v>
      </c>
      <c r="B20015" s="25">
        <v>43768</v>
      </c>
      <c r="C20015" s="69" t="s">
        <v>1015</v>
      </c>
      <c r="D20015" s="69" t="s">
        <v>1216</v>
      </c>
      <c r="E20015" s="26">
        <v>450</v>
      </c>
      <c r="G20015" s="69" t="s">
        <v>2734</v>
      </c>
    </row>
    <row r="20016" spans="1:10" ht="14.5" x14ac:dyDescent="0.35">
      <c r="A20016" s="21" t="s">
        <v>2119</v>
      </c>
      <c r="B20016" s="25">
        <v>43768</v>
      </c>
      <c r="C20016" s="69" t="s">
        <v>1015</v>
      </c>
      <c r="D20016" s="69" t="s">
        <v>553</v>
      </c>
      <c r="E20016" s="26">
        <v>3971</v>
      </c>
      <c r="G20016" s="69" t="s">
        <v>6612</v>
      </c>
      <c r="H20016" s="78"/>
      <c r="I20016" s="78"/>
      <c r="J20016" s="78"/>
    </row>
    <row r="20017" spans="1:10" ht="14.5" x14ac:dyDescent="0.35">
      <c r="A20017" s="21" t="s">
        <v>2119</v>
      </c>
      <c r="B20017" s="25">
        <v>43768</v>
      </c>
      <c r="C20017" s="69" t="s">
        <v>1015</v>
      </c>
      <c r="D20017" s="69" t="s">
        <v>553</v>
      </c>
      <c r="E20017" s="26">
        <v>3971</v>
      </c>
      <c r="G20017" s="69" t="s">
        <v>6613</v>
      </c>
      <c r="H20017" s="78"/>
      <c r="I20017" s="78"/>
      <c r="J20017" s="78"/>
    </row>
    <row r="20018" spans="1:10" ht="14.5" x14ac:dyDescent="0.35">
      <c r="A20018" s="21" t="s">
        <v>2119</v>
      </c>
      <c r="B20018" s="77">
        <v>43768</v>
      </c>
      <c r="C20018" s="78" t="s">
        <v>6</v>
      </c>
      <c r="D20018" s="78" t="s">
        <v>6925</v>
      </c>
      <c r="E20018" s="78"/>
      <c r="F20018" s="79">
        <v>187.91</v>
      </c>
      <c r="G20018" s="78" t="s">
        <v>97</v>
      </c>
      <c r="H20018" s="78"/>
      <c r="I20018" s="78"/>
      <c r="J20018" s="78"/>
    </row>
    <row r="20019" spans="1:10" ht="14.5" x14ac:dyDescent="0.35">
      <c r="A20019" s="21" t="s">
        <v>2119</v>
      </c>
      <c r="B20019" s="77">
        <v>43768</v>
      </c>
      <c r="C20019" s="78" t="s">
        <v>1230</v>
      </c>
      <c r="D20019" s="78" t="s">
        <v>6926</v>
      </c>
      <c r="E20019" s="78"/>
      <c r="F20019" s="79">
        <v>68.72</v>
      </c>
      <c r="G20019" s="78" t="s">
        <v>6854</v>
      </c>
      <c r="H20019" s="78"/>
      <c r="I20019" s="78"/>
      <c r="J20019" s="78"/>
    </row>
    <row r="20020" spans="1:10" ht="14.4" customHeight="1" x14ac:dyDescent="0.35">
      <c r="A20020" s="21" t="s">
        <v>2119</v>
      </c>
      <c r="B20020" s="77">
        <v>43768</v>
      </c>
      <c r="C20020" s="78" t="s">
        <v>1230</v>
      </c>
      <c r="D20020" s="78" t="s">
        <v>6927</v>
      </c>
      <c r="E20020" s="78"/>
      <c r="F20020" s="79">
        <v>296.43</v>
      </c>
      <c r="G20020" s="78" t="s">
        <v>6612</v>
      </c>
    </row>
    <row r="20021" spans="1:10" ht="14.5" x14ac:dyDescent="0.35">
      <c r="A20021" s="21" t="s">
        <v>2119</v>
      </c>
      <c r="B20021" s="77">
        <v>43768</v>
      </c>
      <c r="C20021" s="78" t="s">
        <v>1230</v>
      </c>
      <c r="D20021" s="78" t="s">
        <v>6920</v>
      </c>
      <c r="E20021" s="78"/>
      <c r="F20021" s="79">
        <v>-420.07</v>
      </c>
      <c r="G20021" s="78" t="s">
        <v>6605</v>
      </c>
      <c r="H20021" s="78"/>
      <c r="I20021" s="78"/>
      <c r="J20021" s="78"/>
    </row>
    <row r="20022" spans="1:10" ht="14.5" x14ac:dyDescent="0.35">
      <c r="A20022" s="21" t="s">
        <v>2119</v>
      </c>
      <c r="B20022" s="77">
        <v>43768</v>
      </c>
      <c r="C20022" s="78" t="s">
        <v>1230</v>
      </c>
      <c r="D20022" s="78" t="s">
        <v>6928</v>
      </c>
      <c r="E20022" s="78"/>
      <c r="F20022" s="79">
        <v>363.17</v>
      </c>
      <c r="G20022" s="78" t="s">
        <v>6613</v>
      </c>
      <c r="H20022" s="78"/>
      <c r="I20022" s="78"/>
      <c r="J20022" s="78"/>
    </row>
    <row r="20023" spans="1:10" ht="14.5" x14ac:dyDescent="0.35">
      <c r="A20023" s="21" t="s">
        <v>2119</v>
      </c>
      <c r="B20023" s="77">
        <v>43768</v>
      </c>
      <c r="C20023" s="78">
        <v>3014551503</v>
      </c>
      <c r="D20023" s="78" t="s">
        <v>6929</v>
      </c>
      <c r="E20023" s="78"/>
      <c r="F20023" s="79">
        <v>263.58</v>
      </c>
      <c r="G20023" s="78" t="s">
        <v>6605</v>
      </c>
      <c r="H20023" s="78"/>
      <c r="I20023" s="78"/>
      <c r="J20023" s="78"/>
    </row>
    <row r="20024" spans="1:10" ht="14.5" x14ac:dyDescent="0.35">
      <c r="A20024" s="21" t="s">
        <v>2119</v>
      </c>
      <c r="B20024" s="25">
        <v>43769</v>
      </c>
      <c r="C20024" s="69" t="s">
        <v>1015</v>
      </c>
      <c r="D20024" s="69" t="s">
        <v>3002</v>
      </c>
      <c r="E20024" s="26">
        <v>500</v>
      </c>
      <c r="G20024" s="69" t="s">
        <v>2734</v>
      </c>
      <c r="H20024" s="78"/>
      <c r="I20024" s="78"/>
      <c r="J20024" s="78"/>
    </row>
    <row r="20025" spans="1:10" ht="14.5" x14ac:dyDescent="0.35">
      <c r="A20025" s="21" t="s">
        <v>2119</v>
      </c>
      <c r="B20025" s="77">
        <v>43769</v>
      </c>
      <c r="C20025" s="78" t="s">
        <v>1230</v>
      </c>
      <c r="D20025" s="78" t="s">
        <v>6930</v>
      </c>
      <c r="E20025" s="78"/>
      <c r="F20025" s="79">
        <v>712.31</v>
      </c>
      <c r="G20025" s="78" t="s">
        <v>6534</v>
      </c>
      <c r="H20025" s="78"/>
      <c r="I20025" s="78"/>
      <c r="J20025" s="78"/>
    </row>
    <row r="20026" spans="1:10" ht="14.5" x14ac:dyDescent="0.35">
      <c r="A20026" s="21" t="s">
        <v>2119</v>
      </c>
      <c r="B20026" s="77">
        <v>43769</v>
      </c>
      <c r="C20026" s="78" t="s">
        <v>1230</v>
      </c>
      <c r="D20026" s="78" t="s">
        <v>6931</v>
      </c>
      <c r="E20026" s="78"/>
      <c r="F20026" s="79">
        <v>410.19</v>
      </c>
      <c r="G20026" s="78" t="s">
        <v>6534</v>
      </c>
      <c r="H20026" s="78"/>
      <c r="I20026" s="78"/>
      <c r="J20026" s="78"/>
    </row>
    <row r="20027" spans="1:10" ht="14.5" x14ac:dyDescent="0.35">
      <c r="A20027" s="21" t="s">
        <v>2119</v>
      </c>
      <c r="B20027" s="77">
        <v>43769</v>
      </c>
      <c r="C20027" s="78" t="s">
        <v>1230</v>
      </c>
      <c r="D20027" s="78" t="s">
        <v>6932</v>
      </c>
      <c r="E20027" s="78"/>
      <c r="F20027" s="79">
        <v>2432.98</v>
      </c>
      <c r="G20027" s="78" t="s">
        <v>6605</v>
      </c>
      <c r="H20027" s="78"/>
      <c r="I20027" s="78"/>
      <c r="J20027" s="78"/>
    </row>
    <row r="20028" spans="1:10" ht="14.4" customHeight="1" x14ac:dyDescent="0.35">
      <c r="A20028" s="21" t="s">
        <v>2119</v>
      </c>
      <c r="B20028" s="77">
        <v>43769</v>
      </c>
      <c r="C20028" s="78" t="s">
        <v>1230</v>
      </c>
      <c r="D20028" s="78" t="s">
        <v>6933</v>
      </c>
      <c r="E20028" s="78"/>
      <c r="F20028" s="79">
        <v>223.24</v>
      </c>
      <c r="G20028" s="78" t="s">
        <v>6605</v>
      </c>
    </row>
    <row r="20029" spans="1:10" ht="14.4" customHeight="1" x14ac:dyDescent="0.25">
      <c r="A20029" s="21" t="s">
        <v>2119</v>
      </c>
      <c r="B20029" s="25">
        <v>43770</v>
      </c>
      <c r="C20029" s="69" t="s">
        <v>1230</v>
      </c>
      <c r="D20029" s="69" t="s">
        <v>3709</v>
      </c>
      <c r="F20029" s="26">
        <v>136.65</v>
      </c>
      <c r="G20029" s="69" t="s">
        <v>6534</v>
      </c>
    </row>
    <row r="20030" spans="1:10" ht="14.4" customHeight="1" x14ac:dyDescent="0.35">
      <c r="A20030" s="21" t="s">
        <v>2119</v>
      </c>
      <c r="B20030" s="77">
        <v>43770</v>
      </c>
      <c r="C20030" s="78" t="s">
        <v>1230</v>
      </c>
      <c r="D20030" s="78" t="s">
        <v>6934</v>
      </c>
      <c r="E20030" s="78"/>
      <c r="F20030" s="79">
        <v>346.13</v>
      </c>
      <c r="G20030" s="78" t="s">
        <v>5049</v>
      </c>
    </row>
    <row r="20031" spans="1:10" ht="14.4" customHeight="1" x14ac:dyDescent="0.35">
      <c r="A20031" s="21" t="s">
        <v>2119</v>
      </c>
      <c r="B20031" s="77">
        <v>43770</v>
      </c>
      <c r="C20031" s="78" t="s">
        <v>1230</v>
      </c>
      <c r="D20031" s="78" t="s">
        <v>6935</v>
      </c>
      <c r="E20031" s="78"/>
      <c r="F20031" s="79">
        <v>102.66</v>
      </c>
      <c r="G20031" s="78" t="s">
        <v>6534</v>
      </c>
    </row>
    <row r="20032" spans="1:10" ht="14.4" customHeight="1" x14ac:dyDescent="0.35">
      <c r="A20032" s="21" t="s">
        <v>2119</v>
      </c>
      <c r="B20032" s="77">
        <v>43770</v>
      </c>
      <c r="C20032" s="78" t="s">
        <v>1230</v>
      </c>
      <c r="D20032" s="78" t="s">
        <v>6936</v>
      </c>
      <c r="E20032" s="78"/>
      <c r="F20032" s="79">
        <v>1197.8900000000001</v>
      </c>
      <c r="G20032" s="78" t="s">
        <v>6605</v>
      </c>
    </row>
    <row r="20033" spans="1:10" ht="14.4" customHeight="1" x14ac:dyDescent="0.35">
      <c r="A20033" s="21" t="s">
        <v>2119</v>
      </c>
      <c r="B20033" s="77">
        <v>43771</v>
      </c>
      <c r="C20033" s="78" t="s">
        <v>1230</v>
      </c>
      <c r="D20033" s="78" t="s">
        <v>6937</v>
      </c>
      <c r="E20033" s="78"/>
      <c r="F20033" s="79">
        <v>140.49</v>
      </c>
      <c r="G20033" s="78" t="s">
        <v>337</v>
      </c>
    </row>
    <row r="20034" spans="1:10" ht="14.4" customHeight="1" x14ac:dyDescent="0.35">
      <c r="A20034" s="21" t="s">
        <v>2119</v>
      </c>
      <c r="B20034" s="77">
        <v>43771</v>
      </c>
      <c r="C20034" s="78" t="s">
        <v>1230</v>
      </c>
      <c r="D20034" s="78" t="s">
        <v>6938</v>
      </c>
      <c r="E20034" s="78"/>
      <c r="F20034" s="79">
        <v>190.46</v>
      </c>
      <c r="G20034" s="78" t="s">
        <v>337</v>
      </c>
    </row>
    <row r="20035" spans="1:10" ht="14.4" customHeight="1" x14ac:dyDescent="0.35">
      <c r="A20035" s="21" t="s">
        <v>2119</v>
      </c>
      <c r="B20035" s="77">
        <v>43771</v>
      </c>
      <c r="C20035" s="78" t="s">
        <v>1230</v>
      </c>
      <c r="D20035" s="78" t="s">
        <v>6939</v>
      </c>
      <c r="E20035" s="78"/>
      <c r="F20035" s="79">
        <v>45.15</v>
      </c>
      <c r="G20035" s="78" t="s">
        <v>337</v>
      </c>
    </row>
    <row r="20036" spans="1:10" ht="14.4" customHeight="1" x14ac:dyDescent="0.35">
      <c r="A20036" s="21" t="s">
        <v>2119</v>
      </c>
      <c r="B20036" s="77">
        <v>43771</v>
      </c>
      <c r="C20036" s="78" t="s">
        <v>1230</v>
      </c>
      <c r="D20036" s="78" t="s">
        <v>6940</v>
      </c>
      <c r="E20036" s="78"/>
      <c r="F20036" s="79">
        <v>410.98</v>
      </c>
      <c r="G20036" s="78" t="s">
        <v>6605</v>
      </c>
    </row>
    <row r="20037" spans="1:10" ht="14.4" customHeight="1" x14ac:dyDescent="0.25">
      <c r="A20037" s="21" t="s">
        <v>2119</v>
      </c>
      <c r="B20037" s="25">
        <v>43773</v>
      </c>
      <c r="C20037" s="69" t="s">
        <v>1015</v>
      </c>
      <c r="D20037" s="69" t="s">
        <v>40</v>
      </c>
      <c r="E20037" s="26">
        <v>510</v>
      </c>
      <c r="G20037" s="69" t="s">
        <v>6611</v>
      </c>
    </row>
    <row r="20038" spans="1:10" ht="14.5" x14ac:dyDescent="0.35">
      <c r="A20038" s="21" t="s">
        <v>2119</v>
      </c>
      <c r="B20038" s="25">
        <v>43773</v>
      </c>
      <c r="C20038" s="69" t="s">
        <v>1015</v>
      </c>
      <c r="D20038" s="69" t="s">
        <v>40</v>
      </c>
      <c r="E20038" s="26">
        <v>320</v>
      </c>
      <c r="G20038" s="69" t="s">
        <v>97</v>
      </c>
      <c r="H20038" s="78"/>
      <c r="I20038" s="78"/>
      <c r="J20038" s="78"/>
    </row>
    <row r="20039" spans="1:10" ht="14.5" x14ac:dyDescent="0.35">
      <c r="A20039" s="21" t="s">
        <v>2119</v>
      </c>
      <c r="B20039" s="25">
        <v>43773</v>
      </c>
      <c r="C20039" s="69" t="s">
        <v>1015</v>
      </c>
      <c r="D20039" s="69" t="s">
        <v>40</v>
      </c>
      <c r="E20039" s="26">
        <v>3040</v>
      </c>
      <c r="G20039" s="69" t="s">
        <v>6534</v>
      </c>
      <c r="H20039" s="78"/>
      <c r="I20039" s="78"/>
      <c r="J20039" s="78"/>
    </row>
    <row r="20040" spans="1:10" ht="14.5" x14ac:dyDescent="0.35">
      <c r="A20040" s="21" t="s">
        <v>2119</v>
      </c>
      <c r="B20040" s="25">
        <v>43773</v>
      </c>
      <c r="C20040" s="69" t="s">
        <v>1015</v>
      </c>
      <c r="D20040" s="69" t="s">
        <v>40</v>
      </c>
      <c r="E20040" s="26">
        <v>2730</v>
      </c>
      <c r="G20040" s="69" t="s">
        <v>6613</v>
      </c>
      <c r="H20040" s="78"/>
      <c r="I20040" s="78"/>
      <c r="J20040" s="78"/>
    </row>
    <row r="20041" spans="1:10" ht="14.4" customHeight="1" x14ac:dyDescent="0.25">
      <c r="A20041" s="21" t="s">
        <v>2119</v>
      </c>
      <c r="B20041" s="25">
        <v>43773</v>
      </c>
      <c r="C20041" s="69" t="s">
        <v>1015</v>
      </c>
      <c r="D20041" s="69" t="s">
        <v>40</v>
      </c>
      <c r="E20041" s="26">
        <v>2155</v>
      </c>
      <c r="G20041" s="69" t="s">
        <v>6612</v>
      </c>
    </row>
    <row r="20042" spans="1:10" ht="14.5" x14ac:dyDescent="0.35">
      <c r="A20042" s="21" t="s">
        <v>2119</v>
      </c>
      <c r="B20042" s="25">
        <v>43773</v>
      </c>
      <c r="C20042" s="69" t="s">
        <v>1015</v>
      </c>
      <c r="D20042" s="69" t="s">
        <v>40</v>
      </c>
      <c r="E20042" s="26">
        <v>300</v>
      </c>
      <c r="G20042" s="69" t="s">
        <v>5049</v>
      </c>
      <c r="H20042" s="78"/>
      <c r="I20042" s="78"/>
      <c r="J20042" s="78"/>
    </row>
    <row r="20043" spans="1:10" ht="14.5" x14ac:dyDescent="0.35">
      <c r="A20043" s="21" t="s">
        <v>2119</v>
      </c>
      <c r="B20043" s="25">
        <v>43773</v>
      </c>
      <c r="C20043" s="69" t="s">
        <v>1015</v>
      </c>
      <c r="D20043" s="69" t="s">
        <v>255</v>
      </c>
      <c r="E20043" s="26">
        <v>1000</v>
      </c>
      <c r="G20043" s="69" t="s">
        <v>6534</v>
      </c>
      <c r="H20043" s="78"/>
      <c r="I20043" s="78"/>
      <c r="J20043" s="78"/>
    </row>
    <row r="20044" spans="1:10" ht="14.5" x14ac:dyDescent="0.35">
      <c r="A20044" s="21" t="s">
        <v>2119</v>
      </c>
      <c r="B20044" s="25">
        <v>43773</v>
      </c>
      <c r="C20044" s="69" t="s">
        <v>1015</v>
      </c>
      <c r="D20044" s="69" t="s">
        <v>255</v>
      </c>
      <c r="E20044" s="26">
        <v>2000</v>
      </c>
      <c r="G20044" s="69" t="s">
        <v>6605</v>
      </c>
      <c r="H20044" s="78"/>
      <c r="I20044" s="78"/>
      <c r="J20044" s="78"/>
    </row>
    <row r="20045" spans="1:10" ht="14.5" x14ac:dyDescent="0.35">
      <c r="A20045" s="21" t="s">
        <v>2119</v>
      </c>
      <c r="B20045" s="25">
        <v>43773</v>
      </c>
      <c r="C20045" s="69" t="s">
        <v>1230</v>
      </c>
      <c r="D20045" s="69" t="s">
        <v>216</v>
      </c>
      <c r="F20045" s="26">
        <v>115</v>
      </c>
      <c r="G20045" s="69" t="s">
        <v>6605</v>
      </c>
      <c r="H20045" s="78"/>
      <c r="I20045" s="78"/>
      <c r="J20045" s="78"/>
    </row>
    <row r="20046" spans="1:10" ht="14.5" x14ac:dyDescent="0.35">
      <c r="A20046" s="21" t="s">
        <v>2119</v>
      </c>
      <c r="B20046" s="25">
        <v>43773</v>
      </c>
      <c r="C20046" s="69" t="s">
        <v>1230</v>
      </c>
      <c r="D20046" s="69" t="s">
        <v>216</v>
      </c>
      <c r="F20046" s="26">
        <v>121.18</v>
      </c>
      <c r="G20046" s="69" t="s">
        <v>6613</v>
      </c>
      <c r="H20046" s="78"/>
      <c r="I20046" s="78"/>
      <c r="J20046" s="78"/>
    </row>
    <row r="20047" spans="1:10" ht="14.5" x14ac:dyDescent="0.35">
      <c r="A20047" s="21" t="s">
        <v>2119</v>
      </c>
      <c r="B20047" s="77">
        <v>43773</v>
      </c>
      <c r="C20047" s="78" t="s">
        <v>1230</v>
      </c>
      <c r="D20047" s="78" t="s">
        <v>6941</v>
      </c>
      <c r="E20047" s="78"/>
      <c r="F20047" s="79">
        <v>198.99</v>
      </c>
      <c r="G20047" s="78" t="s">
        <v>6612</v>
      </c>
      <c r="H20047" s="78"/>
      <c r="I20047" s="78"/>
      <c r="J20047" s="78"/>
    </row>
    <row r="20048" spans="1:10" ht="14.5" x14ac:dyDescent="0.35">
      <c r="A20048" s="21" t="s">
        <v>2119</v>
      </c>
      <c r="B20048" s="77">
        <v>43773</v>
      </c>
      <c r="C20048" s="78" t="s">
        <v>1230</v>
      </c>
      <c r="D20048" s="78" t="s">
        <v>6942</v>
      </c>
      <c r="E20048" s="78"/>
      <c r="F20048" s="79">
        <v>141.41</v>
      </c>
      <c r="G20048" s="78" t="s">
        <v>6613</v>
      </c>
      <c r="H20048" s="78"/>
      <c r="I20048" s="78"/>
      <c r="J20048" s="78"/>
    </row>
    <row r="20049" spans="1:10" ht="14.5" x14ac:dyDescent="0.35">
      <c r="A20049" s="21" t="s">
        <v>2119</v>
      </c>
      <c r="B20049" s="77">
        <v>43773</v>
      </c>
      <c r="C20049" s="78" t="s">
        <v>1230</v>
      </c>
      <c r="D20049" s="78" t="s">
        <v>6943</v>
      </c>
      <c r="E20049" s="78"/>
      <c r="F20049" s="79">
        <v>985.94</v>
      </c>
      <c r="G20049" s="78" t="s">
        <v>6605</v>
      </c>
      <c r="H20049" s="78"/>
      <c r="I20049" s="78"/>
      <c r="J20049" s="78"/>
    </row>
    <row r="20050" spans="1:10" ht="14.5" x14ac:dyDescent="0.35">
      <c r="A20050" s="21" t="s">
        <v>2119</v>
      </c>
      <c r="B20050" s="25">
        <v>43774</v>
      </c>
      <c r="C20050" s="69" t="s">
        <v>1230</v>
      </c>
      <c r="D20050" s="69" t="s">
        <v>216</v>
      </c>
      <c r="F20050" s="26">
        <v>522</v>
      </c>
      <c r="G20050" s="69" t="s">
        <v>6605</v>
      </c>
      <c r="H20050" s="78"/>
      <c r="I20050" s="78"/>
      <c r="J20050" s="78"/>
    </row>
    <row r="20051" spans="1:10" ht="14.5" x14ac:dyDescent="0.35">
      <c r="A20051" s="21" t="s">
        <v>2119</v>
      </c>
      <c r="B20051" s="77">
        <v>43774</v>
      </c>
      <c r="C20051" s="78" t="s">
        <v>1230</v>
      </c>
      <c r="D20051" s="78" t="s">
        <v>6944</v>
      </c>
      <c r="E20051" s="78"/>
      <c r="F20051" s="79">
        <v>155.18</v>
      </c>
      <c r="G20051" s="78" t="s">
        <v>6611</v>
      </c>
      <c r="H20051" s="78"/>
      <c r="I20051" s="78"/>
      <c r="J20051" s="78"/>
    </row>
    <row r="20052" spans="1:10" ht="14.5" x14ac:dyDescent="0.35">
      <c r="A20052" s="21" t="s">
        <v>2119</v>
      </c>
      <c r="B20052" s="77">
        <v>43774</v>
      </c>
      <c r="C20052" s="78" t="s">
        <v>1230</v>
      </c>
      <c r="D20052" s="78"/>
      <c r="E20052" s="78"/>
      <c r="F20052" s="79">
        <v>149.18</v>
      </c>
      <c r="G20052" s="78" t="s">
        <v>2734</v>
      </c>
      <c r="H20052" s="78"/>
      <c r="I20052" s="78"/>
      <c r="J20052" s="78"/>
    </row>
    <row r="20053" spans="1:10" ht="14.5" x14ac:dyDescent="0.35">
      <c r="A20053" s="21" t="s">
        <v>2119</v>
      </c>
      <c r="B20053" s="77">
        <v>43774</v>
      </c>
      <c r="C20053" s="78" t="s">
        <v>1230</v>
      </c>
      <c r="D20053" s="78" t="s">
        <v>6945</v>
      </c>
      <c r="E20053" s="78"/>
      <c r="F20053" s="79">
        <v>21.58</v>
      </c>
      <c r="G20053" s="78" t="s">
        <v>6611</v>
      </c>
      <c r="H20053" s="78"/>
      <c r="I20053" s="78"/>
      <c r="J20053" s="78"/>
    </row>
    <row r="20054" spans="1:10" ht="14.5" x14ac:dyDescent="0.35">
      <c r="A20054" s="21" t="s">
        <v>2119</v>
      </c>
      <c r="B20054" s="77">
        <v>43774</v>
      </c>
      <c r="C20054" s="78" t="s">
        <v>1230</v>
      </c>
      <c r="D20054" s="78" t="s">
        <v>6946</v>
      </c>
      <c r="E20054" s="78"/>
      <c r="F20054" s="79">
        <v>495.51</v>
      </c>
      <c r="G20054" s="78" t="s">
        <v>6605</v>
      </c>
      <c r="H20054" s="78"/>
      <c r="I20054" s="78"/>
      <c r="J20054" s="78"/>
    </row>
    <row r="20055" spans="1:10" ht="14.5" x14ac:dyDescent="0.35">
      <c r="A20055" s="21" t="s">
        <v>2119</v>
      </c>
      <c r="B20055" s="77">
        <v>43774</v>
      </c>
      <c r="C20055" s="78" t="s">
        <v>1230</v>
      </c>
      <c r="D20055" s="78"/>
      <c r="E20055" s="78"/>
      <c r="F20055" s="79">
        <v>197.4</v>
      </c>
      <c r="G20055" s="78" t="s">
        <v>2734</v>
      </c>
      <c r="H20055" s="78"/>
      <c r="I20055" s="78"/>
      <c r="J20055" s="78"/>
    </row>
    <row r="20056" spans="1:10" ht="14.5" x14ac:dyDescent="0.35">
      <c r="A20056" s="21" t="s">
        <v>2119</v>
      </c>
      <c r="B20056" s="77">
        <v>43775</v>
      </c>
      <c r="C20056" s="78" t="s">
        <v>1230</v>
      </c>
      <c r="D20056" s="78" t="s">
        <v>6947</v>
      </c>
      <c r="E20056" s="78"/>
      <c r="F20056" s="79">
        <v>2696.02</v>
      </c>
      <c r="G20056" s="78" t="s">
        <v>6534</v>
      </c>
      <c r="H20056" s="78"/>
      <c r="I20056" s="78"/>
      <c r="J20056" s="78"/>
    </row>
    <row r="20057" spans="1:10" ht="14.5" x14ac:dyDescent="0.35">
      <c r="A20057" s="21" t="s">
        <v>2119</v>
      </c>
      <c r="B20057" s="77">
        <v>43775</v>
      </c>
      <c r="C20057" s="78" t="s">
        <v>1230</v>
      </c>
      <c r="D20057" s="78" t="s">
        <v>6948</v>
      </c>
      <c r="E20057" s="78"/>
      <c r="F20057" s="79">
        <v>163.31</v>
      </c>
      <c r="G20057" s="78" t="s">
        <v>6605</v>
      </c>
      <c r="H20057" s="78"/>
      <c r="I20057" s="78"/>
      <c r="J20057" s="78"/>
    </row>
    <row r="20058" spans="1:10" ht="14.4" customHeight="1" x14ac:dyDescent="0.35">
      <c r="A20058" s="21" t="s">
        <v>2119</v>
      </c>
      <c r="B20058" s="77">
        <v>43775</v>
      </c>
      <c r="C20058" s="78">
        <v>3014551503</v>
      </c>
      <c r="D20058" s="78" t="s">
        <v>6710</v>
      </c>
      <c r="E20058" s="78"/>
      <c r="F20058" s="79">
        <v>267.44</v>
      </c>
      <c r="G20058" s="78" t="s">
        <v>6508</v>
      </c>
    </row>
    <row r="20059" spans="1:10" ht="14.4" customHeight="1" x14ac:dyDescent="0.35">
      <c r="A20059" s="21" t="s">
        <v>2119</v>
      </c>
      <c r="B20059" s="77">
        <v>43775</v>
      </c>
      <c r="C20059" s="78" t="s">
        <v>6</v>
      </c>
      <c r="D20059" s="78" t="s">
        <v>6949</v>
      </c>
      <c r="E20059" s="78"/>
      <c r="F20059" s="79">
        <v>39.21</v>
      </c>
      <c r="G20059" s="78" t="s">
        <v>6950</v>
      </c>
    </row>
    <row r="20060" spans="1:10" ht="14.5" x14ac:dyDescent="0.35">
      <c r="A20060" s="21" t="s">
        <v>2119</v>
      </c>
      <c r="B20060" s="77">
        <v>43775</v>
      </c>
      <c r="C20060" s="78" t="s">
        <v>1230</v>
      </c>
      <c r="D20060" s="78" t="s">
        <v>6951</v>
      </c>
      <c r="E20060" s="78"/>
      <c r="F20060" s="79">
        <v>2268.11</v>
      </c>
      <c r="G20060" s="78" t="s">
        <v>6605</v>
      </c>
      <c r="H20060" s="78"/>
      <c r="I20060" s="78"/>
      <c r="J20060" s="78"/>
    </row>
    <row r="20061" spans="1:10" ht="14.5" x14ac:dyDescent="0.35">
      <c r="A20061" s="21" t="s">
        <v>2119</v>
      </c>
      <c r="B20061" s="77">
        <v>43775</v>
      </c>
      <c r="C20061" s="78" t="s">
        <v>6</v>
      </c>
      <c r="D20061" s="78" t="s">
        <v>6952</v>
      </c>
      <c r="E20061" s="78"/>
      <c r="F20061" s="79">
        <v>1312.49</v>
      </c>
      <c r="G20061" s="78" t="s">
        <v>1113</v>
      </c>
      <c r="H20061" s="78"/>
      <c r="I20061" s="78"/>
      <c r="J20061" s="78"/>
    </row>
    <row r="20062" spans="1:10" ht="14.5" x14ac:dyDescent="0.35">
      <c r="A20062" s="21" t="s">
        <v>2119</v>
      </c>
      <c r="B20062" s="77">
        <v>43775</v>
      </c>
      <c r="C20062" s="78" t="s">
        <v>1230</v>
      </c>
      <c r="D20062" s="78" t="s">
        <v>6953</v>
      </c>
      <c r="E20062" s="78"/>
      <c r="F20062" s="79">
        <v>627.23</v>
      </c>
      <c r="G20062" s="78" t="s">
        <v>6954</v>
      </c>
      <c r="H20062" s="78"/>
      <c r="I20062" s="78"/>
      <c r="J20062" s="78"/>
    </row>
    <row r="20063" spans="1:10" ht="14.5" x14ac:dyDescent="0.35">
      <c r="A20063" s="21" t="s">
        <v>2119</v>
      </c>
      <c r="B20063" s="77">
        <v>43775</v>
      </c>
      <c r="C20063" s="78" t="s">
        <v>1230</v>
      </c>
      <c r="D20063" s="78" t="s">
        <v>6710</v>
      </c>
      <c r="E20063" s="78"/>
      <c r="F20063" s="79">
        <v>-267.44</v>
      </c>
      <c r="G20063" s="78" t="s">
        <v>6508</v>
      </c>
      <c r="H20063" s="78"/>
      <c r="I20063" s="78"/>
      <c r="J20063" s="78"/>
    </row>
    <row r="20064" spans="1:10" ht="14.5" x14ac:dyDescent="0.35">
      <c r="A20064" s="21" t="s">
        <v>2119</v>
      </c>
      <c r="B20064" s="77">
        <v>43775</v>
      </c>
      <c r="C20064" s="78" t="s">
        <v>6</v>
      </c>
      <c r="D20064" s="78" t="s">
        <v>6955</v>
      </c>
      <c r="E20064" s="78"/>
      <c r="F20064" s="79">
        <v>71.14</v>
      </c>
      <c r="G20064" s="78" t="s">
        <v>331</v>
      </c>
      <c r="H20064" s="78"/>
      <c r="I20064" s="78"/>
      <c r="J20064" s="78"/>
    </row>
    <row r="20065" spans="1:10" ht="14.5" x14ac:dyDescent="0.35">
      <c r="A20065" s="21" t="s">
        <v>2119</v>
      </c>
      <c r="B20065" s="77">
        <v>43775</v>
      </c>
      <c r="C20065" s="78" t="s">
        <v>6</v>
      </c>
      <c r="D20065" s="78" t="s">
        <v>6956</v>
      </c>
      <c r="E20065" s="78"/>
      <c r="F20065" s="79">
        <v>263.85000000000002</v>
      </c>
      <c r="G20065" s="78" t="s">
        <v>4487</v>
      </c>
      <c r="H20065" s="78"/>
      <c r="I20065" s="78"/>
      <c r="J20065" s="78"/>
    </row>
    <row r="20066" spans="1:10" ht="14.5" x14ac:dyDescent="0.35">
      <c r="A20066" s="21" t="s">
        <v>2119</v>
      </c>
      <c r="B20066" s="77">
        <v>43775</v>
      </c>
      <c r="C20066" s="78" t="s">
        <v>1230</v>
      </c>
      <c r="D20066" s="78" t="s">
        <v>6957</v>
      </c>
      <c r="E20066" s="78"/>
      <c r="F20066" s="79">
        <v>70.33</v>
      </c>
      <c r="G20066" s="78" t="s">
        <v>6534</v>
      </c>
      <c r="H20066" s="78"/>
      <c r="I20066" s="78"/>
      <c r="J20066" s="78"/>
    </row>
    <row r="20067" spans="1:10" ht="14.5" x14ac:dyDescent="0.35">
      <c r="A20067" s="21" t="s">
        <v>2119</v>
      </c>
      <c r="B20067" s="25">
        <v>43776</v>
      </c>
      <c r="C20067" s="69" t="s">
        <v>1015</v>
      </c>
      <c r="D20067" s="69" t="s">
        <v>40</v>
      </c>
      <c r="E20067" s="26">
        <v>3800</v>
      </c>
      <c r="G20067" s="69" t="s">
        <v>6605</v>
      </c>
      <c r="H20067" s="78"/>
      <c r="I20067" s="78"/>
      <c r="J20067" s="78"/>
    </row>
    <row r="20068" spans="1:10" ht="14.5" x14ac:dyDescent="0.35">
      <c r="A20068" s="21" t="s">
        <v>2119</v>
      </c>
      <c r="B20068" s="25">
        <v>43776</v>
      </c>
      <c r="C20068" s="69" t="s">
        <v>1230</v>
      </c>
      <c r="D20068" s="69" t="s">
        <v>1112</v>
      </c>
      <c r="F20068" s="26">
        <v>2686.25</v>
      </c>
      <c r="G20068" s="69" t="s">
        <v>6625</v>
      </c>
      <c r="H20068" s="78"/>
      <c r="I20068" s="78"/>
      <c r="J20068" s="78"/>
    </row>
    <row r="20069" spans="1:10" ht="14.4" customHeight="1" x14ac:dyDescent="0.35">
      <c r="A20069" s="21" t="s">
        <v>2119</v>
      </c>
      <c r="B20069" s="77">
        <v>43776</v>
      </c>
      <c r="C20069" s="78" t="s">
        <v>1230</v>
      </c>
      <c r="D20069" s="78" t="s">
        <v>6958</v>
      </c>
      <c r="E20069" s="78"/>
      <c r="F20069" s="79">
        <v>74.400000000000006</v>
      </c>
      <c r="G20069" s="78" t="s">
        <v>6605</v>
      </c>
    </row>
    <row r="20070" spans="1:10" ht="14.5" x14ac:dyDescent="0.35">
      <c r="A20070" s="21" t="s">
        <v>2119</v>
      </c>
      <c r="B20070" s="77">
        <v>43776</v>
      </c>
      <c r="C20070" s="78" t="s">
        <v>1230</v>
      </c>
      <c r="D20070" s="78" t="s">
        <v>6959</v>
      </c>
      <c r="E20070" s="78"/>
      <c r="F20070" s="79">
        <v>306.24</v>
      </c>
      <c r="G20070" s="78" t="s">
        <v>6605</v>
      </c>
      <c r="H20070" s="78"/>
      <c r="I20070" s="78"/>
      <c r="J20070" s="78"/>
    </row>
    <row r="20071" spans="1:10" ht="14.5" x14ac:dyDescent="0.35">
      <c r="A20071" s="21" t="s">
        <v>2119</v>
      </c>
      <c r="B20071" s="77">
        <v>43776</v>
      </c>
      <c r="C20071" s="78" t="s">
        <v>6</v>
      </c>
      <c r="D20071" s="78" t="s">
        <v>6960</v>
      </c>
      <c r="E20071" s="78"/>
      <c r="F20071" s="79">
        <v>232.14</v>
      </c>
      <c r="G20071" s="78" t="s">
        <v>6746</v>
      </c>
      <c r="H20071" s="78"/>
      <c r="I20071" s="78"/>
      <c r="J20071" s="78"/>
    </row>
    <row r="20072" spans="1:10" ht="14.5" x14ac:dyDescent="0.35">
      <c r="A20072" s="21" t="s">
        <v>2119</v>
      </c>
      <c r="B20072" s="77">
        <v>43776</v>
      </c>
      <c r="C20072" s="78" t="s">
        <v>1230</v>
      </c>
      <c r="D20072" s="78" t="s">
        <v>6961</v>
      </c>
      <c r="E20072" s="78"/>
      <c r="F20072" s="79">
        <v>233.63</v>
      </c>
      <c r="G20072" s="78" t="s">
        <v>6612</v>
      </c>
      <c r="H20072" s="78"/>
      <c r="I20072" s="78"/>
      <c r="J20072" s="78"/>
    </row>
    <row r="20073" spans="1:10" ht="14.5" x14ac:dyDescent="0.35">
      <c r="A20073" s="21" t="s">
        <v>2119</v>
      </c>
      <c r="B20073" s="77">
        <v>43776</v>
      </c>
      <c r="C20073" s="78" t="s">
        <v>6</v>
      </c>
      <c r="D20073" s="78" t="s">
        <v>6962</v>
      </c>
      <c r="E20073" s="78"/>
      <c r="F20073" s="79">
        <v>68.09</v>
      </c>
      <c r="G20073" s="78" t="s">
        <v>6954</v>
      </c>
      <c r="H20073" s="78"/>
      <c r="I20073" s="78"/>
      <c r="J20073" s="78"/>
    </row>
    <row r="20074" spans="1:10" ht="14.5" x14ac:dyDescent="0.35">
      <c r="A20074" s="21" t="s">
        <v>2119</v>
      </c>
      <c r="B20074" s="77">
        <v>43776</v>
      </c>
      <c r="C20074" s="78" t="s">
        <v>1230</v>
      </c>
      <c r="D20074" s="78"/>
      <c r="E20074" s="78"/>
      <c r="F20074" s="79">
        <v>64.459999999999994</v>
      </c>
      <c r="G20074" s="78" t="s">
        <v>2734</v>
      </c>
      <c r="H20074" s="78"/>
      <c r="I20074" s="78"/>
      <c r="J20074" s="78"/>
    </row>
    <row r="20075" spans="1:10" ht="14.5" x14ac:dyDescent="0.35">
      <c r="A20075" s="21" t="s">
        <v>2119</v>
      </c>
      <c r="B20075" s="77">
        <v>43776</v>
      </c>
      <c r="C20075" s="78" t="s">
        <v>6</v>
      </c>
      <c r="D20075" s="78" t="s">
        <v>6963</v>
      </c>
      <c r="E20075" s="78"/>
      <c r="F20075" s="79">
        <v>437.44</v>
      </c>
      <c r="G20075" s="78" t="s">
        <v>1113</v>
      </c>
      <c r="H20075" s="78"/>
      <c r="I20075" s="78"/>
      <c r="J20075" s="78"/>
    </row>
    <row r="20076" spans="1:10" ht="14.5" x14ac:dyDescent="0.35">
      <c r="A20076" s="21" t="s">
        <v>2119</v>
      </c>
      <c r="B20076" s="77">
        <v>43776</v>
      </c>
      <c r="C20076" s="78" t="s">
        <v>1230</v>
      </c>
      <c r="D20076" s="78" t="s">
        <v>6964</v>
      </c>
      <c r="E20076" s="78"/>
      <c r="F20076" s="79">
        <v>421.14</v>
      </c>
      <c r="G20076" s="78" t="s">
        <v>6605</v>
      </c>
      <c r="H20076" s="78"/>
      <c r="I20076" s="78"/>
      <c r="J20076" s="78"/>
    </row>
    <row r="20077" spans="1:10" ht="14.5" x14ac:dyDescent="0.35">
      <c r="A20077" s="21" t="s">
        <v>2119</v>
      </c>
      <c r="B20077" s="77">
        <v>43776</v>
      </c>
      <c r="C20077" s="78" t="s">
        <v>6</v>
      </c>
      <c r="D20077" s="78" t="s">
        <v>6960</v>
      </c>
      <c r="E20077" s="78"/>
      <c r="F20077" s="79">
        <v>-185.9</v>
      </c>
      <c r="G20077" s="78" t="s">
        <v>6746</v>
      </c>
      <c r="H20077" s="78"/>
      <c r="I20077" s="78"/>
      <c r="J20077" s="78"/>
    </row>
    <row r="20078" spans="1:10" ht="14.5" x14ac:dyDescent="0.35">
      <c r="A20078" s="21" t="s">
        <v>2119</v>
      </c>
      <c r="B20078" s="25">
        <v>43777</v>
      </c>
      <c r="C20078" s="69" t="s">
        <v>1015</v>
      </c>
      <c r="D20078" s="69" t="s">
        <v>263</v>
      </c>
      <c r="E20078" s="26">
        <v>420</v>
      </c>
      <c r="G20078" s="69" t="s">
        <v>2734</v>
      </c>
      <c r="H20078" s="78"/>
      <c r="I20078" s="78"/>
      <c r="J20078" s="78"/>
    </row>
    <row r="20079" spans="1:10" ht="14.4" customHeight="1" x14ac:dyDescent="0.35">
      <c r="A20079" s="21" t="s">
        <v>2119</v>
      </c>
      <c r="B20079" s="77">
        <v>43777</v>
      </c>
      <c r="C20079" s="78" t="s">
        <v>1230</v>
      </c>
      <c r="D20079" s="78" t="s">
        <v>6965</v>
      </c>
      <c r="E20079" s="78"/>
      <c r="F20079" s="79">
        <v>1854.48</v>
      </c>
      <c r="G20079" s="78" t="s">
        <v>6605</v>
      </c>
    </row>
    <row r="20080" spans="1:10" ht="14.4" customHeight="1" x14ac:dyDescent="0.35">
      <c r="A20080" s="21" t="s">
        <v>2119</v>
      </c>
      <c r="B20080" s="77">
        <v>43777</v>
      </c>
      <c r="C20080" s="78">
        <v>3014551503</v>
      </c>
      <c r="D20080" s="78" t="s">
        <v>6966</v>
      </c>
      <c r="E20080" s="78"/>
      <c r="F20080" s="79">
        <v>23.41</v>
      </c>
      <c r="G20080" s="78" t="s">
        <v>6605</v>
      </c>
    </row>
    <row r="20081" spans="1:10" ht="14.4" customHeight="1" x14ac:dyDescent="0.35">
      <c r="A20081" s="21" t="s">
        <v>2119</v>
      </c>
      <c r="B20081" s="77">
        <v>43777</v>
      </c>
      <c r="C20081" s="78" t="s">
        <v>1230</v>
      </c>
      <c r="D20081" s="78" t="s">
        <v>6967</v>
      </c>
      <c r="E20081" s="78"/>
      <c r="F20081" s="79">
        <v>1993.42</v>
      </c>
      <c r="G20081" s="78" t="s">
        <v>6534</v>
      </c>
    </row>
    <row r="20082" spans="1:10" ht="14.4" customHeight="1" x14ac:dyDescent="0.35">
      <c r="A20082" s="21" t="s">
        <v>2119</v>
      </c>
      <c r="B20082" s="77">
        <v>43777</v>
      </c>
      <c r="C20082" s="78" t="s">
        <v>1230</v>
      </c>
      <c r="D20082" s="78" t="s">
        <v>6968</v>
      </c>
      <c r="E20082" s="78"/>
      <c r="F20082" s="79">
        <v>143.35</v>
      </c>
      <c r="G20082" s="78" t="s">
        <v>6969</v>
      </c>
    </row>
    <row r="20083" spans="1:10" ht="14.4" customHeight="1" x14ac:dyDescent="0.35">
      <c r="A20083" s="21" t="s">
        <v>2119</v>
      </c>
      <c r="B20083" s="77">
        <v>43777</v>
      </c>
      <c r="C20083" s="78">
        <v>3014551503</v>
      </c>
      <c r="D20083" s="78" t="s">
        <v>6970</v>
      </c>
      <c r="E20083" s="78"/>
      <c r="F20083" s="79">
        <v>102.91</v>
      </c>
      <c r="G20083" s="78" t="s">
        <v>6605</v>
      </c>
    </row>
    <row r="20084" spans="1:10" ht="14.4" customHeight="1" x14ac:dyDescent="0.35">
      <c r="A20084" s="21" t="s">
        <v>2119</v>
      </c>
      <c r="B20084" s="77">
        <v>43777</v>
      </c>
      <c r="C20084" s="78" t="s">
        <v>1230</v>
      </c>
      <c r="D20084" s="78" t="s">
        <v>6971</v>
      </c>
      <c r="E20084" s="78"/>
      <c r="F20084" s="79">
        <v>-229.16</v>
      </c>
      <c r="G20084" s="78" t="s">
        <v>6605</v>
      </c>
    </row>
    <row r="20085" spans="1:10" ht="14.4" customHeight="1" x14ac:dyDescent="0.35">
      <c r="A20085" s="21" t="s">
        <v>2119</v>
      </c>
      <c r="B20085" s="77">
        <v>43778</v>
      </c>
      <c r="C20085" s="78" t="s">
        <v>1230</v>
      </c>
      <c r="D20085" s="78" t="s">
        <v>6972</v>
      </c>
      <c r="E20085" s="78"/>
      <c r="F20085" s="79">
        <v>254.5</v>
      </c>
      <c r="G20085" s="78" t="s">
        <v>6534</v>
      </c>
    </row>
    <row r="20086" spans="1:10" ht="14.4" customHeight="1" x14ac:dyDescent="0.35">
      <c r="A20086" s="21" t="s">
        <v>2119</v>
      </c>
      <c r="B20086" s="77">
        <v>43778</v>
      </c>
      <c r="C20086" s="78" t="s">
        <v>1230</v>
      </c>
      <c r="D20086" s="78" t="s">
        <v>6973</v>
      </c>
      <c r="E20086" s="78"/>
      <c r="F20086" s="79">
        <v>80.260000000000005</v>
      </c>
      <c r="G20086" s="78" t="s">
        <v>6605</v>
      </c>
    </row>
    <row r="20087" spans="1:10" ht="14.4" customHeight="1" x14ac:dyDescent="0.35">
      <c r="A20087" s="21" t="s">
        <v>2119</v>
      </c>
      <c r="B20087" s="77">
        <v>43778</v>
      </c>
      <c r="C20087" s="78" t="s">
        <v>6</v>
      </c>
      <c r="D20087" s="78" t="s">
        <v>6974</v>
      </c>
      <c r="E20087" s="78"/>
      <c r="F20087" s="79">
        <v>414.53</v>
      </c>
      <c r="G20087" s="78" t="s">
        <v>1113</v>
      </c>
    </row>
    <row r="20088" spans="1:10" ht="14.4" customHeight="1" x14ac:dyDescent="0.25">
      <c r="A20088" s="21" t="s">
        <v>2119</v>
      </c>
      <c r="B20088" s="25">
        <v>43780</v>
      </c>
      <c r="C20088" s="69" t="s">
        <v>1230</v>
      </c>
      <c r="D20088" s="69" t="s">
        <v>3709</v>
      </c>
      <c r="F20088" s="26">
        <v>129.37</v>
      </c>
      <c r="G20088" s="69" t="s">
        <v>6605</v>
      </c>
    </row>
    <row r="20089" spans="1:10" ht="14.4" customHeight="1" x14ac:dyDescent="0.25">
      <c r="A20089" s="21" t="s">
        <v>2119</v>
      </c>
      <c r="B20089" s="25">
        <v>43781</v>
      </c>
      <c r="C20089" s="69" t="s">
        <v>1015</v>
      </c>
      <c r="D20089" s="69" t="s">
        <v>1382</v>
      </c>
      <c r="E20089" s="26">
        <v>10000</v>
      </c>
      <c r="G20089" s="69" t="s">
        <v>6605</v>
      </c>
    </row>
    <row r="20090" spans="1:10" ht="14.4" customHeight="1" x14ac:dyDescent="0.25">
      <c r="A20090" s="21" t="s">
        <v>2119</v>
      </c>
      <c r="B20090" s="25">
        <v>43781</v>
      </c>
      <c r="C20090" s="69" t="s">
        <v>1015</v>
      </c>
      <c r="D20090" s="69" t="s">
        <v>40</v>
      </c>
      <c r="E20090" s="26">
        <v>3095</v>
      </c>
      <c r="G20090" s="69" t="s">
        <v>6534</v>
      </c>
    </row>
    <row r="20091" spans="1:10" ht="14.4" customHeight="1" x14ac:dyDescent="0.25">
      <c r="A20091" s="21" t="s">
        <v>2119</v>
      </c>
      <c r="B20091" s="25">
        <v>43781</v>
      </c>
      <c r="C20091" s="69" t="s">
        <v>1015</v>
      </c>
      <c r="D20091" s="69" t="s">
        <v>40</v>
      </c>
      <c r="E20091" s="26">
        <v>3170</v>
      </c>
      <c r="G20091" s="69" t="s">
        <v>6613</v>
      </c>
    </row>
    <row r="20092" spans="1:10" ht="14.4" customHeight="1" x14ac:dyDescent="0.25">
      <c r="A20092" s="21" t="s">
        <v>2119</v>
      </c>
      <c r="B20092" s="25">
        <v>43781</v>
      </c>
      <c r="C20092" s="69" t="s">
        <v>1015</v>
      </c>
      <c r="D20092" s="69" t="s">
        <v>40</v>
      </c>
      <c r="E20092" s="26">
        <v>2260</v>
      </c>
      <c r="G20092" s="69" t="s">
        <v>6612</v>
      </c>
    </row>
    <row r="20093" spans="1:10" ht="14.4" customHeight="1" x14ac:dyDescent="0.25">
      <c r="A20093" s="21" t="s">
        <v>2119</v>
      </c>
      <c r="B20093" s="25">
        <v>43781</v>
      </c>
      <c r="C20093" s="69" t="s">
        <v>1015</v>
      </c>
      <c r="D20093" s="69" t="s">
        <v>1382</v>
      </c>
      <c r="E20093" s="26">
        <v>2000</v>
      </c>
      <c r="G20093" s="69" t="s">
        <v>6605</v>
      </c>
    </row>
    <row r="20094" spans="1:10" ht="14.5" x14ac:dyDescent="0.35">
      <c r="A20094" s="21" t="s">
        <v>2119</v>
      </c>
      <c r="B20094" s="25">
        <v>43781</v>
      </c>
      <c r="C20094" s="69" t="s">
        <v>1015</v>
      </c>
      <c r="D20094" s="69" t="s">
        <v>4455</v>
      </c>
      <c r="E20094" s="26">
        <v>2500</v>
      </c>
      <c r="G20094" s="69" t="s">
        <v>6605</v>
      </c>
      <c r="H20094" s="78"/>
      <c r="I20094" s="78"/>
      <c r="J20094" s="78"/>
    </row>
    <row r="20095" spans="1:10" ht="14.5" x14ac:dyDescent="0.35">
      <c r="A20095" s="21" t="s">
        <v>2119</v>
      </c>
      <c r="B20095" s="25">
        <v>43781</v>
      </c>
      <c r="C20095" s="69" t="s">
        <v>1015</v>
      </c>
      <c r="D20095" s="69" t="s">
        <v>40</v>
      </c>
      <c r="E20095" s="26">
        <v>950</v>
      </c>
      <c r="G20095" s="69" t="s">
        <v>6614</v>
      </c>
      <c r="H20095" s="78"/>
      <c r="I20095" s="78"/>
      <c r="J20095" s="78"/>
    </row>
    <row r="20096" spans="1:10" ht="14.4" customHeight="1" x14ac:dyDescent="0.25">
      <c r="A20096" s="21" t="s">
        <v>2119</v>
      </c>
      <c r="B20096" s="25">
        <v>43781</v>
      </c>
      <c r="C20096" s="69" t="s">
        <v>1015</v>
      </c>
      <c r="D20096" s="69" t="s">
        <v>40</v>
      </c>
      <c r="E20096" s="26">
        <v>395</v>
      </c>
      <c r="G20096" s="69" t="s">
        <v>1554</v>
      </c>
    </row>
    <row r="20097" spans="1:10" ht="14.4" customHeight="1" x14ac:dyDescent="0.25">
      <c r="A20097" s="21" t="s">
        <v>2119</v>
      </c>
      <c r="B20097" s="25">
        <v>43781</v>
      </c>
      <c r="C20097" s="69" t="s">
        <v>1015</v>
      </c>
      <c r="D20097" s="69" t="s">
        <v>40</v>
      </c>
      <c r="E20097" s="26">
        <v>280</v>
      </c>
      <c r="G20097" s="69" t="s">
        <v>6615</v>
      </c>
    </row>
    <row r="20098" spans="1:10" ht="14.4" customHeight="1" x14ac:dyDescent="0.25">
      <c r="A20098" s="21" t="s">
        <v>2119</v>
      </c>
      <c r="B20098" s="25">
        <v>43781</v>
      </c>
      <c r="C20098" s="69" t="s">
        <v>1015</v>
      </c>
      <c r="D20098" s="69" t="s">
        <v>40</v>
      </c>
      <c r="E20098" s="26">
        <v>60</v>
      </c>
      <c r="G20098" s="69" t="s">
        <v>331</v>
      </c>
    </row>
    <row r="20099" spans="1:10" ht="14.5" x14ac:dyDescent="0.35">
      <c r="A20099" s="21" t="s">
        <v>2119</v>
      </c>
      <c r="B20099" s="25">
        <v>43781</v>
      </c>
      <c r="C20099" s="69" t="s">
        <v>1015</v>
      </c>
      <c r="D20099" s="69" t="s">
        <v>40</v>
      </c>
      <c r="E20099" s="26">
        <v>386</v>
      </c>
      <c r="G20099" s="69" t="s">
        <v>6611</v>
      </c>
      <c r="H20099" s="78"/>
      <c r="I20099" s="78"/>
      <c r="J20099" s="78"/>
    </row>
    <row r="20100" spans="1:10" ht="14.5" x14ac:dyDescent="0.35">
      <c r="A20100" s="21" t="s">
        <v>2119</v>
      </c>
      <c r="B20100" s="25">
        <v>43781</v>
      </c>
      <c r="C20100" s="69" t="s">
        <v>1015</v>
      </c>
      <c r="D20100" s="69" t="s">
        <v>40</v>
      </c>
      <c r="E20100" s="26">
        <v>1085</v>
      </c>
      <c r="G20100" s="69" t="s">
        <v>1113</v>
      </c>
      <c r="H20100" s="78"/>
      <c r="I20100" s="78"/>
      <c r="J20100" s="78"/>
    </row>
    <row r="20101" spans="1:10" ht="14.5" x14ac:dyDescent="0.35">
      <c r="A20101" s="21" t="s">
        <v>2119</v>
      </c>
      <c r="B20101" s="25">
        <v>43781</v>
      </c>
      <c r="C20101" s="69" t="s">
        <v>1015</v>
      </c>
      <c r="D20101" s="69" t="s">
        <v>4563</v>
      </c>
      <c r="E20101" s="26">
        <v>3000</v>
      </c>
      <c r="G20101" s="69" t="s">
        <v>6534</v>
      </c>
      <c r="H20101" s="78"/>
      <c r="I20101" s="78"/>
      <c r="J20101" s="78"/>
    </row>
    <row r="20102" spans="1:10" ht="14.5" x14ac:dyDescent="0.35">
      <c r="A20102" s="21" t="s">
        <v>2119</v>
      </c>
      <c r="B20102" s="25">
        <v>43781</v>
      </c>
      <c r="C20102" s="69" t="s">
        <v>1015</v>
      </c>
      <c r="D20102" s="69" t="s">
        <v>947</v>
      </c>
      <c r="E20102" s="26">
        <v>6375</v>
      </c>
      <c r="G20102" s="69" t="s">
        <v>6176</v>
      </c>
      <c r="H20102" s="78"/>
      <c r="I20102" s="78"/>
      <c r="J20102" s="78"/>
    </row>
    <row r="20103" spans="1:10" ht="14.5" x14ac:dyDescent="0.35">
      <c r="A20103" s="21" t="s">
        <v>2119</v>
      </c>
      <c r="B20103" s="77">
        <v>43781</v>
      </c>
      <c r="C20103" s="78" t="s">
        <v>1230</v>
      </c>
      <c r="D20103" s="78"/>
      <c r="E20103" s="78"/>
      <c r="F20103" s="79">
        <v>5.27</v>
      </c>
      <c r="G20103" s="78" t="s">
        <v>2734</v>
      </c>
      <c r="H20103" s="78"/>
      <c r="I20103" s="78"/>
      <c r="J20103" s="78"/>
    </row>
    <row r="20104" spans="1:10" ht="14.4" customHeight="1" x14ac:dyDescent="0.35">
      <c r="A20104" s="21" t="s">
        <v>2119</v>
      </c>
      <c r="B20104" s="77">
        <v>43781</v>
      </c>
      <c r="C20104" s="78" t="s">
        <v>6</v>
      </c>
      <c r="D20104" s="78" t="s">
        <v>6975</v>
      </c>
      <c r="E20104" s="78"/>
      <c r="F20104" s="79">
        <v>94.62</v>
      </c>
      <c r="G20104" s="78" t="s">
        <v>6746</v>
      </c>
    </row>
    <row r="20105" spans="1:10" ht="14.4" customHeight="1" x14ac:dyDescent="0.25">
      <c r="A20105" s="21" t="s">
        <v>2119</v>
      </c>
      <c r="B20105" s="25">
        <v>43782</v>
      </c>
      <c r="C20105" s="69" t="s">
        <v>1015</v>
      </c>
      <c r="D20105" s="69" t="s">
        <v>255</v>
      </c>
      <c r="E20105" s="26">
        <v>2000</v>
      </c>
      <c r="G20105" s="69" t="s">
        <v>6605</v>
      </c>
    </row>
    <row r="20106" spans="1:10" ht="14.5" x14ac:dyDescent="0.35">
      <c r="A20106" s="21" t="s">
        <v>2119</v>
      </c>
      <c r="B20106" s="25">
        <v>43782</v>
      </c>
      <c r="C20106" s="69" t="s">
        <v>1015</v>
      </c>
      <c r="D20106" s="69" t="s">
        <v>493</v>
      </c>
      <c r="E20106" s="26">
        <v>72</v>
      </c>
      <c r="G20106" s="69" t="s">
        <v>6361</v>
      </c>
      <c r="H20106" s="78"/>
      <c r="I20106" s="78"/>
      <c r="J20106" s="78"/>
    </row>
    <row r="20107" spans="1:10" ht="14.5" x14ac:dyDescent="0.35">
      <c r="A20107" s="21" t="s">
        <v>2119</v>
      </c>
      <c r="B20107" s="25">
        <v>43782</v>
      </c>
      <c r="C20107" s="69" t="s">
        <v>1015</v>
      </c>
      <c r="D20107" s="69" t="s">
        <v>947</v>
      </c>
      <c r="E20107" s="26">
        <v>1690</v>
      </c>
      <c r="G20107" s="69" t="s">
        <v>6324</v>
      </c>
      <c r="H20107" s="78"/>
      <c r="I20107" s="78"/>
      <c r="J20107" s="78"/>
    </row>
    <row r="20108" spans="1:10" ht="14.5" x14ac:dyDescent="0.35">
      <c r="A20108" s="21" t="s">
        <v>2119</v>
      </c>
      <c r="B20108" s="77">
        <v>43782</v>
      </c>
      <c r="C20108" s="78" t="s">
        <v>6</v>
      </c>
      <c r="D20108" s="78" t="s">
        <v>6976</v>
      </c>
      <c r="E20108" s="78"/>
      <c r="F20108" s="79">
        <v>496.24</v>
      </c>
      <c r="G20108" s="78" t="s">
        <v>1113</v>
      </c>
      <c r="H20108" s="78"/>
      <c r="I20108" s="78"/>
      <c r="J20108" s="78"/>
    </row>
    <row r="20109" spans="1:10" ht="14.5" x14ac:dyDescent="0.35">
      <c r="A20109" s="21" t="s">
        <v>2119</v>
      </c>
      <c r="B20109" s="77">
        <v>43782</v>
      </c>
      <c r="C20109" s="78" t="s">
        <v>6</v>
      </c>
      <c r="D20109" s="78" t="s">
        <v>6977</v>
      </c>
      <c r="E20109" s="78"/>
      <c r="F20109" s="79">
        <v>230.18</v>
      </c>
      <c r="G20109" s="78" t="s">
        <v>6534</v>
      </c>
      <c r="H20109" s="78"/>
      <c r="I20109" s="78"/>
      <c r="J20109" s="78"/>
    </row>
    <row r="20110" spans="1:10" ht="14.5" x14ac:dyDescent="0.35">
      <c r="A20110" s="21" t="s">
        <v>2119</v>
      </c>
      <c r="B20110" s="77">
        <v>43782</v>
      </c>
      <c r="C20110" s="78" t="s">
        <v>6</v>
      </c>
      <c r="D20110" s="78" t="s">
        <v>6978</v>
      </c>
      <c r="E20110" s="78"/>
      <c r="F20110" s="79">
        <v>123.93</v>
      </c>
      <c r="G20110" s="78" t="s">
        <v>5049</v>
      </c>
      <c r="H20110" s="81"/>
      <c r="I20110" s="81"/>
      <c r="J20110" s="78"/>
    </row>
    <row r="20111" spans="1:10" ht="14.5" x14ac:dyDescent="0.35">
      <c r="A20111" s="21" t="s">
        <v>2119</v>
      </c>
      <c r="B20111" s="77">
        <v>43782</v>
      </c>
      <c r="C20111" s="78">
        <v>3014551503</v>
      </c>
      <c r="D20111" s="78" t="s">
        <v>6979</v>
      </c>
      <c r="E20111" s="78"/>
      <c r="F20111" s="79">
        <v>79.650000000000006</v>
      </c>
      <c r="G20111" s="78" t="s">
        <v>6746</v>
      </c>
      <c r="H20111" s="81"/>
      <c r="I20111" s="81"/>
      <c r="J20111" s="78"/>
    </row>
    <row r="20112" spans="1:10" ht="14.5" x14ac:dyDescent="0.35">
      <c r="A20112" s="21" t="s">
        <v>2119</v>
      </c>
      <c r="B20112" s="77">
        <v>43782</v>
      </c>
      <c r="C20112" s="78" t="s">
        <v>1230</v>
      </c>
      <c r="D20112" s="78" t="s">
        <v>6980</v>
      </c>
      <c r="E20112" s="78"/>
      <c r="F20112" s="79">
        <v>250.75</v>
      </c>
      <c r="G20112" s="78" t="s">
        <v>6605</v>
      </c>
      <c r="H20112" s="81"/>
      <c r="I20112" s="81"/>
      <c r="J20112" s="78"/>
    </row>
    <row r="20113" spans="1:10" ht="14.5" x14ac:dyDescent="0.35">
      <c r="A20113" s="21" t="s">
        <v>2119</v>
      </c>
      <c r="B20113" s="25">
        <v>43783</v>
      </c>
      <c r="C20113" s="69" t="s">
        <v>1015</v>
      </c>
      <c r="D20113" s="69" t="s">
        <v>1216</v>
      </c>
      <c r="E20113" s="26">
        <v>500</v>
      </c>
      <c r="G20113" s="69" t="s">
        <v>6617</v>
      </c>
      <c r="H20113" s="78"/>
      <c r="I20113" s="78"/>
      <c r="J20113" s="78"/>
    </row>
    <row r="20114" spans="1:10" ht="14.5" x14ac:dyDescent="0.35">
      <c r="A20114" s="21" t="s">
        <v>2119</v>
      </c>
      <c r="B20114" s="25">
        <v>43783</v>
      </c>
      <c r="C20114" s="69" t="s">
        <v>1015</v>
      </c>
      <c r="D20114" s="69" t="s">
        <v>947</v>
      </c>
      <c r="E20114" s="26">
        <v>1570</v>
      </c>
      <c r="G20114" s="69" t="s">
        <v>6149</v>
      </c>
      <c r="H20114" s="78"/>
      <c r="I20114" s="78"/>
      <c r="J20114" s="78"/>
    </row>
    <row r="20115" spans="1:10" ht="14.4" customHeight="1" x14ac:dyDescent="0.35">
      <c r="A20115" s="21" t="s">
        <v>2119</v>
      </c>
      <c r="B20115" s="77">
        <v>43783</v>
      </c>
      <c r="C20115" s="78" t="s">
        <v>6</v>
      </c>
      <c r="D20115" s="78" t="s">
        <v>6981</v>
      </c>
      <c r="E20115" s="78"/>
      <c r="F20115" s="79">
        <v>390.06</v>
      </c>
      <c r="G20115" s="78" t="s">
        <v>5049</v>
      </c>
    </row>
    <row r="20116" spans="1:10" ht="14.4" customHeight="1" x14ac:dyDescent="0.35">
      <c r="A20116" s="21" t="s">
        <v>2119</v>
      </c>
      <c r="B20116" s="77">
        <v>43783</v>
      </c>
      <c r="C20116" s="78" t="s">
        <v>6</v>
      </c>
      <c r="D20116" s="78" t="s">
        <v>6982</v>
      </c>
      <c r="E20116" s="78"/>
      <c r="F20116" s="79">
        <v>483.39</v>
      </c>
      <c r="G20116" s="78" t="s">
        <v>5049</v>
      </c>
    </row>
    <row r="20117" spans="1:10" ht="14.5" x14ac:dyDescent="0.35">
      <c r="A20117" s="21" t="s">
        <v>2119</v>
      </c>
      <c r="B20117" s="77">
        <v>43783</v>
      </c>
      <c r="C20117" s="78" t="s">
        <v>1230</v>
      </c>
      <c r="D20117" s="78" t="s">
        <v>6908</v>
      </c>
      <c r="E20117" s="78"/>
      <c r="F20117" s="79">
        <v>-5099.46</v>
      </c>
      <c r="G20117" s="78" t="s">
        <v>6534</v>
      </c>
      <c r="H20117" s="78"/>
      <c r="I20117" s="78"/>
      <c r="J20117" s="78"/>
    </row>
    <row r="20118" spans="1:10" ht="14.5" x14ac:dyDescent="0.35">
      <c r="A20118" s="21" t="s">
        <v>2119</v>
      </c>
      <c r="B20118" s="77">
        <v>43783</v>
      </c>
      <c r="C20118" s="78">
        <v>3014551503</v>
      </c>
      <c r="D20118" s="78" t="s">
        <v>6908</v>
      </c>
      <c r="E20118" s="78"/>
      <c r="F20118" s="79">
        <v>5099.47</v>
      </c>
      <c r="G20118" s="78" t="s">
        <v>6534</v>
      </c>
      <c r="H20118" s="78"/>
      <c r="I20118" s="78"/>
      <c r="J20118" s="78"/>
    </row>
    <row r="20119" spans="1:10" ht="14.5" x14ac:dyDescent="0.35">
      <c r="A20119" s="21" t="s">
        <v>2119</v>
      </c>
      <c r="B20119" s="80">
        <v>43783</v>
      </c>
      <c r="C20119" s="81" t="s">
        <v>1230</v>
      </c>
      <c r="D20119" s="81" t="s">
        <v>6983</v>
      </c>
      <c r="E20119" s="81"/>
      <c r="F20119" s="82">
        <v>3797.62</v>
      </c>
      <c r="G20119" s="81" t="s">
        <v>6534</v>
      </c>
      <c r="H20119" s="78"/>
      <c r="I20119" s="78"/>
      <c r="J20119" s="78"/>
    </row>
    <row r="20120" spans="1:10" ht="14.5" x14ac:dyDescent="0.35">
      <c r="A20120" s="21" t="s">
        <v>2119</v>
      </c>
      <c r="B20120" s="80">
        <v>43783</v>
      </c>
      <c r="C20120" s="81" t="s">
        <v>1230</v>
      </c>
      <c r="D20120" s="81" t="s">
        <v>6984</v>
      </c>
      <c r="E20120" s="81"/>
      <c r="F20120" s="82">
        <v>5256.25</v>
      </c>
      <c r="G20120" s="81" t="s">
        <v>6613</v>
      </c>
      <c r="H20120" s="78"/>
      <c r="I20120" s="78"/>
      <c r="J20120" s="78"/>
    </row>
    <row r="20121" spans="1:10" ht="14.5" x14ac:dyDescent="0.35">
      <c r="A20121" s="21" t="s">
        <v>2119</v>
      </c>
      <c r="B20121" s="80">
        <v>43783</v>
      </c>
      <c r="C20121" s="81" t="s">
        <v>1230</v>
      </c>
      <c r="D20121" s="81" t="s">
        <v>6985</v>
      </c>
      <c r="E20121" s="81"/>
      <c r="F20121" s="82">
        <v>5239.25</v>
      </c>
      <c r="G20121" s="81" t="s">
        <v>6612</v>
      </c>
      <c r="H20121" s="78"/>
      <c r="I20121" s="78"/>
      <c r="J20121" s="78"/>
    </row>
    <row r="20122" spans="1:10" ht="14.4" customHeight="1" x14ac:dyDescent="0.35">
      <c r="A20122" s="21" t="s">
        <v>2119</v>
      </c>
      <c r="B20122" s="77">
        <v>43783</v>
      </c>
      <c r="C20122" s="78" t="s">
        <v>1230</v>
      </c>
      <c r="D20122" s="78" t="s">
        <v>6986</v>
      </c>
      <c r="E20122" s="78"/>
      <c r="F20122" s="79">
        <v>185.65</v>
      </c>
      <c r="G20122" s="78" t="s">
        <v>6534</v>
      </c>
    </row>
    <row r="20123" spans="1:10" ht="14.5" x14ac:dyDescent="0.35">
      <c r="A20123" s="21" t="s">
        <v>2119</v>
      </c>
      <c r="B20123" s="77">
        <v>43783</v>
      </c>
      <c r="C20123" s="78" t="s">
        <v>1230</v>
      </c>
      <c r="D20123" s="78" t="s">
        <v>6987</v>
      </c>
      <c r="E20123" s="78"/>
      <c r="F20123" s="79">
        <v>1847.19</v>
      </c>
      <c r="G20123" s="78" t="s">
        <v>6605</v>
      </c>
      <c r="H20123" s="78"/>
      <c r="I20123" s="78"/>
      <c r="J20123" s="78"/>
    </row>
    <row r="20124" spans="1:10" ht="14.5" x14ac:dyDescent="0.35">
      <c r="A20124" s="21" t="s">
        <v>2119</v>
      </c>
      <c r="B20124" s="25">
        <v>43784</v>
      </c>
      <c r="C20124" s="69" t="s">
        <v>1015</v>
      </c>
      <c r="D20124" s="69" t="s">
        <v>947</v>
      </c>
      <c r="E20124" s="26">
        <v>1360</v>
      </c>
      <c r="G20124" s="69" t="s">
        <v>6345</v>
      </c>
      <c r="H20124" s="78"/>
      <c r="I20124" s="78"/>
      <c r="J20124" s="78"/>
    </row>
    <row r="20125" spans="1:10" ht="14.5" x14ac:dyDescent="0.35">
      <c r="A20125" s="21" t="s">
        <v>2119</v>
      </c>
      <c r="B20125" s="25">
        <v>43784</v>
      </c>
      <c r="C20125" s="69" t="s">
        <v>1230</v>
      </c>
      <c r="D20125" s="69" t="s">
        <v>1112</v>
      </c>
      <c r="F20125" s="26">
        <v>1571.03</v>
      </c>
      <c r="G20125" s="69" t="s">
        <v>6534</v>
      </c>
      <c r="H20125" s="78"/>
      <c r="I20125" s="78"/>
      <c r="J20125" s="78"/>
    </row>
    <row r="20126" spans="1:10" ht="14.5" x14ac:dyDescent="0.35">
      <c r="A20126" s="21" t="s">
        <v>2119</v>
      </c>
      <c r="B20126" s="77">
        <v>43784</v>
      </c>
      <c r="C20126" s="78" t="s">
        <v>6</v>
      </c>
      <c r="D20126" s="78" t="s">
        <v>6988</v>
      </c>
      <c r="E20126" s="78"/>
      <c r="F20126" s="79">
        <v>562.25</v>
      </c>
      <c r="G20126" s="78" t="s">
        <v>1113</v>
      </c>
      <c r="H20126" s="78"/>
      <c r="I20126" s="78"/>
      <c r="J20126" s="78"/>
    </row>
    <row r="20127" spans="1:10" ht="14.4" customHeight="1" x14ac:dyDescent="0.35">
      <c r="A20127" s="21" t="s">
        <v>2119</v>
      </c>
      <c r="B20127" s="77">
        <v>43784</v>
      </c>
      <c r="C20127" s="78" t="s">
        <v>1230</v>
      </c>
      <c r="D20127" s="78" t="s">
        <v>6989</v>
      </c>
      <c r="E20127" s="78"/>
      <c r="F20127" s="79">
        <v>3364.44</v>
      </c>
      <c r="G20127" s="78" t="s">
        <v>6605</v>
      </c>
    </row>
    <row r="20128" spans="1:10" ht="14.4" customHeight="1" x14ac:dyDescent="0.35">
      <c r="A20128" s="21" t="s">
        <v>2119</v>
      </c>
      <c r="B20128" s="77">
        <v>43784</v>
      </c>
      <c r="C20128" s="78" t="s">
        <v>1230</v>
      </c>
      <c r="D20128" s="78" t="s">
        <v>6990</v>
      </c>
      <c r="E20128" s="78"/>
      <c r="F20128" s="79">
        <v>584.72</v>
      </c>
      <c r="G20128" s="78" t="s">
        <v>6534</v>
      </c>
    </row>
    <row r="20129" spans="1:7" ht="14.4" customHeight="1" x14ac:dyDescent="0.35">
      <c r="A20129" s="21" t="s">
        <v>2119</v>
      </c>
      <c r="B20129" s="77">
        <v>43784</v>
      </c>
      <c r="C20129" s="78" t="s">
        <v>1230</v>
      </c>
      <c r="D20129" s="78" t="s">
        <v>6991</v>
      </c>
      <c r="E20129" s="78"/>
      <c r="F20129" s="79">
        <v>36.06</v>
      </c>
      <c r="G20129" s="78" t="s">
        <v>6534</v>
      </c>
    </row>
    <row r="20130" spans="1:7" ht="14.4" customHeight="1" x14ac:dyDescent="0.35">
      <c r="A20130" s="21" t="s">
        <v>2119</v>
      </c>
      <c r="B20130" s="77">
        <v>43784</v>
      </c>
      <c r="C20130" s="78">
        <v>3014551503</v>
      </c>
      <c r="D20130" s="78" t="s">
        <v>6992</v>
      </c>
      <c r="E20130" s="78"/>
      <c r="F20130" s="79">
        <v>129.03</v>
      </c>
      <c r="G20130" s="78" t="s">
        <v>6746</v>
      </c>
    </row>
    <row r="20131" spans="1:7" ht="14.4" customHeight="1" x14ac:dyDescent="0.25">
      <c r="A20131" s="21" t="s">
        <v>2119</v>
      </c>
      <c r="B20131" s="25">
        <v>43785</v>
      </c>
      <c r="C20131" s="69" t="s">
        <v>1015</v>
      </c>
      <c r="D20131" s="69" t="s">
        <v>947</v>
      </c>
      <c r="E20131" s="26">
        <v>2340</v>
      </c>
      <c r="G20131" s="69" t="s">
        <v>6131</v>
      </c>
    </row>
    <row r="20132" spans="1:7" ht="14.4" customHeight="1" x14ac:dyDescent="0.35">
      <c r="A20132" s="21" t="s">
        <v>2119</v>
      </c>
      <c r="B20132" s="77">
        <v>43785</v>
      </c>
      <c r="C20132" s="78" t="s">
        <v>6</v>
      </c>
      <c r="D20132" s="78" t="s">
        <v>6993</v>
      </c>
      <c r="E20132" s="78"/>
      <c r="F20132" s="79">
        <v>74.41</v>
      </c>
      <c r="G20132" s="78" t="s">
        <v>1113</v>
      </c>
    </row>
    <row r="20133" spans="1:7" ht="14.4" customHeight="1" x14ac:dyDescent="0.35">
      <c r="A20133" s="21" t="s">
        <v>2119</v>
      </c>
      <c r="B20133" s="77">
        <v>43785</v>
      </c>
      <c r="C20133" s="78" t="s">
        <v>6</v>
      </c>
      <c r="D20133" s="78" t="s">
        <v>6994</v>
      </c>
      <c r="E20133" s="78"/>
      <c r="F20133" s="79">
        <v>872.69</v>
      </c>
      <c r="G20133" s="78" t="s">
        <v>6605</v>
      </c>
    </row>
    <row r="20134" spans="1:7" ht="14.4" customHeight="1" x14ac:dyDescent="0.35">
      <c r="A20134" s="21" t="s">
        <v>2119</v>
      </c>
      <c r="B20134" s="77">
        <v>43785</v>
      </c>
      <c r="C20134" s="78" t="s">
        <v>1230</v>
      </c>
      <c r="D20134" s="78" t="s">
        <v>6995</v>
      </c>
      <c r="E20134" s="78"/>
      <c r="F20134" s="79">
        <v>303.19</v>
      </c>
      <c r="G20134" s="78" t="s">
        <v>6612</v>
      </c>
    </row>
    <row r="20135" spans="1:7" ht="14.4" customHeight="1" x14ac:dyDescent="0.35">
      <c r="A20135" s="21" t="s">
        <v>2119</v>
      </c>
      <c r="B20135" s="77">
        <v>43785</v>
      </c>
      <c r="C20135" s="78" t="s">
        <v>1230</v>
      </c>
      <c r="D20135" s="78" t="s">
        <v>6996</v>
      </c>
      <c r="E20135" s="78"/>
      <c r="F20135" s="79">
        <v>177.53</v>
      </c>
      <c r="G20135" s="78" t="s">
        <v>6534</v>
      </c>
    </row>
    <row r="20136" spans="1:7" ht="14.4" customHeight="1" x14ac:dyDescent="0.25">
      <c r="A20136" s="21" t="s">
        <v>2119</v>
      </c>
      <c r="B20136" s="25">
        <v>43786</v>
      </c>
      <c r="C20136" s="69" t="s">
        <v>1015</v>
      </c>
      <c r="D20136" s="69" t="s">
        <v>947</v>
      </c>
      <c r="E20136" s="26">
        <v>320</v>
      </c>
      <c r="G20136" s="69" t="s">
        <v>5705</v>
      </c>
    </row>
    <row r="20137" spans="1:7" ht="14.4" customHeight="1" x14ac:dyDescent="0.25">
      <c r="A20137" s="21" t="s">
        <v>2119</v>
      </c>
      <c r="B20137" s="25">
        <v>43787</v>
      </c>
      <c r="C20137" s="69" t="s">
        <v>1015</v>
      </c>
      <c r="D20137" s="69" t="s">
        <v>263</v>
      </c>
      <c r="E20137" s="26">
        <v>450</v>
      </c>
      <c r="G20137" s="69" t="s">
        <v>2734</v>
      </c>
    </row>
    <row r="20138" spans="1:7" ht="14.4" customHeight="1" x14ac:dyDescent="0.25">
      <c r="A20138" s="21" t="s">
        <v>2119</v>
      </c>
      <c r="B20138" s="25">
        <v>43787</v>
      </c>
      <c r="C20138" s="69" t="s">
        <v>1015</v>
      </c>
      <c r="D20138" s="69" t="s">
        <v>452</v>
      </c>
      <c r="E20138" s="26">
        <v>840</v>
      </c>
      <c r="G20138" s="69" t="s">
        <v>2734</v>
      </c>
    </row>
    <row r="20139" spans="1:7" ht="14.4" customHeight="1" x14ac:dyDescent="0.25">
      <c r="A20139" s="21" t="s">
        <v>2119</v>
      </c>
      <c r="B20139" s="25">
        <v>43787</v>
      </c>
      <c r="C20139" s="69" t="s">
        <v>1015</v>
      </c>
      <c r="D20139" s="69" t="s">
        <v>6616</v>
      </c>
      <c r="E20139" s="26">
        <v>250</v>
      </c>
      <c r="G20139" s="69" t="s">
        <v>2734</v>
      </c>
    </row>
    <row r="20140" spans="1:7" ht="14.4" customHeight="1" x14ac:dyDescent="0.25">
      <c r="A20140" s="21" t="s">
        <v>2119</v>
      </c>
      <c r="B20140" s="25">
        <v>43787</v>
      </c>
      <c r="C20140" s="69" t="s">
        <v>1015</v>
      </c>
      <c r="D20140" s="69" t="s">
        <v>6478</v>
      </c>
      <c r="E20140" s="26">
        <v>28.99</v>
      </c>
      <c r="G20140" s="69" t="s">
        <v>2734</v>
      </c>
    </row>
    <row r="20141" spans="1:7" ht="14.4" customHeight="1" x14ac:dyDescent="0.25">
      <c r="A20141" s="21" t="s">
        <v>2119</v>
      </c>
      <c r="B20141" s="25">
        <v>43787</v>
      </c>
      <c r="C20141" s="69" t="s">
        <v>1015</v>
      </c>
      <c r="D20141" s="69" t="s">
        <v>40</v>
      </c>
      <c r="E20141" s="26">
        <v>1445</v>
      </c>
      <c r="G20141" s="69" t="s">
        <v>6612</v>
      </c>
    </row>
    <row r="20142" spans="1:7" ht="14.4" customHeight="1" x14ac:dyDescent="0.25">
      <c r="A20142" s="21" t="s">
        <v>2119</v>
      </c>
      <c r="B20142" s="25">
        <v>43787</v>
      </c>
      <c r="C20142" s="69" t="s">
        <v>1015</v>
      </c>
      <c r="D20142" s="69" t="s">
        <v>40</v>
      </c>
      <c r="E20142" s="26">
        <v>670</v>
      </c>
      <c r="G20142" s="69" t="s">
        <v>6613</v>
      </c>
    </row>
    <row r="20143" spans="1:7" ht="14.4" customHeight="1" x14ac:dyDescent="0.25">
      <c r="A20143" s="21" t="s">
        <v>2119</v>
      </c>
      <c r="B20143" s="25">
        <v>43787</v>
      </c>
      <c r="C20143" s="69" t="s">
        <v>1015</v>
      </c>
      <c r="D20143" s="69" t="s">
        <v>40</v>
      </c>
      <c r="E20143" s="26">
        <v>160</v>
      </c>
      <c r="G20143" s="69" t="s">
        <v>5049</v>
      </c>
    </row>
    <row r="20144" spans="1:7" ht="14.4" customHeight="1" x14ac:dyDescent="0.25">
      <c r="A20144" s="21" t="s">
        <v>2119</v>
      </c>
      <c r="B20144" s="25">
        <v>43787</v>
      </c>
      <c r="C20144" s="69" t="s">
        <v>1015</v>
      </c>
      <c r="D20144" s="69" t="s">
        <v>40</v>
      </c>
      <c r="E20144" s="26">
        <v>3840</v>
      </c>
      <c r="G20144" s="69" t="s">
        <v>6534</v>
      </c>
    </row>
    <row r="20145" spans="1:10" ht="14.4" customHeight="1" x14ac:dyDescent="0.25">
      <c r="A20145" s="21" t="s">
        <v>2119</v>
      </c>
      <c r="B20145" s="25">
        <v>43787</v>
      </c>
      <c r="C20145" s="69" t="s">
        <v>1015</v>
      </c>
      <c r="D20145" s="69" t="s">
        <v>40</v>
      </c>
      <c r="E20145" s="26">
        <v>2885</v>
      </c>
      <c r="G20145" s="69" t="s">
        <v>1113</v>
      </c>
    </row>
    <row r="20146" spans="1:10" ht="14.4" customHeight="1" x14ac:dyDescent="0.25">
      <c r="A20146" s="21" t="s">
        <v>2119</v>
      </c>
      <c r="B20146" s="25">
        <v>43787</v>
      </c>
      <c r="C20146" s="69" t="s">
        <v>1015</v>
      </c>
      <c r="D20146" s="69" t="s">
        <v>961</v>
      </c>
      <c r="E20146" s="26">
        <v>125</v>
      </c>
      <c r="G20146" s="69" t="s">
        <v>326</v>
      </c>
    </row>
    <row r="20147" spans="1:10" ht="14.5" x14ac:dyDescent="0.35">
      <c r="A20147" s="21" t="s">
        <v>2119</v>
      </c>
      <c r="B20147" s="25">
        <v>43787</v>
      </c>
      <c r="C20147" s="69" t="s">
        <v>1015</v>
      </c>
      <c r="D20147" s="69" t="s">
        <v>961</v>
      </c>
      <c r="E20147" s="26">
        <v>2900</v>
      </c>
      <c r="G20147" s="69" t="s">
        <v>1113</v>
      </c>
      <c r="H20147" s="78"/>
      <c r="I20147" s="78"/>
      <c r="J20147" s="78"/>
    </row>
    <row r="20148" spans="1:10" ht="14.5" x14ac:dyDescent="0.35">
      <c r="A20148" s="21" t="s">
        <v>2119</v>
      </c>
      <c r="B20148" s="25">
        <v>43787</v>
      </c>
      <c r="C20148" s="69" t="s">
        <v>1015</v>
      </c>
      <c r="D20148" s="69" t="s">
        <v>961</v>
      </c>
      <c r="E20148" s="26">
        <v>275</v>
      </c>
      <c r="G20148" s="69" t="s">
        <v>68</v>
      </c>
      <c r="H20148" s="78"/>
      <c r="I20148" s="78"/>
      <c r="J20148" s="78"/>
    </row>
    <row r="20149" spans="1:10" ht="14.5" x14ac:dyDescent="0.35">
      <c r="A20149" s="21" t="s">
        <v>2119</v>
      </c>
      <c r="B20149" s="25">
        <v>43787</v>
      </c>
      <c r="C20149" s="69" t="s">
        <v>1015</v>
      </c>
      <c r="D20149" s="69" t="s">
        <v>4455</v>
      </c>
      <c r="E20149" s="26">
        <v>3000</v>
      </c>
      <c r="G20149" s="69" t="s">
        <v>6605</v>
      </c>
      <c r="H20149" s="78"/>
      <c r="I20149" s="78"/>
      <c r="J20149" s="78"/>
    </row>
    <row r="20150" spans="1:10" ht="14.5" x14ac:dyDescent="0.35">
      <c r="A20150" s="21" t="s">
        <v>2119</v>
      </c>
      <c r="B20150" s="25">
        <v>43787</v>
      </c>
      <c r="C20150" s="69" t="s">
        <v>1015</v>
      </c>
      <c r="D20150" s="69" t="s">
        <v>6602</v>
      </c>
      <c r="E20150" s="26">
        <v>3000</v>
      </c>
      <c r="G20150" s="69" t="s">
        <v>6605</v>
      </c>
      <c r="H20150" s="78"/>
      <c r="I20150" s="78"/>
      <c r="J20150" s="78"/>
    </row>
    <row r="20151" spans="1:10" ht="14.5" x14ac:dyDescent="0.35">
      <c r="A20151" s="21" t="s">
        <v>2119</v>
      </c>
      <c r="B20151" s="25">
        <v>43787</v>
      </c>
      <c r="C20151" s="69" t="s">
        <v>1015</v>
      </c>
      <c r="D20151" s="69" t="s">
        <v>947</v>
      </c>
      <c r="E20151" s="26">
        <v>1120</v>
      </c>
      <c r="G20151" s="69" t="s">
        <v>6131</v>
      </c>
      <c r="H20151" s="78"/>
      <c r="I20151" s="78"/>
      <c r="J20151" s="78"/>
    </row>
    <row r="20152" spans="1:10" ht="14.4" customHeight="1" x14ac:dyDescent="0.25">
      <c r="A20152" s="21" t="s">
        <v>2119</v>
      </c>
      <c r="B20152" s="25">
        <v>43787</v>
      </c>
      <c r="C20152" s="69" t="s">
        <v>1230</v>
      </c>
      <c r="D20152" s="69" t="s">
        <v>216</v>
      </c>
      <c r="F20152" s="26">
        <v>231.24</v>
      </c>
      <c r="G20152" s="69" t="s">
        <v>6605</v>
      </c>
    </row>
    <row r="20153" spans="1:10" ht="14.5" x14ac:dyDescent="0.35">
      <c r="A20153" s="21" t="s">
        <v>2119</v>
      </c>
      <c r="B20153" s="25">
        <v>43787</v>
      </c>
      <c r="C20153" s="69" t="s">
        <v>1230</v>
      </c>
      <c r="D20153" s="69" t="s">
        <v>216</v>
      </c>
      <c r="F20153" s="26">
        <v>58.82</v>
      </c>
      <c r="G20153" s="69" t="s">
        <v>6613</v>
      </c>
      <c r="H20153" s="78"/>
      <c r="I20153" s="78"/>
      <c r="J20153" s="78"/>
    </row>
    <row r="20154" spans="1:10" ht="14.5" x14ac:dyDescent="0.35">
      <c r="A20154" s="21" t="s">
        <v>2119</v>
      </c>
      <c r="B20154" s="25">
        <v>43787</v>
      </c>
      <c r="C20154" s="69" t="s">
        <v>1230</v>
      </c>
      <c r="D20154" s="69" t="s">
        <v>1112</v>
      </c>
      <c r="F20154" s="26">
        <v>1372.7</v>
      </c>
      <c r="G20154" s="69" t="s">
        <v>6534</v>
      </c>
      <c r="H20154" s="78"/>
      <c r="I20154" s="78"/>
      <c r="J20154" s="78"/>
    </row>
    <row r="20155" spans="1:10" ht="14.5" x14ac:dyDescent="0.35">
      <c r="A20155" s="21" t="s">
        <v>2119</v>
      </c>
      <c r="B20155" s="25">
        <v>43787</v>
      </c>
      <c r="C20155" s="69" t="s">
        <v>1230</v>
      </c>
      <c r="D20155" s="69" t="s">
        <v>1112</v>
      </c>
      <c r="F20155" s="26">
        <v>695.15</v>
      </c>
      <c r="G20155" s="69" t="s">
        <v>6534</v>
      </c>
      <c r="H20155" s="78"/>
      <c r="I20155" s="78"/>
      <c r="J20155" s="78"/>
    </row>
    <row r="20156" spans="1:10" ht="14.5" x14ac:dyDescent="0.35">
      <c r="A20156" s="21" t="s">
        <v>2119</v>
      </c>
      <c r="B20156" s="77">
        <v>43787</v>
      </c>
      <c r="C20156" s="78" t="s">
        <v>1230</v>
      </c>
      <c r="D20156" s="78" t="s">
        <v>6997</v>
      </c>
      <c r="E20156" s="78"/>
      <c r="F20156" s="79">
        <v>494.57</v>
      </c>
      <c r="G20156" s="78" t="s">
        <v>6613</v>
      </c>
      <c r="H20156" s="78"/>
      <c r="I20156" s="78"/>
      <c r="J20156" s="78"/>
    </row>
    <row r="20157" spans="1:10" ht="14.5" x14ac:dyDescent="0.35">
      <c r="A20157" s="21" t="s">
        <v>2119</v>
      </c>
      <c r="B20157" s="77">
        <v>43787</v>
      </c>
      <c r="C20157" s="78" t="s">
        <v>1230</v>
      </c>
      <c r="D20157" s="78" t="s">
        <v>6998</v>
      </c>
      <c r="E20157" s="78"/>
      <c r="F20157" s="79">
        <v>1150.58</v>
      </c>
      <c r="G20157" s="78" t="s">
        <v>6534</v>
      </c>
      <c r="H20157" s="78"/>
      <c r="I20157" s="78"/>
      <c r="J20157" s="78"/>
    </row>
    <row r="20158" spans="1:10" ht="14.5" x14ac:dyDescent="0.35">
      <c r="A20158" s="21" t="s">
        <v>2119</v>
      </c>
      <c r="B20158" s="77">
        <v>43787</v>
      </c>
      <c r="C20158" s="78" t="s">
        <v>1230</v>
      </c>
      <c r="D20158" s="78" t="s">
        <v>6999</v>
      </c>
      <c r="E20158" s="78"/>
      <c r="F20158" s="79">
        <v>4116.2</v>
      </c>
      <c r="G20158" s="78" t="s">
        <v>6605</v>
      </c>
      <c r="H20158" s="78"/>
      <c r="I20158" s="78"/>
      <c r="J20158" s="78"/>
    </row>
    <row r="20159" spans="1:10" ht="14.4" customHeight="1" x14ac:dyDescent="0.35">
      <c r="A20159" s="21" t="s">
        <v>2119</v>
      </c>
      <c r="B20159" s="77">
        <v>43787</v>
      </c>
      <c r="C20159" s="78" t="s">
        <v>1230</v>
      </c>
      <c r="D20159" s="78" t="s">
        <v>6947</v>
      </c>
      <c r="E20159" s="78"/>
      <c r="F20159" s="79">
        <v>-528.22</v>
      </c>
      <c r="G20159" s="78" t="s">
        <v>6534</v>
      </c>
    </row>
    <row r="20160" spans="1:10" ht="14.4" customHeight="1" x14ac:dyDescent="0.35">
      <c r="A20160" s="21" t="s">
        <v>2119</v>
      </c>
      <c r="B20160" s="77">
        <v>43787</v>
      </c>
      <c r="C20160" s="78" t="s">
        <v>1230</v>
      </c>
      <c r="D20160" s="78" t="s">
        <v>7000</v>
      </c>
      <c r="E20160" s="78"/>
      <c r="F20160" s="79">
        <v>258.93</v>
      </c>
      <c r="G20160" s="78" t="s">
        <v>7001</v>
      </c>
    </row>
    <row r="20161" spans="1:10" ht="14.4" customHeight="1" x14ac:dyDescent="0.25">
      <c r="A20161" s="21" t="s">
        <v>2119</v>
      </c>
      <c r="B20161" s="25">
        <v>43788</v>
      </c>
      <c r="C20161" s="69" t="s">
        <v>1015</v>
      </c>
      <c r="D20161" s="69" t="s">
        <v>947</v>
      </c>
      <c r="E20161" s="26">
        <v>2750</v>
      </c>
      <c r="G20161" s="69" t="s">
        <v>6361</v>
      </c>
    </row>
    <row r="20162" spans="1:10" ht="14.4" customHeight="1" x14ac:dyDescent="0.35">
      <c r="A20162" s="21" t="s">
        <v>2119</v>
      </c>
      <c r="B20162" s="77">
        <v>43788</v>
      </c>
      <c r="C20162" s="78">
        <v>3014551503</v>
      </c>
      <c r="D20162" s="78" t="s">
        <v>6983</v>
      </c>
      <c r="E20162" s="78"/>
      <c r="F20162" s="79">
        <v>3796.91</v>
      </c>
      <c r="G20162" s="78" t="s">
        <v>6534</v>
      </c>
    </row>
    <row r="20163" spans="1:10" ht="14.4" customHeight="1" x14ac:dyDescent="0.35">
      <c r="A20163" s="21" t="s">
        <v>2119</v>
      </c>
      <c r="B20163" s="77">
        <v>43788</v>
      </c>
      <c r="C20163" s="78" t="s">
        <v>6</v>
      </c>
      <c r="D20163" s="78" t="s">
        <v>7002</v>
      </c>
      <c r="E20163" s="78"/>
      <c r="F20163" s="79">
        <v>35.659999999999997</v>
      </c>
      <c r="G20163" s="78" t="s">
        <v>1113</v>
      </c>
    </row>
    <row r="20164" spans="1:10" ht="14.4" customHeight="1" x14ac:dyDescent="0.35">
      <c r="A20164" s="21" t="s">
        <v>2119</v>
      </c>
      <c r="B20164" s="77">
        <v>43788</v>
      </c>
      <c r="C20164" s="78" t="s">
        <v>1230</v>
      </c>
      <c r="D20164" s="78" t="s">
        <v>7003</v>
      </c>
      <c r="E20164" s="78"/>
      <c r="F20164" s="79">
        <v>414.08</v>
      </c>
      <c r="G20164" s="78" t="s">
        <v>6534</v>
      </c>
    </row>
    <row r="20165" spans="1:10" ht="14.4" customHeight="1" x14ac:dyDescent="0.35">
      <c r="A20165" s="21" t="s">
        <v>2119</v>
      </c>
      <c r="B20165" s="77">
        <v>43788</v>
      </c>
      <c r="C20165" s="78" t="s">
        <v>6</v>
      </c>
      <c r="D20165" s="78" t="s">
        <v>7004</v>
      </c>
      <c r="E20165" s="78"/>
      <c r="F20165" s="79">
        <v>176.6</v>
      </c>
      <c r="G20165" s="78" t="s">
        <v>1113</v>
      </c>
    </row>
    <row r="20166" spans="1:10" ht="14.4" customHeight="1" x14ac:dyDescent="0.35">
      <c r="A20166" s="21" t="s">
        <v>2119</v>
      </c>
      <c r="B20166" s="77">
        <v>43788</v>
      </c>
      <c r="C20166" s="78" t="s">
        <v>1230</v>
      </c>
      <c r="D20166" s="78" t="s">
        <v>6983</v>
      </c>
      <c r="E20166" s="78"/>
      <c r="F20166" s="79">
        <v>-3797.62</v>
      </c>
      <c r="G20166" s="78" t="s">
        <v>6534</v>
      </c>
    </row>
    <row r="20167" spans="1:10" ht="14.4" customHeight="1" x14ac:dyDescent="0.35">
      <c r="A20167" s="21" t="s">
        <v>2119</v>
      </c>
      <c r="B20167" s="77">
        <v>43788</v>
      </c>
      <c r="C20167" s="78" t="s">
        <v>1230</v>
      </c>
      <c r="D20167" s="78" t="s">
        <v>7005</v>
      </c>
      <c r="E20167" s="78"/>
      <c r="F20167" s="79">
        <v>114.34</v>
      </c>
      <c r="G20167" s="78" t="s">
        <v>6612</v>
      </c>
    </row>
    <row r="20168" spans="1:10" ht="14.4" customHeight="1" x14ac:dyDescent="0.25">
      <c r="A20168" s="21" t="s">
        <v>2119</v>
      </c>
      <c r="B20168" s="25">
        <v>43789</v>
      </c>
      <c r="C20168" s="69" t="s">
        <v>1015</v>
      </c>
      <c r="D20168" s="69" t="s">
        <v>947</v>
      </c>
      <c r="E20168" s="26">
        <v>1660</v>
      </c>
      <c r="G20168" s="69" t="s">
        <v>6508</v>
      </c>
    </row>
    <row r="20169" spans="1:10" ht="14.4" customHeight="1" x14ac:dyDescent="0.25">
      <c r="A20169" s="21" t="s">
        <v>2119</v>
      </c>
      <c r="B20169" s="25">
        <v>43789</v>
      </c>
      <c r="C20169" s="69" t="s">
        <v>1015</v>
      </c>
      <c r="D20169" s="69" t="s">
        <v>1300</v>
      </c>
      <c r="E20169" s="26">
        <v>175</v>
      </c>
      <c r="G20169" s="69" t="s">
        <v>1554</v>
      </c>
    </row>
    <row r="20170" spans="1:10" ht="14.4" customHeight="1" x14ac:dyDescent="0.25">
      <c r="A20170" s="21" t="s">
        <v>2119</v>
      </c>
      <c r="B20170" s="25">
        <v>43789</v>
      </c>
      <c r="C20170" s="69" t="s">
        <v>1015</v>
      </c>
      <c r="D20170" s="69" t="s">
        <v>3507</v>
      </c>
      <c r="E20170" s="26">
        <v>5000</v>
      </c>
      <c r="G20170" s="69" t="s">
        <v>6534</v>
      </c>
    </row>
    <row r="20171" spans="1:10" ht="14.4" customHeight="1" x14ac:dyDescent="0.25">
      <c r="A20171" s="21" t="s">
        <v>2119</v>
      </c>
      <c r="B20171" s="25">
        <v>43789</v>
      </c>
      <c r="C20171" s="69" t="s">
        <v>1015</v>
      </c>
      <c r="D20171" s="69" t="s">
        <v>3403</v>
      </c>
      <c r="E20171" s="26">
        <v>250</v>
      </c>
      <c r="G20171" s="69" t="s">
        <v>6131</v>
      </c>
    </row>
    <row r="20172" spans="1:10" ht="14.5" x14ac:dyDescent="0.35">
      <c r="A20172" s="21" t="s">
        <v>2119</v>
      </c>
      <c r="B20172" s="25">
        <v>43789</v>
      </c>
      <c r="C20172" s="69" t="s">
        <v>1015</v>
      </c>
      <c r="D20172" s="69" t="s">
        <v>3403</v>
      </c>
      <c r="E20172" s="26">
        <v>1000</v>
      </c>
      <c r="G20172" s="69" t="s">
        <v>6508</v>
      </c>
      <c r="H20172" s="78"/>
      <c r="I20172" s="78"/>
      <c r="J20172" s="78"/>
    </row>
    <row r="20173" spans="1:10" ht="14.5" x14ac:dyDescent="0.35">
      <c r="A20173" s="21" t="s">
        <v>2119</v>
      </c>
      <c r="B20173" s="25">
        <v>43789</v>
      </c>
      <c r="C20173" s="69" t="s">
        <v>1015</v>
      </c>
      <c r="D20173" s="69" t="s">
        <v>3403</v>
      </c>
      <c r="E20173" s="26">
        <v>1000</v>
      </c>
      <c r="G20173" s="69" t="s">
        <v>6361</v>
      </c>
      <c r="H20173" s="78"/>
      <c r="I20173" s="78"/>
      <c r="J20173" s="78"/>
    </row>
    <row r="20174" spans="1:10" ht="14.5" x14ac:dyDescent="0.35">
      <c r="A20174" s="21" t="s">
        <v>2119</v>
      </c>
      <c r="B20174" s="25">
        <v>43789</v>
      </c>
      <c r="C20174" s="69" t="s">
        <v>1015</v>
      </c>
      <c r="D20174" s="69" t="s">
        <v>3403</v>
      </c>
      <c r="E20174" s="26">
        <v>250</v>
      </c>
      <c r="G20174" s="69" t="s">
        <v>6361</v>
      </c>
      <c r="H20174" s="78"/>
      <c r="I20174" s="78"/>
      <c r="J20174" s="78"/>
    </row>
    <row r="20175" spans="1:10" ht="14.4" customHeight="1" x14ac:dyDescent="0.25">
      <c r="A20175" s="21" t="s">
        <v>2119</v>
      </c>
      <c r="B20175" s="25">
        <v>43789</v>
      </c>
      <c r="C20175" s="69" t="s">
        <v>1015</v>
      </c>
      <c r="D20175" s="69" t="s">
        <v>3403</v>
      </c>
      <c r="E20175" s="26">
        <v>1000</v>
      </c>
      <c r="G20175" s="69" t="s">
        <v>6131</v>
      </c>
    </row>
    <row r="20176" spans="1:10" ht="14.4" customHeight="1" x14ac:dyDescent="0.25">
      <c r="A20176" s="21" t="s">
        <v>2119</v>
      </c>
      <c r="B20176" s="25">
        <v>43789</v>
      </c>
      <c r="C20176" s="69" t="s">
        <v>1015</v>
      </c>
      <c r="D20176" s="69" t="s">
        <v>3403</v>
      </c>
      <c r="E20176" s="26">
        <v>250</v>
      </c>
      <c r="G20176" s="69" t="s">
        <v>6131</v>
      </c>
    </row>
    <row r="20177" spans="1:10" ht="14.5" x14ac:dyDescent="0.35">
      <c r="A20177" s="21" t="s">
        <v>2119</v>
      </c>
      <c r="B20177" s="25">
        <v>43789</v>
      </c>
      <c r="C20177" s="69" t="s">
        <v>1015</v>
      </c>
      <c r="D20177" s="69" t="s">
        <v>3403</v>
      </c>
      <c r="E20177" s="26">
        <v>1000</v>
      </c>
      <c r="G20177" s="69" t="s">
        <v>5705</v>
      </c>
      <c r="H20177" s="78"/>
      <c r="I20177" s="78"/>
      <c r="J20177" s="78"/>
    </row>
    <row r="20178" spans="1:10" ht="14.5" x14ac:dyDescent="0.35">
      <c r="A20178" s="21" t="s">
        <v>2119</v>
      </c>
      <c r="B20178" s="25">
        <v>43789</v>
      </c>
      <c r="C20178" s="69" t="s">
        <v>1015</v>
      </c>
      <c r="D20178" s="69" t="s">
        <v>3403</v>
      </c>
      <c r="E20178" s="26">
        <v>1000</v>
      </c>
      <c r="G20178" s="69" t="s">
        <v>6534</v>
      </c>
      <c r="H20178" s="78"/>
      <c r="I20178" s="78"/>
      <c r="J20178" s="78"/>
    </row>
    <row r="20179" spans="1:10" ht="14.5" x14ac:dyDescent="0.35">
      <c r="A20179" s="21" t="s">
        <v>2119</v>
      </c>
      <c r="B20179" s="25">
        <v>43789</v>
      </c>
      <c r="C20179" s="69" t="s">
        <v>1015</v>
      </c>
      <c r="D20179" s="69" t="s">
        <v>3403</v>
      </c>
      <c r="E20179" s="26">
        <v>250</v>
      </c>
      <c r="G20179" s="69" t="s">
        <v>6534</v>
      </c>
      <c r="H20179" s="78"/>
      <c r="I20179" s="78"/>
      <c r="J20179" s="78"/>
    </row>
    <row r="20180" spans="1:10" ht="14.5" x14ac:dyDescent="0.35">
      <c r="A20180" s="21" t="s">
        <v>2119</v>
      </c>
      <c r="B20180" s="25">
        <v>43789</v>
      </c>
      <c r="C20180" s="69" t="s">
        <v>1015</v>
      </c>
      <c r="D20180" s="69" t="s">
        <v>3403</v>
      </c>
      <c r="E20180" s="26">
        <v>250</v>
      </c>
      <c r="G20180" s="69" t="s">
        <v>6534</v>
      </c>
      <c r="H20180" s="78"/>
      <c r="I20180" s="78"/>
      <c r="J20180" s="78"/>
    </row>
    <row r="20181" spans="1:10" ht="14.5" x14ac:dyDescent="0.35">
      <c r="A20181" s="21" t="s">
        <v>2119</v>
      </c>
      <c r="B20181" s="77">
        <v>43789</v>
      </c>
      <c r="C20181" s="78" t="s">
        <v>1230</v>
      </c>
      <c r="D20181" s="78" t="s">
        <v>7006</v>
      </c>
      <c r="E20181" s="78"/>
      <c r="F20181" s="79">
        <v>534.73</v>
      </c>
      <c r="G20181" s="78" t="s">
        <v>6605</v>
      </c>
      <c r="H20181" s="78"/>
      <c r="I20181" s="78"/>
      <c r="J20181" s="78"/>
    </row>
    <row r="20182" spans="1:10" ht="14.4" customHeight="1" x14ac:dyDescent="0.35">
      <c r="A20182" s="21" t="s">
        <v>2119</v>
      </c>
      <c r="B20182" s="77">
        <v>43789</v>
      </c>
      <c r="C20182" s="78" t="s">
        <v>1230</v>
      </c>
      <c r="D20182" s="78" t="s">
        <v>7007</v>
      </c>
      <c r="E20182" s="78"/>
      <c r="F20182" s="79">
        <v>1644.66</v>
      </c>
      <c r="G20182" s="78" t="s">
        <v>6534</v>
      </c>
    </row>
    <row r="20183" spans="1:10" ht="14.4" customHeight="1" x14ac:dyDescent="0.35">
      <c r="A20183" s="21" t="s">
        <v>2119</v>
      </c>
      <c r="B20183" s="77">
        <v>43789</v>
      </c>
      <c r="C20183" s="78" t="s">
        <v>1230</v>
      </c>
      <c r="D20183" s="78" t="s">
        <v>7008</v>
      </c>
      <c r="E20183" s="78"/>
      <c r="F20183" s="79">
        <v>251.82</v>
      </c>
      <c r="G20183" s="78" t="s">
        <v>2734</v>
      </c>
    </row>
    <row r="20184" spans="1:10" ht="14.5" x14ac:dyDescent="0.35">
      <c r="A20184" s="21" t="s">
        <v>2119</v>
      </c>
      <c r="B20184" s="25">
        <v>43790</v>
      </c>
      <c r="C20184" s="69" t="s">
        <v>1015</v>
      </c>
      <c r="D20184" s="69" t="s">
        <v>947</v>
      </c>
      <c r="E20184" s="26">
        <v>980</v>
      </c>
      <c r="G20184" s="69" t="s">
        <v>6600</v>
      </c>
      <c r="H20184" s="78"/>
      <c r="I20184" s="78"/>
      <c r="J20184" s="78"/>
    </row>
    <row r="20185" spans="1:10" ht="14.5" x14ac:dyDescent="0.35">
      <c r="A20185" s="21" t="s">
        <v>2119</v>
      </c>
      <c r="B20185" s="25">
        <v>43790</v>
      </c>
      <c r="C20185" s="69" t="s">
        <v>1230</v>
      </c>
      <c r="D20185" s="69" t="s">
        <v>3709</v>
      </c>
      <c r="F20185" s="26">
        <v>40.479999999999997</v>
      </c>
      <c r="G20185" s="69" t="s">
        <v>6534</v>
      </c>
      <c r="H20185" s="78"/>
      <c r="I20185" s="78"/>
      <c r="J20185" s="78"/>
    </row>
    <row r="20186" spans="1:10" ht="14.5" x14ac:dyDescent="0.35">
      <c r="A20186" s="21" t="s">
        <v>2119</v>
      </c>
      <c r="B20186" s="77">
        <v>43790</v>
      </c>
      <c r="C20186" s="78" t="s">
        <v>1230</v>
      </c>
      <c r="D20186" s="78" t="s">
        <v>7009</v>
      </c>
      <c r="E20186" s="78"/>
      <c r="F20186" s="79">
        <v>105.64</v>
      </c>
      <c r="G20186" s="78" t="s">
        <v>6619</v>
      </c>
      <c r="H20186" s="78"/>
      <c r="I20186" s="78"/>
      <c r="J20186" s="78"/>
    </row>
    <row r="20187" spans="1:10" ht="14.5" x14ac:dyDescent="0.35">
      <c r="A20187" s="21" t="s">
        <v>2119</v>
      </c>
      <c r="B20187" s="77">
        <v>43790</v>
      </c>
      <c r="C20187" s="78" t="s">
        <v>1230</v>
      </c>
      <c r="D20187" s="78" t="s">
        <v>7010</v>
      </c>
      <c r="E20187" s="78"/>
      <c r="F20187" s="79">
        <v>389.69</v>
      </c>
      <c r="G20187" s="78" t="s">
        <v>6605</v>
      </c>
      <c r="H20187" s="78"/>
      <c r="I20187" s="78"/>
      <c r="J20187" s="78"/>
    </row>
    <row r="20188" spans="1:10" ht="14.5" x14ac:dyDescent="0.35">
      <c r="A20188" s="21" t="s">
        <v>2119</v>
      </c>
      <c r="B20188" s="77">
        <v>43790</v>
      </c>
      <c r="C20188" s="78" t="s">
        <v>6</v>
      </c>
      <c r="D20188" s="78" t="s">
        <v>7011</v>
      </c>
      <c r="E20188" s="78"/>
      <c r="F20188" s="79">
        <v>162.74</v>
      </c>
      <c r="G20188" s="78" t="s">
        <v>259</v>
      </c>
      <c r="H20188" s="78"/>
      <c r="I20188" s="78"/>
      <c r="J20188" s="78"/>
    </row>
    <row r="20189" spans="1:10" ht="14.5" x14ac:dyDescent="0.35">
      <c r="A20189" s="21" t="s">
        <v>2119</v>
      </c>
      <c r="B20189" s="77">
        <v>43790</v>
      </c>
      <c r="C20189" s="78" t="s">
        <v>1230</v>
      </c>
      <c r="D20189" s="78" t="s">
        <v>7012</v>
      </c>
      <c r="E20189" s="78"/>
      <c r="F20189" s="79">
        <v>211.09</v>
      </c>
      <c r="G20189" s="78" t="s">
        <v>6605</v>
      </c>
      <c r="H20189" s="78"/>
      <c r="I20189" s="78"/>
      <c r="J20189" s="78"/>
    </row>
    <row r="20190" spans="1:10" ht="14.4" customHeight="1" x14ac:dyDescent="0.35">
      <c r="A20190" s="21" t="s">
        <v>2119</v>
      </c>
      <c r="B20190" s="77">
        <v>43790</v>
      </c>
      <c r="C20190" s="78" t="s">
        <v>6</v>
      </c>
      <c r="D20190" s="78" t="s">
        <v>7013</v>
      </c>
      <c r="E20190" s="78"/>
      <c r="F20190" s="79">
        <v>275.19</v>
      </c>
      <c r="G20190" s="78" t="s">
        <v>2734</v>
      </c>
    </row>
    <row r="20191" spans="1:10" ht="14.4" customHeight="1" x14ac:dyDescent="0.25">
      <c r="A20191" s="21" t="s">
        <v>2119</v>
      </c>
      <c r="B20191" s="25">
        <v>43791</v>
      </c>
      <c r="C20191" s="69" t="s">
        <v>1015</v>
      </c>
      <c r="D20191" s="69" t="s">
        <v>5864</v>
      </c>
      <c r="E20191" s="26">
        <v>1000</v>
      </c>
      <c r="G20191" s="69" t="s">
        <v>2734</v>
      </c>
    </row>
    <row r="20192" spans="1:10" ht="14.4" customHeight="1" x14ac:dyDescent="0.25">
      <c r="A20192" s="21" t="s">
        <v>2119</v>
      </c>
      <c r="B20192" s="25">
        <v>43791</v>
      </c>
      <c r="C20192" s="69" t="s">
        <v>1015</v>
      </c>
      <c r="D20192" s="69" t="s">
        <v>3504</v>
      </c>
      <c r="E20192" s="26">
        <v>1500</v>
      </c>
      <c r="G20192" s="69" t="s">
        <v>6605</v>
      </c>
    </row>
    <row r="20193" spans="1:10" ht="14.4" customHeight="1" x14ac:dyDescent="0.35">
      <c r="A20193" s="21" t="s">
        <v>2119</v>
      </c>
      <c r="B20193" s="77">
        <v>43791</v>
      </c>
      <c r="C20193" s="78" t="s">
        <v>6</v>
      </c>
      <c r="D20193" s="78" t="s">
        <v>7014</v>
      </c>
      <c r="E20193" s="78"/>
      <c r="F20193" s="79">
        <v>290.81</v>
      </c>
      <c r="G20193" s="78" t="s">
        <v>6613</v>
      </c>
    </row>
    <row r="20194" spans="1:10" ht="14.4" customHeight="1" x14ac:dyDescent="0.35">
      <c r="A20194" s="21" t="s">
        <v>2119</v>
      </c>
      <c r="B20194" s="77">
        <v>43791</v>
      </c>
      <c r="C20194" s="78" t="s">
        <v>6</v>
      </c>
      <c r="D20194" s="78" t="s">
        <v>7015</v>
      </c>
      <c r="E20194" s="78"/>
      <c r="F20194" s="79">
        <v>612.57000000000005</v>
      </c>
      <c r="G20194" s="78" t="s">
        <v>6534</v>
      </c>
    </row>
    <row r="20195" spans="1:10" ht="14.4" customHeight="1" x14ac:dyDescent="0.35">
      <c r="A20195" s="21" t="s">
        <v>2119</v>
      </c>
      <c r="B20195" s="77">
        <v>43791</v>
      </c>
      <c r="C20195" s="78" t="s">
        <v>1230</v>
      </c>
      <c r="D20195" s="78" t="s">
        <v>7016</v>
      </c>
      <c r="E20195" s="78"/>
      <c r="F20195" s="79">
        <v>1332.83</v>
      </c>
      <c r="G20195" s="78" t="s">
        <v>6605</v>
      </c>
    </row>
    <row r="20196" spans="1:10" ht="14.4" customHeight="1" x14ac:dyDescent="0.35">
      <c r="A20196" s="21" t="s">
        <v>2119</v>
      </c>
      <c r="B20196" s="77">
        <v>43791</v>
      </c>
      <c r="C20196" s="78" t="s">
        <v>1230</v>
      </c>
      <c r="D20196" s="78" t="s">
        <v>7017</v>
      </c>
      <c r="E20196" s="78"/>
      <c r="F20196" s="79">
        <v>769.52</v>
      </c>
      <c r="G20196" s="78" t="s">
        <v>6612</v>
      </c>
    </row>
    <row r="20197" spans="1:10" ht="14.4" customHeight="1" x14ac:dyDescent="0.35">
      <c r="A20197" s="21" t="s">
        <v>2119</v>
      </c>
      <c r="B20197" s="77">
        <v>43791</v>
      </c>
      <c r="C20197" s="78" t="s">
        <v>1230</v>
      </c>
      <c r="D20197" s="78" t="s">
        <v>7018</v>
      </c>
      <c r="E20197" s="78"/>
      <c r="F20197" s="79">
        <v>219.59</v>
      </c>
      <c r="G20197" s="78" t="s">
        <v>6534</v>
      </c>
    </row>
    <row r="20198" spans="1:10" ht="14.4" customHeight="1" x14ac:dyDescent="0.35">
      <c r="A20198" s="21" t="s">
        <v>2119</v>
      </c>
      <c r="B20198" s="77">
        <v>43792</v>
      </c>
      <c r="C20198" s="78" t="s">
        <v>1230</v>
      </c>
      <c r="D20198" s="78" t="s">
        <v>7019</v>
      </c>
      <c r="E20198" s="78"/>
      <c r="F20198" s="79">
        <v>496</v>
      </c>
      <c r="G20198" s="78" t="s">
        <v>6534</v>
      </c>
    </row>
    <row r="20199" spans="1:10" ht="14.4" customHeight="1" x14ac:dyDescent="0.25">
      <c r="A20199" s="21" t="s">
        <v>2119</v>
      </c>
      <c r="B20199" s="25">
        <v>43794</v>
      </c>
      <c r="C20199" s="69" t="s">
        <v>1015</v>
      </c>
      <c r="D20199" s="69" t="s">
        <v>40</v>
      </c>
      <c r="E20199" s="26">
        <v>6725</v>
      </c>
      <c r="G20199" s="69" t="s">
        <v>6534</v>
      </c>
    </row>
    <row r="20200" spans="1:10" ht="14.4" customHeight="1" x14ac:dyDescent="0.25">
      <c r="A20200" s="21" t="s">
        <v>2119</v>
      </c>
      <c r="B20200" s="25">
        <v>43794</v>
      </c>
      <c r="C20200" s="69" t="s">
        <v>1015</v>
      </c>
      <c r="D20200" s="69" t="s">
        <v>40</v>
      </c>
      <c r="E20200" s="26">
        <v>620</v>
      </c>
      <c r="G20200" s="69" t="s">
        <v>5049</v>
      </c>
    </row>
    <row r="20201" spans="1:10" ht="14.4" customHeight="1" x14ac:dyDescent="0.25">
      <c r="A20201" s="21" t="s">
        <v>2119</v>
      </c>
      <c r="B20201" s="25">
        <v>43794</v>
      </c>
      <c r="C20201" s="69" t="s">
        <v>1015</v>
      </c>
      <c r="D20201" s="69" t="s">
        <v>4455</v>
      </c>
      <c r="E20201" s="26">
        <v>1300</v>
      </c>
      <c r="G20201" s="69" t="s">
        <v>6605</v>
      </c>
    </row>
    <row r="20202" spans="1:10" ht="14.5" x14ac:dyDescent="0.35">
      <c r="A20202" s="21" t="s">
        <v>2119</v>
      </c>
      <c r="B20202" s="25">
        <v>43794</v>
      </c>
      <c r="C20202" s="69" t="s">
        <v>1015</v>
      </c>
      <c r="D20202" s="69" t="s">
        <v>4455</v>
      </c>
      <c r="E20202" s="26">
        <v>500</v>
      </c>
      <c r="G20202" s="69" t="s">
        <v>6534</v>
      </c>
      <c r="H20202" s="78"/>
      <c r="I20202" s="78"/>
      <c r="J20202" s="78"/>
    </row>
    <row r="20203" spans="1:10" ht="14.5" x14ac:dyDescent="0.35">
      <c r="A20203" s="21" t="s">
        <v>2119</v>
      </c>
      <c r="B20203" s="25">
        <v>43794</v>
      </c>
      <c r="C20203" s="69" t="s">
        <v>1015</v>
      </c>
      <c r="D20203" s="69" t="s">
        <v>4455</v>
      </c>
      <c r="E20203" s="26">
        <v>4000</v>
      </c>
      <c r="G20203" s="69" t="s">
        <v>6613</v>
      </c>
      <c r="H20203" s="78"/>
      <c r="I20203" s="78"/>
      <c r="J20203" s="78"/>
    </row>
    <row r="20204" spans="1:10" ht="14.5" x14ac:dyDescent="0.35">
      <c r="A20204" s="21" t="s">
        <v>2119</v>
      </c>
      <c r="B20204" s="25">
        <v>43794</v>
      </c>
      <c r="C20204" s="69" t="s">
        <v>1015</v>
      </c>
      <c r="D20204" s="69" t="s">
        <v>40</v>
      </c>
      <c r="E20204" s="26">
        <v>160</v>
      </c>
      <c r="G20204" s="69" t="s">
        <v>5999</v>
      </c>
      <c r="H20204" s="78"/>
      <c r="I20204" s="78"/>
      <c r="J20204" s="78"/>
    </row>
    <row r="20205" spans="1:10" ht="14.4" customHeight="1" x14ac:dyDescent="0.25">
      <c r="A20205" s="21" t="s">
        <v>2119</v>
      </c>
      <c r="B20205" s="25">
        <v>43794</v>
      </c>
      <c r="C20205" s="69" t="s">
        <v>1015</v>
      </c>
      <c r="D20205" s="69" t="s">
        <v>40</v>
      </c>
      <c r="E20205" s="26">
        <v>435</v>
      </c>
      <c r="G20205" s="69" t="s">
        <v>1113</v>
      </c>
    </row>
    <row r="20206" spans="1:10" ht="14.4" customHeight="1" x14ac:dyDescent="0.25">
      <c r="A20206" s="21" t="s">
        <v>2119</v>
      </c>
      <c r="B20206" s="25">
        <v>43794</v>
      </c>
      <c r="C20206" s="69" t="s">
        <v>1015</v>
      </c>
      <c r="D20206" s="69" t="s">
        <v>40</v>
      </c>
      <c r="E20206" s="26">
        <v>4025</v>
      </c>
      <c r="G20206" s="69" t="s">
        <v>6613</v>
      </c>
    </row>
    <row r="20207" spans="1:10" ht="14.4" customHeight="1" x14ac:dyDescent="0.25">
      <c r="A20207" s="21" t="s">
        <v>2119</v>
      </c>
      <c r="B20207" s="25">
        <v>43794</v>
      </c>
      <c r="C20207" s="69" t="s">
        <v>1015</v>
      </c>
      <c r="D20207" s="69" t="s">
        <v>40</v>
      </c>
      <c r="E20207" s="26">
        <v>160</v>
      </c>
      <c r="G20207" s="69" t="s">
        <v>5999</v>
      </c>
    </row>
    <row r="20208" spans="1:10" ht="14.5" x14ac:dyDescent="0.35">
      <c r="A20208" s="21" t="s">
        <v>2119</v>
      </c>
      <c r="B20208" s="25">
        <v>43794</v>
      </c>
      <c r="C20208" s="69" t="s">
        <v>1015</v>
      </c>
      <c r="D20208" s="69" t="s">
        <v>40</v>
      </c>
      <c r="E20208" s="26">
        <v>100</v>
      </c>
      <c r="G20208" s="69" t="s">
        <v>4829</v>
      </c>
      <c r="H20208" s="78"/>
      <c r="I20208" s="78"/>
      <c r="J20208" s="78"/>
    </row>
    <row r="20209" spans="1:10" ht="14.5" x14ac:dyDescent="0.35">
      <c r="A20209" s="21" t="s">
        <v>2119</v>
      </c>
      <c r="B20209" s="25">
        <v>43794</v>
      </c>
      <c r="C20209" s="69" t="s">
        <v>1015</v>
      </c>
      <c r="D20209" s="69" t="s">
        <v>1419</v>
      </c>
      <c r="E20209" s="26">
        <v>3800</v>
      </c>
      <c r="G20209" s="69" t="s">
        <v>6612</v>
      </c>
      <c r="H20209" s="78"/>
      <c r="I20209" s="78"/>
      <c r="J20209" s="78"/>
    </row>
    <row r="20210" spans="1:10" ht="14.4" customHeight="1" x14ac:dyDescent="0.25">
      <c r="A20210" s="21" t="s">
        <v>2119</v>
      </c>
      <c r="B20210" s="25">
        <v>43794</v>
      </c>
      <c r="C20210" s="69" t="s">
        <v>1015</v>
      </c>
      <c r="D20210" s="69" t="s">
        <v>1382</v>
      </c>
      <c r="E20210" s="26">
        <v>10000</v>
      </c>
      <c r="G20210" s="69" t="s">
        <v>6605</v>
      </c>
    </row>
    <row r="20211" spans="1:10" ht="14.4" customHeight="1" x14ac:dyDescent="0.35">
      <c r="A20211" s="21" t="s">
        <v>2119</v>
      </c>
      <c r="B20211" s="77">
        <v>43794</v>
      </c>
      <c r="C20211" s="78">
        <v>3014551503</v>
      </c>
      <c r="D20211" s="78" t="s">
        <v>7020</v>
      </c>
      <c r="E20211" s="78"/>
      <c r="F20211" s="79">
        <v>26.55</v>
      </c>
      <c r="G20211" s="78" t="s">
        <v>6605</v>
      </c>
    </row>
    <row r="20212" spans="1:10" ht="14.4" customHeight="1" x14ac:dyDescent="0.35">
      <c r="A20212" s="21" t="s">
        <v>2119</v>
      </c>
      <c r="B20212" s="77">
        <v>43794</v>
      </c>
      <c r="C20212" s="78" t="s">
        <v>1230</v>
      </c>
      <c r="D20212" s="78" t="s">
        <v>7021</v>
      </c>
      <c r="E20212" s="78"/>
      <c r="F20212" s="79">
        <v>862.64</v>
      </c>
      <c r="G20212" s="78" t="s">
        <v>6605</v>
      </c>
    </row>
    <row r="20213" spans="1:10" ht="14.4" customHeight="1" x14ac:dyDescent="0.35">
      <c r="A20213" s="21" t="s">
        <v>2119</v>
      </c>
      <c r="B20213" s="77">
        <v>43794</v>
      </c>
      <c r="C20213" s="78" t="s">
        <v>1230</v>
      </c>
      <c r="D20213" s="78" t="s">
        <v>7022</v>
      </c>
      <c r="E20213" s="78"/>
      <c r="F20213" s="79">
        <v>453.11</v>
      </c>
      <c r="G20213" s="78" t="s">
        <v>6534</v>
      </c>
    </row>
    <row r="20214" spans="1:10" ht="14.5" x14ac:dyDescent="0.35">
      <c r="A20214" s="21" t="s">
        <v>2119</v>
      </c>
      <c r="B20214" s="25">
        <v>43795</v>
      </c>
      <c r="C20214" s="69" t="s">
        <v>1015</v>
      </c>
      <c r="D20214" s="69" t="s">
        <v>1300</v>
      </c>
      <c r="E20214" s="26">
        <v>267</v>
      </c>
      <c r="G20214" s="69" t="s">
        <v>1554</v>
      </c>
      <c r="H20214" s="78"/>
      <c r="I20214" s="78"/>
      <c r="J20214" s="78"/>
    </row>
    <row r="20215" spans="1:10" ht="14.5" x14ac:dyDescent="0.35">
      <c r="A20215" s="21" t="s">
        <v>2119</v>
      </c>
      <c r="B20215" s="25">
        <v>43795</v>
      </c>
      <c r="C20215" s="69" t="s">
        <v>1015</v>
      </c>
      <c r="D20215" s="69" t="s">
        <v>1505</v>
      </c>
      <c r="E20215" s="26">
        <v>7520.5</v>
      </c>
      <c r="G20215" s="69" t="s">
        <v>6131</v>
      </c>
      <c r="H20215" s="78"/>
      <c r="I20215" s="78"/>
      <c r="J20215" s="78"/>
    </row>
    <row r="20216" spans="1:10" ht="14.5" x14ac:dyDescent="0.35">
      <c r="A20216" s="21" t="s">
        <v>2119</v>
      </c>
      <c r="B20216" s="25">
        <v>43795</v>
      </c>
      <c r="C20216" s="69" t="s">
        <v>1015</v>
      </c>
      <c r="D20216" s="69" t="s">
        <v>3504</v>
      </c>
      <c r="E20216" s="26">
        <v>1000</v>
      </c>
      <c r="G20216" s="69" t="s">
        <v>6605</v>
      </c>
      <c r="H20216" s="78"/>
      <c r="I20216" s="78"/>
      <c r="J20216" s="78"/>
    </row>
    <row r="20217" spans="1:10" ht="14.5" x14ac:dyDescent="0.35">
      <c r="A20217" s="21" t="s">
        <v>2119</v>
      </c>
      <c r="B20217" s="77">
        <v>43795</v>
      </c>
      <c r="C20217" s="78" t="s">
        <v>1230</v>
      </c>
      <c r="D20217" s="78" t="s">
        <v>7023</v>
      </c>
      <c r="E20217" s="78"/>
      <c r="F20217" s="79">
        <v>531.27</v>
      </c>
      <c r="G20217" s="78" t="s">
        <v>6605</v>
      </c>
      <c r="H20217" s="78"/>
      <c r="I20217" s="78"/>
      <c r="J20217" s="78"/>
    </row>
    <row r="20218" spans="1:10" ht="14.5" x14ac:dyDescent="0.35">
      <c r="A20218" s="21" t="s">
        <v>2119</v>
      </c>
      <c r="B20218" s="77">
        <v>43795</v>
      </c>
      <c r="C20218" s="78" t="s">
        <v>1230</v>
      </c>
      <c r="D20218" s="78" t="s">
        <v>7024</v>
      </c>
      <c r="E20218" s="78"/>
      <c r="F20218" s="79">
        <v>1910.26</v>
      </c>
      <c r="G20218" s="78" t="s">
        <v>6605</v>
      </c>
      <c r="H20218" s="78"/>
      <c r="I20218" s="78"/>
      <c r="J20218" s="78"/>
    </row>
    <row r="20219" spans="1:10" ht="14.4" customHeight="1" x14ac:dyDescent="0.25">
      <c r="A20219" s="21" t="s">
        <v>2119</v>
      </c>
      <c r="B20219" s="25">
        <v>43796</v>
      </c>
      <c r="C20219" s="69" t="s">
        <v>1015</v>
      </c>
      <c r="D20219" s="69" t="s">
        <v>2675</v>
      </c>
      <c r="E20219" s="26">
        <v>3000</v>
      </c>
      <c r="G20219" s="69" t="s">
        <v>6605</v>
      </c>
    </row>
    <row r="20220" spans="1:10" ht="14.4" customHeight="1" x14ac:dyDescent="0.25">
      <c r="A20220" s="21" t="s">
        <v>2119</v>
      </c>
      <c r="B20220" s="25">
        <v>43796</v>
      </c>
      <c r="C20220" s="69" t="s">
        <v>1015</v>
      </c>
      <c r="D20220" s="69" t="s">
        <v>553</v>
      </c>
      <c r="E20220" s="26">
        <v>3171</v>
      </c>
      <c r="G20220" s="69" t="s">
        <v>6617</v>
      </c>
    </row>
    <row r="20221" spans="1:10" ht="14.4" customHeight="1" x14ac:dyDescent="0.25">
      <c r="A20221" s="21" t="s">
        <v>2119</v>
      </c>
      <c r="B20221" s="25">
        <v>43796</v>
      </c>
      <c r="C20221" s="69" t="s">
        <v>1015</v>
      </c>
      <c r="D20221" s="69" t="s">
        <v>553</v>
      </c>
      <c r="E20221" s="26">
        <f>7942-3171</f>
        <v>4771</v>
      </c>
      <c r="G20221" s="69" t="s">
        <v>6636</v>
      </c>
    </row>
    <row r="20222" spans="1:10" ht="14.4" customHeight="1" x14ac:dyDescent="0.25">
      <c r="A20222" s="21" t="s">
        <v>2119</v>
      </c>
      <c r="B20222" s="25">
        <v>43796</v>
      </c>
      <c r="C20222" s="69" t="s">
        <v>1015</v>
      </c>
      <c r="D20222" s="69" t="s">
        <v>255</v>
      </c>
      <c r="E20222" s="26">
        <v>1000</v>
      </c>
      <c r="G20222" s="69" t="s">
        <v>6619</v>
      </c>
    </row>
    <row r="20223" spans="1:10" ht="14.5" x14ac:dyDescent="0.35">
      <c r="A20223" s="21" t="s">
        <v>2119</v>
      </c>
      <c r="B20223" s="77">
        <v>43796</v>
      </c>
      <c r="C20223" s="78" t="s">
        <v>6</v>
      </c>
      <c r="D20223" s="78" t="s">
        <v>7025</v>
      </c>
      <c r="E20223" s="78"/>
      <c r="F20223" s="79">
        <v>-47.27</v>
      </c>
      <c r="G20223" s="78" t="s">
        <v>1029</v>
      </c>
      <c r="H20223" s="78"/>
      <c r="I20223" s="78"/>
      <c r="J20223" s="78"/>
    </row>
    <row r="20224" spans="1:10" ht="14.5" x14ac:dyDescent="0.35">
      <c r="A20224" s="21" t="s">
        <v>2119</v>
      </c>
      <c r="B20224" s="77">
        <v>43796</v>
      </c>
      <c r="C20224" s="78" t="s">
        <v>1230</v>
      </c>
      <c r="D20224" s="78" t="s">
        <v>7026</v>
      </c>
      <c r="E20224" s="78"/>
      <c r="F20224" s="79">
        <v>601.19000000000005</v>
      </c>
      <c r="G20224" s="78" t="s">
        <v>6612</v>
      </c>
      <c r="H20224" s="78"/>
      <c r="I20224" s="78"/>
      <c r="J20224" s="78"/>
    </row>
    <row r="20225" spans="1:10" ht="14.5" x14ac:dyDescent="0.35">
      <c r="A20225" s="21" t="s">
        <v>2119</v>
      </c>
      <c r="B20225" s="77">
        <v>43796</v>
      </c>
      <c r="C20225" s="78" t="s">
        <v>1230</v>
      </c>
      <c r="D20225" s="78" t="s">
        <v>7027</v>
      </c>
      <c r="E20225" s="78"/>
      <c r="F20225" s="79">
        <v>568.29999999999995</v>
      </c>
      <c r="G20225" s="78" t="s">
        <v>6617</v>
      </c>
      <c r="H20225" s="78"/>
      <c r="I20225" s="78"/>
      <c r="J20225" s="78"/>
    </row>
    <row r="20226" spans="1:10" ht="14.4" customHeight="1" x14ac:dyDescent="0.35">
      <c r="A20226" s="21" t="s">
        <v>2119</v>
      </c>
      <c r="B20226" s="77">
        <v>43796</v>
      </c>
      <c r="C20226" s="78" t="s">
        <v>1230</v>
      </c>
      <c r="D20226" s="78" t="s">
        <v>7028</v>
      </c>
      <c r="E20226" s="78"/>
      <c r="F20226" s="79">
        <v>1181.4100000000001</v>
      </c>
      <c r="G20226" s="78" t="s">
        <v>6534</v>
      </c>
    </row>
    <row r="20227" spans="1:10" ht="14.4" customHeight="1" x14ac:dyDescent="0.35">
      <c r="A20227" s="21" t="s">
        <v>2119</v>
      </c>
      <c r="B20227" s="77">
        <v>43796</v>
      </c>
      <c r="C20227" s="78" t="s">
        <v>6</v>
      </c>
      <c r="D20227" s="78" t="s">
        <v>7025</v>
      </c>
      <c r="E20227" s="78"/>
      <c r="F20227" s="79">
        <v>716.93</v>
      </c>
      <c r="G20227" s="78" t="s">
        <v>1029</v>
      </c>
    </row>
    <row r="20228" spans="1:10" ht="14.4" customHeight="1" x14ac:dyDescent="0.25">
      <c r="A20228" s="21" t="s">
        <v>2119</v>
      </c>
      <c r="B20228" s="25">
        <v>43798</v>
      </c>
      <c r="C20228" s="69" t="s">
        <v>1015</v>
      </c>
      <c r="D20228" s="69" t="s">
        <v>1216</v>
      </c>
      <c r="E20228" s="26">
        <v>800</v>
      </c>
      <c r="G20228" s="69" t="s">
        <v>6617</v>
      </c>
    </row>
    <row r="20229" spans="1:10" ht="14.4" customHeight="1" x14ac:dyDescent="0.25">
      <c r="A20229" s="21" t="s">
        <v>2119</v>
      </c>
      <c r="B20229" s="25">
        <v>43798</v>
      </c>
      <c r="C20229" s="69" t="s">
        <v>1015</v>
      </c>
      <c r="D20229" s="69" t="s">
        <v>6618</v>
      </c>
      <c r="E20229" s="26">
        <v>10000</v>
      </c>
      <c r="G20229" s="69" t="s">
        <v>6614</v>
      </c>
    </row>
    <row r="20230" spans="1:10" ht="14.4" customHeight="1" x14ac:dyDescent="0.25">
      <c r="A20230" s="21" t="s">
        <v>2119</v>
      </c>
      <c r="B20230" s="25">
        <v>43798</v>
      </c>
      <c r="C20230" s="69" t="s">
        <v>1015</v>
      </c>
      <c r="D20230" s="69" t="s">
        <v>6618</v>
      </c>
      <c r="E20230" s="26">
        <v>5000</v>
      </c>
      <c r="G20230" s="69" t="s">
        <v>6614</v>
      </c>
    </row>
    <row r="20231" spans="1:10" ht="14.5" x14ac:dyDescent="0.35">
      <c r="A20231" s="21" t="s">
        <v>2119</v>
      </c>
      <c r="B20231" s="25">
        <v>43798</v>
      </c>
      <c r="C20231" s="69" t="s">
        <v>1015</v>
      </c>
      <c r="D20231" s="69" t="s">
        <v>255</v>
      </c>
      <c r="E20231" s="26">
        <v>1000</v>
      </c>
      <c r="G20231" s="69" t="s">
        <v>6605</v>
      </c>
      <c r="H20231" s="78"/>
      <c r="I20231" s="78"/>
      <c r="J20231" s="78"/>
    </row>
    <row r="20232" spans="1:10" ht="14.4" customHeight="1" x14ac:dyDescent="0.35">
      <c r="A20232" s="21" t="s">
        <v>2119</v>
      </c>
      <c r="B20232" s="77">
        <v>43798</v>
      </c>
      <c r="C20232" s="78" t="s">
        <v>1230</v>
      </c>
      <c r="D20232" s="78" t="s">
        <v>7029</v>
      </c>
      <c r="E20232" s="78"/>
      <c r="F20232" s="79">
        <v>569.16</v>
      </c>
      <c r="G20232" s="78" t="s">
        <v>6605</v>
      </c>
    </row>
    <row r="20233" spans="1:10" ht="14.5" x14ac:dyDescent="0.35">
      <c r="A20233" s="21" t="s">
        <v>2119</v>
      </c>
      <c r="B20233" s="77">
        <v>43799</v>
      </c>
      <c r="C20233" s="78" t="s">
        <v>1230</v>
      </c>
      <c r="D20233" s="78" t="s">
        <v>7030</v>
      </c>
      <c r="E20233" s="78"/>
      <c r="F20233" s="79">
        <v>225.82</v>
      </c>
      <c r="G20233" s="78" t="s">
        <v>6605</v>
      </c>
      <c r="H20233" s="78"/>
      <c r="I20233" s="78"/>
      <c r="J20233" s="78"/>
    </row>
    <row r="20234" spans="1:10" ht="14.5" x14ac:dyDescent="0.35">
      <c r="A20234" s="21" t="s">
        <v>2119</v>
      </c>
      <c r="B20234" s="77">
        <v>43799</v>
      </c>
      <c r="C20234" s="78" t="s">
        <v>1230</v>
      </c>
      <c r="D20234" s="78" t="s">
        <v>7031</v>
      </c>
      <c r="E20234" s="78"/>
      <c r="F20234" s="79">
        <v>626.4</v>
      </c>
      <c r="G20234" s="78" t="s">
        <v>6534</v>
      </c>
      <c r="H20234" s="78"/>
      <c r="I20234" s="78"/>
      <c r="J20234" s="78"/>
    </row>
    <row r="20235" spans="1:10" ht="14.5" x14ac:dyDescent="0.35">
      <c r="A20235" s="21" t="s">
        <v>2119</v>
      </c>
      <c r="B20235" s="25">
        <v>43801</v>
      </c>
      <c r="C20235" s="69" t="s">
        <v>1015</v>
      </c>
      <c r="D20235" s="69" t="s">
        <v>40</v>
      </c>
      <c r="E20235" s="26">
        <v>1480</v>
      </c>
      <c r="G20235" s="69" t="s">
        <v>1029</v>
      </c>
      <c r="H20235" s="78"/>
      <c r="I20235" s="78"/>
      <c r="J20235" s="78"/>
    </row>
    <row r="20236" spans="1:10" ht="14.5" x14ac:dyDescent="0.35">
      <c r="A20236" s="21" t="s">
        <v>2119</v>
      </c>
      <c r="B20236" s="25">
        <v>43801</v>
      </c>
      <c r="C20236" s="69" t="s">
        <v>1015</v>
      </c>
      <c r="D20236" s="69" t="s">
        <v>40</v>
      </c>
      <c r="E20236" s="26">
        <v>3915</v>
      </c>
      <c r="G20236" s="69" t="s">
        <v>6534</v>
      </c>
      <c r="H20236" s="78"/>
      <c r="I20236" s="78"/>
      <c r="J20236" s="78"/>
    </row>
    <row r="20237" spans="1:10" ht="14.5" x14ac:dyDescent="0.35">
      <c r="A20237" s="21" t="s">
        <v>2119</v>
      </c>
      <c r="B20237" s="25">
        <v>43801</v>
      </c>
      <c r="C20237" s="69" t="s">
        <v>1015</v>
      </c>
      <c r="D20237" s="69" t="s">
        <v>40</v>
      </c>
      <c r="E20237" s="26">
        <v>1125</v>
      </c>
      <c r="G20237" s="69" t="s">
        <v>6617</v>
      </c>
      <c r="H20237" s="78"/>
      <c r="I20237" s="78"/>
      <c r="J20237" s="78"/>
    </row>
    <row r="20238" spans="1:10" ht="14.4" customHeight="1" x14ac:dyDescent="0.25">
      <c r="A20238" s="21" t="s">
        <v>2119</v>
      </c>
      <c r="B20238" s="25">
        <v>43801</v>
      </c>
      <c r="C20238" s="69" t="s">
        <v>1015</v>
      </c>
      <c r="D20238" s="69" t="s">
        <v>40</v>
      </c>
      <c r="E20238" s="26">
        <v>1540</v>
      </c>
      <c r="G20238" s="69" t="s">
        <v>6613</v>
      </c>
    </row>
    <row r="20239" spans="1:10" ht="14.5" x14ac:dyDescent="0.35">
      <c r="A20239" s="21" t="s">
        <v>2119</v>
      </c>
      <c r="B20239" s="25">
        <v>43801</v>
      </c>
      <c r="C20239" s="69" t="s">
        <v>1015</v>
      </c>
      <c r="D20239" s="69" t="s">
        <v>4455</v>
      </c>
      <c r="E20239" s="26">
        <v>3000</v>
      </c>
      <c r="G20239" s="69" t="s">
        <v>6613</v>
      </c>
      <c r="H20239" s="78"/>
      <c r="I20239" s="78"/>
      <c r="J20239" s="78"/>
    </row>
    <row r="20240" spans="1:10" ht="14.5" x14ac:dyDescent="0.35">
      <c r="A20240" s="21" t="s">
        <v>2119</v>
      </c>
      <c r="B20240" s="77">
        <v>43801</v>
      </c>
      <c r="C20240" s="78">
        <v>3014551503</v>
      </c>
      <c r="D20240" s="78" t="s">
        <v>7032</v>
      </c>
      <c r="E20240" s="78"/>
      <c r="F20240" s="79">
        <v>1556.34</v>
      </c>
      <c r="G20240" s="78" t="s">
        <v>7001</v>
      </c>
      <c r="H20240" s="78"/>
      <c r="I20240" s="78"/>
      <c r="J20240" s="78"/>
    </row>
    <row r="20241" spans="1:10" ht="14.5" x14ac:dyDescent="0.35">
      <c r="A20241" s="21" t="s">
        <v>2119</v>
      </c>
      <c r="B20241" s="25">
        <v>43802</v>
      </c>
      <c r="C20241" s="69" t="s">
        <v>1230</v>
      </c>
      <c r="D20241" s="69" t="s">
        <v>3709</v>
      </c>
      <c r="F20241" s="26">
        <v>347.83</v>
      </c>
      <c r="G20241" s="69" t="s">
        <v>6613</v>
      </c>
      <c r="H20241" s="78"/>
      <c r="I20241" s="78"/>
      <c r="J20241" s="78"/>
    </row>
    <row r="20242" spans="1:10" ht="14.5" x14ac:dyDescent="0.35">
      <c r="A20242" s="21" t="s">
        <v>2119</v>
      </c>
      <c r="B20242" s="77">
        <v>43802</v>
      </c>
      <c r="C20242" s="78" t="s">
        <v>6</v>
      </c>
      <c r="D20242" s="78" t="s">
        <v>7033</v>
      </c>
      <c r="E20242" s="78"/>
      <c r="F20242" s="79">
        <v>325.06</v>
      </c>
      <c r="G20242" s="78" t="s">
        <v>1029</v>
      </c>
      <c r="H20242" s="78"/>
      <c r="I20242" s="78"/>
      <c r="J20242" s="78"/>
    </row>
    <row r="20243" spans="1:10" ht="14.5" x14ac:dyDescent="0.35">
      <c r="A20243" s="21" t="s">
        <v>2119</v>
      </c>
      <c r="B20243" s="77">
        <v>43802</v>
      </c>
      <c r="C20243" s="78" t="s">
        <v>1230</v>
      </c>
      <c r="D20243" s="78" t="s">
        <v>7034</v>
      </c>
      <c r="E20243" s="78"/>
      <c r="F20243" s="79">
        <v>762.37</v>
      </c>
      <c r="G20243" s="78" t="s">
        <v>6605</v>
      </c>
      <c r="H20243" s="78"/>
      <c r="I20243" s="78"/>
      <c r="J20243" s="78"/>
    </row>
    <row r="20244" spans="1:10" ht="14.5" x14ac:dyDescent="0.35">
      <c r="A20244" s="21" t="s">
        <v>2119</v>
      </c>
      <c r="B20244" s="77">
        <v>43802</v>
      </c>
      <c r="C20244" s="78" t="s">
        <v>1230</v>
      </c>
      <c r="D20244" s="78" t="s">
        <v>7035</v>
      </c>
      <c r="E20244" s="78"/>
      <c r="F20244" s="79">
        <v>591.99</v>
      </c>
      <c r="G20244" s="78" t="s">
        <v>6612</v>
      </c>
      <c r="H20244" s="78"/>
      <c r="I20244" s="78"/>
      <c r="J20244" s="78"/>
    </row>
    <row r="20245" spans="1:10" ht="14.5" x14ac:dyDescent="0.35">
      <c r="A20245" s="21" t="s">
        <v>2119</v>
      </c>
      <c r="B20245" s="77">
        <v>43802</v>
      </c>
      <c r="C20245" s="78" t="s">
        <v>1230</v>
      </c>
      <c r="D20245" s="78" t="s">
        <v>7036</v>
      </c>
      <c r="E20245" s="78"/>
      <c r="F20245" s="79">
        <v>720.77</v>
      </c>
      <c r="G20245" s="78" t="s">
        <v>6534</v>
      </c>
      <c r="H20245" s="78"/>
      <c r="I20245" s="78"/>
      <c r="J20245" s="78"/>
    </row>
    <row r="20246" spans="1:10" ht="14.5" x14ac:dyDescent="0.35">
      <c r="A20246" s="21" t="s">
        <v>2119</v>
      </c>
      <c r="B20246" s="77">
        <v>43802</v>
      </c>
      <c r="C20246" s="78" t="s">
        <v>1230</v>
      </c>
      <c r="D20246" s="78" t="s">
        <v>7037</v>
      </c>
      <c r="E20246" s="78"/>
      <c r="F20246" s="79">
        <v>812.74</v>
      </c>
      <c r="G20246" s="78" t="s">
        <v>6605</v>
      </c>
      <c r="H20246" s="78"/>
      <c r="I20246" s="78"/>
      <c r="J20246" s="78"/>
    </row>
    <row r="20247" spans="1:10" ht="14.5" x14ac:dyDescent="0.35">
      <c r="A20247" s="21" t="s">
        <v>2119</v>
      </c>
      <c r="B20247" s="25">
        <v>43803</v>
      </c>
      <c r="C20247" s="69" t="s">
        <v>1015</v>
      </c>
      <c r="D20247" s="69" t="s">
        <v>1419</v>
      </c>
      <c r="E20247" s="26">
        <v>6800</v>
      </c>
      <c r="G20247" s="69" t="s">
        <v>6619</v>
      </c>
      <c r="H20247" s="78"/>
      <c r="I20247" s="78"/>
      <c r="J20247" s="78"/>
    </row>
    <row r="20248" spans="1:10" ht="14.5" x14ac:dyDescent="0.35">
      <c r="A20248" s="21" t="s">
        <v>2119</v>
      </c>
      <c r="B20248" s="77">
        <v>43803</v>
      </c>
      <c r="C20248" s="78" t="s">
        <v>6</v>
      </c>
      <c r="D20248" s="78" t="s">
        <v>7038</v>
      </c>
      <c r="E20248" s="78"/>
      <c r="F20248" s="79">
        <v>531.34</v>
      </c>
      <c r="G20248" s="78" t="s">
        <v>6605</v>
      </c>
      <c r="H20248" s="78"/>
      <c r="I20248" s="78"/>
      <c r="J20248" s="78"/>
    </row>
    <row r="20249" spans="1:10" ht="14.4" customHeight="1" x14ac:dyDescent="0.35">
      <c r="A20249" s="21" t="s">
        <v>2119</v>
      </c>
      <c r="B20249" s="77">
        <v>43803</v>
      </c>
      <c r="C20249" s="78" t="s">
        <v>6</v>
      </c>
      <c r="D20249" s="78" t="s">
        <v>7039</v>
      </c>
      <c r="E20249" s="78"/>
      <c r="F20249" s="79">
        <v>96.95</v>
      </c>
      <c r="G20249" s="78" t="s">
        <v>1029</v>
      </c>
    </row>
    <row r="20250" spans="1:10" ht="14.4" customHeight="1" x14ac:dyDescent="0.35">
      <c r="A20250" s="21" t="s">
        <v>2119</v>
      </c>
      <c r="B20250" s="77">
        <v>43804</v>
      </c>
      <c r="C20250" s="78" t="s">
        <v>1230</v>
      </c>
      <c r="D20250" s="78" t="s">
        <v>7040</v>
      </c>
      <c r="E20250" s="78"/>
      <c r="F20250" s="79">
        <v>186.69</v>
      </c>
      <c r="G20250" s="78" t="s">
        <v>6617</v>
      </c>
    </row>
    <row r="20251" spans="1:10" ht="14.4" customHeight="1" x14ac:dyDescent="0.35">
      <c r="A20251" s="21" t="s">
        <v>2119</v>
      </c>
      <c r="B20251" s="77">
        <v>43804</v>
      </c>
      <c r="C20251" s="78" t="s">
        <v>1230</v>
      </c>
      <c r="D20251" s="78" t="s">
        <v>7041</v>
      </c>
      <c r="E20251" s="78"/>
      <c r="F20251" s="79">
        <v>415.46</v>
      </c>
      <c r="G20251" s="78" t="s">
        <v>6605</v>
      </c>
    </row>
    <row r="20252" spans="1:10" ht="14.4" customHeight="1" x14ac:dyDescent="0.35">
      <c r="A20252" s="21" t="s">
        <v>2119</v>
      </c>
      <c r="B20252" s="77">
        <v>43804</v>
      </c>
      <c r="C20252" s="78" t="s">
        <v>6</v>
      </c>
      <c r="D20252" s="78" t="s">
        <v>7042</v>
      </c>
      <c r="E20252" s="78"/>
      <c r="F20252" s="79">
        <v>265.29000000000002</v>
      </c>
      <c r="G20252" s="78" t="s">
        <v>6596</v>
      </c>
    </row>
    <row r="20253" spans="1:10" ht="14.4" customHeight="1" x14ac:dyDescent="0.35">
      <c r="A20253" s="21" t="s">
        <v>2119</v>
      </c>
      <c r="B20253" s="77">
        <v>43804</v>
      </c>
      <c r="C20253" s="78">
        <v>3014551503</v>
      </c>
      <c r="D20253" s="78" t="s">
        <v>7043</v>
      </c>
      <c r="E20253" s="78"/>
      <c r="F20253" s="79">
        <v>2478</v>
      </c>
      <c r="G20253" s="78" t="s">
        <v>7044</v>
      </c>
    </row>
    <row r="20254" spans="1:10" ht="14.5" x14ac:dyDescent="0.35">
      <c r="A20254" s="21" t="s">
        <v>2119</v>
      </c>
      <c r="B20254" s="77">
        <v>43804</v>
      </c>
      <c r="C20254" s="78" t="s">
        <v>1230</v>
      </c>
      <c r="D20254" s="78" t="s">
        <v>7045</v>
      </c>
      <c r="E20254" s="78"/>
      <c r="F20254" s="79">
        <v>411.28</v>
      </c>
      <c r="G20254" s="78" t="s">
        <v>6508</v>
      </c>
      <c r="H20254" s="78"/>
      <c r="I20254" s="78"/>
      <c r="J20254" s="78"/>
    </row>
    <row r="20255" spans="1:10" ht="14.5" x14ac:dyDescent="0.35">
      <c r="A20255" s="21" t="s">
        <v>2119</v>
      </c>
      <c r="B20255" s="77">
        <v>43804</v>
      </c>
      <c r="C20255" s="78" t="s">
        <v>1230</v>
      </c>
      <c r="D20255" s="78" t="s">
        <v>7046</v>
      </c>
      <c r="E20255" s="78"/>
      <c r="F20255" s="79">
        <v>185.08</v>
      </c>
      <c r="G20255" s="78" t="s">
        <v>6508</v>
      </c>
      <c r="H20255" s="78"/>
      <c r="I20255" s="78"/>
      <c r="J20255" s="78"/>
    </row>
    <row r="20256" spans="1:10" ht="14.5" x14ac:dyDescent="0.35">
      <c r="A20256" s="21" t="s">
        <v>2119</v>
      </c>
      <c r="B20256" s="77">
        <v>43804</v>
      </c>
      <c r="C20256" s="78" t="s">
        <v>6</v>
      </c>
      <c r="D20256" s="78" t="s">
        <v>7047</v>
      </c>
      <c r="E20256" s="78"/>
      <c r="F20256" s="79">
        <v>1460.62</v>
      </c>
      <c r="G20256" s="78" t="s">
        <v>6596</v>
      </c>
      <c r="H20256" s="78"/>
      <c r="I20256" s="78"/>
      <c r="J20256" s="78"/>
    </row>
    <row r="20257" spans="1:10" ht="14.5" x14ac:dyDescent="0.35">
      <c r="A20257" s="21" t="s">
        <v>2119</v>
      </c>
      <c r="B20257" s="77">
        <v>43804</v>
      </c>
      <c r="C20257" s="78" t="s">
        <v>1230</v>
      </c>
      <c r="D20257" s="78" t="s">
        <v>7037</v>
      </c>
      <c r="E20257" s="78"/>
      <c r="F20257" s="79">
        <v>-206.96</v>
      </c>
      <c r="G20257" s="78" t="s">
        <v>6605</v>
      </c>
      <c r="H20257" s="78"/>
      <c r="I20257" s="78"/>
      <c r="J20257" s="78"/>
    </row>
    <row r="20258" spans="1:10" ht="14.5" x14ac:dyDescent="0.35">
      <c r="A20258" s="21" t="s">
        <v>2119</v>
      </c>
      <c r="B20258" s="25">
        <v>43805</v>
      </c>
      <c r="C20258" s="69" t="s">
        <v>1015</v>
      </c>
      <c r="D20258" s="69" t="s">
        <v>6620</v>
      </c>
      <c r="E20258" s="26">
        <v>1000</v>
      </c>
      <c r="G20258" s="69" t="s">
        <v>2734</v>
      </c>
      <c r="H20258" s="78"/>
      <c r="I20258" s="78"/>
      <c r="J20258" s="78"/>
    </row>
    <row r="20259" spans="1:10" ht="14.5" x14ac:dyDescent="0.35">
      <c r="A20259" s="21" t="s">
        <v>2119</v>
      </c>
      <c r="B20259" s="25">
        <v>43805</v>
      </c>
      <c r="C20259" s="69" t="s">
        <v>1015</v>
      </c>
      <c r="D20259" s="69" t="s">
        <v>6618</v>
      </c>
      <c r="E20259" s="26">
        <v>10000</v>
      </c>
      <c r="G20259" s="69" t="s">
        <v>6614</v>
      </c>
      <c r="H20259" s="78"/>
      <c r="I20259" s="78"/>
      <c r="J20259" s="78"/>
    </row>
    <row r="20260" spans="1:10" ht="14.5" x14ac:dyDescent="0.35">
      <c r="A20260" s="21" t="s">
        <v>2119</v>
      </c>
      <c r="B20260" s="25">
        <v>43805</v>
      </c>
      <c r="C20260" s="69" t="s">
        <v>1015</v>
      </c>
      <c r="D20260" s="69" t="s">
        <v>6618</v>
      </c>
      <c r="E20260" s="26">
        <v>5000</v>
      </c>
      <c r="G20260" s="69" t="s">
        <v>6614</v>
      </c>
      <c r="H20260" s="78"/>
      <c r="I20260" s="78"/>
      <c r="J20260" s="78"/>
    </row>
    <row r="20261" spans="1:10" ht="14.4" customHeight="1" x14ac:dyDescent="0.25">
      <c r="A20261" s="21" t="s">
        <v>2119</v>
      </c>
      <c r="B20261" s="25">
        <v>43805</v>
      </c>
      <c r="C20261" s="69" t="s">
        <v>1230</v>
      </c>
      <c r="D20261" s="69" t="s">
        <v>3709</v>
      </c>
      <c r="F20261" s="26">
        <v>593.98</v>
      </c>
      <c r="G20261" s="69" t="s">
        <v>6617</v>
      </c>
    </row>
    <row r="20262" spans="1:10" ht="14.4" customHeight="1" x14ac:dyDescent="0.25">
      <c r="A20262" s="21" t="s">
        <v>2119</v>
      </c>
      <c r="B20262" s="25">
        <v>43805</v>
      </c>
      <c r="C20262" s="69" t="s">
        <v>1230</v>
      </c>
      <c r="D20262" s="69" t="s">
        <v>3709</v>
      </c>
      <c r="F20262" s="26">
        <v>1341.54</v>
      </c>
      <c r="G20262" s="69" t="s">
        <v>6617</v>
      </c>
    </row>
    <row r="20263" spans="1:10" ht="14.4" customHeight="1" x14ac:dyDescent="0.35">
      <c r="A20263" s="21" t="s">
        <v>2119</v>
      </c>
      <c r="B20263" s="77">
        <v>43805</v>
      </c>
      <c r="C20263" s="78" t="s">
        <v>6</v>
      </c>
      <c r="D20263" s="78" t="s">
        <v>7048</v>
      </c>
      <c r="E20263" s="78"/>
      <c r="F20263" s="79">
        <v>73.489999999999995</v>
      </c>
      <c r="G20263" s="78" t="s">
        <v>6596</v>
      </c>
    </row>
    <row r="20264" spans="1:10" ht="14.4" customHeight="1" x14ac:dyDescent="0.35">
      <c r="A20264" s="21" t="s">
        <v>2119</v>
      </c>
      <c r="B20264" s="77">
        <v>43805</v>
      </c>
      <c r="C20264" s="78" t="s">
        <v>6</v>
      </c>
      <c r="D20264" s="78" t="s">
        <v>7049</v>
      </c>
      <c r="E20264" s="78"/>
      <c r="F20264" s="79">
        <v>86.16</v>
      </c>
      <c r="G20264" s="78" t="s">
        <v>6600</v>
      </c>
    </row>
    <row r="20265" spans="1:10" ht="14.4" customHeight="1" x14ac:dyDescent="0.35">
      <c r="A20265" s="21" t="s">
        <v>2119</v>
      </c>
      <c r="B20265" s="77">
        <v>43805</v>
      </c>
      <c r="C20265" s="78" t="s">
        <v>1230</v>
      </c>
      <c r="D20265" s="78" t="s">
        <v>7050</v>
      </c>
      <c r="E20265" s="78"/>
      <c r="F20265" s="79">
        <v>124.49</v>
      </c>
      <c r="G20265" s="78" t="s">
        <v>6605</v>
      </c>
    </row>
    <row r="20266" spans="1:10" ht="14.4" customHeight="1" x14ac:dyDescent="0.35">
      <c r="A20266" s="21" t="s">
        <v>2119</v>
      </c>
      <c r="B20266" s="77">
        <v>43805</v>
      </c>
      <c r="C20266" s="78" t="s">
        <v>1230</v>
      </c>
      <c r="D20266" s="78" t="s">
        <v>7051</v>
      </c>
      <c r="E20266" s="78"/>
      <c r="F20266" s="79">
        <v>1078.1500000000001</v>
      </c>
      <c r="G20266" s="78" t="s">
        <v>6534</v>
      </c>
    </row>
    <row r="20267" spans="1:10" ht="14.4" customHeight="1" x14ac:dyDescent="0.35">
      <c r="A20267" s="21" t="s">
        <v>2119</v>
      </c>
      <c r="B20267" s="77">
        <v>43806</v>
      </c>
      <c r="C20267" s="78" t="s">
        <v>1230</v>
      </c>
      <c r="D20267" s="78" t="s">
        <v>7052</v>
      </c>
      <c r="E20267" s="78"/>
      <c r="F20267" s="79">
        <v>62.7</v>
      </c>
      <c r="G20267" s="78" t="s">
        <v>2734</v>
      </c>
    </row>
    <row r="20268" spans="1:10" ht="14.4" customHeight="1" x14ac:dyDescent="0.35">
      <c r="A20268" s="21" t="s">
        <v>2119</v>
      </c>
      <c r="B20268" s="77">
        <v>43806</v>
      </c>
      <c r="C20268" s="78" t="s">
        <v>1230</v>
      </c>
      <c r="D20268" s="78" t="s">
        <v>7053</v>
      </c>
      <c r="E20268" s="78"/>
      <c r="F20268" s="79">
        <v>138.49</v>
      </c>
      <c r="G20268" s="78" t="s">
        <v>6605</v>
      </c>
    </row>
    <row r="20269" spans="1:10" ht="14.4" customHeight="1" x14ac:dyDescent="0.35">
      <c r="A20269" s="21" t="s">
        <v>2119</v>
      </c>
      <c r="B20269" s="77">
        <v>43807</v>
      </c>
      <c r="C20269" s="78" t="s">
        <v>1230</v>
      </c>
      <c r="D20269" s="78" t="s">
        <v>7054</v>
      </c>
      <c r="E20269" s="78"/>
      <c r="F20269" s="79">
        <v>126.14</v>
      </c>
      <c r="G20269" s="78" t="s">
        <v>2734</v>
      </c>
    </row>
    <row r="20270" spans="1:10" ht="14.4" customHeight="1" x14ac:dyDescent="0.25">
      <c r="A20270" s="21" t="s">
        <v>2119</v>
      </c>
      <c r="B20270" s="25">
        <v>43808</v>
      </c>
      <c r="C20270" s="69" t="s">
        <v>1015</v>
      </c>
      <c r="D20270" s="69" t="s">
        <v>1216</v>
      </c>
      <c r="E20270" s="26">
        <v>500</v>
      </c>
      <c r="G20270" s="69" t="s">
        <v>5854</v>
      </c>
    </row>
    <row r="20271" spans="1:10" ht="14.4" customHeight="1" x14ac:dyDescent="0.25">
      <c r="A20271" s="21" t="s">
        <v>2119</v>
      </c>
      <c r="B20271" s="25">
        <v>43808</v>
      </c>
      <c r="C20271" s="69" t="s">
        <v>1015</v>
      </c>
      <c r="D20271" s="69" t="s">
        <v>1216</v>
      </c>
      <c r="E20271" s="26">
        <v>140</v>
      </c>
      <c r="G20271" s="69" t="s">
        <v>2734</v>
      </c>
    </row>
    <row r="20272" spans="1:10" ht="14.4" customHeight="1" x14ac:dyDescent="0.25">
      <c r="A20272" s="21" t="s">
        <v>2119</v>
      </c>
      <c r="B20272" s="25">
        <v>43808</v>
      </c>
      <c r="C20272" s="69" t="s">
        <v>1015</v>
      </c>
      <c r="D20272" s="69" t="s">
        <v>6626</v>
      </c>
      <c r="E20272" s="26">
        <v>8500</v>
      </c>
      <c r="G20272" s="69" t="s">
        <v>6605</v>
      </c>
    </row>
    <row r="20273" spans="1:7" ht="14.4" customHeight="1" x14ac:dyDescent="0.25">
      <c r="A20273" s="21" t="s">
        <v>2119</v>
      </c>
      <c r="B20273" s="25">
        <v>43808</v>
      </c>
      <c r="C20273" s="69" t="s">
        <v>1015</v>
      </c>
      <c r="D20273" s="69" t="s">
        <v>40</v>
      </c>
      <c r="E20273" s="26">
        <v>5760</v>
      </c>
      <c r="G20273" s="69" t="s">
        <v>6617</v>
      </c>
    </row>
    <row r="20274" spans="1:7" ht="14.4" customHeight="1" x14ac:dyDescent="0.25">
      <c r="A20274" s="21" t="s">
        <v>2119</v>
      </c>
      <c r="B20274" s="25">
        <v>43808</v>
      </c>
      <c r="C20274" s="69" t="s">
        <v>1015</v>
      </c>
      <c r="D20274" s="69" t="s">
        <v>40</v>
      </c>
      <c r="E20274" s="26">
        <v>640</v>
      </c>
      <c r="G20274" s="69" t="s">
        <v>6613</v>
      </c>
    </row>
    <row r="20275" spans="1:7" ht="14.4" customHeight="1" x14ac:dyDescent="0.25">
      <c r="A20275" s="21" t="s">
        <v>2119</v>
      </c>
      <c r="B20275" s="25">
        <v>43808</v>
      </c>
      <c r="C20275" s="69" t="s">
        <v>1015</v>
      </c>
      <c r="D20275" s="69" t="s">
        <v>40</v>
      </c>
      <c r="E20275" s="26">
        <v>300</v>
      </c>
      <c r="G20275" s="69" t="s">
        <v>6605</v>
      </c>
    </row>
    <row r="20276" spans="1:7" ht="14.4" customHeight="1" x14ac:dyDescent="0.25">
      <c r="A20276" s="21" t="s">
        <v>2119</v>
      </c>
      <c r="B20276" s="25">
        <v>43808</v>
      </c>
      <c r="C20276" s="69" t="s">
        <v>1015</v>
      </c>
      <c r="D20276" s="69" t="s">
        <v>40</v>
      </c>
      <c r="E20276" s="26">
        <v>360</v>
      </c>
      <c r="G20276" s="69" t="s">
        <v>6600</v>
      </c>
    </row>
    <row r="20277" spans="1:7" ht="14.4" customHeight="1" x14ac:dyDescent="0.25">
      <c r="A20277" s="21" t="s">
        <v>2119</v>
      </c>
      <c r="B20277" s="25">
        <v>43808</v>
      </c>
      <c r="C20277" s="69" t="s">
        <v>1015</v>
      </c>
      <c r="D20277" s="69" t="s">
        <v>40</v>
      </c>
      <c r="E20277" s="26">
        <v>525</v>
      </c>
      <c r="G20277" s="69" t="s">
        <v>6508</v>
      </c>
    </row>
    <row r="20278" spans="1:7" ht="14.4" customHeight="1" x14ac:dyDescent="0.25">
      <c r="A20278" s="21" t="s">
        <v>2119</v>
      </c>
      <c r="B20278" s="25">
        <v>43808</v>
      </c>
      <c r="C20278" s="69" t="s">
        <v>1015</v>
      </c>
      <c r="D20278" s="69" t="s">
        <v>40</v>
      </c>
      <c r="E20278" s="26">
        <v>150</v>
      </c>
      <c r="G20278" s="69" t="s">
        <v>6622</v>
      </c>
    </row>
    <row r="20279" spans="1:7" ht="14.4" customHeight="1" x14ac:dyDescent="0.25">
      <c r="A20279" s="21" t="s">
        <v>2119</v>
      </c>
      <c r="B20279" s="25">
        <v>43808</v>
      </c>
      <c r="C20279" s="69" t="s">
        <v>1015</v>
      </c>
      <c r="D20279" s="69" t="s">
        <v>40</v>
      </c>
      <c r="E20279" s="26">
        <v>3870</v>
      </c>
      <c r="G20279" s="69" t="s">
        <v>6534</v>
      </c>
    </row>
    <row r="20280" spans="1:7" ht="14.4" customHeight="1" x14ac:dyDescent="0.25">
      <c r="A20280" s="21" t="s">
        <v>2119</v>
      </c>
      <c r="B20280" s="25">
        <v>43808</v>
      </c>
      <c r="C20280" s="69" t="s">
        <v>1015</v>
      </c>
      <c r="D20280" s="69" t="s">
        <v>40</v>
      </c>
      <c r="E20280" s="26">
        <v>990</v>
      </c>
      <c r="G20280" s="69" t="s">
        <v>1029</v>
      </c>
    </row>
    <row r="20281" spans="1:7" ht="14.4" customHeight="1" x14ac:dyDescent="0.25">
      <c r="A20281" s="21" t="s">
        <v>2119</v>
      </c>
      <c r="B20281" s="25">
        <v>43808</v>
      </c>
      <c r="C20281" s="69" t="s">
        <v>1015</v>
      </c>
      <c r="D20281" s="69" t="s">
        <v>1419</v>
      </c>
      <c r="E20281" s="26">
        <v>1800</v>
      </c>
      <c r="G20281" s="69" t="s">
        <v>6596</v>
      </c>
    </row>
    <row r="20282" spans="1:7" ht="14.4" customHeight="1" x14ac:dyDescent="0.25">
      <c r="A20282" s="21" t="s">
        <v>2119</v>
      </c>
      <c r="B20282" s="25">
        <v>43808</v>
      </c>
      <c r="C20282" s="69" t="s">
        <v>1015</v>
      </c>
      <c r="D20282" s="69" t="s">
        <v>1419</v>
      </c>
      <c r="E20282" s="26">
        <v>2900</v>
      </c>
      <c r="G20282" s="69" t="s">
        <v>6612</v>
      </c>
    </row>
    <row r="20283" spans="1:7" ht="14.4" customHeight="1" x14ac:dyDescent="0.25">
      <c r="A20283" s="21" t="s">
        <v>2119</v>
      </c>
      <c r="B20283" s="25">
        <v>43808</v>
      </c>
      <c r="C20283" s="69" t="s">
        <v>1015</v>
      </c>
      <c r="D20283" s="69" t="s">
        <v>1419</v>
      </c>
      <c r="E20283" s="26">
        <v>3500</v>
      </c>
      <c r="G20283" s="69" t="s">
        <v>6612</v>
      </c>
    </row>
    <row r="20284" spans="1:7" ht="14.4" customHeight="1" x14ac:dyDescent="0.25">
      <c r="A20284" s="21" t="s">
        <v>2119</v>
      </c>
      <c r="B20284" s="25">
        <v>43808</v>
      </c>
      <c r="C20284" s="69" t="s">
        <v>1015</v>
      </c>
      <c r="D20284" s="69" t="s">
        <v>3507</v>
      </c>
      <c r="E20284" s="26">
        <v>2500</v>
      </c>
      <c r="G20284" s="69" t="s">
        <v>6534</v>
      </c>
    </row>
    <row r="20285" spans="1:7" ht="14.4" customHeight="1" x14ac:dyDescent="0.25">
      <c r="A20285" s="21" t="s">
        <v>2119</v>
      </c>
      <c r="B20285" s="25">
        <v>43808</v>
      </c>
      <c r="C20285" s="69" t="s">
        <v>1230</v>
      </c>
      <c r="D20285" s="69" t="s">
        <v>3709</v>
      </c>
      <c r="F20285" s="26">
        <v>161.87</v>
      </c>
      <c r="G20285" s="69" t="s">
        <v>6617</v>
      </c>
    </row>
    <row r="20286" spans="1:7" ht="14.4" customHeight="1" x14ac:dyDescent="0.25">
      <c r="A20286" s="21" t="s">
        <v>2119</v>
      </c>
      <c r="B20286" s="25">
        <v>43808</v>
      </c>
      <c r="C20286" s="69" t="s">
        <v>1230</v>
      </c>
      <c r="D20286" s="69" t="s">
        <v>3709</v>
      </c>
      <c r="F20286" s="26">
        <v>440.83</v>
      </c>
      <c r="G20286" s="69" t="s">
        <v>6617</v>
      </c>
    </row>
    <row r="20287" spans="1:7" ht="14.4" customHeight="1" x14ac:dyDescent="0.25">
      <c r="A20287" s="21" t="s">
        <v>2119</v>
      </c>
      <c r="B20287" s="25">
        <v>43808</v>
      </c>
      <c r="C20287" s="69" t="s">
        <v>1230</v>
      </c>
      <c r="D20287" s="69" t="s">
        <v>3709</v>
      </c>
      <c r="F20287" s="26">
        <v>2000.41</v>
      </c>
      <c r="G20287" s="69" t="s">
        <v>6617</v>
      </c>
    </row>
    <row r="20288" spans="1:7" ht="14.4" customHeight="1" x14ac:dyDescent="0.25">
      <c r="A20288" s="21" t="s">
        <v>2119</v>
      </c>
      <c r="B20288" s="1">
        <v>43808</v>
      </c>
      <c r="C20288" t="s">
        <v>6</v>
      </c>
      <c r="D20288" t="s">
        <v>7055</v>
      </c>
      <c r="E20288"/>
      <c r="F20288" s="9">
        <v>127.76</v>
      </c>
      <c r="G20288" t="s">
        <v>6600</v>
      </c>
    </row>
    <row r="20289" spans="1:7" ht="14.4" customHeight="1" x14ac:dyDescent="0.25">
      <c r="A20289" s="21" t="s">
        <v>2119</v>
      </c>
      <c r="B20289" s="1">
        <v>43808</v>
      </c>
      <c r="C20289" t="s">
        <v>1230</v>
      </c>
      <c r="D20289" t="s">
        <v>7056</v>
      </c>
      <c r="E20289"/>
      <c r="F20289" s="9">
        <v>262.48</v>
      </c>
      <c r="G20289" t="s">
        <v>6633</v>
      </c>
    </row>
    <row r="20290" spans="1:7" ht="14.4" customHeight="1" x14ac:dyDescent="0.25">
      <c r="A20290" s="21" t="s">
        <v>2119</v>
      </c>
      <c r="B20290" s="25">
        <v>43809</v>
      </c>
      <c r="C20290" s="69" t="s">
        <v>1230</v>
      </c>
      <c r="D20290" s="69" t="s">
        <v>3709</v>
      </c>
      <c r="F20290" s="26">
        <v>1029.51</v>
      </c>
      <c r="G20290" s="69" t="s">
        <v>6617</v>
      </c>
    </row>
    <row r="20291" spans="1:7" ht="14.4" customHeight="1" x14ac:dyDescent="0.25">
      <c r="A20291" s="21" t="s">
        <v>2119</v>
      </c>
      <c r="B20291" s="25">
        <v>43809</v>
      </c>
      <c r="C20291" s="69" t="s">
        <v>1230</v>
      </c>
      <c r="D20291" s="69" t="s">
        <v>3709</v>
      </c>
      <c r="F20291" s="26">
        <v>-151.27000000000001</v>
      </c>
      <c r="G20291" s="69" t="s">
        <v>6617</v>
      </c>
    </row>
    <row r="20292" spans="1:7" ht="14.4" customHeight="1" x14ac:dyDescent="0.25">
      <c r="A20292" s="21" t="s">
        <v>2119</v>
      </c>
      <c r="B20292" s="1">
        <v>43809</v>
      </c>
      <c r="C20292" t="s">
        <v>1230</v>
      </c>
      <c r="D20292" t="s">
        <v>7057</v>
      </c>
      <c r="E20292"/>
      <c r="F20292" s="9">
        <v>276.64</v>
      </c>
      <c r="G20292" t="s">
        <v>7125</v>
      </c>
    </row>
    <row r="20293" spans="1:7" ht="14.4" customHeight="1" x14ac:dyDescent="0.25">
      <c r="A20293" s="21" t="s">
        <v>2119</v>
      </c>
      <c r="B20293" s="1">
        <v>43809</v>
      </c>
      <c r="C20293">
        <v>3014551503</v>
      </c>
      <c r="D20293" t="s">
        <v>7058</v>
      </c>
      <c r="E20293"/>
      <c r="F20293" s="9">
        <v>610.64</v>
      </c>
      <c r="G20293" t="s">
        <v>7059</v>
      </c>
    </row>
    <row r="20294" spans="1:7" ht="14.4" customHeight="1" x14ac:dyDescent="0.25">
      <c r="A20294" s="21" t="s">
        <v>2119</v>
      </c>
      <c r="B20294" s="1">
        <v>43809</v>
      </c>
      <c r="C20294" t="s">
        <v>1230</v>
      </c>
      <c r="D20294" t="s">
        <v>7060</v>
      </c>
      <c r="E20294"/>
      <c r="F20294" s="9">
        <v>337.57</v>
      </c>
      <c r="G20294" t="s">
        <v>6534</v>
      </c>
    </row>
    <row r="20295" spans="1:7" ht="14.4" customHeight="1" x14ac:dyDescent="0.25">
      <c r="A20295" s="21" t="s">
        <v>2119</v>
      </c>
      <c r="B20295" s="25">
        <v>43810</v>
      </c>
      <c r="C20295" s="69" t="s">
        <v>1015</v>
      </c>
      <c r="D20295" s="69" t="s">
        <v>452</v>
      </c>
      <c r="E20295" s="26">
        <v>590</v>
      </c>
      <c r="G20295" s="69" t="s">
        <v>1029</v>
      </c>
    </row>
    <row r="20296" spans="1:7" ht="14.4" customHeight="1" x14ac:dyDescent="0.25">
      <c r="A20296" s="21" t="s">
        <v>2119</v>
      </c>
      <c r="B20296" s="25">
        <v>43810</v>
      </c>
      <c r="C20296" s="69" t="s">
        <v>1015</v>
      </c>
      <c r="D20296" s="69" t="s">
        <v>452</v>
      </c>
      <c r="E20296" s="26">
        <v>2280</v>
      </c>
      <c r="G20296" s="69" t="s">
        <v>6605</v>
      </c>
    </row>
    <row r="20297" spans="1:7" ht="14.4" customHeight="1" x14ac:dyDescent="0.25">
      <c r="A20297" s="21" t="s">
        <v>2119</v>
      </c>
      <c r="B20297" s="25">
        <v>43810</v>
      </c>
      <c r="C20297" s="69" t="s">
        <v>1230</v>
      </c>
      <c r="D20297" s="69" t="s">
        <v>3709</v>
      </c>
      <c r="F20297" s="26">
        <v>1261.22</v>
      </c>
      <c r="G20297" s="69" t="s">
        <v>6613</v>
      </c>
    </row>
    <row r="20298" spans="1:7" ht="14.4" customHeight="1" x14ac:dyDescent="0.25">
      <c r="A20298" s="21" t="s">
        <v>2119</v>
      </c>
      <c r="B20298" s="25">
        <v>43810</v>
      </c>
      <c r="C20298" s="69" t="s">
        <v>1230</v>
      </c>
      <c r="D20298" s="69" t="s">
        <v>3709</v>
      </c>
      <c r="F20298" s="26">
        <v>286.11</v>
      </c>
      <c r="G20298" s="69" t="s">
        <v>6617</v>
      </c>
    </row>
    <row r="20299" spans="1:7" ht="14.4" customHeight="1" x14ac:dyDescent="0.25">
      <c r="A20299" s="21" t="s">
        <v>2119</v>
      </c>
      <c r="B20299" s="1">
        <v>43810</v>
      </c>
      <c r="C20299" t="s">
        <v>1230</v>
      </c>
      <c r="D20299" t="s">
        <v>7061</v>
      </c>
      <c r="E20299"/>
      <c r="F20299" s="9">
        <v>852.81</v>
      </c>
      <c r="G20299" t="s">
        <v>6612</v>
      </c>
    </row>
    <row r="20300" spans="1:7" ht="14.4" customHeight="1" x14ac:dyDescent="0.25">
      <c r="A20300" s="21" t="s">
        <v>2119</v>
      </c>
      <c r="B20300" s="1">
        <v>43810</v>
      </c>
      <c r="C20300" t="s">
        <v>1230</v>
      </c>
      <c r="D20300" t="s">
        <v>7062</v>
      </c>
      <c r="E20300"/>
      <c r="F20300" s="9">
        <v>2808.95</v>
      </c>
      <c r="G20300" t="s">
        <v>6534</v>
      </c>
    </row>
    <row r="20301" spans="1:7" ht="14.4" customHeight="1" x14ac:dyDescent="0.25">
      <c r="A20301" s="21" t="s">
        <v>2119</v>
      </c>
      <c r="B20301" s="25">
        <v>43811</v>
      </c>
      <c r="C20301" s="69" t="s">
        <v>1015</v>
      </c>
      <c r="D20301" s="69" t="s">
        <v>40</v>
      </c>
      <c r="E20301" s="26">
        <v>2002</v>
      </c>
      <c r="G20301" s="69" t="s">
        <v>6534</v>
      </c>
    </row>
    <row r="20302" spans="1:7" ht="14.4" customHeight="1" x14ac:dyDescent="0.25">
      <c r="A20302" s="21" t="s">
        <v>2119</v>
      </c>
      <c r="B20302" s="25">
        <v>43811</v>
      </c>
      <c r="C20302" s="69" t="s">
        <v>1015</v>
      </c>
      <c r="D20302" s="69" t="s">
        <v>40</v>
      </c>
      <c r="E20302" s="26">
        <v>3500</v>
      </c>
      <c r="G20302" s="69" t="s">
        <v>6629</v>
      </c>
    </row>
    <row r="20303" spans="1:7" ht="14.4" customHeight="1" x14ac:dyDescent="0.25">
      <c r="A20303" s="21" t="s">
        <v>2119</v>
      </c>
      <c r="B20303" s="25">
        <v>43811</v>
      </c>
      <c r="C20303" s="69" t="s">
        <v>1015</v>
      </c>
      <c r="D20303" s="69" t="s">
        <v>255</v>
      </c>
      <c r="E20303" s="26">
        <v>3000</v>
      </c>
      <c r="G20303" s="69" t="s">
        <v>6617</v>
      </c>
    </row>
    <row r="20304" spans="1:7" ht="14.4" customHeight="1" x14ac:dyDescent="0.25">
      <c r="A20304" s="21" t="s">
        <v>2119</v>
      </c>
      <c r="B20304" s="1">
        <v>43811</v>
      </c>
      <c r="C20304" t="s">
        <v>1230</v>
      </c>
      <c r="D20304" t="s">
        <v>7063</v>
      </c>
      <c r="E20304"/>
      <c r="F20304" s="9">
        <v>-552.54</v>
      </c>
      <c r="G20304" t="s">
        <v>6534</v>
      </c>
    </row>
    <row r="20305" spans="1:7" ht="14.4" customHeight="1" x14ac:dyDescent="0.25">
      <c r="A20305" s="21" t="s">
        <v>2119</v>
      </c>
      <c r="B20305" s="1">
        <v>43811</v>
      </c>
      <c r="C20305" t="s">
        <v>6</v>
      </c>
      <c r="D20305" t="s">
        <v>7064</v>
      </c>
      <c r="E20305"/>
      <c r="F20305" s="9">
        <v>36.6</v>
      </c>
      <c r="G20305" t="s">
        <v>114</v>
      </c>
    </row>
    <row r="20306" spans="1:7" ht="14.4" customHeight="1" x14ac:dyDescent="0.25">
      <c r="A20306" s="21" t="s">
        <v>2119</v>
      </c>
      <c r="B20306" s="1">
        <v>43811</v>
      </c>
      <c r="C20306">
        <v>3014551503</v>
      </c>
      <c r="D20306" t="s">
        <v>6985</v>
      </c>
      <c r="E20306"/>
      <c r="F20306" s="9">
        <v>4975.5</v>
      </c>
      <c r="G20306" t="s">
        <v>6612</v>
      </c>
    </row>
    <row r="20307" spans="1:7" ht="14.4" customHeight="1" x14ac:dyDescent="0.25">
      <c r="A20307" s="21" t="s">
        <v>2119</v>
      </c>
      <c r="B20307" s="1">
        <v>43811</v>
      </c>
      <c r="C20307">
        <v>3014551503</v>
      </c>
      <c r="D20307" t="s">
        <v>6983</v>
      </c>
      <c r="E20307"/>
      <c r="F20307" s="9">
        <v>-3796.91</v>
      </c>
      <c r="G20307" t="s">
        <v>6534</v>
      </c>
    </row>
    <row r="20308" spans="1:7" ht="14.4" customHeight="1" x14ac:dyDescent="0.25">
      <c r="A20308" s="21" t="s">
        <v>2119</v>
      </c>
      <c r="B20308" s="1">
        <v>43811</v>
      </c>
      <c r="C20308" t="s">
        <v>6</v>
      </c>
      <c r="D20308" t="s">
        <v>7065</v>
      </c>
      <c r="E20308"/>
      <c r="F20308" s="9">
        <v>3023.53</v>
      </c>
      <c r="G20308" t="s">
        <v>6534</v>
      </c>
    </row>
    <row r="20309" spans="1:7" ht="14.4" customHeight="1" x14ac:dyDescent="0.25">
      <c r="A20309" s="21" t="s">
        <v>2119</v>
      </c>
      <c r="B20309" s="1">
        <v>43811</v>
      </c>
      <c r="C20309" t="s">
        <v>1230</v>
      </c>
      <c r="D20309" t="s">
        <v>7066</v>
      </c>
      <c r="E20309"/>
      <c r="F20309" s="9">
        <v>439.76</v>
      </c>
      <c r="G20309" t="s">
        <v>6612</v>
      </c>
    </row>
    <row r="20310" spans="1:7" ht="14.4" customHeight="1" x14ac:dyDescent="0.25">
      <c r="A20310" s="21" t="s">
        <v>2119</v>
      </c>
      <c r="B20310" s="1">
        <v>43811</v>
      </c>
      <c r="C20310">
        <v>3014551503</v>
      </c>
      <c r="D20310" t="s">
        <v>6984</v>
      </c>
      <c r="E20310"/>
      <c r="F20310" s="9">
        <v>-5256.25</v>
      </c>
      <c r="G20310" t="s">
        <v>6534</v>
      </c>
    </row>
    <row r="20311" spans="1:7" ht="14.4" customHeight="1" x14ac:dyDescent="0.25">
      <c r="A20311" s="21" t="s">
        <v>2119</v>
      </c>
      <c r="B20311" s="1">
        <v>43811</v>
      </c>
      <c r="C20311">
        <v>3014551503</v>
      </c>
      <c r="D20311" t="s">
        <v>6983</v>
      </c>
      <c r="E20311"/>
      <c r="F20311" s="9">
        <v>3416.73</v>
      </c>
      <c r="G20311" t="s">
        <v>6534</v>
      </c>
    </row>
    <row r="20312" spans="1:7" ht="14.4" customHeight="1" x14ac:dyDescent="0.25">
      <c r="A20312" s="21" t="s">
        <v>2119</v>
      </c>
      <c r="B20312" s="1">
        <v>43811</v>
      </c>
      <c r="C20312">
        <v>3014551503</v>
      </c>
      <c r="D20312" t="s">
        <v>6984</v>
      </c>
      <c r="E20312"/>
      <c r="F20312" s="9">
        <v>4993.13</v>
      </c>
      <c r="G20312" t="s">
        <v>7067</v>
      </c>
    </row>
    <row r="20313" spans="1:7" ht="14.4" customHeight="1" x14ac:dyDescent="0.25">
      <c r="A20313" s="21" t="s">
        <v>2119</v>
      </c>
      <c r="B20313" s="1">
        <v>43811</v>
      </c>
      <c r="C20313" t="s">
        <v>1230</v>
      </c>
      <c r="D20313" t="s">
        <v>7068</v>
      </c>
      <c r="E20313"/>
      <c r="F20313" s="9">
        <v>1172.3699999999999</v>
      </c>
      <c r="G20313" t="s">
        <v>7126</v>
      </c>
    </row>
    <row r="20314" spans="1:7" ht="14.4" customHeight="1" x14ac:dyDescent="0.25">
      <c r="A20314" s="21" t="s">
        <v>2119</v>
      </c>
      <c r="B20314" s="1">
        <v>43811</v>
      </c>
      <c r="C20314">
        <v>3014551503</v>
      </c>
      <c r="D20314" t="s">
        <v>6985</v>
      </c>
      <c r="E20314"/>
      <c r="F20314" s="9">
        <v>-5239.25</v>
      </c>
      <c r="G20314" t="s">
        <v>6612</v>
      </c>
    </row>
    <row r="20315" spans="1:7" ht="14.4" customHeight="1" x14ac:dyDescent="0.25">
      <c r="A20315" s="21" t="s">
        <v>2119</v>
      </c>
      <c r="B20315" s="25">
        <v>43812</v>
      </c>
      <c r="C20315" s="69" t="s">
        <v>1015</v>
      </c>
      <c r="D20315" s="69" t="s">
        <v>4455</v>
      </c>
      <c r="E20315" s="26">
        <v>3000</v>
      </c>
      <c r="G20315" s="69" t="s">
        <v>6617</v>
      </c>
    </row>
    <row r="20316" spans="1:7" ht="14.4" customHeight="1" x14ac:dyDescent="0.25">
      <c r="A20316" s="21" t="s">
        <v>2119</v>
      </c>
      <c r="B20316" s="25">
        <v>43812</v>
      </c>
      <c r="C20316" s="69" t="s">
        <v>1015</v>
      </c>
      <c r="D20316" s="69" t="s">
        <v>6630</v>
      </c>
      <c r="E20316" s="26">
        <v>1456</v>
      </c>
      <c r="G20316" s="69" t="s">
        <v>6605</v>
      </c>
    </row>
    <row r="20317" spans="1:7" ht="14.4" customHeight="1" x14ac:dyDescent="0.25">
      <c r="A20317" s="21" t="s">
        <v>2119</v>
      </c>
      <c r="B20317" s="25">
        <v>43812</v>
      </c>
      <c r="C20317" s="69" t="s">
        <v>1230</v>
      </c>
      <c r="D20317" s="69" t="s">
        <v>3709</v>
      </c>
      <c r="F20317" s="26">
        <v>526.35</v>
      </c>
      <c r="G20317" s="69" t="s">
        <v>6617</v>
      </c>
    </row>
    <row r="20318" spans="1:7" ht="14.4" customHeight="1" x14ac:dyDescent="0.25">
      <c r="A20318" s="21" t="s">
        <v>2119</v>
      </c>
      <c r="B20318" s="1">
        <v>43812</v>
      </c>
      <c r="C20318" t="s">
        <v>1230</v>
      </c>
      <c r="D20318" t="s">
        <v>7069</v>
      </c>
      <c r="E20318"/>
      <c r="F20318" s="9">
        <v>353.41</v>
      </c>
      <c r="G20318" t="s">
        <v>6534</v>
      </c>
    </row>
    <row r="20319" spans="1:7" ht="14.4" customHeight="1" x14ac:dyDescent="0.25">
      <c r="A20319" s="21" t="s">
        <v>2119</v>
      </c>
      <c r="B20319" s="1">
        <v>43812</v>
      </c>
      <c r="C20319" t="s">
        <v>6</v>
      </c>
      <c r="D20319" t="s">
        <v>7070</v>
      </c>
      <c r="E20319"/>
      <c r="F20319" s="9">
        <v>2942.19</v>
      </c>
      <c r="G20319" t="s">
        <v>7071</v>
      </c>
    </row>
    <row r="20320" spans="1:7" ht="14.4" customHeight="1" x14ac:dyDescent="0.25">
      <c r="A20320" s="21" t="s">
        <v>2119</v>
      </c>
      <c r="B20320" s="1">
        <v>43812</v>
      </c>
      <c r="C20320" t="s">
        <v>6</v>
      </c>
      <c r="D20320" t="s">
        <v>7072</v>
      </c>
      <c r="E20320"/>
      <c r="F20320" s="9">
        <v>212.27</v>
      </c>
      <c r="G20320" t="s">
        <v>1029</v>
      </c>
    </row>
    <row r="20321" spans="1:7" ht="14.4" customHeight="1" x14ac:dyDescent="0.25">
      <c r="A20321" s="21" t="s">
        <v>2119</v>
      </c>
      <c r="B20321" s="25">
        <v>43813</v>
      </c>
      <c r="C20321" s="69" t="s">
        <v>1230</v>
      </c>
      <c r="D20321" s="69" t="s">
        <v>3709</v>
      </c>
      <c r="F20321" s="26">
        <v>510.48</v>
      </c>
      <c r="G20321" s="69" t="s">
        <v>6633</v>
      </c>
    </row>
    <row r="20322" spans="1:7" ht="14.4" customHeight="1" x14ac:dyDescent="0.25">
      <c r="A20322" s="21" t="s">
        <v>2119</v>
      </c>
      <c r="B20322" s="1">
        <v>43813</v>
      </c>
      <c r="C20322" t="s">
        <v>1230</v>
      </c>
      <c r="D20322" t="s">
        <v>7073</v>
      </c>
      <c r="E20322"/>
      <c r="F20322" s="9">
        <v>1012.67</v>
      </c>
      <c r="G20322" t="s">
        <v>6612</v>
      </c>
    </row>
    <row r="20323" spans="1:7" ht="14.4" customHeight="1" x14ac:dyDescent="0.25">
      <c r="A20323" s="21" t="s">
        <v>2119</v>
      </c>
      <c r="B20323" s="1">
        <v>43813</v>
      </c>
      <c r="C20323" t="s">
        <v>1230</v>
      </c>
      <c r="D20323" t="s">
        <v>7074</v>
      </c>
      <c r="E20323"/>
      <c r="F20323" s="9">
        <v>885.7</v>
      </c>
      <c r="G20323" t="s">
        <v>6534</v>
      </c>
    </row>
    <row r="20324" spans="1:7" ht="14.4" customHeight="1" x14ac:dyDescent="0.25">
      <c r="A20324" s="21" t="s">
        <v>2119</v>
      </c>
      <c r="B20324" s="1">
        <v>43813</v>
      </c>
      <c r="C20324" t="s">
        <v>1230</v>
      </c>
      <c r="D20324" t="s">
        <v>7075</v>
      </c>
      <c r="E20324"/>
      <c r="F20324" s="9">
        <v>164.15</v>
      </c>
      <c r="G20324" t="s">
        <v>6534</v>
      </c>
    </row>
    <row r="20325" spans="1:7" ht="14.4" customHeight="1" x14ac:dyDescent="0.25">
      <c r="A20325" s="21" t="s">
        <v>2119</v>
      </c>
      <c r="B20325" s="25">
        <v>43815</v>
      </c>
      <c r="C20325" s="69" t="s">
        <v>1015</v>
      </c>
      <c r="D20325" s="69" t="s">
        <v>6631</v>
      </c>
      <c r="E20325" s="26">
        <v>15000</v>
      </c>
      <c r="G20325" s="69" t="s">
        <v>136</v>
      </c>
    </row>
    <row r="20326" spans="1:7" ht="14.4" customHeight="1" x14ac:dyDescent="0.25">
      <c r="A20326" s="21" t="s">
        <v>2119</v>
      </c>
      <c r="B20326" s="25">
        <v>43815</v>
      </c>
      <c r="C20326" s="69" t="s">
        <v>1015</v>
      </c>
      <c r="D20326" s="69" t="s">
        <v>3707</v>
      </c>
      <c r="E20326" s="26">
        <v>1700</v>
      </c>
      <c r="G20326" s="69" t="s">
        <v>2734</v>
      </c>
    </row>
    <row r="20327" spans="1:7" ht="14.4" customHeight="1" x14ac:dyDescent="0.25">
      <c r="A20327" s="21" t="s">
        <v>2119</v>
      </c>
      <c r="B20327" s="25">
        <v>43815</v>
      </c>
      <c r="C20327" s="69" t="s">
        <v>1015</v>
      </c>
      <c r="D20327" s="69" t="s">
        <v>3707</v>
      </c>
      <c r="E20327" s="26">
        <v>1700</v>
      </c>
      <c r="G20327" s="69" t="s">
        <v>2734</v>
      </c>
    </row>
    <row r="20328" spans="1:7" ht="14.4" customHeight="1" x14ac:dyDescent="0.25">
      <c r="A20328" s="21" t="s">
        <v>2119</v>
      </c>
      <c r="B20328" s="25">
        <v>43815</v>
      </c>
      <c r="C20328" s="69" t="s">
        <v>1015</v>
      </c>
      <c r="D20328" s="69" t="s">
        <v>40</v>
      </c>
      <c r="E20328" s="26">
        <v>7520</v>
      </c>
      <c r="G20328" s="69" t="s">
        <v>6617</v>
      </c>
    </row>
    <row r="20329" spans="1:7" ht="14.4" customHeight="1" x14ac:dyDescent="0.25">
      <c r="A20329" s="21" t="s">
        <v>2119</v>
      </c>
      <c r="B20329" s="25">
        <v>43815</v>
      </c>
      <c r="C20329" s="69" t="s">
        <v>1015</v>
      </c>
      <c r="D20329" s="69" t="s">
        <v>1419</v>
      </c>
      <c r="E20329" s="26">
        <v>5500</v>
      </c>
      <c r="G20329" s="69" t="s">
        <v>6612</v>
      </c>
    </row>
    <row r="20330" spans="1:7" ht="14.4" customHeight="1" x14ac:dyDescent="0.25">
      <c r="A20330" s="21" t="s">
        <v>2119</v>
      </c>
      <c r="B20330" s="25">
        <v>43815</v>
      </c>
      <c r="C20330" s="69" t="s">
        <v>1015</v>
      </c>
      <c r="D20330" s="69" t="s">
        <v>40</v>
      </c>
      <c r="E20330" s="26">
        <v>250</v>
      </c>
      <c r="G20330" s="69" t="s">
        <v>6605</v>
      </c>
    </row>
    <row r="20331" spans="1:7" ht="14.4" customHeight="1" x14ac:dyDescent="0.25">
      <c r="A20331" s="21" t="s">
        <v>2119</v>
      </c>
      <c r="B20331" s="25">
        <v>43815</v>
      </c>
      <c r="C20331" s="69" t="s">
        <v>1015</v>
      </c>
      <c r="D20331" s="69" t="s">
        <v>40</v>
      </c>
      <c r="E20331" s="26">
        <v>150</v>
      </c>
      <c r="G20331" s="69" t="s">
        <v>6508</v>
      </c>
    </row>
    <row r="20332" spans="1:7" ht="14.4" customHeight="1" x14ac:dyDescent="0.25">
      <c r="A20332" s="21" t="s">
        <v>2119</v>
      </c>
      <c r="B20332" s="25">
        <v>43815</v>
      </c>
      <c r="C20332" s="69" t="s">
        <v>1015</v>
      </c>
      <c r="D20332" s="69" t="s">
        <v>40</v>
      </c>
      <c r="E20332" s="26">
        <v>3040</v>
      </c>
      <c r="G20332" s="69" t="s">
        <v>6534</v>
      </c>
    </row>
    <row r="20333" spans="1:7" ht="14.4" customHeight="1" x14ac:dyDescent="0.25">
      <c r="A20333" s="21" t="s">
        <v>2119</v>
      </c>
      <c r="B20333" s="25">
        <v>43815</v>
      </c>
      <c r="C20333" s="69" t="s">
        <v>1015</v>
      </c>
      <c r="D20333" s="69" t="s">
        <v>40</v>
      </c>
      <c r="E20333" s="26">
        <v>415</v>
      </c>
      <c r="G20333" s="69" t="s">
        <v>1029</v>
      </c>
    </row>
    <row r="20334" spans="1:7" ht="14.4" customHeight="1" x14ac:dyDescent="0.25">
      <c r="A20334" s="21" t="s">
        <v>2119</v>
      </c>
      <c r="B20334" s="25">
        <v>43815</v>
      </c>
      <c r="C20334" s="69" t="s">
        <v>1230</v>
      </c>
      <c r="D20334" s="69" t="s">
        <v>3709</v>
      </c>
      <c r="F20334" s="26">
        <v>102.5</v>
      </c>
      <c r="G20334" s="69" t="s">
        <v>6633</v>
      </c>
    </row>
    <row r="20335" spans="1:7" ht="14.4" customHeight="1" x14ac:dyDescent="0.25">
      <c r="A20335" s="21" t="s">
        <v>2119</v>
      </c>
      <c r="B20335" s="1">
        <v>43815</v>
      </c>
      <c r="C20335" t="s">
        <v>1230</v>
      </c>
      <c r="D20335" t="s">
        <v>7076</v>
      </c>
      <c r="E20335"/>
      <c r="F20335" s="9">
        <v>617.44000000000005</v>
      </c>
      <c r="G20335" t="s">
        <v>2734</v>
      </c>
    </row>
    <row r="20336" spans="1:7" ht="14.4" customHeight="1" x14ac:dyDescent="0.25">
      <c r="A20336" s="21" t="s">
        <v>2119</v>
      </c>
      <c r="B20336" s="1">
        <v>43815</v>
      </c>
      <c r="C20336">
        <v>3014551503</v>
      </c>
      <c r="D20336"/>
      <c r="E20336"/>
      <c r="F20336" s="9">
        <v>137.72</v>
      </c>
      <c r="G20336" t="s">
        <v>1238</v>
      </c>
    </row>
    <row r="20337" spans="1:7" ht="14.4" customHeight="1" x14ac:dyDescent="0.25">
      <c r="A20337" s="21" t="s">
        <v>2119</v>
      </c>
      <c r="B20337" s="1">
        <v>43815</v>
      </c>
      <c r="C20337" t="s">
        <v>1230</v>
      </c>
      <c r="D20337" t="s">
        <v>7077</v>
      </c>
      <c r="E20337"/>
      <c r="F20337" s="9">
        <v>730.32</v>
      </c>
      <c r="G20337" t="s">
        <v>6534</v>
      </c>
    </row>
    <row r="20338" spans="1:7" ht="14.4" customHeight="1" x14ac:dyDescent="0.25">
      <c r="A20338" s="21" t="s">
        <v>2119</v>
      </c>
      <c r="B20338" s="1">
        <v>43815</v>
      </c>
      <c r="C20338" t="s">
        <v>1230</v>
      </c>
      <c r="D20338" t="s">
        <v>7078</v>
      </c>
      <c r="E20338"/>
      <c r="F20338" s="9">
        <v>766.34</v>
      </c>
      <c r="G20338" t="s">
        <v>7071</v>
      </c>
    </row>
    <row r="20339" spans="1:7" ht="14.4" customHeight="1" x14ac:dyDescent="0.25">
      <c r="A20339" s="21" t="s">
        <v>2119</v>
      </c>
      <c r="B20339" s="1">
        <v>43815</v>
      </c>
      <c r="C20339" t="s">
        <v>1230</v>
      </c>
      <c r="D20339" t="s">
        <v>7079</v>
      </c>
      <c r="E20339"/>
      <c r="F20339" s="9">
        <v>1228.3499999999999</v>
      </c>
      <c r="G20339" t="s">
        <v>6633</v>
      </c>
    </row>
    <row r="20340" spans="1:7" ht="14.4" customHeight="1" x14ac:dyDescent="0.25">
      <c r="A20340" s="21" t="s">
        <v>2119</v>
      </c>
      <c r="B20340" s="25">
        <v>43816</v>
      </c>
      <c r="C20340" s="69" t="s">
        <v>1015</v>
      </c>
      <c r="D20340" s="69" t="s">
        <v>1216</v>
      </c>
      <c r="E20340" s="26">
        <v>1300</v>
      </c>
      <c r="G20340" s="69" t="s">
        <v>2734</v>
      </c>
    </row>
    <row r="20341" spans="1:7" ht="14.4" customHeight="1" x14ac:dyDescent="0.25">
      <c r="A20341" s="21" t="s">
        <v>2119</v>
      </c>
      <c r="B20341" s="25">
        <v>43816</v>
      </c>
      <c r="C20341" s="69" t="s">
        <v>1015</v>
      </c>
      <c r="D20341" s="69" t="s">
        <v>4455</v>
      </c>
      <c r="E20341" s="26">
        <v>5000</v>
      </c>
      <c r="G20341" s="69" t="s">
        <v>6617</v>
      </c>
    </row>
    <row r="20342" spans="1:7" ht="14.4" customHeight="1" x14ac:dyDescent="0.25">
      <c r="A20342" s="21" t="s">
        <v>2119</v>
      </c>
      <c r="B20342" s="25">
        <v>43816</v>
      </c>
      <c r="C20342" s="69" t="s">
        <v>1015</v>
      </c>
      <c r="D20342" s="69" t="s">
        <v>6586</v>
      </c>
      <c r="E20342" s="71">
        <v>640</v>
      </c>
      <c r="G20342" s="69" t="s">
        <v>6617</v>
      </c>
    </row>
    <row r="20343" spans="1:7" ht="14.4" customHeight="1" x14ac:dyDescent="0.25">
      <c r="A20343" s="21" t="s">
        <v>2119</v>
      </c>
      <c r="B20343" s="25">
        <v>43816</v>
      </c>
      <c r="C20343" s="69" t="s">
        <v>1015</v>
      </c>
      <c r="D20343" s="69" t="s">
        <v>6586</v>
      </c>
      <c r="E20343" s="26">
        <v>1760</v>
      </c>
      <c r="G20343" s="69" t="s">
        <v>6612</v>
      </c>
    </row>
    <row r="20344" spans="1:7" x14ac:dyDescent="0.25">
      <c r="A20344" s="21" t="s">
        <v>2119</v>
      </c>
      <c r="B20344" s="25">
        <v>43816</v>
      </c>
      <c r="C20344" s="69" t="s">
        <v>1015</v>
      </c>
      <c r="D20344" s="69" t="s">
        <v>6586</v>
      </c>
      <c r="E20344" s="26">
        <v>1200</v>
      </c>
      <c r="G20344" s="69" t="s">
        <v>6613</v>
      </c>
    </row>
    <row r="20345" spans="1:7" x14ac:dyDescent="0.25">
      <c r="A20345" s="21" t="s">
        <v>2119</v>
      </c>
      <c r="B20345" s="25">
        <v>43816</v>
      </c>
      <c r="C20345" s="69" t="s">
        <v>1015</v>
      </c>
      <c r="D20345" s="69" t="s">
        <v>4455</v>
      </c>
      <c r="E20345" s="26">
        <v>3000</v>
      </c>
      <c r="G20345" s="69" t="s">
        <v>6534</v>
      </c>
    </row>
    <row r="20346" spans="1:7" x14ac:dyDescent="0.25">
      <c r="A20346" s="21" t="s">
        <v>2119</v>
      </c>
      <c r="B20346" s="25">
        <v>43816</v>
      </c>
      <c r="C20346" s="69" t="s">
        <v>1015</v>
      </c>
      <c r="D20346" s="69" t="s">
        <v>6586</v>
      </c>
      <c r="E20346" s="26">
        <v>400</v>
      </c>
      <c r="G20346" s="69" t="s">
        <v>6617</v>
      </c>
    </row>
    <row r="20347" spans="1:7" x14ac:dyDescent="0.25">
      <c r="A20347" s="21" t="s">
        <v>2119</v>
      </c>
      <c r="B20347" s="25">
        <v>43816</v>
      </c>
      <c r="C20347" s="69" t="s">
        <v>1015</v>
      </c>
      <c r="D20347" s="69" t="s">
        <v>6586</v>
      </c>
      <c r="E20347" s="26">
        <v>400</v>
      </c>
      <c r="G20347" s="69" t="s">
        <v>6612</v>
      </c>
    </row>
    <row r="20348" spans="1:7" x14ac:dyDescent="0.25">
      <c r="A20348" s="21" t="s">
        <v>2119</v>
      </c>
      <c r="B20348" s="25">
        <v>43816</v>
      </c>
      <c r="C20348" s="69" t="s">
        <v>1015</v>
      </c>
      <c r="D20348" s="69" t="s">
        <v>6586</v>
      </c>
      <c r="E20348" s="26">
        <v>400</v>
      </c>
      <c r="G20348" s="69" t="s">
        <v>6613</v>
      </c>
    </row>
    <row r="20349" spans="1:7" x14ac:dyDescent="0.25">
      <c r="A20349" s="21" t="s">
        <v>2119</v>
      </c>
      <c r="B20349" s="25">
        <v>43816</v>
      </c>
      <c r="C20349" s="69" t="s">
        <v>1015</v>
      </c>
      <c r="D20349" s="69" t="s">
        <v>6618</v>
      </c>
      <c r="E20349" s="26">
        <v>10000</v>
      </c>
      <c r="G20349" s="69" t="s">
        <v>6614</v>
      </c>
    </row>
    <row r="20350" spans="1:7" x14ac:dyDescent="0.25">
      <c r="A20350" s="21" t="s">
        <v>2119</v>
      </c>
      <c r="B20350" s="1">
        <v>43816</v>
      </c>
      <c r="C20350" t="s">
        <v>1230</v>
      </c>
      <c r="D20350" t="s">
        <v>7080</v>
      </c>
      <c r="E20350"/>
      <c r="F20350" s="9">
        <v>84.58</v>
      </c>
      <c r="G20350" t="s">
        <v>6633</v>
      </c>
    </row>
    <row r="20351" spans="1:7" x14ac:dyDescent="0.25">
      <c r="A20351" s="21" t="s">
        <v>2119</v>
      </c>
      <c r="B20351" s="1">
        <v>43816</v>
      </c>
      <c r="C20351" t="s">
        <v>1230</v>
      </c>
      <c r="D20351" t="s">
        <v>7081</v>
      </c>
      <c r="E20351"/>
      <c r="F20351" s="9">
        <v>6733.18</v>
      </c>
      <c r="G20351" t="s">
        <v>6534</v>
      </c>
    </row>
    <row r="20352" spans="1:7" x14ac:dyDescent="0.25">
      <c r="A20352" s="21" t="s">
        <v>2119</v>
      </c>
      <c r="B20352" s="1">
        <v>43816</v>
      </c>
      <c r="C20352" t="s">
        <v>1230</v>
      </c>
      <c r="D20352" t="s">
        <v>7082</v>
      </c>
      <c r="E20352"/>
      <c r="F20352" s="9">
        <v>2906.86</v>
      </c>
      <c r="G20352" t="s">
        <v>6969</v>
      </c>
    </row>
    <row r="20353" spans="1:7" x14ac:dyDescent="0.25">
      <c r="A20353" s="21" t="s">
        <v>2119</v>
      </c>
      <c r="B20353" s="1">
        <v>43816</v>
      </c>
      <c r="C20353" t="s">
        <v>1230</v>
      </c>
      <c r="D20353" t="s">
        <v>7083</v>
      </c>
      <c r="E20353"/>
      <c r="F20353" s="9">
        <v>568.96</v>
      </c>
      <c r="G20353" t="s">
        <v>7071</v>
      </c>
    </row>
    <row r="20354" spans="1:7" x14ac:dyDescent="0.25">
      <c r="A20354" s="21" t="s">
        <v>2119</v>
      </c>
      <c r="B20354" s="25">
        <v>43817</v>
      </c>
      <c r="C20354" s="69" t="s">
        <v>1015</v>
      </c>
      <c r="D20354" s="69" t="s">
        <v>553</v>
      </c>
      <c r="E20354" s="26">
        <v>2455</v>
      </c>
      <c r="G20354" s="69" t="s">
        <v>6632</v>
      </c>
    </row>
    <row r="20355" spans="1:7" x14ac:dyDescent="0.25">
      <c r="A20355" s="21" t="s">
        <v>2119</v>
      </c>
      <c r="B20355" s="25">
        <v>43817</v>
      </c>
      <c r="C20355" s="69" t="s">
        <v>1015</v>
      </c>
      <c r="D20355" s="69" t="s">
        <v>553</v>
      </c>
      <c r="E20355" s="26">
        <v>1619</v>
      </c>
      <c r="G20355" s="69" t="s">
        <v>6633</v>
      </c>
    </row>
    <row r="20356" spans="1:7" x14ac:dyDescent="0.25">
      <c r="A20356" s="21" t="s">
        <v>2119</v>
      </c>
      <c r="B20356" s="25">
        <v>43817</v>
      </c>
      <c r="C20356" s="69" t="s">
        <v>1230</v>
      </c>
      <c r="D20356" s="69" t="s">
        <v>1112</v>
      </c>
      <c r="F20356" s="26">
        <v>1248.54</v>
      </c>
      <c r="G20356" s="69" t="s">
        <v>6613</v>
      </c>
    </row>
    <row r="20357" spans="1:7" x14ac:dyDescent="0.25">
      <c r="A20357" s="21" t="s">
        <v>2119</v>
      </c>
      <c r="B20357" s="1">
        <v>43817</v>
      </c>
      <c r="C20357" t="s">
        <v>1230</v>
      </c>
      <c r="D20357" t="s">
        <v>7084</v>
      </c>
      <c r="E20357"/>
      <c r="F20357" s="9">
        <v>1738.68</v>
      </c>
      <c r="G20357" t="s">
        <v>6633</v>
      </c>
    </row>
    <row r="20358" spans="1:7" x14ac:dyDescent="0.25">
      <c r="A20358" s="21" t="s">
        <v>2119</v>
      </c>
      <c r="B20358" s="1">
        <v>43817</v>
      </c>
      <c r="C20358">
        <v>3014551503</v>
      </c>
      <c r="D20358" t="s">
        <v>7085</v>
      </c>
      <c r="E20358"/>
      <c r="F20358" s="9">
        <v>74.12</v>
      </c>
      <c r="G20358" t="s">
        <v>7086</v>
      </c>
    </row>
    <row r="20359" spans="1:7" x14ac:dyDescent="0.25">
      <c r="A20359" s="21" t="s">
        <v>2119</v>
      </c>
      <c r="B20359" s="1">
        <v>43817</v>
      </c>
      <c r="C20359" t="s">
        <v>1230</v>
      </c>
      <c r="D20359" t="s">
        <v>7087</v>
      </c>
      <c r="E20359"/>
      <c r="F20359" s="9">
        <v>19.059999999999999</v>
      </c>
      <c r="G20359" t="s">
        <v>7086</v>
      </c>
    </row>
    <row r="20360" spans="1:7" x14ac:dyDescent="0.25">
      <c r="A20360" s="21" t="s">
        <v>2119</v>
      </c>
      <c r="B20360" s="25">
        <v>43818</v>
      </c>
      <c r="C20360" s="69" t="s">
        <v>1015</v>
      </c>
      <c r="D20360" s="69" t="s">
        <v>6586</v>
      </c>
      <c r="E20360" s="26">
        <v>1650</v>
      </c>
      <c r="G20360" s="69" t="s">
        <v>2734</v>
      </c>
    </row>
    <row r="20361" spans="1:7" x14ac:dyDescent="0.25">
      <c r="A20361" s="21" t="s">
        <v>2119</v>
      </c>
      <c r="B20361" s="25">
        <v>43818</v>
      </c>
      <c r="C20361" s="69" t="s">
        <v>1015</v>
      </c>
      <c r="D20361" s="69" t="s">
        <v>1505</v>
      </c>
      <c r="E20361" s="26">
        <v>545.6</v>
      </c>
      <c r="G20361" s="69" t="s">
        <v>6617</v>
      </c>
    </row>
    <row r="20362" spans="1:7" x14ac:dyDescent="0.25">
      <c r="A20362" s="21" t="s">
        <v>2119</v>
      </c>
      <c r="B20362" s="25">
        <v>43818</v>
      </c>
      <c r="C20362" s="69" t="s">
        <v>1015</v>
      </c>
      <c r="D20362" s="69" t="s">
        <v>1505</v>
      </c>
      <c r="E20362" s="26">
        <v>545.6</v>
      </c>
      <c r="G20362" s="69" t="s">
        <v>6612</v>
      </c>
    </row>
    <row r="20363" spans="1:7" x14ac:dyDescent="0.25">
      <c r="A20363" s="21" t="s">
        <v>2119</v>
      </c>
      <c r="B20363" s="25">
        <v>43818</v>
      </c>
      <c r="C20363" s="69" t="s">
        <v>1015</v>
      </c>
      <c r="D20363" s="69" t="s">
        <v>1505</v>
      </c>
      <c r="E20363" s="26">
        <v>545.6</v>
      </c>
      <c r="G20363" s="69" t="s">
        <v>6613</v>
      </c>
    </row>
    <row r="20364" spans="1:7" x14ac:dyDescent="0.25">
      <c r="A20364" s="21" t="s">
        <v>2119</v>
      </c>
      <c r="B20364" s="25">
        <v>43818</v>
      </c>
      <c r="C20364" s="69" t="s">
        <v>1015</v>
      </c>
      <c r="D20364" s="69" t="s">
        <v>937</v>
      </c>
      <c r="E20364" s="26">
        <v>400</v>
      </c>
      <c r="G20364" s="69" t="s">
        <v>6600</v>
      </c>
    </row>
    <row r="20365" spans="1:7" x14ac:dyDescent="0.25">
      <c r="A20365" s="21" t="s">
        <v>2119</v>
      </c>
      <c r="B20365" s="25">
        <v>43818</v>
      </c>
      <c r="C20365" s="69" t="s">
        <v>1015</v>
      </c>
      <c r="D20365" s="69" t="s">
        <v>937</v>
      </c>
      <c r="E20365" s="26">
        <v>200</v>
      </c>
      <c r="G20365" s="69" t="s">
        <v>6605</v>
      </c>
    </row>
    <row r="20366" spans="1:7" x14ac:dyDescent="0.25">
      <c r="A20366" s="21" t="s">
        <v>2119</v>
      </c>
      <c r="B20366" s="25">
        <v>43818</v>
      </c>
      <c r="C20366" s="69" t="s">
        <v>1015</v>
      </c>
      <c r="D20366" s="69" t="s">
        <v>937</v>
      </c>
      <c r="E20366" s="26">
        <v>150</v>
      </c>
      <c r="G20366" s="69" t="s">
        <v>6596</v>
      </c>
    </row>
    <row r="20367" spans="1:7" x14ac:dyDescent="0.25">
      <c r="A20367" s="21" t="s">
        <v>2119</v>
      </c>
      <c r="B20367" s="25">
        <v>43818</v>
      </c>
      <c r="C20367" s="69" t="s">
        <v>1015</v>
      </c>
      <c r="D20367" s="69" t="s">
        <v>937</v>
      </c>
      <c r="E20367" s="26">
        <v>200</v>
      </c>
      <c r="G20367" s="69" t="s">
        <v>6361</v>
      </c>
    </row>
    <row r="20368" spans="1:7" x14ac:dyDescent="0.25">
      <c r="A20368" s="21" t="s">
        <v>2119</v>
      </c>
      <c r="B20368" s="25">
        <v>43818</v>
      </c>
      <c r="C20368" s="69" t="s">
        <v>1230</v>
      </c>
      <c r="D20368" s="69" t="s">
        <v>3709</v>
      </c>
      <c r="F20368" s="26">
        <v>333.67</v>
      </c>
      <c r="G20368" s="69" t="s">
        <v>6617</v>
      </c>
    </row>
    <row r="20369" spans="1:7" x14ac:dyDescent="0.25">
      <c r="A20369" s="21" t="s">
        <v>2119</v>
      </c>
      <c r="B20369" s="25">
        <v>43818</v>
      </c>
      <c r="C20369" s="69" t="s">
        <v>1230</v>
      </c>
      <c r="D20369" s="69" t="s">
        <v>3709</v>
      </c>
      <c r="F20369" s="26">
        <v>141.04</v>
      </c>
      <c r="G20369" s="69" t="s">
        <v>6613</v>
      </c>
    </row>
    <row r="20370" spans="1:7" x14ac:dyDescent="0.25">
      <c r="A20370" s="21" t="s">
        <v>2119</v>
      </c>
      <c r="B20370" s="1">
        <v>43818</v>
      </c>
      <c r="C20370">
        <v>3014551503</v>
      </c>
      <c r="D20370" t="s">
        <v>7070</v>
      </c>
      <c r="E20370"/>
      <c r="F20370" s="9">
        <v>2773.23</v>
      </c>
      <c r="G20370" t="s">
        <v>7071</v>
      </c>
    </row>
    <row r="20371" spans="1:7" x14ac:dyDescent="0.25">
      <c r="A20371" s="21" t="s">
        <v>2119</v>
      </c>
      <c r="B20371" s="1">
        <v>43818</v>
      </c>
      <c r="C20371" t="s">
        <v>1230</v>
      </c>
      <c r="D20371" t="s">
        <v>7088</v>
      </c>
      <c r="E20371"/>
      <c r="F20371" s="9">
        <v>1397.1</v>
      </c>
      <c r="G20371" t="s">
        <v>6633</v>
      </c>
    </row>
    <row r="20372" spans="1:7" x14ac:dyDescent="0.25">
      <c r="A20372" s="21" t="s">
        <v>2119</v>
      </c>
      <c r="B20372" s="1">
        <v>43818</v>
      </c>
      <c r="C20372" t="s">
        <v>6</v>
      </c>
      <c r="D20372" t="s">
        <v>7070</v>
      </c>
      <c r="E20372"/>
      <c r="F20372" s="9">
        <v>-2942.19</v>
      </c>
      <c r="G20372" t="s">
        <v>7071</v>
      </c>
    </row>
    <row r="20373" spans="1:7" x14ac:dyDescent="0.25">
      <c r="A20373" s="21" t="s">
        <v>2119</v>
      </c>
      <c r="B20373" s="1">
        <v>43818</v>
      </c>
      <c r="C20373" t="s">
        <v>1230</v>
      </c>
      <c r="D20373" t="s">
        <v>7089</v>
      </c>
      <c r="E20373"/>
      <c r="F20373" s="9">
        <v>186.66</v>
      </c>
      <c r="G20373" t="s">
        <v>6605</v>
      </c>
    </row>
    <row r="20374" spans="1:7" x14ac:dyDescent="0.25">
      <c r="A20374" s="21" t="s">
        <v>2119</v>
      </c>
      <c r="B20374" s="1">
        <v>43818</v>
      </c>
      <c r="C20374" t="s">
        <v>1230</v>
      </c>
      <c r="D20374" t="s">
        <v>7090</v>
      </c>
      <c r="E20374"/>
      <c r="F20374" s="9">
        <v>29.42</v>
      </c>
      <c r="G20374" t="s">
        <v>7091</v>
      </c>
    </row>
    <row r="20375" spans="1:7" x14ac:dyDescent="0.25">
      <c r="A20375" s="21" t="s">
        <v>2119</v>
      </c>
      <c r="B20375" s="1">
        <v>43818</v>
      </c>
      <c r="C20375" t="s">
        <v>1230</v>
      </c>
      <c r="D20375" t="s">
        <v>7092</v>
      </c>
      <c r="E20375"/>
      <c r="F20375" s="9">
        <v>461.92</v>
      </c>
      <c r="G20375" t="s">
        <v>7071</v>
      </c>
    </row>
    <row r="20376" spans="1:7" x14ac:dyDescent="0.25">
      <c r="A20376" s="21" t="s">
        <v>2119</v>
      </c>
      <c r="B20376" s="1">
        <v>43818</v>
      </c>
      <c r="C20376" t="s">
        <v>1230</v>
      </c>
      <c r="D20376" t="s">
        <v>7093</v>
      </c>
      <c r="E20376"/>
      <c r="F20376" s="9">
        <v>201.21</v>
      </c>
      <c r="G20376" t="s">
        <v>6534</v>
      </c>
    </row>
    <row r="20377" spans="1:7" x14ac:dyDescent="0.25">
      <c r="A20377" s="21" t="s">
        <v>2119</v>
      </c>
      <c r="B20377" s="1">
        <v>43818</v>
      </c>
      <c r="C20377" t="s">
        <v>1230</v>
      </c>
      <c r="D20377" t="s">
        <v>7094</v>
      </c>
      <c r="E20377"/>
      <c r="F20377" s="9">
        <v>533.6</v>
      </c>
      <c r="G20377" t="s">
        <v>6633</v>
      </c>
    </row>
    <row r="20378" spans="1:7" x14ac:dyDescent="0.25">
      <c r="A20378" s="21" t="s">
        <v>2119</v>
      </c>
      <c r="B20378" s="1">
        <v>43818</v>
      </c>
      <c r="C20378">
        <v>3014551503</v>
      </c>
      <c r="D20378" t="s">
        <v>7065</v>
      </c>
      <c r="E20378"/>
      <c r="F20378" s="9">
        <v>2872.23</v>
      </c>
      <c r="G20378" t="s">
        <v>6534</v>
      </c>
    </row>
    <row r="20379" spans="1:7" x14ac:dyDescent="0.25">
      <c r="A20379" s="21" t="s">
        <v>2119</v>
      </c>
      <c r="B20379" s="1">
        <v>43818</v>
      </c>
      <c r="C20379" t="s">
        <v>6</v>
      </c>
      <c r="D20379" t="s">
        <v>7065</v>
      </c>
      <c r="E20379"/>
      <c r="F20379" s="9">
        <v>-3023.53</v>
      </c>
      <c r="G20379" t="s">
        <v>6534</v>
      </c>
    </row>
    <row r="20380" spans="1:7" x14ac:dyDescent="0.25">
      <c r="A20380" s="21" t="s">
        <v>2119</v>
      </c>
      <c r="B20380" s="25">
        <v>43819</v>
      </c>
      <c r="C20380" s="69" t="s">
        <v>1015</v>
      </c>
      <c r="D20380" s="69" t="s">
        <v>6618</v>
      </c>
      <c r="E20380" s="26">
        <v>5000</v>
      </c>
      <c r="G20380" s="69" t="s">
        <v>6614</v>
      </c>
    </row>
    <row r="20381" spans="1:7" x14ac:dyDescent="0.25">
      <c r="A20381" s="21" t="s">
        <v>2119</v>
      </c>
      <c r="B20381" s="25">
        <v>43819</v>
      </c>
      <c r="C20381" s="69" t="s">
        <v>1015</v>
      </c>
      <c r="D20381" s="69" t="s">
        <v>255</v>
      </c>
      <c r="E20381" s="26">
        <v>2000</v>
      </c>
      <c r="G20381" s="69" t="s">
        <v>6617</v>
      </c>
    </row>
    <row r="20382" spans="1:7" x14ac:dyDescent="0.25">
      <c r="A20382" s="21" t="s">
        <v>2119</v>
      </c>
      <c r="B20382" s="25">
        <v>43819</v>
      </c>
      <c r="C20382" s="69" t="s">
        <v>1015</v>
      </c>
      <c r="D20382" s="69" t="s">
        <v>255</v>
      </c>
      <c r="E20382" s="26">
        <v>1000</v>
      </c>
      <c r="G20382" s="69" t="s">
        <v>6612</v>
      </c>
    </row>
    <row r="20383" spans="1:7" x14ac:dyDescent="0.25">
      <c r="A20383" s="21" t="s">
        <v>2119</v>
      </c>
      <c r="B20383" s="1">
        <v>43819</v>
      </c>
      <c r="C20383" t="s">
        <v>1230</v>
      </c>
      <c r="D20383" t="s">
        <v>7095</v>
      </c>
      <c r="E20383"/>
      <c r="F20383" s="9">
        <v>984.44</v>
      </c>
      <c r="G20383" t="s">
        <v>6612</v>
      </c>
    </row>
    <row r="20384" spans="1:7" x14ac:dyDescent="0.25">
      <c r="A20384" s="21" t="s">
        <v>2119</v>
      </c>
      <c r="B20384" s="1">
        <v>43819</v>
      </c>
      <c r="C20384" t="s">
        <v>1230</v>
      </c>
      <c r="D20384" t="s">
        <v>7096</v>
      </c>
      <c r="E20384"/>
      <c r="F20384" s="9">
        <v>152.79</v>
      </c>
      <c r="G20384" t="s">
        <v>6361</v>
      </c>
    </row>
    <row r="20385" spans="1:7" x14ac:dyDescent="0.25">
      <c r="A20385" s="21" t="s">
        <v>2119</v>
      </c>
      <c r="B20385" s="1">
        <v>43819</v>
      </c>
      <c r="C20385" t="s">
        <v>1230</v>
      </c>
      <c r="D20385" t="s">
        <v>7097</v>
      </c>
      <c r="E20385"/>
      <c r="F20385" s="9">
        <v>1112.72</v>
      </c>
      <c r="G20385" t="s">
        <v>6612</v>
      </c>
    </row>
    <row r="20386" spans="1:7" x14ac:dyDescent="0.25">
      <c r="A20386" s="21" t="s">
        <v>2119</v>
      </c>
      <c r="B20386" s="1">
        <v>43819</v>
      </c>
      <c r="C20386" t="s">
        <v>1230</v>
      </c>
      <c r="D20386" t="s">
        <v>7098</v>
      </c>
      <c r="E20386"/>
      <c r="F20386" s="9">
        <v>898.13</v>
      </c>
      <c r="G20386" t="s">
        <v>6612</v>
      </c>
    </row>
    <row r="20387" spans="1:7" x14ac:dyDescent="0.25">
      <c r="A20387" s="21" t="s">
        <v>2119</v>
      </c>
      <c r="B20387" s="1">
        <v>43819</v>
      </c>
      <c r="C20387" t="s">
        <v>1230</v>
      </c>
      <c r="D20387" t="s">
        <v>7099</v>
      </c>
      <c r="E20387"/>
      <c r="F20387" s="9">
        <v>539.63</v>
      </c>
      <c r="G20387" t="s">
        <v>6361</v>
      </c>
    </row>
    <row r="20388" spans="1:7" x14ac:dyDescent="0.25">
      <c r="A20388" s="21" t="s">
        <v>2119</v>
      </c>
      <c r="B20388" s="1">
        <v>43819</v>
      </c>
      <c r="C20388" t="s">
        <v>6</v>
      </c>
      <c r="D20388" t="s">
        <v>7100</v>
      </c>
      <c r="E20388"/>
      <c r="F20388" s="9">
        <v>372.21</v>
      </c>
      <c r="G20388" t="s">
        <v>6633</v>
      </c>
    </row>
    <row r="20389" spans="1:7" x14ac:dyDescent="0.25">
      <c r="A20389" s="21" t="s">
        <v>2119</v>
      </c>
      <c r="B20389" s="25">
        <v>43820</v>
      </c>
      <c r="C20389" s="69" t="s">
        <v>1230</v>
      </c>
      <c r="D20389" s="69" t="s">
        <v>3709</v>
      </c>
      <c r="F20389" s="26">
        <v>402.5</v>
      </c>
      <c r="G20389" s="69" t="s">
        <v>6613</v>
      </c>
    </row>
    <row r="20390" spans="1:7" x14ac:dyDescent="0.25">
      <c r="A20390" s="21" t="s">
        <v>2119</v>
      </c>
      <c r="B20390" s="25">
        <v>43820</v>
      </c>
      <c r="C20390" s="69" t="s">
        <v>1230</v>
      </c>
      <c r="D20390" s="69" t="s">
        <v>3709</v>
      </c>
      <c r="F20390" s="26">
        <v>-199.28</v>
      </c>
      <c r="G20390" s="69" t="s">
        <v>6613</v>
      </c>
    </row>
    <row r="20391" spans="1:7" x14ac:dyDescent="0.25">
      <c r="A20391" s="21" t="s">
        <v>2119</v>
      </c>
      <c r="B20391" s="1">
        <v>43820</v>
      </c>
      <c r="C20391" t="s">
        <v>1230</v>
      </c>
      <c r="D20391" t="s">
        <v>7101</v>
      </c>
      <c r="E20391"/>
      <c r="F20391" s="9">
        <v>72.59</v>
      </c>
      <c r="G20391" t="s">
        <v>7071</v>
      </c>
    </row>
    <row r="20392" spans="1:7" x14ac:dyDescent="0.25">
      <c r="A20392" s="21" t="s">
        <v>2119</v>
      </c>
      <c r="B20392" s="1">
        <v>43820</v>
      </c>
      <c r="C20392" t="s">
        <v>1230</v>
      </c>
      <c r="D20392" t="s">
        <v>7102</v>
      </c>
      <c r="E20392"/>
      <c r="F20392" s="9">
        <v>1641.82</v>
      </c>
      <c r="G20392" t="s">
        <v>6612</v>
      </c>
    </row>
    <row r="20393" spans="1:7" x14ac:dyDescent="0.25">
      <c r="A20393" s="21" t="s">
        <v>2119</v>
      </c>
      <c r="B20393" s="1">
        <v>43820</v>
      </c>
      <c r="C20393" t="s">
        <v>1230</v>
      </c>
      <c r="D20393" t="s">
        <v>7103</v>
      </c>
      <c r="E20393"/>
      <c r="F20393" s="9">
        <v>6417.98</v>
      </c>
      <c r="G20393" t="s">
        <v>7071</v>
      </c>
    </row>
    <row r="20394" spans="1:7" x14ac:dyDescent="0.25">
      <c r="A20394" s="21" t="s">
        <v>2119</v>
      </c>
      <c r="B20394" s="1">
        <v>43820</v>
      </c>
      <c r="C20394" t="s">
        <v>1230</v>
      </c>
      <c r="D20394" t="s">
        <v>7104</v>
      </c>
      <c r="E20394"/>
      <c r="F20394" s="9">
        <v>3325.14</v>
      </c>
      <c r="G20394" t="s">
        <v>6534</v>
      </c>
    </row>
    <row r="20395" spans="1:7" x14ac:dyDescent="0.25">
      <c r="A20395" s="21" t="s">
        <v>2119</v>
      </c>
      <c r="B20395" s="25">
        <v>43822</v>
      </c>
      <c r="C20395" s="69" t="s">
        <v>1015</v>
      </c>
      <c r="D20395" s="69" t="s">
        <v>6586</v>
      </c>
      <c r="E20395" s="26">
        <v>490</v>
      </c>
      <c r="G20395" s="69" t="s">
        <v>2734</v>
      </c>
    </row>
    <row r="20396" spans="1:7" x14ac:dyDescent="0.25">
      <c r="A20396" s="21" t="s">
        <v>2119</v>
      </c>
      <c r="B20396" s="25">
        <v>43822</v>
      </c>
      <c r="C20396" s="69" t="s">
        <v>1015</v>
      </c>
      <c r="D20396" s="69" t="s">
        <v>1216</v>
      </c>
      <c r="E20396" s="26">
        <v>400</v>
      </c>
      <c r="G20396" s="69" t="s">
        <v>2734</v>
      </c>
    </row>
    <row r="20397" spans="1:7" x14ac:dyDescent="0.25">
      <c r="A20397" s="21" t="s">
        <v>2119</v>
      </c>
      <c r="B20397" s="25">
        <v>43822</v>
      </c>
      <c r="C20397" s="69" t="s">
        <v>1015</v>
      </c>
      <c r="D20397" s="69" t="s">
        <v>1382</v>
      </c>
      <c r="E20397" s="26">
        <v>9300</v>
      </c>
      <c r="G20397" s="69" t="s">
        <v>6633</v>
      </c>
    </row>
    <row r="20398" spans="1:7" x14ac:dyDescent="0.25">
      <c r="A20398" s="21" t="s">
        <v>2119</v>
      </c>
      <c r="B20398" s="25">
        <v>43822</v>
      </c>
      <c r="C20398" s="69" t="s">
        <v>1015</v>
      </c>
      <c r="D20398" s="69" t="s">
        <v>40</v>
      </c>
      <c r="E20398" s="26">
        <v>3175</v>
      </c>
      <c r="G20398" s="69" t="s">
        <v>6534</v>
      </c>
    </row>
    <row r="20399" spans="1:7" x14ac:dyDescent="0.25">
      <c r="A20399" s="21" t="s">
        <v>2119</v>
      </c>
      <c r="B20399" s="25">
        <v>43822</v>
      </c>
      <c r="C20399" s="69" t="s">
        <v>1015</v>
      </c>
      <c r="D20399" s="69" t="s">
        <v>40</v>
      </c>
      <c r="E20399" s="26">
        <v>5380</v>
      </c>
      <c r="G20399" s="69" t="s">
        <v>6617</v>
      </c>
    </row>
    <row r="20400" spans="1:7" x14ac:dyDescent="0.25">
      <c r="A20400" s="21" t="s">
        <v>2119</v>
      </c>
      <c r="B20400" s="25">
        <v>43822</v>
      </c>
      <c r="C20400" s="69" t="s">
        <v>1015</v>
      </c>
      <c r="D20400" s="69" t="s">
        <v>4455</v>
      </c>
      <c r="E20400" s="26">
        <v>6000</v>
      </c>
      <c r="G20400" s="69" t="s">
        <v>6617</v>
      </c>
    </row>
    <row r="20401" spans="1:7" x14ac:dyDescent="0.25">
      <c r="A20401" s="21" t="s">
        <v>2119</v>
      </c>
      <c r="B20401" s="25">
        <v>43822</v>
      </c>
      <c r="C20401" s="69" t="s">
        <v>1015</v>
      </c>
      <c r="D20401" s="69" t="s">
        <v>40</v>
      </c>
      <c r="E20401" s="26">
        <v>1560</v>
      </c>
      <c r="G20401" s="69" t="s">
        <v>6634</v>
      </c>
    </row>
    <row r="20402" spans="1:7" x14ac:dyDescent="0.25">
      <c r="A20402" s="21" t="s">
        <v>2119</v>
      </c>
      <c r="B20402" s="25">
        <v>43822</v>
      </c>
      <c r="C20402" s="69" t="s">
        <v>1015</v>
      </c>
      <c r="D20402" s="69" t="s">
        <v>6635</v>
      </c>
      <c r="E20402" s="26">
        <v>17000</v>
      </c>
      <c r="G20402" s="69" t="s">
        <v>1019</v>
      </c>
    </row>
    <row r="20403" spans="1:7" x14ac:dyDescent="0.25">
      <c r="A20403" s="21" t="s">
        <v>2119</v>
      </c>
      <c r="B20403" s="25">
        <v>43822</v>
      </c>
      <c r="C20403" s="69" t="s">
        <v>1015</v>
      </c>
      <c r="D20403" s="69" t="s">
        <v>3504</v>
      </c>
      <c r="E20403" s="26">
        <v>1500</v>
      </c>
      <c r="G20403" s="69" t="s">
        <v>1019</v>
      </c>
    </row>
    <row r="20404" spans="1:7" x14ac:dyDescent="0.25">
      <c r="A20404" s="21" t="s">
        <v>2119</v>
      </c>
      <c r="B20404" s="25">
        <v>43822</v>
      </c>
      <c r="C20404" s="69" t="s">
        <v>1230</v>
      </c>
      <c r="D20404" s="69" t="s">
        <v>3709</v>
      </c>
      <c r="F20404" s="26">
        <v>1514.67</v>
      </c>
      <c r="G20404" s="69" t="s">
        <v>6617</v>
      </c>
    </row>
    <row r="20405" spans="1:7" x14ac:dyDescent="0.25">
      <c r="A20405" s="21" t="s">
        <v>2119</v>
      </c>
      <c r="B20405" s="1">
        <v>43822</v>
      </c>
      <c r="C20405" t="s">
        <v>1230</v>
      </c>
      <c r="D20405" t="s">
        <v>7105</v>
      </c>
      <c r="E20405"/>
      <c r="F20405" s="9">
        <v>2031.65</v>
      </c>
      <c r="G20405" t="s">
        <v>6633</v>
      </c>
    </row>
    <row r="20406" spans="1:7" x14ac:dyDescent="0.25">
      <c r="A20406" s="21" t="s">
        <v>2119</v>
      </c>
      <c r="B20406" s="1">
        <v>43822</v>
      </c>
      <c r="C20406" t="s">
        <v>1230</v>
      </c>
      <c r="D20406" t="s">
        <v>7106</v>
      </c>
      <c r="E20406"/>
      <c r="F20406" s="9">
        <v>602.47</v>
      </c>
      <c r="G20406" t="s">
        <v>6612</v>
      </c>
    </row>
    <row r="20407" spans="1:7" x14ac:dyDescent="0.25">
      <c r="A20407" s="21" t="s">
        <v>2119</v>
      </c>
      <c r="B20407" s="1">
        <v>43822</v>
      </c>
      <c r="C20407" t="s">
        <v>1230</v>
      </c>
      <c r="D20407" t="s">
        <v>7107</v>
      </c>
      <c r="E20407"/>
      <c r="F20407" s="9">
        <v>377.22</v>
      </c>
      <c r="G20407" t="s">
        <v>4462</v>
      </c>
    </row>
    <row r="20408" spans="1:7" x14ac:dyDescent="0.25">
      <c r="A20408" s="21" t="s">
        <v>2119</v>
      </c>
      <c r="B20408" s="1">
        <v>43822</v>
      </c>
      <c r="C20408" t="s">
        <v>1230</v>
      </c>
      <c r="D20408" t="s">
        <v>7108</v>
      </c>
      <c r="E20408"/>
      <c r="F20408" s="9">
        <v>70.040000000000006</v>
      </c>
      <c r="G20408" t="s">
        <v>6633</v>
      </c>
    </row>
    <row r="20409" spans="1:7" x14ac:dyDescent="0.25">
      <c r="A20409" s="21" t="s">
        <v>2119</v>
      </c>
      <c r="B20409" s="25">
        <v>43823</v>
      </c>
      <c r="C20409" s="69" t="s">
        <v>1015</v>
      </c>
      <c r="D20409" s="69" t="s">
        <v>40</v>
      </c>
      <c r="E20409" s="26">
        <v>2340</v>
      </c>
      <c r="G20409" s="69" t="s">
        <v>6613</v>
      </c>
    </row>
    <row r="20410" spans="1:7" x14ac:dyDescent="0.25">
      <c r="A20410" s="21" t="s">
        <v>2119</v>
      </c>
      <c r="B20410" s="25">
        <v>43823</v>
      </c>
      <c r="C20410" s="69" t="s">
        <v>1015</v>
      </c>
      <c r="D20410" s="69" t="s">
        <v>40</v>
      </c>
      <c r="E20410" s="26">
        <v>835</v>
      </c>
      <c r="G20410" s="69" t="s">
        <v>6361</v>
      </c>
    </row>
    <row r="20411" spans="1:7" x14ac:dyDescent="0.25">
      <c r="A20411" s="21" t="s">
        <v>2119</v>
      </c>
      <c r="B20411" s="25">
        <v>43823</v>
      </c>
      <c r="C20411" s="69" t="s">
        <v>1015</v>
      </c>
      <c r="D20411" s="69" t="s">
        <v>40</v>
      </c>
      <c r="E20411" s="26">
        <v>1560</v>
      </c>
      <c r="G20411" s="69" t="s">
        <v>6633</v>
      </c>
    </row>
    <row r="20412" spans="1:7" x14ac:dyDescent="0.25">
      <c r="A20412" s="21" t="s">
        <v>2119</v>
      </c>
      <c r="B20412" s="25">
        <v>43825</v>
      </c>
      <c r="C20412" s="69" t="s">
        <v>1015</v>
      </c>
      <c r="D20412" s="69" t="s">
        <v>6602</v>
      </c>
      <c r="E20412" s="26">
        <v>3000</v>
      </c>
      <c r="G20412" s="69" t="s">
        <v>6633</v>
      </c>
    </row>
    <row r="20413" spans="1:7" x14ac:dyDescent="0.25">
      <c r="A20413" s="21" t="s">
        <v>2119</v>
      </c>
      <c r="B20413" s="1">
        <v>43825</v>
      </c>
      <c r="C20413" t="s">
        <v>1230</v>
      </c>
      <c r="D20413" t="s">
        <v>7109</v>
      </c>
      <c r="E20413"/>
      <c r="F20413" s="9">
        <v>1672.45</v>
      </c>
      <c r="G20413" t="s">
        <v>6534</v>
      </c>
    </row>
    <row r="20414" spans="1:7" x14ac:dyDescent="0.25">
      <c r="A20414" s="21" t="s">
        <v>2119</v>
      </c>
      <c r="B20414" s="1">
        <v>43825</v>
      </c>
      <c r="C20414" t="s">
        <v>1230</v>
      </c>
      <c r="D20414" t="s">
        <v>7110</v>
      </c>
      <c r="E20414"/>
      <c r="F20414" s="9">
        <v>614.41999999999996</v>
      </c>
      <c r="G20414" t="s">
        <v>7071</v>
      </c>
    </row>
    <row r="20415" spans="1:7" x14ac:dyDescent="0.25">
      <c r="A20415" s="21" t="s">
        <v>2119</v>
      </c>
      <c r="B20415" s="1">
        <v>43825</v>
      </c>
      <c r="C20415" t="s">
        <v>1230</v>
      </c>
      <c r="D20415" t="s">
        <v>7136</v>
      </c>
      <c r="E20415" s="5"/>
      <c r="F20415" s="5">
        <v>484.87</v>
      </c>
      <c r="G20415" t="s">
        <v>7071</v>
      </c>
    </row>
    <row r="20416" spans="1:7" x14ac:dyDescent="0.25">
      <c r="A20416" s="21" t="s">
        <v>2119</v>
      </c>
      <c r="B20416" s="1">
        <v>43826</v>
      </c>
      <c r="C20416" t="s">
        <v>6</v>
      </c>
      <c r="D20416"/>
      <c r="E20416"/>
      <c r="F20416" s="9">
        <v>104.94</v>
      </c>
      <c r="G20416" t="s">
        <v>2734</v>
      </c>
    </row>
    <row r="20417" spans="1:7" x14ac:dyDescent="0.25">
      <c r="A20417" s="21" t="s">
        <v>2119</v>
      </c>
      <c r="B20417" s="1">
        <v>43826</v>
      </c>
      <c r="C20417" t="s">
        <v>1230</v>
      </c>
      <c r="D20417" t="s">
        <v>7111</v>
      </c>
      <c r="E20417"/>
      <c r="F20417" s="9">
        <v>1459.03</v>
      </c>
      <c r="G20417" t="s">
        <v>6534</v>
      </c>
    </row>
    <row r="20418" spans="1:7" x14ac:dyDescent="0.25">
      <c r="A20418" s="21" t="s">
        <v>2119</v>
      </c>
      <c r="B20418" s="1">
        <v>43826</v>
      </c>
      <c r="C20418" t="s">
        <v>1230</v>
      </c>
      <c r="D20418" t="s">
        <v>7112</v>
      </c>
      <c r="E20418"/>
      <c r="F20418" s="9">
        <v>292.83999999999997</v>
      </c>
      <c r="G20418" t="s">
        <v>7113</v>
      </c>
    </row>
    <row r="20419" spans="1:7" x14ac:dyDescent="0.25">
      <c r="A20419" s="21" t="s">
        <v>2119</v>
      </c>
      <c r="B20419" s="1">
        <v>43826</v>
      </c>
      <c r="C20419" t="s">
        <v>1230</v>
      </c>
      <c r="D20419" t="s">
        <v>7114</v>
      </c>
      <c r="E20419"/>
      <c r="F20419" s="9">
        <v>234.01</v>
      </c>
      <c r="G20419" t="s">
        <v>7071</v>
      </c>
    </row>
    <row r="20420" spans="1:7" x14ac:dyDescent="0.25">
      <c r="A20420" s="21" t="s">
        <v>2119</v>
      </c>
      <c r="B20420" s="1">
        <v>43826</v>
      </c>
      <c r="C20420" t="s">
        <v>1230</v>
      </c>
      <c r="D20420" t="s">
        <v>7115</v>
      </c>
      <c r="E20420"/>
      <c r="F20420" s="9">
        <v>316.33</v>
      </c>
      <c r="G20420" t="s">
        <v>7071</v>
      </c>
    </row>
    <row r="20421" spans="1:7" x14ac:dyDescent="0.25">
      <c r="A20421" s="21" t="s">
        <v>2119</v>
      </c>
      <c r="B20421" s="1">
        <v>43826</v>
      </c>
      <c r="C20421" t="s">
        <v>1230</v>
      </c>
      <c r="D20421" t="s">
        <v>7116</v>
      </c>
      <c r="E20421"/>
      <c r="F20421" s="9">
        <v>317.24</v>
      </c>
      <c r="G20421" t="s">
        <v>6612</v>
      </c>
    </row>
    <row r="20422" spans="1:7" x14ac:dyDescent="0.25">
      <c r="A20422" s="21" t="s">
        <v>2119</v>
      </c>
      <c r="B20422" s="1">
        <v>43826</v>
      </c>
      <c r="C20422" t="s">
        <v>1230</v>
      </c>
      <c r="D20422" t="s">
        <v>7117</v>
      </c>
      <c r="E20422"/>
      <c r="F20422" s="9">
        <v>377.32</v>
      </c>
      <c r="G20422" t="s">
        <v>6612</v>
      </c>
    </row>
    <row r="20423" spans="1:7" x14ac:dyDescent="0.25">
      <c r="A20423" s="21" t="s">
        <v>2119</v>
      </c>
      <c r="B20423" s="1">
        <v>43826</v>
      </c>
      <c r="C20423" t="s">
        <v>1230</v>
      </c>
      <c r="D20423" t="s">
        <v>7118</v>
      </c>
      <c r="E20423"/>
      <c r="F20423" s="9">
        <v>915.77</v>
      </c>
      <c r="G20423" t="s">
        <v>6612</v>
      </c>
    </row>
    <row r="20424" spans="1:7" x14ac:dyDescent="0.25">
      <c r="A20424" s="21" t="s">
        <v>2119</v>
      </c>
      <c r="B20424" s="25">
        <v>43826</v>
      </c>
      <c r="C20424" s="69" t="s">
        <v>1230</v>
      </c>
      <c r="D20424" s="69" t="s">
        <v>1563</v>
      </c>
      <c r="F20424" s="26">
        <v>2534.91</v>
      </c>
      <c r="G20424" s="69" t="s">
        <v>6633</v>
      </c>
    </row>
    <row r="20425" spans="1:7" x14ac:dyDescent="0.25">
      <c r="A20425" s="21" t="s">
        <v>2119</v>
      </c>
      <c r="B20425" s="25">
        <v>43826</v>
      </c>
      <c r="C20425" s="69" t="s">
        <v>1230</v>
      </c>
      <c r="D20425" s="69" t="s">
        <v>7128</v>
      </c>
      <c r="F20425" s="26">
        <v>315.89999999999998</v>
      </c>
      <c r="G20425" s="69" t="s">
        <v>6612</v>
      </c>
    </row>
    <row r="20426" spans="1:7" x14ac:dyDescent="0.25">
      <c r="A20426" s="21" t="s">
        <v>2119</v>
      </c>
      <c r="B20426" s="1">
        <v>43826</v>
      </c>
      <c r="C20426" t="s">
        <v>1230</v>
      </c>
      <c r="D20426" t="s">
        <v>7131</v>
      </c>
      <c r="E20426" s="5"/>
      <c r="F20426" s="5">
        <v>2534.91</v>
      </c>
      <c r="G20426" t="s">
        <v>6633</v>
      </c>
    </row>
    <row r="20427" spans="1:7" x14ac:dyDescent="0.25">
      <c r="A20427" s="21" t="s">
        <v>2119</v>
      </c>
      <c r="B20427" s="1">
        <v>43826</v>
      </c>
      <c r="C20427" t="s">
        <v>1230</v>
      </c>
      <c r="D20427" t="s">
        <v>7135</v>
      </c>
      <c r="E20427" s="5"/>
      <c r="F20427" s="5">
        <v>315.69</v>
      </c>
      <c r="G20427" t="s">
        <v>6612</v>
      </c>
    </row>
    <row r="20428" spans="1:7" x14ac:dyDescent="0.25">
      <c r="A20428" s="21" t="s">
        <v>2119</v>
      </c>
      <c r="B20428" s="1">
        <v>43827</v>
      </c>
      <c r="C20428" t="s">
        <v>1230</v>
      </c>
      <c r="D20428" t="s">
        <v>7119</v>
      </c>
      <c r="E20428"/>
      <c r="F20428" s="9">
        <v>351.77</v>
      </c>
      <c r="G20428" t="s">
        <v>6534</v>
      </c>
    </row>
    <row r="20429" spans="1:7" x14ac:dyDescent="0.25">
      <c r="A20429" s="21" t="s">
        <v>2119</v>
      </c>
      <c r="B20429" s="1">
        <v>43827</v>
      </c>
      <c r="C20429" t="s">
        <v>1230</v>
      </c>
      <c r="D20429" t="s">
        <v>7120</v>
      </c>
      <c r="E20429"/>
      <c r="F20429" s="9">
        <v>-56.99</v>
      </c>
      <c r="G20429" t="s">
        <v>7121</v>
      </c>
    </row>
    <row r="20430" spans="1:7" x14ac:dyDescent="0.25">
      <c r="A20430" s="21" t="s">
        <v>2119</v>
      </c>
      <c r="B20430" s="1">
        <v>43827</v>
      </c>
      <c r="C20430" t="s">
        <v>1230</v>
      </c>
      <c r="D20430" t="s">
        <v>7122</v>
      </c>
      <c r="E20430"/>
      <c r="F20430" s="9">
        <v>133.31</v>
      </c>
      <c r="G20430" t="s">
        <v>6534</v>
      </c>
    </row>
    <row r="20431" spans="1:7" x14ac:dyDescent="0.25">
      <c r="A20431" s="21" t="s">
        <v>2119</v>
      </c>
      <c r="B20431" s="1">
        <v>43827</v>
      </c>
      <c r="C20431" t="s">
        <v>1230</v>
      </c>
      <c r="D20431" t="s">
        <v>7120</v>
      </c>
      <c r="E20431"/>
      <c r="F20431" s="9">
        <v>77.61</v>
      </c>
      <c r="G20431" t="s">
        <v>7121</v>
      </c>
    </row>
    <row r="20432" spans="1:7" x14ac:dyDescent="0.25">
      <c r="A20432" s="21" t="s">
        <v>2119</v>
      </c>
      <c r="B20432" s="1">
        <v>43828</v>
      </c>
      <c r="C20432" t="s">
        <v>1230</v>
      </c>
      <c r="D20432" t="s">
        <v>7129</v>
      </c>
      <c r="E20432"/>
      <c r="F20432" s="8">
        <v>5877.92</v>
      </c>
      <c r="G20432" t="s">
        <v>6534</v>
      </c>
    </row>
    <row r="20433" spans="1:7" x14ac:dyDescent="0.25">
      <c r="A20433" s="21" t="s">
        <v>2119</v>
      </c>
      <c r="B20433" s="1">
        <v>43828</v>
      </c>
      <c r="C20433" t="s">
        <v>1230</v>
      </c>
      <c r="D20433" t="s">
        <v>7130</v>
      </c>
      <c r="E20433"/>
      <c r="F20433" s="8">
        <v>1089.6300000000001</v>
      </c>
      <c r="G20433" t="s">
        <v>6633</v>
      </c>
    </row>
    <row r="20434" spans="1:7" x14ac:dyDescent="0.25">
      <c r="A20434" s="21" t="s">
        <v>2119</v>
      </c>
      <c r="B20434" s="1">
        <v>43828</v>
      </c>
      <c r="C20434" t="s">
        <v>1230</v>
      </c>
      <c r="D20434" t="s">
        <v>7131</v>
      </c>
      <c r="E20434"/>
      <c r="F20434" s="8">
        <v>712.32</v>
      </c>
      <c r="G20434" t="s">
        <v>6613</v>
      </c>
    </row>
    <row r="20435" spans="1:7" x14ac:dyDescent="0.25">
      <c r="A20435" s="21" t="s">
        <v>2119</v>
      </c>
      <c r="B20435" s="1">
        <v>43829</v>
      </c>
      <c r="C20435" t="s">
        <v>1230</v>
      </c>
      <c r="D20435" t="s">
        <v>7123</v>
      </c>
      <c r="E20435"/>
      <c r="F20435" s="9">
        <v>10391.66</v>
      </c>
      <c r="G20435" t="s">
        <v>7071</v>
      </c>
    </row>
    <row r="20436" spans="1:7" x14ac:dyDescent="0.25">
      <c r="A20436" s="21" t="s">
        <v>2119</v>
      </c>
      <c r="B20436" s="1">
        <v>43829</v>
      </c>
      <c r="C20436" t="s">
        <v>1230</v>
      </c>
      <c r="D20436" t="s">
        <v>7124</v>
      </c>
      <c r="E20436"/>
      <c r="F20436" s="9">
        <v>562.02</v>
      </c>
      <c r="G20436" t="s">
        <v>6612</v>
      </c>
    </row>
    <row r="20437" spans="1:7" x14ac:dyDescent="0.25">
      <c r="A20437" s="21" t="s">
        <v>2119</v>
      </c>
      <c r="B20437" s="25">
        <v>43829</v>
      </c>
      <c r="C20437" s="69" t="s">
        <v>1230</v>
      </c>
      <c r="D20437" s="69" t="s">
        <v>3709</v>
      </c>
      <c r="F20437" s="26">
        <v>318.04000000000002</v>
      </c>
      <c r="G20437" s="69" t="s">
        <v>6613</v>
      </c>
    </row>
    <row r="20438" spans="1:7" x14ac:dyDescent="0.25">
      <c r="A20438" s="21" t="s">
        <v>2119</v>
      </c>
      <c r="B20438" s="25">
        <v>43829</v>
      </c>
      <c r="C20438" s="69" t="s">
        <v>1015</v>
      </c>
      <c r="D20438" s="69" t="s">
        <v>40</v>
      </c>
      <c r="E20438" s="26">
        <v>300</v>
      </c>
      <c r="G20438" s="69" t="s">
        <v>4462</v>
      </c>
    </row>
    <row r="20439" spans="1:7" x14ac:dyDescent="0.25">
      <c r="A20439" s="21" t="s">
        <v>2119</v>
      </c>
      <c r="B20439" s="25">
        <v>43829</v>
      </c>
      <c r="C20439" s="69" t="s">
        <v>1015</v>
      </c>
      <c r="D20439" s="69" t="s">
        <v>40</v>
      </c>
      <c r="E20439" s="26">
        <v>2565</v>
      </c>
      <c r="G20439" s="69" t="s">
        <v>6534</v>
      </c>
    </row>
    <row r="20440" spans="1:7" x14ac:dyDescent="0.25">
      <c r="A20440" s="21" t="s">
        <v>2119</v>
      </c>
      <c r="B20440" s="25">
        <v>43829</v>
      </c>
      <c r="C20440" s="69" t="s">
        <v>1015</v>
      </c>
      <c r="D20440" s="69" t="s">
        <v>40</v>
      </c>
      <c r="E20440" s="26">
        <v>3840</v>
      </c>
      <c r="G20440" s="69" t="s">
        <v>6617</v>
      </c>
    </row>
    <row r="20441" spans="1:7" x14ac:dyDescent="0.25">
      <c r="A20441" s="21" t="s">
        <v>2119</v>
      </c>
      <c r="B20441" s="25">
        <v>43829</v>
      </c>
      <c r="C20441" s="69" t="s">
        <v>1015</v>
      </c>
      <c r="D20441" s="69" t="s">
        <v>40</v>
      </c>
      <c r="E20441" s="26">
        <v>1235</v>
      </c>
      <c r="G20441" s="69" t="s">
        <v>6613</v>
      </c>
    </row>
    <row r="20442" spans="1:7" x14ac:dyDescent="0.25">
      <c r="A20442" s="21" t="s">
        <v>2119</v>
      </c>
      <c r="B20442" s="25">
        <v>43829</v>
      </c>
      <c r="C20442" s="69" t="s">
        <v>1015</v>
      </c>
      <c r="D20442" s="69" t="s">
        <v>1419</v>
      </c>
      <c r="E20442" s="26">
        <v>3800</v>
      </c>
      <c r="G20442" s="69" t="s">
        <v>6612</v>
      </c>
    </row>
    <row r="20443" spans="1:7" x14ac:dyDescent="0.25">
      <c r="A20443" s="21" t="s">
        <v>2119</v>
      </c>
      <c r="B20443" s="25">
        <v>43829</v>
      </c>
      <c r="C20443" s="69" t="s">
        <v>1015</v>
      </c>
      <c r="D20443" s="69" t="s">
        <v>40</v>
      </c>
      <c r="E20443" s="26">
        <v>2500</v>
      </c>
      <c r="G20443" s="69" t="s">
        <v>7071</v>
      </c>
    </row>
    <row r="20444" spans="1:7" x14ac:dyDescent="0.25">
      <c r="A20444" s="21" t="s">
        <v>2119</v>
      </c>
      <c r="B20444" s="25">
        <v>43829</v>
      </c>
      <c r="C20444" s="69" t="s">
        <v>1015</v>
      </c>
      <c r="D20444" s="69" t="s">
        <v>40</v>
      </c>
      <c r="E20444" s="26">
        <v>1800</v>
      </c>
      <c r="G20444" s="69" t="s">
        <v>6534</v>
      </c>
    </row>
    <row r="20445" spans="1:7" x14ac:dyDescent="0.25">
      <c r="A20445" s="21" t="s">
        <v>2119</v>
      </c>
      <c r="B20445" s="25">
        <v>43829</v>
      </c>
      <c r="C20445" s="69" t="s">
        <v>1015</v>
      </c>
      <c r="D20445" s="69" t="s">
        <v>4455</v>
      </c>
      <c r="E20445" s="26">
        <v>2500</v>
      </c>
      <c r="G20445" s="69" t="s">
        <v>6534</v>
      </c>
    </row>
    <row r="20446" spans="1:7" x14ac:dyDescent="0.25">
      <c r="A20446" s="21" t="s">
        <v>2119</v>
      </c>
      <c r="B20446" s="1">
        <v>43830</v>
      </c>
      <c r="C20446" t="s">
        <v>1230</v>
      </c>
      <c r="D20446" t="s">
        <v>7162</v>
      </c>
      <c r="E20446"/>
      <c r="F20446" s="9">
        <v>549.99</v>
      </c>
      <c r="G20446" t="s">
        <v>6473</v>
      </c>
    </row>
    <row r="20447" spans="1:7" x14ac:dyDescent="0.25">
      <c r="A20447" s="21" t="s">
        <v>2119</v>
      </c>
      <c r="B20447" s="1">
        <v>43830</v>
      </c>
      <c r="C20447" t="s">
        <v>1230</v>
      </c>
      <c r="D20447" t="s">
        <v>7163</v>
      </c>
      <c r="E20447"/>
      <c r="F20447" s="9">
        <v>358.54</v>
      </c>
      <c r="G20447" t="s">
        <v>6617</v>
      </c>
    </row>
    <row r="20448" spans="1:7" x14ac:dyDescent="0.25">
      <c r="A20448" s="21" t="s">
        <v>2119</v>
      </c>
      <c r="B20448" s="25">
        <v>43832</v>
      </c>
      <c r="C20448" s="69" t="s">
        <v>1015</v>
      </c>
      <c r="D20448" s="69" t="s">
        <v>5864</v>
      </c>
      <c r="E20448" s="26">
        <v>5800</v>
      </c>
      <c r="G20448" s="69" t="s">
        <v>2734</v>
      </c>
    </row>
    <row r="20449" spans="1:7" x14ac:dyDescent="0.25">
      <c r="A20449" s="21" t="s">
        <v>2119</v>
      </c>
      <c r="B20449" s="1">
        <v>43832</v>
      </c>
      <c r="C20449" t="s">
        <v>1230</v>
      </c>
      <c r="D20449" t="s">
        <v>7134</v>
      </c>
      <c r="E20449" s="5"/>
      <c r="F20449" s="5">
        <v>774.76</v>
      </c>
      <c r="G20449" t="s">
        <v>7071</v>
      </c>
    </row>
    <row r="20450" spans="1:7" x14ac:dyDescent="0.25">
      <c r="A20450" s="21" t="s">
        <v>2119</v>
      </c>
      <c r="B20450" s="1">
        <v>43832</v>
      </c>
      <c r="C20450" t="s">
        <v>1230</v>
      </c>
      <c r="D20450" t="s">
        <v>7153</v>
      </c>
      <c r="E20450"/>
      <c r="F20450" s="9">
        <v>677.87</v>
      </c>
      <c r="G20450" t="s">
        <v>6633</v>
      </c>
    </row>
    <row r="20451" spans="1:7" x14ac:dyDescent="0.25">
      <c r="A20451" s="21" t="s">
        <v>2119</v>
      </c>
      <c r="B20451" s="1">
        <v>43832</v>
      </c>
      <c r="C20451" t="s">
        <v>1230</v>
      </c>
      <c r="D20451" t="s">
        <v>7161</v>
      </c>
      <c r="E20451"/>
      <c r="F20451" s="9">
        <v>732.71</v>
      </c>
      <c r="G20451" t="s">
        <v>6617</v>
      </c>
    </row>
    <row r="20452" spans="1:7" x14ac:dyDescent="0.25">
      <c r="A20452" s="21" t="s">
        <v>2119</v>
      </c>
      <c r="B20452" s="25">
        <v>43833</v>
      </c>
      <c r="C20452" s="69" t="s">
        <v>1015</v>
      </c>
      <c r="D20452" s="69" t="s">
        <v>7132</v>
      </c>
      <c r="E20452" s="26">
        <v>2300</v>
      </c>
      <c r="G20452" s="69" t="s">
        <v>7071</v>
      </c>
    </row>
    <row r="20453" spans="1:7" x14ac:dyDescent="0.25">
      <c r="A20453" s="21" t="s">
        <v>2119</v>
      </c>
      <c r="B20453" s="1">
        <v>43833</v>
      </c>
      <c r="C20453" t="s">
        <v>1230</v>
      </c>
      <c r="D20453" t="s">
        <v>7137</v>
      </c>
      <c r="E20453" s="5"/>
      <c r="F20453" s="5">
        <v>136</v>
      </c>
      <c r="G20453" t="s">
        <v>7071</v>
      </c>
    </row>
    <row r="20454" spans="1:7" x14ac:dyDescent="0.25">
      <c r="A20454" s="21" t="s">
        <v>2119</v>
      </c>
      <c r="B20454" s="1">
        <v>43833</v>
      </c>
      <c r="C20454" t="s">
        <v>1230</v>
      </c>
      <c r="D20454" t="s">
        <v>7153</v>
      </c>
      <c r="E20454"/>
      <c r="F20454" s="9">
        <v>-17.38</v>
      </c>
      <c r="G20454" t="s">
        <v>6633</v>
      </c>
    </row>
    <row r="20455" spans="1:7" x14ac:dyDescent="0.25">
      <c r="A20455" s="21" t="s">
        <v>2119</v>
      </c>
      <c r="B20455" s="1">
        <v>43833</v>
      </c>
      <c r="C20455" t="s">
        <v>1230</v>
      </c>
      <c r="D20455" t="s">
        <v>7156</v>
      </c>
      <c r="E20455"/>
      <c r="F20455" s="9">
        <v>319.8</v>
      </c>
      <c r="G20455" t="s">
        <v>7157</v>
      </c>
    </row>
    <row r="20456" spans="1:7" x14ac:dyDescent="0.25">
      <c r="A20456" s="21" t="s">
        <v>2119</v>
      </c>
      <c r="B20456" s="1">
        <v>43833</v>
      </c>
      <c r="C20456" t="s">
        <v>1230</v>
      </c>
      <c r="D20456" t="s">
        <v>7151</v>
      </c>
      <c r="E20456"/>
      <c r="F20456" s="9">
        <v>4211.55</v>
      </c>
      <c r="G20456" t="s">
        <v>7157</v>
      </c>
    </row>
    <row r="20457" spans="1:7" x14ac:dyDescent="0.25">
      <c r="A20457" s="21" t="s">
        <v>2119</v>
      </c>
      <c r="B20457" s="1">
        <v>43833</v>
      </c>
      <c r="C20457" t="s">
        <v>1230</v>
      </c>
      <c r="D20457" t="s">
        <v>7158</v>
      </c>
      <c r="E20457"/>
      <c r="F20457" s="9">
        <v>291.3</v>
      </c>
      <c r="G20457" t="s">
        <v>6612</v>
      </c>
    </row>
    <row r="20458" spans="1:7" x14ac:dyDescent="0.25">
      <c r="A20458" s="21" t="s">
        <v>2119</v>
      </c>
      <c r="B20458" s="1">
        <v>43833</v>
      </c>
      <c r="C20458" t="s">
        <v>1230</v>
      </c>
      <c r="D20458" t="s">
        <v>7159</v>
      </c>
      <c r="E20458"/>
      <c r="F20458" s="9">
        <v>2640.66</v>
      </c>
      <c r="G20458" t="s">
        <v>6612</v>
      </c>
    </row>
    <row r="20459" spans="1:7" x14ac:dyDescent="0.25">
      <c r="A20459" s="21" t="s">
        <v>2119</v>
      </c>
      <c r="B20459" s="1">
        <v>43833</v>
      </c>
      <c r="C20459" t="s">
        <v>1230</v>
      </c>
      <c r="D20459" t="s">
        <v>7160</v>
      </c>
      <c r="E20459"/>
      <c r="F20459" s="9">
        <v>1526.67</v>
      </c>
      <c r="G20459" t="s">
        <v>6633</v>
      </c>
    </row>
    <row r="20460" spans="1:7" x14ac:dyDescent="0.25">
      <c r="A20460" s="21" t="s">
        <v>2119</v>
      </c>
      <c r="B20460" s="1">
        <v>43834</v>
      </c>
      <c r="C20460" t="s">
        <v>1230</v>
      </c>
      <c r="D20460" t="s">
        <v>7138</v>
      </c>
      <c r="E20460" s="5"/>
      <c r="F20460" s="5">
        <v>133.99</v>
      </c>
      <c r="G20460" t="s">
        <v>7067</v>
      </c>
    </row>
    <row r="20461" spans="1:7" x14ac:dyDescent="0.25">
      <c r="A20461" s="21" t="s">
        <v>2119</v>
      </c>
      <c r="B20461" s="1">
        <v>43834</v>
      </c>
      <c r="C20461" t="s">
        <v>1230</v>
      </c>
      <c r="D20461" t="s">
        <v>7138</v>
      </c>
      <c r="E20461" s="5"/>
      <c r="F20461" s="5">
        <v>277.83999999999997</v>
      </c>
      <c r="G20461" t="s">
        <v>7067</v>
      </c>
    </row>
    <row r="20462" spans="1:7" x14ac:dyDescent="0.25">
      <c r="A20462" s="21" t="s">
        <v>2119</v>
      </c>
      <c r="B20462" s="1">
        <v>43834</v>
      </c>
      <c r="C20462" t="s">
        <v>1230</v>
      </c>
      <c r="D20462" t="s">
        <v>7153</v>
      </c>
      <c r="E20462"/>
      <c r="F20462" s="9">
        <v>-104.71</v>
      </c>
      <c r="G20462" t="s">
        <v>6633</v>
      </c>
    </row>
    <row r="20463" spans="1:7" x14ac:dyDescent="0.25">
      <c r="A20463" s="21" t="s">
        <v>2119</v>
      </c>
      <c r="B20463" s="1">
        <v>43834</v>
      </c>
      <c r="C20463" t="s">
        <v>1230</v>
      </c>
      <c r="D20463" t="s">
        <v>7154</v>
      </c>
      <c r="E20463"/>
      <c r="F20463" s="9">
        <v>194.24</v>
      </c>
      <c r="G20463" t="s">
        <v>6473</v>
      </c>
    </row>
    <row r="20464" spans="1:7" x14ac:dyDescent="0.25">
      <c r="A20464" s="21" t="s">
        <v>2119</v>
      </c>
      <c r="B20464" s="1">
        <v>43834</v>
      </c>
      <c r="C20464" t="s">
        <v>1230</v>
      </c>
      <c r="D20464" t="s">
        <v>7155</v>
      </c>
      <c r="E20464"/>
      <c r="F20464" s="9">
        <v>1098.31</v>
      </c>
      <c r="G20464" t="s">
        <v>7071</v>
      </c>
    </row>
    <row r="20465" spans="1:7" x14ac:dyDescent="0.25">
      <c r="A20465" s="21" t="s">
        <v>2119</v>
      </c>
      <c r="B20465" s="25">
        <v>43836</v>
      </c>
      <c r="C20465" s="69" t="s">
        <v>1015</v>
      </c>
      <c r="D20465" s="69" t="s">
        <v>255</v>
      </c>
      <c r="E20465" s="26">
        <v>1500</v>
      </c>
      <c r="G20465" s="69" t="s">
        <v>2734</v>
      </c>
    </row>
    <row r="20466" spans="1:7" x14ac:dyDescent="0.25">
      <c r="A20466" s="21" t="s">
        <v>2119</v>
      </c>
      <c r="B20466" s="25">
        <v>43836</v>
      </c>
      <c r="C20466" s="69" t="s">
        <v>1015</v>
      </c>
      <c r="D20466" s="69" t="s">
        <v>255</v>
      </c>
      <c r="E20466" s="26">
        <v>2000</v>
      </c>
      <c r="G20466" s="69" t="s">
        <v>2734</v>
      </c>
    </row>
    <row r="20467" spans="1:7" x14ac:dyDescent="0.25">
      <c r="A20467" s="21" t="s">
        <v>2119</v>
      </c>
      <c r="B20467" s="25">
        <v>43836</v>
      </c>
      <c r="C20467" s="69" t="s">
        <v>1015</v>
      </c>
      <c r="D20467" s="69" t="s">
        <v>255</v>
      </c>
      <c r="E20467" s="26">
        <v>3000</v>
      </c>
      <c r="G20467" s="69" t="s">
        <v>6613</v>
      </c>
    </row>
    <row r="20468" spans="1:7" x14ac:dyDescent="0.25">
      <c r="A20468" s="21" t="s">
        <v>2119</v>
      </c>
      <c r="B20468" s="25">
        <v>43836</v>
      </c>
      <c r="C20468" s="69" t="s">
        <v>1015</v>
      </c>
      <c r="D20468" s="69" t="s">
        <v>40</v>
      </c>
      <c r="E20468" s="26">
        <v>2080</v>
      </c>
      <c r="G20468" s="69" t="s">
        <v>6617</v>
      </c>
    </row>
    <row r="20469" spans="1:7" x14ac:dyDescent="0.25">
      <c r="A20469" s="69" t="s">
        <v>2119</v>
      </c>
      <c r="B20469" s="25">
        <v>43836</v>
      </c>
      <c r="C20469" s="69" t="s">
        <v>1015</v>
      </c>
      <c r="D20469" s="69" t="s">
        <v>40</v>
      </c>
      <c r="E20469" s="26">
        <v>5280</v>
      </c>
      <c r="G20469" s="69" t="s">
        <v>6534</v>
      </c>
    </row>
    <row r="20470" spans="1:7" x14ac:dyDescent="0.25">
      <c r="A20470" s="21" t="s">
        <v>2119</v>
      </c>
      <c r="B20470" s="25">
        <v>43836</v>
      </c>
      <c r="C20470" s="69" t="s">
        <v>1015</v>
      </c>
      <c r="D20470" s="69" t="s">
        <v>40</v>
      </c>
      <c r="E20470" s="26">
        <v>2720</v>
      </c>
      <c r="G20470" s="69" t="s">
        <v>6632</v>
      </c>
    </row>
    <row r="20471" spans="1:7" x14ac:dyDescent="0.25">
      <c r="A20471" s="69" t="s">
        <v>2119</v>
      </c>
      <c r="B20471" s="25">
        <v>43836</v>
      </c>
      <c r="C20471" s="69" t="s">
        <v>1015</v>
      </c>
      <c r="D20471" s="69" t="s">
        <v>1419</v>
      </c>
      <c r="E20471" s="26">
        <v>3000</v>
      </c>
      <c r="G20471" s="69" t="s">
        <v>6633</v>
      </c>
    </row>
    <row r="20472" spans="1:7" x14ac:dyDescent="0.25">
      <c r="A20472" s="21" t="s">
        <v>2119</v>
      </c>
      <c r="B20472" s="25">
        <v>43836</v>
      </c>
      <c r="C20472" s="69" t="s">
        <v>1015</v>
      </c>
      <c r="D20472" s="69" t="s">
        <v>1419</v>
      </c>
      <c r="E20472" s="26">
        <v>5000</v>
      </c>
      <c r="G20472" s="69" t="s">
        <v>6633</v>
      </c>
    </row>
    <row r="20473" spans="1:7" x14ac:dyDescent="0.25">
      <c r="A20473" s="21" t="s">
        <v>2119</v>
      </c>
      <c r="B20473" s="25">
        <v>43836</v>
      </c>
      <c r="C20473" s="69" t="s">
        <v>1015</v>
      </c>
      <c r="D20473" s="69" t="s">
        <v>1419</v>
      </c>
      <c r="E20473" s="26">
        <v>4900</v>
      </c>
      <c r="G20473" s="69" t="s">
        <v>6534</v>
      </c>
    </row>
    <row r="20474" spans="1:7" x14ac:dyDescent="0.25">
      <c r="A20474" s="21" t="s">
        <v>2119</v>
      </c>
      <c r="B20474" s="25">
        <v>43836</v>
      </c>
      <c r="C20474" s="69" t="s">
        <v>1015</v>
      </c>
      <c r="D20474" s="69" t="s">
        <v>1216</v>
      </c>
      <c r="E20474" s="26">
        <v>400</v>
      </c>
      <c r="G20474" s="69" t="s">
        <v>6617</v>
      </c>
    </row>
    <row r="20475" spans="1:7" x14ac:dyDescent="0.25">
      <c r="A20475" s="21" t="s">
        <v>2119</v>
      </c>
      <c r="B20475" s="25">
        <v>43836</v>
      </c>
      <c r="C20475" s="69" t="s">
        <v>1015</v>
      </c>
      <c r="D20475" s="69" t="s">
        <v>1382</v>
      </c>
      <c r="E20475" s="26">
        <v>8500</v>
      </c>
      <c r="G20475" s="69" t="s">
        <v>6612</v>
      </c>
    </row>
    <row r="20476" spans="1:7" x14ac:dyDescent="0.25">
      <c r="A20476" s="21" t="s">
        <v>2119</v>
      </c>
      <c r="B20476" s="25">
        <v>43836</v>
      </c>
      <c r="C20476" s="69" t="s">
        <v>1015</v>
      </c>
      <c r="D20476" s="69" t="s">
        <v>1382</v>
      </c>
      <c r="E20476" s="26">
        <v>2200</v>
      </c>
      <c r="G20476" s="69" t="s">
        <v>6534</v>
      </c>
    </row>
    <row r="20477" spans="1:7" x14ac:dyDescent="0.25">
      <c r="A20477" s="21" t="s">
        <v>2119</v>
      </c>
      <c r="B20477" s="25">
        <v>43836</v>
      </c>
      <c r="C20477" s="69" t="s">
        <v>1015</v>
      </c>
      <c r="D20477" s="69" t="s">
        <v>7133</v>
      </c>
      <c r="E20477" s="26">
        <v>1000</v>
      </c>
      <c r="G20477" s="69" t="s">
        <v>6612</v>
      </c>
    </row>
    <row r="20478" spans="1:7" x14ac:dyDescent="0.25">
      <c r="A20478" s="21" t="s">
        <v>2119</v>
      </c>
      <c r="B20478" s="25">
        <v>43836</v>
      </c>
      <c r="C20478" s="69" t="s">
        <v>1015</v>
      </c>
      <c r="D20478" s="69" t="s">
        <v>4455</v>
      </c>
      <c r="E20478" s="26">
        <v>8000</v>
      </c>
      <c r="G20478" s="69" t="s">
        <v>6613</v>
      </c>
    </row>
    <row r="20479" spans="1:7" x14ac:dyDescent="0.25">
      <c r="A20479" s="21" t="s">
        <v>2119</v>
      </c>
      <c r="B20479" s="25">
        <v>43836</v>
      </c>
      <c r="C20479" s="69" t="s">
        <v>1015</v>
      </c>
      <c r="D20479" s="69" t="s">
        <v>4455</v>
      </c>
      <c r="E20479" s="26">
        <v>1000</v>
      </c>
      <c r="G20479" s="69" t="s">
        <v>6633</v>
      </c>
    </row>
    <row r="20480" spans="1:7" x14ac:dyDescent="0.25">
      <c r="A20480" s="21" t="s">
        <v>2119</v>
      </c>
      <c r="B20480" s="1">
        <v>43836</v>
      </c>
      <c r="C20480" t="s">
        <v>1230</v>
      </c>
      <c r="D20480" t="s">
        <v>7139</v>
      </c>
      <c r="E20480" s="5"/>
      <c r="F20480" s="5">
        <v>1724.83</v>
      </c>
      <c r="G20480" t="s">
        <v>6633</v>
      </c>
    </row>
    <row r="20481" spans="1:7" x14ac:dyDescent="0.25">
      <c r="A20481" s="21" t="s">
        <v>2119</v>
      </c>
      <c r="B20481" s="1">
        <v>43836</v>
      </c>
      <c r="C20481" t="s">
        <v>1230</v>
      </c>
      <c r="D20481" t="s">
        <v>7137</v>
      </c>
      <c r="E20481" s="5"/>
      <c r="F20481" s="5">
        <v>136</v>
      </c>
      <c r="G20481" t="s">
        <v>7071</v>
      </c>
    </row>
    <row r="20482" spans="1:7" x14ac:dyDescent="0.25">
      <c r="A20482" s="21" t="s">
        <v>2119</v>
      </c>
      <c r="B20482" s="1">
        <v>43836</v>
      </c>
      <c r="C20482" t="s">
        <v>1230</v>
      </c>
      <c r="D20482" t="s">
        <v>7137</v>
      </c>
      <c r="E20482" s="5"/>
      <c r="F20482" s="5">
        <v>175</v>
      </c>
      <c r="G20482" t="s">
        <v>6473</v>
      </c>
    </row>
    <row r="20483" spans="1:7" x14ac:dyDescent="0.25">
      <c r="A20483" s="69" t="s">
        <v>2119</v>
      </c>
      <c r="B20483" s="1">
        <v>43836</v>
      </c>
      <c r="C20483" t="s">
        <v>1230</v>
      </c>
      <c r="D20483" t="s">
        <v>7137</v>
      </c>
      <c r="E20483" s="5"/>
      <c r="F20483" s="5">
        <v>136</v>
      </c>
      <c r="G20483" t="s">
        <v>7067</v>
      </c>
    </row>
    <row r="20484" spans="1:7" x14ac:dyDescent="0.25">
      <c r="A20484" s="21" t="s">
        <v>2119</v>
      </c>
      <c r="B20484" s="1">
        <v>43836</v>
      </c>
      <c r="C20484" t="s">
        <v>1230</v>
      </c>
      <c r="D20484" t="s">
        <v>7149</v>
      </c>
      <c r="E20484"/>
      <c r="F20484" s="9">
        <v>1978.63</v>
      </c>
      <c r="G20484" t="s">
        <v>6613</v>
      </c>
    </row>
    <row r="20485" spans="1:7" x14ac:dyDescent="0.25">
      <c r="A20485" s="21" t="s">
        <v>2119</v>
      </c>
      <c r="B20485" s="1">
        <v>43836</v>
      </c>
      <c r="C20485" t="s">
        <v>1230</v>
      </c>
      <c r="D20485" t="s">
        <v>7147</v>
      </c>
      <c r="E20485"/>
      <c r="F20485" s="9">
        <v>5831.26</v>
      </c>
      <c r="G20485" t="s">
        <v>6633</v>
      </c>
    </row>
    <row r="20486" spans="1:7" x14ac:dyDescent="0.25">
      <c r="A20486" s="21" t="s">
        <v>2119</v>
      </c>
      <c r="B20486" s="1">
        <v>43836</v>
      </c>
      <c r="C20486" t="s">
        <v>1230</v>
      </c>
      <c r="D20486" t="s">
        <v>7150</v>
      </c>
      <c r="E20486"/>
      <c r="F20486" s="9">
        <v>465.6</v>
      </c>
      <c r="G20486" t="s">
        <v>6612</v>
      </c>
    </row>
    <row r="20487" spans="1:7" x14ac:dyDescent="0.25">
      <c r="A20487" s="21" t="s">
        <v>2119</v>
      </c>
      <c r="B20487" s="1">
        <v>43836</v>
      </c>
      <c r="C20487" t="s">
        <v>1230</v>
      </c>
      <c r="D20487" t="s">
        <v>7151</v>
      </c>
      <c r="E20487"/>
      <c r="F20487" s="9">
        <v>-895.6</v>
      </c>
      <c r="G20487" t="s">
        <v>6617</v>
      </c>
    </row>
    <row r="20488" spans="1:7" x14ac:dyDescent="0.25">
      <c r="A20488" s="21" t="s">
        <v>2119</v>
      </c>
      <c r="B20488" s="1">
        <v>43836</v>
      </c>
      <c r="C20488" t="s">
        <v>1230</v>
      </c>
      <c r="D20488" t="s">
        <v>7152</v>
      </c>
      <c r="E20488"/>
      <c r="F20488" s="9">
        <v>579.42999999999995</v>
      </c>
      <c r="G20488" t="s">
        <v>6473</v>
      </c>
    </row>
    <row r="20489" spans="1:7" x14ac:dyDescent="0.25">
      <c r="A20489" s="21" t="s">
        <v>2119</v>
      </c>
      <c r="B20489" s="1">
        <v>43837</v>
      </c>
      <c r="C20489" t="s">
        <v>1230</v>
      </c>
      <c r="D20489" t="s">
        <v>7137</v>
      </c>
      <c r="E20489" s="5"/>
      <c r="F20489" s="5">
        <v>136</v>
      </c>
      <c r="G20489" t="s">
        <v>6534</v>
      </c>
    </row>
    <row r="20490" spans="1:7" x14ac:dyDescent="0.25">
      <c r="A20490" s="21" t="s">
        <v>2119</v>
      </c>
      <c r="B20490" s="1">
        <v>43837</v>
      </c>
      <c r="C20490" t="s">
        <v>1230</v>
      </c>
      <c r="D20490" t="s">
        <v>7131</v>
      </c>
      <c r="E20490" s="5"/>
      <c r="F20490" s="5">
        <v>14369.72</v>
      </c>
      <c r="G20490" t="s">
        <v>7071</v>
      </c>
    </row>
    <row r="20491" spans="1:7" x14ac:dyDescent="0.25">
      <c r="A20491" s="21" t="s">
        <v>2119</v>
      </c>
      <c r="B20491" s="1">
        <v>43837</v>
      </c>
      <c r="C20491" t="s">
        <v>1230</v>
      </c>
      <c r="D20491" t="s">
        <v>7140</v>
      </c>
      <c r="E20491" s="5"/>
      <c r="F20491" s="5">
        <v>452.33</v>
      </c>
      <c r="G20491" t="s">
        <v>7067</v>
      </c>
    </row>
    <row r="20492" spans="1:7" x14ac:dyDescent="0.25">
      <c r="A20492" s="21" t="s">
        <v>2119</v>
      </c>
      <c r="B20492" s="1">
        <v>43837</v>
      </c>
      <c r="C20492" t="s">
        <v>1230</v>
      </c>
      <c r="D20492" t="s">
        <v>7140</v>
      </c>
      <c r="E20492" s="5"/>
      <c r="F20492" s="5">
        <v>46.27</v>
      </c>
      <c r="G20492" t="s">
        <v>7067</v>
      </c>
    </row>
    <row r="20493" spans="1:7" x14ac:dyDescent="0.25">
      <c r="A20493" s="21" t="s">
        <v>2119</v>
      </c>
      <c r="B20493" s="1">
        <v>43837</v>
      </c>
      <c r="C20493" t="s">
        <v>1230</v>
      </c>
      <c r="D20493" t="s">
        <v>7137</v>
      </c>
      <c r="E20493" s="5"/>
      <c r="F20493" s="5">
        <v>294</v>
      </c>
      <c r="G20493" t="s">
        <v>6612</v>
      </c>
    </row>
    <row r="20494" spans="1:7" x14ac:dyDescent="0.25">
      <c r="A20494" s="21" t="s">
        <v>2119</v>
      </c>
      <c r="B20494" s="1">
        <v>43837</v>
      </c>
      <c r="C20494" t="s">
        <v>1230</v>
      </c>
      <c r="D20494" t="s">
        <v>7144</v>
      </c>
      <c r="E20494"/>
      <c r="F20494" s="9">
        <v>306.89</v>
      </c>
      <c r="G20494" t="s">
        <v>6617</v>
      </c>
    </row>
    <row r="20495" spans="1:7" x14ac:dyDescent="0.25">
      <c r="A20495" s="21" t="s">
        <v>2119</v>
      </c>
      <c r="B20495" s="1">
        <v>43837</v>
      </c>
      <c r="C20495" t="s">
        <v>1230</v>
      </c>
      <c r="D20495" t="s">
        <v>7145</v>
      </c>
      <c r="E20495"/>
      <c r="F20495" s="9">
        <v>342.33</v>
      </c>
      <c r="G20495" t="s">
        <v>6633</v>
      </c>
    </row>
    <row r="20496" spans="1:7" x14ac:dyDescent="0.25">
      <c r="A20496" s="21" t="s">
        <v>2119</v>
      </c>
      <c r="B20496" s="1">
        <v>43837</v>
      </c>
      <c r="C20496" t="s">
        <v>1230</v>
      </c>
      <c r="D20496" t="s">
        <v>7146</v>
      </c>
      <c r="E20496"/>
      <c r="F20496" s="9">
        <v>248.51</v>
      </c>
      <c r="G20496" t="s">
        <v>6473</v>
      </c>
    </row>
    <row r="20497" spans="1:7" x14ac:dyDescent="0.25">
      <c r="A20497" s="21" t="s">
        <v>2119</v>
      </c>
      <c r="B20497" s="1">
        <v>43837</v>
      </c>
      <c r="C20497" t="s">
        <v>1230</v>
      </c>
      <c r="D20497" t="s">
        <v>7147</v>
      </c>
      <c r="E20497"/>
      <c r="F20497" s="9">
        <v>-17.54</v>
      </c>
      <c r="G20497" t="s">
        <v>6633</v>
      </c>
    </row>
    <row r="20498" spans="1:7" x14ac:dyDescent="0.25">
      <c r="A20498" s="21" t="s">
        <v>2119</v>
      </c>
      <c r="B20498" s="1">
        <v>43837</v>
      </c>
      <c r="C20498" t="s">
        <v>1230</v>
      </c>
      <c r="D20498" t="s">
        <v>7148</v>
      </c>
      <c r="E20498"/>
      <c r="F20498" s="9">
        <v>32.81</v>
      </c>
      <c r="G20498" t="s">
        <v>6473</v>
      </c>
    </row>
    <row r="20499" spans="1:7" x14ac:dyDescent="0.25">
      <c r="A20499" s="21" t="s">
        <v>2119</v>
      </c>
      <c r="B20499" s="1">
        <v>43838</v>
      </c>
      <c r="C20499" t="s">
        <v>1230</v>
      </c>
      <c r="D20499" t="s">
        <v>7137</v>
      </c>
      <c r="E20499" s="5"/>
      <c r="F20499" s="5">
        <v>136</v>
      </c>
      <c r="G20499" t="s">
        <v>7071</v>
      </c>
    </row>
    <row r="20500" spans="1:7" x14ac:dyDescent="0.25">
      <c r="A20500" s="21" t="s">
        <v>2119</v>
      </c>
      <c r="B20500" s="1">
        <v>43838</v>
      </c>
      <c r="C20500" t="s">
        <v>1230</v>
      </c>
      <c r="D20500" t="s">
        <v>7137</v>
      </c>
      <c r="E20500" s="5"/>
      <c r="F20500" s="5">
        <v>136</v>
      </c>
      <c r="G20500" t="s">
        <v>7071</v>
      </c>
    </row>
    <row r="20501" spans="1:7" x14ac:dyDescent="0.25">
      <c r="A20501" s="21" t="s">
        <v>2119</v>
      </c>
      <c r="B20501" s="1">
        <v>43838</v>
      </c>
      <c r="C20501" t="s">
        <v>1230</v>
      </c>
      <c r="D20501" t="s">
        <v>7140</v>
      </c>
      <c r="E20501" s="5"/>
      <c r="F20501" s="5">
        <v>492.23</v>
      </c>
      <c r="G20501" t="s">
        <v>7067</v>
      </c>
    </row>
    <row r="20502" spans="1:7" x14ac:dyDescent="0.25">
      <c r="A20502" s="21" t="s">
        <v>2119</v>
      </c>
      <c r="B20502" s="1">
        <v>43838</v>
      </c>
      <c r="C20502" t="s">
        <v>1230</v>
      </c>
      <c r="D20502" t="s">
        <v>7140</v>
      </c>
      <c r="E20502" s="5"/>
      <c r="F20502" s="5">
        <v>326.14999999999998</v>
      </c>
      <c r="G20502" t="s">
        <v>7071</v>
      </c>
    </row>
    <row r="20503" spans="1:7" x14ac:dyDescent="0.25">
      <c r="A20503" s="21" t="s">
        <v>2119</v>
      </c>
      <c r="B20503" s="1">
        <v>43838</v>
      </c>
      <c r="C20503" t="s">
        <v>1230</v>
      </c>
      <c r="D20503" t="s">
        <v>7140</v>
      </c>
      <c r="E20503" s="5"/>
      <c r="F20503" s="5">
        <v>60.88</v>
      </c>
      <c r="G20503" t="s">
        <v>7067</v>
      </c>
    </row>
    <row r="20504" spans="1:7" x14ac:dyDescent="0.25">
      <c r="A20504" s="21" t="s">
        <v>2119</v>
      </c>
      <c r="B20504" s="1">
        <v>43838</v>
      </c>
      <c r="C20504" t="s">
        <v>1230</v>
      </c>
      <c r="D20504" t="s">
        <v>7140</v>
      </c>
      <c r="E20504" s="5"/>
      <c r="F20504" s="5">
        <v>113.36</v>
      </c>
      <c r="G20504" t="s">
        <v>7071</v>
      </c>
    </row>
    <row r="20505" spans="1:7" x14ac:dyDescent="0.25">
      <c r="A20505" s="21" t="s">
        <v>2119</v>
      </c>
      <c r="B20505" s="1">
        <v>43838</v>
      </c>
      <c r="C20505" t="s">
        <v>1230</v>
      </c>
      <c r="D20505" t="s">
        <v>7131</v>
      </c>
      <c r="E20505" s="5"/>
      <c r="F20505" s="5">
        <v>6032.46</v>
      </c>
      <c r="G20505" t="s">
        <v>6612</v>
      </c>
    </row>
    <row r="20506" spans="1:7" x14ac:dyDescent="0.25">
      <c r="A20506" s="21" t="s">
        <v>2119</v>
      </c>
      <c r="B20506" s="1">
        <v>43838</v>
      </c>
      <c r="C20506" t="s">
        <v>1230</v>
      </c>
      <c r="D20506" t="s">
        <v>7141</v>
      </c>
      <c r="E20506"/>
      <c r="F20506" s="9">
        <v>31.7</v>
      </c>
      <c r="G20506" t="s">
        <v>6612</v>
      </c>
    </row>
    <row r="20507" spans="1:7" x14ac:dyDescent="0.25">
      <c r="A20507" s="21" t="s">
        <v>2119</v>
      </c>
      <c r="B20507" s="1">
        <v>43838</v>
      </c>
      <c r="C20507" t="s">
        <v>1230</v>
      </c>
      <c r="D20507" t="s">
        <v>7142</v>
      </c>
      <c r="E20507"/>
      <c r="F20507" s="9">
        <v>294.94</v>
      </c>
      <c r="G20507" t="s">
        <v>6633</v>
      </c>
    </row>
    <row r="20508" spans="1:7" x14ac:dyDescent="0.25">
      <c r="A20508" s="21" t="s">
        <v>2119</v>
      </c>
      <c r="B20508" s="1">
        <v>43838</v>
      </c>
      <c r="C20508" t="s">
        <v>1230</v>
      </c>
      <c r="D20508" t="s">
        <v>7143</v>
      </c>
      <c r="E20508"/>
      <c r="F20508" s="9">
        <v>2043.3</v>
      </c>
      <c r="G20508" t="s">
        <v>6612</v>
      </c>
    </row>
    <row r="20509" spans="1:7" x14ac:dyDescent="0.25">
      <c r="A20509" s="21" t="s">
        <v>2119</v>
      </c>
      <c r="B20509" s="25">
        <v>43838</v>
      </c>
      <c r="C20509" s="69" t="s">
        <v>1015</v>
      </c>
      <c r="D20509" s="69" t="s">
        <v>528</v>
      </c>
      <c r="E20509" s="26">
        <v>1300</v>
      </c>
      <c r="G20509" s="69" t="s">
        <v>6612</v>
      </c>
    </row>
    <row r="20510" spans="1:7" x14ac:dyDescent="0.25">
      <c r="A20510" s="21" t="s">
        <v>2119</v>
      </c>
      <c r="B20510" s="1">
        <v>43839</v>
      </c>
      <c r="C20510" t="s">
        <v>1230</v>
      </c>
      <c r="D20510" t="s">
        <v>7164</v>
      </c>
      <c r="E20510"/>
      <c r="F20510" s="9">
        <v>219.04</v>
      </c>
      <c r="G20510" t="s">
        <v>7157</v>
      </c>
    </row>
    <row r="20511" spans="1:7" x14ac:dyDescent="0.25">
      <c r="A20511" s="21" t="s">
        <v>2119</v>
      </c>
      <c r="B20511" s="1">
        <v>43839</v>
      </c>
      <c r="C20511" t="s">
        <v>1230</v>
      </c>
      <c r="D20511" t="s">
        <v>7165</v>
      </c>
      <c r="E20511"/>
      <c r="F20511" s="9">
        <v>87.33</v>
      </c>
      <c r="G20511" t="s">
        <v>6473</v>
      </c>
    </row>
    <row r="20512" spans="1:7" x14ac:dyDescent="0.25">
      <c r="A20512" s="21" t="s">
        <v>2119</v>
      </c>
      <c r="B20512" s="1">
        <v>43839</v>
      </c>
      <c r="C20512" t="s">
        <v>1230</v>
      </c>
      <c r="D20512" t="s">
        <v>7166</v>
      </c>
      <c r="E20512"/>
      <c r="F20512" s="9">
        <v>292.5</v>
      </c>
      <c r="G20512" t="s">
        <v>6633</v>
      </c>
    </row>
    <row r="20513" spans="1:7" x14ac:dyDescent="0.25">
      <c r="A20513" s="21" t="s">
        <v>2119</v>
      </c>
      <c r="B20513" s="1">
        <v>43839</v>
      </c>
      <c r="C20513" t="s">
        <v>1230</v>
      </c>
      <c r="D20513" t="s">
        <v>7167</v>
      </c>
      <c r="E20513"/>
      <c r="F20513" s="9">
        <v>526.11</v>
      </c>
      <c r="G20513" t="s">
        <v>6473</v>
      </c>
    </row>
    <row r="20514" spans="1:7" x14ac:dyDescent="0.25">
      <c r="A20514" s="21" t="s">
        <v>2119</v>
      </c>
      <c r="B20514" s="1">
        <v>43839</v>
      </c>
      <c r="C20514" t="s">
        <v>1230</v>
      </c>
      <c r="D20514" t="s">
        <v>7168</v>
      </c>
      <c r="E20514"/>
      <c r="F20514" s="9">
        <v>1226.3800000000001</v>
      </c>
      <c r="G20514" t="s">
        <v>6612</v>
      </c>
    </row>
    <row r="20515" spans="1:7" x14ac:dyDescent="0.25">
      <c r="A20515" s="21" t="s">
        <v>2119</v>
      </c>
      <c r="B20515" s="25">
        <v>43839</v>
      </c>
      <c r="C20515" s="69" t="s">
        <v>1015</v>
      </c>
      <c r="D20515" s="69" t="s">
        <v>1216</v>
      </c>
      <c r="E20515" s="26">
        <v>750</v>
      </c>
      <c r="G20515" s="69" t="s">
        <v>2734</v>
      </c>
    </row>
    <row r="20516" spans="1:7" x14ac:dyDescent="0.25">
      <c r="A20516" s="21" t="s">
        <v>2119</v>
      </c>
      <c r="B20516" s="25">
        <v>43839</v>
      </c>
      <c r="C20516" s="69" t="s">
        <v>1015</v>
      </c>
      <c r="D20516" s="69" t="s">
        <v>6602</v>
      </c>
      <c r="E20516" s="26">
        <v>3000</v>
      </c>
      <c r="G20516" s="69" t="s">
        <v>6612</v>
      </c>
    </row>
    <row r="20517" spans="1:7" x14ac:dyDescent="0.25">
      <c r="A20517" s="21" t="s">
        <v>2119</v>
      </c>
      <c r="B20517" s="25">
        <v>43839</v>
      </c>
      <c r="C20517" s="69" t="s">
        <v>1015</v>
      </c>
      <c r="D20517" s="69" t="s">
        <v>525</v>
      </c>
      <c r="E20517" s="26">
        <v>73.31</v>
      </c>
      <c r="G20517" s="69" t="s">
        <v>525</v>
      </c>
    </row>
    <row r="20518" spans="1:7" x14ac:dyDescent="0.25">
      <c r="A20518" s="21" t="s">
        <v>2119</v>
      </c>
      <c r="B20518" s="1">
        <v>43840</v>
      </c>
      <c r="C20518" t="s">
        <v>1230</v>
      </c>
      <c r="D20518" t="s">
        <v>7169</v>
      </c>
      <c r="E20518"/>
      <c r="F20518" s="9">
        <v>333.29</v>
      </c>
      <c r="G20518" t="s">
        <v>6633</v>
      </c>
    </row>
    <row r="20519" spans="1:7" x14ac:dyDescent="0.25">
      <c r="A20519" s="21" t="s">
        <v>2119</v>
      </c>
      <c r="B20519" s="1">
        <v>43840</v>
      </c>
      <c r="C20519" t="s">
        <v>1230</v>
      </c>
      <c r="D20519" t="s">
        <v>7170</v>
      </c>
      <c r="E20519"/>
      <c r="F20519" s="9">
        <v>109.34</v>
      </c>
      <c r="G20519" t="s">
        <v>6633</v>
      </c>
    </row>
    <row r="20520" spans="1:7" x14ac:dyDescent="0.25">
      <c r="A20520" s="21" t="s">
        <v>2119</v>
      </c>
      <c r="B20520" s="1">
        <v>43840</v>
      </c>
      <c r="C20520" t="s">
        <v>1230</v>
      </c>
      <c r="D20520" t="s">
        <v>7171</v>
      </c>
      <c r="E20520"/>
      <c r="F20520" s="9">
        <v>754.56</v>
      </c>
      <c r="G20520" t="s">
        <v>7157</v>
      </c>
    </row>
    <row r="20521" spans="1:7" x14ac:dyDescent="0.25">
      <c r="A20521" s="21" t="s">
        <v>2119</v>
      </c>
      <c r="B20521" s="1">
        <v>43840</v>
      </c>
      <c r="C20521" t="s">
        <v>1230</v>
      </c>
      <c r="D20521" t="s">
        <v>7172</v>
      </c>
      <c r="E20521"/>
      <c r="F20521" s="9">
        <v>7060</v>
      </c>
      <c r="G20521" t="s">
        <v>7157</v>
      </c>
    </row>
    <row r="20522" spans="1:7" x14ac:dyDescent="0.25">
      <c r="A20522" s="21" t="s">
        <v>2119</v>
      </c>
      <c r="B20522" s="1">
        <v>43840</v>
      </c>
      <c r="C20522" t="s">
        <v>6</v>
      </c>
      <c r="D20522" t="s">
        <v>7173</v>
      </c>
      <c r="E20522"/>
      <c r="F20522" s="9">
        <v>59.58</v>
      </c>
      <c r="G20522" t="s">
        <v>2426</v>
      </c>
    </row>
    <row r="20523" spans="1:7" x14ac:dyDescent="0.25">
      <c r="A20523" s="21" t="s">
        <v>2119</v>
      </c>
      <c r="B20523" s="1">
        <v>43840</v>
      </c>
      <c r="C20523" t="s">
        <v>1230</v>
      </c>
      <c r="D20523" t="s">
        <v>7174</v>
      </c>
      <c r="E20523"/>
      <c r="F20523" s="9">
        <v>457.44</v>
      </c>
      <c r="G20523" t="s">
        <v>6473</v>
      </c>
    </row>
    <row r="20524" spans="1:7" x14ac:dyDescent="0.25">
      <c r="A20524" s="21" t="s">
        <v>2119</v>
      </c>
      <c r="B20524" s="1">
        <v>43840</v>
      </c>
      <c r="C20524" t="s">
        <v>1230</v>
      </c>
      <c r="D20524" t="s">
        <v>7175</v>
      </c>
      <c r="E20524"/>
      <c r="F20524" s="9">
        <v>157.11000000000001</v>
      </c>
      <c r="G20524" t="s">
        <v>6633</v>
      </c>
    </row>
    <row r="20525" spans="1:7" x14ac:dyDescent="0.25">
      <c r="A20525" s="21" t="s">
        <v>2119</v>
      </c>
      <c r="B20525" s="25">
        <v>43840</v>
      </c>
      <c r="C20525" s="69" t="s">
        <v>1015</v>
      </c>
      <c r="D20525" s="69" t="s">
        <v>961</v>
      </c>
      <c r="E20525" s="26">
        <v>250</v>
      </c>
      <c r="G20525" s="69" t="s">
        <v>1238</v>
      </c>
    </row>
    <row r="20526" spans="1:7" x14ac:dyDescent="0.25">
      <c r="A20526" s="21" t="s">
        <v>2119</v>
      </c>
      <c r="B20526" s="25">
        <v>43840</v>
      </c>
      <c r="C20526" s="69" t="s">
        <v>1015</v>
      </c>
      <c r="D20526" s="69" t="s">
        <v>961</v>
      </c>
      <c r="E20526" s="26">
        <v>250</v>
      </c>
      <c r="G20526" s="69" t="s">
        <v>1421</v>
      </c>
    </row>
    <row r="20527" spans="1:7" x14ac:dyDescent="0.25">
      <c r="A20527" s="21" t="s">
        <v>2119</v>
      </c>
      <c r="B20527" s="25">
        <v>43840</v>
      </c>
      <c r="C20527" s="69" t="s">
        <v>1015</v>
      </c>
      <c r="D20527" s="69" t="s">
        <v>6618</v>
      </c>
      <c r="E20527" s="26">
        <v>7500</v>
      </c>
      <c r="G20527" s="69" t="s">
        <v>6614</v>
      </c>
    </row>
    <row r="20528" spans="1:7" x14ac:dyDescent="0.25">
      <c r="A20528" s="21" t="s">
        <v>2119</v>
      </c>
      <c r="B20528" s="70">
        <v>43840</v>
      </c>
      <c r="C20528" s="69" t="s">
        <v>1015</v>
      </c>
      <c r="D20528" s="69" t="s">
        <v>6618</v>
      </c>
      <c r="E20528" s="26">
        <v>7500</v>
      </c>
      <c r="G20528" s="69" t="s">
        <v>6614</v>
      </c>
    </row>
    <row r="20529" spans="1:7" x14ac:dyDescent="0.25">
      <c r="A20529" s="21" t="s">
        <v>2119</v>
      </c>
      <c r="B20529" s="1">
        <v>43841</v>
      </c>
      <c r="C20529" t="s">
        <v>1230</v>
      </c>
      <c r="D20529" t="s">
        <v>7176</v>
      </c>
      <c r="E20529"/>
      <c r="F20529" s="9">
        <v>569.32000000000005</v>
      </c>
      <c r="G20529" t="s">
        <v>6612</v>
      </c>
    </row>
    <row r="20530" spans="1:7" x14ac:dyDescent="0.25">
      <c r="A20530" s="21" t="s">
        <v>2119</v>
      </c>
      <c r="B20530" s="1">
        <v>43841</v>
      </c>
      <c r="C20530" t="s">
        <v>1230</v>
      </c>
      <c r="D20530" t="s">
        <v>7177</v>
      </c>
      <c r="E20530"/>
      <c r="F20530" s="9">
        <v>-392.13</v>
      </c>
      <c r="G20530" t="s">
        <v>6605</v>
      </c>
    </row>
    <row r="20531" spans="1:7" x14ac:dyDescent="0.25">
      <c r="A20531" s="21" t="s">
        <v>2119</v>
      </c>
      <c r="B20531" s="1">
        <v>43841</v>
      </c>
      <c r="C20531" t="s">
        <v>1230</v>
      </c>
      <c r="D20531" t="s">
        <v>7178</v>
      </c>
      <c r="E20531"/>
      <c r="F20531" s="9">
        <v>314.63</v>
      </c>
      <c r="G20531" t="s">
        <v>6473</v>
      </c>
    </row>
    <row r="20532" spans="1:7" x14ac:dyDescent="0.25">
      <c r="A20532" s="21" t="s">
        <v>2119</v>
      </c>
      <c r="B20532" s="1">
        <v>43842</v>
      </c>
      <c r="C20532" t="s">
        <v>6</v>
      </c>
      <c r="D20532" t="s">
        <v>299</v>
      </c>
      <c r="E20532"/>
      <c r="F20532" s="9">
        <v>63.48</v>
      </c>
      <c r="G20532" t="s">
        <v>5854</v>
      </c>
    </row>
    <row r="20533" spans="1:7" x14ac:dyDescent="0.25">
      <c r="A20533" s="21" t="s">
        <v>2119</v>
      </c>
      <c r="B20533" s="1">
        <v>43843</v>
      </c>
      <c r="C20533" t="s">
        <v>1230</v>
      </c>
      <c r="D20533" t="s">
        <v>7179</v>
      </c>
      <c r="E20533"/>
      <c r="F20533" s="9">
        <v>499.88</v>
      </c>
      <c r="G20533" t="s">
        <v>6612</v>
      </c>
    </row>
    <row r="20534" spans="1:7" x14ac:dyDescent="0.25">
      <c r="A20534" s="21" t="s">
        <v>2119</v>
      </c>
      <c r="B20534" s="1">
        <v>43843</v>
      </c>
      <c r="C20534" t="s">
        <v>1230</v>
      </c>
      <c r="D20534" t="s">
        <v>7180</v>
      </c>
      <c r="E20534"/>
      <c r="F20534" s="9">
        <v>998.64</v>
      </c>
      <c r="G20534" t="s">
        <v>6612</v>
      </c>
    </row>
    <row r="20535" spans="1:7" x14ac:dyDescent="0.25">
      <c r="A20535" s="21" t="s">
        <v>2119</v>
      </c>
      <c r="B20535" s="1">
        <v>43843</v>
      </c>
      <c r="C20535" t="s">
        <v>1230</v>
      </c>
      <c r="D20535" t="s">
        <v>7181</v>
      </c>
      <c r="E20535"/>
      <c r="F20535" s="9">
        <v>-467.13</v>
      </c>
      <c r="G20535" t="s">
        <v>6612</v>
      </c>
    </row>
    <row r="20536" spans="1:7" x14ac:dyDescent="0.25">
      <c r="A20536" s="21" t="s">
        <v>2119</v>
      </c>
      <c r="B20536" s="1">
        <v>43843</v>
      </c>
      <c r="C20536" t="s">
        <v>1230</v>
      </c>
      <c r="D20536" t="s">
        <v>7182</v>
      </c>
      <c r="E20536"/>
      <c r="F20536" s="9">
        <v>648.39</v>
      </c>
      <c r="G20536" t="s">
        <v>6633</v>
      </c>
    </row>
    <row r="20537" spans="1:7" x14ac:dyDescent="0.25">
      <c r="A20537" s="21" t="s">
        <v>2119</v>
      </c>
      <c r="B20537" s="1">
        <v>43843</v>
      </c>
      <c r="C20537" t="s">
        <v>1230</v>
      </c>
      <c r="D20537" t="s">
        <v>7183</v>
      </c>
      <c r="E20537"/>
      <c r="F20537" s="9">
        <v>412.38</v>
      </c>
      <c r="G20537" t="s">
        <v>6473</v>
      </c>
    </row>
    <row r="20538" spans="1:7" x14ac:dyDescent="0.25">
      <c r="A20538" s="21" t="s">
        <v>2119</v>
      </c>
      <c r="B20538" s="1">
        <v>43843</v>
      </c>
      <c r="C20538" t="s">
        <v>1230</v>
      </c>
      <c r="D20538" t="s">
        <v>7184</v>
      </c>
      <c r="E20538"/>
      <c r="F20538" s="9">
        <v>3685.15</v>
      </c>
      <c r="G20538" t="s">
        <v>6633</v>
      </c>
    </row>
    <row r="20539" spans="1:7" x14ac:dyDescent="0.25">
      <c r="A20539" s="21" t="s">
        <v>2119</v>
      </c>
      <c r="B20539" s="1">
        <v>43843</v>
      </c>
      <c r="C20539" t="s">
        <v>1230</v>
      </c>
      <c r="D20539" t="s">
        <v>7147</v>
      </c>
      <c r="E20539"/>
      <c r="F20539" s="9">
        <v>-210.46</v>
      </c>
      <c r="G20539" t="s">
        <v>6633</v>
      </c>
    </row>
    <row r="20540" spans="1:7" x14ac:dyDescent="0.25">
      <c r="A20540" s="21" t="s">
        <v>2119</v>
      </c>
      <c r="B20540" s="1">
        <v>43843</v>
      </c>
      <c r="C20540" t="s">
        <v>1230</v>
      </c>
      <c r="D20540" t="s">
        <v>7185</v>
      </c>
      <c r="E20540"/>
      <c r="F20540" s="9">
        <v>1103.45</v>
      </c>
      <c r="G20540" t="s">
        <v>7186</v>
      </c>
    </row>
    <row r="20541" spans="1:7" x14ac:dyDescent="0.25">
      <c r="A20541" s="21" t="s">
        <v>2119</v>
      </c>
      <c r="B20541" s="1">
        <v>43843</v>
      </c>
      <c r="C20541" t="s">
        <v>1230</v>
      </c>
      <c r="D20541" t="s">
        <v>7187</v>
      </c>
      <c r="E20541"/>
      <c r="F20541" s="9">
        <v>486.73</v>
      </c>
      <c r="G20541" t="s">
        <v>125</v>
      </c>
    </row>
    <row r="20542" spans="1:7" x14ac:dyDescent="0.25">
      <c r="A20542" s="21" t="s">
        <v>2119</v>
      </c>
      <c r="B20542" s="1">
        <v>43844</v>
      </c>
      <c r="C20542" t="s">
        <v>1230</v>
      </c>
      <c r="D20542" t="s">
        <v>7188</v>
      </c>
      <c r="E20542"/>
      <c r="F20542" s="9">
        <v>1041.3900000000001</v>
      </c>
      <c r="G20542" t="s">
        <v>7186</v>
      </c>
    </row>
    <row r="20543" spans="1:7" x14ac:dyDescent="0.25">
      <c r="A20543" s="21" t="s">
        <v>2119</v>
      </c>
      <c r="B20543" s="1">
        <v>43844</v>
      </c>
      <c r="C20543" t="s">
        <v>1230</v>
      </c>
      <c r="D20543" t="s">
        <v>7189</v>
      </c>
      <c r="E20543"/>
      <c r="F20543" s="9">
        <v>307.68</v>
      </c>
      <c r="G20543" t="s">
        <v>7190</v>
      </c>
    </row>
    <row r="20544" spans="1:7" x14ac:dyDescent="0.25">
      <c r="A20544" s="21" t="s">
        <v>2119</v>
      </c>
      <c r="B20544" s="1">
        <v>43844</v>
      </c>
      <c r="C20544" t="s">
        <v>1230</v>
      </c>
      <c r="D20544" t="s">
        <v>7191</v>
      </c>
      <c r="E20544"/>
      <c r="F20544" s="9">
        <v>570.75</v>
      </c>
      <c r="G20544" t="s">
        <v>6633</v>
      </c>
    </row>
    <row r="20545" spans="1:7" x14ac:dyDescent="0.25">
      <c r="A20545" s="21" t="s">
        <v>2119</v>
      </c>
      <c r="B20545" s="1">
        <v>43844</v>
      </c>
      <c r="C20545" t="s">
        <v>1230</v>
      </c>
      <c r="D20545" t="s">
        <v>7192</v>
      </c>
      <c r="E20545"/>
      <c r="F20545" s="9">
        <v>1582.82</v>
      </c>
      <c r="G20545" t="s">
        <v>6612</v>
      </c>
    </row>
    <row r="20546" spans="1:7" x14ac:dyDescent="0.25">
      <c r="A20546" s="21" t="s">
        <v>2119</v>
      </c>
      <c r="B20546" s="1">
        <v>43844</v>
      </c>
      <c r="C20546" t="s">
        <v>1230</v>
      </c>
      <c r="D20546" t="s">
        <v>7193</v>
      </c>
      <c r="E20546"/>
      <c r="F20546" s="9">
        <v>774.89</v>
      </c>
      <c r="G20546" t="s">
        <v>7190</v>
      </c>
    </row>
    <row r="20547" spans="1:7" x14ac:dyDescent="0.25">
      <c r="A20547" s="21" t="s">
        <v>2119</v>
      </c>
      <c r="B20547" s="1">
        <v>43844</v>
      </c>
      <c r="C20547" t="s">
        <v>1230</v>
      </c>
      <c r="D20547" t="s">
        <v>7194</v>
      </c>
      <c r="E20547"/>
      <c r="F20547" s="9">
        <v>1277.74</v>
      </c>
      <c r="G20547" t="s">
        <v>6612</v>
      </c>
    </row>
    <row r="20548" spans="1:7" x14ac:dyDescent="0.25">
      <c r="A20548" s="21" t="s">
        <v>2119</v>
      </c>
      <c r="B20548" s="1">
        <v>43845</v>
      </c>
      <c r="C20548" t="s">
        <v>1230</v>
      </c>
      <c r="D20548" t="s">
        <v>7195</v>
      </c>
      <c r="E20548"/>
      <c r="F20548" s="9">
        <v>509.12</v>
      </c>
      <c r="G20548" t="s">
        <v>6612</v>
      </c>
    </row>
    <row r="20549" spans="1:7" x14ac:dyDescent="0.25">
      <c r="A20549" s="21" t="s">
        <v>2119</v>
      </c>
      <c r="B20549" s="1">
        <v>43845</v>
      </c>
      <c r="C20549" t="s">
        <v>1230</v>
      </c>
      <c r="D20549" t="s">
        <v>7196</v>
      </c>
      <c r="E20549"/>
      <c r="F20549" s="9">
        <v>222.91</v>
      </c>
      <c r="G20549" t="s">
        <v>4462</v>
      </c>
    </row>
    <row r="20550" spans="1:7" x14ac:dyDescent="0.25">
      <c r="A20550" s="21" t="s">
        <v>2119</v>
      </c>
      <c r="B20550" s="1">
        <v>43845</v>
      </c>
      <c r="C20550" t="s">
        <v>1230</v>
      </c>
      <c r="D20550" t="s">
        <v>7197</v>
      </c>
      <c r="E20550"/>
      <c r="F20550" s="9">
        <v>1140.32</v>
      </c>
      <c r="G20550" t="s">
        <v>6612</v>
      </c>
    </row>
    <row r="20551" spans="1:7" x14ac:dyDescent="0.25">
      <c r="A20551" s="21" t="s">
        <v>2119</v>
      </c>
      <c r="B20551" s="1">
        <v>43845</v>
      </c>
      <c r="C20551" t="s">
        <v>1230</v>
      </c>
      <c r="D20551" t="s">
        <v>7198</v>
      </c>
      <c r="E20551"/>
      <c r="F20551" s="9">
        <v>492.62</v>
      </c>
      <c r="G20551" t="s">
        <v>7190</v>
      </c>
    </row>
    <row r="20552" spans="1:7" x14ac:dyDescent="0.25">
      <c r="A20552" s="21" t="s">
        <v>2119</v>
      </c>
      <c r="B20552" s="1">
        <v>43845</v>
      </c>
      <c r="C20552" t="s">
        <v>1230</v>
      </c>
      <c r="D20552" t="s">
        <v>7199</v>
      </c>
      <c r="E20552"/>
      <c r="F20552" s="9">
        <v>651</v>
      </c>
      <c r="G20552" t="s">
        <v>7186</v>
      </c>
    </row>
    <row r="20553" spans="1:7" x14ac:dyDescent="0.25">
      <c r="A20553" s="21" t="s">
        <v>2119</v>
      </c>
      <c r="B20553" s="1">
        <v>43846</v>
      </c>
      <c r="C20553" t="s">
        <v>1230</v>
      </c>
      <c r="D20553" t="s">
        <v>7200</v>
      </c>
      <c r="E20553"/>
      <c r="F20553" s="9">
        <v>304.82</v>
      </c>
      <c r="G20553" t="s">
        <v>6633</v>
      </c>
    </row>
    <row r="20554" spans="1:7" x14ac:dyDescent="0.25">
      <c r="A20554" s="21" t="s">
        <v>2119</v>
      </c>
      <c r="B20554" s="1">
        <v>43846</v>
      </c>
      <c r="C20554" t="s">
        <v>1230</v>
      </c>
      <c r="D20554" t="s">
        <v>7201</v>
      </c>
      <c r="E20554"/>
      <c r="F20554" s="9">
        <v>1029.79</v>
      </c>
      <c r="G20554" t="s">
        <v>7186</v>
      </c>
    </row>
    <row r="20555" spans="1:7" x14ac:dyDescent="0.25">
      <c r="A20555" s="21" t="s">
        <v>2119</v>
      </c>
      <c r="B20555" s="1">
        <v>43846</v>
      </c>
      <c r="C20555" t="s">
        <v>1230</v>
      </c>
      <c r="D20555" t="s">
        <v>7202</v>
      </c>
      <c r="E20555"/>
      <c r="F20555" s="9">
        <v>92.08</v>
      </c>
      <c r="G20555" t="s">
        <v>7186</v>
      </c>
    </row>
    <row r="20556" spans="1:7" x14ac:dyDescent="0.25">
      <c r="A20556" s="21" t="s">
        <v>2119</v>
      </c>
      <c r="B20556" s="1">
        <v>43846</v>
      </c>
      <c r="C20556" t="s">
        <v>1230</v>
      </c>
      <c r="D20556" t="s">
        <v>7203</v>
      </c>
      <c r="E20556"/>
      <c r="F20556" s="9">
        <v>5986.73</v>
      </c>
      <c r="G20556" t="s">
        <v>7190</v>
      </c>
    </row>
    <row r="20557" spans="1:7" x14ac:dyDescent="0.25">
      <c r="A20557" s="21" t="s">
        <v>2119</v>
      </c>
      <c r="B20557" s="1">
        <v>43847</v>
      </c>
      <c r="C20557" t="s">
        <v>1230</v>
      </c>
      <c r="D20557" t="s">
        <v>7204</v>
      </c>
      <c r="E20557"/>
      <c r="F20557" s="9">
        <v>-164.5</v>
      </c>
      <c r="G20557" t="s">
        <v>6633</v>
      </c>
    </row>
    <row r="20558" spans="1:7" x14ac:dyDescent="0.25">
      <c r="A20558" s="21" t="s">
        <v>2119</v>
      </c>
      <c r="B20558" s="1">
        <v>43847</v>
      </c>
      <c r="C20558" t="s">
        <v>1230</v>
      </c>
      <c r="D20558" t="s">
        <v>7205</v>
      </c>
      <c r="E20558"/>
      <c r="F20558" s="9">
        <v>7007.69</v>
      </c>
      <c r="G20558" t="s">
        <v>6612</v>
      </c>
    </row>
    <row r="20559" spans="1:7" x14ac:dyDescent="0.25">
      <c r="A20559" s="21" t="s">
        <v>2119</v>
      </c>
      <c r="B20559" s="1">
        <v>43847</v>
      </c>
      <c r="C20559" t="s">
        <v>1230</v>
      </c>
      <c r="D20559" t="s">
        <v>7206</v>
      </c>
      <c r="E20559"/>
      <c r="F20559" s="9">
        <v>169.59</v>
      </c>
      <c r="G20559" t="s">
        <v>7190</v>
      </c>
    </row>
    <row r="20560" spans="1:7" x14ac:dyDescent="0.25">
      <c r="A20560" s="21" t="s">
        <v>2119</v>
      </c>
      <c r="B20560" s="1">
        <v>43847</v>
      </c>
      <c r="C20560" t="s">
        <v>1230</v>
      </c>
      <c r="D20560" t="s">
        <v>7207</v>
      </c>
      <c r="E20560"/>
      <c r="F20560" s="9">
        <v>274.47000000000003</v>
      </c>
      <c r="G20560" t="s">
        <v>7186</v>
      </c>
    </row>
    <row r="20561" spans="1:7" x14ac:dyDescent="0.25">
      <c r="A20561" s="21" t="s">
        <v>2119</v>
      </c>
      <c r="B20561" s="1">
        <v>43847</v>
      </c>
      <c r="C20561" t="s">
        <v>1230</v>
      </c>
      <c r="D20561" t="s">
        <v>7208</v>
      </c>
      <c r="E20561"/>
      <c r="F20561" s="9">
        <v>1371.34</v>
      </c>
      <c r="G20561" t="s">
        <v>6612</v>
      </c>
    </row>
    <row r="20562" spans="1:7" x14ac:dyDescent="0.25">
      <c r="A20562" s="21" t="s">
        <v>2119</v>
      </c>
      <c r="B20562" s="1">
        <v>43847</v>
      </c>
      <c r="C20562" t="s">
        <v>1230</v>
      </c>
      <c r="D20562" t="s">
        <v>7204</v>
      </c>
      <c r="E20562"/>
      <c r="F20562" s="9">
        <v>799.06</v>
      </c>
      <c r="G20562" t="s">
        <v>6633</v>
      </c>
    </row>
    <row r="20563" spans="1:7" x14ac:dyDescent="0.25">
      <c r="A20563" s="21" t="s">
        <v>2119</v>
      </c>
      <c r="B20563" s="1">
        <v>43847</v>
      </c>
      <c r="C20563" t="s">
        <v>1230</v>
      </c>
      <c r="D20563"/>
      <c r="E20563"/>
      <c r="F20563" s="9">
        <v>250</v>
      </c>
      <c r="G20563" t="s">
        <v>2734</v>
      </c>
    </row>
    <row r="20564" spans="1:7" x14ac:dyDescent="0.25">
      <c r="A20564" s="21" t="s">
        <v>2119</v>
      </c>
      <c r="B20564" s="1">
        <v>43847</v>
      </c>
      <c r="C20564" t="s">
        <v>1230</v>
      </c>
      <c r="D20564" t="s">
        <v>7209</v>
      </c>
      <c r="E20564"/>
      <c r="F20564" s="9">
        <v>144.04</v>
      </c>
      <c r="G20564" t="s">
        <v>7186</v>
      </c>
    </row>
    <row r="20565" spans="1:7" x14ac:dyDescent="0.25">
      <c r="A20565" s="21" t="s">
        <v>2119</v>
      </c>
      <c r="B20565" s="1">
        <v>43847</v>
      </c>
      <c r="C20565" t="s">
        <v>1230</v>
      </c>
      <c r="D20565" t="s">
        <v>7210</v>
      </c>
      <c r="E20565"/>
      <c r="F20565" s="9">
        <v>346.36</v>
      </c>
      <c r="G20565" t="s">
        <v>6632</v>
      </c>
    </row>
    <row r="20566" spans="1:7" x14ac:dyDescent="0.25">
      <c r="A20566" s="21" t="s">
        <v>2119</v>
      </c>
      <c r="B20566" s="1">
        <v>43847</v>
      </c>
      <c r="C20566" t="s">
        <v>1230</v>
      </c>
      <c r="D20566" t="s">
        <v>7211</v>
      </c>
      <c r="E20566"/>
      <c r="F20566" s="9">
        <v>81.58</v>
      </c>
      <c r="G20566" t="s">
        <v>6605</v>
      </c>
    </row>
    <row r="20567" spans="1:7" x14ac:dyDescent="0.25">
      <c r="A20567" s="21" t="s">
        <v>2119</v>
      </c>
      <c r="B20567" s="1">
        <v>43847</v>
      </c>
      <c r="C20567" t="s">
        <v>1230</v>
      </c>
      <c r="D20567"/>
      <c r="E20567"/>
      <c r="F20567" s="9">
        <v>79.5</v>
      </c>
      <c r="G20567" t="s">
        <v>2734</v>
      </c>
    </row>
    <row r="20568" spans="1:7" x14ac:dyDescent="0.25">
      <c r="A20568" s="21" t="s">
        <v>2119</v>
      </c>
      <c r="B20568" s="1">
        <v>43848</v>
      </c>
      <c r="C20568" t="s">
        <v>1230</v>
      </c>
      <c r="D20568" t="s">
        <v>7212</v>
      </c>
      <c r="E20568"/>
      <c r="F20568" s="9">
        <v>468.14</v>
      </c>
      <c r="G20568" t="s">
        <v>7186</v>
      </c>
    </row>
    <row r="20569" spans="1:7" x14ac:dyDescent="0.25">
      <c r="A20569" s="21" t="s">
        <v>2119</v>
      </c>
      <c r="B20569" s="1">
        <v>43848</v>
      </c>
      <c r="C20569" t="s">
        <v>1230</v>
      </c>
      <c r="D20569" t="s">
        <v>7213</v>
      </c>
      <c r="E20569"/>
      <c r="F20569" s="9">
        <v>93.53</v>
      </c>
      <c r="G20569" t="s">
        <v>7186</v>
      </c>
    </row>
    <row r="20570" spans="1:7" x14ac:dyDescent="0.25">
      <c r="A20570" s="21" t="s">
        <v>2119</v>
      </c>
      <c r="B20570" s="1">
        <v>43848</v>
      </c>
      <c r="C20570" t="s">
        <v>6</v>
      </c>
      <c r="D20570" t="s">
        <v>7214</v>
      </c>
      <c r="E20570"/>
      <c r="F20570" s="9">
        <v>207.52</v>
      </c>
      <c r="G20570" t="s">
        <v>503</v>
      </c>
    </row>
    <row r="20571" spans="1:7" x14ac:dyDescent="0.25">
      <c r="A20571" s="21" t="s">
        <v>2119</v>
      </c>
      <c r="B20571" s="1">
        <v>43848</v>
      </c>
      <c r="C20571" t="s">
        <v>6</v>
      </c>
      <c r="D20571" t="s">
        <v>7215</v>
      </c>
      <c r="E20571"/>
      <c r="F20571" s="9">
        <v>188.68</v>
      </c>
      <c r="G20571" t="s">
        <v>503</v>
      </c>
    </row>
    <row r="20572" spans="1:7" x14ac:dyDescent="0.25">
      <c r="A20572" s="21" t="s">
        <v>2119</v>
      </c>
      <c r="B20572" s="1">
        <v>43850</v>
      </c>
      <c r="C20572" t="s">
        <v>1230</v>
      </c>
      <c r="D20572" t="s">
        <v>7216</v>
      </c>
      <c r="E20572"/>
      <c r="F20572" s="9">
        <v>126.82</v>
      </c>
      <c r="G20572" t="s">
        <v>2121</v>
      </c>
    </row>
    <row r="20573" spans="1:7" x14ac:dyDescent="0.25">
      <c r="A20573" s="21" t="s">
        <v>2119</v>
      </c>
      <c r="B20573" s="1">
        <v>43850</v>
      </c>
      <c r="C20573">
        <v>3014551503</v>
      </c>
      <c r="D20573"/>
      <c r="E20573"/>
      <c r="F20573" s="9">
        <v>480.37</v>
      </c>
      <c r="G20573" t="s">
        <v>7217</v>
      </c>
    </row>
    <row r="20574" spans="1:7" x14ac:dyDescent="0.25">
      <c r="A20574" s="21" t="s">
        <v>2119</v>
      </c>
      <c r="B20574" s="1">
        <v>43850</v>
      </c>
      <c r="C20574" t="s">
        <v>1230</v>
      </c>
      <c r="D20574" t="s">
        <v>7218</v>
      </c>
      <c r="E20574"/>
      <c r="F20574" s="9">
        <v>798.46</v>
      </c>
      <c r="G20574" t="s">
        <v>6612</v>
      </c>
    </row>
    <row r="20575" spans="1:7" x14ac:dyDescent="0.25">
      <c r="A20575" s="21" t="s">
        <v>2119</v>
      </c>
      <c r="B20575" s="1">
        <v>43850</v>
      </c>
      <c r="C20575" t="s">
        <v>1230</v>
      </c>
      <c r="D20575" t="s">
        <v>7219</v>
      </c>
      <c r="E20575"/>
      <c r="F20575" s="9">
        <v>386.58</v>
      </c>
      <c r="G20575" t="s">
        <v>6612</v>
      </c>
    </row>
    <row r="20576" spans="1:7" x14ac:dyDescent="0.25">
      <c r="A20576" s="21" t="s">
        <v>2119</v>
      </c>
      <c r="B20576" s="1">
        <v>43851</v>
      </c>
      <c r="C20576" t="s">
        <v>1230</v>
      </c>
      <c r="D20576" t="s">
        <v>7220</v>
      </c>
      <c r="E20576"/>
      <c r="F20576" s="9">
        <v>279.35000000000002</v>
      </c>
      <c r="G20576" t="s">
        <v>6633</v>
      </c>
    </row>
    <row r="20577" spans="1:7" x14ac:dyDescent="0.25">
      <c r="A20577" s="21" t="s">
        <v>2119</v>
      </c>
      <c r="B20577" s="1">
        <v>43851</v>
      </c>
      <c r="C20577" t="s">
        <v>1230</v>
      </c>
      <c r="D20577" t="s">
        <v>7221</v>
      </c>
      <c r="E20577"/>
      <c r="F20577" s="9">
        <v>1292.04</v>
      </c>
      <c r="G20577" t="s">
        <v>7186</v>
      </c>
    </row>
    <row r="20578" spans="1:7" x14ac:dyDescent="0.25">
      <c r="A20578" s="21" t="s">
        <v>2119</v>
      </c>
      <c r="B20578" s="1">
        <v>43851</v>
      </c>
      <c r="C20578" t="s">
        <v>1230</v>
      </c>
      <c r="D20578" t="s">
        <v>7222</v>
      </c>
      <c r="E20578"/>
      <c r="F20578" s="9">
        <v>374.16</v>
      </c>
      <c r="G20578" t="s">
        <v>7190</v>
      </c>
    </row>
    <row r="20579" spans="1:7" x14ac:dyDescent="0.25">
      <c r="A20579" s="21" t="s">
        <v>2119</v>
      </c>
      <c r="B20579" s="1">
        <v>43851</v>
      </c>
      <c r="C20579" t="s">
        <v>1230</v>
      </c>
      <c r="D20579" t="s">
        <v>7223</v>
      </c>
      <c r="E20579"/>
      <c r="F20579" s="9">
        <v>663.75</v>
      </c>
      <c r="G20579" t="s">
        <v>7186</v>
      </c>
    </row>
    <row r="20580" spans="1:7" x14ac:dyDescent="0.25">
      <c r="A20580" s="21" t="s">
        <v>2119</v>
      </c>
      <c r="B20580" s="1">
        <v>43851</v>
      </c>
      <c r="C20580" t="s">
        <v>1230</v>
      </c>
      <c r="D20580" t="s">
        <v>7224</v>
      </c>
      <c r="E20580"/>
      <c r="F20580" s="9">
        <v>179.31</v>
      </c>
      <c r="G20580" t="s">
        <v>6612</v>
      </c>
    </row>
    <row r="20581" spans="1:7" x14ac:dyDescent="0.25">
      <c r="A20581" s="21" t="s">
        <v>2119</v>
      </c>
      <c r="B20581" s="1">
        <v>43852</v>
      </c>
      <c r="C20581" t="s">
        <v>1230</v>
      </c>
      <c r="D20581" t="s">
        <v>7225</v>
      </c>
      <c r="E20581"/>
      <c r="F20581" s="9">
        <v>250.44</v>
      </c>
      <c r="G20581" t="s">
        <v>7186</v>
      </c>
    </row>
    <row r="20582" spans="1:7" x14ac:dyDescent="0.25">
      <c r="A20582" s="21" t="s">
        <v>2119</v>
      </c>
      <c r="B20582" s="1">
        <v>43852</v>
      </c>
      <c r="C20582" t="s">
        <v>1230</v>
      </c>
      <c r="D20582" t="s">
        <v>7226</v>
      </c>
      <c r="E20582"/>
      <c r="F20582" s="9">
        <v>368.99</v>
      </c>
      <c r="G20582" t="s">
        <v>7186</v>
      </c>
    </row>
    <row r="20583" spans="1:7" x14ac:dyDescent="0.25">
      <c r="A20583" s="21" t="s">
        <v>2119</v>
      </c>
      <c r="B20583" s="1">
        <v>43852</v>
      </c>
      <c r="C20583" t="s">
        <v>6</v>
      </c>
      <c r="D20583"/>
      <c r="E20583"/>
      <c r="F20583" s="9">
        <v>16.899999999999999</v>
      </c>
      <c r="G20583" t="s">
        <v>2734</v>
      </c>
    </row>
    <row r="20584" spans="1:7" x14ac:dyDescent="0.25">
      <c r="A20584" s="21" t="s">
        <v>2119</v>
      </c>
      <c r="B20584" s="1">
        <v>43852</v>
      </c>
      <c r="C20584" t="s">
        <v>1230</v>
      </c>
      <c r="D20584" t="s">
        <v>7227</v>
      </c>
      <c r="E20584"/>
      <c r="F20584" s="9">
        <v>179.69</v>
      </c>
      <c r="G20584" t="s">
        <v>6632</v>
      </c>
    </row>
    <row r="20585" spans="1:7" x14ac:dyDescent="0.25">
      <c r="A20585" s="21" t="s">
        <v>2119</v>
      </c>
      <c r="B20585" s="1">
        <v>43852</v>
      </c>
      <c r="C20585" t="s">
        <v>1230</v>
      </c>
      <c r="D20585" t="s">
        <v>7228</v>
      </c>
      <c r="E20585"/>
      <c r="F20585" s="9">
        <v>51.82</v>
      </c>
      <c r="G20585" t="s">
        <v>6632</v>
      </c>
    </row>
    <row r="20586" spans="1:7" x14ac:dyDescent="0.25">
      <c r="A20586" s="21" t="s">
        <v>2119</v>
      </c>
      <c r="B20586" s="1">
        <v>43852</v>
      </c>
      <c r="C20586" t="s">
        <v>1230</v>
      </c>
      <c r="D20586" t="s">
        <v>7229</v>
      </c>
      <c r="E20586"/>
      <c r="F20586" s="9">
        <v>653.47</v>
      </c>
      <c r="G20586" t="s">
        <v>6612</v>
      </c>
    </row>
    <row r="20587" spans="1:7" x14ac:dyDescent="0.25">
      <c r="A20587" s="21" t="s">
        <v>2119</v>
      </c>
      <c r="B20587" s="1">
        <v>43853</v>
      </c>
      <c r="C20587" t="s">
        <v>6</v>
      </c>
      <c r="D20587" t="s">
        <v>7230</v>
      </c>
      <c r="E20587"/>
      <c r="F20587" s="9">
        <v>49.74</v>
      </c>
      <c r="G20587" t="s">
        <v>503</v>
      </c>
    </row>
    <row r="20588" spans="1:7" x14ac:dyDescent="0.25">
      <c r="A20588" s="21" t="s">
        <v>2119</v>
      </c>
      <c r="B20588" s="1">
        <v>43853</v>
      </c>
      <c r="C20588" t="s">
        <v>1230</v>
      </c>
      <c r="D20588" t="s">
        <v>7231</v>
      </c>
      <c r="E20588"/>
      <c r="F20588" s="9">
        <v>320.74</v>
      </c>
      <c r="G20588" t="s">
        <v>4034</v>
      </c>
    </row>
    <row r="20589" spans="1:7" x14ac:dyDescent="0.25">
      <c r="A20589" s="21" t="s">
        <v>2119</v>
      </c>
      <c r="B20589" s="1">
        <v>43853</v>
      </c>
      <c r="C20589" t="s">
        <v>1230</v>
      </c>
      <c r="D20589" t="s">
        <v>7232</v>
      </c>
      <c r="E20589"/>
      <c r="F20589" s="9">
        <v>47.24</v>
      </c>
      <c r="G20589" t="s">
        <v>4034</v>
      </c>
    </row>
    <row r="20590" spans="1:7" x14ac:dyDescent="0.25">
      <c r="A20590" s="21" t="s">
        <v>2119</v>
      </c>
      <c r="B20590" s="1">
        <v>43853</v>
      </c>
      <c r="C20590" t="s">
        <v>6</v>
      </c>
      <c r="D20590" t="s">
        <v>7233</v>
      </c>
      <c r="E20590"/>
      <c r="F20590" s="9">
        <v>27.07</v>
      </c>
      <c r="G20590" t="s">
        <v>3285</v>
      </c>
    </row>
    <row r="20591" spans="1:7" x14ac:dyDescent="0.25">
      <c r="A20591" s="21" t="s">
        <v>2119</v>
      </c>
      <c r="B20591" s="1">
        <v>43853</v>
      </c>
      <c r="C20591" t="s">
        <v>1230</v>
      </c>
      <c r="D20591" t="s">
        <v>7234</v>
      </c>
      <c r="E20591"/>
      <c r="F20591" s="9">
        <v>477.11</v>
      </c>
      <c r="G20591" t="s">
        <v>6612</v>
      </c>
    </row>
    <row r="20592" spans="1:7" x14ac:dyDescent="0.25">
      <c r="A20592" s="21" t="s">
        <v>2119</v>
      </c>
      <c r="B20592" s="1">
        <v>43854</v>
      </c>
      <c r="C20592" t="s">
        <v>1230</v>
      </c>
      <c r="D20592" t="s">
        <v>7235</v>
      </c>
      <c r="E20592"/>
      <c r="F20592" s="9">
        <v>1148.68</v>
      </c>
      <c r="G20592" t="s">
        <v>6612</v>
      </c>
    </row>
    <row r="20593" spans="1:7" x14ac:dyDescent="0.25">
      <c r="A20593" s="21" t="s">
        <v>2119</v>
      </c>
      <c r="B20593" s="1">
        <v>43854</v>
      </c>
      <c r="C20593" t="s">
        <v>1230</v>
      </c>
      <c r="D20593" t="s">
        <v>7236</v>
      </c>
      <c r="E20593"/>
      <c r="F20593" s="9">
        <v>2773.2</v>
      </c>
      <c r="G20593" t="s">
        <v>7186</v>
      </c>
    </row>
    <row r="20594" spans="1:7" x14ac:dyDescent="0.25">
      <c r="A20594" s="21" t="s">
        <v>2119</v>
      </c>
      <c r="B20594" s="1">
        <v>43854</v>
      </c>
      <c r="C20594" t="s">
        <v>1230</v>
      </c>
      <c r="D20594" t="s">
        <v>7237</v>
      </c>
      <c r="E20594"/>
      <c r="F20594" s="9">
        <v>567.53</v>
      </c>
      <c r="G20594" t="s">
        <v>6596</v>
      </c>
    </row>
    <row r="20595" spans="1:7" x14ac:dyDescent="0.25">
      <c r="A20595" s="21" t="s">
        <v>2119</v>
      </c>
      <c r="B20595" s="1">
        <v>43854</v>
      </c>
      <c r="C20595" t="s">
        <v>1230</v>
      </c>
      <c r="D20595" t="s">
        <v>7238</v>
      </c>
      <c r="E20595"/>
      <c r="F20595" s="9">
        <v>1743.2</v>
      </c>
      <c r="G20595" t="s">
        <v>4034</v>
      </c>
    </row>
    <row r="20596" spans="1:7" x14ac:dyDescent="0.25">
      <c r="A20596" s="21" t="s">
        <v>2119</v>
      </c>
      <c r="B20596" s="1">
        <v>43854</v>
      </c>
      <c r="C20596" t="s">
        <v>1230</v>
      </c>
      <c r="D20596" t="s">
        <v>7239</v>
      </c>
      <c r="E20596"/>
      <c r="F20596" s="9">
        <v>871.12</v>
      </c>
      <c r="G20596" t="s">
        <v>6632</v>
      </c>
    </row>
    <row r="20597" spans="1:7" x14ac:dyDescent="0.25">
      <c r="A20597" s="21" t="s">
        <v>2119</v>
      </c>
      <c r="B20597" s="1">
        <v>43854</v>
      </c>
      <c r="C20597" t="s">
        <v>1230</v>
      </c>
      <c r="D20597" t="s">
        <v>7240</v>
      </c>
      <c r="E20597"/>
      <c r="F20597" s="9">
        <v>262.7</v>
      </c>
      <c r="G20597" t="s">
        <v>7190</v>
      </c>
    </row>
    <row r="20598" spans="1:7" x14ac:dyDescent="0.25">
      <c r="A20598" s="21" t="s">
        <v>2119</v>
      </c>
      <c r="B20598" s="1">
        <v>43855</v>
      </c>
      <c r="C20598" t="s">
        <v>1230</v>
      </c>
      <c r="D20598" t="s">
        <v>7241</v>
      </c>
      <c r="E20598"/>
      <c r="F20598" s="9">
        <v>256.89</v>
      </c>
      <c r="G20598" t="s">
        <v>6612</v>
      </c>
    </row>
    <row r="20599" spans="1:7" x14ac:dyDescent="0.25">
      <c r="A20599" s="21" t="s">
        <v>2119</v>
      </c>
      <c r="B20599" s="1">
        <v>43855</v>
      </c>
      <c r="C20599" t="s">
        <v>6</v>
      </c>
      <c r="D20599" t="s">
        <v>7242</v>
      </c>
      <c r="E20599"/>
      <c r="F20599" s="9">
        <v>806.46</v>
      </c>
      <c r="G20599" t="s">
        <v>1113</v>
      </c>
    </row>
    <row r="20600" spans="1:7" x14ac:dyDescent="0.25">
      <c r="A20600" s="21" t="s">
        <v>2119</v>
      </c>
      <c r="B20600" s="1">
        <v>43855</v>
      </c>
      <c r="C20600" t="s">
        <v>6</v>
      </c>
      <c r="D20600" t="s">
        <v>7243</v>
      </c>
      <c r="E20600"/>
      <c r="F20600" s="9">
        <v>83.84</v>
      </c>
      <c r="G20600" t="s">
        <v>356</v>
      </c>
    </row>
    <row r="20601" spans="1:7" x14ac:dyDescent="0.25">
      <c r="A20601" s="21" t="s">
        <v>2119</v>
      </c>
      <c r="B20601" s="1">
        <v>43855</v>
      </c>
      <c r="C20601" t="s">
        <v>6</v>
      </c>
      <c r="D20601" t="s">
        <v>7244</v>
      </c>
      <c r="E20601"/>
      <c r="F20601" s="9">
        <v>61.6</v>
      </c>
      <c r="G20601" t="s">
        <v>6596</v>
      </c>
    </row>
    <row r="20602" spans="1:7" x14ac:dyDescent="0.25">
      <c r="A20602" s="21" t="s">
        <v>2119</v>
      </c>
      <c r="B20602" s="1">
        <v>43857</v>
      </c>
      <c r="C20602" t="s">
        <v>6</v>
      </c>
      <c r="D20602" t="s">
        <v>7245</v>
      </c>
      <c r="E20602"/>
      <c r="F20602" s="9">
        <v>392.41</v>
      </c>
      <c r="G20602" t="s">
        <v>1113</v>
      </c>
    </row>
    <row r="20603" spans="1:7" x14ac:dyDescent="0.25">
      <c r="A20603" s="21" t="s">
        <v>2119</v>
      </c>
      <c r="B20603" s="1">
        <v>43857</v>
      </c>
      <c r="C20603" t="s">
        <v>6</v>
      </c>
      <c r="D20603" t="s">
        <v>7246</v>
      </c>
      <c r="E20603"/>
      <c r="F20603" s="9">
        <v>60.31</v>
      </c>
      <c r="G20603" t="s">
        <v>7247</v>
      </c>
    </row>
    <row r="20604" spans="1:7" x14ac:dyDescent="0.25">
      <c r="A20604" s="21" t="s">
        <v>2119</v>
      </c>
      <c r="B20604" s="1">
        <v>43857</v>
      </c>
      <c r="C20604" t="s">
        <v>1230</v>
      </c>
      <c r="D20604" t="s">
        <v>7248</v>
      </c>
      <c r="E20604"/>
      <c r="F20604" s="9">
        <v>94.77</v>
      </c>
      <c r="G20604" t="s">
        <v>7186</v>
      </c>
    </row>
    <row r="20605" spans="1:7" x14ac:dyDescent="0.25">
      <c r="A20605" s="21" t="s">
        <v>2119</v>
      </c>
      <c r="B20605" s="1">
        <v>43857</v>
      </c>
      <c r="C20605" t="s">
        <v>6</v>
      </c>
      <c r="D20605" t="s">
        <v>7249</v>
      </c>
      <c r="E20605"/>
      <c r="F20605" s="9">
        <v>107.85</v>
      </c>
      <c r="G20605" t="s">
        <v>1113</v>
      </c>
    </row>
    <row r="20606" spans="1:7" x14ac:dyDescent="0.25">
      <c r="A20606" s="21" t="s">
        <v>2119</v>
      </c>
      <c r="B20606" s="1">
        <v>43857</v>
      </c>
      <c r="C20606" t="s">
        <v>1230</v>
      </c>
      <c r="D20606" t="s">
        <v>7250</v>
      </c>
      <c r="E20606"/>
      <c r="F20606" s="9">
        <v>1949.57</v>
      </c>
      <c r="G20606" t="s">
        <v>6612</v>
      </c>
    </row>
    <row r="20607" spans="1:7" x14ac:dyDescent="0.25">
      <c r="A20607" s="21" t="s">
        <v>2119</v>
      </c>
      <c r="B20607" s="1">
        <v>43858</v>
      </c>
      <c r="C20607" t="s">
        <v>6</v>
      </c>
      <c r="D20607" t="s">
        <v>7251</v>
      </c>
      <c r="E20607"/>
      <c r="F20607" s="9">
        <v>158.09</v>
      </c>
      <c r="G20607" t="s">
        <v>1113</v>
      </c>
    </row>
    <row r="20608" spans="1:7" x14ac:dyDescent="0.25">
      <c r="A20608" s="21" t="s">
        <v>2119</v>
      </c>
      <c r="B20608" s="1">
        <v>43858</v>
      </c>
      <c r="C20608" t="s">
        <v>1230</v>
      </c>
      <c r="D20608" t="s">
        <v>7252</v>
      </c>
      <c r="E20608"/>
      <c r="F20608" s="9">
        <v>1006.39</v>
      </c>
      <c r="G20608" t="s">
        <v>6612</v>
      </c>
    </row>
    <row r="20609" spans="1:7" x14ac:dyDescent="0.25">
      <c r="A20609" s="21" t="s">
        <v>2119</v>
      </c>
      <c r="B20609" s="1">
        <v>43858</v>
      </c>
      <c r="C20609" t="s">
        <v>1230</v>
      </c>
      <c r="D20609" t="s">
        <v>7253</v>
      </c>
      <c r="E20609"/>
      <c r="F20609" s="9">
        <v>518.91</v>
      </c>
      <c r="G20609" t="s">
        <v>6633</v>
      </c>
    </row>
    <row r="20610" spans="1:7" x14ac:dyDescent="0.25">
      <c r="A20610" s="21" t="s">
        <v>2119</v>
      </c>
      <c r="B20610" s="1">
        <v>43859</v>
      </c>
      <c r="C20610" t="s">
        <v>1230</v>
      </c>
      <c r="D20610" t="s">
        <v>7254</v>
      </c>
      <c r="E20610"/>
      <c r="F20610" s="9">
        <v>9.3000000000000007</v>
      </c>
      <c r="G20610" t="s">
        <v>6632</v>
      </c>
    </row>
    <row r="20611" spans="1:7" x14ac:dyDescent="0.25">
      <c r="A20611" s="21" t="s">
        <v>2119</v>
      </c>
      <c r="B20611" s="1">
        <v>43859</v>
      </c>
      <c r="C20611" t="s">
        <v>1230</v>
      </c>
      <c r="D20611" t="s">
        <v>7255</v>
      </c>
      <c r="E20611"/>
      <c r="F20611" s="9">
        <v>1600.83</v>
      </c>
      <c r="G20611" t="s">
        <v>6612</v>
      </c>
    </row>
    <row r="20612" spans="1:7" x14ac:dyDescent="0.25">
      <c r="A20612" s="69" t="s">
        <v>2119</v>
      </c>
      <c r="B20612" s="1">
        <v>43859</v>
      </c>
      <c r="C20612" t="s">
        <v>1230</v>
      </c>
      <c r="D20612" t="s">
        <v>7256</v>
      </c>
      <c r="E20612"/>
      <c r="F20612" s="9">
        <v>260.05</v>
      </c>
      <c r="G20612" t="s">
        <v>6632</v>
      </c>
    </row>
    <row r="20613" spans="1:7" x14ac:dyDescent="0.25">
      <c r="A20613" s="21" t="s">
        <v>2119</v>
      </c>
      <c r="B20613" s="1">
        <v>43859</v>
      </c>
      <c r="C20613" t="s">
        <v>1230</v>
      </c>
      <c r="D20613" t="s">
        <v>7257</v>
      </c>
      <c r="E20613"/>
      <c r="F20613" s="9">
        <v>2869.66</v>
      </c>
      <c r="G20613" t="s">
        <v>7186</v>
      </c>
    </row>
    <row r="20614" spans="1:7" x14ac:dyDescent="0.25">
      <c r="A20614" s="21" t="s">
        <v>2119</v>
      </c>
      <c r="B20614" s="1">
        <v>43859</v>
      </c>
      <c r="C20614" t="s">
        <v>1230</v>
      </c>
      <c r="D20614" t="s">
        <v>7258</v>
      </c>
      <c r="E20614"/>
      <c r="F20614" s="9">
        <v>4750</v>
      </c>
      <c r="G20614" t="s">
        <v>7190</v>
      </c>
    </row>
    <row r="20615" spans="1:7" x14ac:dyDescent="0.25">
      <c r="A20615" s="21" t="s">
        <v>2119</v>
      </c>
      <c r="B20615" s="1">
        <v>43859</v>
      </c>
      <c r="C20615" t="s">
        <v>1230</v>
      </c>
      <c r="D20615" t="s">
        <v>7259</v>
      </c>
      <c r="E20615"/>
      <c r="F20615" s="9">
        <v>209.16</v>
      </c>
      <c r="G20615" t="s">
        <v>6612</v>
      </c>
    </row>
    <row r="20616" spans="1:7" x14ac:dyDescent="0.25">
      <c r="A20616" s="21" t="s">
        <v>2119</v>
      </c>
      <c r="B20616" s="1">
        <v>43860</v>
      </c>
      <c r="C20616" t="s">
        <v>1230</v>
      </c>
      <c r="D20616" t="s">
        <v>7260</v>
      </c>
      <c r="E20616"/>
      <c r="F20616" s="9">
        <v>317.99</v>
      </c>
      <c r="G20616" t="s">
        <v>7186</v>
      </c>
    </row>
    <row r="20617" spans="1:7" x14ac:dyDescent="0.25">
      <c r="A20617" s="21" t="s">
        <v>2119</v>
      </c>
      <c r="B20617" s="1">
        <v>43860</v>
      </c>
      <c r="C20617" t="s">
        <v>6</v>
      </c>
      <c r="D20617" t="s">
        <v>7261</v>
      </c>
      <c r="E20617"/>
      <c r="F20617" s="9">
        <v>255.84</v>
      </c>
      <c r="G20617" t="s">
        <v>1113</v>
      </c>
    </row>
    <row r="20618" spans="1:7" x14ac:dyDescent="0.25">
      <c r="A20618" s="21" t="s">
        <v>2119</v>
      </c>
      <c r="B20618" s="1">
        <v>43860</v>
      </c>
      <c r="C20618" t="s">
        <v>1230</v>
      </c>
      <c r="D20618" t="s">
        <v>7262</v>
      </c>
      <c r="E20618"/>
      <c r="F20618" s="9">
        <v>1165.78</v>
      </c>
      <c r="G20618" t="s">
        <v>6612</v>
      </c>
    </row>
    <row r="20619" spans="1:7" x14ac:dyDescent="0.25">
      <c r="A20619" s="21" t="s">
        <v>2119</v>
      </c>
      <c r="B20619" s="1">
        <v>43860</v>
      </c>
      <c r="C20619" t="s">
        <v>6</v>
      </c>
      <c r="D20619" t="s">
        <v>7263</v>
      </c>
      <c r="E20619"/>
      <c r="F20619" s="9">
        <v>86.06</v>
      </c>
      <c r="G20619" t="s">
        <v>1113</v>
      </c>
    </row>
    <row r="20620" spans="1:7" x14ac:dyDescent="0.25">
      <c r="A20620" s="21" t="s">
        <v>2119</v>
      </c>
      <c r="B20620" s="1">
        <v>43860</v>
      </c>
      <c r="C20620" t="s">
        <v>1230</v>
      </c>
      <c r="D20620" t="s">
        <v>7264</v>
      </c>
      <c r="E20620"/>
      <c r="F20620" s="9">
        <v>164.18</v>
      </c>
      <c r="G20620" t="s">
        <v>6633</v>
      </c>
    </row>
    <row r="20621" spans="1:7" x14ac:dyDescent="0.25">
      <c r="A20621" s="21" t="s">
        <v>2119</v>
      </c>
      <c r="B20621" s="1">
        <v>43860</v>
      </c>
      <c r="C20621" t="s">
        <v>1230</v>
      </c>
      <c r="D20621" t="s">
        <v>7265</v>
      </c>
      <c r="E20621"/>
      <c r="F20621" s="9">
        <v>389.95</v>
      </c>
      <c r="G20621" t="s">
        <v>6632</v>
      </c>
    </row>
    <row r="20622" spans="1:7" x14ac:dyDescent="0.25">
      <c r="A20622" s="21" t="s">
        <v>2119</v>
      </c>
      <c r="B20622" s="1">
        <v>43861</v>
      </c>
      <c r="C20622" t="s">
        <v>1230</v>
      </c>
      <c r="D20622" t="s">
        <v>7266</v>
      </c>
      <c r="E20622"/>
      <c r="F20622" s="9">
        <v>718.94</v>
      </c>
      <c r="G20622" t="s">
        <v>6612</v>
      </c>
    </row>
    <row r="20623" spans="1:7" x14ac:dyDescent="0.25">
      <c r="A20623" s="21" t="s">
        <v>2119</v>
      </c>
      <c r="B20623" s="1">
        <v>43861</v>
      </c>
      <c r="C20623" t="s">
        <v>1230</v>
      </c>
      <c r="D20623" t="s">
        <v>7260</v>
      </c>
      <c r="E20623"/>
      <c r="F20623" s="9">
        <v>598.16</v>
      </c>
      <c r="G20623" t="s">
        <v>7186</v>
      </c>
    </row>
    <row r="20624" spans="1:7" x14ac:dyDescent="0.25">
      <c r="A20624" s="21" t="s">
        <v>2119</v>
      </c>
      <c r="B20624" s="1">
        <v>43861</v>
      </c>
      <c r="C20624" t="s">
        <v>1230</v>
      </c>
      <c r="D20624" t="s">
        <v>7267</v>
      </c>
      <c r="E20624"/>
      <c r="F20624" s="9">
        <v>147.72999999999999</v>
      </c>
      <c r="G20624" t="s">
        <v>6614</v>
      </c>
    </row>
    <row r="20625" spans="1:7" x14ac:dyDescent="0.25">
      <c r="A20625" s="21" t="s">
        <v>2119</v>
      </c>
      <c r="B20625" s="1">
        <v>43861</v>
      </c>
      <c r="C20625" t="s">
        <v>1230</v>
      </c>
      <c r="D20625" t="s">
        <v>7268</v>
      </c>
      <c r="E20625"/>
      <c r="F20625" s="9">
        <v>691.22</v>
      </c>
      <c r="G20625" t="s">
        <v>7186</v>
      </c>
    </row>
    <row r="20626" spans="1:7" x14ac:dyDescent="0.25">
      <c r="A20626" s="21" t="s">
        <v>2119</v>
      </c>
      <c r="B20626" s="1">
        <v>43861</v>
      </c>
      <c r="C20626" t="s">
        <v>1230</v>
      </c>
      <c r="D20626" t="s">
        <v>7269</v>
      </c>
      <c r="E20626"/>
      <c r="F20626" s="9">
        <v>943.55</v>
      </c>
      <c r="G20626" t="s">
        <v>6612</v>
      </c>
    </row>
    <row r="20627" spans="1:7" x14ac:dyDescent="0.25">
      <c r="A20627" s="21" t="s">
        <v>2119</v>
      </c>
      <c r="B20627" s="1">
        <v>43861</v>
      </c>
      <c r="C20627" t="s">
        <v>1230</v>
      </c>
      <c r="D20627" t="s">
        <v>7270</v>
      </c>
      <c r="E20627"/>
      <c r="F20627" s="9">
        <v>439.35</v>
      </c>
      <c r="G20627" t="s">
        <v>6633</v>
      </c>
    </row>
    <row r="20628" spans="1:7" x14ac:dyDescent="0.25">
      <c r="A20628" s="21" t="s">
        <v>2119</v>
      </c>
      <c r="B20628" s="1">
        <v>43862</v>
      </c>
      <c r="C20628" t="s">
        <v>1230</v>
      </c>
      <c r="D20628" t="s">
        <v>7271</v>
      </c>
      <c r="E20628"/>
      <c r="F20628" s="9">
        <v>600.84</v>
      </c>
      <c r="G20628" t="s">
        <v>7186</v>
      </c>
    </row>
    <row r="20629" spans="1:7" x14ac:dyDescent="0.25">
      <c r="A20629" s="21" t="s">
        <v>2119</v>
      </c>
      <c r="B20629" s="1">
        <v>43862</v>
      </c>
      <c r="C20629" t="s">
        <v>1230</v>
      </c>
      <c r="D20629" t="s">
        <v>7272</v>
      </c>
      <c r="E20629"/>
      <c r="F20629" s="9">
        <v>508.97</v>
      </c>
      <c r="G20629" t="s">
        <v>7190</v>
      </c>
    </row>
    <row r="20630" spans="1:7" x14ac:dyDescent="0.25">
      <c r="A20630" s="21" t="s">
        <v>2119</v>
      </c>
      <c r="B20630" s="1">
        <v>43862</v>
      </c>
      <c r="C20630" t="s">
        <v>6</v>
      </c>
      <c r="D20630" t="s">
        <v>7273</v>
      </c>
      <c r="E20630"/>
      <c r="F20630" s="9">
        <v>493.37</v>
      </c>
      <c r="G20630" t="s">
        <v>6596</v>
      </c>
    </row>
    <row r="20631" spans="1:7" x14ac:dyDescent="0.25">
      <c r="A20631" s="21" t="s">
        <v>2119</v>
      </c>
      <c r="B20631" s="1">
        <v>43862</v>
      </c>
      <c r="C20631" t="s">
        <v>6</v>
      </c>
      <c r="D20631" t="s">
        <v>7274</v>
      </c>
      <c r="E20631"/>
      <c r="F20631" s="9">
        <v>148.72999999999999</v>
      </c>
      <c r="G20631" t="s">
        <v>68</v>
      </c>
    </row>
    <row r="20632" spans="1:7" x14ac:dyDescent="0.25">
      <c r="A20632" s="21" t="s">
        <v>2119</v>
      </c>
      <c r="B20632" s="1">
        <v>43862</v>
      </c>
      <c r="C20632" t="s">
        <v>6</v>
      </c>
      <c r="D20632" t="s">
        <v>7275</v>
      </c>
      <c r="E20632"/>
      <c r="F20632" s="9">
        <v>114.37</v>
      </c>
      <c r="G20632" t="s">
        <v>6596</v>
      </c>
    </row>
    <row r="20633" spans="1:7" x14ac:dyDescent="0.25">
      <c r="A20633" s="21" t="s">
        <v>2119</v>
      </c>
      <c r="B20633" s="1">
        <v>43864</v>
      </c>
      <c r="C20633" t="s">
        <v>1230</v>
      </c>
      <c r="D20633" t="s">
        <v>7276</v>
      </c>
      <c r="E20633"/>
      <c r="F20633" s="9">
        <v>153.07</v>
      </c>
      <c r="G20633" t="s">
        <v>7190</v>
      </c>
    </row>
    <row r="20634" spans="1:7" x14ac:dyDescent="0.25">
      <c r="A20634" s="21" t="s">
        <v>2119</v>
      </c>
      <c r="B20634" s="1">
        <v>43864</v>
      </c>
      <c r="C20634" t="s">
        <v>1230</v>
      </c>
      <c r="D20634" t="s">
        <v>7277</v>
      </c>
      <c r="E20634"/>
      <c r="F20634" s="9">
        <v>2154.4899999999998</v>
      </c>
      <c r="G20634" t="s">
        <v>7190</v>
      </c>
    </row>
    <row r="20635" spans="1:7" x14ac:dyDescent="0.25">
      <c r="A20635" s="21" t="s">
        <v>2119</v>
      </c>
      <c r="B20635" s="1">
        <v>43864</v>
      </c>
      <c r="C20635" t="s">
        <v>1230</v>
      </c>
      <c r="D20635" t="s">
        <v>7278</v>
      </c>
      <c r="E20635"/>
      <c r="F20635" s="9">
        <v>593.80999999999995</v>
      </c>
      <c r="G20635" t="s">
        <v>6612</v>
      </c>
    </row>
    <row r="20636" spans="1:7" x14ac:dyDescent="0.25">
      <c r="A20636" s="21" t="s">
        <v>2119</v>
      </c>
      <c r="B20636" s="1">
        <v>43864</v>
      </c>
      <c r="C20636" t="s">
        <v>6</v>
      </c>
      <c r="D20636" t="s">
        <v>7279</v>
      </c>
      <c r="E20636"/>
      <c r="F20636" s="9">
        <v>703.24</v>
      </c>
      <c r="G20636" t="s">
        <v>7190</v>
      </c>
    </row>
    <row r="20637" spans="1:7" x14ac:dyDescent="0.25">
      <c r="A20637" s="21" t="s">
        <v>2119</v>
      </c>
      <c r="B20637" s="1">
        <v>43865</v>
      </c>
      <c r="C20637" t="s">
        <v>1230</v>
      </c>
      <c r="D20637" t="s">
        <v>7280</v>
      </c>
      <c r="E20637"/>
      <c r="F20637" s="9">
        <v>83.24</v>
      </c>
      <c r="G20637" t="s">
        <v>7281</v>
      </c>
    </row>
    <row r="20638" spans="1:7" x14ac:dyDescent="0.25">
      <c r="A20638" s="21" t="s">
        <v>2119</v>
      </c>
      <c r="B20638" s="1">
        <v>43865</v>
      </c>
      <c r="C20638" t="s">
        <v>6</v>
      </c>
      <c r="D20638" t="s">
        <v>7282</v>
      </c>
      <c r="E20638"/>
      <c r="F20638" s="9">
        <v>156.55000000000001</v>
      </c>
      <c r="G20638" t="s">
        <v>6596</v>
      </c>
    </row>
    <row r="20639" spans="1:7" x14ac:dyDescent="0.25">
      <c r="A20639" s="21" t="s">
        <v>2119</v>
      </c>
      <c r="B20639" s="1">
        <v>43865</v>
      </c>
      <c r="C20639" t="s">
        <v>1230</v>
      </c>
      <c r="D20639" t="s">
        <v>7283</v>
      </c>
      <c r="E20639"/>
      <c r="F20639" s="9">
        <v>792.63</v>
      </c>
      <c r="G20639" t="s">
        <v>7186</v>
      </c>
    </row>
    <row r="20640" spans="1:7" x14ac:dyDescent="0.25">
      <c r="A20640" s="21" t="s">
        <v>2119</v>
      </c>
      <c r="B20640" s="1">
        <v>43865</v>
      </c>
      <c r="C20640" t="s">
        <v>1230</v>
      </c>
      <c r="D20640" t="s">
        <v>7284</v>
      </c>
      <c r="E20640"/>
      <c r="F20640" s="9">
        <v>31.73</v>
      </c>
      <c r="G20640" t="s">
        <v>7281</v>
      </c>
    </row>
    <row r="20641" spans="1:7" x14ac:dyDescent="0.25">
      <c r="A20641" s="21" t="s">
        <v>2119</v>
      </c>
      <c r="B20641" s="1">
        <v>43865</v>
      </c>
      <c r="C20641" t="s">
        <v>1230</v>
      </c>
      <c r="D20641" t="s">
        <v>7257</v>
      </c>
      <c r="E20641"/>
      <c r="F20641" s="9">
        <v>-135.88</v>
      </c>
      <c r="G20641" t="s">
        <v>7186</v>
      </c>
    </row>
    <row r="20642" spans="1:7" x14ac:dyDescent="0.25">
      <c r="A20642" s="21" t="s">
        <v>2119</v>
      </c>
      <c r="B20642" s="1">
        <v>43865</v>
      </c>
      <c r="C20642" t="s">
        <v>1230</v>
      </c>
      <c r="D20642" t="s">
        <v>7285</v>
      </c>
      <c r="E20642"/>
      <c r="F20642" s="9">
        <v>1055.47</v>
      </c>
      <c r="G20642" t="s">
        <v>6632</v>
      </c>
    </row>
    <row r="20643" spans="1:7" x14ac:dyDescent="0.25">
      <c r="A20643" s="21" t="s">
        <v>2119</v>
      </c>
      <c r="B20643" s="1">
        <v>43866</v>
      </c>
      <c r="C20643" t="s">
        <v>1230</v>
      </c>
      <c r="D20643" t="s">
        <v>7286</v>
      </c>
      <c r="E20643"/>
      <c r="F20643" s="9">
        <v>822.7</v>
      </c>
      <c r="G20643" t="s">
        <v>7287</v>
      </c>
    </row>
    <row r="20644" spans="1:7" x14ac:dyDescent="0.25">
      <c r="A20644" s="21" t="s">
        <v>2119</v>
      </c>
      <c r="B20644" s="1">
        <v>43866</v>
      </c>
      <c r="C20644" t="s">
        <v>1230</v>
      </c>
      <c r="D20644" t="s">
        <v>7205</v>
      </c>
      <c r="E20644"/>
      <c r="F20644" s="9">
        <v>-5856.5</v>
      </c>
      <c r="G20644" t="s">
        <v>6612</v>
      </c>
    </row>
    <row r="20645" spans="1:7" x14ac:dyDescent="0.25">
      <c r="A20645" s="21" t="s">
        <v>2119</v>
      </c>
      <c r="B20645" s="1">
        <v>43866</v>
      </c>
      <c r="C20645" t="s">
        <v>1230</v>
      </c>
      <c r="D20645" t="s">
        <v>7288</v>
      </c>
      <c r="E20645"/>
      <c r="F20645" s="9">
        <v>1945.47</v>
      </c>
      <c r="G20645" t="s">
        <v>6632</v>
      </c>
    </row>
    <row r="20646" spans="1:7" x14ac:dyDescent="0.25">
      <c r="A20646" s="21" t="s">
        <v>2119</v>
      </c>
      <c r="B20646" s="1">
        <v>43866</v>
      </c>
      <c r="C20646" t="s">
        <v>1230</v>
      </c>
      <c r="D20646" t="s">
        <v>7289</v>
      </c>
      <c r="E20646"/>
      <c r="F20646" s="9">
        <v>1844.66</v>
      </c>
      <c r="G20646" t="s">
        <v>7186</v>
      </c>
    </row>
    <row r="20647" spans="1:7" x14ac:dyDescent="0.25">
      <c r="A20647" s="21" t="s">
        <v>2119</v>
      </c>
      <c r="B20647" s="1">
        <v>43866</v>
      </c>
      <c r="C20647">
        <v>3014551503</v>
      </c>
      <c r="D20647" t="s">
        <v>7290</v>
      </c>
      <c r="E20647"/>
      <c r="F20647" s="9">
        <v>505.69</v>
      </c>
      <c r="G20647" t="s">
        <v>7186</v>
      </c>
    </row>
    <row r="20648" spans="1:7" x14ac:dyDescent="0.25">
      <c r="A20648" s="21" t="s">
        <v>2119</v>
      </c>
      <c r="B20648" s="1">
        <v>43866</v>
      </c>
      <c r="C20648" t="s">
        <v>1230</v>
      </c>
      <c r="D20648" t="s">
        <v>7291</v>
      </c>
      <c r="E20648"/>
      <c r="F20648" s="9">
        <v>230.68</v>
      </c>
      <c r="G20648" t="s">
        <v>6612</v>
      </c>
    </row>
    <row r="20649" spans="1:7" x14ac:dyDescent="0.25">
      <c r="A20649" s="21" t="s">
        <v>2119</v>
      </c>
      <c r="B20649" s="1">
        <v>43866</v>
      </c>
      <c r="C20649">
        <v>3014551503</v>
      </c>
      <c r="D20649" t="s">
        <v>7205</v>
      </c>
      <c r="E20649"/>
      <c r="F20649" s="9">
        <v>5315.9</v>
      </c>
      <c r="G20649" t="s">
        <v>6612</v>
      </c>
    </row>
    <row r="20650" spans="1:7" x14ac:dyDescent="0.25">
      <c r="A20650" s="21" t="s">
        <v>2119</v>
      </c>
      <c r="B20650" s="1">
        <v>43867</v>
      </c>
      <c r="C20650" t="s">
        <v>1230</v>
      </c>
      <c r="D20650" t="s">
        <v>7292</v>
      </c>
      <c r="E20650"/>
      <c r="F20650" s="9">
        <v>1994.96</v>
      </c>
      <c r="G20650" t="s">
        <v>7186</v>
      </c>
    </row>
    <row r="20651" spans="1:7" x14ac:dyDescent="0.25">
      <c r="A20651" s="21" t="s">
        <v>2119</v>
      </c>
      <c r="B20651" s="1">
        <v>43867</v>
      </c>
      <c r="C20651" t="s">
        <v>1230</v>
      </c>
      <c r="D20651" t="s">
        <v>7293</v>
      </c>
      <c r="E20651"/>
      <c r="F20651" s="9">
        <v>218.64</v>
      </c>
      <c r="G20651" t="s">
        <v>6632</v>
      </c>
    </row>
    <row r="20652" spans="1:7" x14ac:dyDescent="0.25">
      <c r="A20652" s="21" t="s">
        <v>2119</v>
      </c>
      <c r="B20652" s="1">
        <v>43867</v>
      </c>
      <c r="C20652" t="s">
        <v>1230</v>
      </c>
      <c r="D20652" t="s">
        <v>7294</v>
      </c>
      <c r="E20652"/>
      <c r="F20652" s="9">
        <v>1297.77</v>
      </c>
      <c r="G20652" t="s">
        <v>6612</v>
      </c>
    </row>
    <row r="20653" spans="1:7" x14ac:dyDescent="0.25">
      <c r="A20653" s="21" t="s">
        <v>2119</v>
      </c>
      <c r="B20653" s="1">
        <v>43867</v>
      </c>
      <c r="C20653" t="s">
        <v>6</v>
      </c>
      <c r="D20653" t="s">
        <v>7295</v>
      </c>
      <c r="E20653"/>
      <c r="F20653" s="9">
        <v>996.59</v>
      </c>
      <c r="G20653" t="s">
        <v>6596</v>
      </c>
    </row>
    <row r="20654" spans="1:7" x14ac:dyDescent="0.25">
      <c r="A20654" s="21" t="s">
        <v>2119</v>
      </c>
      <c r="B20654" s="1">
        <v>43867</v>
      </c>
      <c r="C20654" t="s">
        <v>6</v>
      </c>
      <c r="D20654" t="s">
        <v>7296</v>
      </c>
      <c r="E20654"/>
      <c r="F20654" s="9">
        <v>608.9</v>
      </c>
      <c r="G20654" t="s">
        <v>1029</v>
      </c>
    </row>
    <row r="20655" spans="1:7" x14ac:dyDescent="0.25">
      <c r="A20655" s="21" t="s">
        <v>2119</v>
      </c>
      <c r="B20655" s="1">
        <v>43867</v>
      </c>
      <c r="C20655" t="s">
        <v>6</v>
      </c>
      <c r="D20655" t="s">
        <v>7295</v>
      </c>
      <c r="E20655"/>
      <c r="F20655" s="9">
        <v>-187.4</v>
      </c>
      <c r="G20655" t="s">
        <v>6596</v>
      </c>
    </row>
    <row r="20656" spans="1:7" x14ac:dyDescent="0.25">
      <c r="A20656" s="21" t="s">
        <v>2119</v>
      </c>
      <c r="B20656" s="1">
        <v>43868</v>
      </c>
      <c r="C20656" t="s">
        <v>1230</v>
      </c>
      <c r="D20656" t="s">
        <v>7297</v>
      </c>
      <c r="E20656"/>
      <c r="F20656" s="9">
        <v>161.69999999999999</v>
      </c>
      <c r="G20656" t="s">
        <v>6596</v>
      </c>
    </row>
    <row r="20657" spans="1:7" x14ac:dyDescent="0.25">
      <c r="A20657" s="21" t="s">
        <v>2119</v>
      </c>
      <c r="B20657" s="1">
        <v>43868</v>
      </c>
      <c r="C20657" t="s">
        <v>1230</v>
      </c>
      <c r="D20657" t="s">
        <v>7298</v>
      </c>
      <c r="E20657"/>
      <c r="F20657" s="9">
        <v>471.12</v>
      </c>
      <c r="G20657" t="s">
        <v>6612</v>
      </c>
    </row>
    <row r="20658" spans="1:7" x14ac:dyDescent="0.25">
      <c r="A20658" s="21" t="s">
        <v>2119</v>
      </c>
      <c r="B20658" s="1">
        <v>43868</v>
      </c>
      <c r="C20658" t="s">
        <v>1230</v>
      </c>
      <c r="D20658" t="s">
        <v>7299</v>
      </c>
      <c r="E20658"/>
      <c r="F20658" s="9">
        <v>86.89</v>
      </c>
      <c r="G20658" t="s">
        <v>7300</v>
      </c>
    </row>
    <row r="20659" spans="1:7" x14ac:dyDescent="0.25">
      <c r="A20659" s="21" t="s">
        <v>2119</v>
      </c>
      <c r="B20659" s="1">
        <v>43868</v>
      </c>
      <c r="C20659" t="s">
        <v>1230</v>
      </c>
      <c r="D20659" t="s">
        <v>7301</v>
      </c>
      <c r="E20659"/>
      <c r="F20659" s="9">
        <v>1286.51</v>
      </c>
      <c r="G20659" t="s">
        <v>125</v>
      </c>
    </row>
    <row r="20660" spans="1:7" x14ac:dyDescent="0.25">
      <c r="A20660" s="21" t="s">
        <v>2119</v>
      </c>
      <c r="B20660" s="1">
        <v>43869</v>
      </c>
      <c r="C20660" t="s">
        <v>1230</v>
      </c>
      <c r="D20660" t="s">
        <v>7302</v>
      </c>
      <c r="E20660"/>
      <c r="F20660" s="9">
        <v>1322.63</v>
      </c>
      <c r="G20660" t="s">
        <v>7186</v>
      </c>
    </row>
    <row r="20661" spans="1:7" x14ac:dyDescent="0.25">
      <c r="A20661" s="21" t="s">
        <v>2119</v>
      </c>
      <c r="B20661" s="1">
        <v>43869</v>
      </c>
      <c r="C20661" t="s">
        <v>1230</v>
      </c>
      <c r="D20661" t="s">
        <v>7303</v>
      </c>
      <c r="E20661"/>
      <c r="F20661" s="9">
        <v>172.22</v>
      </c>
      <c r="G20661" t="s">
        <v>7190</v>
      </c>
    </row>
    <row r="20662" spans="1:7" x14ac:dyDescent="0.25">
      <c r="A20662" s="21" t="s">
        <v>2119</v>
      </c>
      <c r="B20662" s="25">
        <v>43843</v>
      </c>
      <c r="C20662" s="69" t="s">
        <v>1015</v>
      </c>
      <c r="D20662" s="69" t="s">
        <v>7304</v>
      </c>
      <c r="E20662" s="26">
        <v>400</v>
      </c>
      <c r="G20662" s="69" t="s">
        <v>2734</v>
      </c>
    </row>
    <row r="20663" spans="1:7" x14ac:dyDescent="0.25">
      <c r="A20663" s="21" t="s">
        <v>2119</v>
      </c>
      <c r="B20663" s="25">
        <v>43843</v>
      </c>
      <c r="C20663" s="69" t="s">
        <v>1015</v>
      </c>
      <c r="D20663" s="69" t="s">
        <v>1216</v>
      </c>
      <c r="E20663" s="26">
        <v>650</v>
      </c>
      <c r="G20663" s="69" t="s">
        <v>2734</v>
      </c>
    </row>
    <row r="20664" spans="1:7" x14ac:dyDescent="0.25">
      <c r="A20664" s="21" t="s">
        <v>2119</v>
      </c>
      <c r="B20664" s="25">
        <v>43843</v>
      </c>
      <c r="C20664" s="69" t="s">
        <v>1015</v>
      </c>
      <c r="D20664" s="69" t="s">
        <v>1419</v>
      </c>
      <c r="E20664" s="26">
        <v>1900</v>
      </c>
      <c r="G20664" s="69" t="s">
        <v>6473</v>
      </c>
    </row>
    <row r="20665" spans="1:7" x14ac:dyDescent="0.25">
      <c r="A20665" s="21" t="s">
        <v>2119</v>
      </c>
      <c r="B20665" s="70">
        <v>43843</v>
      </c>
      <c r="C20665" s="69" t="s">
        <v>1015</v>
      </c>
      <c r="D20665" s="69" t="s">
        <v>1419</v>
      </c>
      <c r="E20665" s="26">
        <v>5700</v>
      </c>
      <c r="G20665" s="69" t="s">
        <v>6612</v>
      </c>
    </row>
    <row r="20666" spans="1:7" x14ac:dyDescent="0.25">
      <c r="A20666" s="21" t="s">
        <v>2119</v>
      </c>
      <c r="B20666" s="25">
        <v>43843</v>
      </c>
      <c r="C20666" s="69" t="s">
        <v>1015</v>
      </c>
      <c r="D20666" s="69" t="s">
        <v>40</v>
      </c>
      <c r="E20666" s="26">
        <v>5465</v>
      </c>
      <c r="G20666" s="69" t="s">
        <v>6473</v>
      </c>
    </row>
    <row r="20667" spans="1:7" x14ac:dyDescent="0.25">
      <c r="A20667" s="21" t="s">
        <v>2119</v>
      </c>
      <c r="B20667" s="25">
        <v>43843</v>
      </c>
      <c r="C20667" s="69" t="s">
        <v>1015</v>
      </c>
      <c r="D20667" s="69" t="s">
        <v>40</v>
      </c>
      <c r="E20667" s="26">
        <v>1780</v>
      </c>
      <c r="G20667" s="69" t="s">
        <v>7186</v>
      </c>
    </row>
    <row r="20668" spans="1:7" x14ac:dyDescent="0.25">
      <c r="A20668" s="21" t="s">
        <v>2119</v>
      </c>
      <c r="B20668" s="25">
        <v>43843</v>
      </c>
      <c r="C20668" s="69" t="s">
        <v>1015</v>
      </c>
      <c r="D20668" s="69" t="s">
        <v>40</v>
      </c>
      <c r="E20668" s="26">
        <v>5285</v>
      </c>
      <c r="G20668" s="69" t="s">
        <v>7190</v>
      </c>
    </row>
    <row r="20669" spans="1:7" x14ac:dyDescent="0.25">
      <c r="A20669" s="21" t="s">
        <v>2119</v>
      </c>
      <c r="B20669" s="25">
        <v>43843</v>
      </c>
      <c r="C20669" s="69" t="s">
        <v>1015</v>
      </c>
      <c r="D20669" s="69" t="s">
        <v>1419</v>
      </c>
      <c r="E20669" s="26">
        <v>2500</v>
      </c>
      <c r="G20669" s="69" t="s">
        <v>6612</v>
      </c>
    </row>
    <row r="20670" spans="1:7" x14ac:dyDescent="0.25">
      <c r="A20670" s="21" t="s">
        <v>2119</v>
      </c>
      <c r="B20670" s="25">
        <v>43843</v>
      </c>
      <c r="C20670" s="69" t="s">
        <v>1015</v>
      </c>
      <c r="D20670" s="69" t="s">
        <v>1382</v>
      </c>
      <c r="E20670" s="26">
        <v>2200</v>
      </c>
      <c r="G20670" s="69" t="s">
        <v>6596</v>
      </c>
    </row>
    <row r="20671" spans="1:7" x14ac:dyDescent="0.25">
      <c r="A20671" s="21" t="s">
        <v>2119</v>
      </c>
      <c r="B20671" s="25">
        <v>43843</v>
      </c>
      <c r="C20671" s="69" t="s">
        <v>1015</v>
      </c>
      <c r="D20671" s="69" t="s">
        <v>3507</v>
      </c>
      <c r="E20671" s="26">
        <v>6000</v>
      </c>
      <c r="G20671" s="69" t="s">
        <v>7186</v>
      </c>
    </row>
    <row r="20672" spans="1:7" x14ac:dyDescent="0.25">
      <c r="A20672" s="21" t="s">
        <v>2119</v>
      </c>
      <c r="B20672" s="25">
        <v>43843</v>
      </c>
      <c r="C20672" s="69" t="s">
        <v>1015</v>
      </c>
      <c r="D20672" s="69" t="s">
        <v>4455</v>
      </c>
      <c r="E20672" s="26">
        <v>1200</v>
      </c>
      <c r="G20672" s="69" t="s">
        <v>6473</v>
      </c>
    </row>
    <row r="20673" spans="1:7" x14ac:dyDescent="0.25">
      <c r="A20673" s="21" t="s">
        <v>2119</v>
      </c>
      <c r="B20673" s="25">
        <v>43843</v>
      </c>
      <c r="C20673" s="69" t="s">
        <v>1015</v>
      </c>
      <c r="D20673" s="69" t="s">
        <v>528</v>
      </c>
      <c r="E20673" s="26">
        <v>1800</v>
      </c>
      <c r="G20673" s="69" t="s">
        <v>6633</v>
      </c>
    </row>
    <row r="20674" spans="1:7" x14ac:dyDescent="0.25">
      <c r="A20674" s="21" t="s">
        <v>2119</v>
      </c>
      <c r="B20674" s="25">
        <v>43844</v>
      </c>
      <c r="C20674" s="69" t="s">
        <v>1015</v>
      </c>
      <c r="D20674" s="69" t="s">
        <v>1300</v>
      </c>
      <c r="E20674" s="26">
        <v>267</v>
      </c>
      <c r="G20674" s="69" t="s">
        <v>2734</v>
      </c>
    </row>
    <row r="20675" spans="1:7" x14ac:dyDescent="0.25">
      <c r="A20675" s="21" t="s">
        <v>2119</v>
      </c>
      <c r="B20675" s="25">
        <v>43844</v>
      </c>
      <c r="C20675" s="69" t="s">
        <v>1015</v>
      </c>
      <c r="D20675" s="69" t="s">
        <v>6586</v>
      </c>
      <c r="E20675" s="26">
        <v>978</v>
      </c>
      <c r="G20675" s="69" t="s">
        <v>2734</v>
      </c>
    </row>
    <row r="20676" spans="1:7" x14ac:dyDescent="0.25">
      <c r="A20676" s="21" t="s">
        <v>2119</v>
      </c>
      <c r="B20676" s="25">
        <v>43846</v>
      </c>
      <c r="C20676" s="69" t="s">
        <v>1015</v>
      </c>
      <c r="D20676" s="69" t="s">
        <v>528</v>
      </c>
      <c r="E20676" s="26">
        <v>850</v>
      </c>
      <c r="G20676" s="69" t="s">
        <v>6633</v>
      </c>
    </row>
    <row r="20677" spans="1:7" x14ac:dyDescent="0.25">
      <c r="A20677" s="21" t="s">
        <v>2119</v>
      </c>
      <c r="B20677" s="25">
        <v>43847</v>
      </c>
      <c r="C20677" s="69" t="s">
        <v>1015</v>
      </c>
      <c r="D20677" s="69" t="s">
        <v>6478</v>
      </c>
      <c r="E20677" s="26">
        <v>28.99</v>
      </c>
      <c r="G20677" s="69" t="s">
        <v>2734</v>
      </c>
    </row>
    <row r="20678" spans="1:7" x14ac:dyDescent="0.25">
      <c r="A20678" s="21" t="s">
        <v>2119</v>
      </c>
      <c r="B20678" s="25">
        <v>43847</v>
      </c>
      <c r="C20678" s="69" t="s">
        <v>1015</v>
      </c>
      <c r="D20678" s="69" t="s">
        <v>6586</v>
      </c>
      <c r="E20678" s="26">
        <v>173</v>
      </c>
      <c r="G20678" s="69" t="s">
        <v>2734</v>
      </c>
    </row>
    <row r="20679" spans="1:7" x14ac:dyDescent="0.25">
      <c r="A20679" s="21" t="s">
        <v>2119</v>
      </c>
      <c r="B20679" s="25">
        <v>43847</v>
      </c>
      <c r="C20679" s="69" t="s">
        <v>1015</v>
      </c>
      <c r="D20679" s="69" t="s">
        <v>4455</v>
      </c>
      <c r="E20679" s="26">
        <v>2500</v>
      </c>
      <c r="G20679" s="69" t="s">
        <v>7190</v>
      </c>
    </row>
    <row r="20680" spans="1:7" x14ac:dyDescent="0.25">
      <c r="A20680" s="21" t="s">
        <v>2119</v>
      </c>
      <c r="B20680" s="25">
        <v>43851</v>
      </c>
      <c r="C20680" s="69" t="s">
        <v>1015</v>
      </c>
      <c r="D20680" s="69" t="s">
        <v>1216</v>
      </c>
      <c r="E20680" s="26">
        <v>350</v>
      </c>
      <c r="G20680" s="69" t="s">
        <v>2734</v>
      </c>
    </row>
    <row r="20681" spans="1:7" x14ac:dyDescent="0.25">
      <c r="A20681" s="21" t="s">
        <v>2119</v>
      </c>
      <c r="B20681" s="25">
        <v>43851</v>
      </c>
      <c r="C20681" s="69" t="s">
        <v>1015</v>
      </c>
      <c r="D20681" s="69" t="s">
        <v>1382</v>
      </c>
      <c r="E20681" s="26">
        <v>10000</v>
      </c>
      <c r="G20681" s="69" t="s">
        <v>6633</v>
      </c>
    </row>
    <row r="20682" spans="1:7" x14ac:dyDescent="0.25">
      <c r="A20682" s="21" t="s">
        <v>2119</v>
      </c>
      <c r="B20682" s="25">
        <v>43851</v>
      </c>
      <c r="C20682" s="69" t="s">
        <v>1015</v>
      </c>
      <c r="D20682" s="69" t="s">
        <v>40</v>
      </c>
      <c r="E20682" s="26">
        <v>5440</v>
      </c>
      <c r="G20682" s="69" t="s">
        <v>7190</v>
      </c>
    </row>
    <row r="20683" spans="1:7" x14ac:dyDescent="0.25">
      <c r="A20683" s="21" t="s">
        <v>2119</v>
      </c>
      <c r="B20683" s="25">
        <v>43851</v>
      </c>
      <c r="C20683" s="69" t="s">
        <v>1015</v>
      </c>
      <c r="D20683" s="69" t="s">
        <v>40</v>
      </c>
      <c r="E20683" s="26">
        <v>460</v>
      </c>
      <c r="G20683" s="69" t="s">
        <v>503</v>
      </c>
    </row>
    <row r="20684" spans="1:7" x14ac:dyDescent="0.25">
      <c r="A20684" s="21" t="s">
        <v>2119</v>
      </c>
      <c r="B20684" s="25">
        <v>43851</v>
      </c>
      <c r="C20684" s="69" t="s">
        <v>1015</v>
      </c>
      <c r="D20684" s="69" t="s">
        <v>40</v>
      </c>
      <c r="E20684" s="26">
        <v>300</v>
      </c>
      <c r="G20684" s="69" t="s">
        <v>4462</v>
      </c>
    </row>
    <row r="20685" spans="1:7" x14ac:dyDescent="0.25">
      <c r="A20685" s="21" t="s">
        <v>2119</v>
      </c>
      <c r="B20685" s="25">
        <v>43851</v>
      </c>
      <c r="C20685" s="69" t="s">
        <v>1015</v>
      </c>
      <c r="D20685" s="69" t="s">
        <v>40</v>
      </c>
      <c r="E20685" s="26">
        <v>780</v>
      </c>
      <c r="G20685" s="69" t="s">
        <v>6473</v>
      </c>
    </row>
    <row r="20686" spans="1:7" x14ac:dyDescent="0.25">
      <c r="A20686" s="21" t="s">
        <v>2119</v>
      </c>
      <c r="B20686" s="25">
        <v>43851</v>
      </c>
      <c r="C20686" s="69" t="s">
        <v>1015</v>
      </c>
      <c r="D20686" s="69" t="s">
        <v>40</v>
      </c>
      <c r="E20686" s="26">
        <v>4360</v>
      </c>
      <c r="G20686" s="69" t="s">
        <v>7186</v>
      </c>
    </row>
    <row r="20687" spans="1:7" x14ac:dyDescent="0.25">
      <c r="A20687" s="21" t="s">
        <v>2119</v>
      </c>
      <c r="B20687" s="25">
        <v>43851</v>
      </c>
      <c r="C20687" s="69" t="s">
        <v>1015</v>
      </c>
      <c r="D20687" s="69" t="s">
        <v>1419</v>
      </c>
      <c r="E20687" s="26">
        <v>4500</v>
      </c>
      <c r="G20687" s="69" t="s">
        <v>6612</v>
      </c>
    </row>
    <row r="20688" spans="1:7" x14ac:dyDescent="0.25">
      <c r="A20688" s="21" t="s">
        <v>2119</v>
      </c>
      <c r="B20688" s="25">
        <v>43851</v>
      </c>
      <c r="C20688" s="69" t="s">
        <v>1015</v>
      </c>
      <c r="D20688" s="69" t="s">
        <v>1419</v>
      </c>
      <c r="E20688" s="26">
        <v>4000</v>
      </c>
      <c r="G20688" s="69" t="s">
        <v>6612</v>
      </c>
    </row>
    <row r="20689" spans="1:7" x14ac:dyDescent="0.25">
      <c r="A20689" s="21" t="s">
        <v>2119</v>
      </c>
      <c r="B20689" s="25">
        <v>43851</v>
      </c>
      <c r="C20689" s="69" t="s">
        <v>1015</v>
      </c>
      <c r="D20689" s="69" t="s">
        <v>553</v>
      </c>
      <c r="E20689" s="26">
        <v>1071</v>
      </c>
      <c r="G20689" s="69" t="s">
        <v>7186</v>
      </c>
    </row>
    <row r="20690" spans="1:7" x14ac:dyDescent="0.25">
      <c r="A20690" s="21" t="s">
        <v>2119</v>
      </c>
      <c r="B20690" s="25">
        <v>43851</v>
      </c>
      <c r="C20690" s="69" t="s">
        <v>1015</v>
      </c>
      <c r="D20690" s="69" t="s">
        <v>553</v>
      </c>
      <c r="E20690" s="26">
        <v>877</v>
      </c>
      <c r="G20690" s="69" t="s">
        <v>7190</v>
      </c>
    </row>
    <row r="20691" spans="1:7" x14ac:dyDescent="0.25">
      <c r="A20691" s="21" t="s">
        <v>2119</v>
      </c>
      <c r="B20691" s="25">
        <v>43851</v>
      </c>
      <c r="C20691" s="69" t="s">
        <v>1015</v>
      </c>
      <c r="D20691" s="69" t="s">
        <v>553</v>
      </c>
      <c r="E20691" s="26">
        <v>777</v>
      </c>
      <c r="G20691" s="69" t="s">
        <v>6612</v>
      </c>
    </row>
    <row r="20692" spans="1:7" x14ac:dyDescent="0.25">
      <c r="A20692" s="21" t="s">
        <v>2119</v>
      </c>
      <c r="B20692" s="25">
        <v>43851</v>
      </c>
      <c r="C20692" s="69" t="s">
        <v>1015</v>
      </c>
      <c r="D20692" s="69" t="s">
        <v>553</v>
      </c>
      <c r="E20692" s="26">
        <v>800</v>
      </c>
      <c r="G20692" s="69" t="s">
        <v>6473</v>
      </c>
    </row>
    <row r="20693" spans="1:7" x14ac:dyDescent="0.25">
      <c r="A20693" s="21" t="s">
        <v>2119</v>
      </c>
      <c r="B20693" s="25">
        <v>43851</v>
      </c>
      <c r="C20693" s="69" t="s">
        <v>1015</v>
      </c>
      <c r="D20693" s="69" t="s">
        <v>6618</v>
      </c>
      <c r="E20693" s="26">
        <v>8000</v>
      </c>
      <c r="G20693" s="69" t="s">
        <v>6614</v>
      </c>
    </row>
    <row r="20694" spans="1:7" x14ac:dyDescent="0.25">
      <c r="A20694" s="21" t="s">
        <v>2119</v>
      </c>
      <c r="B20694" s="25">
        <v>43851</v>
      </c>
      <c r="C20694" s="69" t="s">
        <v>1015</v>
      </c>
      <c r="D20694" s="69" t="s">
        <v>255</v>
      </c>
      <c r="E20694" s="26">
        <v>2000</v>
      </c>
      <c r="G20694" s="69" t="s">
        <v>7186</v>
      </c>
    </row>
    <row r="20695" spans="1:7" x14ac:dyDescent="0.25">
      <c r="A20695" s="21" t="s">
        <v>2119</v>
      </c>
      <c r="B20695" s="25">
        <v>43851</v>
      </c>
      <c r="C20695" s="69" t="s">
        <v>1015</v>
      </c>
      <c r="D20695" s="69" t="s">
        <v>6602</v>
      </c>
      <c r="E20695" s="26">
        <v>3000</v>
      </c>
      <c r="G20695" s="69" t="s">
        <v>7190</v>
      </c>
    </row>
    <row r="20696" spans="1:7" x14ac:dyDescent="0.25">
      <c r="A20696" s="21" t="s">
        <v>2119</v>
      </c>
      <c r="B20696" s="25">
        <v>43852</v>
      </c>
      <c r="C20696" s="69" t="s">
        <v>1015</v>
      </c>
      <c r="D20696" s="69" t="s">
        <v>4455</v>
      </c>
      <c r="E20696" s="26">
        <v>7000</v>
      </c>
      <c r="G20696" s="69" t="s">
        <v>6632</v>
      </c>
    </row>
    <row r="20697" spans="1:7" x14ac:dyDescent="0.25">
      <c r="A20697" s="21" t="s">
        <v>2119</v>
      </c>
      <c r="B20697" s="25">
        <v>43853</v>
      </c>
      <c r="C20697" s="69" t="s">
        <v>1015</v>
      </c>
      <c r="D20697" s="69" t="s">
        <v>553</v>
      </c>
      <c r="E20697" s="26">
        <v>3736</v>
      </c>
      <c r="G20697" s="69" t="s">
        <v>4034</v>
      </c>
    </row>
    <row r="20698" spans="1:7" x14ac:dyDescent="0.25">
      <c r="A20698" s="21" t="s">
        <v>2119</v>
      </c>
      <c r="B20698" s="25">
        <v>43854</v>
      </c>
      <c r="C20698" s="69" t="s">
        <v>1015</v>
      </c>
      <c r="D20698" s="69" t="s">
        <v>452</v>
      </c>
      <c r="E20698" s="26">
        <v>525</v>
      </c>
      <c r="G20698" s="69" t="s">
        <v>2734</v>
      </c>
    </row>
    <row r="20699" spans="1:7" x14ac:dyDescent="0.25">
      <c r="A20699" s="21" t="s">
        <v>2119</v>
      </c>
      <c r="B20699" s="25">
        <v>43857</v>
      </c>
      <c r="C20699" s="69" t="s">
        <v>1015</v>
      </c>
      <c r="D20699" s="69" t="s">
        <v>1216</v>
      </c>
      <c r="E20699" s="26">
        <v>150</v>
      </c>
      <c r="G20699" s="69" t="s">
        <v>2734</v>
      </c>
    </row>
    <row r="20700" spans="1:7" x14ac:dyDescent="0.25">
      <c r="A20700" s="21" t="s">
        <v>2119</v>
      </c>
      <c r="B20700" s="25">
        <v>43857</v>
      </c>
      <c r="C20700" s="69" t="s">
        <v>1015</v>
      </c>
      <c r="D20700" s="69" t="s">
        <v>40</v>
      </c>
      <c r="E20700" s="26">
        <v>2720</v>
      </c>
      <c r="G20700" s="69" t="s">
        <v>7190</v>
      </c>
    </row>
    <row r="20701" spans="1:7" x14ac:dyDescent="0.25">
      <c r="A20701" s="21" t="s">
        <v>2119</v>
      </c>
      <c r="B20701" s="25">
        <v>43857</v>
      </c>
      <c r="C20701" s="69" t="s">
        <v>1015</v>
      </c>
      <c r="D20701" s="69" t="s">
        <v>40</v>
      </c>
      <c r="E20701" s="26">
        <v>5290</v>
      </c>
      <c r="G20701" s="69" t="s">
        <v>7186</v>
      </c>
    </row>
    <row r="20702" spans="1:7" x14ac:dyDescent="0.25">
      <c r="A20702" s="21" t="s">
        <v>2119</v>
      </c>
      <c r="B20702" s="25">
        <v>43857</v>
      </c>
      <c r="C20702" s="69" t="s">
        <v>1015</v>
      </c>
      <c r="D20702" s="69" t="s">
        <v>40</v>
      </c>
      <c r="E20702" s="26">
        <v>480</v>
      </c>
      <c r="G20702" s="69" t="s">
        <v>1113</v>
      </c>
    </row>
    <row r="20703" spans="1:7" x14ac:dyDescent="0.25">
      <c r="A20703" s="21" t="s">
        <v>2119</v>
      </c>
      <c r="B20703" s="25">
        <v>43857</v>
      </c>
      <c r="C20703" s="69" t="s">
        <v>1015</v>
      </c>
      <c r="D20703" s="69" t="s">
        <v>6602</v>
      </c>
      <c r="E20703" s="26">
        <v>2300</v>
      </c>
      <c r="G20703" s="69" t="s">
        <v>6633</v>
      </c>
    </row>
    <row r="20704" spans="1:7" x14ac:dyDescent="0.25">
      <c r="A20704" s="21" t="s">
        <v>2119</v>
      </c>
      <c r="B20704" s="25">
        <v>43858</v>
      </c>
      <c r="C20704" s="69" t="s">
        <v>1015</v>
      </c>
      <c r="D20704" s="69" t="s">
        <v>1419</v>
      </c>
      <c r="E20704" s="26">
        <v>6200</v>
      </c>
      <c r="G20704" s="69" t="s">
        <v>6612</v>
      </c>
    </row>
    <row r="20705" spans="1:7" x14ac:dyDescent="0.25">
      <c r="A20705" s="21" t="s">
        <v>2119</v>
      </c>
      <c r="B20705" s="25">
        <v>43858</v>
      </c>
      <c r="C20705" s="69" t="s">
        <v>1015</v>
      </c>
      <c r="D20705" s="69" t="s">
        <v>3507</v>
      </c>
      <c r="E20705" s="26">
        <v>8250</v>
      </c>
      <c r="G20705" s="69" t="s">
        <v>7186</v>
      </c>
    </row>
    <row r="20706" spans="1:7" x14ac:dyDescent="0.25">
      <c r="A20706" s="21" t="s">
        <v>2119</v>
      </c>
      <c r="B20706" s="25">
        <v>43858</v>
      </c>
      <c r="C20706" s="69" t="s">
        <v>1015</v>
      </c>
      <c r="D20706" s="69" t="s">
        <v>3507</v>
      </c>
      <c r="E20706" s="26">
        <v>1000</v>
      </c>
      <c r="G20706" s="69" t="s">
        <v>7190</v>
      </c>
    </row>
    <row r="20707" spans="1:7" x14ac:dyDescent="0.25">
      <c r="A20707" s="21" t="s">
        <v>2119</v>
      </c>
      <c r="B20707" s="25">
        <v>43859</v>
      </c>
      <c r="C20707" s="69" t="s">
        <v>1015</v>
      </c>
      <c r="D20707" s="69" t="s">
        <v>255</v>
      </c>
      <c r="E20707" s="26">
        <v>2150</v>
      </c>
      <c r="G20707" s="69" t="s">
        <v>6632</v>
      </c>
    </row>
    <row r="20708" spans="1:7" x14ac:dyDescent="0.25">
      <c r="A20708" s="21" t="s">
        <v>2119</v>
      </c>
      <c r="B20708" s="25">
        <v>43860</v>
      </c>
      <c r="C20708" s="69" t="s">
        <v>1015</v>
      </c>
      <c r="D20708" s="69" t="s">
        <v>7305</v>
      </c>
      <c r="E20708" s="26">
        <v>157</v>
      </c>
      <c r="G20708" s="69" t="s">
        <v>2734</v>
      </c>
    </row>
    <row r="20709" spans="1:7" x14ac:dyDescent="0.25">
      <c r="A20709" s="21" t="s">
        <v>2119</v>
      </c>
      <c r="B20709" s="25">
        <v>43860</v>
      </c>
      <c r="C20709" s="69" t="s">
        <v>1015</v>
      </c>
      <c r="D20709" s="69" t="s">
        <v>255</v>
      </c>
      <c r="E20709" s="26">
        <v>654</v>
      </c>
      <c r="G20709" s="69" t="s">
        <v>6605</v>
      </c>
    </row>
    <row r="20710" spans="1:7" x14ac:dyDescent="0.25">
      <c r="A20710" s="21" t="s">
        <v>2119</v>
      </c>
      <c r="B20710" s="25">
        <v>43861</v>
      </c>
      <c r="C20710" s="69" t="s">
        <v>1015</v>
      </c>
      <c r="D20710" s="69" t="s">
        <v>6618</v>
      </c>
      <c r="E20710" s="26">
        <v>5000</v>
      </c>
      <c r="G20710" s="69" t="s">
        <v>6614</v>
      </c>
    </row>
    <row r="20711" spans="1:7" x14ac:dyDescent="0.25">
      <c r="A20711" s="21" t="s">
        <v>2119</v>
      </c>
      <c r="B20711" s="25">
        <v>43864</v>
      </c>
      <c r="C20711" s="69" t="s">
        <v>1015</v>
      </c>
      <c r="D20711" s="69" t="s">
        <v>40</v>
      </c>
      <c r="E20711" s="26">
        <v>6765</v>
      </c>
      <c r="G20711" s="69" t="s">
        <v>7186</v>
      </c>
    </row>
    <row r="20712" spans="1:7" x14ac:dyDescent="0.25">
      <c r="A20712" s="21" t="s">
        <v>2119</v>
      </c>
      <c r="B20712" s="25">
        <v>43864</v>
      </c>
      <c r="C20712" s="69" t="s">
        <v>1015</v>
      </c>
      <c r="D20712" s="69" t="s">
        <v>40</v>
      </c>
      <c r="E20712" s="26">
        <v>2420</v>
      </c>
      <c r="G20712" s="69" t="s">
        <v>7190</v>
      </c>
    </row>
    <row r="20713" spans="1:7" x14ac:dyDescent="0.25">
      <c r="A20713" s="21" t="s">
        <v>2119</v>
      </c>
      <c r="B20713" s="25">
        <v>43864</v>
      </c>
      <c r="C20713" s="69" t="s">
        <v>1015</v>
      </c>
      <c r="D20713" s="69" t="s">
        <v>40</v>
      </c>
      <c r="E20713" s="26">
        <v>1430</v>
      </c>
      <c r="G20713" s="69" t="s">
        <v>1113</v>
      </c>
    </row>
    <row r="20714" spans="1:7" x14ac:dyDescent="0.25">
      <c r="A20714" s="21" t="s">
        <v>2119</v>
      </c>
      <c r="B20714" s="25">
        <v>43864</v>
      </c>
      <c r="C20714" s="69" t="s">
        <v>1015</v>
      </c>
      <c r="D20714" s="69" t="s">
        <v>40</v>
      </c>
      <c r="E20714" s="26">
        <v>280</v>
      </c>
      <c r="G20714" s="69" t="s">
        <v>68</v>
      </c>
    </row>
    <row r="20715" spans="1:7" x14ac:dyDescent="0.25">
      <c r="A20715" s="21" t="s">
        <v>2119</v>
      </c>
      <c r="B20715" s="25">
        <v>43864</v>
      </c>
      <c r="C20715" s="69" t="s">
        <v>1015</v>
      </c>
      <c r="D20715" s="69" t="s">
        <v>1419</v>
      </c>
      <c r="E20715" s="26">
        <v>6900</v>
      </c>
      <c r="G20715" s="69" t="s">
        <v>6612</v>
      </c>
    </row>
    <row r="20716" spans="1:7" x14ac:dyDescent="0.25">
      <c r="A20716" s="21" t="s">
        <v>2119</v>
      </c>
      <c r="B20716" s="25">
        <v>43864</v>
      </c>
      <c r="C20716" s="69" t="s">
        <v>1015</v>
      </c>
      <c r="D20716" s="69" t="s">
        <v>1419</v>
      </c>
      <c r="E20716" s="26">
        <v>2500</v>
      </c>
      <c r="G20716" s="69" t="s">
        <v>7186</v>
      </c>
    </row>
    <row r="20717" spans="1:7" x14ac:dyDescent="0.25">
      <c r="A20717" s="21" t="s">
        <v>2119</v>
      </c>
      <c r="B20717" s="25">
        <v>43864</v>
      </c>
      <c r="C20717" s="69" t="s">
        <v>1015</v>
      </c>
      <c r="D20717" s="69" t="s">
        <v>1382</v>
      </c>
      <c r="E20717" s="26">
        <v>3000</v>
      </c>
      <c r="G20717" s="69" t="s">
        <v>4034</v>
      </c>
    </row>
    <row r="20718" spans="1:7" x14ac:dyDescent="0.25">
      <c r="A20718" s="21" t="s">
        <v>2119</v>
      </c>
      <c r="B20718" s="25">
        <v>43864</v>
      </c>
      <c r="C20718" s="69" t="s">
        <v>1015</v>
      </c>
      <c r="D20718" s="69" t="s">
        <v>1382</v>
      </c>
      <c r="E20718" s="26">
        <v>6000</v>
      </c>
      <c r="G20718" s="69" t="s">
        <v>6633</v>
      </c>
    </row>
    <row r="20719" spans="1:7" x14ac:dyDescent="0.25">
      <c r="A20719" s="21" t="s">
        <v>2119</v>
      </c>
      <c r="B20719" s="25">
        <v>43864</v>
      </c>
      <c r="C20719" s="69" t="s">
        <v>1015</v>
      </c>
      <c r="D20719" s="69" t="s">
        <v>1382</v>
      </c>
      <c r="E20719" s="26">
        <v>3000</v>
      </c>
      <c r="G20719" s="69" t="s">
        <v>6596</v>
      </c>
    </row>
    <row r="20720" spans="1:7" x14ac:dyDescent="0.25">
      <c r="A20720" s="21" t="s">
        <v>2119</v>
      </c>
      <c r="B20720" s="25">
        <v>43864</v>
      </c>
      <c r="C20720" s="69" t="s">
        <v>1015</v>
      </c>
      <c r="D20720" s="69" t="s">
        <v>1382</v>
      </c>
      <c r="E20720" s="26">
        <v>5000</v>
      </c>
      <c r="G20720" s="69" t="s">
        <v>6632</v>
      </c>
    </row>
    <row r="20721" spans="1:7" x14ac:dyDescent="0.25">
      <c r="A20721" s="21" t="s">
        <v>2119</v>
      </c>
      <c r="B20721" s="25">
        <v>43864</v>
      </c>
      <c r="C20721" s="69" t="s">
        <v>1015</v>
      </c>
      <c r="D20721" s="69" t="s">
        <v>1419</v>
      </c>
      <c r="E20721" s="26">
        <v>5000</v>
      </c>
      <c r="G20721" s="69" t="s">
        <v>7186</v>
      </c>
    </row>
    <row r="20722" spans="1:7" x14ac:dyDescent="0.25">
      <c r="A20722" s="21" t="s">
        <v>2119</v>
      </c>
      <c r="B20722" s="25">
        <v>43864</v>
      </c>
      <c r="C20722" s="69" t="s">
        <v>1015</v>
      </c>
      <c r="D20722" s="69" t="s">
        <v>1419</v>
      </c>
      <c r="E20722" s="26">
        <v>3000</v>
      </c>
      <c r="G20722" s="69" t="s">
        <v>6612</v>
      </c>
    </row>
    <row r="20723" spans="1:7" x14ac:dyDescent="0.25">
      <c r="A20723" s="21" t="s">
        <v>2119</v>
      </c>
      <c r="B20723" s="25">
        <v>43864</v>
      </c>
      <c r="C20723" s="69" t="s">
        <v>1015</v>
      </c>
      <c r="D20723" s="69" t="s">
        <v>4455</v>
      </c>
      <c r="E20723" s="26">
        <v>2000</v>
      </c>
      <c r="G20723" s="69" t="s">
        <v>7186</v>
      </c>
    </row>
    <row r="20724" spans="1:7" x14ac:dyDescent="0.25">
      <c r="A20724" s="21" t="s">
        <v>2119</v>
      </c>
      <c r="B20724" s="25">
        <v>43864</v>
      </c>
      <c r="C20724" s="69" t="s">
        <v>1015</v>
      </c>
      <c r="D20724" s="69" t="s">
        <v>4455</v>
      </c>
      <c r="E20724" s="26">
        <v>2000</v>
      </c>
      <c r="G20724" s="69" t="s">
        <v>6632</v>
      </c>
    </row>
    <row r="20725" spans="1:7" x14ac:dyDescent="0.25">
      <c r="A20725" s="21" t="s">
        <v>2119</v>
      </c>
      <c r="B20725" s="25">
        <v>43864</v>
      </c>
      <c r="C20725" s="69" t="s">
        <v>1015</v>
      </c>
      <c r="D20725" s="69" t="s">
        <v>4455</v>
      </c>
      <c r="E20725" s="26">
        <v>2000</v>
      </c>
      <c r="G20725" s="69" t="s">
        <v>4034</v>
      </c>
    </row>
    <row r="20726" spans="1:7" x14ac:dyDescent="0.25">
      <c r="A20726" s="21" t="s">
        <v>2119</v>
      </c>
      <c r="B20726" s="25">
        <v>43864</v>
      </c>
      <c r="C20726" s="69" t="s">
        <v>1015</v>
      </c>
      <c r="D20726" s="69" t="s">
        <v>7306</v>
      </c>
      <c r="E20726" s="26">
        <v>2900</v>
      </c>
      <c r="G20726" s="69" t="s">
        <v>7186</v>
      </c>
    </row>
    <row r="20727" spans="1:7" x14ac:dyDescent="0.25">
      <c r="A20727" s="21" t="s">
        <v>2119</v>
      </c>
      <c r="B20727" s="25">
        <v>43864</v>
      </c>
      <c r="C20727" s="69" t="s">
        <v>1015</v>
      </c>
      <c r="D20727" s="69" t="s">
        <v>7307</v>
      </c>
      <c r="E20727" s="26">
        <v>750</v>
      </c>
      <c r="G20727" s="69" t="s">
        <v>6605</v>
      </c>
    </row>
    <row r="20728" spans="1:7" x14ac:dyDescent="0.25">
      <c r="A20728" s="21" t="s">
        <v>2119</v>
      </c>
      <c r="B20728" s="25">
        <v>43868</v>
      </c>
      <c r="C20728" s="69" t="s">
        <v>1015</v>
      </c>
      <c r="D20728" s="69" t="s">
        <v>3002</v>
      </c>
      <c r="E20728" s="26">
        <v>1000</v>
      </c>
      <c r="G20728" s="69" t="s">
        <v>2734</v>
      </c>
    </row>
    <row r="20729" spans="1:7" x14ac:dyDescent="0.25">
      <c r="A20729" s="21" t="s">
        <v>2119</v>
      </c>
      <c r="B20729" s="25">
        <v>43868</v>
      </c>
      <c r="C20729" s="69" t="s">
        <v>1015</v>
      </c>
      <c r="D20729" s="69" t="s">
        <v>947</v>
      </c>
      <c r="E20729" s="26">
        <v>980</v>
      </c>
      <c r="G20729" s="69" t="s">
        <v>6619</v>
      </c>
    </row>
    <row r="20730" spans="1:7" x14ac:dyDescent="0.25">
      <c r="A20730" s="21" t="s">
        <v>2119</v>
      </c>
      <c r="B20730" s="25">
        <v>43868</v>
      </c>
      <c r="C20730" s="69" t="s">
        <v>1015</v>
      </c>
      <c r="D20730" s="69" t="s">
        <v>947</v>
      </c>
      <c r="E20730" s="26">
        <v>860</v>
      </c>
      <c r="G20730" s="69" t="s">
        <v>5049</v>
      </c>
    </row>
    <row r="20731" spans="1:7" x14ac:dyDescent="0.25">
      <c r="A20731" s="21" t="s">
        <v>2119</v>
      </c>
      <c r="B20731" s="25">
        <v>43868</v>
      </c>
      <c r="C20731" s="69" t="s">
        <v>1015</v>
      </c>
      <c r="D20731" s="69" t="s">
        <v>947</v>
      </c>
      <c r="E20731" s="26">
        <v>2020</v>
      </c>
      <c r="G20731" s="69" t="s">
        <v>6605</v>
      </c>
    </row>
    <row r="20732" spans="1:7" x14ac:dyDescent="0.25">
      <c r="A20732" s="21" t="s">
        <v>2119</v>
      </c>
      <c r="B20732" s="25">
        <v>43868</v>
      </c>
      <c r="C20732" s="69" t="s">
        <v>1015</v>
      </c>
      <c r="D20732" s="69" t="s">
        <v>947</v>
      </c>
      <c r="E20732" s="26">
        <v>4640</v>
      </c>
      <c r="G20732" s="69" t="s">
        <v>6473</v>
      </c>
    </row>
    <row r="20733" spans="1:7" x14ac:dyDescent="0.25">
      <c r="A20733" s="21" t="s">
        <v>2119</v>
      </c>
      <c r="B20733" s="25">
        <v>43868</v>
      </c>
      <c r="C20733" s="69" t="s">
        <v>1015</v>
      </c>
      <c r="D20733" s="69" t="s">
        <v>947</v>
      </c>
      <c r="E20733" s="26">
        <v>2585</v>
      </c>
      <c r="G20733" s="69" t="s">
        <v>6633</v>
      </c>
    </row>
    <row r="20734" spans="1:7" x14ac:dyDescent="0.25">
      <c r="A20734" s="21" t="s">
        <v>2119</v>
      </c>
      <c r="B20734" s="25">
        <v>43868</v>
      </c>
      <c r="C20734" s="69" t="s">
        <v>1015</v>
      </c>
      <c r="D20734" s="69" t="s">
        <v>947</v>
      </c>
      <c r="E20734" s="26">
        <v>1700</v>
      </c>
      <c r="G20734" s="69" t="s">
        <v>6596</v>
      </c>
    </row>
    <row r="20735" spans="1:7" x14ac:dyDescent="0.25">
      <c r="A20735" s="21" t="s">
        <v>2119</v>
      </c>
      <c r="B20735" s="25">
        <v>43868</v>
      </c>
      <c r="C20735" s="69" t="s">
        <v>1015</v>
      </c>
      <c r="D20735" s="69" t="s">
        <v>7308</v>
      </c>
      <c r="E20735" s="26">
        <v>2500</v>
      </c>
      <c r="G20735" s="69" t="s">
        <v>6632</v>
      </c>
    </row>
  </sheetData>
  <autoFilter ref="A1:P20735" xr:uid="{D32553FD-6A24-4A07-95B5-8F3D6496D1CB}"/>
  <sortState xmlns:xlrd2="http://schemas.microsoft.com/office/spreadsheetml/2017/richdata2" ref="D20465:E20479">
    <sortCondition ref="D20465"/>
  </sortState>
  <mergeCells count="1">
    <mergeCell ref="H8573:H8574"/>
  </mergeCell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24E2-2CD5-47EF-96C1-FC0D1DF49AB7}">
  <dimension ref="A1:I83"/>
  <sheetViews>
    <sheetView topLeftCell="A49" workbookViewId="0">
      <selection activeCell="H3" sqref="H3:I78"/>
    </sheetView>
  </sheetViews>
  <sheetFormatPr defaultRowHeight="12.5" x14ac:dyDescent="0.25"/>
  <cols>
    <col min="8" max="8" width="27.6328125" bestFit="1" customWidth="1"/>
    <col min="9" max="9" width="12.81640625" bestFit="1" customWidth="1"/>
  </cols>
  <sheetData>
    <row r="1" spans="1:9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25">
        <v>43838</v>
      </c>
      <c r="B2" s="69" t="s">
        <v>1015</v>
      </c>
      <c r="C2" s="69" t="s">
        <v>528</v>
      </c>
      <c r="D2" s="26">
        <v>1300</v>
      </c>
      <c r="E2" s="26"/>
      <c r="F2" s="69" t="s">
        <v>6612</v>
      </c>
      <c r="H2" s="7" t="s">
        <v>1627</v>
      </c>
      <c r="I2" t="s">
        <v>1628</v>
      </c>
    </row>
    <row r="3" spans="1:9" x14ac:dyDescent="0.25">
      <c r="A3" s="25">
        <v>43839</v>
      </c>
      <c r="B3" s="69" t="s">
        <v>1015</v>
      </c>
      <c r="C3" s="69" t="s">
        <v>1216</v>
      </c>
      <c r="D3" s="26">
        <v>750</v>
      </c>
      <c r="E3" s="26"/>
      <c r="F3" s="69" t="s">
        <v>2734</v>
      </c>
      <c r="H3" s="4" t="s">
        <v>6612</v>
      </c>
      <c r="I3" s="5">
        <v>37877</v>
      </c>
    </row>
    <row r="4" spans="1:9" x14ac:dyDescent="0.25">
      <c r="A4" s="25">
        <v>43839</v>
      </c>
      <c r="B4" s="69" t="s">
        <v>1015</v>
      </c>
      <c r="C4" s="69" t="s">
        <v>6602</v>
      </c>
      <c r="D4" s="26">
        <v>3000</v>
      </c>
      <c r="E4" s="26"/>
      <c r="F4" s="69" t="s">
        <v>6612</v>
      </c>
      <c r="H4" s="6" t="s">
        <v>528</v>
      </c>
      <c r="I4" s="5">
        <v>1300</v>
      </c>
    </row>
    <row r="5" spans="1:9" x14ac:dyDescent="0.25">
      <c r="A5" s="25">
        <v>43839</v>
      </c>
      <c r="B5" s="69" t="s">
        <v>1015</v>
      </c>
      <c r="C5" s="69" t="s">
        <v>525</v>
      </c>
      <c r="D5" s="26">
        <v>73.31</v>
      </c>
      <c r="E5" s="26"/>
      <c r="F5" s="69" t="s">
        <v>525</v>
      </c>
      <c r="H5" s="6" t="s">
        <v>6602</v>
      </c>
      <c r="I5" s="5">
        <v>3000</v>
      </c>
    </row>
    <row r="6" spans="1:9" x14ac:dyDescent="0.25">
      <c r="A6" s="25">
        <v>43840</v>
      </c>
      <c r="B6" s="69" t="s">
        <v>1015</v>
      </c>
      <c r="C6" s="69" t="s">
        <v>961</v>
      </c>
      <c r="D6" s="26">
        <v>250</v>
      </c>
      <c r="E6" s="26"/>
      <c r="F6" s="69" t="s">
        <v>1238</v>
      </c>
      <c r="H6" s="6" t="s">
        <v>1419</v>
      </c>
      <c r="I6" s="5">
        <v>32800</v>
      </c>
    </row>
    <row r="7" spans="1:9" x14ac:dyDescent="0.25">
      <c r="A7" s="25">
        <v>43840</v>
      </c>
      <c r="B7" s="69" t="s">
        <v>1015</v>
      </c>
      <c r="C7" s="69" t="s">
        <v>961</v>
      </c>
      <c r="D7" s="26">
        <v>250</v>
      </c>
      <c r="E7" s="26"/>
      <c r="F7" s="69" t="s">
        <v>1421</v>
      </c>
      <c r="H7" s="6" t="s">
        <v>553</v>
      </c>
      <c r="I7" s="5">
        <v>777</v>
      </c>
    </row>
    <row r="8" spans="1:9" x14ac:dyDescent="0.25">
      <c r="A8" s="25">
        <v>43840</v>
      </c>
      <c r="B8" s="69" t="s">
        <v>1015</v>
      </c>
      <c r="C8" s="69" t="s">
        <v>6618</v>
      </c>
      <c r="D8" s="26">
        <v>7500</v>
      </c>
      <c r="E8" s="26"/>
      <c r="F8" s="69" t="s">
        <v>6614</v>
      </c>
      <c r="H8" s="4" t="s">
        <v>6596</v>
      </c>
      <c r="I8" s="5">
        <v>6900</v>
      </c>
    </row>
    <row r="9" spans="1:9" x14ac:dyDescent="0.25">
      <c r="A9" s="70">
        <v>43840</v>
      </c>
      <c r="B9" s="69" t="s">
        <v>1015</v>
      </c>
      <c r="C9" s="69" t="s">
        <v>6618</v>
      </c>
      <c r="D9" s="26">
        <v>7500</v>
      </c>
      <c r="E9" s="26"/>
      <c r="F9" s="69" t="s">
        <v>6614</v>
      </c>
      <c r="H9" s="6" t="s">
        <v>947</v>
      </c>
      <c r="I9" s="5">
        <v>1700</v>
      </c>
    </row>
    <row r="10" spans="1:9" x14ac:dyDescent="0.25">
      <c r="A10" s="25">
        <v>43843</v>
      </c>
      <c r="B10" s="69" t="s">
        <v>1015</v>
      </c>
      <c r="C10" s="69" t="s">
        <v>7304</v>
      </c>
      <c r="D10" s="26">
        <v>400</v>
      </c>
      <c r="E10" s="26"/>
      <c r="F10" s="69" t="s">
        <v>2734</v>
      </c>
      <c r="H10" s="6" t="s">
        <v>1382</v>
      </c>
      <c r="I10" s="5">
        <v>5200</v>
      </c>
    </row>
    <row r="11" spans="1:9" x14ac:dyDescent="0.25">
      <c r="A11" s="25">
        <v>43843</v>
      </c>
      <c r="B11" s="69" t="s">
        <v>1015</v>
      </c>
      <c r="C11" s="69" t="s">
        <v>1216</v>
      </c>
      <c r="D11" s="26">
        <v>650</v>
      </c>
      <c r="E11" s="26"/>
      <c r="F11" s="69" t="s">
        <v>2734</v>
      </c>
      <c r="H11" s="4" t="s">
        <v>6473</v>
      </c>
      <c r="I11" s="5">
        <v>14785</v>
      </c>
    </row>
    <row r="12" spans="1:9" x14ac:dyDescent="0.25">
      <c r="A12" s="25">
        <v>43843</v>
      </c>
      <c r="B12" s="69" t="s">
        <v>1015</v>
      </c>
      <c r="C12" s="69" t="s">
        <v>1419</v>
      </c>
      <c r="D12" s="26">
        <v>1900</v>
      </c>
      <c r="E12" s="26"/>
      <c r="F12" s="69" t="s">
        <v>6473</v>
      </c>
      <c r="H12" s="6" t="s">
        <v>40</v>
      </c>
      <c r="I12" s="5">
        <v>6245</v>
      </c>
    </row>
    <row r="13" spans="1:9" x14ac:dyDescent="0.25">
      <c r="A13" s="70">
        <v>43843</v>
      </c>
      <c r="B13" s="69" t="s">
        <v>1015</v>
      </c>
      <c r="C13" s="69" t="s">
        <v>1419</v>
      </c>
      <c r="D13" s="26">
        <v>5700</v>
      </c>
      <c r="E13" s="26"/>
      <c r="F13" s="69" t="s">
        <v>6612</v>
      </c>
      <c r="H13" s="6" t="s">
        <v>1419</v>
      </c>
      <c r="I13" s="5">
        <v>1900</v>
      </c>
    </row>
    <row r="14" spans="1:9" x14ac:dyDescent="0.25">
      <c r="A14" s="25">
        <v>43843</v>
      </c>
      <c r="B14" s="69" t="s">
        <v>1015</v>
      </c>
      <c r="C14" s="69" t="s">
        <v>40</v>
      </c>
      <c r="D14" s="26">
        <v>5465</v>
      </c>
      <c r="E14" s="26"/>
      <c r="F14" s="69" t="s">
        <v>6473</v>
      </c>
      <c r="H14" s="6" t="s">
        <v>947</v>
      </c>
      <c r="I14" s="5">
        <v>4640</v>
      </c>
    </row>
    <row r="15" spans="1:9" x14ac:dyDescent="0.25">
      <c r="A15" s="25">
        <v>43843</v>
      </c>
      <c r="B15" s="69" t="s">
        <v>1015</v>
      </c>
      <c r="C15" s="69" t="s">
        <v>40</v>
      </c>
      <c r="D15" s="26">
        <v>1780</v>
      </c>
      <c r="E15" s="26"/>
      <c r="F15" s="69" t="s">
        <v>7186</v>
      </c>
      <c r="H15" s="6" t="s">
        <v>553</v>
      </c>
      <c r="I15" s="5">
        <v>800</v>
      </c>
    </row>
    <row r="16" spans="1:9" x14ac:dyDescent="0.25">
      <c r="A16" s="25">
        <v>43843</v>
      </c>
      <c r="B16" s="69" t="s">
        <v>1015</v>
      </c>
      <c r="C16" s="69" t="s">
        <v>40</v>
      </c>
      <c r="D16" s="26">
        <v>5285</v>
      </c>
      <c r="E16" s="26"/>
      <c r="F16" s="69" t="s">
        <v>7190</v>
      </c>
      <c r="H16" s="6" t="s">
        <v>4455</v>
      </c>
      <c r="I16" s="5">
        <v>1200</v>
      </c>
    </row>
    <row r="17" spans="1:9" x14ac:dyDescent="0.25">
      <c r="A17" s="25">
        <v>43843</v>
      </c>
      <c r="B17" s="69" t="s">
        <v>1015</v>
      </c>
      <c r="C17" s="69" t="s">
        <v>1419</v>
      </c>
      <c r="D17" s="26">
        <v>2500</v>
      </c>
      <c r="E17" s="26"/>
      <c r="F17" s="69" t="s">
        <v>6612</v>
      </c>
      <c r="H17" s="4" t="s">
        <v>503</v>
      </c>
      <c r="I17" s="5">
        <v>460</v>
      </c>
    </row>
    <row r="18" spans="1:9" x14ac:dyDescent="0.25">
      <c r="A18" s="25">
        <v>43843</v>
      </c>
      <c r="B18" s="69" t="s">
        <v>1015</v>
      </c>
      <c r="C18" s="69" t="s">
        <v>1382</v>
      </c>
      <c r="D18" s="26">
        <v>2200</v>
      </c>
      <c r="E18" s="26"/>
      <c r="F18" s="69" t="s">
        <v>6596</v>
      </c>
      <c r="H18" s="6" t="s">
        <v>40</v>
      </c>
      <c r="I18" s="5">
        <v>460</v>
      </c>
    </row>
    <row r="19" spans="1:9" x14ac:dyDescent="0.25">
      <c r="A19" s="25">
        <v>43843</v>
      </c>
      <c r="B19" s="69" t="s">
        <v>1015</v>
      </c>
      <c r="C19" s="69" t="s">
        <v>3507</v>
      </c>
      <c r="D19" s="26">
        <v>6000</v>
      </c>
      <c r="E19" s="26"/>
      <c r="F19" s="69" t="s">
        <v>7186</v>
      </c>
      <c r="H19" s="4" t="s">
        <v>7190</v>
      </c>
      <c r="I19" s="5">
        <v>23242</v>
      </c>
    </row>
    <row r="20" spans="1:9" x14ac:dyDescent="0.25">
      <c r="A20" s="25">
        <v>43843</v>
      </c>
      <c r="B20" s="69" t="s">
        <v>1015</v>
      </c>
      <c r="C20" s="69" t="s">
        <v>4455</v>
      </c>
      <c r="D20" s="26">
        <v>1200</v>
      </c>
      <c r="E20" s="26"/>
      <c r="F20" s="69" t="s">
        <v>6473</v>
      </c>
      <c r="H20" s="6" t="s">
        <v>3507</v>
      </c>
      <c r="I20" s="5">
        <v>1000</v>
      </c>
    </row>
    <row r="21" spans="1:9" x14ac:dyDescent="0.25">
      <c r="A21" s="25">
        <v>43843</v>
      </c>
      <c r="B21" s="69" t="s">
        <v>1015</v>
      </c>
      <c r="C21" s="69" t="s">
        <v>528</v>
      </c>
      <c r="D21" s="26">
        <v>1800</v>
      </c>
      <c r="E21" s="26"/>
      <c r="F21" s="69" t="s">
        <v>6633</v>
      </c>
      <c r="H21" s="6" t="s">
        <v>40</v>
      </c>
      <c r="I21" s="5">
        <v>15865</v>
      </c>
    </row>
    <row r="22" spans="1:9" x14ac:dyDescent="0.25">
      <c r="A22" s="25">
        <v>43844</v>
      </c>
      <c r="B22" s="69" t="s">
        <v>1015</v>
      </c>
      <c r="C22" s="69" t="s">
        <v>1300</v>
      </c>
      <c r="D22" s="26">
        <v>267</v>
      </c>
      <c r="E22" s="26"/>
      <c r="F22" s="69" t="s">
        <v>2734</v>
      </c>
      <c r="H22" s="6" t="s">
        <v>6602</v>
      </c>
      <c r="I22" s="5">
        <v>3000</v>
      </c>
    </row>
    <row r="23" spans="1:9" x14ac:dyDescent="0.25">
      <c r="A23" s="25">
        <v>43844</v>
      </c>
      <c r="B23" s="69" t="s">
        <v>1015</v>
      </c>
      <c r="C23" s="69" t="s">
        <v>6586</v>
      </c>
      <c r="D23" s="26">
        <v>978</v>
      </c>
      <c r="E23" s="26"/>
      <c r="F23" s="69" t="s">
        <v>2734</v>
      </c>
      <c r="H23" s="6" t="s">
        <v>553</v>
      </c>
      <c r="I23" s="5">
        <v>877</v>
      </c>
    </row>
    <row r="24" spans="1:9" x14ac:dyDescent="0.25">
      <c r="A24" s="25">
        <v>43846</v>
      </c>
      <c r="B24" s="69" t="s">
        <v>1015</v>
      </c>
      <c r="C24" s="69" t="s">
        <v>528</v>
      </c>
      <c r="D24" s="26">
        <v>850</v>
      </c>
      <c r="E24" s="26"/>
      <c r="F24" s="69" t="s">
        <v>6633</v>
      </c>
      <c r="H24" s="6" t="s">
        <v>4455</v>
      </c>
      <c r="I24" s="5">
        <v>2500</v>
      </c>
    </row>
    <row r="25" spans="1:9" x14ac:dyDescent="0.25">
      <c r="A25" s="25">
        <v>43847</v>
      </c>
      <c r="B25" s="69" t="s">
        <v>1015</v>
      </c>
      <c r="C25" s="69" t="s">
        <v>6478</v>
      </c>
      <c r="D25" s="26">
        <v>28.99</v>
      </c>
      <c r="E25" s="26"/>
      <c r="F25" s="69" t="s">
        <v>2734</v>
      </c>
      <c r="H25" s="4" t="s">
        <v>4462</v>
      </c>
      <c r="I25" s="5">
        <v>300</v>
      </c>
    </row>
    <row r="26" spans="1:9" x14ac:dyDescent="0.25">
      <c r="A26" s="25">
        <v>43847</v>
      </c>
      <c r="B26" s="69" t="s">
        <v>1015</v>
      </c>
      <c r="C26" s="69" t="s">
        <v>6586</v>
      </c>
      <c r="D26" s="26">
        <v>173</v>
      </c>
      <c r="E26" s="26"/>
      <c r="F26" s="69" t="s">
        <v>2734</v>
      </c>
      <c r="H26" s="6" t="s">
        <v>40</v>
      </c>
      <c r="I26" s="5">
        <v>300</v>
      </c>
    </row>
    <row r="27" spans="1:9" x14ac:dyDescent="0.25">
      <c r="A27" s="25">
        <v>43847</v>
      </c>
      <c r="B27" s="69" t="s">
        <v>1015</v>
      </c>
      <c r="C27" s="69" t="s">
        <v>4455</v>
      </c>
      <c r="D27" s="26">
        <v>2500</v>
      </c>
      <c r="E27" s="26"/>
      <c r="F27" s="69" t="s">
        <v>7190</v>
      </c>
      <c r="H27" s="4" t="s">
        <v>5049</v>
      </c>
      <c r="I27" s="5">
        <v>860</v>
      </c>
    </row>
    <row r="28" spans="1:9" x14ac:dyDescent="0.25">
      <c r="A28" s="25">
        <v>43851</v>
      </c>
      <c r="B28" s="69" t="s">
        <v>1015</v>
      </c>
      <c r="C28" s="69" t="s">
        <v>1216</v>
      </c>
      <c r="D28" s="26">
        <v>350</v>
      </c>
      <c r="E28" s="26"/>
      <c r="F28" s="69" t="s">
        <v>2734</v>
      </c>
      <c r="H28" s="6" t="s">
        <v>947</v>
      </c>
      <c r="I28" s="5">
        <v>860</v>
      </c>
    </row>
    <row r="29" spans="1:9" x14ac:dyDescent="0.25">
      <c r="A29" s="25">
        <v>43851</v>
      </c>
      <c r="B29" s="69" t="s">
        <v>1015</v>
      </c>
      <c r="C29" s="69" t="s">
        <v>1382</v>
      </c>
      <c r="D29" s="26">
        <v>10000</v>
      </c>
      <c r="E29" s="26"/>
      <c r="F29" s="69" t="s">
        <v>6633</v>
      </c>
      <c r="H29" s="4" t="s">
        <v>6619</v>
      </c>
      <c r="I29" s="5">
        <v>980</v>
      </c>
    </row>
    <row r="30" spans="1:9" x14ac:dyDescent="0.25">
      <c r="A30" s="25">
        <v>43851</v>
      </c>
      <c r="B30" s="69" t="s">
        <v>1015</v>
      </c>
      <c r="C30" s="69" t="s">
        <v>40</v>
      </c>
      <c r="D30" s="26">
        <v>5440</v>
      </c>
      <c r="E30" s="26"/>
      <c r="F30" s="69" t="s">
        <v>7190</v>
      </c>
      <c r="H30" s="6" t="s">
        <v>947</v>
      </c>
      <c r="I30" s="5">
        <v>980</v>
      </c>
    </row>
    <row r="31" spans="1:9" x14ac:dyDescent="0.25">
      <c r="A31" s="25">
        <v>43851</v>
      </c>
      <c r="B31" s="69" t="s">
        <v>1015</v>
      </c>
      <c r="C31" s="69" t="s">
        <v>40</v>
      </c>
      <c r="D31" s="26">
        <v>460</v>
      </c>
      <c r="E31" s="26"/>
      <c r="F31" s="69" t="s">
        <v>503</v>
      </c>
      <c r="H31" s="4" t="s">
        <v>68</v>
      </c>
      <c r="I31" s="5">
        <v>280</v>
      </c>
    </row>
    <row r="32" spans="1:9" x14ac:dyDescent="0.25">
      <c r="A32" s="25">
        <v>43851</v>
      </c>
      <c r="B32" s="69" t="s">
        <v>1015</v>
      </c>
      <c r="C32" s="69" t="s">
        <v>40</v>
      </c>
      <c r="D32" s="26">
        <v>300</v>
      </c>
      <c r="E32" s="26"/>
      <c r="F32" s="69" t="s">
        <v>4462</v>
      </c>
      <c r="H32" s="6" t="s">
        <v>40</v>
      </c>
      <c r="I32" s="5">
        <v>280</v>
      </c>
    </row>
    <row r="33" spans="1:9" x14ac:dyDescent="0.25">
      <c r="A33" s="25">
        <v>43851</v>
      </c>
      <c r="B33" s="69" t="s">
        <v>1015</v>
      </c>
      <c r="C33" s="69" t="s">
        <v>40</v>
      </c>
      <c r="D33" s="26">
        <v>780</v>
      </c>
      <c r="E33" s="26"/>
      <c r="F33" s="69" t="s">
        <v>6473</v>
      </c>
      <c r="H33" s="4" t="s">
        <v>6614</v>
      </c>
      <c r="I33" s="5">
        <v>28000</v>
      </c>
    </row>
    <row r="34" spans="1:9" x14ac:dyDescent="0.25">
      <c r="A34" s="25">
        <v>43851</v>
      </c>
      <c r="B34" s="69" t="s">
        <v>1015</v>
      </c>
      <c r="C34" s="69" t="s">
        <v>40</v>
      </c>
      <c r="D34" s="26">
        <v>4360</v>
      </c>
      <c r="E34" s="26"/>
      <c r="F34" s="69" t="s">
        <v>7186</v>
      </c>
      <c r="H34" s="6" t="s">
        <v>6618</v>
      </c>
      <c r="I34" s="5">
        <v>28000</v>
      </c>
    </row>
    <row r="35" spans="1:9" x14ac:dyDescent="0.25">
      <c r="A35" s="25">
        <v>43851</v>
      </c>
      <c r="B35" s="69" t="s">
        <v>1015</v>
      </c>
      <c r="C35" s="69" t="s">
        <v>1419</v>
      </c>
      <c r="D35" s="26">
        <v>4500</v>
      </c>
      <c r="E35" s="26"/>
      <c r="F35" s="69" t="s">
        <v>6612</v>
      </c>
      <c r="H35" s="4" t="s">
        <v>6605</v>
      </c>
      <c r="I35" s="5">
        <v>3424</v>
      </c>
    </row>
    <row r="36" spans="1:9" x14ac:dyDescent="0.25">
      <c r="A36" s="25">
        <v>43851</v>
      </c>
      <c r="B36" s="69" t="s">
        <v>1015</v>
      </c>
      <c r="C36" s="69" t="s">
        <v>1419</v>
      </c>
      <c r="D36" s="26">
        <v>4000</v>
      </c>
      <c r="E36" s="26"/>
      <c r="F36" s="69" t="s">
        <v>6612</v>
      </c>
      <c r="H36" s="6" t="s">
        <v>7307</v>
      </c>
      <c r="I36" s="5">
        <v>750</v>
      </c>
    </row>
    <row r="37" spans="1:9" x14ac:dyDescent="0.25">
      <c r="A37" s="25">
        <v>43851</v>
      </c>
      <c r="B37" s="69" t="s">
        <v>1015</v>
      </c>
      <c r="C37" s="69" t="s">
        <v>553</v>
      </c>
      <c r="D37" s="26">
        <v>1071</v>
      </c>
      <c r="E37" s="26"/>
      <c r="F37" s="69" t="s">
        <v>7186</v>
      </c>
      <c r="H37" s="6" t="s">
        <v>255</v>
      </c>
      <c r="I37" s="5">
        <v>654</v>
      </c>
    </row>
    <row r="38" spans="1:9" x14ac:dyDescent="0.25">
      <c r="A38" s="25">
        <v>43851</v>
      </c>
      <c r="B38" s="69" t="s">
        <v>1015</v>
      </c>
      <c r="C38" s="69" t="s">
        <v>553</v>
      </c>
      <c r="D38" s="26">
        <v>877</v>
      </c>
      <c r="E38" s="26"/>
      <c r="F38" s="69" t="s">
        <v>7190</v>
      </c>
      <c r="H38" s="6" t="s">
        <v>947</v>
      </c>
      <c r="I38" s="5">
        <v>2020</v>
      </c>
    </row>
    <row r="39" spans="1:9" x14ac:dyDescent="0.25">
      <c r="A39" s="25">
        <v>43851</v>
      </c>
      <c r="B39" s="69" t="s">
        <v>1015</v>
      </c>
      <c r="C39" s="69" t="s">
        <v>553</v>
      </c>
      <c r="D39" s="26">
        <v>777</v>
      </c>
      <c r="E39" s="26"/>
      <c r="F39" s="69" t="s">
        <v>6612</v>
      </c>
      <c r="H39" s="4" t="s">
        <v>525</v>
      </c>
      <c r="I39" s="5">
        <v>73.31</v>
      </c>
    </row>
    <row r="40" spans="1:9" x14ac:dyDescent="0.25">
      <c r="A40" s="25">
        <v>43851</v>
      </c>
      <c r="B40" s="69" t="s">
        <v>1015</v>
      </c>
      <c r="C40" s="69" t="s">
        <v>553</v>
      </c>
      <c r="D40" s="26">
        <v>800</v>
      </c>
      <c r="E40" s="26"/>
      <c r="F40" s="69" t="s">
        <v>6473</v>
      </c>
      <c r="H40" s="6" t="s">
        <v>525</v>
      </c>
      <c r="I40" s="5">
        <v>73.31</v>
      </c>
    </row>
    <row r="41" spans="1:9" x14ac:dyDescent="0.25">
      <c r="A41" s="25">
        <v>43851</v>
      </c>
      <c r="B41" s="69" t="s">
        <v>1015</v>
      </c>
      <c r="C41" s="69" t="s">
        <v>6618</v>
      </c>
      <c r="D41" s="26">
        <v>8000</v>
      </c>
      <c r="E41" s="26"/>
      <c r="F41" s="69" t="s">
        <v>6614</v>
      </c>
      <c r="H41" s="4" t="s">
        <v>4034</v>
      </c>
      <c r="I41" s="5">
        <v>8736</v>
      </c>
    </row>
    <row r="42" spans="1:9" x14ac:dyDescent="0.25">
      <c r="A42" s="25">
        <v>43851</v>
      </c>
      <c r="B42" s="69" t="s">
        <v>1015</v>
      </c>
      <c r="C42" s="69" t="s">
        <v>255</v>
      </c>
      <c r="D42" s="26">
        <v>2000</v>
      </c>
      <c r="E42" s="26"/>
      <c r="F42" s="69" t="s">
        <v>7186</v>
      </c>
      <c r="H42" s="6" t="s">
        <v>1382</v>
      </c>
      <c r="I42" s="5">
        <v>3000</v>
      </c>
    </row>
    <row r="43" spans="1:9" x14ac:dyDescent="0.25">
      <c r="A43" s="25">
        <v>43851</v>
      </c>
      <c r="B43" s="69" t="s">
        <v>1015</v>
      </c>
      <c r="C43" s="69" t="s">
        <v>6602</v>
      </c>
      <c r="D43" s="26">
        <v>3000</v>
      </c>
      <c r="E43" s="26"/>
      <c r="F43" s="69" t="s">
        <v>7190</v>
      </c>
      <c r="H43" s="6" t="s">
        <v>553</v>
      </c>
      <c r="I43" s="5">
        <v>3736</v>
      </c>
    </row>
    <row r="44" spans="1:9" x14ac:dyDescent="0.25">
      <c r="A44" s="25">
        <v>43852</v>
      </c>
      <c r="B44" s="69" t="s">
        <v>1015</v>
      </c>
      <c r="C44" s="69" t="s">
        <v>4455</v>
      </c>
      <c r="D44" s="26">
        <v>7000</v>
      </c>
      <c r="E44" s="26"/>
      <c r="F44" s="69" t="s">
        <v>6632</v>
      </c>
      <c r="H44" s="6" t="s">
        <v>4455</v>
      </c>
      <c r="I44" s="5">
        <v>2000</v>
      </c>
    </row>
    <row r="45" spans="1:9" x14ac:dyDescent="0.25">
      <c r="A45" s="25">
        <v>43853</v>
      </c>
      <c r="B45" s="69" t="s">
        <v>1015</v>
      </c>
      <c r="C45" s="69" t="s">
        <v>553</v>
      </c>
      <c r="D45" s="26">
        <v>3736</v>
      </c>
      <c r="E45" s="26"/>
      <c r="F45" s="69" t="s">
        <v>4034</v>
      </c>
      <c r="H45" s="4" t="s">
        <v>6633</v>
      </c>
      <c r="I45" s="5">
        <v>23535</v>
      </c>
    </row>
    <row r="46" spans="1:9" x14ac:dyDescent="0.25">
      <c r="A46" s="25">
        <v>43854</v>
      </c>
      <c r="B46" s="69" t="s">
        <v>1015</v>
      </c>
      <c r="C46" s="69" t="s">
        <v>452</v>
      </c>
      <c r="D46" s="26">
        <v>525</v>
      </c>
      <c r="E46" s="26"/>
      <c r="F46" s="69" t="s">
        <v>2734</v>
      </c>
      <c r="H46" s="6" t="s">
        <v>528</v>
      </c>
      <c r="I46" s="5">
        <v>2650</v>
      </c>
    </row>
    <row r="47" spans="1:9" x14ac:dyDescent="0.25">
      <c r="A47" s="25">
        <v>43857</v>
      </c>
      <c r="B47" s="69" t="s">
        <v>1015</v>
      </c>
      <c r="C47" s="69" t="s">
        <v>1216</v>
      </c>
      <c r="D47" s="26">
        <v>150</v>
      </c>
      <c r="E47" s="26"/>
      <c r="F47" s="69" t="s">
        <v>2734</v>
      </c>
      <c r="H47" s="6" t="s">
        <v>6602</v>
      </c>
      <c r="I47" s="5">
        <v>2300</v>
      </c>
    </row>
    <row r="48" spans="1:9" x14ac:dyDescent="0.25">
      <c r="A48" s="25">
        <v>43857</v>
      </c>
      <c r="B48" s="69" t="s">
        <v>1015</v>
      </c>
      <c r="C48" s="69" t="s">
        <v>40</v>
      </c>
      <c r="D48" s="26">
        <v>2720</v>
      </c>
      <c r="E48" s="26"/>
      <c r="F48" s="69" t="s">
        <v>7190</v>
      </c>
      <c r="H48" s="6" t="s">
        <v>947</v>
      </c>
      <c r="I48" s="5">
        <v>2585</v>
      </c>
    </row>
    <row r="49" spans="1:9" x14ac:dyDescent="0.25">
      <c r="A49" s="25">
        <v>43857</v>
      </c>
      <c r="B49" s="69" t="s">
        <v>1015</v>
      </c>
      <c r="C49" s="69" t="s">
        <v>40</v>
      </c>
      <c r="D49" s="26">
        <v>5290</v>
      </c>
      <c r="E49" s="26"/>
      <c r="F49" s="69" t="s">
        <v>7186</v>
      </c>
      <c r="H49" s="6" t="s">
        <v>1382</v>
      </c>
      <c r="I49" s="5">
        <v>16000</v>
      </c>
    </row>
    <row r="50" spans="1:9" x14ac:dyDescent="0.25">
      <c r="A50" s="25">
        <v>43857</v>
      </c>
      <c r="B50" s="69" t="s">
        <v>1015</v>
      </c>
      <c r="C50" s="69" t="s">
        <v>40</v>
      </c>
      <c r="D50" s="26">
        <v>480</v>
      </c>
      <c r="E50" s="26"/>
      <c r="F50" s="69" t="s">
        <v>1113</v>
      </c>
      <c r="H50" s="4" t="s">
        <v>6632</v>
      </c>
      <c r="I50" s="5">
        <v>18650</v>
      </c>
    </row>
    <row r="51" spans="1:9" x14ac:dyDescent="0.25">
      <c r="A51" s="25">
        <v>43857</v>
      </c>
      <c r="B51" s="69" t="s">
        <v>1015</v>
      </c>
      <c r="C51" s="69" t="s">
        <v>6602</v>
      </c>
      <c r="D51" s="26">
        <v>2300</v>
      </c>
      <c r="E51" s="26"/>
      <c r="F51" s="69" t="s">
        <v>6633</v>
      </c>
      <c r="H51" s="6" t="s">
        <v>255</v>
      </c>
      <c r="I51" s="5">
        <v>2150</v>
      </c>
    </row>
    <row r="52" spans="1:9" x14ac:dyDescent="0.25">
      <c r="A52" s="25">
        <v>43858</v>
      </c>
      <c r="B52" s="69" t="s">
        <v>1015</v>
      </c>
      <c r="C52" s="69" t="s">
        <v>1419</v>
      </c>
      <c r="D52" s="26">
        <v>6200</v>
      </c>
      <c r="E52" s="26"/>
      <c r="F52" s="69" t="s">
        <v>6612</v>
      </c>
      <c r="H52" s="6" t="s">
        <v>1382</v>
      </c>
      <c r="I52" s="5">
        <v>5000</v>
      </c>
    </row>
    <row r="53" spans="1:9" x14ac:dyDescent="0.25">
      <c r="A53" s="25">
        <v>43858</v>
      </c>
      <c r="B53" s="69" t="s">
        <v>1015</v>
      </c>
      <c r="C53" s="69" t="s">
        <v>3507</v>
      </c>
      <c r="D53" s="26">
        <v>8250</v>
      </c>
      <c r="E53" s="26"/>
      <c r="F53" s="69" t="s">
        <v>7186</v>
      </c>
      <c r="H53" s="6" t="s">
        <v>7308</v>
      </c>
      <c r="I53" s="5">
        <v>2500</v>
      </c>
    </row>
    <row r="54" spans="1:9" x14ac:dyDescent="0.25">
      <c r="A54" s="25">
        <v>43858</v>
      </c>
      <c r="B54" s="69" t="s">
        <v>1015</v>
      </c>
      <c r="C54" s="69" t="s">
        <v>3507</v>
      </c>
      <c r="D54" s="26">
        <v>1000</v>
      </c>
      <c r="E54" s="26"/>
      <c r="F54" s="69" t="s">
        <v>7190</v>
      </c>
      <c r="H54" s="6" t="s">
        <v>4455</v>
      </c>
      <c r="I54" s="5">
        <v>9000</v>
      </c>
    </row>
    <row r="55" spans="1:9" x14ac:dyDescent="0.25">
      <c r="A55" s="25">
        <v>43859</v>
      </c>
      <c r="B55" s="69" t="s">
        <v>1015</v>
      </c>
      <c r="C55" s="69" t="s">
        <v>255</v>
      </c>
      <c r="D55" s="26">
        <v>2150</v>
      </c>
      <c r="E55" s="26"/>
      <c r="F55" s="69" t="s">
        <v>6632</v>
      </c>
      <c r="H55" s="4" t="s">
        <v>1421</v>
      </c>
      <c r="I55" s="5">
        <v>250</v>
      </c>
    </row>
    <row r="56" spans="1:9" x14ac:dyDescent="0.25">
      <c r="A56" s="25">
        <v>43860</v>
      </c>
      <c r="B56" s="69" t="s">
        <v>1015</v>
      </c>
      <c r="C56" s="69" t="s">
        <v>7305</v>
      </c>
      <c r="D56" s="26">
        <v>157</v>
      </c>
      <c r="E56" s="26"/>
      <c r="F56" s="69" t="s">
        <v>2734</v>
      </c>
      <c r="H56" s="6" t="s">
        <v>961</v>
      </c>
      <c r="I56" s="5">
        <v>250</v>
      </c>
    </row>
    <row r="57" spans="1:9" x14ac:dyDescent="0.25">
      <c r="A57" s="25">
        <v>43860</v>
      </c>
      <c r="B57" s="69" t="s">
        <v>1015</v>
      </c>
      <c r="C57" s="69" t="s">
        <v>255</v>
      </c>
      <c r="D57" s="26">
        <v>654</v>
      </c>
      <c r="E57" s="26"/>
      <c r="F57" s="69" t="s">
        <v>6605</v>
      </c>
      <c r="H57" s="4" t="s">
        <v>1238</v>
      </c>
      <c r="I57" s="5">
        <v>250</v>
      </c>
    </row>
    <row r="58" spans="1:9" x14ac:dyDescent="0.25">
      <c r="A58" s="25">
        <v>43861</v>
      </c>
      <c r="B58" s="69" t="s">
        <v>1015</v>
      </c>
      <c r="C58" s="69" t="s">
        <v>6618</v>
      </c>
      <c r="D58" s="26">
        <v>5000</v>
      </c>
      <c r="E58" s="26"/>
      <c r="F58" s="69" t="s">
        <v>6614</v>
      </c>
      <c r="H58" s="6" t="s">
        <v>961</v>
      </c>
      <c r="I58" s="5">
        <v>250</v>
      </c>
    </row>
    <row r="59" spans="1:9" x14ac:dyDescent="0.25">
      <c r="A59" s="25">
        <v>43864</v>
      </c>
      <c r="B59" s="69" t="s">
        <v>1015</v>
      </c>
      <c r="C59" s="69" t="s">
        <v>40</v>
      </c>
      <c r="D59" s="26">
        <v>6765</v>
      </c>
      <c r="E59" s="26"/>
      <c r="F59" s="69" t="s">
        <v>7186</v>
      </c>
      <c r="H59" s="4" t="s">
        <v>7186</v>
      </c>
      <c r="I59" s="5">
        <v>47916</v>
      </c>
    </row>
    <row r="60" spans="1:9" x14ac:dyDescent="0.25">
      <c r="A60" s="25">
        <v>43864</v>
      </c>
      <c r="B60" s="69" t="s">
        <v>1015</v>
      </c>
      <c r="C60" s="69" t="s">
        <v>40</v>
      </c>
      <c r="D60" s="26">
        <v>2420</v>
      </c>
      <c r="E60" s="26"/>
      <c r="F60" s="69" t="s">
        <v>7190</v>
      </c>
      <c r="H60" s="6" t="s">
        <v>3507</v>
      </c>
      <c r="I60" s="5">
        <v>14250</v>
      </c>
    </row>
    <row r="61" spans="1:9" x14ac:dyDescent="0.25">
      <c r="A61" s="25">
        <v>43864</v>
      </c>
      <c r="B61" s="69" t="s">
        <v>1015</v>
      </c>
      <c r="C61" s="69" t="s">
        <v>40</v>
      </c>
      <c r="D61" s="26">
        <v>1430</v>
      </c>
      <c r="E61" s="26"/>
      <c r="F61" s="69" t="s">
        <v>1113</v>
      </c>
      <c r="H61" s="6" t="s">
        <v>255</v>
      </c>
      <c r="I61" s="5">
        <v>2000</v>
      </c>
    </row>
    <row r="62" spans="1:9" x14ac:dyDescent="0.25">
      <c r="A62" s="25">
        <v>43864</v>
      </c>
      <c r="B62" s="69" t="s">
        <v>1015</v>
      </c>
      <c r="C62" s="69" t="s">
        <v>40</v>
      </c>
      <c r="D62" s="26">
        <v>280</v>
      </c>
      <c r="E62" s="26"/>
      <c r="F62" s="69" t="s">
        <v>68</v>
      </c>
      <c r="H62" s="6" t="s">
        <v>40</v>
      </c>
      <c r="I62" s="5">
        <v>18195</v>
      </c>
    </row>
    <row r="63" spans="1:9" x14ac:dyDescent="0.25">
      <c r="A63" s="25">
        <v>43864</v>
      </c>
      <c r="B63" s="69" t="s">
        <v>1015</v>
      </c>
      <c r="C63" s="69" t="s">
        <v>1419</v>
      </c>
      <c r="D63" s="26">
        <v>6900</v>
      </c>
      <c r="E63" s="26"/>
      <c r="F63" s="69" t="s">
        <v>6612</v>
      </c>
      <c r="H63" s="6" t="s">
        <v>1419</v>
      </c>
      <c r="I63" s="5">
        <v>7500</v>
      </c>
    </row>
    <row r="64" spans="1:9" x14ac:dyDescent="0.25">
      <c r="A64" s="25">
        <v>43864</v>
      </c>
      <c r="B64" s="69" t="s">
        <v>1015</v>
      </c>
      <c r="C64" s="69" t="s">
        <v>1419</v>
      </c>
      <c r="D64" s="26">
        <v>2500</v>
      </c>
      <c r="E64" s="26"/>
      <c r="F64" s="69" t="s">
        <v>7186</v>
      </c>
      <c r="H64" s="6" t="s">
        <v>7306</v>
      </c>
      <c r="I64" s="5">
        <v>2900</v>
      </c>
    </row>
    <row r="65" spans="1:9" x14ac:dyDescent="0.25">
      <c r="A65" s="25">
        <v>43864</v>
      </c>
      <c r="B65" s="69" t="s">
        <v>1015</v>
      </c>
      <c r="C65" s="69" t="s">
        <v>1382</v>
      </c>
      <c r="D65" s="26">
        <v>3000</v>
      </c>
      <c r="E65" s="26"/>
      <c r="F65" s="69" t="s">
        <v>4034</v>
      </c>
      <c r="H65" s="6" t="s">
        <v>553</v>
      </c>
      <c r="I65" s="5">
        <v>1071</v>
      </c>
    </row>
    <row r="66" spans="1:9" x14ac:dyDescent="0.25">
      <c r="A66" s="25">
        <v>43864</v>
      </c>
      <c r="B66" s="69" t="s">
        <v>1015</v>
      </c>
      <c r="C66" s="69" t="s">
        <v>1382</v>
      </c>
      <c r="D66" s="26">
        <v>6000</v>
      </c>
      <c r="E66" s="26"/>
      <c r="F66" s="69" t="s">
        <v>6633</v>
      </c>
      <c r="H66" s="6" t="s">
        <v>4455</v>
      </c>
      <c r="I66" s="5">
        <v>2000</v>
      </c>
    </row>
    <row r="67" spans="1:9" x14ac:dyDescent="0.25">
      <c r="A67" s="25">
        <v>43864</v>
      </c>
      <c r="B67" s="69" t="s">
        <v>1015</v>
      </c>
      <c r="C67" s="69" t="s">
        <v>1382</v>
      </c>
      <c r="D67" s="26">
        <v>3000</v>
      </c>
      <c r="E67" s="26"/>
      <c r="F67" s="69" t="s">
        <v>6596</v>
      </c>
      <c r="H67" s="4" t="s">
        <v>1113</v>
      </c>
      <c r="I67" s="5">
        <v>1910</v>
      </c>
    </row>
    <row r="68" spans="1:9" x14ac:dyDescent="0.25">
      <c r="A68" s="25">
        <v>43864</v>
      </c>
      <c r="B68" s="69" t="s">
        <v>1015</v>
      </c>
      <c r="C68" s="69" t="s">
        <v>1382</v>
      </c>
      <c r="D68" s="26">
        <v>5000</v>
      </c>
      <c r="E68" s="26"/>
      <c r="F68" s="69" t="s">
        <v>6632</v>
      </c>
      <c r="H68" s="6" t="s">
        <v>40</v>
      </c>
      <c r="I68" s="5">
        <v>1910</v>
      </c>
    </row>
    <row r="69" spans="1:9" x14ac:dyDescent="0.25">
      <c r="A69" s="25">
        <v>43864</v>
      </c>
      <c r="B69" s="69" t="s">
        <v>1015</v>
      </c>
      <c r="C69" s="69" t="s">
        <v>1419</v>
      </c>
      <c r="D69" s="26">
        <v>5000</v>
      </c>
      <c r="E69" s="26"/>
      <c r="F69" s="69" t="s">
        <v>7186</v>
      </c>
      <c r="H69" s="4" t="s">
        <v>2734</v>
      </c>
      <c r="I69" s="5">
        <v>5428.99</v>
      </c>
    </row>
    <row r="70" spans="1:9" x14ac:dyDescent="0.25">
      <c r="A70" s="25">
        <v>43864</v>
      </c>
      <c r="B70" s="69" t="s">
        <v>1015</v>
      </c>
      <c r="C70" s="69" t="s">
        <v>1419</v>
      </c>
      <c r="D70" s="26">
        <v>3000</v>
      </c>
      <c r="E70" s="26"/>
      <c r="F70" s="69" t="s">
        <v>6612</v>
      </c>
      <c r="H70" s="6" t="s">
        <v>7304</v>
      </c>
      <c r="I70" s="5">
        <v>400</v>
      </c>
    </row>
    <row r="71" spans="1:9" x14ac:dyDescent="0.25">
      <c r="A71" s="25">
        <v>43864</v>
      </c>
      <c r="B71" s="69" t="s">
        <v>1015</v>
      </c>
      <c r="C71" s="69" t="s">
        <v>4455</v>
      </c>
      <c r="D71" s="26">
        <v>2000</v>
      </c>
      <c r="E71" s="26"/>
      <c r="F71" s="69" t="s">
        <v>7186</v>
      </c>
      <c r="H71" s="6" t="s">
        <v>7305</v>
      </c>
      <c r="I71" s="5">
        <v>157</v>
      </c>
    </row>
    <row r="72" spans="1:9" x14ac:dyDescent="0.25">
      <c r="A72" s="25">
        <v>43864</v>
      </c>
      <c r="B72" s="69" t="s">
        <v>1015</v>
      </c>
      <c r="C72" s="69" t="s">
        <v>4455</v>
      </c>
      <c r="D72" s="26">
        <v>2000</v>
      </c>
      <c r="E72" s="26"/>
      <c r="F72" s="69" t="s">
        <v>6632</v>
      </c>
      <c r="H72" s="6" t="s">
        <v>6586</v>
      </c>
      <c r="I72" s="5">
        <v>1151</v>
      </c>
    </row>
    <row r="73" spans="1:9" x14ac:dyDescent="0.25">
      <c r="A73" s="25">
        <v>43864</v>
      </c>
      <c r="B73" s="69" t="s">
        <v>1015</v>
      </c>
      <c r="C73" s="69" t="s">
        <v>4455</v>
      </c>
      <c r="D73" s="26">
        <v>2000</v>
      </c>
      <c r="E73" s="26"/>
      <c r="F73" s="69" t="s">
        <v>4034</v>
      </c>
      <c r="H73" s="6" t="s">
        <v>3002</v>
      </c>
      <c r="I73" s="5">
        <v>1000</v>
      </c>
    </row>
    <row r="74" spans="1:9" x14ac:dyDescent="0.25">
      <c r="A74" s="25">
        <v>43864</v>
      </c>
      <c r="B74" s="69" t="s">
        <v>1015</v>
      </c>
      <c r="C74" s="69" t="s">
        <v>7306</v>
      </c>
      <c r="D74" s="26">
        <v>2900</v>
      </c>
      <c r="E74" s="26"/>
      <c r="F74" s="69" t="s">
        <v>7186</v>
      </c>
      <c r="H74" s="6" t="s">
        <v>1216</v>
      </c>
      <c r="I74" s="5">
        <v>1900</v>
      </c>
    </row>
    <row r="75" spans="1:9" x14ac:dyDescent="0.25">
      <c r="A75" s="25">
        <v>43864</v>
      </c>
      <c r="B75" s="69" t="s">
        <v>1015</v>
      </c>
      <c r="C75" s="69" t="s">
        <v>7307</v>
      </c>
      <c r="D75" s="26">
        <v>750</v>
      </c>
      <c r="E75" s="26"/>
      <c r="F75" s="69" t="s">
        <v>6605</v>
      </c>
      <c r="H75" s="6" t="s">
        <v>1300</v>
      </c>
      <c r="I75" s="5">
        <v>267</v>
      </c>
    </row>
    <row r="76" spans="1:9" x14ac:dyDescent="0.25">
      <c r="A76" s="25">
        <v>43868</v>
      </c>
      <c r="B76" s="69" t="s">
        <v>1015</v>
      </c>
      <c r="C76" s="69" t="s">
        <v>3002</v>
      </c>
      <c r="D76" s="26">
        <v>1000</v>
      </c>
      <c r="E76" s="26"/>
      <c r="F76" s="69" t="s">
        <v>2734</v>
      </c>
      <c r="H76" s="6" t="s">
        <v>6478</v>
      </c>
      <c r="I76" s="5">
        <v>28.99</v>
      </c>
    </row>
    <row r="77" spans="1:9" x14ac:dyDescent="0.25">
      <c r="A77" s="25">
        <v>43868</v>
      </c>
      <c r="B77" s="69" t="s">
        <v>1015</v>
      </c>
      <c r="C77" s="69" t="s">
        <v>947</v>
      </c>
      <c r="D77" s="26">
        <v>980</v>
      </c>
      <c r="E77" s="26"/>
      <c r="F77" s="69" t="s">
        <v>6619</v>
      </c>
      <c r="H77" s="6" t="s">
        <v>452</v>
      </c>
      <c r="I77" s="5">
        <v>525</v>
      </c>
    </row>
    <row r="78" spans="1:9" x14ac:dyDescent="0.25">
      <c r="A78" s="25">
        <v>43868</v>
      </c>
      <c r="B78" s="69" t="s">
        <v>1015</v>
      </c>
      <c r="C78" s="69" t="s">
        <v>947</v>
      </c>
      <c r="D78" s="26">
        <v>860</v>
      </c>
      <c r="E78" s="26"/>
      <c r="F78" s="69" t="s">
        <v>5049</v>
      </c>
      <c r="H78" s="4" t="s">
        <v>1629</v>
      </c>
      <c r="I78" s="5">
        <v>223857.3</v>
      </c>
    </row>
    <row r="79" spans="1:9" x14ac:dyDescent="0.25">
      <c r="A79" s="25">
        <v>43868</v>
      </c>
      <c r="B79" s="69" t="s">
        <v>1015</v>
      </c>
      <c r="C79" s="69" t="s">
        <v>947</v>
      </c>
      <c r="D79" s="26">
        <v>2020</v>
      </c>
      <c r="E79" s="26"/>
      <c r="F79" s="69" t="s">
        <v>6605</v>
      </c>
    </row>
    <row r="80" spans="1:9" x14ac:dyDescent="0.25">
      <c r="A80" s="25">
        <v>43868</v>
      </c>
      <c r="B80" s="69" t="s">
        <v>1015</v>
      </c>
      <c r="C80" s="69" t="s">
        <v>947</v>
      </c>
      <c r="D80" s="26">
        <v>4640</v>
      </c>
      <c r="E80" s="26"/>
      <c r="F80" s="69" t="s">
        <v>6473</v>
      </c>
    </row>
    <row r="81" spans="1:6" x14ac:dyDescent="0.25">
      <c r="A81" s="25">
        <v>43868</v>
      </c>
      <c r="B81" s="69" t="s">
        <v>1015</v>
      </c>
      <c r="C81" s="69" t="s">
        <v>947</v>
      </c>
      <c r="D81" s="26">
        <v>2585</v>
      </c>
      <c r="E81" s="26"/>
      <c r="F81" s="69" t="s">
        <v>6633</v>
      </c>
    </row>
    <row r="82" spans="1:6" x14ac:dyDescent="0.25">
      <c r="A82" s="25">
        <v>43868</v>
      </c>
      <c r="B82" s="69" t="s">
        <v>1015</v>
      </c>
      <c r="C82" s="69" t="s">
        <v>947</v>
      </c>
      <c r="D82" s="26">
        <v>1700</v>
      </c>
      <c r="E82" s="26"/>
      <c r="F82" s="69" t="s">
        <v>6596</v>
      </c>
    </row>
    <row r="83" spans="1:6" x14ac:dyDescent="0.25">
      <c r="A83" s="25">
        <v>43868</v>
      </c>
      <c r="B83" s="69" t="s">
        <v>1015</v>
      </c>
      <c r="C83" s="69" t="s">
        <v>7308</v>
      </c>
      <c r="D83" s="26">
        <v>2500</v>
      </c>
      <c r="E83" s="26"/>
      <c r="F83" s="69" t="s">
        <v>6632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61E3E-748A-4322-B80F-A284C3B8D797}">
  <dimension ref="A1:F1"/>
  <sheetViews>
    <sheetView workbookViewId="0">
      <selection activeCell="A2" sqref="A2"/>
    </sheetView>
  </sheetViews>
  <sheetFormatPr defaultRowHeight="12.5" x14ac:dyDescent="0.25"/>
  <sheetData>
    <row r="1" spans="1:6" x14ac:dyDescent="0.25">
      <c r="A1" t="s">
        <v>0</v>
      </c>
      <c r="B1" t="s">
        <v>1626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topLeftCell="A87" workbookViewId="0">
      <selection activeCell="C88" sqref="C88:D102"/>
    </sheetView>
  </sheetViews>
  <sheetFormatPr defaultRowHeight="12.5" x14ac:dyDescent="0.25"/>
  <cols>
    <col min="4" max="4" width="9.08984375" bestFit="1" customWidth="1"/>
    <col min="8" max="8" width="27.36328125" bestFit="1" customWidth="1"/>
    <col min="9" max="9" width="12.81640625" bestFit="1" customWidth="1"/>
  </cols>
  <sheetData>
    <row r="1" spans="1:9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25">
        <v>43691</v>
      </c>
      <c r="B2" s="69" t="s">
        <v>1015</v>
      </c>
      <c r="C2" s="69" t="s">
        <v>3403</v>
      </c>
      <c r="D2" s="26">
        <v>1500</v>
      </c>
      <c r="E2" s="26"/>
      <c r="F2" s="69" t="s">
        <v>6131</v>
      </c>
      <c r="H2" s="7" t="s">
        <v>1627</v>
      </c>
      <c r="I2" t="s">
        <v>1628</v>
      </c>
    </row>
    <row r="3" spans="1:9" x14ac:dyDescent="0.25">
      <c r="A3" s="25">
        <v>43691</v>
      </c>
      <c r="B3" s="69" t="s">
        <v>1015</v>
      </c>
      <c r="C3" s="69" t="s">
        <v>3403</v>
      </c>
      <c r="D3" s="26">
        <v>1250</v>
      </c>
      <c r="E3" s="26"/>
      <c r="F3" s="69" t="s">
        <v>6149</v>
      </c>
      <c r="H3" s="4" t="s">
        <v>6612</v>
      </c>
      <c r="I3" s="5">
        <v>23405.599999999999</v>
      </c>
    </row>
    <row r="4" spans="1:9" x14ac:dyDescent="0.25">
      <c r="A4" s="25">
        <v>43691</v>
      </c>
      <c r="B4" s="69" t="s">
        <v>1015</v>
      </c>
      <c r="C4" s="69" t="s">
        <v>3403</v>
      </c>
      <c r="D4" s="26">
        <v>1000</v>
      </c>
      <c r="E4" s="26"/>
      <c r="F4" s="69" t="s">
        <v>6149</v>
      </c>
      <c r="H4" s="6" t="s">
        <v>1505</v>
      </c>
      <c r="I4" s="5">
        <v>545.6</v>
      </c>
    </row>
    <row r="5" spans="1:9" x14ac:dyDescent="0.25">
      <c r="A5" s="25">
        <v>43691</v>
      </c>
      <c r="B5" s="69" t="s">
        <v>1015</v>
      </c>
      <c r="C5" s="69" t="s">
        <v>3403</v>
      </c>
      <c r="D5" s="26">
        <v>1000</v>
      </c>
      <c r="E5" s="26"/>
      <c r="F5" s="69" t="s">
        <v>5768</v>
      </c>
      <c r="H5" s="6" t="s">
        <v>255</v>
      </c>
      <c r="I5" s="5">
        <v>3000</v>
      </c>
    </row>
    <row r="6" spans="1:9" x14ac:dyDescent="0.25">
      <c r="A6" s="25">
        <v>43691</v>
      </c>
      <c r="B6" s="69" t="s">
        <v>1015</v>
      </c>
      <c r="C6" s="69" t="s">
        <v>3403</v>
      </c>
      <c r="D6" s="26">
        <v>1250</v>
      </c>
      <c r="E6" s="26"/>
      <c r="F6" s="69" t="s">
        <v>6508</v>
      </c>
      <c r="H6" s="6" t="s">
        <v>6586</v>
      </c>
      <c r="I6" s="5">
        <v>2160</v>
      </c>
    </row>
    <row r="7" spans="1:9" x14ac:dyDescent="0.25">
      <c r="A7" s="25">
        <v>43691</v>
      </c>
      <c r="B7" s="69" t="s">
        <v>1015</v>
      </c>
      <c r="C7" s="69" t="s">
        <v>3403</v>
      </c>
      <c r="D7" s="26">
        <v>1000</v>
      </c>
      <c r="E7" s="26"/>
      <c r="F7" s="69" t="s">
        <v>5410</v>
      </c>
      <c r="H7" s="6" t="s">
        <v>1419</v>
      </c>
      <c r="I7" s="5">
        <v>17700</v>
      </c>
    </row>
    <row r="8" spans="1:9" x14ac:dyDescent="0.25">
      <c r="A8" s="70">
        <v>43691</v>
      </c>
      <c r="B8" s="69" t="s">
        <v>1015</v>
      </c>
      <c r="C8" s="69" t="s">
        <v>3403</v>
      </c>
      <c r="D8" s="71">
        <v>1000</v>
      </c>
      <c r="E8" s="71"/>
      <c r="F8" s="69" t="s">
        <v>5705</v>
      </c>
      <c r="H8" s="4" t="s">
        <v>6596</v>
      </c>
      <c r="I8" s="5">
        <v>1950</v>
      </c>
    </row>
    <row r="9" spans="1:9" x14ac:dyDescent="0.25">
      <c r="A9" s="25">
        <v>43691</v>
      </c>
      <c r="B9" s="69" t="s">
        <v>1015</v>
      </c>
      <c r="C9" s="69" t="s">
        <v>3403</v>
      </c>
      <c r="D9" s="26">
        <v>1250</v>
      </c>
      <c r="E9" s="26"/>
      <c r="F9" s="69" t="s">
        <v>4332</v>
      </c>
      <c r="H9" s="6" t="s">
        <v>937</v>
      </c>
      <c r="I9" s="5">
        <v>150</v>
      </c>
    </row>
    <row r="10" spans="1:9" x14ac:dyDescent="0.25">
      <c r="A10" s="25">
        <v>43691</v>
      </c>
      <c r="B10" s="69" t="s">
        <v>1015</v>
      </c>
      <c r="C10" s="69" t="s">
        <v>3403</v>
      </c>
      <c r="D10" s="26">
        <v>1000</v>
      </c>
      <c r="E10" s="26"/>
      <c r="F10" s="69" t="s">
        <v>5871</v>
      </c>
      <c r="H10" s="6" t="s">
        <v>1419</v>
      </c>
      <c r="I10" s="5">
        <v>1800</v>
      </c>
    </row>
    <row r="11" spans="1:9" x14ac:dyDescent="0.25">
      <c r="A11" s="25">
        <v>43808</v>
      </c>
      <c r="B11" s="69" t="s">
        <v>1015</v>
      </c>
      <c r="C11" s="69" t="s">
        <v>1419</v>
      </c>
      <c r="D11" s="26">
        <v>3500</v>
      </c>
      <c r="E11" s="26"/>
      <c r="F11" s="69" t="s">
        <v>6612</v>
      </c>
      <c r="H11" s="4" t="s">
        <v>6534</v>
      </c>
      <c r="I11" s="5">
        <v>31672</v>
      </c>
    </row>
    <row r="12" spans="1:9" x14ac:dyDescent="0.25">
      <c r="A12" s="25">
        <v>43808</v>
      </c>
      <c r="B12" s="69" t="s">
        <v>1015</v>
      </c>
      <c r="C12" s="69" t="s">
        <v>1419</v>
      </c>
      <c r="D12" s="26">
        <v>1800</v>
      </c>
      <c r="E12" s="26"/>
      <c r="F12" s="69" t="s">
        <v>6596</v>
      </c>
      <c r="H12" s="6" t="s">
        <v>3507</v>
      </c>
      <c r="I12" s="5">
        <v>2500</v>
      </c>
    </row>
    <row r="13" spans="1:9" x14ac:dyDescent="0.25">
      <c r="A13" s="25">
        <v>43808</v>
      </c>
      <c r="B13" s="69" t="s">
        <v>1015</v>
      </c>
      <c r="C13" s="69" t="s">
        <v>40</v>
      </c>
      <c r="D13" s="26">
        <v>3870</v>
      </c>
      <c r="E13" s="26"/>
      <c r="F13" s="69" t="s">
        <v>6534</v>
      </c>
      <c r="H13" s="6" t="s">
        <v>255</v>
      </c>
      <c r="I13" s="5">
        <v>1500</v>
      </c>
    </row>
    <row r="14" spans="1:9" x14ac:dyDescent="0.25">
      <c r="A14" s="25">
        <v>43808</v>
      </c>
      <c r="B14" s="69" t="s">
        <v>1015</v>
      </c>
      <c r="C14" s="69" t="s">
        <v>3507</v>
      </c>
      <c r="D14" s="26">
        <v>2500</v>
      </c>
      <c r="E14" s="26"/>
      <c r="F14" s="69" t="s">
        <v>6534</v>
      </c>
      <c r="H14" s="6" t="s">
        <v>40</v>
      </c>
      <c r="I14" s="5">
        <v>19172</v>
      </c>
    </row>
    <row r="15" spans="1:9" x14ac:dyDescent="0.25">
      <c r="A15" s="25">
        <v>43808</v>
      </c>
      <c r="B15" s="69" t="s">
        <v>1015</v>
      </c>
      <c r="C15" s="69" t="s">
        <v>40</v>
      </c>
      <c r="D15" s="26">
        <v>640</v>
      </c>
      <c r="E15" s="26"/>
      <c r="F15" s="69" t="s">
        <v>6613</v>
      </c>
      <c r="H15" s="6" t="s">
        <v>1419</v>
      </c>
      <c r="I15" s="5">
        <v>3000</v>
      </c>
    </row>
    <row r="16" spans="1:9" x14ac:dyDescent="0.25">
      <c r="A16" s="25">
        <v>43808</v>
      </c>
      <c r="B16" s="69" t="s">
        <v>1015</v>
      </c>
      <c r="C16" s="69" t="s">
        <v>40</v>
      </c>
      <c r="D16" s="26">
        <v>525</v>
      </c>
      <c r="E16" s="26"/>
      <c r="F16" s="69" t="s">
        <v>6508</v>
      </c>
      <c r="H16" s="6" t="s">
        <v>4455</v>
      </c>
      <c r="I16" s="5">
        <v>5500</v>
      </c>
    </row>
    <row r="17" spans="1:9" x14ac:dyDescent="0.25">
      <c r="A17" s="25">
        <v>43808</v>
      </c>
      <c r="B17" s="69" t="s">
        <v>1015</v>
      </c>
      <c r="C17" s="69" t="s">
        <v>40</v>
      </c>
      <c r="D17" s="26">
        <v>150</v>
      </c>
      <c r="E17" s="26"/>
      <c r="F17" s="69" t="s">
        <v>6622</v>
      </c>
      <c r="H17" s="4" t="s">
        <v>6131</v>
      </c>
      <c r="I17" s="5">
        <v>1500</v>
      </c>
    </row>
    <row r="18" spans="1:9" x14ac:dyDescent="0.25">
      <c r="A18" s="25">
        <v>43808</v>
      </c>
      <c r="B18" s="69" t="s">
        <v>1015</v>
      </c>
      <c r="C18" s="69" t="s">
        <v>40</v>
      </c>
      <c r="D18" s="26">
        <v>360</v>
      </c>
      <c r="E18" s="26"/>
      <c r="F18" s="69" t="s">
        <v>6600</v>
      </c>
      <c r="H18" s="6" t="s">
        <v>3403</v>
      </c>
      <c r="I18" s="5">
        <v>1500</v>
      </c>
    </row>
    <row r="19" spans="1:9" x14ac:dyDescent="0.25">
      <c r="A19" s="25">
        <v>43808</v>
      </c>
      <c r="B19" s="69" t="s">
        <v>1015</v>
      </c>
      <c r="C19" s="69" t="s">
        <v>6626</v>
      </c>
      <c r="D19" s="26">
        <v>8500</v>
      </c>
      <c r="E19" s="26"/>
      <c r="F19" s="69" t="s">
        <v>6605</v>
      </c>
      <c r="H19" s="4" t="s">
        <v>6613</v>
      </c>
      <c r="I19" s="5">
        <v>11440.6</v>
      </c>
    </row>
    <row r="20" spans="1:9" x14ac:dyDescent="0.25">
      <c r="A20" s="25">
        <v>43808</v>
      </c>
      <c r="B20" s="69" t="s">
        <v>1015</v>
      </c>
      <c r="C20" s="69" t="s">
        <v>40</v>
      </c>
      <c r="D20" s="26">
        <v>300</v>
      </c>
      <c r="E20" s="26"/>
      <c r="F20" s="69" t="s">
        <v>6605</v>
      </c>
      <c r="H20" s="6" t="s">
        <v>1505</v>
      </c>
      <c r="I20" s="5">
        <v>545.6</v>
      </c>
    </row>
    <row r="21" spans="1:9" x14ac:dyDescent="0.25">
      <c r="A21" s="25">
        <v>43808</v>
      </c>
      <c r="B21" s="69" t="s">
        <v>1015</v>
      </c>
      <c r="C21" s="69" t="s">
        <v>1419</v>
      </c>
      <c r="D21" s="26">
        <v>2900</v>
      </c>
      <c r="E21" s="26"/>
      <c r="F21" s="69" t="s">
        <v>6627</v>
      </c>
      <c r="H21" s="6" t="s">
        <v>255</v>
      </c>
      <c r="I21" s="5">
        <v>3000</v>
      </c>
    </row>
    <row r="22" spans="1:9" x14ac:dyDescent="0.25">
      <c r="A22" s="25">
        <v>43808</v>
      </c>
      <c r="B22" s="69" t="s">
        <v>1015</v>
      </c>
      <c r="C22" s="69" t="s">
        <v>40</v>
      </c>
      <c r="D22" s="26">
        <v>990</v>
      </c>
      <c r="E22" s="26"/>
      <c r="F22" s="69" t="s">
        <v>1029</v>
      </c>
      <c r="H22" s="6" t="s">
        <v>40</v>
      </c>
      <c r="I22" s="5">
        <v>6295</v>
      </c>
    </row>
    <row r="23" spans="1:9" x14ac:dyDescent="0.25">
      <c r="A23" s="25">
        <v>43808</v>
      </c>
      <c r="B23" s="69" t="s">
        <v>1015</v>
      </c>
      <c r="C23" s="69" t="s">
        <v>40</v>
      </c>
      <c r="D23" s="26">
        <v>5760</v>
      </c>
      <c r="E23" s="26"/>
      <c r="F23" s="69" t="s">
        <v>6617</v>
      </c>
      <c r="H23" s="6" t="s">
        <v>6586</v>
      </c>
      <c r="I23" s="5">
        <v>1600</v>
      </c>
    </row>
    <row r="24" spans="1:9" x14ac:dyDescent="0.25">
      <c r="A24" s="25">
        <v>43808</v>
      </c>
      <c r="B24" s="69" t="s">
        <v>1015</v>
      </c>
      <c r="C24" s="69" t="s">
        <v>1216</v>
      </c>
      <c r="D24" s="26">
        <v>500</v>
      </c>
      <c r="E24" s="26"/>
      <c r="F24" s="69" t="s">
        <v>5854</v>
      </c>
      <c r="H24" s="4" t="s">
        <v>4462</v>
      </c>
      <c r="I24" s="5">
        <v>300</v>
      </c>
    </row>
    <row r="25" spans="1:9" x14ac:dyDescent="0.25">
      <c r="A25" s="25">
        <v>43808</v>
      </c>
      <c r="B25" s="69" t="s">
        <v>1015</v>
      </c>
      <c r="C25" s="69" t="s">
        <v>1216</v>
      </c>
      <c r="D25" s="26">
        <v>140</v>
      </c>
      <c r="E25" s="26"/>
      <c r="F25" s="69" t="s">
        <v>2734</v>
      </c>
      <c r="H25" s="6" t="s">
        <v>40</v>
      </c>
      <c r="I25" s="5">
        <v>300</v>
      </c>
    </row>
    <row r="26" spans="1:9" x14ac:dyDescent="0.25">
      <c r="A26" s="25">
        <v>43810</v>
      </c>
      <c r="B26" s="69" t="s">
        <v>1015</v>
      </c>
      <c r="C26" s="69" t="s">
        <v>452</v>
      </c>
      <c r="D26" s="26">
        <v>2280</v>
      </c>
      <c r="E26" s="26"/>
      <c r="F26" s="69" t="s">
        <v>6628</v>
      </c>
      <c r="H26" s="4" t="s">
        <v>6149</v>
      </c>
      <c r="I26" s="5">
        <v>2250</v>
      </c>
    </row>
    <row r="27" spans="1:9" x14ac:dyDescent="0.25">
      <c r="A27" s="25">
        <v>43810</v>
      </c>
      <c r="B27" s="69" t="s">
        <v>1015</v>
      </c>
      <c r="C27" s="69" t="s">
        <v>452</v>
      </c>
      <c r="D27" s="26">
        <v>590</v>
      </c>
      <c r="E27" s="26"/>
      <c r="F27" s="69" t="s">
        <v>1029</v>
      </c>
      <c r="H27" s="6" t="s">
        <v>3403</v>
      </c>
      <c r="I27" s="5">
        <v>2250</v>
      </c>
    </row>
    <row r="28" spans="1:9" x14ac:dyDescent="0.25">
      <c r="A28" s="25">
        <v>43811</v>
      </c>
      <c r="B28" s="69" t="s">
        <v>1015</v>
      </c>
      <c r="C28" s="69" t="s">
        <v>40</v>
      </c>
      <c r="D28" s="26">
        <v>2002</v>
      </c>
      <c r="E28" s="26"/>
      <c r="F28" s="69" t="s">
        <v>6534</v>
      </c>
      <c r="H28" s="4" t="s">
        <v>5768</v>
      </c>
      <c r="I28" s="5">
        <v>1000</v>
      </c>
    </row>
    <row r="29" spans="1:9" x14ac:dyDescent="0.25">
      <c r="A29" s="25">
        <v>43811</v>
      </c>
      <c r="B29" s="69" t="s">
        <v>1015</v>
      </c>
      <c r="C29" s="69" t="s">
        <v>40</v>
      </c>
      <c r="D29" s="26">
        <v>3500</v>
      </c>
      <c r="E29" s="26"/>
      <c r="F29" s="69" t="s">
        <v>6629</v>
      </c>
      <c r="H29" s="6" t="s">
        <v>3403</v>
      </c>
      <c r="I29" s="5">
        <v>1000</v>
      </c>
    </row>
    <row r="30" spans="1:9" x14ac:dyDescent="0.25">
      <c r="A30" s="25">
        <v>43811</v>
      </c>
      <c r="B30" s="69" t="s">
        <v>1015</v>
      </c>
      <c r="C30" s="69" t="s">
        <v>255</v>
      </c>
      <c r="D30" s="26">
        <v>3000</v>
      </c>
      <c r="E30" s="26"/>
      <c r="F30" s="69" t="s">
        <v>6617</v>
      </c>
      <c r="H30" s="4" t="s">
        <v>6361</v>
      </c>
      <c r="I30" s="5">
        <v>1035</v>
      </c>
    </row>
    <row r="31" spans="1:9" x14ac:dyDescent="0.25">
      <c r="A31" s="25">
        <v>43812</v>
      </c>
      <c r="B31" s="69" t="s">
        <v>1015</v>
      </c>
      <c r="C31" s="69" t="s">
        <v>6630</v>
      </c>
      <c r="D31" s="26">
        <v>1456</v>
      </c>
      <c r="E31" s="26"/>
      <c r="F31" s="69" t="s">
        <v>6605</v>
      </c>
      <c r="H31" s="6" t="s">
        <v>937</v>
      </c>
      <c r="I31" s="5">
        <v>200</v>
      </c>
    </row>
    <row r="32" spans="1:9" x14ac:dyDescent="0.25">
      <c r="A32" s="25">
        <v>43812</v>
      </c>
      <c r="B32" s="69" t="s">
        <v>1015</v>
      </c>
      <c r="C32" s="69" t="s">
        <v>4455</v>
      </c>
      <c r="D32" s="26">
        <v>3000</v>
      </c>
      <c r="E32" s="26"/>
      <c r="F32" s="69" t="s">
        <v>6617</v>
      </c>
      <c r="H32" s="6" t="s">
        <v>40</v>
      </c>
      <c r="I32" s="5">
        <v>835</v>
      </c>
    </row>
    <row r="33" spans="1:9" x14ac:dyDescent="0.25">
      <c r="A33" s="25">
        <v>43815</v>
      </c>
      <c r="B33" s="69" t="s">
        <v>1015</v>
      </c>
      <c r="C33" s="69" t="s">
        <v>1419</v>
      </c>
      <c r="D33" s="26">
        <v>5500</v>
      </c>
      <c r="E33" s="26"/>
      <c r="F33" s="69" t="s">
        <v>6612</v>
      </c>
      <c r="H33" s="4" t="s">
        <v>6508</v>
      </c>
      <c r="I33" s="5">
        <v>1925</v>
      </c>
    </row>
    <row r="34" spans="1:9" x14ac:dyDescent="0.25">
      <c r="A34" s="25">
        <v>43815</v>
      </c>
      <c r="B34" s="69" t="s">
        <v>1015</v>
      </c>
      <c r="C34" s="69" t="s">
        <v>40</v>
      </c>
      <c r="D34" s="26">
        <v>3040</v>
      </c>
      <c r="E34" s="26"/>
      <c r="F34" s="69" t="s">
        <v>6534</v>
      </c>
      <c r="H34" s="6" t="s">
        <v>40</v>
      </c>
      <c r="I34" s="5">
        <v>675</v>
      </c>
    </row>
    <row r="35" spans="1:9" x14ac:dyDescent="0.25">
      <c r="A35" s="25">
        <v>43815</v>
      </c>
      <c r="B35" s="69" t="s">
        <v>1015</v>
      </c>
      <c r="C35" s="69" t="s">
        <v>40</v>
      </c>
      <c r="D35" s="26">
        <v>150</v>
      </c>
      <c r="E35" s="26"/>
      <c r="F35" s="69" t="s">
        <v>6508</v>
      </c>
      <c r="H35" s="6" t="s">
        <v>3403</v>
      </c>
      <c r="I35" s="5">
        <v>1250</v>
      </c>
    </row>
    <row r="36" spans="1:9" x14ac:dyDescent="0.25">
      <c r="A36" s="25">
        <v>43815</v>
      </c>
      <c r="B36" s="69" t="s">
        <v>1015</v>
      </c>
      <c r="C36" s="69" t="s">
        <v>40</v>
      </c>
      <c r="D36" s="26">
        <v>250</v>
      </c>
      <c r="E36" s="26"/>
      <c r="F36" s="69" t="s">
        <v>6605</v>
      </c>
      <c r="H36" s="4" t="s">
        <v>5410</v>
      </c>
      <c r="I36" s="5">
        <v>1000</v>
      </c>
    </row>
    <row r="37" spans="1:9" x14ac:dyDescent="0.25">
      <c r="A37" s="25">
        <v>43815</v>
      </c>
      <c r="B37" s="69" t="s">
        <v>1015</v>
      </c>
      <c r="C37" s="69" t="s">
        <v>40</v>
      </c>
      <c r="D37" s="26">
        <v>415</v>
      </c>
      <c r="E37" s="26"/>
      <c r="F37" s="69" t="s">
        <v>1029</v>
      </c>
      <c r="H37" s="6" t="s">
        <v>3403</v>
      </c>
      <c r="I37" s="5">
        <v>1000</v>
      </c>
    </row>
    <row r="38" spans="1:9" x14ac:dyDescent="0.25">
      <c r="A38" s="25">
        <v>43815</v>
      </c>
      <c r="B38" s="69" t="s">
        <v>1015</v>
      </c>
      <c r="C38" s="69" t="s">
        <v>6631</v>
      </c>
      <c r="D38" s="26">
        <v>15000</v>
      </c>
      <c r="E38" s="26"/>
      <c r="F38" s="69" t="s">
        <v>136</v>
      </c>
      <c r="H38" s="4" t="s">
        <v>5705</v>
      </c>
      <c r="I38" s="5">
        <v>1000</v>
      </c>
    </row>
    <row r="39" spans="1:9" x14ac:dyDescent="0.25">
      <c r="A39" s="25">
        <v>43815</v>
      </c>
      <c r="B39" s="69" t="s">
        <v>1015</v>
      </c>
      <c r="C39" s="69" t="s">
        <v>40</v>
      </c>
      <c r="D39" s="26">
        <v>7520</v>
      </c>
      <c r="E39" s="26"/>
      <c r="F39" s="69" t="s">
        <v>6617</v>
      </c>
      <c r="H39" s="6" t="s">
        <v>3403</v>
      </c>
      <c r="I39" s="5">
        <v>1000</v>
      </c>
    </row>
    <row r="40" spans="1:9" x14ac:dyDescent="0.25">
      <c r="A40" s="25">
        <v>43815</v>
      </c>
      <c r="B40" s="69" t="s">
        <v>1015</v>
      </c>
      <c r="C40" s="69" t="s">
        <v>3707</v>
      </c>
      <c r="D40" s="26">
        <v>1700</v>
      </c>
      <c r="E40" s="26"/>
      <c r="F40" s="69" t="s">
        <v>2734</v>
      </c>
      <c r="H40" s="4" t="s">
        <v>6614</v>
      </c>
      <c r="I40" s="5">
        <v>15000</v>
      </c>
    </row>
    <row r="41" spans="1:9" x14ac:dyDescent="0.25">
      <c r="A41" s="25">
        <v>43815</v>
      </c>
      <c r="B41" s="69" t="s">
        <v>1015</v>
      </c>
      <c r="C41" s="69" t="s">
        <v>3707</v>
      </c>
      <c r="D41" s="26">
        <v>1700</v>
      </c>
      <c r="E41" s="26"/>
      <c r="F41" s="69" t="s">
        <v>2734</v>
      </c>
      <c r="H41" s="6" t="s">
        <v>6618</v>
      </c>
      <c r="I41" s="5">
        <v>15000</v>
      </c>
    </row>
    <row r="42" spans="1:9" x14ac:dyDescent="0.25">
      <c r="A42" s="25">
        <v>43816</v>
      </c>
      <c r="B42" s="69" t="s">
        <v>1015</v>
      </c>
      <c r="C42" s="69" t="s">
        <v>6586</v>
      </c>
      <c r="D42" s="26">
        <v>1760</v>
      </c>
      <c r="E42" s="26"/>
      <c r="F42" s="69" t="s">
        <v>6612</v>
      </c>
      <c r="H42" s="4" t="s">
        <v>4332</v>
      </c>
      <c r="I42" s="5">
        <v>1250</v>
      </c>
    </row>
    <row r="43" spans="1:9" x14ac:dyDescent="0.25">
      <c r="A43" s="25">
        <v>43816</v>
      </c>
      <c r="B43" s="69" t="s">
        <v>1015</v>
      </c>
      <c r="C43" s="69" t="s">
        <v>6586</v>
      </c>
      <c r="D43" s="26">
        <v>400</v>
      </c>
      <c r="E43" s="26"/>
      <c r="F43" s="69" t="s">
        <v>6612</v>
      </c>
      <c r="H43" s="6" t="s">
        <v>3403</v>
      </c>
      <c r="I43" s="5">
        <v>1250</v>
      </c>
    </row>
    <row r="44" spans="1:9" x14ac:dyDescent="0.25">
      <c r="A44" s="25">
        <v>43816</v>
      </c>
      <c r="B44" s="69" t="s">
        <v>1015</v>
      </c>
      <c r="C44" s="69" t="s">
        <v>4455</v>
      </c>
      <c r="D44" s="26">
        <v>3000</v>
      </c>
      <c r="E44" s="26"/>
      <c r="F44" s="69" t="s">
        <v>6534</v>
      </c>
      <c r="H44" s="4" t="s">
        <v>6622</v>
      </c>
      <c r="I44" s="5">
        <v>150</v>
      </c>
    </row>
    <row r="45" spans="1:9" x14ac:dyDescent="0.25">
      <c r="A45" s="25">
        <v>43816</v>
      </c>
      <c r="B45" s="69" t="s">
        <v>1015</v>
      </c>
      <c r="C45" s="69" t="s">
        <v>6586</v>
      </c>
      <c r="D45" s="26">
        <v>1200</v>
      </c>
      <c r="E45" s="26"/>
      <c r="F45" s="69" t="s">
        <v>6613</v>
      </c>
      <c r="H45" s="6" t="s">
        <v>40</v>
      </c>
      <c r="I45" s="5">
        <v>150</v>
      </c>
    </row>
    <row r="46" spans="1:9" x14ac:dyDescent="0.25">
      <c r="A46" s="25">
        <v>43816</v>
      </c>
      <c r="B46" s="69" t="s">
        <v>1015</v>
      </c>
      <c r="C46" s="69" t="s">
        <v>6586</v>
      </c>
      <c r="D46" s="26">
        <v>400</v>
      </c>
      <c r="E46" s="26"/>
      <c r="F46" s="69" t="s">
        <v>6613</v>
      </c>
      <c r="H46" s="4" t="s">
        <v>5871</v>
      </c>
      <c r="I46" s="5">
        <v>1000</v>
      </c>
    </row>
    <row r="47" spans="1:9" x14ac:dyDescent="0.25">
      <c r="A47" s="25">
        <v>43816</v>
      </c>
      <c r="B47" s="69" t="s">
        <v>1015</v>
      </c>
      <c r="C47" s="69" t="s">
        <v>6618</v>
      </c>
      <c r="D47" s="26">
        <v>10000</v>
      </c>
      <c r="E47" s="26"/>
      <c r="F47" s="69" t="s">
        <v>6614</v>
      </c>
      <c r="H47" s="6" t="s">
        <v>3403</v>
      </c>
      <c r="I47" s="5">
        <v>1000</v>
      </c>
    </row>
    <row r="48" spans="1:9" x14ac:dyDescent="0.25">
      <c r="A48" s="25">
        <v>43816</v>
      </c>
      <c r="B48" s="69" t="s">
        <v>1015</v>
      </c>
      <c r="C48" s="69" t="s">
        <v>4455</v>
      </c>
      <c r="D48" s="26">
        <v>5000</v>
      </c>
      <c r="E48" s="26"/>
      <c r="F48" s="69" t="s">
        <v>6617</v>
      </c>
      <c r="H48" s="4" t="s">
        <v>6600</v>
      </c>
      <c r="I48" s="5">
        <v>760</v>
      </c>
    </row>
    <row r="49" spans="1:9" x14ac:dyDescent="0.25">
      <c r="A49" s="25">
        <v>43816</v>
      </c>
      <c r="B49" s="69" t="s">
        <v>1015</v>
      </c>
      <c r="C49" s="69" t="s">
        <v>6586</v>
      </c>
      <c r="D49" s="71">
        <v>640</v>
      </c>
      <c r="E49" s="26"/>
      <c r="F49" s="69" t="s">
        <v>6617</v>
      </c>
      <c r="H49" s="6" t="s">
        <v>937</v>
      </c>
      <c r="I49" s="5">
        <v>400</v>
      </c>
    </row>
    <row r="50" spans="1:9" x14ac:dyDescent="0.25">
      <c r="A50" s="25">
        <v>43816</v>
      </c>
      <c r="B50" s="69" t="s">
        <v>1015</v>
      </c>
      <c r="C50" s="69" t="s">
        <v>6586</v>
      </c>
      <c r="D50" s="26">
        <v>400</v>
      </c>
      <c r="E50" s="26"/>
      <c r="F50" s="69" t="s">
        <v>6617</v>
      </c>
      <c r="H50" s="6" t="s">
        <v>40</v>
      </c>
      <c r="I50" s="5">
        <v>360</v>
      </c>
    </row>
    <row r="51" spans="1:9" x14ac:dyDescent="0.25">
      <c r="A51" s="25">
        <v>43816</v>
      </c>
      <c r="B51" s="69" t="s">
        <v>1015</v>
      </c>
      <c r="C51" s="69" t="s">
        <v>1216</v>
      </c>
      <c r="D51" s="26">
        <v>1300</v>
      </c>
      <c r="E51" s="26"/>
      <c r="F51" s="69" t="s">
        <v>2734</v>
      </c>
      <c r="H51" s="4" t="s">
        <v>6605</v>
      </c>
      <c r="I51" s="5">
        <v>10706</v>
      </c>
    </row>
    <row r="52" spans="1:9" x14ac:dyDescent="0.25">
      <c r="A52" s="25">
        <v>43817</v>
      </c>
      <c r="B52" s="69" t="s">
        <v>1015</v>
      </c>
      <c r="C52" s="69" t="s">
        <v>553</v>
      </c>
      <c r="D52" s="26">
        <v>1619</v>
      </c>
      <c r="E52" s="26"/>
      <c r="F52" s="69" t="s">
        <v>6633</v>
      </c>
      <c r="H52" s="6" t="s">
        <v>6630</v>
      </c>
      <c r="I52" s="5">
        <v>1456</v>
      </c>
    </row>
    <row r="53" spans="1:9" x14ac:dyDescent="0.25">
      <c r="A53" s="25">
        <v>43817</v>
      </c>
      <c r="B53" s="69" t="s">
        <v>1015</v>
      </c>
      <c r="C53" s="69" t="s">
        <v>553</v>
      </c>
      <c r="D53" s="26">
        <v>2455</v>
      </c>
      <c r="E53" s="26"/>
      <c r="F53" s="69" t="s">
        <v>6632</v>
      </c>
      <c r="H53" s="6" t="s">
        <v>937</v>
      </c>
      <c r="I53" s="5">
        <v>200</v>
      </c>
    </row>
    <row r="54" spans="1:9" x14ac:dyDescent="0.25">
      <c r="A54" s="25">
        <v>43818</v>
      </c>
      <c r="B54" s="69" t="s">
        <v>1015</v>
      </c>
      <c r="C54" s="69" t="s">
        <v>1505</v>
      </c>
      <c r="D54" s="26">
        <v>545.6</v>
      </c>
      <c r="E54" s="26"/>
      <c r="F54" s="69" t="s">
        <v>6612</v>
      </c>
      <c r="H54" s="6" t="s">
        <v>6626</v>
      </c>
      <c r="I54" s="5">
        <v>8500</v>
      </c>
    </row>
    <row r="55" spans="1:9" x14ac:dyDescent="0.25">
      <c r="A55" s="25">
        <v>43818</v>
      </c>
      <c r="B55" s="69" t="s">
        <v>1015</v>
      </c>
      <c r="C55" s="69" t="s">
        <v>937</v>
      </c>
      <c r="D55" s="26">
        <v>150</v>
      </c>
      <c r="E55" s="26"/>
      <c r="F55" s="69" t="s">
        <v>6596</v>
      </c>
      <c r="H55" s="6" t="s">
        <v>40</v>
      </c>
      <c r="I55" s="5">
        <v>550</v>
      </c>
    </row>
    <row r="56" spans="1:9" x14ac:dyDescent="0.25">
      <c r="A56" s="25">
        <v>43818</v>
      </c>
      <c r="B56" s="69" t="s">
        <v>1015</v>
      </c>
      <c r="C56" s="69" t="s">
        <v>1505</v>
      </c>
      <c r="D56" s="26">
        <v>545.6</v>
      </c>
      <c r="E56" s="26"/>
      <c r="F56" s="69" t="s">
        <v>6613</v>
      </c>
      <c r="H56" s="4" t="s">
        <v>6629</v>
      </c>
      <c r="I56" s="5">
        <v>3500</v>
      </c>
    </row>
    <row r="57" spans="1:9" x14ac:dyDescent="0.25">
      <c r="A57" s="25">
        <v>43818</v>
      </c>
      <c r="B57" s="69" t="s">
        <v>1015</v>
      </c>
      <c r="C57" s="69" t="s">
        <v>937</v>
      </c>
      <c r="D57" s="26">
        <v>200</v>
      </c>
      <c r="E57" s="26"/>
      <c r="F57" s="69" t="s">
        <v>6361</v>
      </c>
      <c r="H57" s="6" t="s">
        <v>40</v>
      </c>
      <c r="I57" s="5">
        <v>3500</v>
      </c>
    </row>
    <row r="58" spans="1:9" x14ac:dyDescent="0.25">
      <c r="A58" s="25">
        <v>43818</v>
      </c>
      <c r="B58" s="69" t="s">
        <v>1015</v>
      </c>
      <c r="C58" s="69" t="s">
        <v>937</v>
      </c>
      <c r="D58" s="26">
        <v>400</v>
      </c>
      <c r="E58" s="26"/>
      <c r="F58" s="69" t="s">
        <v>6600</v>
      </c>
      <c r="H58" s="4" t="s">
        <v>6634</v>
      </c>
      <c r="I58" s="5">
        <v>1560</v>
      </c>
    </row>
    <row r="59" spans="1:9" x14ac:dyDescent="0.25">
      <c r="A59" s="25">
        <v>43818</v>
      </c>
      <c r="B59" s="69" t="s">
        <v>1015</v>
      </c>
      <c r="C59" s="69" t="s">
        <v>937</v>
      </c>
      <c r="D59" s="26">
        <v>200</v>
      </c>
      <c r="E59" s="26"/>
      <c r="F59" s="69" t="s">
        <v>6605</v>
      </c>
      <c r="H59" s="6" t="s">
        <v>40</v>
      </c>
      <c r="I59" s="5">
        <v>1560</v>
      </c>
    </row>
    <row r="60" spans="1:9" x14ac:dyDescent="0.25">
      <c r="A60" s="25">
        <v>43818</v>
      </c>
      <c r="B60" s="69" t="s">
        <v>1015</v>
      </c>
      <c r="C60" s="69" t="s">
        <v>1505</v>
      </c>
      <c r="D60" s="26">
        <v>545.6</v>
      </c>
      <c r="E60" s="26"/>
      <c r="F60" s="69" t="s">
        <v>6617</v>
      </c>
      <c r="H60" s="4" t="s">
        <v>6628</v>
      </c>
      <c r="I60" s="5">
        <v>2280</v>
      </c>
    </row>
    <row r="61" spans="1:9" x14ac:dyDescent="0.25">
      <c r="A61" s="25">
        <v>43818</v>
      </c>
      <c r="B61" s="69" t="s">
        <v>1015</v>
      </c>
      <c r="C61" s="69" t="s">
        <v>6586</v>
      </c>
      <c r="D61" s="26">
        <v>1650</v>
      </c>
      <c r="E61" s="26"/>
      <c r="F61" s="69" t="s">
        <v>2734</v>
      </c>
      <c r="H61" s="6" t="s">
        <v>452</v>
      </c>
      <c r="I61" s="5">
        <v>2280</v>
      </c>
    </row>
    <row r="62" spans="1:9" x14ac:dyDescent="0.25">
      <c r="A62" s="25">
        <v>43819</v>
      </c>
      <c r="B62" s="69" t="s">
        <v>1015</v>
      </c>
      <c r="C62" s="69" t="s">
        <v>255</v>
      </c>
      <c r="D62" s="26">
        <v>1000</v>
      </c>
      <c r="E62" s="26"/>
      <c r="F62" s="69" t="s">
        <v>6612</v>
      </c>
      <c r="H62" s="4" t="s">
        <v>6627</v>
      </c>
      <c r="I62" s="5">
        <v>2900</v>
      </c>
    </row>
    <row r="63" spans="1:9" x14ac:dyDescent="0.25">
      <c r="A63" s="25">
        <v>43819</v>
      </c>
      <c r="B63" s="69" t="s">
        <v>1015</v>
      </c>
      <c r="C63" s="69" t="s">
        <v>6618</v>
      </c>
      <c r="D63" s="26">
        <v>5000</v>
      </c>
      <c r="E63" s="26"/>
      <c r="F63" s="69" t="s">
        <v>6614</v>
      </c>
      <c r="H63" s="6" t="s">
        <v>1419</v>
      </c>
      <c r="I63" s="5">
        <v>2900</v>
      </c>
    </row>
    <row r="64" spans="1:9" x14ac:dyDescent="0.25">
      <c r="A64" s="25">
        <v>43819</v>
      </c>
      <c r="B64" s="69" t="s">
        <v>1015</v>
      </c>
      <c r="C64" s="69" t="s">
        <v>255</v>
      </c>
      <c r="D64" s="26">
        <v>2000</v>
      </c>
      <c r="E64" s="26"/>
      <c r="F64" s="69" t="s">
        <v>6617</v>
      </c>
      <c r="H64" s="4" t="s">
        <v>6633</v>
      </c>
      <c r="I64" s="5">
        <v>27179</v>
      </c>
    </row>
    <row r="65" spans="1:9" x14ac:dyDescent="0.25">
      <c r="A65" s="25">
        <v>43822</v>
      </c>
      <c r="B65" s="69" t="s">
        <v>1015</v>
      </c>
      <c r="C65" s="69" t="s">
        <v>40</v>
      </c>
      <c r="D65" s="26">
        <v>3175</v>
      </c>
      <c r="E65" s="26"/>
      <c r="F65" s="69" t="s">
        <v>6534</v>
      </c>
      <c r="H65" s="6" t="s">
        <v>40</v>
      </c>
      <c r="I65" s="5">
        <v>1560</v>
      </c>
    </row>
    <row r="66" spans="1:9" x14ac:dyDescent="0.25">
      <c r="A66" s="25">
        <v>43822</v>
      </c>
      <c r="B66" s="69" t="s">
        <v>1015</v>
      </c>
      <c r="C66" s="69" t="s">
        <v>40</v>
      </c>
      <c r="D66" s="26">
        <v>1560</v>
      </c>
      <c r="E66" s="26"/>
      <c r="F66" s="69" t="s">
        <v>6634</v>
      </c>
      <c r="H66" s="6" t="s">
        <v>6602</v>
      </c>
      <c r="I66" s="5">
        <v>3000</v>
      </c>
    </row>
    <row r="67" spans="1:9" x14ac:dyDescent="0.25">
      <c r="A67" s="25">
        <v>43822</v>
      </c>
      <c r="B67" s="69" t="s">
        <v>1015</v>
      </c>
      <c r="C67" s="69" t="s">
        <v>1382</v>
      </c>
      <c r="D67" s="26">
        <v>9300</v>
      </c>
      <c r="E67" s="26"/>
      <c r="F67" s="69" t="s">
        <v>6633</v>
      </c>
      <c r="H67" s="6" t="s">
        <v>1382</v>
      </c>
      <c r="I67" s="5">
        <v>20000</v>
      </c>
    </row>
    <row r="68" spans="1:9" x14ac:dyDescent="0.25">
      <c r="A68" s="25">
        <v>43822</v>
      </c>
      <c r="B68" s="69" t="s">
        <v>1015</v>
      </c>
      <c r="C68" s="69" t="s">
        <v>40</v>
      </c>
      <c r="D68" s="26">
        <v>5380</v>
      </c>
      <c r="E68" s="26"/>
      <c r="F68" s="69" t="s">
        <v>6617</v>
      </c>
      <c r="H68" s="6" t="s">
        <v>553</v>
      </c>
      <c r="I68" s="5">
        <v>1619</v>
      </c>
    </row>
    <row r="69" spans="1:9" x14ac:dyDescent="0.25">
      <c r="A69" s="25">
        <v>43822</v>
      </c>
      <c r="B69" s="69" t="s">
        <v>1015</v>
      </c>
      <c r="C69" s="69" t="s">
        <v>4455</v>
      </c>
      <c r="D69" s="26">
        <v>6000</v>
      </c>
      <c r="E69" s="26"/>
      <c r="F69" s="69" t="s">
        <v>6617</v>
      </c>
      <c r="H69" s="6" t="s">
        <v>4455</v>
      </c>
      <c r="I69" s="5">
        <v>1000</v>
      </c>
    </row>
    <row r="70" spans="1:9" x14ac:dyDescent="0.25">
      <c r="A70" s="25">
        <v>43822</v>
      </c>
      <c r="B70" s="69" t="s">
        <v>1015</v>
      </c>
      <c r="C70" s="69" t="s">
        <v>6586</v>
      </c>
      <c r="D70" s="26">
        <v>490</v>
      </c>
      <c r="E70" s="26"/>
      <c r="F70" s="69" t="s">
        <v>2734</v>
      </c>
      <c r="H70" s="4" t="s">
        <v>6632</v>
      </c>
      <c r="I70" s="5">
        <v>10455</v>
      </c>
    </row>
    <row r="71" spans="1:9" x14ac:dyDescent="0.25">
      <c r="A71" s="25">
        <v>43822</v>
      </c>
      <c r="B71" s="69" t="s">
        <v>1015</v>
      </c>
      <c r="C71" s="69" t="s">
        <v>1216</v>
      </c>
      <c r="D71" s="26">
        <v>400</v>
      </c>
      <c r="E71" s="26"/>
      <c r="F71" s="69" t="s">
        <v>2734</v>
      </c>
      <c r="H71" s="6" t="s">
        <v>553</v>
      </c>
      <c r="I71" s="5">
        <v>2455</v>
      </c>
    </row>
    <row r="72" spans="1:9" x14ac:dyDescent="0.25">
      <c r="A72" s="25">
        <v>43822</v>
      </c>
      <c r="B72" s="69" t="s">
        <v>1015</v>
      </c>
      <c r="C72" s="69" t="s">
        <v>6635</v>
      </c>
      <c r="D72" s="26">
        <v>17000</v>
      </c>
      <c r="E72" s="26"/>
      <c r="F72" s="69" t="s">
        <v>1019</v>
      </c>
      <c r="H72" s="6" t="s">
        <v>4455</v>
      </c>
      <c r="I72" s="5">
        <v>8000</v>
      </c>
    </row>
    <row r="73" spans="1:9" x14ac:dyDescent="0.25">
      <c r="A73" s="25">
        <v>43822</v>
      </c>
      <c r="B73" s="69" t="s">
        <v>1015</v>
      </c>
      <c r="C73" s="69" t="s">
        <v>3504</v>
      </c>
      <c r="D73" s="26">
        <v>1500</v>
      </c>
      <c r="E73" s="26"/>
      <c r="F73" s="69" t="s">
        <v>1019</v>
      </c>
      <c r="H73" s="4" t="s">
        <v>1029</v>
      </c>
      <c r="I73" s="5">
        <v>1995</v>
      </c>
    </row>
    <row r="74" spans="1:9" x14ac:dyDescent="0.25">
      <c r="A74" s="25">
        <v>43823</v>
      </c>
      <c r="B74" s="69" t="s">
        <v>1015</v>
      </c>
      <c r="C74" s="69" t="s">
        <v>40</v>
      </c>
      <c r="D74" s="26">
        <v>2340</v>
      </c>
      <c r="E74" s="26"/>
      <c r="F74" s="69" t="s">
        <v>6613</v>
      </c>
      <c r="H74" s="6" t="s">
        <v>40</v>
      </c>
      <c r="I74" s="5">
        <v>1405</v>
      </c>
    </row>
    <row r="75" spans="1:9" x14ac:dyDescent="0.25">
      <c r="A75" s="25">
        <v>43823</v>
      </c>
      <c r="B75" s="69" t="s">
        <v>1015</v>
      </c>
      <c r="C75" s="69" t="s">
        <v>40</v>
      </c>
      <c r="D75" s="26">
        <v>835</v>
      </c>
      <c r="E75" s="26"/>
      <c r="F75" s="69" t="s">
        <v>6361</v>
      </c>
      <c r="H75" s="6" t="s">
        <v>452</v>
      </c>
      <c r="I75" s="5">
        <v>590</v>
      </c>
    </row>
    <row r="76" spans="1:9" x14ac:dyDescent="0.25">
      <c r="A76" s="25">
        <v>43823</v>
      </c>
      <c r="B76" s="69" t="s">
        <v>1015</v>
      </c>
      <c r="C76" s="69" t="s">
        <v>40</v>
      </c>
      <c r="D76" s="26">
        <v>1560</v>
      </c>
      <c r="E76" s="26"/>
      <c r="F76" s="69" t="s">
        <v>6633</v>
      </c>
      <c r="H76" s="4" t="s">
        <v>136</v>
      </c>
      <c r="I76" s="5">
        <v>15000</v>
      </c>
    </row>
    <row r="77" spans="1:9" x14ac:dyDescent="0.25">
      <c r="A77" s="25">
        <v>43825</v>
      </c>
      <c r="B77" s="69" t="s">
        <v>1015</v>
      </c>
      <c r="C77" s="69" t="s">
        <v>6602</v>
      </c>
      <c r="D77" s="26">
        <v>3000</v>
      </c>
      <c r="E77" s="26"/>
      <c r="F77" s="69" t="s">
        <v>6633</v>
      </c>
      <c r="H77" s="6" t="s">
        <v>6631</v>
      </c>
      <c r="I77" s="5">
        <v>15000</v>
      </c>
    </row>
    <row r="78" spans="1:9" x14ac:dyDescent="0.25">
      <c r="A78" s="25">
        <v>43829</v>
      </c>
      <c r="B78" s="69" t="s">
        <v>1015</v>
      </c>
      <c r="C78" s="69" t="s">
        <v>1419</v>
      </c>
      <c r="D78" s="26">
        <v>3800</v>
      </c>
      <c r="E78" s="26"/>
      <c r="F78" s="69" t="s">
        <v>6612</v>
      </c>
      <c r="H78" s="4" t="s">
        <v>6617</v>
      </c>
      <c r="I78" s="5">
        <v>58165.599999999999</v>
      </c>
    </row>
    <row r="79" spans="1:9" x14ac:dyDescent="0.25">
      <c r="A79" s="25">
        <v>43829</v>
      </c>
      <c r="B79" s="69" t="s">
        <v>1015</v>
      </c>
      <c r="C79" s="69" t="s">
        <v>40</v>
      </c>
      <c r="D79" s="26">
        <v>2565</v>
      </c>
      <c r="E79" s="26"/>
      <c r="F79" s="69" t="s">
        <v>6534</v>
      </c>
      <c r="H79" s="6" t="s">
        <v>1505</v>
      </c>
      <c r="I79" s="5">
        <v>545.6</v>
      </c>
    </row>
    <row r="80" spans="1:9" x14ac:dyDescent="0.25">
      <c r="A80" s="25">
        <v>43829</v>
      </c>
      <c r="B80" s="69" t="s">
        <v>1015</v>
      </c>
      <c r="C80" s="69" t="s">
        <v>40</v>
      </c>
      <c r="D80" s="26">
        <v>1800</v>
      </c>
      <c r="E80" s="26"/>
      <c r="F80" s="69" t="s">
        <v>6534</v>
      </c>
      <c r="H80" s="6" t="s">
        <v>255</v>
      </c>
      <c r="I80" s="5">
        <v>5000</v>
      </c>
    </row>
    <row r="81" spans="1:9" x14ac:dyDescent="0.25">
      <c r="A81" s="25">
        <v>43829</v>
      </c>
      <c r="B81" s="69" t="s">
        <v>1015</v>
      </c>
      <c r="C81" s="69" t="s">
        <v>4455</v>
      </c>
      <c r="D81" s="26">
        <v>2500</v>
      </c>
      <c r="E81" s="26"/>
      <c r="F81" s="69" t="s">
        <v>6534</v>
      </c>
      <c r="H81" s="6" t="s">
        <v>40</v>
      </c>
      <c r="I81" s="5">
        <v>30280</v>
      </c>
    </row>
    <row r="82" spans="1:9" x14ac:dyDescent="0.25">
      <c r="A82" s="25">
        <v>43829</v>
      </c>
      <c r="B82" s="69" t="s">
        <v>1015</v>
      </c>
      <c r="C82" s="69" t="s">
        <v>40</v>
      </c>
      <c r="D82" s="26">
        <v>1235</v>
      </c>
      <c r="E82" s="26"/>
      <c r="F82" s="69" t="s">
        <v>6613</v>
      </c>
      <c r="H82" s="6" t="s">
        <v>6586</v>
      </c>
      <c r="I82" s="5">
        <v>1040</v>
      </c>
    </row>
    <row r="83" spans="1:9" x14ac:dyDescent="0.25">
      <c r="A83" s="25">
        <v>43829</v>
      </c>
      <c r="B83" s="69" t="s">
        <v>1015</v>
      </c>
      <c r="C83" s="69" t="s">
        <v>40</v>
      </c>
      <c r="D83" s="26">
        <v>300</v>
      </c>
      <c r="E83" s="26"/>
      <c r="F83" s="69" t="s">
        <v>4462</v>
      </c>
      <c r="H83" s="6" t="s">
        <v>1419</v>
      </c>
      <c r="I83" s="5">
        <v>5000</v>
      </c>
    </row>
    <row r="84" spans="1:9" x14ac:dyDescent="0.25">
      <c r="A84" s="25">
        <v>43829</v>
      </c>
      <c r="B84" s="69" t="s">
        <v>1015</v>
      </c>
      <c r="C84" s="69" t="s">
        <v>40</v>
      </c>
      <c r="D84" s="26">
        <v>3840</v>
      </c>
      <c r="E84" s="26"/>
      <c r="F84" s="69" t="s">
        <v>6617</v>
      </c>
      <c r="H84" s="6" t="s">
        <v>4455</v>
      </c>
      <c r="I84" s="5">
        <v>14000</v>
      </c>
    </row>
    <row r="85" spans="1:9" x14ac:dyDescent="0.25">
      <c r="A85" s="25">
        <v>43829</v>
      </c>
      <c r="B85" s="69" t="s">
        <v>1015</v>
      </c>
      <c r="C85" s="69" t="s">
        <v>40</v>
      </c>
      <c r="D85" s="26">
        <v>2500</v>
      </c>
      <c r="E85" s="26"/>
      <c r="F85" s="69" t="s">
        <v>7071</v>
      </c>
      <c r="H85" s="6" t="s">
        <v>7132</v>
      </c>
      <c r="I85" s="5">
        <v>2300</v>
      </c>
    </row>
    <row r="86" spans="1:9" x14ac:dyDescent="0.25">
      <c r="A86" s="25">
        <v>43832</v>
      </c>
      <c r="B86" s="69" t="s">
        <v>1015</v>
      </c>
      <c r="C86" s="69" t="s">
        <v>5864</v>
      </c>
      <c r="D86" s="26">
        <v>5800</v>
      </c>
      <c r="E86" s="26"/>
      <c r="F86" s="69" t="s">
        <v>2734</v>
      </c>
      <c r="H86" s="4" t="s">
        <v>5854</v>
      </c>
      <c r="I86" s="5">
        <v>15080</v>
      </c>
    </row>
    <row r="87" spans="1:9" x14ac:dyDescent="0.25">
      <c r="A87" s="25">
        <v>43833</v>
      </c>
      <c r="B87" s="69" t="s">
        <v>1015</v>
      </c>
      <c r="C87" s="69" t="s">
        <v>7132</v>
      </c>
      <c r="D87" s="26">
        <v>2300</v>
      </c>
      <c r="E87" s="26"/>
      <c r="F87" s="69" t="s">
        <v>7071</v>
      </c>
      <c r="H87" s="6" t="s">
        <v>3707</v>
      </c>
      <c r="I87" s="5">
        <v>3400</v>
      </c>
    </row>
    <row r="88" spans="1:9" x14ac:dyDescent="0.25">
      <c r="A88" s="25">
        <v>43836</v>
      </c>
      <c r="B88" s="69" t="s">
        <v>1015</v>
      </c>
      <c r="C88" s="69" t="s">
        <v>255</v>
      </c>
      <c r="D88" s="26">
        <v>2000</v>
      </c>
      <c r="E88" s="26"/>
      <c r="F88" s="69" t="s">
        <v>6612</v>
      </c>
      <c r="H88" s="6" t="s">
        <v>6586</v>
      </c>
      <c r="I88" s="5">
        <v>2140</v>
      </c>
    </row>
    <row r="89" spans="1:9" x14ac:dyDescent="0.25">
      <c r="A89" s="25">
        <v>43836</v>
      </c>
      <c r="B89" s="69" t="s">
        <v>1015</v>
      </c>
      <c r="C89" s="69" t="s">
        <v>255</v>
      </c>
      <c r="D89" s="26">
        <v>1500</v>
      </c>
      <c r="E89" s="26"/>
      <c r="F89" s="69" t="s">
        <v>6612</v>
      </c>
      <c r="H89" s="6" t="s">
        <v>1216</v>
      </c>
      <c r="I89" s="5">
        <v>2740</v>
      </c>
    </row>
    <row r="90" spans="1:9" x14ac:dyDescent="0.25">
      <c r="A90" s="25">
        <v>43836</v>
      </c>
      <c r="B90" s="69" t="s">
        <v>1015</v>
      </c>
      <c r="C90" s="69" t="s">
        <v>255</v>
      </c>
      <c r="D90" s="26">
        <v>3000</v>
      </c>
      <c r="E90" s="26"/>
      <c r="F90" s="69" t="s">
        <v>6534</v>
      </c>
      <c r="H90" s="6" t="s">
        <v>5864</v>
      </c>
      <c r="I90" s="5">
        <v>5800</v>
      </c>
    </row>
    <row r="91" spans="1:9" x14ac:dyDescent="0.25">
      <c r="A91" s="25">
        <v>43836</v>
      </c>
      <c r="B91" s="69" t="s">
        <v>1015</v>
      </c>
      <c r="C91" s="69" t="s">
        <v>40</v>
      </c>
      <c r="D91" s="26">
        <v>2720</v>
      </c>
      <c r="E91" s="26"/>
      <c r="F91" s="69" t="s">
        <v>6534</v>
      </c>
      <c r="H91" s="6" t="s">
        <v>7133</v>
      </c>
      <c r="I91" s="5">
        <v>1000</v>
      </c>
    </row>
    <row r="92" spans="1:9" x14ac:dyDescent="0.25">
      <c r="A92" s="25">
        <v>43836</v>
      </c>
      <c r="B92" s="69" t="s">
        <v>1015</v>
      </c>
      <c r="C92" s="69" t="s">
        <v>40</v>
      </c>
      <c r="D92" s="26">
        <v>2080</v>
      </c>
      <c r="E92" s="26"/>
      <c r="F92" s="69" t="s">
        <v>6534</v>
      </c>
      <c r="H92" s="4" t="s">
        <v>1019</v>
      </c>
      <c r="I92" s="5">
        <v>18500</v>
      </c>
    </row>
    <row r="93" spans="1:9" x14ac:dyDescent="0.25">
      <c r="A93" s="25">
        <v>43836</v>
      </c>
      <c r="B93" s="69" t="s">
        <v>1015</v>
      </c>
      <c r="C93" s="69" t="s">
        <v>40</v>
      </c>
      <c r="D93" s="26">
        <v>5280</v>
      </c>
      <c r="E93" s="26"/>
      <c r="F93" s="69" t="s">
        <v>6613</v>
      </c>
      <c r="H93" s="6" t="s">
        <v>3504</v>
      </c>
      <c r="I93" s="5">
        <v>1500</v>
      </c>
    </row>
    <row r="94" spans="1:9" x14ac:dyDescent="0.25">
      <c r="A94" s="25">
        <v>43836</v>
      </c>
      <c r="B94" s="69" t="s">
        <v>1015</v>
      </c>
      <c r="C94" s="69" t="s">
        <v>1419</v>
      </c>
      <c r="D94" s="26">
        <v>4900</v>
      </c>
      <c r="E94" s="26"/>
      <c r="F94" s="69" t="s">
        <v>6613</v>
      </c>
      <c r="H94" s="6" t="s">
        <v>6635</v>
      </c>
      <c r="I94" s="5">
        <v>17000</v>
      </c>
    </row>
    <row r="95" spans="1:9" x14ac:dyDescent="0.25">
      <c r="A95" s="25">
        <v>43836</v>
      </c>
      <c r="B95" s="69" t="s">
        <v>1015</v>
      </c>
      <c r="C95" s="69" t="s">
        <v>1419</v>
      </c>
      <c r="D95" s="26">
        <v>3000</v>
      </c>
      <c r="E95" s="26"/>
      <c r="F95" s="69" t="s">
        <v>6633</v>
      </c>
      <c r="H95" s="4" t="s">
        <v>1629</v>
      </c>
      <c r="I95" s="5">
        <v>263958.80000000005</v>
      </c>
    </row>
    <row r="96" spans="1:9" x14ac:dyDescent="0.25">
      <c r="A96" s="25">
        <v>43836</v>
      </c>
      <c r="B96" s="69" t="s">
        <v>1015</v>
      </c>
      <c r="C96" s="69" t="s">
        <v>1419</v>
      </c>
      <c r="D96" s="26">
        <v>5000</v>
      </c>
      <c r="E96" s="26"/>
      <c r="F96" s="69" t="s">
        <v>6633</v>
      </c>
    </row>
    <row r="97" spans="1:6" x14ac:dyDescent="0.25">
      <c r="A97" s="25">
        <v>43836</v>
      </c>
      <c r="B97" s="69" t="s">
        <v>1015</v>
      </c>
      <c r="C97" s="69" t="s">
        <v>1216</v>
      </c>
      <c r="D97" s="26">
        <v>400</v>
      </c>
      <c r="E97" s="26"/>
      <c r="F97" s="69" t="s">
        <v>6633</v>
      </c>
    </row>
    <row r="98" spans="1:6" x14ac:dyDescent="0.25">
      <c r="A98" s="25">
        <v>43836</v>
      </c>
      <c r="B98" s="69" t="s">
        <v>1015</v>
      </c>
      <c r="C98" s="69" t="s">
        <v>1382</v>
      </c>
      <c r="D98" s="26">
        <v>8500</v>
      </c>
      <c r="E98" s="26"/>
      <c r="F98" s="69" t="s">
        <v>6632</v>
      </c>
    </row>
    <row r="99" spans="1:6" x14ac:dyDescent="0.25">
      <c r="A99" s="25">
        <v>43836</v>
      </c>
      <c r="B99" s="69" t="s">
        <v>1015</v>
      </c>
      <c r="C99" s="69" t="s">
        <v>1382</v>
      </c>
      <c r="D99" s="26">
        <v>2200</v>
      </c>
      <c r="E99" s="26"/>
      <c r="F99" s="69" t="s">
        <v>6617</v>
      </c>
    </row>
    <row r="100" spans="1:6" x14ac:dyDescent="0.25">
      <c r="A100" s="25">
        <v>43836</v>
      </c>
      <c r="B100" s="69" t="s">
        <v>1015</v>
      </c>
      <c r="C100" s="69" t="s">
        <v>7133</v>
      </c>
      <c r="D100" s="26">
        <v>1000</v>
      </c>
      <c r="E100" s="26"/>
      <c r="F100" s="69" t="s">
        <v>6617</v>
      </c>
    </row>
    <row r="101" spans="1:6" x14ac:dyDescent="0.25">
      <c r="A101" s="25">
        <v>43836</v>
      </c>
      <c r="B101" s="69" t="s">
        <v>1015</v>
      </c>
      <c r="C101" s="69" t="s">
        <v>4455</v>
      </c>
      <c r="D101" s="26">
        <v>1000</v>
      </c>
      <c r="E101" s="26"/>
      <c r="F101" s="69" t="s">
        <v>2734</v>
      </c>
    </row>
    <row r="102" spans="1:6" x14ac:dyDescent="0.25">
      <c r="A102" s="25">
        <v>43836</v>
      </c>
      <c r="B102" s="69" t="s">
        <v>1015</v>
      </c>
      <c r="C102" s="69" t="s">
        <v>4455</v>
      </c>
      <c r="D102" s="26">
        <v>8000</v>
      </c>
      <c r="E102" s="26"/>
      <c r="F102" s="69" t="s">
        <v>2734</v>
      </c>
    </row>
  </sheetData>
  <sortState xmlns:xlrd2="http://schemas.microsoft.com/office/spreadsheetml/2017/richdata2" ref="C88:D102">
    <sortCondition ref="C88"/>
  </sortSt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"/>
  <sheetViews>
    <sheetView workbookViewId="0">
      <selection activeCell="A2" sqref="A2"/>
    </sheetView>
  </sheetViews>
  <sheetFormatPr defaultRowHeight="12.5" x14ac:dyDescent="0.25"/>
  <sheetData>
    <row r="1" spans="1:6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9"/>
  <sheetViews>
    <sheetView workbookViewId="0">
      <selection activeCell="H3" sqref="H3:I15"/>
    </sheetView>
  </sheetViews>
  <sheetFormatPr defaultRowHeight="12.5" x14ac:dyDescent="0.25"/>
  <cols>
    <col min="8" max="8" width="24.90625" bestFit="1" customWidth="1"/>
    <col min="9" max="9" width="12.81640625" bestFit="1" customWidth="1"/>
  </cols>
  <sheetData>
    <row r="1" spans="1:9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25">
        <v>43769</v>
      </c>
      <c r="B2" s="69" t="s">
        <v>1015</v>
      </c>
      <c r="C2" s="69" t="s">
        <v>3002</v>
      </c>
      <c r="D2" s="26">
        <v>500</v>
      </c>
      <c r="E2" s="26"/>
      <c r="F2" s="69" t="s">
        <v>2734</v>
      </c>
      <c r="H2" s="7" t="s">
        <v>1627</v>
      </c>
      <c r="I2" t="s">
        <v>1628</v>
      </c>
    </row>
    <row r="3" spans="1:9" x14ac:dyDescent="0.25">
      <c r="A3" s="25">
        <v>43773</v>
      </c>
      <c r="B3" s="69" t="s">
        <v>1015</v>
      </c>
      <c r="C3" s="69" t="s">
        <v>40</v>
      </c>
      <c r="D3" s="26">
        <v>300</v>
      </c>
      <c r="E3" s="26"/>
      <c r="F3" s="69" t="s">
        <v>5049</v>
      </c>
      <c r="H3" s="4" t="s">
        <v>5049</v>
      </c>
      <c r="I3" s="5">
        <v>1080</v>
      </c>
    </row>
    <row r="4" spans="1:9" x14ac:dyDescent="0.25">
      <c r="A4" s="25">
        <v>43783</v>
      </c>
      <c r="B4" s="69" t="s">
        <v>1015</v>
      </c>
      <c r="C4" s="69" t="s">
        <v>1216</v>
      </c>
      <c r="D4" s="26">
        <v>500</v>
      </c>
      <c r="E4" s="26"/>
      <c r="F4" s="69" t="s">
        <v>5854</v>
      </c>
      <c r="H4" s="6" t="s">
        <v>40</v>
      </c>
      <c r="I4" s="5">
        <v>1080</v>
      </c>
    </row>
    <row r="5" spans="1:9" x14ac:dyDescent="0.25">
      <c r="A5" s="25">
        <v>43786</v>
      </c>
      <c r="B5" s="69" t="s">
        <v>1015</v>
      </c>
      <c r="C5" s="69" t="s">
        <v>947</v>
      </c>
      <c r="D5" s="26">
        <v>320</v>
      </c>
      <c r="E5" s="26"/>
      <c r="F5" s="69" t="s">
        <v>5705</v>
      </c>
      <c r="H5" s="4" t="s">
        <v>5705</v>
      </c>
      <c r="I5" s="5">
        <v>1320</v>
      </c>
    </row>
    <row r="6" spans="1:9" x14ac:dyDescent="0.25">
      <c r="A6" s="25">
        <v>43787</v>
      </c>
      <c r="B6" s="69" t="s">
        <v>1015</v>
      </c>
      <c r="C6" s="69" t="s">
        <v>40</v>
      </c>
      <c r="D6" s="26">
        <v>160</v>
      </c>
      <c r="E6" s="26"/>
      <c r="F6" s="69" t="s">
        <v>5049</v>
      </c>
      <c r="H6" s="6" t="s">
        <v>947</v>
      </c>
      <c r="I6" s="5">
        <v>320</v>
      </c>
    </row>
    <row r="7" spans="1:9" x14ac:dyDescent="0.25">
      <c r="A7" s="25">
        <v>43787</v>
      </c>
      <c r="B7" s="69" t="s">
        <v>1015</v>
      </c>
      <c r="C7" s="69" t="s">
        <v>452</v>
      </c>
      <c r="D7" s="26">
        <v>840</v>
      </c>
      <c r="E7" s="26"/>
      <c r="F7" s="69" t="s">
        <v>2734</v>
      </c>
      <c r="H7" s="6" t="s">
        <v>3403</v>
      </c>
      <c r="I7" s="5">
        <v>1000</v>
      </c>
    </row>
    <row r="8" spans="1:9" x14ac:dyDescent="0.25">
      <c r="A8" s="25">
        <v>43787</v>
      </c>
      <c r="B8" s="69" t="s">
        <v>1015</v>
      </c>
      <c r="C8" s="69" t="s">
        <v>6616</v>
      </c>
      <c r="D8" s="26">
        <v>250</v>
      </c>
      <c r="E8" s="26"/>
      <c r="F8" s="69" t="s">
        <v>2734</v>
      </c>
      <c r="H8" s="4" t="s">
        <v>2734</v>
      </c>
      <c r="I8" s="5">
        <v>4090</v>
      </c>
    </row>
    <row r="9" spans="1:9" x14ac:dyDescent="0.25">
      <c r="A9" s="25">
        <v>43791</v>
      </c>
      <c r="B9" s="69" t="s">
        <v>1015</v>
      </c>
      <c r="C9" s="69" t="s">
        <v>5864</v>
      </c>
      <c r="D9" s="26">
        <v>1000</v>
      </c>
      <c r="E9" s="26"/>
      <c r="F9" s="69" t="s">
        <v>2734</v>
      </c>
      <c r="H9" s="6" t="s">
        <v>6616</v>
      </c>
      <c r="I9" s="5">
        <v>250</v>
      </c>
    </row>
    <row r="10" spans="1:9" x14ac:dyDescent="0.25">
      <c r="A10" s="25">
        <v>43794</v>
      </c>
      <c r="B10" s="69" t="s">
        <v>1015</v>
      </c>
      <c r="C10" s="69" t="s">
        <v>40</v>
      </c>
      <c r="D10" s="26">
        <v>620</v>
      </c>
      <c r="E10" s="26"/>
      <c r="F10" s="69" t="s">
        <v>5049</v>
      </c>
      <c r="H10" s="6" t="s">
        <v>3002</v>
      </c>
      <c r="I10" s="5">
        <v>500</v>
      </c>
    </row>
    <row r="11" spans="1:9" x14ac:dyDescent="0.25">
      <c r="A11" s="25">
        <v>43805</v>
      </c>
      <c r="B11" s="69" t="s">
        <v>1015</v>
      </c>
      <c r="C11" s="69" t="s">
        <v>6620</v>
      </c>
      <c r="D11" s="26">
        <v>1000</v>
      </c>
      <c r="E11" s="26"/>
      <c r="F11" s="69" t="s">
        <v>2734</v>
      </c>
      <c r="H11" s="6" t="s">
        <v>1216</v>
      </c>
      <c r="I11" s="5">
        <v>500</v>
      </c>
    </row>
    <row r="12" spans="1:9" x14ac:dyDescent="0.25">
      <c r="A12" s="25">
        <v>43789</v>
      </c>
      <c r="B12" s="69" t="s">
        <v>1015</v>
      </c>
      <c r="C12" s="69" t="s">
        <v>3403</v>
      </c>
      <c r="D12" s="26">
        <v>1000</v>
      </c>
      <c r="E12" s="26"/>
      <c r="F12" s="69" t="s">
        <v>5705</v>
      </c>
      <c r="H12" s="6" t="s">
        <v>5864</v>
      </c>
      <c r="I12" s="5">
        <v>1000</v>
      </c>
    </row>
    <row r="13" spans="1:9" x14ac:dyDescent="0.25">
      <c r="A13" s="25"/>
      <c r="B13" s="69"/>
      <c r="C13" s="69"/>
      <c r="D13" s="26"/>
      <c r="E13" s="26"/>
      <c r="F13" s="69"/>
      <c r="H13" s="6" t="s">
        <v>6620</v>
      </c>
      <c r="I13" s="5">
        <v>1000</v>
      </c>
    </row>
    <row r="14" spans="1:9" x14ac:dyDescent="0.25">
      <c r="A14" s="25"/>
      <c r="B14" s="69"/>
      <c r="C14" s="69"/>
      <c r="D14" s="26"/>
      <c r="E14" s="26"/>
      <c r="F14" s="69"/>
      <c r="H14" s="6" t="s">
        <v>452</v>
      </c>
      <c r="I14" s="5">
        <v>840</v>
      </c>
    </row>
    <row r="15" spans="1:9" x14ac:dyDescent="0.25">
      <c r="A15" s="25"/>
      <c r="B15" s="69"/>
      <c r="C15" s="69"/>
      <c r="D15" s="26"/>
      <c r="E15" s="26"/>
      <c r="F15" s="69"/>
      <c r="H15" s="4" t="s">
        <v>1629</v>
      </c>
      <c r="I15" s="5">
        <v>6490</v>
      </c>
    </row>
    <row r="16" spans="1:9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x14ac:dyDescent="0.25">
      <c r="A19" s="25"/>
      <c r="B19" s="69"/>
      <c r="C19" s="69"/>
      <c r="D19" s="26"/>
      <c r="E19" s="26"/>
      <c r="F19" s="69"/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25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  <row r="72" spans="1:6" x14ac:dyDescent="0.25">
      <c r="A72" s="25"/>
      <c r="B72" s="69"/>
      <c r="C72" s="69"/>
      <c r="D72" s="26"/>
      <c r="E72" s="26"/>
      <c r="F72" s="69"/>
    </row>
    <row r="73" spans="1:6" x14ac:dyDescent="0.25">
      <c r="A73" s="25"/>
      <c r="B73" s="69"/>
      <c r="C73" s="69"/>
      <c r="D73" s="26"/>
      <c r="E73" s="26"/>
      <c r="F73" s="69"/>
    </row>
    <row r="74" spans="1:6" x14ac:dyDescent="0.25">
      <c r="A74" s="25"/>
      <c r="B74" s="69"/>
      <c r="C74" s="69"/>
      <c r="D74" s="26"/>
      <c r="E74" s="26"/>
      <c r="F74" s="69"/>
    </row>
    <row r="75" spans="1:6" x14ac:dyDescent="0.25">
      <c r="A75" s="25"/>
      <c r="B75" s="69"/>
      <c r="C75" s="69"/>
      <c r="D75" s="26"/>
      <c r="E75" s="26"/>
      <c r="F75" s="69"/>
    </row>
    <row r="76" spans="1:6" x14ac:dyDescent="0.25">
      <c r="A76" s="25"/>
      <c r="B76" s="69"/>
      <c r="C76" s="69"/>
      <c r="D76" s="26"/>
      <c r="E76" s="26"/>
      <c r="F76" s="69"/>
    </row>
    <row r="77" spans="1:6" x14ac:dyDescent="0.25">
      <c r="A77" s="25"/>
      <c r="B77" s="69"/>
      <c r="C77" s="69"/>
      <c r="D77" s="26"/>
      <c r="E77" s="26"/>
      <c r="F77" s="69"/>
    </row>
    <row r="78" spans="1:6" x14ac:dyDescent="0.25">
      <c r="A78" s="25"/>
      <c r="B78" s="69"/>
      <c r="C78" s="69"/>
      <c r="D78" s="26"/>
      <c r="E78" s="26"/>
      <c r="F78" s="69"/>
    </row>
    <row r="79" spans="1:6" x14ac:dyDescent="0.25">
      <c r="A79" s="25"/>
      <c r="B79" s="69"/>
      <c r="C79" s="69"/>
      <c r="D79" s="26"/>
      <c r="E79" s="26"/>
      <c r="F79" s="69"/>
    </row>
    <row r="80" spans="1:6" x14ac:dyDescent="0.25">
      <c r="A80" s="25"/>
      <c r="B80" s="69"/>
      <c r="C80" s="69"/>
      <c r="D80" s="26"/>
      <c r="E80" s="26"/>
      <c r="F80" s="69"/>
    </row>
    <row r="81" spans="1:6" x14ac:dyDescent="0.25">
      <c r="A81" s="25"/>
      <c r="B81" s="69"/>
      <c r="C81" s="69"/>
      <c r="D81" s="26"/>
      <c r="E81" s="26"/>
      <c r="F81" s="69"/>
    </row>
    <row r="82" spans="1:6" x14ac:dyDescent="0.25">
      <c r="A82" s="25"/>
      <c r="B82" s="69"/>
      <c r="C82" s="69"/>
      <c r="D82" s="26"/>
      <c r="E82" s="26"/>
      <c r="F82" s="69"/>
    </row>
    <row r="83" spans="1:6" x14ac:dyDescent="0.25">
      <c r="A83" s="25"/>
      <c r="B83" s="69"/>
      <c r="C83" s="69"/>
      <c r="D83" s="26"/>
      <c r="E83" s="26"/>
      <c r="F83" s="69"/>
    </row>
    <row r="84" spans="1:6" x14ac:dyDescent="0.25">
      <c r="A84" s="25"/>
      <c r="B84" s="69"/>
      <c r="C84" s="69"/>
      <c r="D84" s="26"/>
      <c r="E84" s="26"/>
      <c r="F84" s="69"/>
    </row>
    <row r="85" spans="1:6" x14ac:dyDescent="0.25">
      <c r="A85" s="25"/>
      <c r="B85" s="69"/>
      <c r="C85" s="69"/>
      <c r="D85" s="26"/>
      <c r="E85" s="26"/>
      <c r="F85" s="69"/>
    </row>
    <row r="86" spans="1:6" x14ac:dyDescent="0.25">
      <c r="A86" s="25"/>
      <c r="B86" s="69"/>
      <c r="C86" s="69"/>
      <c r="D86" s="26"/>
      <c r="E86" s="26"/>
      <c r="F86" s="69"/>
    </row>
    <row r="87" spans="1:6" x14ac:dyDescent="0.25">
      <c r="A87" s="25"/>
      <c r="B87" s="69"/>
      <c r="C87" s="69"/>
      <c r="D87" s="26"/>
      <c r="E87" s="26"/>
      <c r="F87" s="69"/>
    </row>
    <row r="88" spans="1:6" x14ac:dyDescent="0.25">
      <c r="A88" s="25"/>
      <c r="B88" s="69"/>
      <c r="C88" s="69"/>
      <c r="D88" s="26"/>
      <c r="E88" s="26"/>
      <c r="F88" s="69"/>
    </row>
    <row r="89" spans="1:6" x14ac:dyDescent="0.25">
      <c r="A89" s="25"/>
      <c r="B89" s="69"/>
      <c r="C89" s="69"/>
      <c r="D89" s="26"/>
      <c r="E89" s="26"/>
      <c r="F89" s="69"/>
    </row>
  </sheetData>
  <sortState xmlns:xlrd2="http://schemas.microsoft.com/office/spreadsheetml/2017/richdata2" ref="A2:F21">
    <sortCondition ref="A2"/>
  </sortSt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"/>
  <sheetViews>
    <sheetView workbookViewId="0">
      <selection activeCell="I3" sqref="I3:J20"/>
    </sheetView>
  </sheetViews>
  <sheetFormatPr defaultRowHeight="12.5" x14ac:dyDescent="0.25"/>
  <cols>
    <col min="9" max="9" width="19.453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43781</v>
      </c>
      <c r="B2" s="69" t="s">
        <v>1015</v>
      </c>
      <c r="C2" s="69" t="s">
        <v>40</v>
      </c>
      <c r="D2" s="26">
        <v>60</v>
      </c>
      <c r="E2" s="26"/>
      <c r="F2" s="69" t="s">
        <v>331</v>
      </c>
      <c r="I2" s="7" t="s">
        <v>1627</v>
      </c>
      <c r="J2" t="s">
        <v>1628</v>
      </c>
    </row>
    <row r="3" spans="1:10" x14ac:dyDescent="0.25">
      <c r="A3" s="25">
        <v>43787</v>
      </c>
      <c r="B3" s="69" t="s">
        <v>1015</v>
      </c>
      <c r="C3" s="69" t="s">
        <v>961</v>
      </c>
      <c r="D3" s="26">
        <v>125</v>
      </c>
      <c r="E3" s="26"/>
      <c r="F3" s="69" t="s">
        <v>326</v>
      </c>
      <c r="I3" s="4" t="s">
        <v>331</v>
      </c>
      <c r="J3" s="5">
        <v>60</v>
      </c>
    </row>
    <row r="4" spans="1:10" x14ac:dyDescent="0.25">
      <c r="A4" s="25">
        <v>43781</v>
      </c>
      <c r="B4" s="69" t="s">
        <v>1015</v>
      </c>
      <c r="C4" s="69" t="s">
        <v>40</v>
      </c>
      <c r="D4" s="26">
        <v>395</v>
      </c>
      <c r="E4" s="26"/>
      <c r="F4" s="69" t="s">
        <v>1554</v>
      </c>
      <c r="I4" s="6" t="s">
        <v>40</v>
      </c>
      <c r="J4" s="5">
        <v>60</v>
      </c>
    </row>
    <row r="5" spans="1:10" x14ac:dyDescent="0.25">
      <c r="A5" s="25">
        <v>43789</v>
      </c>
      <c r="B5" s="69" t="s">
        <v>1015</v>
      </c>
      <c r="C5" s="69" t="s">
        <v>1300</v>
      </c>
      <c r="D5" s="26">
        <v>175</v>
      </c>
      <c r="E5" s="26"/>
      <c r="F5" s="69" t="s">
        <v>1554</v>
      </c>
      <c r="I5" s="4" t="s">
        <v>326</v>
      </c>
      <c r="J5" s="5">
        <v>125</v>
      </c>
    </row>
    <row r="6" spans="1:10" x14ac:dyDescent="0.25">
      <c r="A6" s="25">
        <v>43795</v>
      </c>
      <c r="B6" s="69" t="s">
        <v>1015</v>
      </c>
      <c r="C6" s="69" t="s">
        <v>1300</v>
      </c>
      <c r="D6" s="26">
        <v>267</v>
      </c>
      <c r="E6" s="26"/>
      <c r="F6" s="69" t="s">
        <v>1554</v>
      </c>
      <c r="I6" s="6" t="s">
        <v>961</v>
      </c>
      <c r="J6" s="5">
        <v>125</v>
      </c>
    </row>
    <row r="7" spans="1:10" x14ac:dyDescent="0.25">
      <c r="A7" s="25">
        <v>43787</v>
      </c>
      <c r="B7" s="69" t="s">
        <v>1015</v>
      </c>
      <c r="C7" s="69" t="s">
        <v>961</v>
      </c>
      <c r="D7" s="26">
        <v>275</v>
      </c>
      <c r="E7" s="26"/>
      <c r="F7" s="69" t="s">
        <v>68</v>
      </c>
      <c r="I7" s="4" t="s">
        <v>1554</v>
      </c>
      <c r="J7" s="5">
        <v>837</v>
      </c>
    </row>
    <row r="8" spans="1:10" x14ac:dyDescent="0.25">
      <c r="A8" s="25">
        <v>43790</v>
      </c>
      <c r="B8" s="69" t="s">
        <v>1015</v>
      </c>
      <c r="C8" s="69" t="s">
        <v>947</v>
      </c>
      <c r="D8" s="26">
        <v>980</v>
      </c>
      <c r="E8" s="26"/>
      <c r="F8" s="69" t="s">
        <v>6600</v>
      </c>
      <c r="I8" s="6" t="s">
        <v>40</v>
      </c>
      <c r="J8" s="5">
        <v>395</v>
      </c>
    </row>
    <row r="9" spans="1:10" x14ac:dyDescent="0.25">
      <c r="A9" s="25">
        <v>43781</v>
      </c>
      <c r="B9" s="69" t="s">
        <v>1015</v>
      </c>
      <c r="C9" s="69" t="s">
        <v>40</v>
      </c>
      <c r="D9" s="26">
        <v>280</v>
      </c>
      <c r="E9" s="26"/>
      <c r="F9" s="69" t="s">
        <v>6615</v>
      </c>
      <c r="I9" s="6" t="s">
        <v>1300</v>
      </c>
      <c r="J9" s="5">
        <v>442</v>
      </c>
    </row>
    <row r="10" spans="1:10" x14ac:dyDescent="0.25">
      <c r="A10" s="25">
        <v>43801</v>
      </c>
      <c r="B10" s="69" t="s">
        <v>1015</v>
      </c>
      <c r="C10" s="69" t="s">
        <v>40</v>
      </c>
      <c r="D10" s="26">
        <v>1480</v>
      </c>
      <c r="E10" s="26"/>
      <c r="F10" s="69" t="s">
        <v>1029</v>
      </c>
      <c r="I10" s="4" t="s">
        <v>68</v>
      </c>
      <c r="J10" s="5">
        <v>275</v>
      </c>
    </row>
    <row r="11" spans="1:10" x14ac:dyDescent="0.25">
      <c r="A11" s="25">
        <v>43773</v>
      </c>
      <c r="B11" s="69" t="s">
        <v>1015</v>
      </c>
      <c r="C11" s="69" t="s">
        <v>40</v>
      </c>
      <c r="D11" s="26">
        <v>320</v>
      </c>
      <c r="E11" s="26"/>
      <c r="F11" s="69" t="s">
        <v>97</v>
      </c>
      <c r="I11" s="6" t="s">
        <v>961</v>
      </c>
      <c r="J11" s="5">
        <v>275</v>
      </c>
    </row>
    <row r="12" spans="1:10" x14ac:dyDescent="0.25">
      <c r="I12" s="4" t="s">
        <v>6600</v>
      </c>
      <c r="J12" s="5">
        <v>980</v>
      </c>
    </row>
    <row r="13" spans="1:10" x14ac:dyDescent="0.25">
      <c r="I13" s="6" t="s">
        <v>947</v>
      </c>
      <c r="J13" s="5">
        <v>980</v>
      </c>
    </row>
    <row r="14" spans="1:10" x14ac:dyDescent="0.25">
      <c r="I14" s="4" t="s">
        <v>6615</v>
      </c>
      <c r="J14" s="5">
        <v>280</v>
      </c>
    </row>
    <row r="15" spans="1:10" x14ac:dyDescent="0.25">
      <c r="I15" s="6" t="s">
        <v>40</v>
      </c>
      <c r="J15" s="5">
        <v>280</v>
      </c>
    </row>
    <row r="16" spans="1:10" x14ac:dyDescent="0.25">
      <c r="I16" s="4" t="s">
        <v>1029</v>
      </c>
      <c r="J16" s="5">
        <v>1480</v>
      </c>
    </row>
    <row r="17" spans="9:10" x14ac:dyDescent="0.25">
      <c r="I17" s="6" t="s">
        <v>40</v>
      </c>
      <c r="J17" s="5">
        <v>1480</v>
      </c>
    </row>
    <row r="18" spans="9:10" x14ac:dyDescent="0.25">
      <c r="I18" s="4" t="s">
        <v>97</v>
      </c>
      <c r="J18" s="5">
        <v>320</v>
      </c>
    </row>
    <row r="19" spans="9:10" x14ac:dyDescent="0.25">
      <c r="I19" s="6" t="s">
        <v>40</v>
      </c>
      <c r="J19" s="5">
        <v>320</v>
      </c>
    </row>
    <row r="20" spans="9:10" x14ac:dyDescent="0.25">
      <c r="I20" s="4" t="s">
        <v>1629</v>
      </c>
      <c r="J20" s="5">
        <v>4357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35"/>
  <sheetViews>
    <sheetView workbookViewId="0">
      <selection activeCell="I21" sqref="I21:I29"/>
    </sheetView>
  </sheetViews>
  <sheetFormatPr defaultRowHeight="12.5" x14ac:dyDescent="0.25"/>
  <cols>
    <col min="3" max="3" width="13.90625" customWidth="1"/>
    <col min="9" max="9" width="19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43732</v>
      </c>
      <c r="B2" s="69" t="s">
        <v>1015</v>
      </c>
      <c r="C2" s="69" t="s">
        <v>40</v>
      </c>
      <c r="D2" s="26">
        <v>280</v>
      </c>
      <c r="E2" s="26"/>
      <c r="F2" s="69" t="s">
        <v>5049</v>
      </c>
      <c r="I2" s="7" t="s">
        <v>1627</v>
      </c>
      <c r="J2" t="s">
        <v>1628</v>
      </c>
    </row>
    <row r="3" spans="1:10" x14ac:dyDescent="0.25">
      <c r="A3" s="25">
        <v>43738</v>
      </c>
      <c r="B3" s="69" t="s">
        <v>1015</v>
      </c>
      <c r="C3" s="69" t="s">
        <v>40</v>
      </c>
      <c r="D3" s="26">
        <v>280</v>
      </c>
      <c r="E3" s="26"/>
      <c r="F3" s="69" t="s">
        <v>5049</v>
      </c>
      <c r="I3" s="4" t="s">
        <v>5049</v>
      </c>
      <c r="J3" s="5">
        <v>4945</v>
      </c>
    </row>
    <row r="4" spans="1:10" x14ac:dyDescent="0.25">
      <c r="A4" s="25">
        <v>43745</v>
      </c>
      <c r="B4" s="69" t="s">
        <v>1015</v>
      </c>
      <c r="C4" s="69" t="s">
        <v>40</v>
      </c>
      <c r="D4" s="26">
        <v>385</v>
      </c>
      <c r="E4" s="26"/>
      <c r="F4" s="69" t="s">
        <v>5049</v>
      </c>
      <c r="I4" s="6" t="s">
        <v>255</v>
      </c>
      <c r="J4" s="5">
        <v>800</v>
      </c>
    </row>
    <row r="5" spans="1:10" x14ac:dyDescent="0.25">
      <c r="A5" s="25">
        <v>43746</v>
      </c>
      <c r="B5" s="69" t="s">
        <v>1015</v>
      </c>
      <c r="C5" s="69" t="s">
        <v>255</v>
      </c>
      <c r="D5" s="26">
        <v>800</v>
      </c>
      <c r="E5" s="26"/>
      <c r="F5" s="69" t="s">
        <v>5049</v>
      </c>
      <c r="I5" s="6" t="s">
        <v>40</v>
      </c>
      <c r="J5" s="5">
        <v>4145</v>
      </c>
    </row>
    <row r="6" spans="1:10" x14ac:dyDescent="0.25">
      <c r="A6" s="25">
        <v>43753</v>
      </c>
      <c r="B6" s="69" t="s">
        <v>1015</v>
      </c>
      <c r="C6" s="69" t="s">
        <v>40</v>
      </c>
      <c r="D6" s="26">
        <v>2310</v>
      </c>
      <c r="E6" s="26"/>
      <c r="F6" s="69" t="s">
        <v>5049</v>
      </c>
      <c r="I6" s="4" t="s">
        <v>5705</v>
      </c>
      <c r="J6" s="5">
        <v>2300</v>
      </c>
    </row>
    <row r="7" spans="1:10" x14ac:dyDescent="0.25">
      <c r="A7" s="25">
        <v>43759</v>
      </c>
      <c r="B7" s="69" t="s">
        <v>1015</v>
      </c>
      <c r="C7" s="69" t="s">
        <v>40</v>
      </c>
      <c r="D7" s="26">
        <v>760</v>
      </c>
      <c r="E7" s="26"/>
      <c r="F7" s="69" t="s">
        <v>5049</v>
      </c>
      <c r="I7" s="6" t="s">
        <v>40</v>
      </c>
      <c r="J7" s="5">
        <v>2300</v>
      </c>
    </row>
    <row r="8" spans="1:10" x14ac:dyDescent="0.25">
      <c r="A8" s="25">
        <v>43767</v>
      </c>
      <c r="B8" s="69" t="s">
        <v>1015</v>
      </c>
      <c r="C8" s="69" t="s">
        <v>40</v>
      </c>
      <c r="D8" s="26">
        <v>130</v>
      </c>
      <c r="E8" s="26"/>
      <c r="F8" s="69" t="s">
        <v>5049</v>
      </c>
      <c r="I8" s="4" t="s">
        <v>6609</v>
      </c>
      <c r="J8" s="5">
        <v>11485</v>
      </c>
    </row>
    <row r="9" spans="1:10" x14ac:dyDescent="0.25">
      <c r="A9" s="25">
        <v>43738</v>
      </c>
      <c r="B9" s="69" t="s">
        <v>1015</v>
      </c>
      <c r="C9" s="69" t="s">
        <v>40</v>
      </c>
      <c r="D9" s="26">
        <v>1040</v>
      </c>
      <c r="E9" s="26"/>
      <c r="F9" s="69" t="s">
        <v>5705</v>
      </c>
      <c r="I9" s="6" t="s">
        <v>1382</v>
      </c>
      <c r="J9" s="5">
        <v>9500</v>
      </c>
    </row>
    <row r="10" spans="1:10" x14ac:dyDescent="0.25">
      <c r="A10" s="25">
        <v>43717</v>
      </c>
      <c r="B10" s="69" t="s">
        <v>21</v>
      </c>
      <c r="C10" s="69" t="s">
        <v>40</v>
      </c>
      <c r="D10" s="26">
        <v>1260</v>
      </c>
      <c r="E10" s="26"/>
      <c r="F10" s="69" t="s">
        <v>5705</v>
      </c>
      <c r="I10" s="6" t="s">
        <v>452</v>
      </c>
      <c r="J10" s="5">
        <v>1985</v>
      </c>
    </row>
    <row r="11" spans="1:10" x14ac:dyDescent="0.25">
      <c r="A11" s="25">
        <v>43724</v>
      </c>
      <c r="B11" s="69" t="s">
        <v>21</v>
      </c>
      <c r="C11" s="69" t="s">
        <v>1382</v>
      </c>
      <c r="D11" s="26">
        <v>9500</v>
      </c>
      <c r="E11" s="26"/>
      <c r="F11" s="69" t="s">
        <v>6609</v>
      </c>
      <c r="I11" s="4" t="s">
        <v>7127</v>
      </c>
      <c r="J11" s="5">
        <v>3250</v>
      </c>
    </row>
    <row r="12" spans="1:10" x14ac:dyDescent="0.25">
      <c r="A12" s="25">
        <v>43728</v>
      </c>
      <c r="B12" s="69" t="s">
        <v>21</v>
      </c>
      <c r="C12" s="69" t="s">
        <v>452</v>
      </c>
      <c r="D12" s="26">
        <v>1985</v>
      </c>
      <c r="E12" s="26"/>
      <c r="F12" s="69" t="s">
        <v>6609</v>
      </c>
      <c r="I12" s="6" t="s">
        <v>6610</v>
      </c>
      <c r="J12" s="5">
        <v>3250</v>
      </c>
    </row>
    <row r="13" spans="1:10" x14ac:dyDescent="0.25">
      <c r="A13" s="25">
        <v>43740</v>
      </c>
      <c r="B13" s="69" t="s">
        <v>21</v>
      </c>
      <c r="C13" s="69" t="s">
        <v>6610</v>
      </c>
      <c r="D13" s="26">
        <v>3250</v>
      </c>
      <c r="E13" s="26"/>
      <c r="F13" s="69" t="s">
        <v>7127</v>
      </c>
      <c r="I13" s="4" t="s">
        <v>1629</v>
      </c>
      <c r="J13" s="5">
        <v>21980</v>
      </c>
    </row>
    <row r="14" spans="1:10" x14ac:dyDescent="0.25">
      <c r="A14" s="25"/>
      <c r="B14" s="69"/>
      <c r="C14" s="69"/>
      <c r="D14" s="26"/>
      <c r="E14" s="26"/>
      <c r="F14" s="69"/>
    </row>
    <row r="15" spans="1:10" x14ac:dyDescent="0.25">
      <c r="A15" s="25"/>
      <c r="B15" s="69"/>
      <c r="C15" s="69"/>
      <c r="D15" s="26"/>
      <c r="E15" s="26"/>
      <c r="F15" s="69"/>
    </row>
    <row r="16" spans="1:10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x14ac:dyDescent="0.25">
      <c r="A19" s="25"/>
      <c r="B19" s="69"/>
      <c r="C19" s="69"/>
      <c r="D19" s="26"/>
      <c r="E19" s="26"/>
      <c r="F19" s="69"/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25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  <row r="72" spans="1:6" x14ac:dyDescent="0.25">
      <c r="A72" s="25"/>
      <c r="B72" s="69"/>
      <c r="C72" s="69"/>
      <c r="D72" s="26"/>
      <c r="E72" s="26"/>
      <c r="F72" s="69"/>
    </row>
    <row r="73" spans="1:6" x14ac:dyDescent="0.25">
      <c r="A73" s="25"/>
      <c r="B73" s="69"/>
      <c r="C73" s="69"/>
      <c r="D73" s="26"/>
      <c r="E73" s="26"/>
      <c r="F73" s="69"/>
    </row>
    <row r="74" spans="1:6" x14ac:dyDescent="0.25">
      <c r="A74" s="25"/>
      <c r="B74" s="69"/>
      <c r="C74" s="69"/>
      <c r="D74" s="26"/>
      <c r="E74" s="26"/>
      <c r="F74" s="69"/>
    </row>
    <row r="75" spans="1:6" x14ac:dyDescent="0.25">
      <c r="A75" s="25"/>
      <c r="B75" s="69"/>
      <c r="C75" s="69"/>
      <c r="D75" s="26"/>
      <c r="E75" s="26"/>
      <c r="F75" s="69"/>
    </row>
    <row r="76" spans="1:6" x14ac:dyDescent="0.25">
      <c r="A76" s="25"/>
      <c r="B76" s="69"/>
      <c r="C76" s="69"/>
      <c r="D76" s="26"/>
      <c r="E76" s="26"/>
      <c r="F76" s="69"/>
    </row>
    <row r="77" spans="1:6" x14ac:dyDescent="0.25">
      <c r="A77" s="25"/>
      <c r="B77" s="69"/>
      <c r="C77" s="69"/>
      <c r="D77" s="26"/>
      <c r="E77" s="26"/>
      <c r="F77" s="69"/>
    </row>
    <row r="78" spans="1:6" x14ac:dyDescent="0.25">
      <c r="A78" s="25"/>
      <c r="B78" s="69"/>
      <c r="C78" s="69"/>
      <c r="D78" s="26"/>
      <c r="E78" s="26"/>
      <c r="F78" s="69"/>
    </row>
    <row r="79" spans="1:6" x14ac:dyDescent="0.25">
      <c r="A79" s="25"/>
      <c r="B79" s="69"/>
      <c r="C79" s="69"/>
      <c r="D79" s="26"/>
      <c r="E79" s="26"/>
      <c r="F79" s="69"/>
    </row>
    <row r="80" spans="1:6" x14ac:dyDescent="0.25">
      <c r="A80" s="25"/>
      <c r="B80" s="69"/>
      <c r="C80" s="69"/>
      <c r="D80" s="26"/>
      <c r="E80" s="26"/>
      <c r="F80" s="69"/>
    </row>
    <row r="81" spans="1:6" x14ac:dyDescent="0.25">
      <c r="A81" s="25"/>
      <c r="B81" s="69"/>
      <c r="C81" s="69"/>
      <c r="D81" s="26"/>
      <c r="E81" s="26"/>
      <c r="F81" s="69"/>
    </row>
    <row r="82" spans="1:6" x14ac:dyDescent="0.25">
      <c r="A82" s="25"/>
      <c r="B82" s="69"/>
      <c r="C82" s="69"/>
      <c r="D82" s="26"/>
      <c r="E82" s="26"/>
      <c r="F82" s="69"/>
    </row>
    <row r="83" spans="1:6" x14ac:dyDescent="0.25">
      <c r="A83" s="25"/>
      <c r="B83" s="69"/>
      <c r="C83" s="69"/>
      <c r="D83" s="26"/>
      <c r="E83" s="26"/>
      <c r="F83" s="69"/>
    </row>
    <row r="84" spans="1:6" x14ac:dyDescent="0.25">
      <c r="A84" s="25"/>
      <c r="B84" s="69"/>
      <c r="C84" s="69"/>
      <c r="D84" s="26"/>
      <c r="E84" s="26"/>
      <c r="F84" s="69"/>
    </row>
    <row r="85" spans="1:6" x14ac:dyDescent="0.25">
      <c r="A85" s="25"/>
      <c r="B85" s="69"/>
      <c r="C85" s="69"/>
      <c r="D85" s="26"/>
      <c r="E85" s="26"/>
      <c r="F85" s="69"/>
    </row>
    <row r="86" spans="1:6" x14ac:dyDescent="0.25">
      <c r="A86" s="25"/>
      <c r="B86" s="69"/>
      <c r="C86" s="69"/>
      <c r="D86" s="26"/>
      <c r="E86" s="26"/>
      <c r="F86" s="69"/>
    </row>
    <row r="87" spans="1:6" x14ac:dyDescent="0.25">
      <c r="A87" s="25"/>
      <c r="B87" s="69"/>
      <c r="C87" s="69"/>
      <c r="D87" s="26"/>
      <c r="E87" s="26"/>
      <c r="F87" s="69"/>
    </row>
    <row r="88" spans="1:6" x14ac:dyDescent="0.25">
      <c r="A88" s="25"/>
      <c r="B88" s="69"/>
      <c r="C88" s="69"/>
      <c r="D88" s="26"/>
      <c r="E88" s="26"/>
      <c r="F88" s="69"/>
    </row>
    <row r="89" spans="1:6" x14ac:dyDescent="0.25">
      <c r="A89" s="25"/>
      <c r="B89" s="69"/>
      <c r="C89" s="69"/>
      <c r="D89" s="26"/>
      <c r="E89" s="26"/>
      <c r="F89" s="69"/>
    </row>
    <row r="90" spans="1:6" x14ac:dyDescent="0.25">
      <c r="A90" s="25"/>
      <c r="B90" s="69"/>
      <c r="C90" s="69"/>
      <c r="D90" s="26"/>
      <c r="E90" s="26"/>
      <c r="F90" s="69"/>
    </row>
    <row r="91" spans="1:6" x14ac:dyDescent="0.25">
      <c r="A91" s="25"/>
      <c r="B91" s="69"/>
      <c r="C91" s="69"/>
      <c r="D91" s="26"/>
      <c r="E91" s="26"/>
      <c r="F91" s="69"/>
    </row>
    <row r="92" spans="1:6" x14ac:dyDescent="0.25">
      <c r="A92" s="25"/>
      <c r="B92" s="69"/>
      <c r="C92" s="69"/>
      <c r="D92" s="26"/>
      <c r="E92" s="26"/>
      <c r="F92" s="69"/>
    </row>
    <row r="93" spans="1:6" x14ac:dyDescent="0.25">
      <c r="A93" s="25"/>
      <c r="B93" s="69"/>
      <c r="C93" s="69"/>
      <c r="D93" s="26"/>
      <c r="E93" s="26"/>
      <c r="F93" s="69"/>
    </row>
    <row r="94" spans="1:6" x14ac:dyDescent="0.25">
      <c r="A94" s="25"/>
      <c r="B94" s="69"/>
      <c r="C94" s="69"/>
      <c r="D94" s="26"/>
      <c r="E94" s="26"/>
      <c r="F94" s="69"/>
    </row>
    <row r="95" spans="1:6" x14ac:dyDescent="0.25">
      <c r="A95" s="25"/>
      <c r="B95" s="69"/>
      <c r="C95" s="69"/>
      <c r="D95" s="26"/>
      <c r="E95" s="26"/>
      <c r="F95" s="69"/>
    </row>
    <row r="96" spans="1:6" x14ac:dyDescent="0.25">
      <c r="A96" s="25"/>
      <c r="B96" s="69"/>
      <c r="C96" s="69"/>
      <c r="D96" s="26"/>
      <c r="E96" s="26"/>
      <c r="F96" s="69"/>
    </row>
    <row r="97" spans="1:6" x14ac:dyDescent="0.25">
      <c r="A97" s="25"/>
      <c r="B97" s="69"/>
      <c r="C97" s="69"/>
      <c r="D97" s="26"/>
      <c r="E97" s="26"/>
      <c r="F97" s="69"/>
    </row>
    <row r="98" spans="1:6" x14ac:dyDescent="0.25">
      <c r="A98" s="25"/>
      <c r="B98" s="69"/>
      <c r="C98" s="69"/>
      <c r="D98" s="26"/>
      <c r="E98" s="26"/>
      <c r="F98" s="69"/>
    </row>
    <row r="99" spans="1:6" x14ac:dyDescent="0.25">
      <c r="A99" s="25"/>
      <c r="B99" s="69"/>
      <c r="C99" s="69"/>
      <c r="D99" s="26"/>
      <c r="E99" s="26"/>
      <c r="F99" s="69"/>
    </row>
    <row r="100" spans="1:6" x14ac:dyDescent="0.25">
      <c r="A100" s="25"/>
      <c r="B100" s="69"/>
      <c r="C100" s="69"/>
      <c r="D100" s="26"/>
      <c r="E100" s="26"/>
      <c r="F100" s="69"/>
    </row>
    <row r="101" spans="1:6" x14ac:dyDescent="0.25">
      <c r="A101" s="25"/>
      <c r="B101" s="69"/>
      <c r="C101" s="69"/>
      <c r="D101" s="26"/>
      <c r="E101" s="26"/>
      <c r="F101" s="69"/>
    </row>
    <row r="102" spans="1:6" x14ac:dyDescent="0.25">
      <c r="A102" s="25"/>
      <c r="B102" s="69"/>
      <c r="C102" s="69"/>
      <c r="D102" s="26"/>
      <c r="E102" s="26"/>
      <c r="F102" s="69"/>
    </row>
    <row r="103" spans="1:6" x14ac:dyDescent="0.25">
      <c r="A103" s="25"/>
      <c r="B103" s="69"/>
      <c r="C103" s="69"/>
      <c r="D103" s="26"/>
      <c r="E103" s="26"/>
      <c r="F103" s="69"/>
    </row>
    <row r="104" spans="1:6" x14ac:dyDescent="0.25">
      <c r="A104" s="25"/>
      <c r="B104" s="69"/>
      <c r="C104" s="69"/>
      <c r="D104" s="26"/>
      <c r="E104" s="26"/>
      <c r="F104" s="69"/>
    </row>
    <row r="105" spans="1:6" x14ac:dyDescent="0.25">
      <c r="A105" s="25"/>
      <c r="B105" s="69"/>
      <c r="C105" s="69"/>
      <c r="D105" s="26"/>
      <c r="E105" s="26"/>
      <c r="F105" s="69"/>
    </row>
    <row r="106" spans="1:6" x14ac:dyDescent="0.25">
      <c r="A106" s="25"/>
      <c r="B106" s="69"/>
      <c r="C106" s="69"/>
      <c r="D106" s="26"/>
      <c r="E106" s="26"/>
      <c r="F106" s="69"/>
    </row>
    <row r="107" spans="1:6" x14ac:dyDescent="0.25">
      <c r="A107" s="25"/>
      <c r="B107" s="69"/>
      <c r="C107" s="69"/>
      <c r="D107" s="26"/>
      <c r="E107" s="26"/>
      <c r="F107" s="69"/>
    </row>
    <row r="108" spans="1:6" x14ac:dyDescent="0.25">
      <c r="A108" s="25"/>
      <c r="B108" s="69"/>
      <c r="C108" s="69"/>
      <c r="D108" s="26"/>
      <c r="E108" s="26"/>
      <c r="F108" s="69"/>
    </row>
    <row r="109" spans="1:6" x14ac:dyDescent="0.25">
      <c r="A109" s="25"/>
      <c r="B109" s="69"/>
      <c r="C109" s="69"/>
      <c r="D109" s="26"/>
      <c r="E109" s="26"/>
      <c r="F109" s="69"/>
    </row>
    <row r="110" spans="1:6" x14ac:dyDescent="0.25">
      <c r="A110" s="25"/>
      <c r="B110" s="69"/>
      <c r="C110" s="69"/>
      <c r="D110" s="26"/>
      <c r="E110" s="26"/>
      <c r="F110" s="69"/>
    </row>
    <row r="111" spans="1:6" x14ac:dyDescent="0.25">
      <c r="A111" s="25"/>
      <c r="B111" s="69"/>
      <c r="C111" s="69"/>
      <c r="D111" s="26"/>
      <c r="E111" s="26"/>
      <c r="F111" s="69"/>
    </row>
    <row r="112" spans="1:6" x14ac:dyDescent="0.25">
      <c r="A112" s="25"/>
      <c r="B112" s="69"/>
      <c r="C112" s="69"/>
      <c r="D112" s="26"/>
      <c r="E112" s="26"/>
      <c r="F112" s="69"/>
    </row>
    <row r="113" spans="1:6" x14ac:dyDescent="0.25">
      <c r="A113" s="25"/>
      <c r="B113" s="69"/>
      <c r="C113" s="69"/>
      <c r="D113" s="26"/>
      <c r="E113" s="26"/>
      <c r="F113" s="69"/>
    </row>
    <row r="114" spans="1:6" x14ac:dyDescent="0.25">
      <c r="A114" s="25"/>
      <c r="B114" s="69"/>
      <c r="C114" s="69"/>
      <c r="D114" s="26"/>
      <c r="E114" s="26"/>
      <c r="F114" s="69"/>
    </row>
    <row r="115" spans="1:6" x14ac:dyDescent="0.25">
      <c r="A115" s="25"/>
      <c r="B115" s="69"/>
      <c r="C115" s="69"/>
      <c r="D115" s="26"/>
      <c r="E115" s="26"/>
      <c r="F115" s="69"/>
    </row>
    <row r="116" spans="1:6" x14ac:dyDescent="0.25">
      <c r="A116" s="25"/>
      <c r="B116" s="69"/>
      <c r="C116" s="69"/>
      <c r="D116" s="26"/>
      <c r="E116" s="26"/>
      <c r="F116" s="69"/>
    </row>
    <row r="117" spans="1:6" x14ac:dyDescent="0.25">
      <c r="A117" s="25"/>
      <c r="B117" s="69"/>
      <c r="C117" s="69"/>
      <c r="D117" s="26"/>
      <c r="E117" s="26"/>
      <c r="F117" s="69"/>
    </row>
    <row r="118" spans="1:6" x14ac:dyDescent="0.25">
      <c r="A118" s="25"/>
      <c r="B118" s="69"/>
      <c r="C118" s="69"/>
      <c r="D118" s="26"/>
      <c r="E118" s="26"/>
      <c r="F118" s="69"/>
    </row>
    <row r="119" spans="1:6" x14ac:dyDescent="0.25">
      <c r="A119" s="25"/>
      <c r="B119" s="69"/>
      <c r="C119" s="69"/>
      <c r="D119" s="26"/>
      <c r="E119" s="26"/>
      <c r="F119" s="69"/>
    </row>
    <row r="120" spans="1:6" x14ac:dyDescent="0.25">
      <c r="A120" s="25"/>
      <c r="B120" s="69"/>
      <c r="C120" s="69"/>
      <c r="D120" s="26"/>
      <c r="E120" s="26"/>
      <c r="F120" s="69"/>
    </row>
    <row r="121" spans="1:6" x14ac:dyDescent="0.25">
      <c r="A121" s="25"/>
      <c r="B121" s="69"/>
      <c r="C121" s="69"/>
      <c r="D121" s="26"/>
      <c r="E121" s="26"/>
      <c r="F121" s="69"/>
    </row>
    <row r="122" spans="1:6" x14ac:dyDescent="0.25">
      <c r="A122" s="25"/>
      <c r="B122" s="69"/>
      <c r="C122" s="69"/>
      <c r="D122" s="26"/>
      <c r="E122" s="26"/>
      <c r="F122" s="69"/>
    </row>
    <row r="123" spans="1:6" x14ac:dyDescent="0.25">
      <c r="A123" s="25"/>
      <c r="B123" s="69"/>
      <c r="C123" s="69"/>
      <c r="D123" s="26"/>
      <c r="E123" s="26"/>
      <c r="F123" s="69"/>
    </row>
    <row r="124" spans="1:6" x14ac:dyDescent="0.25">
      <c r="A124" s="25"/>
      <c r="B124" s="69"/>
      <c r="C124" s="69"/>
      <c r="D124" s="26"/>
      <c r="E124" s="26"/>
      <c r="F124" s="69"/>
    </row>
    <row r="125" spans="1:6" x14ac:dyDescent="0.25">
      <c r="A125" s="25"/>
      <c r="B125" s="69"/>
      <c r="C125" s="69"/>
      <c r="D125" s="26"/>
      <c r="E125" s="26"/>
      <c r="F125" s="69"/>
    </row>
    <row r="126" spans="1:6" x14ac:dyDescent="0.25">
      <c r="A126" s="25"/>
      <c r="B126" s="69"/>
      <c r="C126" s="69"/>
      <c r="D126" s="26"/>
      <c r="E126" s="26"/>
      <c r="F126" s="69"/>
    </row>
    <row r="127" spans="1:6" x14ac:dyDescent="0.25">
      <c r="A127" s="25"/>
      <c r="B127" s="69"/>
      <c r="C127" s="69"/>
      <c r="D127" s="26"/>
      <c r="E127" s="26"/>
      <c r="F127" s="69"/>
    </row>
    <row r="128" spans="1:6" x14ac:dyDescent="0.25">
      <c r="A128" s="25"/>
      <c r="B128" s="69"/>
      <c r="C128" s="69"/>
      <c r="D128" s="26"/>
      <c r="E128" s="26"/>
      <c r="F128" s="69"/>
    </row>
    <row r="129" spans="1:6" x14ac:dyDescent="0.25">
      <c r="A129" s="25"/>
      <c r="B129" s="69"/>
      <c r="C129" s="69"/>
      <c r="D129" s="26"/>
      <c r="E129" s="26"/>
      <c r="F129" s="69"/>
    </row>
    <row r="130" spans="1:6" x14ac:dyDescent="0.25">
      <c r="A130" s="25"/>
      <c r="B130" s="69"/>
      <c r="C130" s="69"/>
      <c r="D130" s="26"/>
      <c r="E130" s="26"/>
      <c r="F130" s="69"/>
    </row>
    <row r="131" spans="1:6" x14ac:dyDescent="0.25">
      <c r="A131" s="25"/>
      <c r="B131" s="69"/>
      <c r="C131" s="69"/>
      <c r="D131" s="26"/>
      <c r="E131" s="26"/>
      <c r="F131" s="69"/>
    </row>
    <row r="132" spans="1:6" x14ac:dyDescent="0.25">
      <c r="A132" s="25"/>
      <c r="B132" s="69"/>
      <c r="C132" s="69"/>
      <c r="D132" s="26"/>
      <c r="E132" s="26"/>
      <c r="F132" s="69"/>
    </row>
    <row r="133" spans="1:6" x14ac:dyDescent="0.25">
      <c r="A133" s="25"/>
      <c r="B133" s="69"/>
      <c r="C133" s="69"/>
      <c r="D133" s="26"/>
      <c r="E133" s="26"/>
      <c r="F133" s="69"/>
    </row>
    <row r="134" spans="1:6" x14ac:dyDescent="0.25">
      <c r="A134" s="25"/>
      <c r="B134" s="69"/>
      <c r="C134" s="69"/>
      <c r="D134" s="26"/>
      <c r="E134" s="26"/>
      <c r="F134" s="69"/>
    </row>
    <row r="135" spans="1:6" x14ac:dyDescent="0.25">
      <c r="A135" s="25"/>
      <c r="B135" s="69"/>
      <c r="C135" s="69"/>
      <c r="D135" s="26"/>
      <c r="E135" s="26"/>
      <c r="F135" s="69"/>
    </row>
  </sheetData>
  <sortState xmlns:xlrd2="http://schemas.microsoft.com/office/spreadsheetml/2017/richdata2" ref="A2:F43">
    <sortCondition ref="F43"/>
  </sortState>
  <pageMargins left="0.7" right="0.7" top="0.75" bottom="0.75" header="0.3" footer="0.3"/>
  <pageSetup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1"/>
  <sheetViews>
    <sheetView topLeftCell="A6" workbookViewId="0">
      <selection activeCell="I3" sqref="I3:J31"/>
    </sheetView>
  </sheetViews>
  <sheetFormatPr defaultRowHeight="12.5" x14ac:dyDescent="0.25"/>
  <cols>
    <col min="9" max="9" width="20.6328125" bestFit="1" customWidth="1"/>
    <col min="10" max="10" width="12.81640625" bestFit="1" customWidth="1"/>
  </cols>
  <sheetData>
    <row r="1" spans="1:10" x14ac:dyDescent="0.25">
      <c r="A1" t="s">
        <v>1775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43732</v>
      </c>
      <c r="B2" s="69" t="s">
        <v>1015</v>
      </c>
      <c r="C2" s="69" t="s">
        <v>40</v>
      </c>
      <c r="D2" s="26">
        <v>140</v>
      </c>
      <c r="E2" s="26"/>
      <c r="F2" s="69" t="s">
        <v>356</v>
      </c>
      <c r="I2" s="7" t="s">
        <v>1627</v>
      </c>
      <c r="J2" t="s">
        <v>1628</v>
      </c>
    </row>
    <row r="3" spans="1:10" x14ac:dyDescent="0.25">
      <c r="A3" s="25">
        <v>43732</v>
      </c>
      <c r="B3" s="69" t="s">
        <v>1015</v>
      </c>
      <c r="C3" s="69" t="s">
        <v>40</v>
      </c>
      <c r="D3" s="26">
        <v>280</v>
      </c>
      <c r="E3" s="26"/>
      <c r="F3" s="69" t="s">
        <v>9</v>
      </c>
      <c r="I3" s="4" t="s">
        <v>356</v>
      </c>
      <c r="J3" s="5">
        <v>140</v>
      </c>
    </row>
    <row r="4" spans="1:10" x14ac:dyDescent="0.25">
      <c r="A4" s="25">
        <v>43738</v>
      </c>
      <c r="B4" s="69" t="s">
        <v>1015</v>
      </c>
      <c r="C4" s="69" t="s">
        <v>40</v>
      </c>
      <c r="D4" s="26">
        <v>480</v>
      </c>
      <c r="E4" s="26"/>
      <c r="F4" s="69" t="s">
        <v>9</v>
      </c>
      <c r="I4" s="6" t="s">
        <v>40</v>
      </c>
      <c r="J4" s="5">
        <v>140</v>
      </c>
    </row>
    <row r="5" spans="1:10" x14ac:dyDescent="0.25">
      <c r="A5" s="25">
        <v>43759</v>
      </c>
      <c r="B5" s="69" t="s">
        <v>1015</v>
      </c>
      <c r="C5" s="69" t="s">
        <v>40</v>
      </c>
      <c r="D5" s="26">
        <v>630</v>
      </c>
      <c r="E5" s="26"/>
      <c r="F5" s="69" t="s">
        <v>1585</v>
      </c>
      <c r="I5" s="4" t="s">
        <v>9</v>
      </c>
      <c r="J5" s="5">
        <v>760</v>
      </c>
    </row>
    <row r="6" spans="1:10" x14ac:dyDescent="0.25">
      <c r="A6" s="25">
        <v>43732</v>
      </c>
      <c r="B6" s="69" t="s">
        <v>1015</v>
      </c>
      <c r="C6" s="69" t="s">
        <v>40</v>
      </c>
      <c r="D6" s="26">
        <v>330</v>
      </c>
      <c r="E6" s="26"/>
      <c r="F6" s="69" t="s">
        <v>68</v>
      </c>
      <c r="I6" s="6" t="s">
        <v>40</v>
      </c>
      <c r="J6" s="5">
        <v>760</v>
      </c>
    </row>
    <row r="7" spans="1:10" x14ac:dyDescent="0.25">
      <c r="A7" s="25">
        <v>43745</v>
      </c>
      <c r="B7" s="69" t="s">
        <v>1015</v>
      </c>
      <c r="C7" s="69" t="s">
        <v>40</v>
      </c>
      <c r="D7" s="26">
        <v>360</v>
      </c>
      <c r="E7" s="26"/>
      <c r="F7" s="69" t="s">
        <v>68</v>
      </c>
      <c r="I7" s="4" t="s">
        <v>1585</v>
      </c>
      <c r="J7" s="5">
        <v>630</v>
      </c>
    </row>
    <row r="8" spans="1:10" x14ac:dyDescent="0.25">
      <c r="A8" s="25">
        <v>43759</v>
      </c>
      <c r="B8" s="69" t="s">
        <v>1015</v>
      </c>
      <c r="C8" s="69" t="s">
        <v>40</v>
      </c>
      <c r="D8" s="26">
        <v>1685</v>
      </c>
      <c r="E8" s="26"/>
      <c r="F8" s="69" t="s">
        <v>68</v>
      </c>
      <c r="I8" s="6" t="s">
        <v>40</v>
      </c>
      <c r="J8" s="5">
        <v>630</v>
      </c>
    </row>
    <row r="9" spans="1:10" x14ac:dyDescent="0.25">
      <c r="A9" s="25">
        <v>43733</v>
      </c>
      <c r="B9" s="69" t="s">
        <v>1015</v>
      </c>
      <c r="C9" s="69" t="s">
        <v>6601</v>
      </c>
      <c r="D9" s="26">
        <v>350</v>
      </c>
      <c r="E9" s="26"/>
      <c r="F9" s="69" t="s">
        <v>68</v>
      </c>
      <c r="I9" s="4" t="s">
        <v>68</v>
      </c>
      <c r="J9" s="5">
        <v>2725</v>
      </c>
    </row>
    <row r="10" spans="1:10" x14ac:dyDescent="0.25">
      <c r="A10" s="25">
        <v>43747</v>
      </c>
      <c r="B10" s="69" t="s">
        <v>1015</v>
      </c>
      <c r="C10" s="69" t="s">
        <v>961</v>
      </c>
      <c r="D10" s="26">
        <v>150</v>
      </c>
      <c r="E10" s="26"/>
      <c r="F10" s="69" t="s">
        <v>568</v>
      </c>
      <c r="I10" s="6" t="s">
        <v>6601</v>
      </c>
      <c r="J10" s="5">
        <v>350</v>
      </c>
    </row>
    <row r="11" spans="1:10" x14ac:dyDescent="0.25">
      <c r="A11" s="25">
        <v>43728</v>
      </c>
      <c r="B11" s="69" t="s">
        <v>21</v>
      </c>
      <c r="C11" s="69" t="s">
        <v>961</v>
      </c>
      <c r="D11" s="26">
        <v>185</v>
      </c>
      <c r="E11" s="26"/>
      <c r="F11" s="69" t="s">
        <v>6092</v>
      </c>
      <c r="I11" s="6" t="s">
        <v>40</v>
      </c>
      <c r="J11" s="5">
        <v>2375</v>
      </c>
    </row>
    <row r="12" spans="1:10" x14ac:dyDescent="0.25">
      <c r="A12" s="25">
        <v>43728</v>
      </c>
      <c r="B12" s="69" t="s">
        <v>1015</v>
      </c>
      <c r="C12" s="69" t="s">
        <v>3164</v>
      </c>
      <c r="D12" s="26">
        <v>400</v>
      </c>
      <c r="E12" s="26"/>
      <c r="F12" s="69" t="s">
        <v>6600</v>
      </c>
      <c r="I12" s="4" t="s">
        <v>568</v>
      </c>
      <c r="J12" s="5">
        <v>150</v>
      </c>
    </row>
    <row r="13" spans="1:10" x14ac:dyDescent="0.25">
      <c r="A13" s="25">
        <v>43738</v>
      </c>
      <c r="B13" s="69" t="s">
        <v>1015</v>
      </c>
      <c r="C13" s="69" t="s">
        <v>1382</v>
      </c>
      <c r="D13" s="26">
        <v>10000</v>
      </c>
      <c r="E13" s="26"/>
      <c r="F13" s="69" t="s">
        <v>6600</v>
      </c>
      <c r="I13" s="6" t="s">
        <v>961</v>
      </c>
      <c r="J13" s="5">
        <v>150</v>
      </c>
    </row>
    <row r="14" spans="1:10" x14ac:dyDescent="0.25">
      <c r="A14" s="25">
        <v>43742</v>
      </c>
      <c r="B14" s="69" t="s">
        <v>1015</v>
      </c>
      <c r="C14" s="69" t="s">
        <v>2675</v>
      </c>
      <c r="D14" s="26">
        <v>3000</v>
      </c>
      <c r="E14" s="26"/>
      <c r="F14" s="69" t="s">
        <v>6600</v>
      </c>
      <c r="I14" s="4" t="s">
        <v>6092</v>
      </c>
      <c r="J14" s="5">
        <v>185</v>
      </c>
    </row>
    <row r="15" spans="1:10" x14ac:dyDescent="0.25">
      <c r="A15" s="25">
        <v>43753</v>
      </c>
      <c r="B15" s="69" t="s">
        <v>1015</v>
      </c>
      <c r="C15" s="69" t="s">
        <v>1382</v>
      </c>
      <c r="D15" s="26">
        <v>10000</v>
      </c>
      <c r="E15" s="26"/>
      <c r="F15" s="69" t="s">
        <v>6600</v>
      </c>
      <c r="I15" s="6" t="s">
        <v>961</v>
      </c>
      <c r="J15" s="5">
        <v>185</v>
      </c>
    </row>
    <row r="16" spans="1:10" x14ac:dyDescent="0.25">
      <c r="A16" s="25">
        <v>43753</v>
      </c>
      <c r="B16" s="69" t="s">
        <v>1015</v>
      </c>
      <c r="C16" s="69" t="s">
        <v>1382</v>
      </c>
      <c r="D16" s="26">
        <v>2000</v>
      </c>
      <c r="E16" s="26"/>
      <c r="F16" s="69" t="s">
        <v>6600</v>
      </c>
      <c r="I16" s="4" t="s">
        <v>6600</v>
      </c>
      <c r="J16" s="5">
        <v>34660</v>
      </c>
    </row>
    <row r="17" spans="1:10" x14ac:dyDescent="0.25">
      <c r="A17" s="25">
        <v>43755</v>
      </c>
      <c r="B17" s="69" t="s">
        <v>1015</v>
      </c>
      <c r="C17" s="69" t="s">
        <v>1419</v>
      </c>
      <c r="D17" s="26">
        <v>2000</v>
      </c>
      <c r="E17" s="26"/>
      <c r="F17" s="69" t="s">
        <v>6600</v>
      </c>
      <c r="I17" s="6" t="s">
        <v>40</v>
      </c>
      <c r="J17" s="5">
        <v>560</v>
      </c>
    </row>
    <row r="18" spans="1:10" x14ac:dyDescent="0.25">
      <c r="A18" s="25">
        <v>43717</v>
      </c>
      <c r="B18" s="69" t="s">
        <v>21</v>
      </c>
      <c r="C18" s="69" t="s">
        <v>40</v>
      </c>
      <c r="D18" s="26">
        <v>560</v>
      </c>
      <c r="E18" s="26"/>
      <c r="F18" s="69" t="s">
        <v>6600</v>
      </c>
      <c r="I18" s="6" t="s">
        <v>1419</v>
      </c>
      <c r="J18" s="5">
        <v>2000</v>
      </c>
    </row>
    <row r="19" spans="1:10" x14ac:dyDescent="0.25">
      <c r="A19" s="25">
        <v>43766</v>
      </c>
      <c r="B19" s="69" t="s">
        <v>1015</v>
      </c>
      <c r="C19" s="69" t="s">
        <v>1382</v>
      </c>
      <c r="D19" s="26">
        <v>6000</v>
      </c>
      <c r="E19" s="26"/>
      <c r="F19" s="69" t="s">
        <v>6600</v>
      </c>
      <c r="I19" s="6" t="s">
        <v>1382</v>
      </c>
      <c r="J19" s="5">
        <v>28000</v>
      </c>
    </row>
    <row r="20" spans="1:10" x14ac:dyDescent="0.25">
      <c r="A20" s="25">
        <v>43767</v>
      </c>
      <c r="B20" s="69" t="s">
        <v>1015</v>
      </c>
      <c r="C20" s="69" t="s">
        <v>452</v>
      </c>
      <c r="D20" s="26">
        <v>700</v>
      </c>
      <c r="E20" s="26"/>
      <c r="F20" s="69" t="s">
        <v>6600</v>
      </c>
      <c r="I20" s="6" t="s">
        <v>3164</v>
      </c>
      <c r="J20" s="5">
        <v>400</v>
      </c>
    </row>
    <row r="21" spans="1:10" x14ac:dyDescent="0.25">
      <c r="A21" s="25">
        <v>43728</v>
      </c>
      <c r="B21" s="69" t="s">
        <v>21</v>
      </c>
      <c r="C21" s="69" t="s">
        <v>961</v>
      </c>
      <c r="D21" s="26">
        <v>160</v>
      </c>
      <c r="E21" s="26"/>
      <c r="F21" s="69" t="s">
        <v>1421</v>
      </c>
      <c r="I21" s="6" t="s">
        <v>2675</v>
      </c>
      <c r="J21" s="5">
        <v>3000</v>
      </c>
    </row>
    <row r="22" spans="1:10" x14ac:dyDescent="0.25">
      <c r="A22" s="25">
        <v>43747</v>
      </c>
      <c r="B22" s="69" t="s">
        <v>1015</v>
      </c>
      <c r="C22" s="69" t="s">
        <v>961</v>
      </c>
      <c r="D22" s="26">
        <v>250</v>
      </c>
      <c r="E22" s="26"/>
      <c r="F22" s="69" t="s">
        <v>1631</v>
      </c>
      <c r="I22" s="6" t="s">
        <v>452</v>
      </c>
      <c r="J22" s="5">
        <v>700</v>
      </c>
    </row>
    <row r="23" spans="1:10" x14ac:dyDescent="0.25">
      <c r="A23" s="25">
        <v>43753</v>
      </c>
      <c r="B23" s="69" t="s">
        <v>1015</v>
      </c>
      <c r="C23" s="69" t="s">
        <v>40</v>
      </c>
      <c r="D23" s="26">
        <v>170</v>
      </c>
      <c r="E23" s="26"/>
      <c r="F23" s="69" t="s">
        <v>3513</v>
      </c>
      <c r="I23" s="4" t="s">
        <v>1421</v>
      </c>
      <c r="J23" s="5">
        <v>160</v>
      </c>
    </row>
    <row r="24" spans="1:10" x14ac:dyDescent="0.25">
      <c r="A24" s="25">
        <v>43753</v>
      </c>
      <c r="B24" s="69" t="s">
        <v>1015</v>
      </c>
      <c r="C24" s="69" t="s">
        <v>40</v>
      </c>
      <c r="D24" s="26">
        <v>80</v>
      </c>
      <c r="E24" s="26"/>
      <c r="F24" s="69" t="s">
        <v>3513</v>
      </c>
      <c r="I24" s="6" t="s">
        <v>961</v>
      </c>
      <c r="J24" s="5">
        <v>160</v>
      </c>
    </row>
    <row r="25" spans="1:10" x14ac:dyDescent="0.25">
      <c r="A25" s="25">
        <v>43738</v>
      </c>
      <c r="B25" s="69" t="s">
        <v>1015</v>
      </c>
      <c r="C25" s="69" t="s">
        <v>40</v>
      </c>
      <c r="D25" s="26">
        <v>1175</v>
      </c>
      <c r="E25" s="26"/>
      <c r="F25" s="69" t="s">
        <v>1557</v>
      </c>
      <c r="I25" s="4" t="s">
        <v>1631</v>
      </c>
      <c r="J25" s="5">
        <v>250</v>
      </c>
    </row>
    <row r="26" spans="1:10" x14ac:dyDescent="0.25">
      <c r="A26" s="25">
        <v>43767</v>
      </c>
      <c r="B26" s="69" t="s">
        <v>1015</v>
      </c>
      <c r="C26" s="69" t="s">
        <v>40</v>
      </c>
      <c r="D26" s="26">
        <v>160</v>
      </c>
      <c r="E26" s="26"/>
      <c r="F26" s="69" t="s">
        <v>1557</v>
      </c>
      <c r="I26" s="6" t="s">
        <v>961</v>
      </c>
      <c r="J26" s="5">
        <v>250</v>
      </c>
    </row>
    <row r="27" spans="1:10" x14ac:dyDescent="0.25">
      <c r="I27" s="4" t="s">
        <v>3513</v>
      </c>
      <c r="J27" s="5">
        <v>250</v>
      </c>
    </row>
    <row r="28" spans="1:10" x14ac:dyDescent="0.25">
      <c r="I28" s="6" t="s">
        <v>40</v>
      </c>
      <c r="J28" s="5">
        <v>250</v>
      </c>
    </row>
    <row r="29" spans="1:10" x14ac:dyDescent="0.25">
      <c r="I29" s="4" t="s">
        <v>1557</v>
      </c>
      <c r="J29" s="5">
        <v>1335</v>
      </c>
    </row>
    <row r="30" spans="1:10" x14ac:dyDescent="0.25">
      <c r="I30" s="6" t="s">
        <v>40</v>
      </c>
      <c r="J30" s="5">
        <v>1335</v>
      </c>
    </row>
    <row r="31" spans="1:10" x14ac:dyDescent="0.25">
      <c r="I31" s="4" t="s">
        <v>1629</v>
      </c>
      <c r="J31" s="5">
        <v>41245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5"/>
  <sheetViews>
    <sheetView workbookViewId="0">
      <selection activeCell="I3" sqref="I3:J6"/>
    </sheetView>
  </sheetViews>
  <sheetFormatPr defaultRowHeight="12.5" x14ac:dyDescent="0.25"/>
  <cols>
    <col min="9" max="9" width="19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43711</v>
      </c>
      <c r="B2" s="69" t="s">
        <v>21</v>
      </c>
      <c r="C2" s="69" t="s">
        <v>40</v>
      </c>
      <c r="D2" s="26">
        <v>630</v>
      </c>
      <c r="E2" s="26"/>
      <c r="F2" s="69" t="s">
        <v>5705</v>
      </c>
      <c r="I2" s="7" t="s">
        <v>1627</v>
      </c>
      <c r="J2" t="s">
        <v>1628</v>
      </c>
    </row>
    <row r="3" spans="1:10" x14ac:dyDescent="0.25">
      <c r="A3" s="25">
        <v>43691</v>
      </c>
      <c r="B3" s="69" t="s">
        <v>1015</v>
      </c>
      <c r="C3" s="69" t="s">
        <v>6545</v>
      </c>
      <c r="D3" s="26">
        <v>100</v>
      </c>
      <c r="E3" s="26"/>
      <c r="F3" s="69" t="s">
        <v>5705</v>
      </c>
      <c r="I3" s="4" t="s">
        <v>5705</v>
      </c>
      <c r="J3" s="5">
        <v>730</v>
      </c>
    </row>
    <row r="4" spans="1:10" x14ac:dyDescent="0.25">
      <c r="A4" s="25"/>
      <c r="B4" s="69"/>
      <c r="C4" s="69"/>
      <c r="D4" s="26"/>
      <c r="E4" s="26"/>
      <c r="F4" s="69"/>
      <c r="I4" s="6" t="s">
        <v>6545</v>
      </c>
      <c r="J4" s="5">
        <v>100</v>
      </c>
    </row>
    <row r="5" spans="1:10" x14ac:dyDescent="0.25">
      <c r="A5" s="25"/>
      <c r="B5" s="69"/>
      <c r="C5" s="69"/>
      <c r="D5" s="26"/>
      <c r="E5" s="26"/>
      <c r="F5" s="69"/>
      <c r="I5" s="6" t="s">
        <v>40</v>
      </c>
      <c r="J5" s="5">
        <v>630</v>
      </c>
    </row>
    <row r="6" spans="1:10" x14ac:dyDescent="0.25">
      <c r="A6" s="25"/>
      <c r="B6" s="69"/>
      <c r="C6" s="69"/>
      <c r="D6" s="26"/>
      <c r="E6" s="26"/>
      <c r="F6" s="69"/>
      <c r="I6" s="4" t="s">
        <v>1629</v>
      </c>
      <c r="J6" s="5">
        <v>730</v>
      </c>
    </row>
    <row r="7" spans="1:10" x14ac:dyDescent="0.25">
      <c r="A7" s="25"/>
      <c r="B7" s="69"/>
      <c r="C7" s="69"/>
      <c r="D7" s="26"/>
      <c r="E7" s="26"/>
      <c r="F7" s="69"/>
    </row>
    <row r="8" spans="1:10" x14ac:dyDescent="0.25">
      <c r="A8" s="25"/>
      <c r="B8" s="69"/>
      <c r="C8" s="69"/>
      <c r="D8" s="26"/>
      <c r="E8" s="26"/>
      <c r="F8" s="69"/>
    </row>
    <row r="9" spans="1:10" x14ac:dyDescent="0.25">
      <c r="A9" s="25"/>
      <c r="B9" s="69"/>
      <c r="C9" s="69"/>
      <c r="D9" s="26"/>
      <c r="E9" s="26"/>
      <c r="F9" s="69"/>
    </row>
    <row r="10" spans="1:10" x14ac:dyDescent="0.25">
      <c r="A10" s="25"/>
      <c r="B10" s="69"/>
      <c r="C10" s="69"/>
      <c r="D10" s="26"/>
      <c r="E10" s="26"/>
      <c r="F10" s="69"/>
    </row>
    <row r="11" spans="1:10" x14ac:dyDescent="0.25">
      <c r="A11" s="25"/>
      <c r="B11" s="69"/>
      <c r="C11" s="69"/>
      <c r="D11" s="26"/>
      <c r="E11" s="26"/>
      <c r="F11" s="69"/>
    </row>
    <row r="12" spans="1:10" x14ac:dyDescent="0.25">
      <c r="A12" s="25"/>
      <c r="B12" s="69"/>
      <c r="C12" s="69"/>
      <c r="D12" s="26"/>
      <c r="E12" s="26"/>
      <c r="F12" s="69"/>
    </row>
    <row r="13" spans="1:10" x14ac:dyDescent="0.25">
      <c r="A13" s="25"/>
      <c r="B13" s="69"/>
      <c r="C13" s="69"/>
      <c r="D13" s="26"/>
      <c r="E13" s="26"/>
      <c r="F13" s="69"/>
    </row>
    <row r="14" spans="1:10" x14ac:dyDescent="0.25">
      <c r="A14" s="25"/>
      <c r="B14" s="69"/>
      <c r="C14" s="69"/>
      <c r="D14" s="26"/>
      <c r="E14" s="26"/>
      <c r="F14" s="69"/>
    </row>
    <row r="15" spans="1:10" x14ac:dyDescent="0.25">
      <c r="A15" s="25"/>
      <c r="B15" s="69"/>
      <c r="C15" s="69"/>
      <c r="D15" s="26"/>
      <c r="E15" s="26"/>
      <c r="F15" s="69"/>
    </row>
    <row r="16" spans="1:10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x14ac:dyDescent="0.25">
      <c r="A19" s="25"/>
      <c r="B19" s="69"/>
      <c r="C19" s="69"/>
      <c r="D19" s="26"/>
      <c r="E19" s="26"/>
      <c r="F19" s="69"/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70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  <row r="72" spans="1:6" x14ac:dyDescent="0.25">
      <c r="A72" s="25"/>
      <c r="B72" s="69"/>
      <c r="C72" s="69"/>
      <c r="D72" s="26"/>
      <c r="E72" s="26"/>
      <c r="F72" s="69"/>
    </row>
    <row r="73" spans="1:6" x14ac:dyDescent="0.25">
      <c r="A73" s="25"/>
      <c r="B73" s="69"/>
      <c r="C73" s="69"/>
      <c r="D73" s="26"/>
      <c r="E73" s="26"/>
      <c r="F73" s="69"/>
    </row>
    <row r="74" spans="1:6" x14ac:dyDescent="0.25">
      <c r="A74" s="25"/>
      <c r="B74" s="69"/>
      <c r="C74" s="69"/>
      <c r="D74" s="26"/>
      <c r="E74" s="26"/>
      <c r="F74" s="69"/>
    </row>
    <row r="75" spans="1:6" x14ac:dyDescent="0.25">
      <c r="A75" s="25"/>
      <c r="B75" s="69"/>
      <c r="C75" s="69"/>
      <c r="D75" s="26"/>
      <c r="E75" s="26"/>
      <c r="F75" s="69"/>
    </row>
  </sheetData>
  <sortState xmlns:xlrd2="http://schemas.microsoft.com/office/spreadsheetml/2017/richdata2" ref="A2:F66">
    <sortCondition ref="F6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4"/>
  <sheetViews>
    <sheetView workbookViewId="0">
      <selection activeCell="F32" sqref="F32"/>
    </sheetView>
  </sheetViews>
  <sheetFormatPr defaultRowHeight="12.5" x14ac:dyDescent="0.25"/>
  <cols>
    <col min="9" max="9" width="20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43703</v>
      </c>
      <c r="B2" s="69" t="s">
        <v>1015</v>
      </c>
      <c r="C2" s="69" t="s">
        <v>40</v>
      </c>
      <c r="D2" s="26">
        <v>300</v>
      </c>
      <c r="E2" s="26"/>
      <c r="F2" s="69" t="s">
        <v>3057</v>
      </c>
      <c r="I2" s="7" t="s">
        <v>1627</v>
      </c>
      <c r="J2" t="s">
        <v>1628</v>
      </c>
    </row>
    <row r="3" spans="1:10" x14ac:dyDescent="0.25">
      <c r="A3" s="25">
        <v>43711</v>
      </c>
      <c r="B3" s="69" t="s">
        <v>21</v>
      </c>
      <c r="C3" s="69" t="s">
        <v>40</v>
      </c>
      <c r="D3" s="26">
        <v>150</v>
      </c>
      <c r="E3" s="26"/>
      <c r="F3" s="69" t="s">
        <v>3879</v>
      </c>
      <c r="I3" s="4" t="s">
        <v>3057</v>
      </c>
      <c r="J3" s="5">
        <v>300</v>
      </c>
    </row>
    <row r="4" spans="1:10" x14ac:dyDescent="0.25">
      <c r="A4" s="25">
        <v>43682</v>
      </c>
      <c r="B4" s="69" t="s">
        <v>1015</v>
      </c>
      <c r="C4" s="69" t="s">
        <v>40</v>
      </c>
      <c r="D4" s="26">
        <v>280</v>
      </c>
      <c r="E4" s="26"/>
      <c r="F4" s="69" t="s">
        <v>3879</v>
      </c>
      <c r="I4" s="6" t="s">
        <v>40</v>
      </c>
      <c r="J4" s="5">
        <v>300</v>
      </c>
    </row>
    <row r="5" spans="1:10" x14ac:dyDescent="0.25">
      <c r="A5" s="25">
        <v>43689</v>
      </c>
      <c r="B5" s="69" t="s">
        <v>1015</v>
      </c>
      <c r="C5" s="69" t="s">
        <v>40</v>
      </c>
      <c r="D5" s="26">
        <v>280</v>
      </c>
      <c r="E5" s="26"/>
      <c r="F5" s="69" t="s">
        <v>3879</v>
      </c>
      <c r="I5" s="4" t="s">
        <v>3879</v>
      </c>
      <c r="J5" s="5">
        <v>710</v>
      </c>
    </row>
    <row r="6" spans="1:10" x14ac:dyDescent="0.25">
      <c r="A6" s="25">
        <v>43679</v>
      </c>
      <c r="B6" s="69" t="s">
        <v>1015</v>
      </c>
      <c r="C6" s="69" t="s">
        <v>2675</v>
      </c>
      <c r="D6" s="26">
        <v>250</v>
      </c>
      <c r="E6" s="26"/>
      <c r="F6" s="69" t="s">
        <v>68</v>
      </c>
      <c r="I6" s="6" t="s">
        <v>40</v>
      </c>
      <c r="J6" s="5">
        <v>710</v>
      </c>
    </row>
    <row r="7" spans="1:10" x14ac:dyDescent="0.25">
      <c r="A7" s="25">
        <v>43703</v>
      </c>
      <c r="B7" s="69" t="s">
        <v>1015</v>
      </c>
      <c r="C7" s="69" t="s">
        <v>40</v>
      </c>
      <c r="D7" s="26">
        <v>300</v>
      </c>
      <c r="E7" s="26"/>
      <c r="F7" s="69" t="s">
        <v>68</v>
      </c>
      <c r="I7" s="4" t="s">
        <v>68</v>
      </c>
      <c r="J7" s="5">
        <v>550</v>
      </c>
    </row>
    <row r="8" spans="1:10" x14ac:dyDescent="0.25">
      <c r="A8" s="25">
        <v>43682</v>
      </c>
      <c r="B8" s="69" t="s">
        <v>1015</v>
      </c>
      <c r="C8" s="69" t="s">
        <v>40</v>
      </c>
      <c r="D8" s="26">
        <v>435</v>
      </c>
      <c r="E8" s="26"/>
      <c r="F8" s="69" t="s">
        <v>286</v>
      </c>
      <c r="I8" s="6" t="s">
        <v>40</v>
      </c>
      <c r="J8" s="5">
        <v>300</v>
      </c>
    </row>
    <row r="9" spans="1:10" x14ac:dyDescent="0.25">
      <c r="A9" s="25">
        <v>43689</v>
      </c>
      <c r="B9" s="69" t="s">
        <v>1015</v>
      </c>
      <c r="C9" s="69" t="s">
        <v>40</v>
      </c>
      <c r="D9" s="26">
        <v>560</v>
      </c>
      <c r="E9" s="26"/>
      <c r="F9" s="69" t="s">
        <v>287</v>
      </c>
      <c r="I9" s="6" t="s">
        <v>2675</v>
      </c>
      <c r="J9" s="5">
        <v>250</v>
      </c>
    </row>
    <row r="10" spans="1:10" x14ac:dyDescent="0.25">
      <c r="I10" s="4" t="s">
        <v>286</v>
      </c>
      <c r="J10" s="5">
        <v>435</v>
      </c>
    </row>
    <row r="11" spans="1:10" x14ac:dyDescent="0.25">
      <c r="I11" s="6" t="s">
        <v>40</v>
      </c>
      <c r="J11" s="5">
        <v>435</v>
      </c>
    </row>
    <row r="12" spans="1:10" x14ac:dyDescent="0.25">
      <c r="I12" s="4" t="s">
        <v>287</v>
      </c>
      <c r="J12" s="5">
        <v>560</v>
      </c>
    </row>
    <row r="13" spans="1:10" x14ac:dyDescent="0.25">
      <c r="I13" s="6" t="s">
        <v>40</v>
      </c>
      <c r="J13" s="5">
        <v>560</v>
      </c>
    </row>
    <row r="14" spans="1:10" x14ac:dyDescent="0.25">
      <c r="I14" s="4" t="s">
        <v>1629</v>
      </c>
      <c r="J14" s="5">
        <v>2555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78"/>
  <sheetViews>
    <sheetView workbookViewId="0">
      <selection activeCell="I3" sqref="I3:J5"/>
    </sheetView>
  </sheetViews>
  <sheetFormatPr defaultRowHeight="12.5" x14ac:dyDescent="0.25"/>
  <cols>
    <col min="9" max="9" width="14.453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ht="14.5" x14ac:dyDescent="0.35">
      <c r="A2" s="25">
        <v>43661</v>
      </c>
      <c r="B2" s="72" t="s">
        <v>1015</v>
      </c>
      <c r="C2" s="72" t="s">
        <v>6545</v>
      </c>
      <c r="D2" s="26">
        <v>250</v>
      </c>
      <c r="E2" s="26"/>
      <c r="F2" s="72" t="s">
        <v>5705</v>
      </c>
      <c r="I2" s="7" t="s">
        <v>1627</v>
      </c>
      <c r="J2" t="s">
        <v>1628</v>
      </c>
    </row>
    <row r="3" spans="1:10" x14ac:dyDescent="0.25">
      <c r="A3" s="25"/>
      <c r="B3" s="69"/>
      <c r="C3" s="69"/>
      <c r="D3" s="26"/>
      <c r="E3" s="26"/>
      <c r="F3" s="69"/>
      <c r="I3" s="4" t="s">
        <v>5705</v>
      </c>
      <c r="J3" s="5">
        <v>250</v>
      </c>
    </row>
    <row r="4" spans="1:10" x14ac:dyDescent="0.25">
      <c r="I4" s="6" t="s">
        <v>6545</v>
      </c>
      <c r="J4" s="5">
        <v>250</v>
      </c>
    </row>
    <row r="5" spans="1:10" ht="14.5" x14ac:dyDescent="0.35">
      <c r="A5" s="25"/>
      <c r="B5" s="72"/>
      <c r="C5" s="72"/>
      <c r="D5" s="26"/>
      <c r="E5" s="26"/>
      <c r="F5" s="72"/>
      <c r="I5" s="4" t="s">
        <v>1629</v>
      </c>
      <c r="J5" s="5">
        <v>250</v>
      </c>
    </row>
    <row r="6" spans="1:10" ht="14.5" x14ac:dyDescent="0.35">
      <c r="A6" s="25"/>
      <c r="B6" s="72"/>
      <c r="C6" s="72"/>
      <c r="D6" s="26"/>
      <c r="E6" s="26"/>
      <c r="F6" s="72"/>
    </row>
    <row r="7" spans="1:10" ht="14.5" x14ac:dyDescent="0.35">
      <c r="A7" s="25"/>
      <c r="B7" s="72"/>
      <c r="C7" s="72"/>
      <c r="D7" s="26"/>
      <c r="E7" s="26"/>
      <c r="F7" s="72"/>
    </row>
    <row r="8" spans="1:10" ht="14.5" x14ac:dyDescent="0.35">
      <c r="A8" s="25"/>
      <c r="B8" s="72"/>
      <c r="C8" s="72"/>
      <c r="D8" s="26"/>
      <c r="E8" s="26"/>
      <c r="F8" s="72"/>
    </row>
    <row r="9" spans="1:10" ht="14.5" x14ac:dyDescent="0.35">
      <c r="A9" s="25"/>
      <c r="B9" s="72"/>
      <c r="C9" s="72"/>
      <c r="D9" s="26"/>
      <c r="E9" s="26"/>
      <c r="F9" s="72"/>
    </row>
    <row r="10" spans="1:10" x14ac:dyDescent="0.25">
      <c r="A10" s="25"/>
      <c r="B10" s="69"/>
      <c r="C10" s="69"/>
      <c r="D10" s="26"/>
      <c r="E10" s="26"/>
      <c r="F10" s="69"/>
    </row>
    <row r="11" spans="1:10" x14ac:dyDescent="0.25">
      <c r="A11" s="25"/>
      <c r="B11" s="69"/>
      <c r="C11" s="69"/>
      <c r="D11" s="26"/>
      <c r="E11" s="26"/>
      <c r="F11" s="69"/>
    </row>
    <row r="12" spans="1:10" ht="14.5" x14ac:dyDescent="0.35">
      <c r="A12" s="25"/>
      <c r="B12" s="72"/>
      <c r="C12" s="72"/>
      <c r="D12" s="26"/>
      <c r="E12" s="26"/>
      <c r="F12" s="72"/>
    </row>
    <row r="13" spans="1:10" ht="14.5" x14ac:dyDescent="0.35">
      <c r="A13" s="25"/>
      <c r="B13" s="72"/>
      <c r="C13" s="72"/>
      <c r="D13" s="26"/>
      <c r="E13" s="26"/>
      <c r="F13" s="72"/>
    </row>
    <row r="14" spans="1:10" ht="14.5" x14ac:dyDescent="0.35">
      <c r="A14" s="25"/>
      <c r="B14" s="72"/>
      <c r="C14" s="72"/>
      <c r="D14" s="26"/>
      <c r="E14" s="26"/>
      <c r="F14" s="72"/>
    </row>
    <row r="15" spans="1:10" ht="14.5" x14ac:dyDescent="0.35">
      <c r="A15" s="25"/>
      <c r="B15" s="72"/>
      <c r="C15" s="72"/>
      <c r="D15" s="26"/>
      <c r="E15" s="26"/>
      <c r="F15" s="72"/>
    </row>
    <row r="16" spans="1:10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ht="14.5" x14ac:dyDescent="0.35">
      <c r="A19" s="25"/>
      <c r="B19" s="72"/>
      <c r="C19" s="72"/>
      <c r="D19" s="26"/>
      <c r="E19" s="26"/>
      <c r="F19" s="72"/>
    </row>
    <row r="20" spans="1:6" ht="14.5" x14ac:dyDescent="0.35">
      <c r="A20" s="25"/>
      <c r="B20" s="72"/>
      <c r="C20" s="72"/>
      <c r="D20" s="26"/>
      <c r="E20" s="26"/>
      <c r="F20" s="72"/>
    </row>
    <row r="21" spans="1:6" x14ac:dyDescent="0.25">
      <c r="A21" s="25"/>
      <c r="B21" s="69"/>
      <c r="C21" s="69"/>
      <c r="D21" s="26"/>
      <c r="E21" s="26"/>
      <c r="F21" s="69"/>
    </row>
    <row r="22" spans="1:6" ht="14.5" x14ac:dyDescent="0.35">
      <c r="A22" s="25"/>
      <c r="B22" s="72"/>
      <c r="C22" s="72"/>
      <c r="D22" s="26"/>
      <c r="E22" s="26"/>
      <c r="F22" s="72"/>
    </row>
    <row r="23" spans="1:6" ht="14.5" x14ac:dyDescent="0.35">
      <c r="A23" s="25"/>
      <c r="B23" s="72"/>
      <c r="C23" s="72"/>
      <c r="D23" s="26"/>
      <c r="E23" s="26"/>
      <c r="F23" s="72"/>
    </row>
    <row r="24" spans="1:6" ht="14.5" x14ac:dyDescent="0.35">
      <c r="A24" s="25"/>
      <c r="B24" s="72"/>
      <c r="C24" s="72"/>
      <c r="D24" s="26"/>
      <c r="E24" s="26"/>
      <c r="F24" s="72"/>
    </row>
    <row r="25" spans="1:6" x14ac:dyDescent="0.25">
      <c r="A25" s="25"/>
      <c r="B25" s="69"/>
      <c r="C25" s="69"/>
      <c r="D25" s="26"/>
      <c r="E25" s="26"/>
      <c r="F25" s="69"/>
    </row>
    <row r="26" spans="1:6" ht="14.5" x14ac:dyDescent="0.35">
      <c r="A26" s="25"/>
      <c r="B26" s="72"/>
      <c r="C26" s="72"/>
      <c r="D26" s="26"/>
      <c r="E26" s="26"/>
      <c r="F26" s="72"/>
    </row>
    <row r="27" spans="1:6" ht="14.5" x14ac:dyDescent="0.35">
      <c r="A27" s="25"/>
      <c r="B27" s="72"/>
      <c r="C27" s="72"/>
      <c r="D27" s="26"/>
      <c r="E27" s="26"/>
      <c r="F27" s="72"/>
    </row>
    <row r="28" spans="1:6" ht="14.5" x14ac:dyDescent="0.35">
      <c r="A28" s="25"/>
      <c r="B28" s="72"/>
      <c r="C28" s="72"/>
      <c r="D28" s="26"/>
      <c r="E28" s="26"/>
      <c r="F28" s="72"/>
    </row>
    <row r="29" spans="1:6" ht="14.5" x14ac:dyDescent="0.35">
      <c r="A29" s="25"/>
      <c r="B29" s="72"/>
      <c r="C29" s="72"/>
      <c r="D29" s="26"/>
      <c r="E29" s="26"/>
      <c r="F29" s="72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ht="14.5" x14ac:dyDescent="0.35">
      <c r="A34" s="25"/>
      <c r="B34" s="72"/>
      <c r="C34" s="72"/>
      <c r="D34" s="26"/>
      <c r="E34" s="26"/>
      <c r="F34" s="72"/>
    </row>
    <row r="35" spans="1:6" ht="14.5" x14ac:dyDescent="0.35">
      <c r="A35" s="25"/>
      <c r="B35" s="72"/>
      <c r="C35" s="72"/>
      <c r="D35" s="26"/>
      <c r="E35" s="26"/>
      <c r="F35" s="72"/>
    </row>
    <row r="36" spans="1:6" ht="14.5" x14ac:dyDescent="0.35">
      <c r="A36" s="25"/>
      <c r="B36" s="72"/>
      <c r="C36" s="72"/>
      <c r="D36" s="26"/>
      <c r="E36" s="26"/>
      <c r="F36" s="72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ht="14.5" x14ac:dyDescent="0.35">
      <c r="A41" s="25"/>
      <c r="B41" s="72"/>
      <c r="C41" s="72"/>
      <c r="D41" s="26"/>
      <c r="E41" s="26"/>
      <c r="F41" s="72"/>
    </row>
    <row r="42" spans="1:6" ht="14.5" x14ac:dyDescent="0.35">
      <c r="A42" s="25"/>
      <c r="B42" s="72"/>
      <c r="C42" s="72"/>
      <c r="D42" s="26"/>
      <c r="E42" s="26"/>
      <c r="F42" s="72"/>
    </row>
    <row r="43" spans="1:6" ht="14.5" x14ac:dyDescent="0.35">
      <c r="A43" s="25"/>
      <c r="B43" s="72"/>
      <c r="C43" s="72"/>
      <c r="D43" s="26"/>
      <c r="E43" s="26"/>
      <c r="F43" s="72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ht="14.5" x14ac:dyDescent="0.35">
      <c r="A51" s="25"/>
      <c r="B51" s="72"/>
      <c r="C51" s="72"/>
      <c r="D51" s="26"/>
      <c r="E51" s="26"/>
      <c r="F51" s="72"/>
    </row>
    <row r="52" spans="1:6" ht="14.5" x14ac:dyDescent="0.35">
      <c r="A52" s="25"/>
      <c r="B52" s="72"/>
      <c r="C52" s="72"/>
      <c r="D52" s="26"/>
      <c r="E52" s="26"/>
      <c r="F52" s="72"/>
    </row>
    <row r="53" spans="1:6" x14ac:dyDescent="0.25">
      <c r="A53" s="25"/>
      <c r="B53" s="69"/>
      <c r="C53" s="69"/>
      <c r="D53" s="26"/>
      <c r="E53" s="26"/>
      <c r="F53" s="69"/>
    </row>
    <row r="54" spans="1:6" ht="14.5" x14ac:dyDescent="0.35">
      <c r="A54" s="25"/>
      <c r="B54" s="72"/>
      <c r="C54" s="72"/>
      <c r="D54" s="26"/>
      <c r="E54" s="26"/>
      <c r="F54" s="72"/>
    </row>
    <row r="55" spans="1:6" ht="14.5" x14ac:dyDescent="0.35">
      <c r="A55" s="25"/>
      <c r="B55" s="72"/>
      <c r="C55" s="72"/>
      <c r="D55" s="26"/>
      <c r="E55" s="26"/>
      <c r="F55" s="72"/>
    </row>
    <row r="56" spans="1:6" ht="14.5" x14ac:dyDescent="0.35">
      <c r="A56" s="25"/>
      <c r="B56" s="72"/>
      <c r="C56" s="72"/>
      <c r="D56" s="26"/>
      <c r="E56" s="26"/>
      <c r="F56" s="72"/>
    </row>
    <row r="57" spans="1:6" ht="14.5" x14ac:dyDescent="0.35">
      <c r="A57" s="25"/>
      <c r="B57" s="72"/>
      <c r="C57" s="72"/>
      <c r="D57" s="26"/>
      <c r="E57" s="26"/>
      <c r="F57" s="72"/>
    </row>
    <row r="58" spans="1:6" ht="14.5" x14ac:dyDescent="0.35">
      <c r="A58" s="25"/>
      <c r="B58" s="72"/>
      <c r="C58" s="72"/>
      <c r="D58" s="26"/>
      <c r="E58" s="26"/>
      <c r="F58" s="72"/>
    </row>
    <row r="59" spans="1:6" ht="14.5" x14ac:dyDescent="0.35">
      <c r="A59" s="25"/>
      <c r="B59" s="72"/>
      <c r="C59" s="72"/>
      <c r="D59" s="26"/>
      <c r="E59" s="26"/>
      <c r="F59" s="72"/>
    </row>
    <row r="60" spans="1:6" ht="14.5" x14ac:dyDescent="0.35">
      <c r="A60" s="25"/>
      <c r="B60" s="72"/>
      <c r="C60" s="72"/>
      <c r="D60" s="26"/>
      <c r="E60" s="26"/>
      <c r="F60" s="72"/>
    </row>
    <row r="61" spans="1:6" ht="14.5" x14ac:dyDescent="0.35">
      <c r="A61" s="25"/>
      <c r="B61" s="72"/>
      <c r="C61" s="72"/>
      <c r="D61" s="26"/>
      <c r="E61" s="26"/>
      <c r="F61" s="72"/>
    </row>
    <row r="62" spans="1:6" ht="14.5" x14ac:dyDescent="0.35">
      <c r="A62" s="25"/>
      <c r="B62" s="72"/>
      <c r="C62" s="72"/>
      <c r="D62" s="26"/>
      <c r="E62" s="26"/>
      <c r="F62" s="72"/>
    </row>
    <row r="63" spans="1:6" ht="14.5" x14ac:dyDescent="0.35">
      <c r="A63" s="25"/>
      <c r="B63" s="72"/>
      <c r="C63" s="72"/>
      <c r="D63" s="26"/>
      <c r="E63" s="26"/>
      <c r="F63" s="72"/>
    </row>
    <row r="64" spans="1:6" ht="14.5" x14ac:dyDescent="0.35">
      <c r="A64" s="25"/>
      <c r="B64" s="72"/>
      <c r="C64" s="72"/>
      <c r="D64" s="26"/>
      <c r="E64" s="26"/>
      <c r="F64" s="72"/>
    </row>
    <row r="65" spans="1:6" ht="14.5" x14ac:dyDescent="0.35">
      <c r="A65" s="25"/>
      <c r="B65" s="72"/>
      <c r="C65" s="72"/>
      <c r="D65" s="26"/>
      <c r="E65" s="26"/>
      <c r="F65" s="72"/>
    </row>
    <row r="66" spans="1:6" ht="14.5" x14ac:dyDescent="0.35">
      <c r="A66" s="25"/>
      <c r="B66" s="72"/>
      <c r="C66" s="72"/>
      <c r="D66" s="26"/>
      <c r="E66" s="26"/>
      <c r="F66" s="72"/>
    </row>
    <row r="67" spans="1:6" ht="14.5" x14ac:dyDescent="0.35">
      <c r="A67" s="25"/>
      <c r="B67" s="72"/>
      <c r="C67" s="72"/>
      <c r="D67" s="26"/>
      <c r="E67" s="26"/>
      <c r="F67" s="72"/>
    </row>
    <row r="68" spans="1:6" ht="14.5" x14ac:dyDescent="0.35">
      <c r="A68" s="25"/>
      <c r="B68" s="72"/>
      <c r="C68" s="72"/>
      <c r="D68" s="26"/>
      <c r="E68" s="26"/>
      <c r="F68" s="72"/>
    </row>
    <row r="69" spans="1:6" ht="14.5" x14ac:dyDescent="0.35">
      <c r="A69" s="25"/>
      <c r="B69" s="72"/>
      <c r="C69" s="72"/>
      <c r="D69" s="26"/>
      <c r="E69" s="26"/>
      <c r="F69" s="72"/>
    </row>
    <row r="70" spans="1:6" ht="14.5" x14ac:dyDescent="0.35">
      <c r="A70" s="25"/>
      <c r="B70" s="72"/>
      <c r="C70" s="72"/>
      <c r="D70" s="26"/>
      <c r="E70" s="26"/>
      <c r="F70" s="72"/>
    </row>
    <row r="71" spans="1:6" ht="14.5" x14ac:dyDescent="0.35">
      <c r="A71" s="25"/>
      <c r="B71" s="72"/>
      <c r="C71" s="72"/>
      <c r="D71" s="26"/>
      <c r="E71" s="26"/>
      <c r="F71" s="72"/>
    </row>
    <row r="72" spans="1:6" ht="14.5" x14ac:dyDescent="0.35">
      <c r="A72" s="25"/>
      <c r="B72" s="72"/>
      <c r="C72" s="72"/>
      <c r="D72" s="26"/>
      <c r="E72" s="26"/>
      <c r="F72" s="72"/>
    </row>
    <row r="73" spans="1:6" ht="14.5" x14ac:dyDescent="0.35">
      <c r="A73" s="25"/>
      <c r="B73" s="72"/>
      <c r="C73" s="72"/>
      <c r="D73" s="26"/>
      <c r="E73" s="26"/>
      <c r="F73" s="72"/>
    </row>
    <row r="74" spans="1:6" x14ac:dyDescent="0.25">
      <c r="A74" s="25"/>
      <c r="B74" s="69"/>
      <c r="C74" s="69"/>
      <c r="D74" s="26"/>
      <c r="F74" s="69"/>
    </row>
    <row r="75" spans="1:6" x14ac:dyDescent="0.25">
      <c r="A75" s="25"/>
      <c r="B75" s="69"/>
      <c r="C75" s="69"/>
      <c r="D75" s="26"/>
      <c r="F75" s="69"/>
    </row>
    <row r="76" spans="1:6" x14ac:dyDescent="0.25">
      <c r="A76" s="25"/>
      <c r="B76" s="69"/>
      <c r="C76" s="69"/>
      <c r="D76" s="26"/>
      <c r="F76" s="69"/>
    </row>
    <row r="77" spans="1:6" x14ac:dyDescent="0.25">
      <c r="A77" s="25"/>
      <c r="B77" s="69"/>
      <c r="C77" s="69"/>
      <c r="D77" s="26"/>
      <c r="E77" s="26"/>
      <c r="F77" s="69"/>
    </row>
    <row r="78" spans="1:6" x14ac:dyDescent="0.25">
      <c r="A78" s="25"/>
      <c r="B78" s="69"/>
      <c r="C78" s="69"/>
      <c r="D78" s="26"/>
      <c r="E78" s="26"/>
      <c r="F78" s="69"/>
    </row>
  </sheetData>
  <sortState xmlns:xlrd2="http://schemas.microsoft.com/office/spreadsheetml/2017/richdata2" ref="A2:F54">
    <sortCondition ref="F54"/>
  </sortSt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2"/>
  <sheetViews>
    <sheetView workbookViewId="0">
      <selection activeCell="I3" sqref="I3:J12"/>
    </sheetView>
  </sheetViews>
  <sheetFormatPr defaultRowHeight="12.5" x14ac:dyDescent="0.25"/>
  <cols>
    <col min="9" max="9" width="20.453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ht="14.5" x14ac:dyDescent="0.35">
      <c r="A2" s="25">
        <v>43661</v>
      </c>
      <c r="B2" s="72" t="s">
        <v>1015</v>
      </c>
      <c r="C2" s="72" t="s">
        <v>40</v>
      </c>
      <c r="D2" s="26">
        <v>300</v>
      </c>
      <c r="E2" s="26"/>
      <c r="F2" s="72" t="s">
        <v>3057</v>
      </c>
      <c r="I2" s="7" t="s">
        <v>1627</v>
      </c>
      <c r="J2" t="s">
        <v>1628</v>
      </c>
    </row>
    <row r="3" spans="1:10" x14ac:dyDescent="0.25">
      <c r="A3" s="25">
        <v>43670</v>
      </c>
      <c r="B3" s="69" t="s">
        <v>1015</v>
      </c>
      <c r="C3" s="69" t="s">
        <v>2675</v>
      </c>
      <c r="D3" s="26">
        <v>400</v>
      </c>
      <c r="E3" s="26"/>
      <c r="F3" s="69" t="s">
        <v>3057</v>
      </c>
      <c r="I3" s="4" t="s">
        <v>3057</v>
      </c>
      <c r="J3" s="5">
        <v>700</v>
      </c>
    </row>
    <row r="4" spans="1:10" ht="14.5" x14ac:dyDescent="0.35">
      <c r="A4" s="25">
        <v>43665</v>
      </c>
      <c r="B4" s="72" t="s">
        <v>1015</v>
      </c>
      <c r="C4" s="72" t="s">
        <v>40</v>
      </c>
      <c r="D4" s="26">
        <v>650</v>
      </c>
      <c r="E4" s="26"/>
      <c r="F4" s="72" t="s">
        <v>1032</v>
      </c>
      <c r="I4" s="6" t="s">
        <v>40</v>
      </c>
      <c r="J4" s="5">
        <v>300</v>
      </c>
    </row>
    <row r="5" spans="1:10" ht="14.5" x14ac:dyDescent="0.35">
      <c r="A5" s="25">
        <v>43661</v>
      </c>
      <c r="B5" s="72" t="s">
        <v>1015</v>
      </c>
      <c r="C5" s="72" t="s">
        <v>40</v>
      </c>
      <c r="D5" s="26">
        <v>935</v>
      </c>
      <c r="E5" s="26"/>
      <c r="F5" s="72" t="s">
        <v>1421</v>
      </c>
      <c r="I5" s="6" t="s">
        <v>2675</v>
      </c>
      <c r="J5" s="5">
        <v>400</v>
      </c>
    </row>
    <row r="6" spans="1:10" ht="14.5" x14ac:dyDescent="0.35">
      <c r="A6" s="25">
        <v>43665</v>
      </c>
      <c r="B6" s="72" t="s">
        <v>1015</v>
      </c>
      <c r="C6" s="72" t="s">
        <v>40</v>
      </c>
      <c r="D6" s="26">
        <v>280</v>
      </c>
      <c r="E6" s="26"/>
      <c r="F6" s="72" t="s">
        <v>160</v>
      </c>
      <c r="I6" s="4" t="s">
        <v>1032</v>
      </c>
      <c r="J6" s="5">
        <v>650</v>
      </c>
    </row>
    <row r="7" spans="1:10" x14ac:dyDescent="0.25">
      <c r="I7" s="6" t="s">
        <v>40</v>
      </c>
      <c r="J7" s="5">
        <v>650</v>
      </c>
    </row>
    <row r="8" spans="1:10" x14ac:dyDescent="0.25">
      <c r="I8" s="4" t="s">
        <v>1421</v>
      </c>
      <c r="J8" s="5">
        <v>935</v>
      </c>
    </row>
    <row r="9" spans="1:10" x14ac:dyDescent="0.25">
      <c r="I9" s="6" t="s">
        <v>40</v>
      </c>
      <c r="J9" s="5">
        <v>935</v>
      </c>
    </row>
    <row r="10" spans="1:10" x14ac:dyDescent="0.25">
      <c r="I10" s="4" t="s">
        <v>160</v>
      </c>
      <c r="J10" s="5">
        <v>280</v>
      </c>
    </row>
    <row r="11" spans="1:10" x14ac:dyDescent="0.25">
      <c r="I11" s="6" t="s">
        <v>40</v>
      </c>
      <c r="J11" s="5">
        <v>280</v>
      </c>
    </row>
    <row r="12" spans="1:10" x14ac:dyDescent="0.25">
      <c r="I12" s="4" t="s">
        <v>1629</v>
      </c>
      <c r="J12" s="5">
        <v>2565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13"/>
  <sheetViews>
    <sheetView workbookViewId="0">
      <selection activeCell="I3" sqref="I3:J7"/>
    </sheetView>
  </sheetViews>
  <sheetFormatPr defaultRowHeight="12.5" x14ac:dyDescent="0.25"/>
  <cols>
    <col min="9" max="9" width="15.54296875" bestFit="1" customWidth="1"/>
    <col min="10" max="10" width="13.453125" bestFit="1" customWidth="1"/>
    <col min="11" max="12" width="11.363281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6162</v>
      </c>
      <c r="E1" t="s">
        <v>227</v>
      </c>
      <c r="F1" t="s">
        <v>5</v>
      </c>
    </row>
    <row r="2" spans="1:10" x14ac:dyDescent="0.25">
      <c r="A2" s="25">
        <v>43623</v>
      </c>
      <c r="B2" s="69" t="s">
        <v>21</v>
      </c>
      <c r="C2" s="69" t="s">
        <v>4808</v>
      </c>
      <c r="D2" s="26">
        <v>1400</v>
      </c>
      <c r="E2" s="26"/>
      <c r="F2" s="69" t="s">
        <v>5705</v>
      </c>
      <c r="I2" s="7" t="s">
        <v>1627</v>
      </c>
      <c r="J2" t="s">
        <v>6163</v>
      </c>
    </row>
    <row r="3" spans="1:10" x14ac:dyDescent="0.25">
      <c r="A3" s="25">
        <v>43623</v>
      </c>
      <c r="B3" s="69" t="s">
        <v>21</v>
      </c>
      <c r="C3" s="69" t="s">
        <v>4808</v>
      </c>
      <c r="D3" s="26">
        <v>760</v>
      </c>
      <c r="E3" s="26"/>
      <c r="F3" s="69" t="s">
        <v>5871</v>
      </c>
      <c r="I3" s="4" t="s">
        <v>5705</v>
      </c>
      <c r="J3" s="5">
        <v>1400</v>
      </c>
    </row>
    <row r="4" spans="1:10" x14ac:dyDescent="0.25">
      <c r="A4" s="25"/>
      <c r="B4" s="69"/>
      <c r="C4" s="69"/>
      <c r="D4" s="26"/>
      <c r="E4" s="26"/>
      <c r="F4" s="69"/>
      <c r="I4" s="6" t="s">
        <v>4808</v>
      </c>
      <c r="J4" s="5">
        <v>1400</v>
      </c>
    </row>
    <row r="5" spans="1:10" x14ac:dyDescent="0.25">
      <c r="A5" s="25"/>
      <c r="B5" s="69"/>
      <c r="C5" s="69"/>
      <c r="D5" s="26"/>
      <c r="E5" s="26"/>
      <c r="F5" s="69"/>
      <c r="I5" s="4" t="s">
        <v>5871</v>
      </c>
      <c r="J5" s="5">
        <v>760</v>
      </c>
    </row>
    <row r="6" spans="1:10" x14ac:dyDescent="0.25">
      <c r="A6" s="25"/>
      <c r="B6" s="69"/>
      <c r="C6" s="69"/>
      <c r="D6" s="26"/>
      <c r="E6" s="26"/>
      <c r="F6" s="69"/>
      <c r="I6" s="6" t="s">
        <v>4808</v>
      </c>
      <c r="J6" s="5">
        <v>760</v>
      </c>
    </row>
    <row r="7" spans="1:10" x14ac:dyDescent="0.25">
      <c r="A7" s="25"/>
      <c r="B7" s="69"/>
      <c r="C7" s="69"/>
      <c r="D7" s="26"/>
      <c r="E7" s="26"/>
      <c r="F7" s="69"/>
      <c r="I7" s="4" t="s">
        <v>1629</v>
      </c>
      <c r="J7" s="5">
        <v>2160</v>
      </c>
    </row>
    <row r="8" spans="1:10" x14ac:dyDescent="0.25">
      <c r="A8" s="25"/>
      <c r="B8" s="69"/>
      <c r="C8" s="69"/>
      <c r="D8" s="26"/>
      <c r="E8" s="26"/>
      <c r="F8" s="69"/>
    </row>
    <row r="9" spans="1:10" x14ac:dyDescent="0.25">
      <c r="A9" s="25"/>
      <c r="B9" s="69"/>
      <c r="C9" s="69"/>
      <c r="D9" s="26"/>
      <c r="E9" s="26"/>
      <c r="F9" s="69"/>
    </row>
    <row r="10" spans="1:10" x14ac:dyDescent="0.25">
      <c r="A10" s="25"/>
      <c r="B10" s="69"/>
      <c r="C10" s="69"/>
      <c r="D10" s="26"/>
      <c r="E10" s="26"/>
      <c r="F10" s="69"/>
    </row>
    <row r="11" spans="1:10" x14ac:dyDescent="0.25">
      <c r="A11" s="25"/>
      <c r="B11" s="69"/>
      <c r="C11" s="69"/>
      <c r="D11" s="26"/>
      <c r="E11" s="26"/>
      <c r="F11" s="69"/>
    </row>
    <row r="12" spans="1:10" x14ac:dyDescent="0.25">
      <c r="A12" s="25"/>
      <c r="B12" s="69"/>
      <c r="C12" s="69"/>
      <c r="D12" s="26"/>
      <c r="E12" s="26"/>
      <c r="F12" s="69"/>
    </row>
    <row r="13" spans="1:10" x14ac:dyDescent="0.25">
      <c r="A13" s="25"/>
      <c r="B13" s="69"/>
      <c r="C13" s="69"/>
      <c r="D13" s="26"/>
      <c r="E13" s="26"/>
      <c r="F13" s="69"/>
    </row>
    <row r="14" spans="1:10" x14ac:dyDescent="0.25">
      <c r="A14" s="25"/>
      <c r="B14" s="69"/>
      <c r="C14" s="69"/>
      <c r="D14" s="26"/>
      <c r="E14" s="26"/>
      <c r="F14" s="69"/>
    </row>
    <row r="15" spans="1:10" x14ac:dyDescent="0.25">
      <c r="A15" s="25"/>
      <c r="B15" s="69"/>
      <c r="C15" s="69"/>
      <c r="D15" s="26"/>
      <c r="E15" s="26"/>
      <c r="F15" s="69"/>
    </row>
    <row r="16" spans="1:10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x14ac:dyDescent="0.25">
      <c r="A19" s="25"/>
      <c r="B19" s="69"/>
      <c r="C19" s="69"/>
      <c r="D19" s="26"/>
      <c r="E19" s="26"/>
      <c r="F19" s="69"/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25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  <row r="72" spans="1:6" x14ac:dyDescent="0.25">
      <c r="A72" s="25"/>
      <c r="B72" s="69"/>
      <c r="C72" s="69"/>
      <c r="D72" s="26"/>
      <c r="E72" s="26"/>
      <c r="F72" s="69"/>
    </row>
    <row r="73" spans="1:6" x14ac:dyDescent="0.25">
      <c r="A73" s="25"/>
      <c r="B73" s="69"/>
      <c r="C73" s="69"/>
      <c r="D73" s="26"/>
      <c r="E73" s="26"/>
      <c r="F73" s="69"/>
    </row>
    <row r="74" spans="1:6" x14ac:dyDescent="0.25">
      <c r="A74" s="25"/>
      <c r="B74" s="69"/>
      <c r="C74" s="69"/>
      <c r="D74" s="26"/>
      <c r="E74" s="26"/>
      <c r="F74" s="69"/>
    </row>
    <row r="75" spans="1:6" x14ac:dyDescent="0.25">
      <c r="A75" s="25"/>
      <c r="B75" s="69"/>
      <c r="C75" s="69"/>
      <c r="D75" s="26"/>
      <c r="E75" s="26"/>
      <c r="F75" s="69"/>
    </row>
    <row r="76" spans="1:6" x14ac:dyDescent="0.25">
      <c r="A76" s="25"/>
      <c r="B76" s="69"/>
      <c r="C76" s="69"/>
      <c r="D76" s="26"/>
      <c r="E76" s="26"/>
      <c r="F76" s="69"/>
    </row>
    <row r="77" spans="1:6" x14ac:dyDescent="0.25">
      <c r="A77" s="25"/>
      <c r="B77" s="69"/>
      <c r="C77" s="69"/>
      <c r="D77" s="26"/>
      <c r="E77" s="26"/>
      <c r="F77" s="69"/>
    </row>
    <row r="78" spans="1:6" x14ac:dyDescent="0.25">
      <c r="A78" s="25"/>
      <c r="B78" s="69"/>
      <c r="C78" s="69"/>
      <c r="D78" s="26"/>
      <c r="E78" s="26"/>
      <c r="F78" s="69"/>
    </row>
    <row r="79" spans="1:6" x14ac:dyDescent="0.25">
      <c r="A79" s="25"/>
      <c r="B79" s="69"/>
      <c r="C79" s="69"/>
      <c r="D79" s="26"/>
      <c r="E79" s="26"/>
      <c r="F79" s="69"/>
    </row>
    <row r="80" spans="1:6" x14ac:dyDescent="0.25">
      <c r="A80" s="25"/>
      <c r="B80" s="69"/>
      <c r="C80" s="69"/>
      <c r="D80" s="26"/>
      <c r="E80" s="26"/>
      <c r="F80" s="69"/>
    </row>
    <row r="81" spans="1:6" x14ac:dyDescent="0.25">
      <c r="A81" s="25"/>
      <c r="B81" s="69"/>
      <c r="C81" s="69"/>
      <c r="D81" s="26"/>
      <c r="E81" s="26"/>
      <c r="F81" s="69"/>
    </row>
    <row r="82" spans="1:6" x14ac:dyDescent="0.25">
      <c r="A82" s="25"/>
      <c r="B82" s="69"/>
      <c r="C82" s="69"/>
      <c r="D82" s="26"/>
      <c r="E82" s="26"/>
      <c r="F82" s="69"/>
    </row>
    <row r="83" spans="1:6" x14ac:dyDescent="0.25">
      <c r="A83" s="25"/>
      <c r="B83" s="69"/>
      <c r="C83" s="69"/>
      <c r="D83" s="26"/>
      <c r="E83" s="26"/>
      <c r="F83" s="69"/>
    </row>
    <row r="84" spans="1:6" x14ac:dyDescent="0.25">
      <c r="A84" s="25"/>
      <c r="B84" s="69"/>
      <c r="C84" s="69"/>
      <c r="D84" s="26"/>
      <c r="E84" s="26"/>
      <c r="F84" s="69"/>
    </row>
    <row r="85" spans="1:6" x14ac:dyDescent="0.25">
      <c r="A85" s="25"/>
      <c r="B85" s="69"/>
      <c r="C85" s="69"/>
      <c r="D85" s="26"/>
      <c r="E85" s="26"/>
      <c r="F85" s="69"/>
    </row>
    <row r="86" spans="1:6" x14ac:dyDescent="0.25">
      <c r="A86" s="25"/>
      <c r="B86" s="69"/>
      <c r="C86" s="69"/>
      <c r="D86" s="26"/>
      <c r="E86" s="26"/>
      <c r="F86" s="69"/>
    </row>
    <row r="87" spans="1:6" x14ac:dyDescent="0.25">
      <c r="A87" s="25"/>
      <c r="B87" s="69"/>
      <c r="C87" s="69"/>
      <c r="D87" s="26"/>
      <c r="E87" s="26"/>
      <c r="F87" s="69"/>
    </row>
    <row r="88" spans="1:6" x14ac:dyDescent="0.25">
      <c r="A88" s="25"/>
      <c r="B88" s="69"/>
      <c r="C88" s="69"/>
      <c r="D88" s="26"/>
      <c r="E88" s="26"/>
      <c r="F88" s="69"/>
    </row>
    <row r="89" spans="1:6" x14ac:dyDescent="0.25">
      <c r="A89" s="25"/>
      <c r="B89" s="69"/>
      <c r="C89" s="69"/>
      <c r="D89" s="26"/>
      <c r="E89" s="26"/>
      <c r="F89" s="69"/>
    </row>
    <row r="90" spans="1:6" x14ac:dyDescent="0.25">
      <c r="A90" s="25"/>
      <c r="B90" s="69"/>
      <c r="C90" s="69"/>
      <c r="D90" s="26"/>
      <c r="E90" s="26"/>
      <c r="F90" s="69"/>
    </row>
    <row r="91" spans="1:6" x14ac:dyDescent="0.25">
      <c r="A91" s="25"/>
      <c r="B91" s="69"/>
      <c r="C91" s="69"/>
      <c r="D91" s="26"/>
      <c r="E91" s="26"/>
      <c r="F91" s="69"/>
    </row>
    <row r="92" spans="1:6" x14ac:dyDescent="0.25">
      <c r="A92" s="25"/>
      <c r="B92" s="69"/>
      <c r="C92" s="69"/>
      <c r="D92" s="26"/>
      <c r="E92" s="26"/>
      <c r="F92" s="69"/>
    </row>
    <row r="93" spans="1:6" x14ac:dyDescent="0.25">
      <c r="A93" s="70"/>
      <c r="B93" s="69"/>
      <c r="C93" s="69"/>
      <c r="D93" s="26"/>
      <c r="E93" s="26"/>
      <c r="F93" s="69"/>
    </row>
    <row r="94" spans="1:6" x14ac:dyDescent="0.25">
      <c r="A94" s="25"/>
      <c r="B94" s="69"/>
      <c r="C94" s="69"/>
      <c r="D94" s="26"/>
      <c r="E94" s="26"/>
      <c r="F94" s="69"/>
    </row>
    <row r="95" spans="1:6" x14ac:dyDescent="0.25">
      <c r="A95" s="25"/>
      <c r="B95" s="69"/>
      <c r="C95" s="69"/>
      <c r="D95" s="26"/>
      <c r="E95" s="26"/>
      <c r="F95" s="69"/>
    </row>
    <row r="96" spans="1:6" x14ac:dyDescent="0.25">
      <c r="A96" s="25"/>
      <c r="B96" s="69"/>
      <c r="C96" s="69"/>
      <c r="D96" s="26"/>
      <c r="E96" s="26"/>
      <c r="F96" s="69"/>
    </row>
    <row r="97" spans="1:6" x14ac:dyDescent="0.25">
      <c r="A97" s="25"/>
      <c r="B97" s="69"/>
      <c r="C97" s="69"/>
      <c r="D97" s="26"/>
      <c r="E97" s="26"/>
      <c r="F97" s="69"/>
    </row>
    <row r="98" spans="1:6" x14ac:dyDescent="0.25">
      <c r="A98" s="25"/>
      <c r="B98" s="69"/>
      <c r="C98" s="69"/>
      <c r="D98" s="26"/>
      <c r="E98" s="26"/>
      <c r="F98" s="69"/>
    </row>
    <row r="99" spans="1:6" x14ac:dyDescent="0.25">
      <c r="A99" s="25"/>
      <c r="B99" s="69"/>
      <c r="C99" s="69"/>
      <c r="D99" s="26"/>
      <c r="E99" s="26"/>
      <c r="F99" s="69"/>
    </row>
    <row r="100" spans="1:6" x14ac:dyDescent="0.25">
      <c r="A100" s="25"/>
      <c r="B100" s="69"/>
      <c r="C100" s="69"/>
      <c r="D100" s="26"/>
      <c r="E100" s="26"/>
      <c r="F100" s="69"/>
    </row>
    <row r="101" spans="1:6" x14ac:dyDescent="0.25">
      <c r="A101" s="25"/>
      <c r="B101" s="69"/>
      <c r="C101" s="69"/>
      <c r="D101" s="26"/>
      <c r="E101" s="26"/>
      <c r="F101" s="69"/>
    </row>
    <row r="102" spans="1:6" x14ac:dyDescent="0.25">
      <c r="A102" s="25"/>
      <c r="B102" s="69"/>
      <c r="C102" s="69"/>
      <c r="D102" s="26"/>
      <c r="E102" s="26"/>
      <c r="F102" s="69"/>
    </row>
    <row r="103" spans="1:6" x14ac:dyDescent="0.25">
      <c r="A103" s="25"/>
      <c r="B103" s="69"/>
      <c r="C103" s="69"/>
      <c r="D103" s="26"/>
      <c r="E103" s="26"/>
      <c r="F103" s="69"/>
    </row>
    <row r="104" spans="1:6" x14ac:dyDescent="0.25">
      <c r="A104" s="25"/>
      <c r="B104" s="69"/>
      <c r="C104" s="69"/>
      <c r="D104" s="26"/>
      <c r="E104" s="26"/>
      <c r="F104" s="69"/>
    </row>
    <row r="105" spans="1:6" x14ac:dyDescent="0.25">
      <c r="A105" s="25"/>
      <c r="B105" s="69"/>
      <c r="C105" s="69"/>
      <c r="D105" s="26"/>
      <c r="E105" s="26"/>
      <c r="F105" s="69"/>
    </row>
    <row r="106" spans="1:6" x14ac:dyDescent="0.25">
      <c r="A106" s="25"/>
      <c r="B106" s="69"/>
      <c r="C106" s="69"/>
      <c r="D106" s="26"/>
      <c r="E106" s="26"/>
      <c r="F106" s="69"/>
    </row>
    <row r="107" spans="1:6" x14ac:dyDescent="0.25">
      <c r="A107" s="25"/>
      <c r="B107" s="69"/>
      <c r="C107" s="69"/>
      <c r="D107" s="26"/>
      <c r="E107" s="26"/>
      <c r="F107" s="69"/>
    </row>
    <row r="108" spans="1:6" x14ac:dyDescent="0.25">
      <c r="A108" s="25"/>
      <c r="B108" s="69"/>
      <c r="C108" s="69"/>
      <c r="D108" s="26"/>
      <c r="E108" s="26"/>
      <c r="F108" s="69"/>
    </row>
    <row r="109" spans="1:6" x14ac:dyDescent="0.25">
      <c r="A109" s="25"/>
      <c r="B109" s="69"/>
      <c r="C109" s="69"/>
      <c r="D109" s="26"/>
      <c r="E109" s="26"/>
      <c r="F109" s="69"/>
    </row>
    <row r="110" spans="1:6" x14ac:dyDescent="0.25">
      <c r="A110" s="25"/>
      <c r="B110" s="69"/>
      <c r="C110" s="69"/>
      <c r="D110" s="26"/>
      <c r="E110" s="26"/>
      <c r="F110" s="69"/>
    </row>
    <row r="111" spans="1:6" x14ac:dyDescent="0.25">
      <c r="A111" s="25"/>
      <c r="B111" s="69"/>
      <c r="C111" s="69"/>
      <c r="D111" s="26"/>
      <c r="E111" s="26"/>
      <c r="F111" s="69"/>
    </row>
    <row r="112" spans="1:6" x14ac:dyDescent="0.25">
      <c r="A112" s="25"/>
      <c r="B112" s="69"/>
      <c r="C112" s="69"/>
      <c r="D112" s="26"/>
      <c r="E112" s="26"/>
      <c r="F112" s="69"/>
    </row>
    <row r="113" spans="1:6" x14ac:dyDescent="0.25">
      <c r="A113" s="25"/>
      <c r="B113" s="69"/>
      <c r="C113" s="69"/>
      <c r="D113" s="26"/>
      <c r="E113" s="26"/>
      <c r="F113" s="69"/>
    </row>
  </sheetData>
  <sortState xmlns:xlrd2="http://schemas.microsoft.com/office/spreadsheetml/2017/richdata2" ref="A2:F12">
    <sortCondition ref="A2"/>
  </sortState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1"/>
  <sheetViews>
    <sheetView workbookViewId="0">
      <selection activeCell="I3" sqref="I3:J21"/>
    </sheetView>
  </sheetViews>
  <sheetFormatPr defaultRowHeight="12.5" x14ac:dyDescent="0.25"/>
  <cols>
    <col min="9" max="9" width="19.453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43619</v>
      </c>
      <c r="B2" s="69" t="s">
        <v>21</v>
      </c>
      <c r="C2" s="69" t="s">
        <v>961</v>
      </c>
      <c r="D2" s="26">
        <v>1750</v>
      </c>
      <c r="E2" s="26"/>
      <c r="F2" s="69" t="s">
        <v>1603</v>
      </c>
      <c r="I2" s="7" t="s">
        <v>1627</v>
      </c>
      <c r="J2" t="s">
        <v>1628</v>
      </c>
    </row>
    <row r="3" spans="1:10" x14ac:dyDescent="0.25">
      <c r="A3" s="25">
        <v>43619</v>
      </c>
      <c r="B3" s="69" t="s">
        <v>21</v>
      </c>
      <c r="C3" s="69" t="s">
        <v>40</v>
      </c>
      <c r="D3" s="26">
        <v>535</v>
      </c>
      <c r="E3" s="26"/>
      <c r="F3" s="69" t="s">
        <v>19</v>
      </c>
      <c r="I3" s="4" t="s">
        <v>1603</v>
      </c>
      <c r="J3" s="5">
        <v>1750</v>
      </c>
    </row>
    <row r="4" spans="1:10" x14ac:dyDescent="0.25">
      <c r="A4" s="25">
        <v>43626</v>
      </c>
      <c r="B4" s="69" t="s">
        <v>21</v>
      </c>
      <c r="C4" s="69" t="s">
        <v>40</v>
      </c>
      <c r="D4" s="26">
        <v>3120</v>
      </c>
      <c r="E4" s="26"/>
      <c r="F4" s="69" t="s">
        <v>19</v>
      </c>
      <c r="I4" s="6" t="s">
        <v>961</v>
      </c>
      <c r="J4" s="5">
        <v>1750</v>
      </c>
    </row>
    <row r="5" spans="1:10" x14ac:dyDescent="0.25">
      <c r="A5" s="25">
        <v>43630</v>
      </c>
      <c r="B5" s="69" t="s">
        <v>1015</v>
      </c>
      <c r="C5" s="69" t="s">
        <v>40</v>
      </c>
      <c r="D5" s="26">
        <v>180</v>
      </c>
      <c r="E5" s="26"/>
      <c r="F5" s="69" t="s">
        <v>19</v>
      </c>
      <c r="I5" s="4" t="s">
        <v>19</v>
      </c>
      <c r="J5" s="5">
        <v>4435</v>
      </c>
    </row>
    <row r="6" spans="1:10" x14ac:dyDescent="0.25">
      <c r="A6" s="25">
        <v>43648</v>
      </c>
      <c r="B6" s="69" t="s">
        <v>1015</v>
      </c>
      <c r="C6" s="69" t="s">
        <v>40</v>
      </c>
      <c r="D6" s="26">
        <v>600</v>
      </c>
      <c r="E6" s="26"/>
      <c r="F6" s="69" t="s">
        <v>3057</v>
      </c>
      <c r="I6" s="6" t="s">
        <v>40</v>
      </c>
      <c r="J6" s="5">
        <v>4435</v>
      </c>
    </row>
    <row r="7" spans="1:10" x14ac:dyDescent="0.25">
      <c r="A7" s="25">
        <v>43619</v>
      </c>
      <c r="B7" s="69" t="s">
        <v>21</v>
      </c>
      <c r="C7" s="69" t="s">
        <v>40</v>
      </c>
      <c r="D7" s="26">
        <v>280</v>
      </c>
      <c r="E7" s="26"/>
      <c r="F7" s="69" t="s">
        <v>111</v>
      </c>
      <c r="I7" s="4" t="s">
        <v>111</v>
      </c>
      <c r="J7" s="5">
        <v>280</v>
      </c>
    </row>
    <row r="8" spans="1:10" x14ac:dyDescent="0.25">
      <c r="A8" s="25">
        <v>43648</v>
      </c>
      <c r="B8" s="69" t="s">
        <v>1015</v>
      </c>
      <c r="C8" s="69" t="s">
        <v>40</v>
      </c>
      <c r="D8" s="26">
        <v>280</v>
      </c>
      <c r="E8" s="26"/>
      <c r="F8" s="69" t="s">
        <v>3879</v>
      </c>
      <c r="I8" s="6" t="s">
        <v>40</v>
      </c>
      <c r="J8" s="5">
        <v>280</v>
      </c>
    </row>
    <row r="9" spans="1:10" x14ac:dyDescent="0.25">
      <c r="A9" s="25">
        <v>43619</v>
      </c>
      <c r="B9" s="69" t="s">
        <v>21</v>
      </c>
      <c r="C9" s="69" t="s">
        <v>961</v>
      </c>
      <c r="D9" s="26">
        <v>175</v>
      </c>
      <c r="E9" s="26"/>
      <c r="F9" s="69" t="s">
        <v>326</v>
      </c>
      <c r="I9" s="4" t="s">
        <v>3879</v>
      </c>
      <c r="J9" s="5">
        <v>280</v>
      </c>
    </row>
    <row r="10" spans="1:10" x14ac:dyDescent="0.25">
      <c r="A10" s="25">
        <v>43643</v>
      </c>
      <c r="B10" s="69" t="s">
        <v>1015</v>
      </c>
      <c r="C10" s="69" t="s">
        <v>525</v>
      </c>
      <c r="D10" s="26">
        <v>73.31</v>
      </c>
      <c r="E10" s="26"/>
      <c r="F10" s="69" t="s">
        <v>525</v>
      </c>
      <c r="I10" s="6" t="s">
        <v>40</v>
      </c>
      <c r="J10" s="5">
        <v>280</v>
      </c>
    </row>
    <row r="11" spans="1:10" x14ac:dyDescent="0.25">
      <c r="A11" s="25">
        <v>43641</v>
      </c>
      <c r="B11" s="69" t="s">
        <v>1015</v>
      </c>
      <c r="C11" s="69" t="s">
        <v>1147</v>
      </c>
      <c r="D11" s="26">
        <v>190</v>
      </c>
      <c r="E11" s="26"/>
      <c r="F11" s="69" t="s">
        <v>1029</v>
      </c>
      <c r="I11" s="4" t="s">
        <v>326</v>
      </c>
      <c r="J11" s="5">
        <v>175</v>
      </c>
    </row>
    <row r="12" spans="1:10" x14ac:dyDescent="0.25">
      <c r="A12" s="25">
        <v>43648</v>
      </c>
      <c r="B12" s="69" t="s">
        <v>1015</v>
      </c>
      <c r="C12" s="69" t="s">
        <v>40</v>
      </c>
      <c r="D12" s="26">
        <v>280</v>
      </c>
      <c r="E12" s="26"/>
      <c r="F12" s="69" t="s">
        <v>160</v>
      </c>
      <c r="I12" s="6" t="s">
        <v>961</v>
      </c>
      <c r="J12" s="5">
        <v>175</v>
      </c>
    </row>
    <row r="13" spans="1:10" x14ac:dyDescent="0.25">
      <c r="A13" s="25">
        <v>43641</v>
      </c>
      <c r="B13" s="69" t="s">
        <v>1015</v>
      </c>
      <c r="C13" s="69" t="s">
        <v>1147</v>
      </c>
      <c r="D13" s="26">
        <v>640</v>
      </c>
      <c r="E13" s="26"/>
      <c r="F13" s="69" t="s">
        <v>6481</v>
      </c>
      <c r="I13" s="4" t="s">
        <v>525</v>
      </c>
      <c r="J13" s="5">
        <v>73.31</v>
      </c>
    </row>
    <row r="14" spans="1:10" x14ac:dyDescent="0.25">
      <c r="I14" s="6" t="s">
        <v>525</v>
      </c>
      <c r="J14" s="5">
        <v>73.31</v>
      </c>
    </row>
    <row r="15" spans="1:10" x14ac:dyDescent="0.25">
      <c r="I15" s="4" t="s">
        <v>1029</v>
      </c>
      <c r="J15" s="5">
        <v>190</v>
      </c>
    </row>
    <row r="16" spans="1:10" x14ac:dyDescent="0.25">
      <c r="I16" s="6" t="s">
        <v>1147</v>
      </c>
      <c r="J16" s="5">
        <v>190</v>
      </c>
    </row>
    <row r="17" spans="9:10" x14ac:dyDescent="0.25">
      <c r="I17" s="4" t="s">
        <v>160</v>
      </c>
      <c r="J17" s="5">
        <v>280</v>
      </c>
    </row>
    <row r="18" spans="9:10" x14ac:dyDescent="0.25">
      <c r="I18" s="6" t="s">
        <v>40</v>
      </c>
      <c r="J18" s="5">
        <v>280</v>
      </c>
    </row>
    <row r="19" spans="9:10" x14ac:dyDescent="0.25">
      <c r="I19" s="4" t="s">
        <v>6481</v>
      </c>
      <c r="J19" s="5">
        <v>640</v>
      </c>
    </row>
    <row r="20" spans="9:10" x14ac:dyDescent="0.25">
      <c r="I20" s="6" t="s">
        <v>1147</v>
      </c>
      <c r="J20" s="5">
        <v>640</v>
      </c>
    </row>
    <row r="21" spans="9:10" x14ac:dyDescent="0.25">
      <c r="I21" s="4" t="s">
        <v>1629</v>
      </c>
      <c r="J21" s="5">
        <v>8103.31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89"/>
  <sheetViews>
    <sheetView workbookViewId="0">
      <selection activeCell="I4" sqref="I4:J14"/>
    </sheetView>
  </sheetViews>
  <sheetFormatPr defaultRowHeight="12.5" x14ac:dyDescent="0.25"/>
  <cols>
    <col min="9" max="9" width="20.089843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43586</v>
      </c>
      <c r="B2" s="69" t="s">
        <v>1015</v>
      </c>
      <c r="C2" s="69" t="s">
        <v>1300</v>
      </c>
      <c r="D2" s="26">
        <v>185</v>
      </c>
      <c r="E2" s="26"/>
      <c r="F2" s="69" t="s">
        <v>503</v>
      </c>
    </row>
    <row r="3" spans="1:10" x14ac:dyDescent="0.25">
      <c r="A3" s="25">
        <v>43586</v>
      </c>
      <c r="B3" s="69" t="s">
        <v>1015</v>
      </c>
      <c r="C3" s="69" t="s">
        <v>1300</v>
      </c>
      <c r="D3" s="26">
        <v>185</v>
      </c>
      <c r="E3" s="26"/>
      <c r="F3" s="69" t="s">
        <v>68</v>
      </c>
      <c r="I3" s="7" t="s">
        <v>1627</v>
      </c>
      <c r="J3" t="s">
        <v>1628</v>
      </c>
    </row>
    <row r="4" spans="1:10" x14ac:dyDescent="0.25">
      <c r="A4" s="25">
        <v>43587</v>
      </c>
      <c r="B4" s="69" t="s">
        <v>1015</v>
      </c>
      <c r="C4" s="69" t="s">
        <v>5943</v>
      </c>
      <c r="D4" s="26">
        <v>1000</v>
      </c>
      <c r="E4" s="26"/>
      <c r="F4" s="69" t="s">
        <v>5705</v>
      </c>
      <c r="I4" s="4" t="s">
        <v>503</v>
      </c>
      <c r="J4" s="5">
        <v>185</v>
      </c>
    </row>
    <row r="5" spans="1:10" x14ac:dyDescent="0.25">
      <c r="A5" s="25">
        <v>43598</v>
      </c>
      <c r="B5" s="69" t="s">
        <v>1015</v>
      </c>
      <c r="C5" s="69" t="s">
        <v>4455</v>
      </c>
      <c r="D5" s="26">
        <v>600</v>
      </c>
      <c r="E5" s="26"/>
      <c r="F5" s="69" t="s">
        <v>5705</v>
      </c>
      <c r="I5" s="6" t="s">
        <v>1300</v>
      </c>
      <c r="J5" s="5">
        <v>185</v>
      </c>
    </row>
    <row r="6" spans="1:10" x14ac:dyDescent="0.25">
      <c r="A6" s="25">
        <v>43605</v>
      </c>
      <c r="B6" s="69" t="s">
        <v>21</v>
      </c>
      <c r="C6" s="69" t="s">
        <v>40</v>
      </c>
      <c r="D6" s="26">
        <v>615</v>
      </c>
      <c r="E6" s="26"/>
      <c r="F6" s="69" t="s">
        <v>5871</v>
      </c>
      <c r="I6" s="4" t="s">
        <v>68</v>
      </c>
      <c r="J6" s="5">
        <v>185</v>
      </c>
    </row>
    <row r="7" spans="1:10" x14ac:dyDescent="0.25">
      <c r="A7" s="25">
        <v>43605</v>
      </c>
      <c r="B7" s="69" t="s">
        <v>21</v>
      </c>
      <c r="C7" s="69" t="s">
        <v>4455</v>
      </c>
      <c r="D7" s="26">
        <v>1500</v>
      </c>
      <c r="E7" s="26"/>
      <c r="F7" s="69" t="s">
        <v>5871</v>
      </c>
      <c r="I7" s="6" t="s">
        <v>1300</v>
      </c>
      <c r="J7" s="5">
        <v>185</v>
      </c>
    </row>
    <row r="8" spans="1:10" x14ac:dyDescent="0.25">
      <c r="A8" s="25"/>
      <c r="B8" s="69"/>
      <c r="C8" s="69"/>
      <c r="D8" s="26"/>
      <c r="E8" s="26"/>
      <c r="F8" s="69"/>
      <c r="I8" s="4" t="s">
        <v>5705</v>
      </c>
      <c r="J8" s="5">
        <v>1600</v>
      </c>
    </row>
    <row r="9" spans="1:10" x14ac:dyDescent="0.25">
      <c r="A9" s="25"/>
      <c r="B9" s="69"/>
      <c r="C9" s="69"/>
      <c r="D9" s="26"/>
      <c r="E9" s="26"/>
      <c r="F9" s="69"/>
      <c r="I9" s="6" t="s">
        <v>5943</v>
      </c>
      <c r="J9" s="5">
        <v>1000</v>
      </c>
    </row>
    <row r="10" spans="1:10" x14ac:dyDescent="0.25">
      <c r="A10" s="25"/>
      <c r="B10" s="69"/>
      <c r="C10" s="69"/>
      <c r="D10" s="26"/>
      <c r="E10" s="26"/>
      <c r="F10" s="69"/>
      <c r="I10" s="6" t="s">
        <v>4455</v>
      </c>
      <c r="J10" s="5">
        <v>600</v>
      </c>
    </row>
    <row r="11" spans="1:10" x14ac:dyDescent="0.25">
      <c r="A11" s="25"/>
      <c r="B11" s="69"/>
      <c r="C11" s="69"/>
      <c r="D11" s="26"/>
      <c r="E11" s="26"/>
      <c r="F11" s="69"/>
      <c r="I11" s="4" t="s">
        <v>5871</v>
      </c>
      <c r="J11" s="5">
        <v>2115</v>
      </c>
    </row>
    <row r="12" spans="1:10" x14ac:dyDescent="0.25">
      <c r="A12" s="25"/>
      <c r="B12" s="69"/>
      <c r="C12" s="69"/>
      <c r="D12" s="26"/>
      <c r="E12" s="26"/>
      <c r="F12" s="69"/>
      <c r="I12" s="6" t="s">
        <v>40</v>
      </c>
      <c r="J12" s="5">
        <v>615</v>
      </c>
    </row>
    <row r="13" spans="1:10" x14ac:dyDescent="0.25">
      <c r="A13" s="25"/>
      <c r="B13" s="69"/>
      <c r="C13" s="69"/>
      <c r="D13" s="26"/>
      <c r="E13" s="26"/>
      <c r="F13" s="69"/>
      <c r="I13" s="6" t="s">
        <v>4455</v>
      </c>
      <c r="J13" s="5">
        <v>1500</v>
      </c>
    </row>
    <row r="14" spans="1:10" x14ac:dyDescent="0.25">
      <c r="A14" s="25"/>
      <c r="B14" s="69"/>
      <c r="C14" s="69"/>
      <c r="D14" s="26"/>
      <c r="E14" s="26"/>
      <c r="F14" s="69"/>
      <c r="I14" s="4" t="s">
        <v>1629</v>
      </c>
      <c r="J14" s="5">
        <v>4085</v>
      </c>
    </row>
    <row r="15" spans="1:10" x14ac:dyDescent="0.25">
      <c r="A15" s="25"/>
      <c r="B15" s="69"/>
      <c r="C15" s="69"/>
      <c r="D15" s="26"/>
      <c r="E15" s="26"/>
      <c r="F15" s="69"/>
    </row>
    <row r="16" spans="1:10" x14ac:dyDescent="0.25">
      <c r="A16" s="25"/>
      <c r="B16" s="69"/>
      <c r="C16" s="69"/>
      <c r="D16" s="26"/>
      <c r="E16" s="26"/>
      <c r="F16" s="69"/>
    </row>
    <row r="17" spans="1:6" x14ac:dyDescent="0.25">
      <c r="A17" s="25"/>
      <c r="B17" s="69"/>
      <c r="C17" s="69"/>
      <c r="D17" s="26"/>
      <c r="E17" s="26"/>
      <c r="F17" s="69"/>
    </row>
    <row r="18" spans="1:6" x14ac:dyDescent="0.25">
      <c r="A18" s="25"/>
      <c r="B18" s="69"/>
      <c r="C18" s="69"/>
      <c r="D18" s="26"/>
      <c r="E18" s="26"/>
      <c r="F18" s="69"/>
    </row>
    <row r="19" spans="1:6" x14ac:dyDescent="0.25">
      <c r="A19" s="25"/>
      <c r="B19" s="69"/>
      <c r="C19" s="69"/>
      <c r="D19" s="26"/>
      <c r="E19" s="26"/>
      <c r="F19" s="69"/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25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  <row r="72" spans="1:6" x14ac:dyDescent="0.25">
      <c r="A72" s="25"/>
      <c r="B72" s="69"/>
      <c r="C72" s="69"/>
      <c r="D72" s="26"/>
      <c r="E72" s="26"/>
      <c r="F72" s="69"/>
    </row>
    <row r="73" spans="1:6" x14ac:dyDescent="0.25">
      <c r="A73" s="25"/>
      <c r="B73" s="69"/>
      <c r="C73" s="69"/>
      <c r="D73" s="26"/>
      <c r="E73" s="26"/>
      <c r="F73" s="69"/>
    </row>
    <row r="74" spans="1:6" x14ac:dyDescent="0.25">
      <c r="A74" s="25"/>
      <c r="B74" s="69"/>
      <c r="C74" s="69"/>
      <c r="D74" s="26"/>
      <c r="E74" s="26"/>
      <c r="F74" s="69"/>
    </row>
    <row r="75" spans="1:6" x14ac:dyDescent="0.25">
      <c r="A75" s="25"/>
      <c r="B75" s="69"/>
      <c r="C75" s="69"/>
      <c r="D75" s="26"/>
      <c r="E75" s="26"/>
      <c r="F75" s="69"/>
    </row>
    <row r="76" spans="1:6" x14ac:dyDescent="0.25">
      <c r="A76" s="25"/>
      <c r="B76" s="69"/>
      <c r="C76" s="69"/>
      <c r="D76" s="26"/>
      <c r="E76" s="26"/>
      <c r="F76" s="69"/>
    </row>
    <row r="77" spans="1:6" x14ac:dyDescent="0.25">
      <c r="A77" s="25"/>
      <c r="B77" s="69"/>
      <c r="C77" s="69"/>
      <c r="D77" s="26"/>
      <c r="E77" s="26"/>
      <c r="F77" s="69"/>
    </row>
    <row r="78" spans="1:6" x14ac:dyDescent="0.25">
      <c r="A78" s="25"/>
      <c r="B78" s="69"/>
      <c r="C78" s="69"/>
      <c r="D78" s="26"/>
      <c r="E78" s="26"/>
      <c r="F78" s="69"/>
    </row>
    <row r="79" spans="1:6" x14ac:dyDescent="0.25">
      <c r="A79" s="25"/>
      <c r="B79" s="69"/>
      <c r="C79" s="69"/>
      <c r="D79" s="26"/>
      <c r="E79" s="26"/>
      <c r="F79" s="69"/>
    </row>
    <row r="80" spans="1:6" x14ac:dyDescent="0.25">
      <c r="A80" s="25"/>
      <c r="B80" s="69"/>
      <c r="C80" s="69"/>
      <c r="D80" s="26"/>
      <c r="E80" s="26"/>
      <c r="F80" s="69"/>
    </row>
    <row r="81" spans="1:6" x14ac:dyDescent="0.25">
      <c r="A81" s="25"/>
      <c r="B81" s="69"/>
      <c r="C81" s="69"/>
      <c r="D81" s="26"/>
      <c r="E81" s="26"/>
      <c r="F81" s="69"/>
    </row>
    <row r="82" spans="1:6" x14ac:dyDescent="0.25">
      <c r="A82" s="25"/>
      <c r="B82" s="69"/>
      <c r="C82" s="69"/>
      <c r="D82" s="26"/>
      <c r="E82" s="26"/>
      <c r="F82" s="69"/>
    </row>
    <row r="83" spans="1:6" x14ac:dyDescent="0.25">
      <c r="A83" s="25"/>
      <c r="B83" s="69"/>
      <c r="C83" s="69"/>
      <c r="D83" s="26"/>
      <c r="E83" s="26"/>
      <c r="F83" s="69"/>
    </row>
    <row r="84" spans="1:6" x14ac:dyDescent="0.25">
      <c r="A84" s="25"/>
      <c r="B84" s="69"/>
      <c r="C84" s="69"/>
      <c r="D84" s="26"/>
      <c r="E84" s="26"/>
      <c r="F84" s="69"/>
    </row>
    <row r="85" spans="1:6" x14ac:dyDescent="0.25">
      <c r="A85" s="25"/>
      <c r="B85" s="69"/>
      <c r="C85" s="69"/>
      <c r="D85" s="26"/>
      <c r="E85" s="26"/>
      <c r="F85" s="69"/>
    </row>
    <row r="86" spans="1:6" x14ac:dyDescent="0.25">
      <c r="A86" s="25"/>
      <c r="B86" s="69"/>
      <c r="C86" s="69"/>
      <c r="D86" s="26"/>
      <c r="E86" s="26"/>
      <c r="F86" s="69"/>
    </row>
    <row r="87" spans="1:6" x14ac:dyDescent="0.25">
      <c r="A87" s="25"/>
      <c r="B87" s="69"/>
      <c r="C87" s="69"/>
      <c r="D87" s="26"/>
      <c r="E87" s="26"/>
      <c r="F87" s="69"/>
    </row>
    <row r="88" spans="1:6" x14ac:dyDescent="0.25">
      <c r="A88" s="25"/>
      <c r="B88" s="69"/>
      <c r="C88" s="69"/>
      <c r="D88" s="26"/>
      <c r="E88" s="26"/>
      <c r="F88" s="69"/>
    </row>
    <row r="89" spans="1:6" x14ac:dyDescent="0.25">
      <c r="A89" s="25"/>
      <c r="B89" s="69"/>
      <c r="C89" s="69"/>
      <c r="D89" s="26"/>
      <c r="E89" s="26"/>
      <c r="F89" s="69"/>
    </row>
  </sheetData>
  <sortState xmlns:xlrd2="http://schemas.microsoft.com/office/spreadsheetml/2017/richdata2" ref="A2:F16">
    <sortCondition ref="A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9"/>
  <sheetViews>
    <sheetView workbookViewId="0">
      <selection activeCell="I3" sqref="I3:J19"/>
    </sheetView>
  </sheetViews>
  <sheetFormatPr defaultRowHeight="12.5" x14ac:dyDescent="0.25"/>
  <cols>
    <col min="9" max="9" width="28.816406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43591</v>
      </c>
      <c r="B2" s="69" t="s">
        <v>21</v>
      </c>
      <c r="C2" s="69" t="s">
        <v>40</v>
      </c>
      <c r="D2" s="26">
        <v>280</v>
      </c>
      <c r="E2" s="26"/>
      <c r="F2" s="69" t="s">
        <v>503</v>
      </c>
      <c r="I2" s="7" t="s">
        <v>1627</v>
      </c>
      <c r="J2" t="s">
        <v>1628</v>
      </c>
    </row>
    <row r="3" spans="1:10" x14ac:dyDescent="0.25">
      <c r="A3" s="25">
        <v>43588</v>
      </c>
      <c r="B3" s="69" t="s">
        <v>21</v>
      </c>
      <c r="C3" s="69" t="s">
        <v>6355</v>
      </c>
      <c r="D3" s="26">
        <v>5785</v>
      </c>
      <c r="E3" s="26"/>
      <c r="F3" s="69" t="s">
        <v>6356</v>
      </c>
      <c r="I3" s="4" t="s">
        <v>503</v>
      </c>
      <c r="J3" s="5">
        <v>280</v>
      </c>
    </row>
    <row r="4" spans="1:10" x14ac:dyDescent="0.25">
      <c r="A4" s="25">
        <v>43605</v>
      </c>
      <c r="B4" s="69" t="s">
        <v>21</v>
      </c>
      <c r="C4" s="69" t="s">
        <v>40</v>
      </c>
      <c r="D4" s="26">
        <v>150</v>
      </c>
      <c r="E4" s="26"/>
      <c r="F4" s="69" t="s">
        <v>6359</v>
      </c>
      <c r="I4" s="6" t="s">
        <v>40</v>
      </c>
      <c r="J4" s="5">
        <v>280</v>
      </c>
    </row>
    <row r="5" spans="1:10" x14ac:dyDescent="0.25">
      <c r="A5" s="25">
        <v>43587</v>
      </c>
      <c r="B5" s="69" t="s">
        <v>21</v>
      </c>
      <c r="C5" s="69" t="s">
        <v>1173</v>
      </c>
      <c r="D5" s="26">
        <v>400</v>
      </c>
      <c r="E5" s="26"/>
      <c r="F5" s="69" t="s">
        <v>4670</v>
      </c>
      <c r="I5" s="4" t="s">
        <v>6356</v>
      </c>
      <c r="J5" s="5">
        <v>5785</v>
      </c>
    </row>
    <row r="6" spans="1:10" x14ac:dyDescent="0.25">
      <c r="A6" s="25">
        <v>43591</v>
      </c>
      <c r="B6" s="69" t="s">
        <v>21</v>
      </c>
      <c r="C6" s="69" t="s">
        <v>40</v>
      </c>
      <c r="D6" s="26">
        <v>160</v>
      </c>
      <c r="E6" s="26"/>
      <c r="F6" s="69" t="s">
        <v>68</v>
      </c>
      <c r="I6" s="6" t="s">
        <v>6355</v>
      </c>
      <c r="J6" s="5">
        <v>5785</v>
      </c>
    </row>
    <row r="7" spans="1:10" x14ac:dyDescent="0.25">
      <c r="A7" s="25">
        <v>43613</v>
      </c>
      <c r="B7" s="69" t="s">
        <v>1015</v>
      </c>
      <c r="C7" s="69" t="s">
        <v>40</v>
      </c>
      <c r="D7" s="26">
        <v>150</v>
      </c>
      <c r="E7" s="26"/>
      <c r="F7" s="69" t="s">
        <v>582</v>
      </c>
      <c r="I7" s="4" t="s">
        <v>6359</v>
      </c>
      <c r="J7" s="5">
        <v>150</v>
      </c>
    </row>
    <row r="8" spans="1:10" x14ac:dyDescent="0.25">
      <c r="A8" s="25">
        <v>43591</v>
      </c>
      <c r="B8" s="69" t="s">
        <v>21</v>
      </c>
      <c r="C8" s="69" t="s">
        <v>40</v>
      </c>
      <c r="D8" s="26">
        <v>280</v>
      </c>
      <c r="E8" s="26"/>
      <c r="F8" s="69" t="s">
        <v>160</v>
      </c>
      <c r="I8" s="6" t="s">
        <v>40</v>
      </c>
      <c r="J8" s="5">
        <v>150</v>
      </c>
    </row>
    <row r="9" spans="1:10" x14ac:dyDescent="0.25">
      <c r="A9" s="25">
        <v>43587</v>
      </c>
      <c r="B9" s="69" t="s">
        <v>21</v>
      </c>
      <c r="C9" s="69" t="s">
        <v>1300</v>
      </c>
      <c r="D9" s="26">
        <v>541</v>
      </c>
      <c r="E9" s="26"/>
      <c r="F9" s="69" t="s">
        <v>1557</v>
      </c>
      <c r="I9" s="4" t="s">
        <v>4670</v>
      </c>
      <c r="J9" s="5">
        <v>400</v>
      </c>
    </row>
    <row r="10" spans="1:10" x14ac:dyDescent="0.25">
      <c r="I10" s="6" t="s">
        <v>1173</v>
      </c>
      <c r="J10" s="5">
        <v>400</v>
      </c>
    </row>
    <row r="11" spans="1:10" x14ac:dyDescent="0.25">
      <c r="I11" s="4" t="s">
        <v>68</v>
      </c>
      <c r="J11" s="5">
        <v>160</v>
      </c>
    </row>
    <row r="12" spans="1:10" x14ac:dyDescent="0.25">
      <c r="I12" s="6" t="s">
        <v>40</v>
      </c>
      <c r="J12" s="5">
        <v>160</v>
      </c>
    </row>
    <row r="13" spans="1:10" x14ac:dyDescent="0.25">
      <c r="I13" s="4" t="s">
        <v>582</v>
      </c>
      <c r="J13" s="5">
        <v>150</v>
      </c>
    </row>
    <row r="14" spans="1:10" x14ac:dyDescent="0.25">
      <c r="I14" s="6" t="s">
        <v>40</v>
      </c>
      <c r="J14" s="5">
        <v>150</v>
      </c>
    </row>
    <row r="15" spans="1:10" x14ac:dyDescent="0.25">
      <c r="I15" s="4" t="s">
        <v>160</v>
      </c>
      <c r="J15" s="5">
        <v>280</v>
      </c>
    </row>
    <row r="16" spans="1:10" x14ac:dyDescent="0.25">
      <c r="I16" s="6" t="s">
        <v>40</v>
      </c>
      <c r="J16" s="5">
        <v>280</v>
      </c>
    </row>
    <row r="17" spans="9:10" x14ac:dyDescent="0.25">
      <c r="I17" s="4" t="s">
        <v>1557</v>
      </c>
      <c r="J17" s="5">
        <v>541</v>
      </c>
    </row>
    <row r="18" spans="9:10" x14ac:dyDescent="0.25">
      <c r="I18" s="6" t="s">
        <v>1300</v>
      </c>
      <c r="J18" s="5">
        <v>541</v>
      </c>
    </row>
    <row r="19" spans="9:10" x14ac:dyDescent="0.25">
      <c r="I19" s="4" t="s">
        <v>1629</v>
      </c>
      <c r="J19" s="5">
        <v>7746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46"/>
  <sheetViews>
    <sheetView workbookViewId="0">
      <selection activeCell="I3" sqref="I3:J11"/>
    </sheetView>
  </sheetViews>
  <sheetFormatPr defaultRowHeight="12.5" x14ac:dyDescent="0.25"/>
  <cols>
    <col min="9" max="9" width="20.36328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43570</v>
      </c>
      <c r="B2" s="69" t="s">
        <v>21</v>
      </c>
      <c r="C2" s="69" t="s">
        <v>40</v>
      </c>
      <c r="D2" s="26">
        <v>1950</v>
      </c>
      <c r="E2" s="26"/>
      <c r="F2" s="69" t="s">
        <v>5871</v>
      </c>
      <c r="I2" s="7" t="s">
        <v>1627</v>
      </c>
      <c r="J2" t="s">
        <v>1628</v>
      </c>
    </row>
    <row r="3" spans="1:10" x14ac:dyDescent="0.25">
      <c r="A3" s="25">
        <v>43570</v>
      </c>
      <c r="B3" s="69" t="s">
        <v>21</v>
      </c>
      <c r="C3" s="69" t="s">
        <v>6229</v>
      </c>
      <c r="D3" s="26">
        <v>560</v>
      </c>
      <c r="E3" s="26"/>
      <c r="F3" s="69" t="s">
        <v>5871</v>
      </c>
      <c r="I3" s="4" t="s">
        <v>5871</v>
      </c>
      <c r="J3" s="5">
        <v>15370</v>
      </c>
    </row>
    <row r="4" spans="1:10" x14ac:dyDescent="0.25">
      <c r="A4" s="25">
        <v>43573</v>
      </c>
      <c r="B4" s="69" t="s">
        <v>1015</v>
      </c>
      <c r="C4" s="69" t="s">
        <v>4737</v>
      </c>
      <c r="D4" s="26">
        <v>700</v>
      </c>
      <c r="E4" s="26"/>
      <c r="F4" s="69" t="s">
        <v>5871</v>
      </c>
      <c r="I4" s="6" t="s">
        <v>937</v>
      </c>
      <c r="J4" s="5">
        <v>300</v>
      </c>
    </row>
    <row r="5" spans="1:10" x14ac:dyDescent="0.25">
      <c r="A5" s="25">
        <v>43573</v>
      </c>
      <c r="B5" s="69" t="s">
        <v>1015</v>
      </c>
      <c r="C5" s="69" t="s">
        <v>1216</v>
      </c>
      <c r="D5" s="26">
        <v>150</v>
      </c>
      <c r="E5" s="26"/>
      <c r="F5" s="69" t="s">
        <v>5871</v>
      </c>
      <c r="I5" s="6" t="s">
        <v>3707</v>
      </c>
      <c r="J5" s="5">
        <v>1700</v>
      </c>
    </row>
    <row r="6" spans="1:10" x14ac:dyDescent="0.25">
      <c r="A6" s="25">
        <v>43577</v>
      </c>
      <c r="B6" s="69" t="s">
        <v>1015</v>
      </c>
      <c r="C6" s="69" t="s">
        <v>40</v>
      </c>
      <c r="D6" s="26">
        <v>1565</v>
      </c>
      <c r="E6" s="26"/>
      <c r="F6" s="69" t="s">
        <v>5871</v>
      </c>
      <c r="I6" s="6" t="s">
        <v>40</v>
      </c>
      <c r="J6" s="5">
        <v>3940</v>
      </c>
    </row>
    <row r="7" spans="1:10" x14ac:dyDescent="0.25">
      <c r="A7" s="25">
        <v>43577</v>
      </c>
      <c r="B7" s="69" t="s">
        <v>1015</v>
      </c>
      <c r="C7" s="69" t="s">
        <v>937</v>
      </c>
      <c r="D7" s="26">
        <v>300</v>
      </c>
      <c r="E7" s="26"/>
      <c r="F7" s="69" t="s">
        <v>5871</v>
      </c>
      <c r="I7" s="6" t="s">
        <v>6229</v>
      </c>
      <c r="J7" s="5">
        <v>560</v>
      </c>
    </row>
    <row r="8" spans="1:10" x14ac:dyDescent="0.25">
      <c r="A8" s="25">
        <v>43577</v>
      </c>
      <c r="B8" s="69" t="s">
        <v>1015</v>
      </c>
      <c r="C8" s="69" t="s">
        <v>40</v>
      </c>
      <c r="D8" s="26">
        <v>160</v>
      </c>
      <c r="E8" s="26"/>
      <c r="F8" s="69" t="s">
        <v>5871</v>
      </c>
      <c r="I8" s="6" t="s">
        <v>4737</v>
      </c>
      <c r="J8" s="5">
        <v>700</v>
      </c>
    </row>
    <row r="9" spans="1:10" x14ac:dyDescent="0.25">
      <c r="A9" s="25">
        <v>43577</v>
      </c>
      <c r="B9" s="69" t="s">
        <v>1015</v>
      </c>
      <c r="C9" s="69" t="s">
        <v>40</v>
      </c>
      <c r="D9" s="26">
        <v>265</v>
      </c>
      <c r="E9" s="26"/>
      <c r="F9" s="69" t="s">
        <v>5871</v>
      </c>
      <c r="I9" s="6" t="s">
        <v>1216</v>
      </c>
      <c r="J9" s="5">
        <v>3170</v>
      </c>
    </row>
    <row r="10" spans="1:10" x14ac:dyDescent="0.25">
      <c r="A10" s="25">
        <v>43577</v>
      </c>
      <c r="B10" s="69" t="s">
        <v>1015</v>
      </c>
      <c r="C10" s="69" t="s">
        <v>1216</v>
      </c>
      <c r="D10" s="26">
        <v>500</v>
      </c>
      <c r="E10" s="26"/>
      <c r="F10" s="69" t="s">
        <v>5871</v>
      </c>
      <c r="I10" s="6" t="s">
        <v>2675</v>
      </c>
      <c r="J10" s="5">
        <v>5000</v>
      </c>
    </row>
    <row r="11" spans="1:10" x14ac:dyDescent="0.25">
      <c r="A11" s="25">
        <v>43577</v>
      </c>
      <c r="B11" s="69" t="s">
        <v>1015</v>
      </c>
      <c r="C11" s="69" t="s">
        <v>1216</v>
      </c>
      <c r="D11" s="26">
        <v>100</v>
      </c>
      <c r="E11" s="26"/>
      <c r="F11" s="69" t="s">
        <v>5871</v>
      </c>
      <c r="I11" s="4" t="s">
        <v>1629</v>
      </c>
      <c r="J11" s="5">
        <v>15370</v>
      </c>
    </row>
    <row r="12" spans="1:10" x14ac:dyDescent="0.25">
      <c r="A12" s="25">
        <v>43577</v>
      </c>
      <c r="B12" s="69" t="s">
        <v>1015</v>
      </c>
      <c r="C12" s="69" t="s">
        <v>1216</v>
      </c>
      <c r="D12" s="26">
        <v>450</v>
      </c>
      <c r="E12" s="26"/>
      <c r="F12" s="69" t="s">
        <v>5871</v>
      </c>
    </row>
    <row r="13" spans="1:10" x14ac:dyDescent="0.25">
      <c r="A13" s="25">
        <v>43578</v>
      </c>
      <c r="B13" s="69" t="s">
        <v>1015</v>
      </c>
      <c r="C13" s="69" t="s">
        <v>3707</v>
      </c>
      <c r="D13" s="26">
        <v>1700</v>
      </c>
      <c r="E13" s="26"/>
      <c r="F13" s="69" t="s">
        <v>5871</v>
      </c>
    </row>
    <row r="14" spans="1:10" x14ac:dyDescent="0.25">
      <c r="A14" s="25">
        <v>43579</v>
      </c>
      <c r="B14" s="69" t="s">
        <v>1015</v>
      </c>
      <c r="C14" s="69" t="s">
        <v>1216</v>
      </c>
      <c r="D14" s="26">
        <v>500</v>
      </c>
      <c r="E14" s="26"/>
      <c r="F14" s="69" t="s">
        <v>5871</v>
      </c>
    </row>
    <row r="15" spans="1:10" x14ac:dyDescent="0.25">
      <c r="A15" s="25">
        <v>43580</v>
      </c>
      <c r="B15" s="69" t="s">
        <v>1015</v>
      </c>
      <c r="C15" s="69" t="s">
        <v>2675</v>
      </c>
      <c r="D15" s="26">
        <v>5000</v>
      </c>
      <c r="E15" s="26"/>
      <c r="F15" s="69" t="s">
        <v>5871</v>
      </c>
    </row>
    <row r="16" spans="1:10" x14ac:dyDescent="0.25">
      <c r="A16" s="25">
        <v>43580</v>
      </c>
      <c r="B16" s="69" t="s">
        <v>1015</v>
      </c>
      <c r="C16" s="69" t="s">
        <v>1216</v>
      </c>
      <c r="D16" s="26">
        <v>500</v>
      </c>
      <c r="E16" s="26"/>
      <c r="F16" s="69" t="s">
        <v>5871</v>
      </c>
    </row>
    <row r="17" spans="1:6" x14ac:dyDescent="0.25">
      <c r="A17" s="25">
        <v>43581</v>
      </c>
      <c r="B17" s="69" t="s">
        <v>1015</v>
      </c>
      <c r="C17" s="69" t="s">
        <v>1216</v>
      </c>
      <c r="D17" s="26">
        <v>620</v>
      </c>
      <c r="E17" s="26"/>
      <c r="F17" s="69" t="s">
        <v>5871</v>
      </c>
    </row>
    <row r="18" spans="1:6" x14ac:dyDescent="0.25">
      <c r="A18" s="25">
        <v>43584</v>
      </c>
      <c r="B18" s="69" t="s">
        <v>1015</v>
      </c>
      <c r="C18" s="69" t="s">
        <v>1216</v>
      </c>
      <c r="D18" s="26">
        <v>195</v>
      </c>
      <c r="E18" s="26"/>
      <c r="F18" s="69" t="s">
        <v>5871</v>
      </c>
    </row>
    <row r="19" spans="1:6" x14ac:dyDescent="0.25">
      <c r="A19" s="25">
        <v>43585</v>
      </c>
      <c r="B19" s="69" t="s">
        <v>1015</v>
      </c>
      <c r="C19" s="69" t="s">
        <v>1216</v>
      </c>
      <c r="D19" s="26">
        <v>155</v>
      </c>
      <c r="E19" s="26"/>
      <c r="F19" s="69" t="s">
        <v>5871</v>
      </c>
    </row>
    <row r="20" spans="1:6" x14ac:dyDescent="0.25">
      <c r="A20" s="25"/>
      <c r="B20" s="69"/>
      <c r="C20" s="69"/>
      <c r="D20" s="26"/>
      <c r="E20" s="26"/>
      <c r="F20" s="69"/>
    </row>
    <row r="21" spans="1:6" x14ac:dyDescent="0.25">
      <c r="A21" s="25"/>
      <c r="B21" s="69"/>
      <c r="C21" s="69"/>
      <c r="D21" s="26"/>
      <c r="E21" s="26"/>
      <c r="F21" s="69"/>
    </row>
    <row r="22" spans="1:6" x14ac:dyDescent="0.25">
      <c r="A22" s="25"/>
      <c r="B22" s="69"/>
      <c r="C22" s="69"/>
      <c r="D22" s="26"/>
      <c r="E22" s="26"/>
      <c r="F22" s="69"/>
    </row>
    <row r="23" spans="1:6" x14ac:dyDescent="0.25">
      <c r="A23" s="25"/>
      <c r="B23" s="69"/>
      <c r="C23" s="69"/>
      <c r="D23" s="26"/>
      <c r="E23" s="26"/>
      <c r="F23" s="69"/>
    </row>
    <row r="24" spans="1:6" x14ac:dyDescent="0.25">
      <c r="A24" s="25"/>
      <c r="B24" s="69"/>
      <c r="C24" s="69"/>
      <c r="D24" s="26"/>
      <c r="E24" s="26"/>
      <c r="F24" s="69"/>
    </row>
    <row r="25" spans="1:6" x14ac:dyDescent="0.25">
      <c r="A25" s="25"/>
      <c r="B25" s="69"/>
      <c r="C25" s="69"/>
      <c r="D25" s="26"/>
      <c r="E25" s="26"/>
      <c r="F25" s="69"/>
    </row>
    <row r="26" spans="1:6" x14ac:dyDescent="0.25">
      <c r="A26" s="25"/>
      <c r="B26" s="69"/>
      <c r="C26" s="69"/>
      <c r="D26" s="26"/>
      <c r="E26" s="26"/>
      <c r="F26" s="69"/>
    </row>
    <row r="27" spans="1:6" x14ac:dyDescent="0.25">
      <c r="A27" s="25"/>
      <c r="B27" s="69"/>
      <c r="C27" s="69"/>
      <c r="D27" s="26"/>
      <c r="E27" s="26"/>
      <c r="F27" s="69"/>
    </row>
    <row r="28" spans="1:6" x14ac:dyDescent="0.25">
      <c r="A28" s="25"/>
      <c r="B28" s="69"/>
      <c r="C28" s="69"/>
      <c r="D28" s="26"/>
      <c r="E28" s="26"/>
      <c r="F28" s="69"/>
    </row>
    <row r="29" spans="1:6" x14ac:dyDescent="0.25">
      <c r="A29" s="25"/>
      <c r="B29" s="69"/>
      <c r="C29" s="69"/>
      <c r="D29" s="26"/>
      <c r="E29" s="26"/>
      <c r="F29" s="69"/>
    </row>
    <row r="30" spans="1:6" x14ac:dyDescent="0.25">
      <c r="A30" s="25"/>
      <c r="B30" s="69"/>
      <c r="C30" s="69"/>
      <c r="D30" s="26"/>
      <c r="E30" s="26"/>
      <c r="F30" s="69"/>
    </row>
    <row r="31" spans="1:6" x14ac:dyDescent="0.25">
      <c r="A31" s="25"/>
      <c r="B31" s="69"/>
      <c r="C31" s="69"/>
      <c r="D31" s="26"/>
      <c r="E31" s="26"/>
      <c r="F31" s="69"/>
    </row>
    <row r="32" spans="1:6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</sheetData>
  <sortState xmlns:xlrd2="http://schemas.microsoft.com/office/spreadsheetml/2017/richdata2" ref="A2:F23">
    <sortCondition ref="A2"/>
  </sortState>
  <pageMargins left="0.7" right="0.7" top="0.75" bottom="0.75" header="0.3" footer="0.3"/>
  <pageSetup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"/>
  <sheetViews>
    <sheetView workbookViewId="0">
      <selection activeCell="I3" sqref="I3:J10"/>
    </sheetView>
  </sheetViews>
  <sheetFormatPr defaultRowHeight="12.5" x14ac:dyDescent="0.25"/>
  <cols>
    <col min="9" max="9" width="19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16528</v>
      </c>
      <c r="B2" s="69" t="s">
        <v>21</v>
      </c>
      <c r="C2" s="69" t="s">
        <v>40</v>
      </c>
      <c r="D2" s="26">
        <v>1650</v>
      </c>
      <c r="E2" s="26"/>
      <c r="F2" s="69" t="s">
        <v>19</v>
      </c>
      <c r="I2" s="7" t="s">
        <v>1627</v>
      </c>
      <c r="J2" t="s">
        <v>1628</v>
      </c>
    </row>
    <row r="3" spans="1:10" x14ac:dyDescent="0.25">
      <c r="A3" s="25">
        <v>43570</v>
      </c>
      <c r="B3" s="69" t="s">
        <v>21</v>
      </c>
      <c r="C3" s="69" t="s">
        <v>6229</v>
      </c>
      <c r="D3" s="26">
        <v>1590</v>
      </c>
      <c r="E3" s="26"/>
      <c r="F3" s="69" t="s">
        <v>19</v>
      </c>
      <c r="I3" s="4" t="s">
        <v>19</v>
      </c>
      <c r="J3" s="5">
        <v>3240</v>
      </c>
    </row>
    <row r="4" spans="1:10" x14ac:dyDescent="0.25">
      <c r="A4" s="25">
        <v>43577</v>
      </c>
      <c r="B4" s="69" t="s">
        <v>1015</v>
      </c>
      <c r="C4" s="69" t="s">
        <v>40</v>
      </c>
      <c r="D4" s="26">
        <v>615</v>
      </c>
      <c r="E4" s="26"/>
      <c r="F4" s="69" t="s">
        <v>3285</v>
      </c>
      <c r="I4" s="6" t="s">
        <v>40</v>
      </c>
      <c r="J4" s="5">
        <v>1650</v>
      </c>
    </row>
    <row r="5" spans="1:10" x14ac:dyDescent="0.25">
      <c r="A5" s="25">
        <v>43584</v>
      </c>
      <c r="B5" s="69" t="s">
        <v>1015</v>
      </c>
      <c r="C5" s="69" t="s">
        <v>40</v>
      </c>
      <c r="D5" s="26">
        <v>180</v>
      </c>
      <c r="E5" s="26"/>
      <c r="F5" s="69" t="s">
        <v>6228</v>
      </c>
      <c r="I5" s="6" t="s">
        <v>6229</v>
      </c>
      <c r="J5" s="5">
        <v>1590</v>
      </c>
    </row>
    <row r="6" spans="1:10" x14ac:dyDescent="0.25">
      <c r="I6" s="4" t="s">
        <v>3285</v>
      </c>
      <c r="J6" s="5">
        <v>615</v>
      </c>
    </row>
    <row r="7" spans="1:10" x14ac:dyDescent="0.25">
      <c r="I7" s="6" t="s">
        <v>40</v>
      </c>
      <c r="J7" s="5">
        <v>615</v>
      </c>
    </row>
    <row r="8" spans="1:10" x14ac:dyDescent="0.25">
      <c r="I8" s="4" t="s">
        <v>6228</v>
      </c>
      <c r="J8" s="5">
        <v>180</v>
      </c>
    </row>
    <row r="9" spans="1:10" x14ac:dyDescent="0.25">
      <c r="I9" s="6" t="s">
        <v>40</v>
      </c>
      <c r="J9" s="5">
        <v>180</v>
      </c>
    </row>
    <row r="10" spans="1:10" x14ac:dyDescent="0.25">
      <c r="I10" s="4" t="s">
        <v>1629</v>
      </c>
      <c r="J10" s="5">
        <v>4035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1"/>
  <sheetViews>
    <sheetView workbookViewId="0">
      <selection activeCell="J7" sqref="J7"/>
    </sheetView>
  </sheetViews>
  <sheetFormatPr defaultRowHeight="12.5" x14ac:dyDescent="0.25"/>
  <cols>
    <col min="1" max="1" width="8.90625" style="1"/>
    <col min="4" max="4" width="9.08984375" bestFit="1" customWidth="1"/>
    <col min="9" max="9" width="20.1796875" bestFit="1" customWidth="1"/>
    <col min="10" max="10" width="13.453125" bestFit="1" customWidth="1"/>
  </cols>
  <sheetData>
    <row r="1" spans="1:10" x14ac:dyDescent="0.25">
      <c r="A1" s="1" t="s">
        <v>0</v>
      </c>
      <c r="B1" t="s">
        <v>1626</v>
      </c>
      <c r="C1" t="s">
        <v>2</v>
      </c>
      <c r="D1" t="s">
        <v>6162</v>
      </c>
      <c r="E1" t="s">
        <v>227</v>
      </c>
      <c r="F1" t="s">
        <v>5</v>
      </c>
    </row>
    <row r="2" spans="1:10" x14ac:dyDescent="0.25">
      <c r="A2" s="25">
        <v>43563</v>
      </c>
      <c r="B2" s="69" t="s">
        <v>1015</v>
      </c>
      <c r="C2" s="69" t="s">
        <v>40</v>
      </c>
      <c r="D2" s="26">
        <v>350</v>
      </c>
      <c r="E2" s="26"/>
      <c r="F2" s="69" t="s">
        <v>5706</v>
      </c>
      <c r="I2" s="7" t="s">
        <v>1627</v>
      </c>
      <c r="J2" t="s">
        <v>6163</v>
      </c>
    </row>
    <row r="3" spans="1:10" x14ac:dyDescent="0.25">
      <c r="A3" s="25">
        <v>43567</v>
      </c>
      <c r="B3" s="69" t="s">
        <v>21</v>
      </c>
      <c r="C3" s="69" t="s">
        <v>255</v>
      </c>
      <c r="D3" s="26">
        <v>50</v>
      </c>
      <c r="E3" s="26"/>
      <c r="F3" s="69" t="s">
        <v>5706</v>
      </c>
      <c r="I3" s="4" t="s">
        <v>5706</v>
      </c>
      <c r="J3" s="5">
        <v>400</v>
      </c>
    </row>
    <row r="4" spans="1:10" x14ac:dyDescent="0.25">
      <c r="A4" s="25">
        <v>43543</v>
      </c>
      <c r="B4" s="69" t="s">
        <v>21</v>
      </c>
      <c r="C4" s="69" t="s">
        <v>3504</v>
      </c>
      <c r="D4" s="26">
        <v>850</v>
      </c>
      <c r="E4" s="26"/>
      <c r="F4" s="69" t="s">
        <v>5870</v>
      </c>
      <c r="I4" s="6" t="s">
        <v>255</v>
      </c>
      <c r="J4" s="5">
        <v>50</v>
      </c>
    </row>
    <row r="5" spans="1:10" x14ac:dyDescent="0.25">
      <c r="A5" s="70">
        <v>43556</v>
      </c>
      <c r="B5" s="69" t="s">
        <v>21</v>
      </c>
      <c r="C5" s="69" t="s">
        <v>40</v>
      </c>
      <c r="D5" s="26">
        <v>280</v>
      </c>
      <c r="E5" s="26"/>
      <c r="F5" s="69" t="s">
        <v>5870</v>
      </c>
      <c r="I5" s="6" t="s">
        <v>40</v>
      </c>
      <c r="J5" s="5">
        <v>350</v>
      </c>
    </row>
    <row r="6" spans="1:10" x14ac:dyDescent="0.25">
      <c r="A6" s="25">
        <v>43559</v>
      </c>
      <c r="B6" s="69" t="s">
        <v>1015</v>
      </c>
      <c r="C6" s="69" t="s">
        <v>3707</v>
      </c>
      <c r="D6" s="26">
        <v>2000</v>
      </c>
      <c r="E6" s="26"/>
      <c r="F6" s="69" t="s">
        <v>5870</v>
      </c>
      <c r="I6" s="4" t="s">
        <v>5870</v>
      </c>
      <c r="J6" s="5">
        <v>4820</v>
      </c>
    </row>
    <row r="7" spans="1:10" x14ac:dyDescent="0.25">
      <c r="A7" s="25">
        <v>43566</v>
      </c>
      <c r="B7" s="69" t="s">
        <v>1015</v>
      </c>
      <c r="C7" s="69" t="s">
        <v>3707</v>
      </c>
      <c r="D7" s="26">
        <v>400</v>
      </c>
      <c r="E7" s="26"/>
      <c r="F7" s="69" t="s">
        <v>5870</v>
      </c>
      <c r="I7" s="6" t="s">
        <v>3707</v>
      </c>
      <c r="J7" s="5">
        <v>2400</v>
      </c>
    </row>
    <row r="8" spans="1:10" x14ac:dyDescent="0.25">
      <c r="A8" s="25">
        <v>43564</v>
      </c>
      <c r="B8" s="69" t="s">
        <v>21</v>
      </c>
      <c r="C8" s="69" t="s">
        <v>1018</v>
      </c>
      <c r="D8" s="26">
        <v>210</v>
      </c>
      <c r="E8" s="26"/>
      <c r="F8" s="69" t="s">
        <v>5870</v>
      </c>
      <c r="I8" s="6" t="s">
        <v>40</v>
      </c>
      <c r="J8" s="5">
        <v>280</v>
      </c>
    </row>
    <row r="9" spans="1:10" x14ac:dyDescent="0.25">
      <c r="A9" s="25">
        <v>43551</v>
      </c>
      <c r="B9" s="69" t="s">
        <v>1015</v>
      </c>
      <c r="C9" s="69" t="s">
        <v>5855</v>
      </c>
      <c r="D9" s="26">
        <v>80</v>
      </c>
      <c r="E9" s="26"/>
      <c r="F9" s="69" t="s">
        <v>5870</v>
      </c>
      <c r="I9" s="6" t="s">
        <v>5855</v>
      </c>
      <c r="J9" s="5">
        <v>80</v>
      </c>
    </row>
    <row r="10" spans="1:10" x14ac:dyDescent="0.25">
      <c r="A10" s="1">
        <v>43543</v>
      </c>
      <c r="B10" s="69" t="s">
        <v>1015</v>
      </c>
      <c r="C10" s="69" t="s">
        <v>6164</v>
      </c>
      <c r="D10" s="71">
        <v>1000</v>
      </c>
      <c r="F10" s="69" t="s">
        <v>5870</v>
      </c>
      <c r="I10" s="6" t="s">
        <v>3504</v>
      </c>
      <c r="J10" s="5">
        <v>850</v>
      </c>
    </row>
    <row r="11" spans="1:10" x14ac:dyDescent="0.25">
      <c r="A11" s="25">
        <v>43563</v>
      </c>
      <c r="B11" s="69" t="s">
        <v>1015</v>
      </c>
      <c r="C11" s="69" t="s">
        <v>40</v>
      </c>
      <c r="D11" s="26">
        <v>1680</v>
      </c>
      <c r="E11" s="26"/>
      <c r="F11" s="69" t="s">
        <v>5871</v>
      </c>
      <c r="I11" s="6" t="s">
        <v>1018</v>
      </c>
      <c r="J11" s="5">
        <v>210</v>
      </c>
    </row>
    <row r="12" spans="1:10" x14ac:dyDescent="0.25">
      <c r="A12" s="25">
        <v>43563</v>
      </c>
      <c r="B12" s="69" t="s">
        <v>1015</v>
      </c>
      <c r="C12" s="69" t="s">
        <v>4455</v>
      </c>
      <c r="D12" s="26">
        <v>3000</v>
      </c>
      <c r="E12" s="26"/>
      <c r="F12" s="69" t="s">
        <v>5871</v>
      </c>
      <c r="I12" s="6" t="s">
        <v>6164</v>
      </c>
      <c r="J12" s="5">
        <v>1000</v>
      </c>
    </row>
    <row r="13" spans="1:10" x14ac:dyDescent="0.25">
      <c r="A13" s="25">
        <v>43565</v>
      </c>
      <c r="B13" s="69" t="s">
        <v>1015</v>
      </c>
      <c r="C13" s="69" t="s">
        <v>3504</v>
      </c>
      <c r="D13" s="26">
        <v>4000</v>
      </c>
      <c r="E13" s="26"/>
      <c r="F13" s="69" t="s">
        <v>5871</v>
      </c>
      <c r="I13" s="4" t="s">
        <v>5871</v>
      </c>
      <c r="J13" s="5">
        <v>21265</v>
      </c>
    </row>
    <row r="14" spans="1:10" x14ac:dyDescent="0.25">
      <c r="A14" s="25">
        <v>43549</v>
      </c>
      <c r="B14" s="69" t="s">
        <v>21</v>
      </c>
      <c r="C14" s="69" t="s">
        <v>40</v>
      </c>
      <c r="D14" s="26">
        <v>3825</v>
      </c>
      <c r="E14" s="26"/>
      <c r="F14" s="69" t="s">
        <v>5871</v>
      </c>
      <c r="I14" s="6" t="s">
        <v>255</v>
      </c>
      <c r="J14" s="5">
        <v>2000</v>
      </c>
    </row>
    <row r="15" spans="1:10" x14ac:dyDescent="0.25">
      <c r="A15" s="25">
        <v>43549</v>
      </c>
      <c r="B15" s="69" t="s">
        <v>21</v>
      </c>
      <c r="C15" s="69" t="s">
        <v>4455</v>
      </c>
      <c r="D15" s="26">
        <v>2000</v>
      </c>
      <c r="E15" s="26"/>
      <c r="F15" s="69" t="s">
        <v>5871</v>
      </c>
      <c r="I15" s="6" t="s">
        <v>40</v>
      </c>
      <c r="J15" s="5">
        <v>10265</v>
      </c>
    </row>
    <row r="16" spans="1:10" x14ac:dyDescent="0.25">
      <c r="A16" s="25">
        <v>43556</v>
      </c>
      <c r="B16" s="69" t="s">
        <v>21</v>
      </c>
      <c r="C16" s="69" t="s">
        <v>40</v>
      </c>
      <c r="D16" s="26">
        <v>4760</v>
      </c>
      <c r="E16" s="26"/>
      <c r="F16" s="69" t="s">
        <v>5871</v>
      </c>
      <c r="I16" s="6" t="s">
        <v>3504</v>
      </c>
      <c r="J16" s="5">
        <v>4000</v>
      </c>
    </row>
    <row r="17" spans="1:10" x14ac:dyDescent="0.25">
      <c r="A17" s="25">
        <v>43567</v>
      </c>
      <c r="B17" s="69" t="s">
        <v>21</v>
      </c>
      <c r="C17" s="69" t="s">
        <v>255</v>
      </c>
      <c r="D17" s="26">
        <v>2000</v>
      </c>
      <c r="E17" s="26"/>
      <c r="F17" s="69" t="s">
        <v>5871</v>
      </c>
      <c r="I17" s="6" t="s">
        <v>4455</v>
      </c>
      <c r="J17" s="5">
        <v>5000</v>
      </c>
    </row>
    <row r="18" spans="1:10" x14ac:dyDescent="0.25">
      <c r="A18" s="25">
        <v>43559</v>
      </c>
      <c r="B18" s="69" t="s">
        <v>1015</v>
      </c>
      <c r="C18" s="69" t="s">
        <v>2556</v>
      </c>
      <c r="D18" s="26">
        <v>2300</v>
      </c>
      <c r="E18" s="26"/>
      <c r="F18" s="69" t="s">
        <v>5705</v>
      </c>
      <c r="I18" s="4" t="s">
        <v>5705</v>
      </c>
      <c r="J18" s="5">
        <v>16392</v>
      </c>
    </row>
    <row r="19" spans="1:10" x14ac:dyDescent="0.25">
      <c r="A19" s="25">
        <v>43543</v>
      </c>
      <c r="B19" s="69" t="s">
        <v>21</v>
      </c>
      <c r="C19" s="69" t="s">
        <v>3504</v>
      </c>
      <c r="D19" s="26">
        <v>3050</v>
      </c>
      <c r="E19" s="26"/>
      <c r="F19" s="69" t="s">
        <v>5705</v>
      </c>
      <c r="I19" s="6" t="s">
        <v>3707</v>
      </c>
      <c r="J19" s="5">
        <v>1700</v>
      </c>
    </row>
    <row r="20" spans="1:10" x14ac:dyDescent="0.25">
      <c r="A20" s="25">
        <v>43549</v>
      </c>
      <c r="B20" s="69" t="s">
        <v>21</v>
      </c>
      <c r="C20" s="69" t="s">
        <v>40</v>
      </c>
      <c r="D20" s="26">
        <v>4385</v>
      </c>
      <c r="E20" s="26"/>
      <c r="F20" s="69" t="s">
        <v>5705</v>
      </c>
      <c r="I20" s="6" t="s">
        <v>40</v>
      </c>
      <c r="J20" s="5">
        <v>5460</v>
      </c>
    </row>
    <row r="21" spans="1:10" x14ac:dyDescent="0.25">
      <c r="A21" s="25">
        <v>43550</v>
      </c>
      <c r="B21" s="69" t="s">
        <v>21</v>
      </c>
      <c r="C21" s="69" t="s">
        <v>6068</v>
      </c>
      <c r="D21" s="26">
        <v>882</v>
      </c>
      <c r="E21" s="26"/>
      <c r="F21" s="69" t="s">
        <v>5705</v>
      </c>
      <c r="I21" s="6" t="s">
        <v>3504</v>
      </c>
      <c r="J21" s="5">
        <v>3050</v>
      </c>
    </row>
    <row r="22" spans="1:10" x14ac:dyDescent="0.25">
      <c r="A22" s="25">
        <v>43552</v>
      </c>
      <c r="B22" s="69" t="s">
        <v>21</v>
      </c>
      <c r="C22" s="69" t="s">
        <v>2675</v>
      </c>
      <c r="D22" s="26">
        <v>3000</v>
      </c>
      <c r="E22" s="26"/>
      <c r="F22" s="69" t="s">
        <v>5705</v>
      </c>
      <c r="I22" s="6" t="s">
        <v>2556</v>
      </c>
      <c r="J22" s="5">
        <v>2300</v>
      </c>
    </row>
    <row r="23" spans="1:10" x14ac:dyDescent="0.25">
      <c r="A23" s="25">
        <v>43556</v>
      </c>
      <c r="B23" s="69" t="s">
        <v>21</v>
      </c>
      <c r="C23" s="69" t="s">
        <v>40</v>
      </c>
      <c r="D23" s="26">
        <v>1075</v>
      </c>
      <c r="E23" s="26"/>
      <c r="F23" s="69" t="s">
        <v>5705</v>
      </c>
      <c r="I23" s="6" t="s">
        <v>6068</v>
      </c>
      <c r="J23" s="5">
        <v>882</v>
      </c>
    </row>
    <row r="24" spans="1:10" x14ac:dyDescent="0.25">
      <c r="A24" s="25">
        <v>43546</v>
      </c>
      <c r="B24" s="69" t="s">
        <v>1015</v>
      </c>
      <c r="C24" s="69" t="s">
        <v>3707</v>
      </c>
      <c r="D24" s="26">
        <v>1700</v>
      </c>
      <c r="E24" s="26"/>
      <c r="F24" s="69" t="s">
        <v>5705</v>
      </c>
      <c r="I24" s="6" t="s">
        <v>2675</v>
      </c>
      <c r="J24" s="5">
        <v>3000</v>
      </c>
    </row>
    <row r="25" spans="1:10" x14ac:dyDescent="0.25">
      <c r="I25" s="4" t="s">
        <v>1629</v>
      </c>
      <c r="J25" s="5">
        <v>42877</v>
      </c>
    </row>
    <row r="31" spans="1:10" x14ac:dyDescent="0.25">
      <c r="A31" s="25"/>
      <c r="B31" s="69"/>
      <c r="C31" s="69"/>
      <c r="D31" s="26"/>
      <c r="E31" s="26"/>
      <c r="F31" s="69"/>
    </row>
    <row r="32" spans="1:10" x14ac:dyDescent="0.25">
      <c r="A32" s="25"/>
      <c r="B32" s="69"/>
      <c r="C32" s="69"/>
      <c r="D32" s="26"/>
      <c r="E32" s="26"/>
      <c r="F32" s="69"/>
    </row>
    <row r="33" spans="1:6" x14ac:dyDescent="0.25">
      <c r="A33" s="25"/>
      <c r="B33" s="69"/>
      <c r="C33" s="69"/>
      <c r="D33" s="26"/>
      <c r="E33" s="26"/>
      <c r="F33" s="69"/>
    </row>
    <row r="34" spans="1:6" x14ac:dyDescent="0.25">
      <c r="A34" s="25"/>
      <c r="B34" s="69"/>
      <c r="C34" s="69"/>
      <c r="D34" s="26"/>
      <c r="E34" s="26"/>
      <c r="F34" s="69"/>
    </row>
    <row r="35" spans="1:6" x14ac:dyDescent="0.25">
      <c r="A35" s="25"/>
      <c r="B35" s="69"/>
      <c r="C35" s="69"/>
      <c r="D35" s="26"/>
      <c r="E35" s="26"/>
      <c r="F35" s="69"/>
    </row>
    <row r="36" spans="1:6" x14ac:dyDescent="0.25">
      <c r="A36" s="25"/>
      <c r="B36" s="69"/>
      <c r="C36" s="69"/>
      <c r="D36" s="26"/>
      <c r="E36" s="26"/>
      <c r="F36" s="69"/>
    </row>
    <row r="37" spans="1:6" x14ac:dyDescent="0.25">
      <c r="A37" s="25"/>
      <c r="B37" s="69"/>
      <c r="C37" s="69"/>
      <c r="D37" s="26"/>
      <c r="E37" s="26"/>
      <c r="F37" s="69"/>
    </row>
    <row r="38" spans="1:6" x14ac:dyDescent="0.25">
      <c r="A38" s="25"/>
      <c r="B38" s="69"/>
      <c r="C38" s="69"/>
      <c r="D38" s="26"/>
      <c r="E38" s="26"/>
      <c r="F38" s="69"/>
    </row>
    <row r="39" spans="1:6" x14ac:dyDescent="0.25">
      <c r="A39" s="25"/>
      <c r="B39" s="69"/>
      <c r="C39" s="69"/>
      <c r="D39" s="26"/>
      <c r="E39" s="26"/>
      <c r="F39" s="69"/>
    </row>
    <row r="40" spans="1:6" x14ac:dyDescent="0.25">
      <c r="A40" s="25"/>
      <c r="B40" s="69"/>
      <c r="C40" s="69"/>
      <c r="D40" s="26"/>
      <c r="E40" s="26"/>
      <c r="F40" s="69"/>
    </row>
    <row r="41" spans="1:6" x14ac:dyDescent="0.25">
      <c r="A41" s="25"/>
      <c r="B41" s="69"/>
      <c r="C41" s="69"/>
      <c r="D41" s="26"/>
      <c r="E41" s="26"/>
      <c r="F41" s="69"/>
    </row>
    <row r="42" spans="1:6" x14ac:dyDescent="0.25">
      <c r="A42" s="25"/>
      <c r="B42" s="69"/>
      <c r="C42" s="69"/>
      <c r="D42" s="26"/>
      <c r="E42" s="26"/>
      <c r="F42" s="69"/>
    </row>
    <row r="43" spans="1:6" x14ac:dyDescent="0.25">
      <c r="A43" s="25"/>
      <c r="B43" s="69"/>
      <c r="C43" s="69"/>
      <c r="D43" s="26"/>
      <c r="E43" s="26"/>
      <c r="F43" s="69"/>
    </row>
    <row r="44" spans="1:6" x14ac:dyDescent="0.25">
      <c r="A44" s="25"/>
      <c r="B44" s="69"/>
      <c r="C44" s="69"/>
      <c r="D44" s="26"/>
      <c r="E44" s="26"/>
      <c r="F44" s="69"/>
    </row>
    <row r="45" spans="1:6" x14ac:dyDescent="0.25">
      <c r="A45" s="25"/>
      <c r="B45" s="69"/>
      <c r="C45" s="69"/>
      <c r="D45" s="26"/>
      <c r="E45" s="26"/>
      <c r="F45" s="69"/>
    </row>
    <row r="46" spans="1:6" x14ac:dyDescent="0.25">
      <c r="A46" s="25"/>
      <c r="B46" s="69"/>
      <c r="C46" s="69"/>
      <c r="D46" s="26"/>
      <c r="E46" s="26"/>
      <c r="F46" s="69"/>
    </row>
    <row r="47" spans="1:6" x14ac:dyDescent="0.25">
      <c r="A47" s="25"/>
      <c r="B47" s="69"/>
      <c r="C47" s="69"/>
      <c r="D47" s="26"/>
      <c r="E47" s="26"/>
      <c r="F47" s="69"/>
    </row>
    <row r="48" spans="1:6" x14ac:dyDescent="0.25">
      <c r="A48" s="25"/>
      <c r="B48" s="69"/>
      <c r="C48" s="69"/>
      <c r="D48" s="26"/>
      <c r="E48" s="26"/>
      <c r="F48" s="69"/>
    </row>
    <row r="49" spans="1:6" x14ac:dyDescent="0.25">
      <c r="A49" s="25"/>
      <c r="B49" s="69"/>
      <c r="C49" s="69"/>
      <c r="D49" s="26"/>
      <c r="E49" s="26"/>
      <c r="F49" s="69"/>
    </row>
    <row r="50" spans="1:6" x14ac:dyDescent="0.25">
      <c r="A50" s="25"/>
      <c r="B50" s="69"/>
      <c r="C50" s="69"/>
      <c r="D50" s="26"/>
      <c r="E50" s="26"/>
      <c r="F50" s="69"/>
    </row>
    <row r="51" spans="1:6" x14ac:dyDescent="0.25">
      <c r="A51" s="25"/>
      <c r="B51" s="69"/>
      <c r="C51" s="69"/>
      <c r="D51" s="26"/>
      <c r="E51" s="26"/>
      <c r="F51" s="69"/>
    </row>
    <row r="52" spans="1:6" x14ac:dyDescent="0.25">
      <c r="A52" s="25"/>
      <c r="B52" s="69"/>
      <c r="C52" s="69"/>
      <c r="D52" s="26"/>
      <c r="E52" s="26"/>
      <c r="F52" s="69"/>
    </row>
    <row r="53" spans="1:6" x14ac:dyDescent="0.25">
      <c r="A53" s="25"/>
      <c r="B53" s="69"/>
      <c r="C53" s="69"/>
      <c r="D53" s="26"/>
      <c r="E53" s="26"/>
      <c r="F53" s="69"/>
    </row>
    <row r="54" spans="1:6" x14ac:dyDescent="0.25">
      <c r="A54" s="25"/>
      <c r="B54" s="69"/>
      <c r="C54" s="69"/>
      <c r="D54" s="26"/>
      <c r="E54" s="26"/>
      <c r="F54" s="69"/>
    </row>
    <row r="55" spans="1:6" x14ac:dyDescent="0.25">
      <c r="A55" s="25"/>
      <c r="B55" s="69"/>
      <c r="C55" s="69"/>
      <c r="D55" s="26"/>
      <c r="E55" s="26"/>
      <c r="F55" s="69"/>
    </row>
    <row r="56" spans="1:6" x14ac:dyDescent="0.25">
      <c r="A56" s="25"/>
      <c r="B56" s="69"/>
      <c r="C56" s="69"/>
      <c r="D56" s="26"/>
      <c r="E56" s="26"/>
      <c r="F56" s="69"/>
    </row>
    <row r="57" spans="1:6" x14ac:dyDescent="0.25">
      <c r="A57" s="25"/>
      <c r="B57" s="69"/>
      <c r="C57" s="69"/>
      <c r="D57" s="26"/>
      <c r="E57" s="26"/>
      <c r="F57" s="69"/>
    </row>
    <row r="58" spans="1:6" x14ac:dyDescent="0.25">
      <c r="A58" s="25"/>
      <c r="B58" s="69"/>
      <c r="C58" s="69"/>
      <c r="D58" s="26"/>
      <c r="E58" s="26"/>
      <c r="F58" s="69"/>
    </row>
    <row r="59" spans="1:6" x14ac:dyDescent="0.25">
      <c r="A59" s="25"/>
      <c r="B59" s="69"/>
      <c r="C59" s="69"/>
      <c r="D59" s="26"/>
      <c r="E59" s="26"/>
      <c r="F59" s="69"/>
    </row>
    <row r="60" spans="1:6" x14ac:dyDescent="0.25">
      <c r="A60" s="25"/>
      <c r="B60" s="69"/>
      <c r="C60" s="69"/>
      <c r="D60" s="26"/>
      <c r="E60" s="26"/>
      <c r="F60" s="69"/>
    </row>
    <row r="61" spans="1:6" x14ac:dyDescent="0.25">
      <c r="A61" s="25"/>
      <c r="B61" s="69"/>
      <c r="C61" s="69"/>
      <c r="D61" s="26"/>
      <c r="E61" s="26"/>
      <c r="F61" s="69"/>
    </row>
    <row r="62" spans="1:6" x14ac:dyDescent="0.25">
      <c r="A62" s="25"/>
      <c r="B62" s="69"/>
      <c r="C62" s="69"/>
      <c r="D62" s="26"/>
      <c r="E62" s="26"/>
      <c r="F62" s="69"/>
    </row>
    <row r="63" spans="1:6" x14ac:dyDescent="0.25">
      <c r="A63" s="25"/>
      <c r="B63" s="69"/>
      <c r="C63" s="69"/>
      <c r="D63" s="26"/>
      <c r="E63" s="26"/>
      <c r="F63" s="69"/>
    </row>
    <row r="64" spans="1:6" x14ac:dyDescent="0.25">
      <c r="A64" s="25"/>
      <c r="B64" s="69"/>
      <c r="C64" s="69"/>
      <c r="D64" s="26"/>
      <c r="E64" s="26"/>
      <c r="F64" s="69"/>
    </row>
    <row r="65" spans="1:6" x14ac:dyDescent="0.25">
      <c r="A65" s="25"/>
      <c r="B65" s="69"/>
      <c r="C65" s="69"/>
      <c r="D65" s="26"/>
      <c r="E65" s="26"/>
      <c r="F65" s="69"/>
    </row>
    <row r="66" spans="1:6" x14ac:dyDescent="0.25">
      <c r="A66" s="25"/>
      <c r="B66" s="69"/>
      <c r="C66" s="69"/>
      <c r="D66" s="26"/>
      <c r="E66" s="26"/>
      <c r="F66" s="69"/>
    </row>
    <row r="67" spans="1:6" x14ac:dyDescent="0.25">
      <c r="A67" s="25"/>
      <c r="B67" s="69"/>
      <c r="C67" s="69"/>
      <c r="D67" s="26"/>
      <c r="E67" s="26"/>
      <c r="F67" s="69"/>
    </row>
    <row r="68" spans="1:6" x14ac:dyDescent="0.25">
      <c r="A68" s="25"/>
      <c r="B68" s="69"/>
      <c r="C68" s="69"/>
      <c r="D68" s="26"/>
      <c r="E68" s="26"/>
      <c r="F68" s="69"/>
    </row>
    <row r="69" spans="1:6" x14ac:dyDescent="0.25">
      <c r="A69" s="25"/>
      <c r="B69" s="69"/>
      <c r="C69" s="69"/>
      <c r="D69" s="26"/>
      <c r="E69" s="26"/>
      <c r="F69" s="69"/>
    </row>
    <row r="70" spans="1:6" x14ac:dyDescent="0.25">
      <c r="A70" s="25"/>
      <c r="B70" s="69"/>
      <c r="C70" s="69"/>
      <c r="D70" s="26"/>
      <c r="E70" s="26"/>
      <c r="F70" s="69"/>
    </row>
    <row r="71" spans="1:6" x14ac:dyDescent="0.25">
      <c r="A71" s="25"/>
      <c r="B71" s="69"/>
      <c r="C71" s="69"/>
      <c r="D71" s="26"/>
      <c r="E71" s="26"/>
      <c r="F71" s="69"/>
    </row>
  </sheetData>
  <sortState xmlns:xlrd2="http://schemas.microsoft.com/office/spreadsheetml/2017/richdata2" ref="A2:F17">
    <sortCondition ref="F17"/>
  </sortState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9"/>
  <sheetViews>
    <sheetView workbookViewId="0">
      <selection activeCell="I8" sqref="I8"/>
    </sheetView>
  </sheetViews>
  <sheetFormatPr defaultRowHeight="12.5" x14ac:dyDescent="0.25"/>
  <cols>
    <col min="4" max="4" width="9.08984375" bestFit="1" customWidth="1"/>
    <col min="9" max="9" width="23" bestFit="1" customWidth="1"/>
    <col min="10" max="10" width="13.4531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6162</v>
      </c>
      <c r="E1" t="s">
        <v>227</v>
      </c>
      <c r="F1" t="s">
        <v>5</v>
      </c>
    </row>
    <row r="2" spans="1:10" x14ac:dyDescent="0.25">
      <c r="A2" s="25">
        <v>43549</v>
      </c>
      <c r="B2" s="69" t="s">
        <v>21</v>
      </c>
      <c r="C2" s="69" t="s">
        <v>40</v>
      </c>
      <c r="D2" s="26">
        <v>150</v>
      </c>
      <c r="E2" s="26"/>
      <c r="F2" s="69" t="s">
        <v>356</v>
      </c>
      <c r="I2" s="7" t="s">
        <v>1627</v>
      </c>
      <c r="J2" t="s">
        <v>6163</v>
      </c>
    </row>
    <row r="3" spans="1:10" x14ac:dyDescent="0.25">
      <c r="A3" s="25">
        <v>43563</v>
      </c>
      <c r="B3" s="69" t="s">
        <v>1015</v>
      </c>
      <c r="C3" s="69" t="s">
        <v>40</v>
      </c>
      <c r="D3" s="26">
        <v>2130</v>
      </c>
      <c r="E3" s="26"/>
      <c r="F3" s="69" t="s">
        <v>19</v>
      </c>
      <c r="I3" s="4" t="s">
        <v>356</v>
      </c>
      <c r="J3" s="5">
        <v>150</v>
      </c>
    </row>
    <row r="4" spans="1:10" x14ac:dyDescent="0.25">
      <c r="A4" s="25">
        <v>43552</v>
      </c>
      <c r="B4" s="69" t="s">
        <v>1015</v>
      </c>
      <c r="C4" s="69" t="s">
        <v>1216</v>
      </c>
      <c r="D4" s="26">
        <v>1000</v>
      </c>
      <c r="E4" s="26"/>
      <c r="F4" s="69" t="s">
        <v>19</v>
      </c>
      <c r="I4" s="6" t="s">
        <v>40</v>
      </c>
      <c r="J4" s="5">
        <v>150</v>
      </c>
    </row>
    <row r="5" spans="1:10" x14ac:dyDescent="0.25">
      <c r="A5" s="25">
        <v>43557</v>
      </c>
      <c r="B5" s="69" t="s">
        <v>1015</v>
      </c>
      <c r="C5" s="69" t="s">
        <v>6156</v>
      </c>
      <c r="D5" s="26">
        <v>30</v>
      </c>
      <c r="E5" s="26"/>
      <c r="F5" s="69" t="s">
        <v>17</v>
      </c>
      <c r="I5" s="4" t="s">
        <v>19</v>
      </c>
      <c r="J5" s="5">
        <v>3130</v>
      </c>
    </row>
    <row r="6" spans="1:10" x14ac:dyDescent="0.25">
      <c r="A6" s="25">
        <v>43546</v>
      </c>
      <c r="B6" s="69" t="s">
        <v>1015</v>
      </c>
      <c r="C6" s="69" t="s">
        <v>1360</v>
      </c>
      <c r="D6" s="26">
        <v>25</v>
      </c>
      <c r="E6" s="26"/>
      <c r="F6" s="69" t="s">
        <v>302</v>
      </c>
      <c r="I6" s="6" t="s">
        <v>40</v>
      </c>
      <c r="J6" s="5">
        <v>2130</v>
      </c>
    </row>
    <row r="7" spans="1:10" x14ac:dyDescent="0.25">
      <c r="A7" s="25">
        <v>43559</v>
      </c>
      <c r="B7" s="69" t="s">
        <v>1015</v>
      </c>
      <c r="C7" s="69" t="s">
        <v>279</v>
      </c>
      <c r="D7" s="26">
        <v>5</v>
      </c>
      <c r="E7" s="26"/>
      <c r="F7" s="69" t="s">
        <v>302</v>
      </c>
      <c r="I7" s="6" t="s">
        <v>1216</v>
      </c>
      <c r="J7" s="5">
        <v>1000</v>
      </c>
    </row>
    <row r="8" spans="1:10" x14ac:dyDescent="0.25">
      <c r="A8" s="25">
        <v>43549</v>
      </c>
      <c r="B8" s="69" t="s">
        <v>21</v>
      </c>
      <c r="C8" s="69" t="s">
        <v>40</v>
      </c>
      <c r="D8" s="26">
        <v>1995</v>
      </c>
      <c r="E8" s="26"/>
      <c r="F8" s="69" t="s">
        <v>6092</v>
      </c>
      <c r="I8" s="4" t="s">
        <v>17</v>
      </c>
      <c r="J8" s="5">
        <v>30</v>
      </c>
    </row>
    <row r="9" spans="1:10" x14ac:dyDescent="0.25">
      <c r="A9" s="25">
        <v>43550</v>
      </c>
      <c r="B9" s="69" t="s">
        <v>21</v>
      </c>
      <c r="C9" s="69" t="s">
        <v>6068</v>
      </c>
      <c r="D9" s="26">
        <v>2114</v>
      </c>
      <c r="E9" s="26"/>
      <c r="F9" s="69" t="s">
        <v>6092</v>
      </c>
      <c r="I9" s="6" t="s">
        <v>6156</v>
      </c>
      <c r="J9" s="5">
        <v>30</v>
      </c>
    </row>
    <row r="10" spans="1:10" x14ac:dyDescent="0.25">
      <c r="A10" s="25">
        <v>43550</v>
      </c>
      <c r="B10" s="69" t="s">
        <v>1015</v>
      </c>
      <c r="C10" s="69" t="s">
        <v>6068</v>
      </c>
      <c r="D10" s="26">
        <v>689</v>
      </c>
      <c r="E10" s="26"/>
      <c r="F10" s="69" t="s">
        <v>6092</v>
      </c>
      <c r="I10" s="4" t="s">
        <v>302</v>
      </c>
      <c r="J10" s="5">
        <v>30</v>
      </c>
    </row>
    <row r="11" spans="1:10" x14ac:dyDescent="0.25">
      <c r="A11" s="25">
        <v>43559</v>
      </c>
      <c r="B11" s="69" t="s">
        <v>1015</v>
      </c>
      <c r="C11" s="69" t="s">
        <v>5943</v>
      </c>
      <c r="D11" s="26">
        <v>500</v>
      </c>
      <c r="E11" s="26"/>
      <c r="F11" s="69" t="s">
        <v>6092</v>
      </c>
      <c r="I11" s="6" t="s">
        <v>279</v>
      </c>
      <c r="J11" s="5">
        <v>5</v>
      </c>
    </row>
    <row r="12" spans="1:10" x14ac:dyDescent="0.25">
      <c r="A12" s="25">
        <v>43560</v>
      </c>
      <c r="B12" s="69" t="s">
        <v>1015</v>
      </c>
      <c r="C12" s="69" t="s">
        <v>5943</v>
      </c>
      <c r="D12" s="26">
        <v>500</v>
      </c>
      <c r="E12" s="26"/>
      <c r="F12" s="69" t="s">
        <v>6092</v>
      </c>
      <c r="I12" s="6" t="s">
        <v>1360</v>
      </c>
      <c r="J12" s="5">
        <v>25</v>
      </c>
    </row>
    <row r="13" spans="1:10" x14ac:dyDescent="0.25">
      <c r="A13" s="25">
        <v>43549</v>
      </c>
      <c r="B13" s="69" t="s">
        <v>1015</v>
      </c>
      <c r="C13" s="69" t="s">
        <v>40</v>
      </c>
      <c r="D13" s="26">
        <v>150</v>
      </c>
      <c r="E13" s="26"/>
      <c r="F13" s="69" t="s">
        <v>3513</v>
      </c>
      <c r="I13" s="4" t="s">
        <v>6092</v>
      </c>
      <c r="J13" s="5">
        <v>5798</v>
      </c>
    </row>
    <row r="14" spans="1:10" x14ac:dyDescent="0.25">
      <c r="I14" s="6" t="s">
        <v>6068</v>
      </c>
      <c r="J14" s="5">
        <v>2803</v>
      </c>
    </row>
    <row r="15" spans="1:10" x14ac:dyDescent="0.25">
      <c r="I15" s="6" t="s">
        <v>40</v>
      </c>
      <c r="J15" s="5">
        <v>1995</v>
      </c>
    </row>
    <row r="16" spans="1:10" x14ac:dyDescent="0.25">
      <c r="I16" s="6" t="s">
        <v>5943</v>
      </c>
      <c r="J16" s="5">
        <v>1000</v>
      </c>
    </row>
    <row r="17" spans="9:10" x14ac:dyDescent="0.25">
      <c r="I17" s="4" t="s">
        <v>3513</v>
      </c>
      <c r="J17" s="5">
        <v>150</v>
      </c>
    </row>
    <row r="18" spans="9:10" x14ac:dyDescent="0.25">
      <c r="I18" s="6" t="s">
        <v>40</v>
      </c>
      <c r="J18" s="5">
        <v>150</v>
      </c>
    </row>
    <row r="19" spans="9:10" x14ac:dyDescent="0.25">
      <c r="I19" s="4" t="s">
        <v>1629</v>
      </c>
      <c r="J19" s="5">
        <v>9288</v>
      </c>
    </row>
  </sheetData>
  <sortState xmlns:xlrd2="http://schemas.microsoft.com/office/spreadsheetml/2017/richdata2" ref="A2:F13">
    <sortCondition ref="F13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79"/>
  <sheetViews>
    <sheetView workbookViewId="0">
      <selection activeCell="H3" sqref="H3:I18"/>
    </sheetView>
  </sheetViews>
  <sheetFormatPr defaultRowHeight="12.5" x14ac:dyDescent="0.25"/>
  <cols>
    <col min="8" max="8" width="21.90625" bestFit="1" customWidth="1"/>
    <col min="9" max="9" width="12.81640625" bestFit="1" customWidth="1"/>
  </cols>
  <sheetData>
    <row r="1" spans="1:9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25">
        <v>43535</v>
      </c>
      <c r="B2" t="s">
        <v>21</v>
      </c>
      <c r="C2" t="s">
        <v>40</v>
      </c>
      <c r="D2" s="26">
        <v>4930</v>
      </c>
      <c r="E2" s="26"/>
      <c r="F2" t="s">
        <v>5705</v>
      </c>
      <c r="H2" s="7" t="s">
        <v>1627</v>
      </c>
      <c r="I2" t="s">
        <v>1628</v>
      </c>
    </row>
    <row r="3" spans="1:9" x14ac:dyDescent="0.25">
      <c r="A3" s="25">
        <v>43542</v>
      </c>
      <c r="B3" t="s">
        <v>21</v>
      </c>
      <c r="C3" t="s">
        <v>40</v>
      </c>
      <c r="D3" s="26">
        <v>2015</v>
      </c>
      <c r="E3" s="26"/>
      <c r="F3" t="s">
        <v>5705</v>
      </c>
      <c r="H3" s="4" t="s">
        <v>5705</v>
      </c>
      <c r="I3" s="5">
        <v>8695</v>
      </c>
    </row>
    <row r="4" spans="1:9" x14ac:dyDescent="0.25">
      <c r="A4" s="25">
        <v>43535</v>
      </c>
      <c r="B4" t="s">
        <v>21</v>
      </c>
      <c r="C4" t="s">
        <v>3403</v>
      </c>
      <c r="D4" s="26">
        <v>1750</v>
      </c>
      <c r="E4" s="26"/>
      <c r="F4" t="s">
        <v>5705</v>
      </c>
      <c r="H4" s="6" t="s">
        <v>40</v>
      </c>
      <c r="I4" s="5">
        <v>6945</v>
      </c>
    </row>
    <row r="5" spans="1:9" x14ac:dyDescent="0.25">
      <c r="A5" s="25">
        <v>43537</v>
      </c>
      <c r="B5" t="s">
        <v>1015</v>
      </c>
      <c r="C5" t="s">
        <v>1173</v>
      </c>
      <c r="D5" s="26">
        <v>180</v>
      </c>
      <c r="E5" s="26"/>
      <c r="F5" t="s">
        <v>5870</v>
      </c>
      <c r="H5" s="6" t="s">
        <v>3403</v>
      </c>
      <c r="I5" s="5">
        <v>1750</v>
      </c>
    </row>
    <row r="6" spans="1:9" x14ac:dyDescent="0.25">
      <c r="A6" s="25">
        <v>43524</v>
      </c>
      <c r="B6" t="s">
        <v>21</v>
      </c>
      <c r="C6" t="s">
        <v>3504</v>
      </c>
      <c r="D6" s="26">
        <v>3335</v>
      </c>
      <c r="E6" s="26"/>
      <c r="F6" t="s">
        <v>5870</v>
      </c>
      <c r="H6" s="4" t="s">
        <v>5870</v>
      </c>
      <c r="I6" s="5">
        <v>13843</v>
      </c>
    </row>
    <row r="7" spans="1:9" x14ac:dyDescent="0.25">
      <c r="A7" s="25">
        <v>43528</v>
      </c>
      <c r="B7" t="s">
        <v>21</v>
      </c>
      <c r="C7" t="s">
        <v>6068</v>
      </c>
      <c r="D7" s="26">
        <v>2828</v>
      </c>
      <c r="E7" s="26"/>
      <c r="F7" t="s">
        <v>5870</v>
      </c>
      <c r="H7" s="6" t="s">
        <v>1173</v>
      </c>
      <c r="I7" s="5">
        <v>180</v>
      </c>
    </row>
    <row r="8" spans="1:9" x14ac:dyDescent="0.25">
      <c r="A8" s="25">
        <v>43529</v>
      </c>
      <c r="B8" t="s">
        <v>21</v>
      </c>
      <c r="C8" t="s">
        <v>46</v>
      </c>
      <c r="D8" s="26">
        <v>2300</v>
      </c>
      <c r="E8" s="26"/>
      <c r="F8" t="s">
        <v>5870</v>
      </c>
      <c r="H8" s="6" t="s">
        <v>46</v>
      </c>
      <c r="I8" s="5">
        <v>7500</v>
      </c>
    </row>
    <row r="9" spans="1:9" x14ac:dyDescent="0.25">
      <c r="A9" s="25">
        <v>43535</v>
      </c>
      <c r="B9" t="s">
        <v>21</v>
      </c>
      <c r="C9" t="s">
        <v>46</v>
      </c>
      <c r="D9" s="26">
        <v>3000</v>
      </c>
      <c r="E9" s="26"/>
      <c r="F9" t="s">
        <v>5870</v>
      </c>
      <c r="H9" s="6" t="s">
        <v>6068</v>
      </c>
      <c r="I9" s="5">
        <v>2828</v>
      </c>
    </row>
    <row r="10" spans="1:9" x14ac:dyDescent="0.25">
      <c r="A10" s="25">
        <v>43542</v>
      </c>
      <c r="B10" t="s">
        <v>21</v>
      </c>
      <c r="C10" t="s">
        <v>46</v>
      </c>
      <c r="D10" s="26">
        <v>2200</v>
      </c>
      <c r="E10" s="26"/>
      <c r="F10" t="s">
        <v>5870</v>
      </c>
      <c r="H10" s="6" t="s">
        <v>3504</v>
      </c>
      <c r="I10" s="5">
        <v>3335</v>
      </c>
    </row>
    <row r="11" spans="1:9" x14ac:dyDescent="0.25">
      <c r="A11" s="25">
        <v>43525</v>
      </c>
      <c r="B11" t="s">
        <v>1015</v>
      </c>
      <c r="C11" t="s">
        <v>6067</v>
      </c>
      <c r="D11" s="26">
        <v>1300</v>
      </c>
      <c r="E11" s="26"/>
      <c r="F11" t="s">
        <v>5940</v>
      </c>
      <c r="H11" s="4" t="s">
        <v>5940</v>
      </c>
      <c r="I11" s="5">
        <v>17010</v>
      </c>
    </row>
    <row r="12" spans="1:9" x14ac:dyDescent="0.25">
      <c r="A12" s="25">
        <v>43528</v>
      </c>
      <c r="B12" t="s">
        <v>21</v>
      </c>
      <c r="C12" t="s">
        <v>2675</v>
      </c>
      <c r="D12" s="26">
        <v>3000</v>
      </c>
      <c r="E12" s="26"/>
      <c r="F12" t="s">
        <v>5871</v>
      </c>
      <c r="H12" s="6" t="s">
        <v>3507</v>
      </c>
      <c r="I12" s="5">
        <v>2400</v>
      </c>
    </row>
    <row r="13" spans="1:9" x14ac:dyDescent="0.25">
      <c r="A13" s="25">
        <v>43529</v>
      </c>
      <c r="B13" t="s">
        <v>21</v>
      </c>
      <c r="C13" t="s">
        <v>40</v>
      </c>
      <c r="D13" s="26">
        <v>1665</v>
      </c>
      <c r="E13" s="26"/>
      <c r="F13" t="s">
        <v>5871</v>
      </c>
      <c r="H13" s="6" t="s">
        <v>255</v>
      </c>
      <c r="I13" s="5">
        <v>3500</v>
      </c>
    </row>
    <row r="14" spans="1:9" x14ac:dyDescent="0.25">
      <c r="A14" s="25">
        <v>43532</v>
      </c>
      <c r="B14" t="s">
        <v>21</v>
      </c>
      <c r="C14" t="s">
        <v>255</v>
      </c>
      <c r="D14" s="26">
        <v>3500</v>
      </c>
      <c r="E14" s="26"/>
      <c r="F14" t="s">
        <v>5871</v>
      </c>
      <c r="H14" s="6" t="s">
        <v>40</v>
      </c>
      <c r="I14" s="5">
        <v>5310</v>
      </c>
    </row>
    <row r="15" spans="1:9" x14ac:dyDescent="0.25">
      <c r="A15" s="25">
        <v>43535</v>
      </c>
      <c r="B15" t="s">
        <v>21</v>
      </c>
      <c r="C15" t="s">
        <v>40</v>
      </c>
      <c r="D15" s="26">
        <v>1330</v>
      </c>
      <c r="E15" s="26"/>
      <c r="F15" t="s">
        <v>5871</v>
      </c>
      <c r="H15" s="6" t="s">
        <v>6067</v>
      </c>
      <c r="I15" s="5">
        <v>1300</v>
      </c>
    </row>
    <row r="16" spans="1:9" x14ac:dyDescent="0.25">
      <c r="A16" s="25">
        <v>43542</v>
      </c>
      <c r="B16" t="s">
        <v>21</v>
      </c>
      <c r="C16" t="s">
        <v>40</v>
      </c>
      <c r="D16" s="26">
        <v>2315</v>
      </c>
      <c r="E16" s="26"/>
      <c r="F16" t="s">
        <v>5871</v>
      </c>
      <c r="H16" s="6" t="s">
        <v>3403</v>
      </c>
      <c r="I16" s="5">
        <v>1500</v>
      </c>
    </row>
    <row r="17" spans="1:9" x14ac:dyDescent="0.25">
      <c r="A17" s="25">
        <v>43542</v>
      </c>
      <c r="B17" t="s">
        <v>21</v>
      </c>
      <c r="C17" t="s">
        <v>3507</v>
      </c>
      <c r="D17" s="26">
        <v>2400</v>
      </c>
      <c r="E17" s="26"/>
      <c r="F17" t="s">
        <v>5871</v>
      </c>
      <c r="H17" s="6" t="s">
        <v>2675</v>
      </c>
      <c r="I17" s="5">
        <v>3000</v>
      </c>
    </row>
    <row r="18" spans="1:9" x14ac:dyDescent="0.25">
      <c r="A18" s="25">
        <v>43535</v>
      </c>
      <c r="B18" t="s">
        <v>21</v>
      </c>
      <c r="C18" t="s">
        <v>3403</v>
      </c>
      <c r="D18" s="26">
        <v>1500</v>
      </c>
      <c r="E18" s="26"/>
      <c r="F18" t="s">
        <v>5871</v>
      </c>
      <c r="H18" s="4" t="s">
        <v>1629</v>
      </c>
      <c r="I18" s="5">
        <v>39548</v>
      </c>
    </row>
    <row r="19" spans="1:9" x14ac:dyDescent="0.25">
      <c r="A19" s="25"/>
      <c r="D19" s="26"/>
      <c r="E19" s="26"/>
    </row>
    <row r="20" spans="1:9" x14ac:dyDescent="0.25">
      <c r="A20" s="25"/>
      <c r="D20" s="26"/>
      <c r="E20" s="26"/>
    </row>
    <row r="21" spans="1:9" x14ac:dyDescent="0.25">
      <c r="A21" s="25"/>
      <c r="D21" s="26"/>
      <c r="E21" s="26"/>
    </row>
    <row r="22" spans="1:9" x14ac:dyDescent="0.25">
      <c r="A22" s="25"/>
      <c r="D22" s="26"/>
      <c r="E22" s="26"/>
    </row>
    <row r="23" spans="1:9" x14ac:dyDescent="0.25">
      <c r="A23" s="25"/>
      <c r="D23" s="26"/>
      <c r="E23" s="26"/>
    </row>
    <row r="24" spans="1:9" x14ac:dyDescent="0.25">
      <c r="A24" s="25"/>
      <c r="D24" s="26"/>
      <c r="E24" s="26"/>
    </row>
    <row r="25" spans="1:9" x14ac:dyDescent="0.25">
      <c r="A25" s="25"/>
      <c r="D25" s="26"/>
      <c r="E25" s="26"/>
    </row>
    <row r="26" spans="1:9" x14ac:dyDescent="0.25">
      <c r="A26" s="25"/>
      <c r="D26" s="26"/>
      <c r="E26" s="26"/>
    </row>
    <row r="27" spans="1:9" x14ac:dyDescent="0.25">
      <c r="A27" s="25"/>
      <c r="D27" s="26"/>
      <c r="E27" s="26"/>
    </row>
    <row r="28" spans="1:9" x14ac:dyDescent="0.25">
      <c r="A28" s="25"/>
      <c r="D28" s="26"/>
      <c r="E28" s="26"/>
    </row>
    <row r="29" spans="1:9" x14ac:dyDescent="0.25">
      <c r="A29" s="25"/>
      <c r="D29" s="26"/>
      <c r="E29" s="26"/>
    </row>
    <row r="30" spans="1:9" x14ac:dyDescent="0.25">
      <c r="A30" s="25"/>
      <c r="D30" s="26"/>
      <c r="E30" s="26"/>
    </row>
    <row r="31" spans="1:9" x14ac:dyDescent="0.25">
      <c r="A31" s="25"/>
      <c r="D31" s="26"/>
      <c r="E31" s="26"/>
    </row>
    <row r="32" spans="1:9" x14ac:dyDescent="0.25">
      <c r="A32" s="25"/>
      <c r="D32" s="26"/>
      <c r="E32" s="26"/>
    </row>
    <row r="33" spans="1:5" x14ac:dyDescent="0.25">
      <c r="A33" s="25"/>
      <c r="D33" s="26"/>
      <c r="E33" s="26"/>
    </row>
    <row r="34" spans="1:5" x14ac:dyDescent="0.25">
      <c r="A34" s="25"/>
      <c r="D34" s="26"/>
      <c r="E34" s="26"/>
    </row>
    <row r="35" spans="1:5" x14ac:dyDescent="0.25">
      <c r="A35" s="25"/>
      <c r="D35" s="26"/>
      <c r="E35" s="26"/>
    </row>
    <row r="36" spans="1:5" x14ac:dyDescent="0.25">
      <c r="A36" s="25"/>
      <c r="D36" s="26"/>
      <c r="E36" s="26"/>
    </row>
    <row r="37" spans="1:5" x14ac:dyDescent="0.25">
      <c r="A37" s="25"/>
      <c r="D37" s="26"/>
      <c r="E37" s="26"/>
    </row>
    <row r="38" spans="1:5" x14ac:dyDescent="0.25">
      <c r="A38" s="25"/>
      <c r="D38" s="26"/>
      <c r="E38" s="26"/>
    </row>
    <row r="39" spans="1:5" x14ac:dyDescent="0.25">
      <c r="A39" s="25"/>
      <c r="D39" s="26"/>
      <c r="E39" s="26"/>
    </row>
    <row r="40" spans="1:5" x14ac:dyDescent="0.25">
      <c r="A40" s="25"/>
      <c r="D40" s="26"/>
      <c r="E40" s="26"/>
    </row>
    <row r="41" spans="1:5" x14ac:dyDescent="0.25">
      <c r="A41" s="25"/>
      <c r="D41" s="26"/>
      <c r="E41" s="26"/>
    </row>
    <row r="42" spans="1:5" x14ac:dyDescent="0.25">
      <c r="A42" s="25"/>
      <c r="D42" s="26"/>
      <c r="E42" s="26"/>
    </row>
    <row r="43" spans="1:5" x14ac:dyDescent="0.25">
      <c r="A43" s="25"/>
      <c r="D43" s="26"/>
      <c r="E43" s="26"/>
    </row>
    <row r="44" spans="1:5" x14ac:dyDescent="0.25">
      <c r="A44" s="25"/>
      <c r="D44" s="26"/>
      <c r="E44" s="26"/>
    </row>
    <row r="45" spans="1:5" x14ac:dyDescent="0.25">
      <c r="A45" s="25"/>
      <c r="D45" s="26"/>
      <c r="E45" s="26"/>
    </row>
    <row r="46" spans="1:5" x14ac:dyDescent="0.25">
      <c r="A46" s="25"/>
      <c r="D46" s="26"/>
      <c r="E46" s="26"/>
    </row>
    <row r="47" spans="1:5" x14ac:dyDescent="0.25">
      <c r="A47" s="25"/>
      <c r="D47" s="26"/>
      <c r="E47" s="26"/>
    </row>
    <row r="48" spans="1:5" x14ac:dyDescent="0.25">
      <c r="A48" s="25"/>
      <c r="D48" s="26"/>
      <c r="E48" s="26"/>
    </row>
    <row r="49" spans="1:5" x14ac:dyDescent="0.25">
      <c r="A49" s="25"/>
      <c r="D49" s="26"/>
      <c r="E49" s="26"/>
    </row>
    <row r="50" spans="1:5" x14ac:dyDescent="0.25">
      <c r="A50" s="25"/>
      <c r="D50" s="26"/>
      <c r="E50" s="26"/>
    </row>
    <row r="51" spans="1:5" x14ac:dyDescent="0.25">
      <c r="A51" s="25"/>
      <c r="D51" s="26"/>
      <c r="E51" s="26"/>
    </row>
    <row r="52" spans="1:5" x14ac:dyDescent="0.25">
      <c r="A52" s="25"/>
      <c r="D52" s="26"/>
      <c r="E52" s="26"/>
    </row>
    <row r="53" spans="1:5" x14ac:dyDescent="0.25">
      <c r="A53" s="25"/>
      <c r="D53" s="26"/>
      <c r="E53" s="26"/>
    </row>
    <row r="54" spans="1:5" x14ac:dyDescent="0.25">
      <c r="A54" s="25"/>
      <c r="D54" s="26"/>
      <c r="E54" s="26"/>
    </row>
    <row r="55" spans="1:5" x14ac:dyDescent="0.25">
      <c r="A55" s="25"/>
      <c r="D55" s="26"/>
      <c r="E55" s="26"/>
    </row>
    <row r="56" spans="1:5" x14ac:dyDescent="0.25">
      <c r="A56" s="25"/>
      <c r="D56" s="26"/>
      <c r="E56" s="26"/>
    </row>
    <row r="57" spans="1:5" x14ac:dyDescent="0.25">
      <c r="A57" s="25"/>
      <c r="D57" s="26"/>
      <c r="E57" s="26"/>
    </row>
    <row r="58" spans="1:5" x14ac:dyDescent="0.25">
      <c r="A58" s="25"/>
      <c r="D58" s="26"/>
      <c r="E58" s="26"/>
    </row>
    <row r="59" spans="1:5" x14ac:dyDescent="0.25">
      <c r="A59" s="25"/>
      <c r="D59" s="26"/>
      <c r="E59" s="26"/>
    </row>
    <row r="60" spans="1:5" x14ac:dyDescent="0.25">
      <c r="A60" s="25"/>
      <c r="D60" s="26"/>
      <c r="E60" s="26"/>
    </row>
    <row r="61" spans="1:5" x14ac:dyDescent="0.25">
      <c r="A61" s="25"/>
      <c r="D61" s="26"/>
      <c r="E61" s="26"/>
    </row>
    <row r="62" spans="1:5" x14ac:dyDescent="0.25">
      <c r="A62" s="25"/>
      <c r="D62" s="26"/>
      <c r="E62" s="26"/>
    </row>
    <row r="63" spans="1:5" x14ac:dyDescent="0.25">
      <c r="A63" s="25"/>
      <c r="D63" s="26"/>
      <c r="E63" s="26"/>
    </row>
    <row r="64" spans="1:5" x14ac:dyDescent="0.25">
      <c r="A64" s="25"/>
      <c r="D64" s="26"/>
      <c r="E64" s="26"/>
    </row>
    <row r="65" spans="1:5" x14ac:dyDescent="0.25">
      <c r="A65" s="25"/>
      <c r="D65" s="26"/>
      <c r="E65" s="26"/>
    </row>
    <row r="66" spans="1:5" x14ac:dyDescent="0.25">
      <c r="A66" s="25"/>
      <c r="D66" s="26"/>
      <c r="E66" s="26"/>
    </row>
    <row r="67" spans="1:5" x14ac:dyDescent="0.25">
      <c r="A67" s="25"/>
      <c r="D67" s="26"/>
      <c r="E67" s="26"/>
    </row>
    <row r="68" spans="1:5" x14ac:dyDescent="0.25">
      <c r="A68" s="25"/>
      <c r="D68" s="26"/>
      <c r="E68" s="26"/>
    </row>
    <row r="69" spans="1:5" x14ac:dyDescent="0.25">
      <c r="A69" s="25"/>
      <c r="D69" s="26"/>
      <c r="E69" s="26"/>
    </row>
    <row r="70" spans="1:5" x14ac:dyDescent="0.25">
      <c r="A70" s="25"/>
      <c r="D70" s="26"/>
      <c r="E70" s="26"/>
    </row>
    <row r="71" spans="1:5" x14ac:dyDescent="0.25">
      <c r="A71" s="25"/>
      <c r="D71" s="26"/>
      <c r="E71" s="26"/>
    </row>
    <row r="72" spans="1:5" x14ac:dyDescent="0.25">
      <c r="A72" s="25"/>
      <c r="D72" s="26"/>
      <c r="E72" s="26"/>
    </row>
    <row r="73" spans="1:5" x14ac:dyDescent="0.25">
      <c r="A73" s="25"/>
      <c r="D73" s="26"/>
      <c r="E73" s="26"/>
    </row>
    <row r="74" spans="1:5" x14ac:dyDescent="0.25">
      <c r="A74" s="25"/>
      <c r="D74" s="26"/>
      <c r="E74" s="26"/>
    </row>
    <row r="75" spans="1:5" x14ac:dyDescent="0.25">
      <c r="A75" s="25"/>
      <c r="D75" s="26"/>
      <c r="E75" s="26"/>
    </row>
    <row r="76" spans="1:5" x14ac:dyDescent="0.25">
      <c r="A76" s="25"/>
      <c r="D76" s="26"/>
      <c r="E76" s="26"/>
    </row>
    <row r="77" spans="1:5" x14ac:dyDescent="0.25">
      <c r="A77" s="25"/>
      <c r="D77" s="26"/>
      <c r="E77" s="26"/>
    </row>
    <row r="78" spans="1:5" x14ac:dyDescent="0.25">
      <c r="A78" s="25"/>
      <c r="D78" s="26"/>
      <c r="E78" s="26"/>
    </row>
    <row r="79" spans="1:5" x14ac:dyDescent="0.25">
      <c r="A79" s="25"/>
      <c r="D79" s="26"/>
      <c r="E79" s="26"/>
    </row>
  </sheetData>
  <sortState xmlns:xlrd2="http://schemas.microsoft.com/office/spreadsheetml/2017/richdata2" ref="A2:F69">
    <sortCondition ref="F69"/>
  </sortState>
  <pageMargins left="0.7" right="0.7" top="0.75" bottom="0.75" header="0.3" footer="0.3"/>
  <pageSetup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2"/>
  <sheetViews>
    <sheetView workbookViewId="0">
      <selection activeCell="I3" sqref="I3:J12"/>
    </sheetView>
  </sheetViews>
  <sheetFormatPr defaultRowHeight="12.5" x14ac:dyDescent="0.25"/>
  <cols>
    <col min="9" max="9" width="19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43535</v>
      </c>
      <c r="B2" t="s">
        <v>21</v>
      </c>
      <c r="C2" t="s">
        <v>937</v>
      </c>
      <c r="D2" s="26">
        <v>250</v>
      </c>
      <c r="E2" s="26"/>
      <c r="F2" t="s">
        <v>331</v>
      </c>
      <c r="I2" s="7" t="s">
        <v>1627</v>
      </c>
      <c r="J2" t="s">
        <v>1628</v>
      </c>
    </row>
    <row r="3" spans="1:10" x14ac:dyDescent="0.25">
      <c r="A3" s="25">
        <v>43536</v>
      </c>
      <c r="B3" t="s">
        <v>1015</v>
      </c>
      <c r="C3" t="s">
        <v>961</v>
      </c>
      <c r="D3" s="26">
        <v>200</v>
      </c>
      <c r="E3" s="26"/>
      <c r="F3" t="s">
        <v>286</v>
      </c>
      <c r="I3" s="4" t="s">
        <v>331</v>
      </c>
      <c r="J3" s="5">
        <v>250</v>
      </c>
    </row>
    <row r="4" spans="1:10" x14ac:dyDescent="0.25">
      <c r="A4" s="25">
        <v>43542</v>
      </c>
      <c r="B4" t="s">
        <v>21</v>
      </c>
      <c r="C4" t="s">
        <v>40</v>
      </c>
      <c r="D4" s="26">
        <v>280</v>
      </c>
      <c r="E4" s="26"/>
      <c r="F4" t="s">
        <v>286</v>
      </c>
      <c r="I4" s="6" t="s">
        <v>937</v>
      </c>
      <c r="J4" s="5">
        <v>250</v>
      </c>
    </row>
    <row r="5" spans="1:10" x14ac:dyDescent="0.25">
      <c r="A5" s="25">
        <v>43542</v>
      </c>
      <c r="B5" t="s">
        <v>21</v>
      </c>
      <c r="C5" t="s">
        <v>40</v>
      </c>
      <c r="D5" s="26">
        <v>3065</v>
      </c>
      <c r="E5" s="26"/>
      <c r="F5" t="s">
        <v>386</v>
      </c>
      <c r="I5" s="4" t="s">
        <v>286</v>
      </c>
      <c r="J5" s="5">
        <v>480</v>
      </c>
    </row>
    <row r="6" spans="1:10" x14ac:dyDescent="0.25">
      <c r="A6" s="25">
        <v>43528</v>
      </c>
      <c r="B6" t="s">
        <v>21</v>
      </c>
      <c r="C6" t="s">
        <v>6068</v>
      </c>
      <c r="D6" s="26">
        <v>590</v>
      </c>
      <c r="E6" s="26"/>
      <c r="F6" t="s">
        <v>1029</v>
      </c>
      <c r="I6" s="6" t="s">
        <v>40</v>
      </c>
      <c r="J6" s="5">
        <v>280</v>
      </c>
    </row>
    <row r="7" spans="1:10" x14ac:dyDescent="0.25">
      <c r="I7" s="6" t="s">
        <v>961</v>
      </c>
      <c r="J7" s="5">
        <v>200</v>
      </c>
    </row>
    <row r="8" spans="1:10" x14ac:dyDescent="0.25">
      <c r="I8" s="4" t="s">
        <v>386</v>
      </c>
      <c r="J8" s="5">
        <v>3065</v>
      </c>
    </row>
    <row r="9" spans="1:10" x14ac:dyDescent="0.25">
      <c r="I9" s="6" t="s">
        <v>40</v>
      </c>
      <c r="J9" s="5">
        <v>3065</v>
      </c>
    </row>
    <row r="10" spans="1:10" x14ac:dyDescent="0.25">
      <c r="I10" s="4" t="s">
        <v>1029</v>
      </c>
      <c r="J10" s="5">
        <v>590</v>
      </c>
    </row>
    <row r="11" spans="1:10" x14ac:dyDescent="0.25">
      <c r="I11" s="6" t="s">
        <v>6068</v>
      </c>
      <c r="J11" s="5">
        <v>590</v>
      </c>
    </row>
    <row r="12" spans="1:10" x14ac:dyDescent="0.25">
      <c r="I12" s="4" t="s">
        <v>1629</v>
      </c>
      <c r="J12" s="5">
        <v>4385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9"/>
  <sheetViews>
    <sheetView workbookViewId="0">
      <selection activeCell="I3" sqref="I3:J15"/>
    </sheetView>
  </sheetViews>
  <sheetFormatPr defaultRowHeight="12.5" x14ac:dyDescent="0.25"/>
  <cols>
    <col min="9" max="9" width="20.36328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25">
        <v>43515</v>
      </c>
      <c r="B2" t="s">
        <v>21</v>
      </c>
      <c r="C2" t="s">
        <v>40</v>
      </c>
      <c r="D2" s="26">
        <v>3117</v>
      </c>
      <c r="E2" s="26"/>
      <c r="F2" t="s">
        <v>5705</v>
      </c>
      <c r="I2" s="7" t="s">
        <v>1627</v>
      </c>
      <c r="J2" t="s">
        <v>1628</v>
      </c>
    </row>
    <row r="3" spans="1:10" x14ac:dyDescent="0.25">
      <c r="A3" s="25">
        <v>43515</v>
      </c>
      <c r="B3" t="s">
        <v>21</v>
      </c>
      <c r="C3" t="s">
        <v>4455</v>
      </c>
      <c r="D3" s="26">
        <v>800</v>
      </c>
      <c r="E3" s="26"/>
      <c r="F3" t="s">
        <v>5705</v>
      </c>
      <c r="I3" s="4" t="s">
        <v>5705</v>
      </c>
      <c r="J3" s="5">
        <v>5192</v>
      </c>
    </row>
    <row r="4" spans="1:10" x14ac:dyDescent="0.25">
      <c r="A4" s="25">
        <v>43522</v>
      </c>
      <c r="B4" t="s">
        <v>21</v>
      </c>
      <c r="C4" t="s">
        <v>40</v>
      </c>
      <c r="D4" s="26">
        <v>1275</v>
      </c>
      <c r="E4" s="26"/>
      <c r="F4" t="s">
        <v>5705</v>
      </c>
      <c r="I4" s="6" t="s">
        <v>40</v>
      </c>
      <c r="J4" s="5">
        <v>4392</v>
      </c>
    </row>
    <row r="5" spans="1:10" x14ac:dyDescent="0.25">
      <c r="A5" s="25">
        <v>43521</v>
      </c>
      <c r="B5" t="s">
        <v>1015</v>
      </c>
      <c r="C5" t="s">
        <v>46</v>
      </c>
      <c r="D5" s="26">
        <v>2600</v>
      </c>
      <c r="E5" s="26"/>
      <c r="F5" t="s">
        <v>5870</v>
      </c>
      <c r="I5" s="6" t="s">
        <v>4455</v>
      </c>
      <c r="J5" s="5">
        <v>800</v>
      </c>
    </row>
    <row r="6" spans="1:10" x14ac:dyDescent="0.25">
      <c r="A6" s="25">
        <v>43515</v>
      </c>
      <c r="B6" t="s">
        <v>21</v>
      </c>
      <c r="C6" t="s">
        <v>46</v>
      </c>
      <c r="D6" s="26">
        <v>3500</v>
      </c>
      <c r="E6" s="26"/>
      <c r="F6" t="s">
        <v>5931</v>
      </c>
      <c r="I6" s="4" t="s">
        <v>5870</v>
      </c>
      <c r="J6" s="5">
        <v>6100</v>
      </c>
    </row>
    <row r="7" spans="1:10" x14ac:dyDescent="0.25">
      <c r="A7" s="25">
        <v>43521</v>
      </c>
      <c r="B7" t="s">
        <v>1015</v>
      </c>
      <c r="C7" t="s">
        <v>255</v>
      </c>
      <c r="D7" s="26">
        <v>2000</v>
      </c>
      <c r="E7" s="26"/>
      <c r="F7" t="s">
        <v>5940</v>
      </c>
      <c r="I7" s="6" t="s">
        <v>46</v>
      </c>
      <c r="J7" s="5">
        <v>6100</v>
      </c>
    </row>
    <row r="8" spans="1:10" x14ac:dyDescent="0.25">
      <c r="A8" s="25">
        <v>43515</v>
      </c>
      <c r="B8" t="s">
        <v>21</v>
      </c>
      <c r="C8" t="s">
        <v>40</v>
      </c>
      <c r="D8" s="26">
        <v>1870</v>
      </c>
      <c r="E8" s="26"/>
      <c r="F8" t="s">
        <v>5940</v>
      </c>
      <c r="I8" s="4" t="s">
        <v>5940</v>
      </c>
      <c r="J8" s="5">
        <v>12715</v>
      </c>
    </row>
    <row r="9" spans="1:10" x14ac:dyDescent="0.25">
      <c r="A9" s="25">
        <v>43516</v>
      </c>
      <c r="B9" t="s">
        <v>21</v>
      </c>
      <c r="C9" t="s">
        <v>2675</v>
      </c>
      <c r="D9" s="26">
        <v>3000</v>
      </c>
      <c r="E9" s="26"/>
      <c r="F9" t="s">
        <v>5940</v>
      </c>
      <c r="I9" s="6" t="s">
        <v>255</v>
      </c>
      <c r="J9" s="5">
        <v>2000</v>
      </c>
    </row>
    <row r="10" spans="1:10" x14ac:dyDescent="0.25">
      <c r="A10" s="25">
        <v>43522</v>
      </c>
      <c r="B10" t="s">
        <v>21</v>
      </c>
      <c r="C10" t="s">
        <v>40</v>
      </c>
      <c r="D10" s="26">
        <v>1225</v>
      </c>
      <c r="E10" s="26"/>
      <c r="F10" t="s">
        <v>5940</v>
      </c>
      <c r="I10" s="6" t="s">
        <v>40</v>
      </c>
      <c r="J10" s="5">
        <v>3095</v>
      </c>
    </row>
    <row r="11" spans="1:10" x14ac:dyDescent="0.25">
      <c r="A11" s="25">
        <v>43517</v>
      </c>
      <c r="B11" t="s">
        <v>1015</v>
      </c>
      <c r="C11" t="s">
        <v>1216</v>
      </c>
      <c r="D11" s="26">
        <v>387</v>
      </c>
      <c r="E11" s="26"/>
      <c r="F11" t="s">
        <v>5940</v>
      </c>
      <c r="I11" s="6" t="s">
        <v>4737</v>
      </c>
      <c r="J11" s="5">
        <v>2263</v>
      </c>
    </row>
    <row r="12" spans="1:10" x14ac:dyDescent="0.25">
      <c r="A12" s="25">
        <v>43517</v>
      </c>
      <c r="B12" t="s">
        <v>1015</v>
      </c>
      <c r="C12" t="s">
        <v>4737</v>
      </c>
      <c r="D12" s="26">
        <v>1200</v>
      </c>
      <c r="E12" s="26"/>
      <c r="F12" t="s">
        <v>5940</v>
      </c>
      <c r="I12" s="6" t="s">
        <v>1216</v>
      </c>
      <c r="J12" s="5">
        <v>1857</v>
      </c>
    </row>
    <row r="13" spans="1:10" x14ac:dyDescent="0.25">
      <c r="A13" s="25">
        <v>43517</v>
      </c>
      <c r="B13" t="s">
        <v>1015</v>
      </c>
      <c r="C13" t="s">
        <v>4737</v>
      </c>
      <c r="D13" s="26">
        <v>880</v>
      </c>
      <c r="E13" s="26"/>
      <c r="F13" t="s">
        <v>5940</v>
      </c>
      <c r="I13" s="6" t="s">
        <v>5943</v>
      </c>
      <c r="J13" s="5">
        <v>500</v>
      </c>
    </row>
    <row r="14" spans="1:10" x14ac:dyDescent="0.25">
      <c r="A14" s="25">
        <v>43521</v>
      </c>
      <c r="B14" t="s">
        <v>1015</v>
      </c>
      <c r="C14" t="s">
        <v>1216</v>
      </c>
      <c r="D14" s="26">
        <v>350</v>
      </c>
      <c r="E14" s="26"/>
      <c r="F14" t="s">
        <v>5940</v>
      </c>
      <c r="I14" s="6" t="s">
        <v>2675</v>
      </c>
      <c r="J14" s="5">
        <v>3000</v>
      </c>
    </row>
    <row r="15" spans="1:10" x14ac:dyDescent="0.25">
      <c r="A15" s="25">
        <v>43522</v>
      </c>
      <c r="B15" t="s">
        <v>1015</v>
      </c>
      <c r="C15" t="s">
        <v>5943</v>
      </c>
      <c r="D15" s="26">
        <v>500</v>
      </c>
      <c r="E15" s="26"/>
      <c r="F15" t="s">
        <v>5940</v>
      </c>
      <c r="I15" s="4" t="s">
        <v>1629</v>
      </c>
      <c r="J15" s="5">
        <v>24007</v>
      </c>
    </row>
    <row r="16" spans="1:10" x14ac:dyDescent="0.25">
      <c r="A16" s="25">
        <v>43522</v>
      </c>
      <c r="B16" t="s">
        <v>1015</v>
      </c>
      <c r="C16" t="s">
        <v>4737</v>
      </c>
      <c r="D16" s="26">
        <v>183</v>
      </c>
      <c r="E16" s="26"/>
      <c r="F16" t="s">
        <v>5940</v>
      </c>
    </row>
    <row r="17" spans="1:6" x14ac:dyDescent="0.25">
      <c r="A17" s="25">
        <v>43522</v>
      </c>
      <c r="B17" t="s">
        <v>1015</v>
      </c>
      <c r="C17" t="s">
        <v>1216</v>
      </c>
      <c r="D17" s="26">
        <v>620</v>
      </c>
      <c r="E17" s="26"/>
      <c r="F17" t="s">
        <v>5940</v>
      </c>
    </row>
    <row r="18" spans="1:6" x14ac:dyDescent="0.25">
      <c r="A18" s="25">
        <v>43523</v>
      </c>
      <c r="B18" t="s">
        <v>1015</v>
      </c>
      <c r="C18" t="s">
        <v>1216</v>
      </c>
      <c r="D18" s="26">
        <v>500</v>
      </c>
      <c r="E18" s="26"/>
      <c r="F18" t="s">
        <v>5940</v>
      </c>
    </row>
    <row r="20" spans="1:6" x14ac:dyDescent="0.25">
      <c r="A20" s="25"/>
      <c r="D20" s="26"/>
      <c r="E20" s="26"/>
    </row>
    <row r="21" spans="1:6" x14ac:dyDescent="0.25">
      <c r="A21" s="25"/>
      <c r="D21" s="26"/>
      <c r="E21" s="26"/>
    </row>
    <row r="22" spans="1:6" x14ac:dyDescent="0.25">
      <c r="A22" s="25"/>
      <c r="D22" s="26"/>
      <c r="E22" s="26"/>
    </row>
    <row r="23" spans="1:6" x14ac:dyDescent="0.25">
      <c r="A23" s="25"/>
      <c r="D23" s="26"/>
      <c r="E23" s="26"/>
    </row>
    <row r="24" spans="1:6" x14ac:dyDescent="0.25">
      <c r="A24" s="25"/>
      <c r="D24" s="26"/>
      <c r="E24" s="26"/>
    </row>
    <row r="25" spans="1:6" x14ac:dyDescent="0.25">
      <c r="A25" s="25"/>
      <c r="D25" s="26"/>
      <c r="E25" s="26"/>
    </row>
    <row r="26" spans="1:6" x14ac:dyDescent="0.25">
      <c r="A26" s="25"/>
      <c r="D26" s="26"/>
      <c r="E26" s="26"/>
    </row>
    <row r="27" spans="1:6" x14ac:dyDescent="0.25">
      <c r="A27" s="25"/>
      <c r="D27" s="26"/>
      <c r="E27" s="26"/>
    </row>
    <row r="28" spans="1:6" x14ac:dyDescent="0.25">
      <c r="A28" s="25"/>
      <c r="D28" s="26"/>
      <c r="E28" s="26"/>
    </row>
    <row r="29" spans="1:6" x14ac:dyDescent="0.25">
      <c r="A29" s="25"/>
      <c r="D29" s="26"/>
      <c r="E29" s="26"/>
    </row>
  </sheetData>
  <sortState xmlns:xlrd2="http://schemas.microsoft.com/office/spreadsheetml/2017/richdata2" ref="A2:F29">
    <sortCondition ref="F29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5"/>
  <sheetViews>
    <sheetView workbookViewId="0">
      <selection activeCell="I3" sqref="I3:J5"/>
    </sheetView>
  </sheetViews>
  <sheetFormatPr defaultRowHeight="12.5" x14ac:dyDescent="0.25"/>
  <cols>
    <col min="9" max="9" width="19.17968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25">
        <v>43522</v>
      </c>
      <c r="B2" t="s">
        <v>21</v>
      </c>
      <c r="C2" t="s">
        <v>40</v>
      </c>
      <c r="D2" s="26">
        <v>725</v>
      </c>
      <c r="E2" s="26"/>
      <c r="F2" t="s">
        <v>1029</v>
      </c>
      <c r="I2" s="7" t="s">
        <v>1627</v>
      </c>
      <c r="J2" t="s">
        <v>1628</v>
      </c>
    </row>
    <row r="3" spans="1:10" x14ac:dyDescent="0.25">
      <c r="I3" s="4" t="s">
        <v>1029</v>
      </c>
      <c r="J3" s="5">
        <v>725</v>
      </c>
    </row>
    <row r="4" spans="1:10" x14ac:dyDescent="0.25">
      <c r="I4" s="6" t="s">
        <v>40</v>
      </c>
      <c r="J4" s="5">
        <v>725</v>
      </c>
    </row>
    <row r="5" spans="1:10" x14ac:dyDescent="0.25">
      <c r="I5" s="4" t="s">
        <v>1629</v>
      </c>
      <c r="J5" s="5">
        <v>725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67"/>
  <sheetViews>
    <sheetView workbookViewId="0">
      <selection activeCell="I3" sqref="I3:J26"/>
    </sheetView>
  </sheetViews>
  <sheetFormatPr defaultRowHeight="12.5" x14ac:dyDescent="0.25"/>
  <cols>
    <col min="4" max="4" width="9.08984375" bestFit="1" customWidth="1"/>
    <col min="9" max="9" width="20.906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43493</v>
      </c>
      <c r="B2" t="s">
        <v>21</v>
      </c>
      <c r="C2" t="s">
        <v>40</v>
      </c>
      <c r="D2" s="26">
        <v>1865</v>
      </c>
      <c r="E2" s="26"/>
      <c r="F2" t="s">
        <v>5706</v>
      </c>
      <c r="I2" s="7" t="s">
        <v>1627</v>
      </c>
      <c r="J2" t="s">
        <v>1628</v>
      </c>
    </row>
    <row r="3" spans="1:10" x14ac:dyDescent="0.25">
      <c r="A3" s="25">
        <v>43500</v>
      </c>
      <c r="B3" t="s">
        <v>21</v>
      </c>
      <c r="C3" t="s">
        <v>40</v>
      </c>
      <c r="D3" s="26">
        <v>1135</v>
      </c>
      <c r="E3" s="26"/>
      <c r="F3" t="s">
        <v>5706</v>
      </c>
      <c r="I3" s="4" t="s">
        <v>5706</v>
      </c>
      <c r="J3" s="5">
        <v>8080</v>
      </c>
    </row>
    <row r="4" spans="1:10" x14ac:dyDescent="0.25">
      <c r="A4" s="25">
        <v>43501</v>
      </c>
      <c r="B4" t="s">
        <v>21</v>
      </c>
      <c r="C4" t="s">
        <v>5865</v>
      </c>
      <c r="D4" s="26">
        <v>1200</v>
      </c>
      <c r="E4" s="26"/>
      <c r="F4" t="s">
        <v>5706</v>
      </c>
      <c r="I4" s="6" t="s">
        <v>3707</v>
      </c>
      <c r="J4" s="5">
        <v>1700</v>
      </c>
    </row>
    <row r="5" spans="1:10" x14ac:dyDescent="0.25">
      <c r="A5" s="25">
        <v>43501</v>
      </c>
      <c r="B5" t="s">
        <v>1015</v>
      </c>
      <c r="C5" t="s">
        <v>3707</v>
      </c>
      <c r="D5" s="26">
        <v>1700</v>
      </c>
      <c r="E5" s="26"/>
      <c r="F5" t="s">
        <v>5706</v>
      </c>
      <c r="I5" s="6" t="s">
        <v>40</v>
      </c>
      <c r="J5" s="5">
        <v>3000</v>
      </c>
    </row>
    <row r="6" spans="1:10" x14ac:dyDescent="0.25">
      <c r="A6" s="25">
        <v>43502</v>
      </c>
      <c r="B6" t="s">
        <v>1015</v>
      </c>
      <c r="C6" t="s">
        <v>5945</v>
      </c>
      <c r="D6" s="26">
        <v>400</v>
      </c>
      <c r="E6" s="26"/>
      <c r="F6" t="s">
        <v>5706</v>
      </c>
      <c r="I6" s="6" t="s">
        <v>5865</v>
      </c>
      <c r="J6" s="5">
        <v>1200</v>
      </c>
    </row>
    <row r="7" spans="1:10" x14ac:dyDescent="0.25">
      <c r="A7" s="25">
        <v>43504</v>
      </c>
      <c r="B7" t="s">
        <v>1015</v>
      </c>
      <c r="C7" t="s">
        <v>947</v>
      </c>
      <c r="D7" s="26">
        <v>1280</v>
      </c>
      <c r="E7" s="26"/>
      <c r="F7" t="s">
        <v>5706</v>
      </c>
      <c r="I7" s="6" t="s">
        <v>947</v>
      </c>
      <c r="J7" s="5">
        <v>1280</v>
      </c>
    </row>
    <row r="8" spans="1:10" x14ac:dyDescent="0.25">
      <c r="A8" s="25">
        <v>43507</v>
      </c>
      <c r="B8" t="s">
        <v>1015</v>
      </c>
      <c r="C8" t="s">
        <v>848</v>
      </c>
      <c r="D8" s="26">
        <v>200</v>
      </c>
      <c r="E8" s="26"/>
      <c r="F8" t="s">
        <v>5706</v>
      </c>
      <c r="I8" s="6" t="s">
        <v>848</v>
      </c>
      <c r="J8" s="5">
        <v>200</v>
      </c>
    </row>
    <row r="9" spans="1:10" x14ac:dyDescent="0.25">
      <c r="A9" s="25">
        <v>43509</v>
      </c>
      <c r="B9" t="s">
        <v>1015</v>
      </c>
      <c r="C9" t="s">
        <v>2675</v>
      </c>
      <c r="D9" s="26">
        <v>300</v>
      </c>
      <c r="E9" s="26"/>
      <c r="F9" t="s">
        <v>5706</v>
      </c>
      <c r="I9" s="6" t="s">
        <v>2675</v>
      </c>
      <c r="J9" s="5">
        <v>300</v>
      </c>
    </row>
    <row r="10" spans="1:10" x14ac:dyDescent="0.25">
      <c r="A10" s="25">
        <v>43493</v>
      </c>
      <c r="B10" t="s">
        <v>21</v>
      </c>
      <c r="C10" t="s">
        <v>1382</v>
      </c>
      <c r="D10" s="26">
        <v>1000</v>
      </c>
      <c r="E10" s="26"/>
      <c r="F10" t="s">
        <v>5876</v>
      </c>
      <c r="I10" s="6" t="s">
        <v>5945</v>
      </c>
      <c r="J10" s="5">
        <v>400</v>
      </c>
    </row>
    <row r="11" spans="1:10" x14ac:dyDescent="0.25">
      <c r="A11" s="25">
        <v>43493</v>
      </c>
      <c r="B11" t="s">
        <v>21</v>
      </c>
      <c r="C11" t="s">
        <v>40</v>
      </c>
      <c r="D11" s="26">
        <v>3875</v>
      </c>
      <c r="E11" s="26"/>
      <c r="F11" t="s">
        <v>5705</v>
      </c>
      <c r="I11" s="4" t="s">
        <v>5876</v>
      </c>
      <c r="J11" s="5">
        <v>1000</v>
      </c>
    </row>
    <row r="12" spans="1:10" x14ac:dyDescent="0.25">
      <c r="A12" s="25">
        <v>43493</v>
      </c>
      <c r="B12" t="s">
        <v>21</v>
      </c>
      <c r="C12" t="s">
        <v>2556</v>
      </c>
      <c r="D12" s="26">
        <v>2500</v>
      </c>
      <c r="E12" s="26"/>
      <c r="F12" t="s">
        <v>5705</v>
      </c>
      <c r="I12" s="6" t="s">
        <v>1382</v>
      </c>
      <c r="J12" s="5">
        <v>1000</v>
      </c>
    </row>
    <row r="13" spans="1:10" x14ac:dyDescent="0.25">
      <c r="A13" s="25">
        <v>43500</v>
      </c>
      <c r="B13" t="s">
        <v>21</v>
      </c>
      <c r="C13" t="s">
        <v>40</v>
      </c>
      <c r="D13" s="26">
        <v>1325</v>
      </c>
      <c r="E13" s="26"/>
      <c r="F13" t="s">
        <v>5705</v>
      </c>
      <c r="I13" s="4" t="s">
        <v>5705</v>
      </c>
      <c r="J13" s="5">
        <v>12130</v>
      </c>
    </row>
    <row r="14" spans="1:10" x14ac:dyDescent="0.25">
      <c r="A14" s="25">
        <v>43503</v>
      </c>
      <c r="B14" t="s">
        <v>1015</v>
      </c>
      <c r="C14" t="s">
        <v>1216</v>
      </c>
      <c r="D14" s="26">
        <v>200</v>
      </c>
      <c r="E14" s="26"/>
      <c r="F14" t="s">
        <v>5705</v>
      </c>
      <c r="I14" s="6" t="s">
        <v>2556</v>
      </c>
      <c r="J14" s="5">
        <v>3700</v>
      </c>
    </row>
    <row r="15" spans="1:10" x14ac:dyDescent="0.25">
      <c r="A15" s="25">
        <v>43504</v>
      </c>
      <c r="B15" t="s">
        <v>21</v>
      </c>
      <c r="C15" t="s">
        <v>2556</v>
      </c>
      <c r="D15" s="26">
        <v>1200</v>
      </c>
      <c r="E15" s="26"/>
      <c r="F15" t="s">
        <v>5705</v>
      </c>
      <c r="I15" s="6" t="s">
        <v>3507</v>
      </c>
      <c r="J15" s="5">
        <v>3030</v>
      </c>
    </row>
    <row r="16" spans="1:10" x14ac:dyDescent="0.25">
      <c r="A16" s="25">
        <v>43507</v>
      </c>
      <c r="B16" t="s">
        <v>21</v>
      </c>
      <c r="C16" t="s">
        <v>3507</v>
      </c>
      <c r="D16" s="26">
        <v>3030</v>
      </c>
      <c r="E16" s="26"/>
      <c r="F16" t="s">
        <v>5705</v>
      </c>
      <c r="I16" s="6" t="s">
        <v>40</v>
      </c>
      <c r="J16" s="5">
        <v>5200</v>
      </c>
    </row>
    <row r="17" spans="1:10" x14ac:dyDescent="0.25">
      <c r="A17" s="25">
        <v>43507</v>
      </c>
      <c r="B17" t="s">
        <v>1015</v>
      </c>
      <c r="C17" t="s">
        <v>46</v>
      </c>
      <c r="D17" s="26">
        <v>1600</v>
      </c>
      <c r="E17" s="26"/>
      <c r="F17" t="s">
        <v>5870</v>
      </c>
      <c r="I17" s="6" t="s">
        <v>1216</v>
      </c>
      <c r="J17" s="5">
        <v>200</v>
      </c>
    </row>
    <row r="18" spans="1:10" x14ac:dyDescent="0.25">
      <c r="A18" s="25">
        <v>43493</v>
      </c>
      <c r="B18" t="s">
        <v>1015</v>
      </c>
      <c r="C18" t="s">
        <v>40</v>
      </c>
      <c r="D18" s="26">
        <v>610</v>
      </c>
      <c r="E18" s="26"/>
      <c r="F18" t="s">
        <v>5871</v>
      </c>
      <c r="I18" s="4" t="s">
        <v>5870</v>
      </c>
      <c r="J18" s="5">
        <v>2800</v>
      </c>
    </row>
    <row r="19" spans="1:10" x14ac:dyDescent="0.25">
      <c r="A19" s="25">
        <v>43500</v>
      </c>
      <c r="B19" t="s">
        <v>21</v>
      </c>
      <c r="C19" t="s">
        <v>40</v>
      </c>
      <c r="D19" s="26">
        <v>3475</v>
      </c>
      <c r="E19" s="26"/>
      <c r="F19" t="s">
        <v>5940</v>
      </c>
      <c r="I19" s="6" t="s">
        <v>46</v>
      </c>
      <c r="J19" s="5">
        <v>1600</v>
      </c>
    </row>
    <row r="20" spans="1:10" x14ac:dyDescent="0.25">
      <c r="A20" s="25">
        <v>43504</v>
      </c>
      <c r="B20" t="s">
        <v>21</v>
      </c>
      <c r="C20" t="s">
        <v>553</v>
      </c>
      <c r="D20" s="26">
        <v>2536</v>
      </c>
      <c r="E20" s="26"/>
      <c r="F20" t="s">
        <v>5940</v>
      </c>
      <c r="I20" s="6" t="s">
        <v>40</v>
      </c>
      <c r="J20" s="5">
        <v>1200</v>
      </c>
    </row>
    <row r="21" spans="1:10" x14ac:dyDescent="0.25">
      <c r="A21" s="25">
        <v>43507</v>
      </c>
      <c r="B21" t="s">
        <v>1015</v>
      </c>
      <c r="C21" t="s">
        <v>1216</v>
      </c>
      <c r="D21" s="26">
        <v>655</v>
      </c>
      <c r="E21" s="26"/>
      <c r="F21" t="s">
        <v>5871</v>
      </c>
      <c r="I21" s="4" t="s">
        <v>5871</v>
      </c>
      <c r="J21" s="5">
        <v>8121</v>
      </c>
    </row>
    <row r="22" spans="1:10" x14ac:dyDescent="0.25">
      <c r="A22" s="25">
        <v>43508</v>
      </c>
      <c r="B22" t="s">
        <v>21</v>
      </c>
      <c r="C22" t="s">
        <v>40</v>
      </c>
      <c r="D22" s="26">
        <v>445</v>
      </c>
      <c r="E22" s="26"/>
      <c r="F22" t="s">
        <v>5940</v>
      </c>
      <c r="I22" s="6" t="s">
        <v>40</v>
      </c>
      <c r="J22" s="5">
        <v>4530</v>
      </c>
    </row>
    <row r="23" spans="1:10" x14ac:dyDescent="0.25">
      <c r="A23" s="25">
        <v>43510</v>
      </c>
      <c r="B23" t="s">
        <v>1015</v>
      </c>
      <c r="C23" t="s">
        <v>5945</v>
      </c>
      <c r="D23" s="26">
        <v>400</v>
      </c>
      <c r="E23" s="26"/>
      <c r="F23" t="s">
        <v>5871</v>
      </c>
      <c r="I23" s="6" t="s">
        <v>1216</v>
      </c>
      <c r="J23" s="5">
        <v>655</v>
      </c>
    </row>
    <row r="24" spans="1:10" x14ac:dyDescent="0.25">
      <c r="A24" s="25">
        <v>43510</v>
      </c>
      <c r="B24" t="s">
        <v>21</v>
      </c>
      <c r="C24" t="s">
        <v>40</v>
      </c>
      <c r="D24" s="26">
        <v>1200</v>
      </c>
      <c r="E24" s="26"/>
      <c r="F24" t="s">
        <v>5870</v>
      </c>
      <c r="I24" s="6" t="s">
        <v>553</v>
      </c>
      <c r="J24" s="5">
        <v>2536</v>
      </c>
    </row>
    <row r="25" spans="1:10" x14ac:dyDescent="0.25">
      <c r="A25" s="25"/>
      <c r="D25" s="26"/>
      <c r="E25" s="26"/>
      <c r="I25" s="6" t="s">
        <v>5945</v>
      </c>
      <c r="J25" s="5">
        <v>400</v>
      </c>
    </row>
    <row r="26" spans="1:10" x14ac:dyDescent="0.25">
      <c r="A26" s="25"/>
      <c r="D26" s="26"/>
      <c r="E26" s="26"/>
      <c r="I26" s="4" t="s">
        <v>1629</v>
      </c>
      <c r="J26" s="5">
        <v>32131</v>
      </c>
    </row>
    <row r="27" spans="1:10" x14ac:dyDescent="0.25">
      <c r="A27" s="25"/>
      <c r="D27" s="26"/>
      <c r="E27" s="26"/>
    </row>
    <row r="28" spans="1:10" x14ac:dyDescent="0.25">
      <c r="A28" s="25"/>
      <c r="D28" s="26"/>
      <c r="E28" s="26"/>
    </row>
    <row r="29" spans="1:10" x14ac:dyDescent="0.25">
      <c r="A29" s="25"/>
      <c r="D29" s="26"/>
      <c r="E29" s="26"/>
    </row>
    <row r="30" spans="1:10" x14ac:dyDescent="0.25">
      <c r="A30" s="25"/>
      <c r="D30" s="26"/>
      <c r="E30" s="26"/>
    </row>
    <row r="31" spans="1:10" x14ac:dyDescent="0.25">
      <c r="A31" s="25"/>
      <c r="D31" s="26"/>
      <c r="E31" s="26"/>
    </row>
    <row r="32" spans="1:10" x14ac:dyDescent="0.25">
      <c r="A32" s="25"/>
      <c r="D32" s="26"/>
      <c r="E32" s="26"/>
    </row>
    <row r="33" spans="1:5" x14ac:dyDescent="0.25">
      <c r="A33" s="25"/>
      <c r="D33" s="26"/>
      <c r="E33" s="26"/>
    </row>
    <row r="34" spans="1:5" x14ac:dyDescent="0.25">
      <c r="A34" s="25"/>
      <c r="D34" s="26"/>
      <c r="E34" s="26"/>
    </row>
    <row r="35" spans="1:5" x14ac:dyDescent="0.25">
      <c r="A35" s="25"/>
      <c r="D35" s="26"/>
      <c r="E35" s="26"/>
    </row>
    <row r="36" spans="1:5" x14ac:dyDescent="0.25">
      <c r="A36" s="25"/>
      <c r="D36" s="26"/>
      <c r="E36" s="26"/>
    </row>
    <row r="37" spans="1:5" x14ac:dyDescent="0.25">
      <c r="A37" s="25"/>
      <c r="D37" s="26"/>
      <c r="E37" s="26"/>
    </row>
    <row r="38" spans="1:5" x14ac:dyDescent="0.25">
      <c r="A38" s="25"/>
      <c r="D38" s="26"/>
      <c r="E38" s="26"/>
    </row>
    <row r="39" spans="1:5" x14ac:dyDescent="0.25">
      <c r="A39" s="25"/>
      <c r="D39" s="26"/>
      <c r="E39" s="26"/>
    </row>
    <row r="40" spans="1:5" x14ac:dyDescent="0.25">
      <c r="A40" s="25"/>
      <c r="D40" s="26"/>
      <c r="E40" s="26"/>
    </row>
    <row r="41" spans="1:5" x14ac:dyDescent="0.25">
      <c r="A41" s="25"/>
      <c r="D41" s="26"/>
      <c r="E41" s="26"/>
    </row>
    <row r="42" spans="1:5" x14ac:dyDescent="0.25">
      <c r="A42" s="25"/>
      <c r="D42" s="26"/>
      <c r="E42" s="26"/>
    </row>
    <row r="43" spans="1:5" x14ac:dyDescent="0.25">
      <c r="A43" s="25"/>
      <c r="D43" s="26"/>
      <c r="E43" s="26"/>
    </row>
    <row r="44" spans="1:5" x14ac:dyDescent="0.25">
      <c r="A44" s="25"/>
      <c r="D44" s="26"/>
      <c r="E44" s="26"/>
    </row>
    <row r="45" spans="1:5" x14ac:dyDescent="0.25">
      <c r="A45" s="25"/>
      <c r="D45" s="26"/>
      <c r="E45" s="26"/>
    </row>
    <row r="46" spans="1:5" x14ac:dyDescent="0.25">
      <c r="A46" s="25"/>
      <c r="D46" s="26"/>
      <c r="E46" s="26"/>
    </row>
    <row r="47" spans="1:5" x14ac:dyDescent="0.25">
      <c r="A47" s="25"/>
      <c r="D47" s="26"/>
      <c r="E47" s="26"/>
    </row>
    <row r="48" spans="1:5" x14ac:dyDescent="0.25">
      <c r="A48" s="25"/>
      <c r="D48" s="26"/>
      <c r="E48" s="26"/>
    </row>
    <row r="49" spans="1:5" x14ac:dyDescent="0.25">
      <c r="A49" s="25"/>
      <c r="D49" s="26"/>
      <c r="E49" s="26"/>
    </row>
    <row r="50" spans="1:5" x14ac:dyDescent="0.25">
      <c r="A50" s="25"/>
      <c r="D50" s="26"/>
      <c r="E50" s="26"/>
    </row>
    <row r="51" spans="1:5" x14ac:dyDescent="0.25">
      <c r="A51" s="25"/>
      <c r="D51" s="26"/>
      <c r="E51" s="26"/>
    </row>
    <row r="52" spans="1:5" x14ac:dyDescent="0.25">
      <c r="A52" s="25"/>
      <c r="D52" s="26"/>
      <c r="E52" s="26"/>
    </row>
    <row r="53" spans="1:5" x14ac:dyDescent="0.25">
      <c r="A53" s="25"/>
      <c r="D53" s="26"/>
      <c r="E53" s="26"/>
    </row>
    <row r="54" spans="1:5" x14ac:dyDescent="0.25">
      <c r="A54" s="25"/>
      <c r="D54" s="26"/>
      <c r="E54" s="26"/>
    </row>
    <row r="55" spans="1:5" x14ac:dyDescent="0.25">
      <c r="A55" s="25"/>
      <c r="D55" s="26"/>
      <c r="E55" s="26"/>
    </row>
    <row r="56" spans="1:5" x14ac:dyDescent="0.25">
      <c r="A56" s="25"/>
      <c r="D56" s="26"/>
      <c r="E56" s="26"/>
    </row>
    <row r="57" spans="1:5" x14ac:dyDescent="0.25">
      <c r="A57" s="25"/>
      <c r="D57" s="26"/>
      <c r="E57" s="26"/>
    </row>
    <row r="58" spans="1:5" x14ac:dyDescent="0.25">
      <c r="A58" s="25"/>
      <c r="D58" s="26"/>
      <c r="E58" s="26"/>
    </row>
    <row r="59" spans="1:5" x14ac:dyDescent="0.25">
      <c r="A59" s="25"/>
      <c r="D59" s="26"/>
      <c r="E59" s="26"/>
    </row>
    <row r="60" spans="1:5" x14ac:dyDescent="0.25">
      <c r="A60" s="25"/>
      <c r="D60" s="26"/>
      <c r="E60" s="26"/>
    </row>
    <row r="61" spans="1:5" x14ac:dyDescent="0.25">
      <c r="A61" s="25"/>
      <c r="D61" s="26"/>
      <c r="E61" s="26"/>
    </row>
    <row r="62" spans="1:5" x14ac:dyDescent="0.25">
      <c r="A62" s="25"/>
      <c r="D62" s="26"/>
      <c r="E62" s="26"/>
    </row>
    <row r="63" spans="1:5" x14ac:dyDescent="0.25">
      <c r="A63" s="25"/>
      <c r="D63" s="26"/>
      <c r="E63" s="26"/>
    </row>
    <row r="64" spans="1:5" x14ac:dyDescent="0.25">
      <c r="A64" s="25"/>
      <c r="D64" s="26"/>
      <c r="E64" s="26"/>
    </row>
    <row r="65" spans="1:5" x14ac:dyDescent="0.25">
      <c r="A65" s="25"/>
      <c r="D65" s="26"/>
      <c r="E65" s="26"/>
    </row>
    <row r="66" spans="1:5" x14ac:dyDescent="0.25">
      <c r="A66" s="25"/>
      <c r="D66" s="26"/>
      <c r="E66" s="26"/>
    </row>
    <row r="67" spans="1:5" x14ac:dyDescent="0.25">
      <c r="A67" s="25"/>
      <c r="D67" s="26"/>
      <c r="E67" s="26"/>
    </row>
  </sheetData>
  <sortState xmlns:xlrd2="http://schemas.microsoft.com/office/spreadsheetml/2017/richdata2" ref="A2:F23">
    <sortCondition ref="F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2"/>
  <sheetViews>
    <sheetView workbookViewId="0">
      <selection activeCell="H3" sqref="H3:I12"/>
    </sheetView>
  </sheetViews>
  <sheetFormatPr defaultRowHeight="12.5" x14ac:dyDescent="0.25"/>
  <cols>
    <col min="8" max="8" width="21.08984375" bestFit="1" customWidth="1"/>
    <col min="9" max="9" width="12.81640625" bestFit="1" customWidth="1"/>
  </cols>
  <sheetData>
    <row r="1" spans="1:9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25">
        <v>43496</v>
      </c>
      <c r="B2" t="s">
        <v>1015</v>
      </c>
      <c r="C2" t="s">
        <v>279</v>
      </c>
      <c r="D2" s="26">
        <v>40</v>
      </c>
      <c r="E2" s="26"/>
      <c r="F2" t="s">
        <v>19</v>
      </c>
      <c r="H2" s="7" t="s">
        <v>1627</v>
      </c>
      <c r="I2" t="s">
        <v>1628</v>
      </c>
    </row>
    <row r="3" spans="1:9" x14ac:dyDescent="0.25">
      <c r="A3" s="25">
        <v>43500</v>
      </c>
      <c r="B3" t="s">
        <v>21</v>
      </c>
      <c r="C3" t="s">
        <v>40</v>
      </c>
      <c r="D3" s="26">
        <v>280</v>
      </c>
      <c r="E3" s="26"/>
      <c r="F3" t="s">
        <v>2761</v>
      </c>
      <c r="H3" s="4" t="s">
        <v>19</v>
      </c>
      <c r="I3" s="5">
        <v>40</v>
      </c>
    </row>
    <row r="4" spans="1:9" x14ac:dyDescent="0.25">
      <c r="A4" s="25">
        <v>43508</v>
      </c>
      <c r="B4" t="s">
        <v>21</v>
      </c>
      <c r="C4" t="s">
        <v>40</v>
      </c>
      <c r="D4" s="26">
        <v>180</v>
      </c>
      <c r="E4" s="26"/>
      <c r="F4" t="s">
        <v>68</v>
      </c>
      <c r="H4" s="6" t="s">
        <v>279</v>
      </c>
      <c r="I4" s="5">
        <v>40</v>
      </c>
    </row>
    <row r="5" spans="1:9" x14ac:dyDescent="0.25">
      <c r="A5" s="25">
        <v>43412</v>
      </c>
      <c r="B5" t="s">
        <v>21</v>
      </c>
      <c r="C5" t="s">
        <v>1300</v>
      </c>
      <c r="D5" s="26">
        <v>135</v>
      </c>
      <c r="E5" s="26"/>
      <c r="F5" t="s">
        <v>68</v>
      </c>
      <c r="H5" s="4" t="s">
        <v>2761</v>
      </c>
      <c r="I5" s="5">
        <v>280</v>
      </c>
    </row>
    <row r="6" spans="1:9" x14ac:dyDescent="0.25">
      <c r="A6" s="25">
        <v>43412</v>
      </c>
      <c r="B6" t="s">
        <v>21</v>
      </c>
      <c r="C6" t="s">
        <v>1300</v>
      </c>
      <c r="D6" s="26">
        <v>99</v>
      </c>
      <c r="E6" s="26"/>
      <c r="F6" t="s">
        <v>386</v>
      </c>
      <c r="H6" s="6" t="s">
        <v>40</v>
      </c>
      <c r="I6" s="5">
        <v>280</v>
      </c>
    </row>
    <row r="7" spans="1:9" x14ac:dyDescent="0.25">
      <c r="H7" s="4" t="s">
        <v>68</v>
      </c>
      <c r="I7" s="5">
        <v>315</v>
      </c>
    </row>
    <row r="8" spans="1:9" x14ac:dyDescent="0.25">
      <c r="H8" s="6" t="s">
        <v>40</v>
      </c>
      <c r="I8" s="5">
        <v>180</v>
      </c>
    </row>
    <row r="9" spans="1:9" x14ac:dyDescent="0.25">
      <c r="H9" s="6" t="s">
        <v>1300</v>
      </c>
      <c r="I9" s="5">
        <v>135</v>
      </c>
    </row>
    <row r="10" spans="1:9" x14ac:dyDescent="0.25">
      <c r="H10" s="4" t="s">
        <v>386</v>
      </c>
      <c r="I10" s="5">
        <v>99</v>
      </c>
    </row>
    <row r="11" spans="1:9" x14ac:dyDescent="0.25">
      <c r="H11" s="6" t="s">
        <v>1300</v>
      </c>
      <c r="I11" s="5">
        <v>99</v>
      </c>
    </row>
    <row r="12" spans="1:9" x14ac:dyDescent="0.25">
      <c r="H12" s="4" t="s">
        <v>1629</v>
      </c>
      <c r="I12" s="5">
        <v>734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38"/>
  <sheetViews>
    <sheetView workbookViewId="0">
      <selection activeCell="J30" sqref="I3:J30"/>
    </sheetView>
  </sheetViews>
  <sheetFormatPr defaultRowHeight="12.5" x14ac:dyDescent="0.25"/>
  <cols>
    <col min="1" max="1" width="10.08984375" bestFit="1" customWidth="1"/>
    <col min="4" max="4" width="9.08984375" bestFit="1" customWidth="1"/>
    <col min="9" max="9" width="21.906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43487</v>
      </c>
      <c r="B2" t="s">
        <v>1015</v>
      </c>
      <c r="C2" t="s">
        <v>40</v>
      </c>
      <c r="D2" s="26">
        <v>3065</v>
      </c>
      <c r="E2" s="26"/>
      <c r="F2" t="s">
        <v>5706</v>
      </c>
      <c r="I2" s="7" t="s">
        <v>1627</v>
      </c>
      <c r="J2" t="s">
        <v>1628</v>
      </c>
    </row>
    <row r="3" spans="1:10" x14ac:dyDescent="0.25">
      <c r="A3" s="25">
        <v>43488</v>
      </c>
      <c r="B3" t="s">
        <v>1015</v>
      </c>
      <c r="C3" t="s">
        <v>3504</v>
      </c>
      <c r="D3" s="26">
        <v>1800</v>
      </c>
      <c r="E3" s="26"/>
      <c r="F3" t="s">
        <v>5706</v>
      </c>
      <c r="I3" s="4" t="s">
        <v>5706</v>
      </c>
      <c r="J3" s="5">
        <v>16325</v>
      </c>
    </row>
    <row r="4" spans="1:10" x14ac:dyDescent="0.25">
      <c r="A4" s="25">
        <v>43472</v>
      </c>
      <c r="B4" t="s">
        <v>21</v>
      </c>
      <c r="C4" t="s">
        <v>40</v>
      </c>
      <c r="D4" s="26">
        <v>1915</v>
      </c>
      <c r="E4" s="26"/>
      <c r="F4" t="s">
        <v>5706</v>
      </c>
      <c r="I4" s="6" t="s">
        <v>40</v>
      </c>
      <c r="J4" s="5">
        <v>8675</v>
      </c>
    </row>
    <row r="5" spans="1:10" x14ac:dyDescent="0.25">
      <c r="A5" s="25">
        <v>43473</v>
      </c>
      <c r="B5" t="s">
        <v>21</v>
      </c>
      <c r="C5" t="s">
        <v>1216</v>
      </c>
      <c r="D5" s="26">
        <v>400</v>
      </c>
      <c r="E5" s="26"/>
      <c r="F5" t="s">
        <v>5706</v>
      </c>
      <c r="I5" s="6" t="s">
        <v>5865</v>
      </c>
      <c r="J5" s="5">
        <v>2500</v>
      </c>
    </row>
    <row r="6" spans="1:10" x14ac:dyDescent="0.25">
      <c r="A6" s="25">
        <v>43475</v>
      </c>
      <c r="B6" t="s">
        <v>21</v>
      </c>
      <c r="C6" t="s">
        <v>5865</v>
      </c>
      <c r="D6" s="26">
        <v>2500</v>
      </c>
      <c r="E6" s="26"/>
      <c r="F6" t="s">
        <v>5706</v>
      </c>
      <c r="I6" s="6" t="s">
        <v>3504</v>
      </c>
      <c r="J6" s="5">
        <v>3800</v>
      </c>
    </row>
    <row r="7" spans="1:10" x14ac:dyDescent="0.25">
      <c r="A7" s="25">
        <v>43476</v>
      </c>
      <c r="B7" t="s">
        <v>21</v>
      </c>
      <c r="C7" t="s">
        <v>1216</v>
      </c>
      <c r="D7" s="26">
        <v>500</v>
      </c>
      <c r="E7" s="26"/>
      <c r="F7" t="s">
        <v>5706</v>
      </c>
      <c r="I7" s="6" t="s">
        <v>1216</v>
      </c>
      <c r="J7" s="5">
        <v>900</v>
      </c>
    </row>
    <row r="8" spans="1:10" x14ac:dyDescent="0.25">
      <c r="A8" s="25">
        <v>43480</v>
      </c>
      <c r="B8" t="s">
        <v>21</v>
      </c>
      <c r="C8" t="s">
        <v>40</v>
      </c>
      <c r="D8" s="26">
        <v>3355</v>
      </c>
      <c r="E8" s="26"/>
      <c r="F8" t="s">
        <v>5706</v>
      </c>
      <c r="I8" s="6" t="s">
        <v>1018</v>
      </c>
      <c r="J8" s="5">
        <v>450</v>
      </c>
    </row>
    <row r="9" spans="1:10" x14ac:dyDescent="0.25">
      <c r="A9" s="25">
        <v>43487</v>
      </c>
      <c r="B9" t="s">
        <v>1015</v>
      </c>
      <c r="C9" t="s">
        <v>40</v>
      </c>
      <c r="D9" s="26">
        <v>3215</v>
      </c>
      <c r="E9" s="26"/>
      <c r="F9" t="s">
        <v>5827</v>
      </c>
      <c r="I9" s="4" t="s">
        <v>5482</v>
      </c>
      <c r="J9" s="5">
        <v>25890</v>
      </c>
    </row>
    <row r="10" spans="1:10" x14ac:dyDescent="0.25">
      <c r="A10" s="25">
        <v>43488</v>
      </c>
      <c r="B10" t="s">
        <v>1015</v>
      </c>
      <c r="C10" t="s">
        <v>2675</v>
      </c>
      <c r="D10" s="26">
        <v>3000</v>
      </c>
      <c r="E10" s="26"/>
      <c r="F10" t="s">
        <v>5827</v>
      </c>
      <c r="I10" s="6" t="s">
        <v>1173</v>
      </c>
      <c r="J10" s="5">
        <v>250</v>
      </c>
    </row>
    <row r="11" spans="1:10" x14ac:dyDescent="0.25">
      <c r="A11" s="25">
        <v>43469</v>
      </c>
      <c r="B11" t="s">
        <v>21</v>
      </c>
      <c r="C11" t="s">
        <v>553</v>
      </c>
      <c r="D11" s="26">
        <v>2654</v>
      </c>
      <c r="E11" s="26"/>
      <c r="F11" t="s">
        <v>5827</v>
      </c>
      <c r="I11" s="6" t="s">
        <v>40</v>
      </c>
      <c r="J11" s="5">
        <v>880</v>
      </c>
    </row>
    <row r="12" spans="1:10" x14ac:dyDescent="0.25">
      <c r="A12" s="25">
        <v>43472</v>
      </c>
      <c r="B12" t="s">
        <v>21</v>
      </c>
      <c r="C12" t="s">
        <v>40</v>
      </c>
      <c r="D12" s="26">
        <v>2745</v>
      </c>
      <c r="E12" s="26"/>
      <c r="F12" t="s">
        <v>5827</v>
      </c>
      <c r="I12" s="6" t="s">
        <v>292</v>
      </c>
      <c r="J12" s="5">
        <v>4060</v>
      </c>
    </row>
    <row r="13" spans="1:10" x14ac:dyDescent="0.25">
      <c r="A13" s="25">
        <v>43473</v>
      </c>
      <c r="B13" t="s">
        <v>21</v>
      </c>
      <c r="C13" t="s">
        <v>1216</v>
      </c>
      <c r="D13" s="26">
        <v>600</v>
      </c>
      <c r="E13" s="26"/>
      <c r="F13" t="s">
        <v>5827</v>
      </c>
      <c r="I13" s="6" t="s">
        <v>3403</v>
      </c>
      <c r="J13" s="5">
        <v>2250</v>
      </c>
    </row>
    <row r="14" spans="1:10" x14ac:dyDescent="0.25">
      <c r="A14" s="25">
        <v>43475</v>
      </c>
      <c r="B14" t="s">
        <v>21</v>
      </c>
      <c r="C14" t="s">
        <v>4737</v>
      </c>
      <c r="D14" s="26">
        <v>1200</v>
      </c>
      <c r="E14" s="26"/>
      <c r="F14" t="s">
        <v>5827</v>
      </c>
      <c r="I14" s="6" t="s">
        <v>1382</v>
      </c>
      <c r="J14" s="5">
        <v>13000</v>
      </c>
    </row>
    <row r="15" spans="1:10" x14ac:dyDescent="0.25">
      <c r="A15" s="25">
        <v>43476</v>
      </c>
      <c r="B15" t="s">
        <v>21</v>
      </c>
      <c r="C15" t="s">
        <v>1216</v>
      </c>
      <c r="D15" s="26">
        <v>400</v>
      </c>
      <c r="E15" s="26"/>
      <c r="F15" t="s">
        <v>5827</v>
      </c>
      <c r="I15" s="6" t="s">
        <v>452</v>
      </c>
      <c r="J15" s="5">
        <v>950</v>
      </c>
    </row>
    <row r="16" spans="1:10" x14ac:dyDescent="0.25">
      <c r="A16" s="25">
        <v>43476</v>
      </c>
      <c r="B16" t="s">
        <v>21</v>
      </c>
      <c r="C16" t="s">
        <v>257</v>
      </c>
      <c r="D16" s="26">
        <v>640.20000000000005</v>
      </c>
      <c r="E16" s="26"/>
      <c r="F16" t="s">
        <v>5827</v>
      </c>
      <c r="I16" s="6" t="s">
        <v>4455</v>
      </c>
      <c r="J16" s="5">
        <v>4500</v>
      </c>
    </row>
    <row r="17" spans="1:10" x14ac:dyDescent="0.25">
      <c r="A17" s="25">
        <v>43480</v>
      </c>
      <c r="B17" t="s">
        <v>21</v>
      </c>
      <c r="C17" t="s">
        <v>40</v>
      </c>
      <c r="D17" s="26">
        <v>3115</v>
      </c>
      <c r="E17" s="26"/>
      <c r="F17" t="s">
        <v>5827</v>
      </c>
      <c r="I17" s="4" t="s">
        <v>5827</v>
      </c>
      <c r="J17" s="5">
        <v>18844.2</v>
      </c>
    </row>
    <row r="18" spans="1:10" x14ac:dyDescent="0.25">
      <c r="A18" s="25">
        <v>43480</v>
      </c>
      <c r="B18" t="s">
        <v>21</v>
      </c>
      <c r="C18" t="s">
        <v>3504</v>
      </c>
      <c r="D18" s="26">
        <v>2000</v>
      </c>
      <c r="E18" s="26"/>
      <c r="F18" t="s">
        <v>5706</v>
      </c>
      <c r="I18" s="6" t="s">
        <v>257</v>
      </c>
      <c r="J18" s="5">
        <v>640.20000000000005</v>
      </c>
    </row>
    <row r="19" spans="1:10" x14ac:dyDescent="0.25">
      <c r="A19" s="25">
        <v>43402</v>
      </c>
      <c r="B19" t="s">
        <v>1015</v>
      </c>
      <c r="C19" t="s">
        <v>40</v>
      </c>
      <c r="D19" s="26">
        <v>880</v>
      </c>
      <c r="E19" s="26"/>
      <c r="F19" t="s">
        <v>5482</v>
      </c>
      <c r="I19" s="6" t="s">
        <v>40</v>
      </c>
      <c r="J19" s="5">
        <v>9415</v>
      </c>
    </row>
    <row r="20" spans="1:10" x14ac:dyDescent="0.25">
      <c r="A20" s="25">
        <v>43409</v>
      </c>
      <c r="B20" t="s">
        <v>1015</v>
      </c>
      <c r="C20" t="s">
        <v>1382</v>
      </c>
      <c r="D20" s="26">
        <v>2500</v>
      </c>
      <c r="E20" s="26"/>
      <c r="F20" t="s">
        <v>5482</v>
      </c>
      <c r="I20" s="6" t="s">
        <v>4737</v>
      </c>
      <c r="J20" s="5">
        <v>1200</v>
      </c>
    </row>
    <row r="21" spans="1:10" x14ac:dyDescent="0.25">
      <c r="A21" s="25">
        <v>43409</v>
      </c>
      <c r="B21" t="s">
        <v>1015</v>
      </c>
      <c r="C21" t="s">
        <v>1382</v>
      </c>
      <c r="D21" s="26">
        <v>500</v>
      </c>
      <c r="E21" s="26"/>
      <c r="F21" t="s">
        <v>5482</v>
      </c>
      <c r="I21" s="6" t="s">
        <v>1216</v>
      </c>
      <c r="J21" s="5">
        <v>1335</v>
      </c>
    </row>
    <row r="22" spans="1:10" x14ac:dyDescent="0.25">
      <c r="A22" s="25">
        <v>43417</v>
      </c>
      <c r="B22" t="s">
        <v>1015</v>
      </c>
      <c r="C22" t="s">
        <v>1173</v>
      </c>
      <c r="D22" s="26">
        <v>250</v>
      </c>
      <c r="E22" s="26"/>
      <c r="F22" t="s">
        <v>5482</v>
      </c>
      <c r="I22" s="6" t="s">
        <v>553</v>
      </c>
      <c r="J22" s="5">
        <v>2654</v>
      </c>
    </row>
    <row r="23" spans="1:10" x14ac:dyDescent="0.25">
      <c r="A23" s="25">
        <v>43417</v>
      </c>
      <c r="B23" t="s">
        <v>1015</v>
      </c>
      <c r="C23" t="s">
        <v>292</v>
      </c>
      <c r="D23" s="26">
        <v>4060</v>
      </c>
      <c r="E23" s="26"/>
      <c r="F23" t="s">
        <v>5482</v>
      </c>
      <c r="I23" s="6" t="s">
        <v>2675</v>
      </c>
      <c r="J23" s="5">
        <v>3000</v>
      </c>
    </row>
    <row r="24" spans="1:10" x14ac:dyDescent="0.25">
      <c r="A24" s="25">
        <v>43423</v>
      </c>
      <c r="B24" t="s">
        <v>1015</v>
      </c>
      <c r="C24" t="s">
        <v>3403</v>
      </c>
      <c r="D24" s="26">
        <v>1250</v>
      </c>
      <c r="E24" s="26"/>
      <c r="F24" t="s">
        <v>5482</v>
      </c>
      <c r="I24" s="6" t="s">
        <v>1018</v>
      </c>
      <c r="J24" s="5">
        <v>600</v>
      </c>
    </row>
    <row r="25" spans="1:10" x14ac:dyDescent="0.25">
      <c r="A25" s="25">
        <v>43423</v>
      </c>
      <c r="B25" t="s">
        <v>1015</v>
      </c>
      <c r="C25" t="s">
        <v>3403</v>
      </c>
      <c r="D25" s="26">
        <v>1000</v>
      </c>
      <c r="E25" s="26"/>
      <c r="F25" t="s">
        <v>5482</v>
      </c>
      <c r="I25" s="4" t="s">
        <v>1556</v>
      </c>
      <c r="J25" s="5">
        <v>1400</v>
      </c>
    </row>
    <row r="26" spans="1:10" x14ac:dyDescent="0.25">
      <c r="A26" s="25">
        <v>43452</v>
      </c>
      <c r="B26" t="s">
        <v>1015</v>
      </c>
      <c r="C26" t="s">
        <v>144</v>
      </c>
      <c r="D26" s="26">
        <v>250</v>
      </c>
      <c r="E26" s="26"/>
      <c r="F26" t="s">
        <v>1556</v>
      </c>
      <c r="I26" s="6" t="s">
        <v>40</v>
      </c>
      <c r="J26" s="5">
        <v>1150</v>
      </c>
    </row>
    <row r="27" spans="1:10" x14ac:dyDescent="0.25">
      <c r="A27" s="25">
        <v>43458</v>
      </c>
      <c r="B27" t="s">
        <v>1015</v>
      </c>
      <c r="C27" t="s">
        <v>40</v>
      </c>
      <c r="D27" s="26">
        <v>1150</v>
      </c>
      <c r="E27" s="26"/>
      <c r="F27" t="s">
        <v>1556</v>
      </c>
      <c r="I27" s="6" t="s">
        <v>144</v>
      </c>
      <c r="J27" s="5">
        <v>250</v>
      </c>
    </row>
    <row r="28" spans="1:10" x14ac:dyDescent="0.25">
      <c r="A28" s="25">
        <v>43465</v>
      </c>
      <c r="B28" t="s">
        <v>1015</v>
      </c>
      <c r="C28" t="s">
        <v>40</v>
      </c>
      <c r="D28" s="26">
        <v>340</v>
      </c>
      <c r="E28" s="26"/>
      <c r="F28" t="s">
        <v>5706</v>
      </c>
      <c r="I28" s="4" t="s">
        <v>313</v>
      </c>
      <c r="J28" s="5">
        <v>5500</v>
      </c>
    </row>
    <row r="29" spans="1:10" x14ac:dyDescent="0.25">
      <c r="A29" s="25">
        <v>43465</v>
      </c>
      <c r="B29" t="s">
        <v>1015</v>
      </c>
      <c r="C29" t="s">
        <v>40</v>
      </c>
      <c r="D29" s="26">
        <v>340</v>
      </c>
      <c r="E29" s="26"/>
      <c r="F29" t="s">
        <v>5705</v>
      </c>
      <c r="I29" s="6" t="s">
        <v>313</v>
      </c>
      <c r="J29" s="5">
        <v>5500</v>
      </c>
    </row>
    <row r="30" spans="1:10" x14ac:dyDescent="0.25">
      <c r="A30" s="25">
        <v>43465</v>
      </c>
      <c r="B30" t="s">
        <v>21</v>
      </c>
      <c r="C30" t="s">
        <v>1216</v>
      </c>
      <c r="D30" s="26">
        <v>335</v>
      </c>
      <c r="E30" s="26"/>
      <c r="F30" t="s">
        <v>5705</v>
      </c>
      <c r="I30" s="4" t="s">
        <v>1629</v>
      </c>
      <c r="J30" s="5">
        <v>67959.199999999997</v>
      </c>
    </row>
    <row r="31" spans="1:10" x14ac:dyDescent="0.25">
      <c r="A31" s="25">
        <v>43367</v>
      </c>
      <c r="B31" t="s">
        <v>1015</v>
      </c>
      <c r="C31" t="s">
        <v>4455</v>
      </c>
      <c r="D31" s="26">
        <v>3500</v>
      </c>
      <c r="E31" s="26"/>
      <c r="F31" t="s">
        <v>5482</v>
      </c>
    </row>
    <row r="32" spans="1:10" x14ac:dyDescent="0.25">
      <c r="A32" s="25">
        <v>43370</v>
      </c>
      <c r="B32" t="s">
        <v>21</v>
      </c>
      <c r="C32" t="s">
        <v>1382</v>
      </c>
      <c r="D32" s="26">
        <v>3000</v>
      </c>
      <c r="E32" s="26"/>
      <c r="F32" t="s">
        <v>5482</v>
      </c>
    </row>
    <row r="33" spans="1:6" x14ac:dyDescent="0.25">
      <c r="A33" s="25">
        <v>43353</v>
      </c>
      <c r="B33" t="s">
        <v>21</v>
      </c>
      <c r="C33" t="s">
        <v>1382</v>
      </c>
      <c r="D33" s="26">
        <v>7000</v>
      </c>
      <c r="E33" s="26"/>
      <c r="F33" t="s">
        <v>5406</v>
      </c>
    </row>
    <row r="34" spans="1:6" x14ac:dyDescent="0.25">
      <c r="A34" s="25">
        <v>43355</v>
      </c>
      <c r="B34" t="s">
        <v>21</v>
      </c>
      <c r="C34" t="s">
        <v>452</v>
      </c>
      <c r="D34" s="26">
        <v>950</v>
      </c>
      <c r="E34" s="26"/>
      <c r="F34" t="s">
        <v>5406</v>
      </c>
    </row>
    <row r="35" spans="1:6" x14ac:dyDescent="0.25">
      <c r="A35" s="25">
        <v>43360</v>
      </c>
      <c r="B35" t="s">
        <v>1015</v>
      </c>
      <c r="C35" t="s">
        <v>4455</v>
      </c>
      <c r="D35" s="26">
        <v>1000</v>
      </c>
      <c r="E35" s="26"/>
      <c r="F35" t="s">
        <v>5406</v>
      </c>
    </row>
    <row r="36" spans="1:6" x14ac:dyDescent="0.25">
      <c r="A36" s="10">
        <v>43459</v>
      </c>
      <c r="B36" t="s">
        <v>21</v>
      </c>
      <c r="C36" t="s">
        <v>313</v>
      </c>
      <c r="D36" s="2">
        <v>5500</v>
      </c>
      <c r="F36" t="s">
        <v>313</v>
      </c>
    </row>
    <row r="37" spans="1:6" x14ac:dyDescent="0.25">
      <c r="A37" s="68">
        <v>43491</v>
      </c>
      <c r="B37" t="s">
        <v>21</v>
      </c>
      <c r="C37" t="s">
        <v>1018</v>
      </c>
      <c r="D37" s="2">
        <v>600</v>
      </c>
      <c r="F37" t="s">
        <v>5827</v>
      </c>
    </row>
    <row r="38" spans="1:6" x14ac:dyDescent="0.25">
      <c r="A38" s="68">
        <v>43491</v>
      </c>
      <c r="B38" t="s">
        <v>21</v>
      </c>
      <c r="C38" t="s">
        <v>1018</v>
      </c>
      <c r="D38" s="2">
        <v>450</v>
      </c>
      <c r="F38" t="s">
        <v>5706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35"/>
  <sheetViews>
    <sheetView topLeftCell="A5" workbookViewId="0">
      <selection activeCell="I3" sqref="I3:J35"/>
    </sheetView>
  </sheetViews>
  <sheetFormatPr defaultRowHeight="12.5" x14ac:dyDescent="0.25"/>
  <cols>
    <col min="9" max="9" width="21.0898437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43360</v>
      </c>
      <c r="B2" t="s">
        <v>21</v>
      </c>
      <c r="C2" t="s">
        <v>40</v>
      </c>
      <c r="D2" s="26">
        <v>290</v>
      </c>
      <c r="E2" s="26"/>
      <c r="F2" t="s">
        <v>17</v>
      </c>
      <c r="I2" s="7" t="s">
        <v>1627</v>
      </c>
      <c r="J2" t="s">
        <v>1628</v>
      </c>
    </row>
    <row r="3" spans="1:10" x14ac:dyDescent="0.25">
      <c r="A3" s="25">
        <v>43356</v>
      </c>
      <c r="B3" t="s">
        <v>21</v>
      </c>
      <c r="C3" t="s">
        <v>452</v>
      </c>
      <c r="D3" s="26">
        <v>1115</v>
      </c>
      <c r="E3" s="26"/>
      <c r="F3" t="s">
        <v>290</v>
      </c>
      <c r="I3" s="4" t="s">
        <v>356</v>
      </c>
      <c r="J3" s="5">
        <v>150</v>
      </c>
    </row>
    <row r="4" spans="1:10" x14ac:dyDescent="0.25">
      <c r="A4" s="25">
        <v>43360</v>
      </c>
      <c r="B4" t="s">
        <v>21</v>
      </c>
      <c r="C4" t="s">
        <v>40</v>
      </c>
      <c r="D4" s="26">
        <v>3005</v>
      </c>
      <c r="E4" s="26"/>
      <c r="F4" t="s">
        <v>290</v>
      </c>
      <c r="I4" s="6" t="s">
        <v>40</v>
      </c>
      <c r="J4" s="5">
        <v>150</v>
      </c>
    </row>
    <row r="5" spans="1:10" x14ac:dyDescent="0.25">
      <c r="A5" s="25">
        <v>43360</v>
      </c>
      <c r="B5" t="s">
        <v>1015</v>
      </c>
      <c r="C5" t="s">
        <v>40</v>
      </c>
      <c r="D5" s="26">
        <v>170</v>
      </c>
      <c r="E5" s="26"/>
      <c r="F5" t="s">
        <v>997</v>
      </c>
      <c r="I5" s="4" t="s">
        <v>19</v>
      </c>
      <c r="J5" s="5">
        <v>70</v>
      </c>
    </row>
    <row r="6" spans="1:10" x14ac:dyDescent="0.25">
      <c r="A6" s="25">
        <v>43360</v>
      </c>
      <c r="B6" t="s">
        <v>21</v>
      </c>
      <c r="C6" t="s">
        <v>40</v>
      </c>
      <c r="D6" s="26">
        <v>170</v>
      </c>
      <c r="E6" s="26"/>
      <c r="F6" t="s">
        <v>997</v>
      </c>
      <c r="I6" s="6" t="s">
        <v>279</v>
      </c>
      <c r="J6" s="5">
        <v>10</v>
      </c>
    </row>
    <row r="7" spans="1:10" x14ac:dyDescent="0.25">
      <c r="A7" s="25">
        <v>43382</v>
      </c>
      <c r="B7" t="s">
        <v>1015</v>
      </c>
      <c r="C7" t="s">
        <v>40</v>
      </c>
      <c r="D7" s="26">
        <v>620</v>
      </c>
      <c r="E7" s="26"/>
      <c r="F7" t="s">
        <v>386</v>
      </c>
      <c r="I7" s="6" t="s">
        <v>1360</v>
      </c>
      <c r="J7" s="5">
        <v>60</v>
      </c>
    </row>
    <row r="8" spans="1:10" x14ac:dyDescent="0.25">
      <c r="A8" s="25">
        <v>43382</v>
      </c>
      <c r="B8" t="s">
        <v>1015</v>
      </c>
      <c r="C8" t="s">
        <v>40</v>
      </c>
      <c r="D8" s="26">
        <v>330</v>
      </c>
      <c r="E8" s="26"/>
      <c r="F8" t="s">
        <v>5511</v>
      </c>
      <c r="I8" s="4" t="s">
        <v>5481</v>
      </c>
      <c r="J8" s="5">
        <v>280</v>
      </c>
    </row>
    <row r="9" spans="1:10" x14ac:dyDescent="0.25">
      <c r="A9" s="25">
        <v>43388</v>
      </c>
      <c r="B9" t="s">
        <v>1015</v>
      </c>
      <c r="C9" t="s">
        <v>40</v>
      </c>
      <c r="D9" s="26">
        <v>280</v>
      </c>
      <c r="E9" s="26"/>
      <c r="F9" t="s">
        <v>331</v>
      </c>
      <c r="I9" s="6" t="s">
        <v>40</v>
      </c>
      <c r="J9" s="5">
        <v>280</v>
      </c>
    </row>
    <row r="10" spans="1:10" x14ac:dyDescent="0.25">
      <c r="A10" s="25">
        <v>43377</v>
      </c>
      <c r="B10" t="s">
        <v>1015</v>
      </c>
      <c r="C10" t="s">
        <v>40</v>
      </c>
      <c r="D10" s="26">
        <v>280</v>
      </c>
      <c r="E10" s="26"/>
      <c r="F10" t="s">
        <v>5481</v>
      </c>
      <c r="I10" s="4" t="s">
        <v>17</v>
      </c>
      <c r="J10" s="5">
        <v>290</v>
      </c>
    </row>
    <row r="11" spans="1:10" x14ac:dyDescent="0.25">
      <c r="A11" s="25">
        <v>43395</v>
      </c>
      <c r="B11" t="s">
        <v>1015</v>
      </c>
      <c r="C11" t="s">
        <v>40</v>
      </c>
      <c r="D11" s="26">
        <v>585</v>
      </c>
      <c r="E11" s="26"/>
      <c r="F11" t="s">
        <v>9</v>
      </c>
      <c r="I11" s="6" t="s">
        <v>40</v>
      </c>
      <c r="J11" s="5">
        <v>290</v>
      </c>
    </row>
    <row r="12" spans="1:10" x14ac:dyDescent="0.25">
      <c r="A12" s="25">
        <v>43395</v>
      </c>
      <c r="B12" t="s">
        <v>1015</v>
      </c>
      <c r="C12" t="s">
        <v>40</v>
      </c>
      <c r="D12" s="26">
        <v>135</v>
      </c>
      <c r="E12" s="26"/>
      <c r="F12" t="s">
        <v>331</v>
      </c>
      <c r="I12" s="4" t="s">
        <v>9</v>
      </c>
      <c r="J12" s="5">
        <v>585</v>
      </c>
    </row>
    <row r="13" spans="1:10" x14ac:dyDescent="0.25">
      <c r="A13" s="25">
        <v>43418</v>
      </c>
      <c r="B13" t="s">
        <v>21</v>
      </c>
      <c r="C13" t="s">
        <v>40</v>
      </c>
      <c r="D13" s="26">
        <v>1405</v>
      </c>
      <c r="E13" s="26"/>
      <c r="F13" t="s">
        <v>68</v>
      </c>
      <c r="I13" s="6" t="s">
        <v>40</v>
      </c>
      <c r="J13" s="5">
        <v>585</v>
      </c>
    </row>
    <row r="14" spans="1:10" x14ac:dyDescent="0.25">
      <c r="A14" s="25">
        <v>43418</v>
      </c>
      <c r="B14" t="s">
        <v>21</v>
      </c>
      <c r="C14" t="s">
        <v>40</v>
      </c>
      <c r="D14" s="26">
        <v>360</v>
      </c>
      <c r="E14" s="26"/>
      <c r="F14" t="s">
        <v>287</v>
      </c>
      <c r="I14" s="4" t="s">
        <v>331</v>
      </c>
      <c r="J14" s="5">
        <v>415</v>
      </c>
    </row>
    <row r="15" spans="1:10" x14ac:dyDescent="0.25">
      <c r="A15" s="25">
        <v>43435</v>
      </c>
      <c r="B15" t="s">
        <v>1015</v>
      </c>
      <c r="C15" t="s">
        <v>40</v>
      </c>
      <c r="D15" s="26">
        <v>350</v>
      </c>
      <c r="E15" s="26"/>
      <c r="F15" t="s">
        <v>568</v>
      </c>
      <c r="I15" s="6" t="s">
        <v>40</v>
      </c>
      <c r="J15" s="5">
        <v>415</v>
      </c>
    </row>
    <row r="16" spans="1:10" x14ac:dyDescent="0.25">
      <c r="A16" s="25">
        <v>43435</v>
      </c>
      <c r="B16" t="s">
        <v>1015</v>
      </c>
      <c r="C16" t="s">
        <v>40</v>
      </c>
      <c r="D16" s="26">
        <v>300</v>
      </c>
      <c r="E16" s="26"/>
      <c r="F16" t="s">
        <v>97</v>
      </c>
      <c r="I16" s="4" t="s">
        <v>5511</v>
      </c>
      <c r="J16" s="5">
        <v>1735</v>
      </c>
    </row>
    <row r="17" spans="1:10" x14ac:dyDescent="0.25">
      <c r="A17" s="25">
        <v>43444</v>
      </c>
      <c r="B17" t="s">
        <v>1015</v>
      </c>
      <c r="C17" t="s">
        <v>40</v>
      </c>
      <c r="D17" s="26">
        <v>300</v>
      </c>
      <c r="E17" s="26"/>
      <c r="F17" t="s">
        <v>997</v>
      </c>
      <c r="I17" s="6" t="s">
        <v>40</v>
      </c>
      <c r="J17" s="5">
        <v>1735</v>
      </c>
    </row>
    <row r="18" spans="1:10" x14ac:dyDescent="0.25">
      <c r="A18" s="25">
        <v>43444</v>
      </c>
      <c r="B18" t="s">
        <v>21</v>
      </c>
      <c r="C18" t="s">
        <v>40</v>
      </c>
      <c r="D18" s="26">
        <v>300</v>
      </c>
      <c r="E18" s="26"/>
      <c r="F18" t="s">
        <v>997</v>
      </c>
      <c r="I18" s="4" t="s">
        <v>290</v>
      </c>
      <c r="J18" s="5">
        <v>4120</v>
      </c>
    </row>
    <row r="19" spans="1:10" x14ac:dyDescent="0.25">
      <c r="A19" s="25">
        <v>43448</v>
      </c>
      <c r="B19" t="s">
        <v>21</v>
      </c>
      <c r="C19" t="s">
        <v>255</v>
      </c>
      <c r="D19" s="26">
        <v>300</v>
      </c>
      <c r="E19" s="26"/>
      <c r="F19" t="s">
        <v>97</v>
      </c>
      <c r="I19" s="6" t="s">
        <v>40</v>
      </c>
      <c r="J19" s="5">
        <v>3005</v>
      </c>
    </row>
    <row r="20" spans="1:10" x14ac:dyDescent="0.25">
      <c r="A20" s="25">
        <v>43451</v>
      </c>
      <c r="B20" t="s">
        <v>1015</v>
      </c>
      <c r="C20" t="s">
        <v>40</v>
      </c>
      <c r="D20" s="26">
        <v>280</v>
      </c>
      <c r="E20" s="26"/>
      <c r="F20" t="s">
        <v>2426</v>
      </c>
      <c r="I20" s="6" t="s">
        <v>452</v>
      </c>
      <c r="J20" s="5">
        <v>1115</v>
      </c>
    </row>
    <row r="21" spans="1:10" x14ac:dyDescent="0.25">
      <c r="A21" s="25">
        <v>43452</v>
      </c>
      <c r="B21" t="s">
        <v>1015</v>
      </c>
      <c r="C21" t="s">
        <v>1360</v>
      </c>
      <c r="D21" s="26">
        <v>25</v>
      </c>
      <c r="E21" s="26"/>
      <c r="F21" t="s">
        <v>19</v>
      </c>
      <c r="I21" s="4" t="s">
        <v>568</v>
      </c>
      <c r="J21" s="5">
        <v>350</v>
      </c>
    </row>
    <row r="22" spans="1:10" x14ac:dyDescent="0.25">
      <c r="A22" s="25">
        <v>43465</v>
      </c>
      <c r="B22" t="s">
        <v>1015</v>
      </c>
      <c r="C22" t="s">
        <v>1360</v>
      </c>
      <c r="D22" s="26">
        <v>25</v>
      </c>
      <c r="E22" s="26"/>
      <c r="F22" t="s">
        <v>19</v>
      </c>
      <c r="I22" s="6" t="s">
        <v>40</v>
      </c>
      <c r="J22" s="5">
        <v>350</v>
      </c>
    </row>
    <row r="23" spans="1:10" x14ac:dyDescent="0.25">
      <c r="A23" s="25">
        <v>43487</v>
      </c>
      <c r="B23" t="s">
        <v>1015</v>
      </c>
      <c r="C23" t="s">
        <v>40</v>
      </c>
      <c r="D23" s="26">
        <v>150</v>
      </c>
      <c r="E23" s="26"/>
      <c r="F23" t="s">
        <v>356</v>
      </c>
      <c r="I23" s="4" t="s">
        <v>386</v>
      </c>
      <c r="J23" s="5">
        <v>770</v>
      </c>
    </row>
    <row r="24" spans="1:10" x14ac:dyDescent="0.25">
      <c r="A24" s="25">
        <v>43467</v>
      </c>
      <c r="B24" t="s">
        <v>1015</v>
      </c>
      <c r="C24" t="s">
        <v>279</v>
      </c>
      <c r="D24" s="26">
        <v>5</v>
      </c>
      <c r="E24" s="26"/>
      <c r="F24" t="s">
        <v>19</v>
      </c>
      <c r="I24" s="6" t="s">
        <v>937</v>
      </c>
      <c r="J24" s="5">
        <v>150</v>
      </c>
    </row>
    <row r="25" spans="1:10" x14ac:dyDescent="0.25">
      <c r="A25" s="25">
        <v>43479</v>
      </c>
      <c r="B25" t="s">
        <v>1015</v>
      </c>
      <c r="C25" t="s">
        <v>279</v>
      </c>
      <c r="D25" s="26">
        <v>5</v>
      </c>
      <c r="E25" s="26"/>
      <c r="F25" t="s">
        <v>19</v>
      </c>
      <c r="I25" s="6" t="s">
        <v>40</v>
      </c>
      <c r="J25" s="5">
        <v>620</v>
      </c>
    </row>
    <row r="26" spans="1:10" x14ac:dyDescent="0.25">
      <c r="A26" s="25">
        <v>43487</v>
      </c>
      <c r="B26" t="s">
        <v>1015</v>
      </c>
      <c r="C26" t="s">
        <v>1360</v>
      </c>
      <c r="D26" s="26">
        <v>10</v>
      </c>
      <c r="E26" s="26"/>
      <c r="F26" t="s">
        <v>19</v>
      </c>
      <c r="I26" s="4" t="s">
        <v>287</v>
      </c>
      <c r="J26" s="5">
        <v>360</v>
      </c>
    </row>
    <row r="27" spans="1:10" x14ac:dyDescent="0.25">
      <c r="A27" s="25">
        <v>43483</v>
      </c>
      <c r="B27" t="s">
        <v>1015</v>
      </c>
      <c r="C27" t="s">
        <v>937</v>
      </c>
      <c r="D27" s="26">
        <v>150</v>
      </c>
      <c r="E27" s="26"/>
      <c r="F27" t="s">
        <v>386</v>
      </c>
      <c r="I27" s="6" t="s">
        <v>40</v>
      </c>
      <c r="J27" s="5">
        <v>360</v>
      </c>
    </row>
    <row r="28" spans="1:10" x14ac:dyDescent="0.25">
      <c r="I28" s="4" t="s">
        <v>97</v>
      </c>
      <c r="J28" s="5">
        <v>600</v>
      </c>
    </row>
    <row r="29" spans="1:10" x14ac:dyDescent="0.25">
      <c r="I29" s="6" t="s">
        <v>255</v>
      </c>
      <c r="J29" s="5">
        <v>300</v>
      </c>
    </row>
    <row r="30" spans="1:10" x14ac:dyDescent="0.25">
      <c r="I30" s="6" t="s">
        <v>40</v>
      </c>
      <c r="J30" s="5">
        <v>300</v>
      </c>
    </row>
    <row r="31" spans="1:10" x14ac:dyDescent="0.25">
      <c r="I31" s="4" t="s">
        <v>997</v>
      </c>
      <c r="J31" s="5">
        <v>940</v>
      </c>
    </row>
    <row r="32" spans="1:10" x14ac:dyDescent="0.25">
      <c r="I32" s="6" t="s">
        <v>40</v>
      </c>
      <c r="J32" s="5">
        <v>940</v>
      </c>
    </row>
    <row r="33" spans="9:10" x14ac:dyDescent="0.25">
      <c r="I33" s="4" t="s">
        <v>2426</v>
      </c>
      <c r="J33" s="5">
        <v>280</v>
      </c>
    </row>
    <row r="34" spans="9:10" x14ac:dyDescent="0.25">
      <c r="I34" s="6" t="s">
        <v>40</v>
      </c>
      <c r="J34" s="5">
        <v>280</v>
      </c>
    </row>
    <row r="35" spans="9:10" x14ac:dyDescent="0.25">
      <c r="I35" s="4" t="s">
        <v>1629</v>
      </c>
      <c r="J35" s="5">
        <v>10945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65"/>
  <sheetViews>
    <sheetView workbookViewId="0">
      <selection activeCell="A20" sqref="A20:F47"/>
    </sheetView>
  </sheetViews>
  <sheetFormatPr defaultRowHeight="12.5" x14ac:dyDescent="0.25"/>
  <cols>
    <col min="9" max="9" width="20.363281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43483</v>
      </c>
      <c r="B2" t="s">
        <v>1015</v>
      </c>
      <c r="C2" t="s">
        <v>937</v>
      </c>
      <c r="D2" s="26">
        <v>150</v>
      </c>
      <c r="E2" s="26"/>
      <c r="F2" t="s">
        <v>1603</v>
      </c>
      <c r="I2" s="7" t="s">
        <v>1627</v>
      </c>
      <c r="J2" t="s">
        <v>1628</v>
      </c>
    </row>
    <row r="3" spans="1:10" x14ac:dyDescent="0.25">
      <c r="A3" s="25">
        <v>43487</v>
      </c>
      <c r="B3" t="s">
        <v>1015</v>
      </c>
      <c r="C3" t="s">
        <v>40</v>
      </c>
      <c r="D3" s="26">
        <v>150</v>
      </c>
      <c r="E3" s="26"/>
      <c r="F3" t="s">
        <v>356</v>
      </c>
      <c r="I3" s="4" t="s">
        <v>5706</v>
      </c>
      <c r="J3" s="5">
        <v>15535</v>
      </c>
    </row>
    <row r="4" spans="1:10" x14ac:dyDescent="0.25">
      <c r="A4" s="25">
        <v>43467</v>
      </c>
      <c r="B4" t="s">
        <v>1015</v>
      </c>
      <c r="C4" t="s">
        <v>279</v>
      </c>
      <c r="D4" s="26">
        <v>5</v>
      </c>
      <c r="E4" s="26"/>
      <c r="F4" t="s">
        <v>19</v>
      </c>
      <c r="I4" s="6" t="s">
        <v>40</v>
      </c>
      <c r="J4" s="5">
        <v>8335</v>
      </c>
    </row>
    <row r="5" spans="1:10" x14ac:dyDescent="0.25">
      <c r="A5" s="25">
        <v>43479</v>
      </c>
      <c r="B5" t="s">
        <v>1015</v>
      </c>
      <c r="C5" t="s">
        <v>279</v>
      </c>
      <c r="D5" s="26">
        <v>5</v>
      </c>
      <c r="E5" s="26"/>
      <c r="F5" t="s">
        <v>19</v>
      </c>
      <c r="I5" s="6" t="s">
        <v>5865</v>
      </c>
      <c r="J5" s="5">
        <v>2500</v>
      </c>
    </row>
    <row r="6" spans="1:10" x14ac:dyDescent="0.25">
      <c r="A6" s="25">
        <v>43487</v>
      </c>
      <c r="B6" t="s">
        <v>1015</v>
      </c>
      <c r="C6" t="s">
        <v>1360</v>
      </c>
      <c r="D6" s="26">
        <v>10</v>
      </c>
      <c r="E6" s="26"/>
      <c r="F6" t="s">
        <v>19</v>
      </c>
      <c r="I6" s="6" t="s">
        <v>3504</v>
      </c>
      <c r="J6" s="5">
        <v>3800</v>
      </c>
    </row>
    <row r="7" spans="1:10" x14ac:dyDescent="0.25">
      <c r="A7" s="25">
        <v>43472</v>
      </c>
      <c r="B7" t="s">
        <v>1015</v>
      </c>
      <c r="C7" t="s">
        <v>5856</v>
      </c>
      <c r="D7" s="26">
        <v>745</v>
      </c>
      <c r="E7" s="26"/>
      <c r="F7" t="s">
        <v>5042</v>
      </c>
      <c r="I7" s="6" t="s">
        <v>1216</v>
      </c>
      <c r="J7" s="5">
        <v>900</v>
      </c>
    </row>
    <row r="8" spans="1:10" x14ac:dyDescent="0.25">
      <c r="A8" s="25">
        <v>43480</v>
      </c>
      <c r="B8" t="s">
        <v>1015</v>
      </c>
      <c r="C8" t="s">
        <v>40</v>
      </c>
      <c r="D8" s="26">
        <v>3650</v>
      </c>
      <c r="E8" s="26"/>
      <c r="F8" t="s">
        <v>5424</v>
      </c>
      <c r="I8" s="4" t="s">
        <v>5827</v>
      </c>
      <c r="J8" s="5">
        <v>17569.2</v>
      </c>
    </row>
    <row r="9" spans="1:10" x14ac:dyDescent="0.25">
      <c r="A9" s="25">
        <v>43472</v>
      </c>
      <c r="B9" t="s">
        <v>1015</v>
      </c>
      <c r="C9" t="s">
        <v>40</v>
      </c>
      <c r="D9" s="26">
        <v>2425</v>
      </c>
      <c r="E9" s="26"/>
      <c r="F9" t="s">
        <v>5603</v>
      </c>
      <c r="I9" s="6" t="s">
        <v>257</v>
      </c>
      <c r="J9" s="5">
        <v>640.20000000000005</v>
      </c>
    </row>
    <row r="10" spans="1:10" x14ac:dyDescent="0.25">
      <c r="A10" s="25">
        <v>43472</v>
      </c>
      <c r="B10" t="s">
        <v>1015</v>
      </c>
      <c r="C10" t="s">
        <v>2556</v>
      </c>
      <c r="D10" s="26">
        <v>1500</v>
      </c>
      <c r="E10" s="26"/>
      <c r="F10" t="s">
        <v>5603</v>
      </c>
      <c r="I10" s="6" t="s">
        <v>40</v>
      </c>
      <c r="J10" s="5">
        <v>9075</v>
      </c>
    </row>
    <row r="11" spans="1:10" x14ac:dyDescent="0.25">
      <c r="A11" s="25">
        <v>43472</v>
      </c>
      <c r="B11" t="s">
        <v>1015</v>
      </c>
      <c r="C11" t="s">
        <v>2675</v>
      </c>
      <c r="D11" s="26">
        <v>3000</v>
      </c>
      <c r="E11" s="26"/>
      <c r="F11" t="s">
        <v>5603</v>
      </c>
      <c r="I11" s="6" t="s">
        <v>4737</v>
      </c>
      <c r="J11" s="5">
        <v>1200</v>
      </c>
    </row>
    <row r="12" spans="1:10" x14ac:dyDescent="0.25">
      <c r="A12" s="25">
        <v>43474</v>
      </c>
      <c r="B12" t="s">
        <v>1015</v>
      </c>
      <c r="C12" t="s">
        <v>4737</v>
      </c>
      <c r="D12" s="26">
        <v>1200</v>
      </c>
      <c r="E12" s="26"/>
      <c r="F12" t="s">
        <v>5603</v>
      </c>
      <c r="I12" s="6" t="s">
        <v>1216</v>
      </c>
      <c r="J12" s="5">
        <v>1000</v>
      </c>
    </row>
    <row r="13" spans="1:10" x14ac:dyDescent="0.25">
      <c r="A13" s="25">
        <v>43476</v>
      </c>
      <c r="B13" t="s">
        <v>1015</v>
      </c>
      <c r="C13" t="s">
        <v>848</v>
      </c>
      <c r="D13" s="26">
        <v>240</v>
      </c>
      <c r="E13" s="26"/>
      <c r="F13" t="s">
        <v>5603</v>
      </c>
      <c r="I13" s="6" t="s">
        <v>553</v>
      </c>
      <c r="J13" s="5">
        <v>2654</v>
      </c>
    </row>
    <row r="14" spans="1:10" x14ac:dyDescent="0.25">
      <c r="A14" s="25">
        <v>43476</v>
      </c>
      <c r="B14" t="s">
        <v>1015</v>
      </c>
      <c r="C14" t="s">
        <v>257</v>
      </c>
      <c r="D14" s="26">
        <v>583</v>
      </c>
      <c r="E14" s="26"/>
      <c r="F14" t="s">
        <v>5603</v>
      </c>
      <c r="I14" s="6" t="s">
        <v>2675</v>
      </c>
      <c r="J14" s="5">
        <v>3000</v>
      </c>
    </row>
    <row r="15" spans="1:10" x14ac:dyDescent="0.25">
      <c r="A15" s="25">
        <v>43479</v>
      </c>
      <c r="B15" t="s">
        <v>1015</v>
      </c>
      <c r="C15" t="s">
        <v>2556</v>
      </c>
      <c r="D15" s="26">
        <v>1700</v>
      </c>
      <c r="E15" s="26"/>
      <c r="F15" t="s">
        <v>5603</v>
      </c>
      <c r="I15" s="4" t="s">
        <v>1629</v>
      </c>
      <c r="J15" s="5">
        <v>33104.199999999997</v>
      </c>
    </row>
    <row r="16" spans="1:10" x14ac:dyDescent="0.25">
      <c r="A16" s="25">
        <v>43480</v>
      </c>
      <c r="B16" t="s">
        <v>1015</v>
      </c>
      <c r="C16" t="s">
        <v>40</v>
      </c>
      <c r="D16" s="26">
        <v>835</v>
      </c>
      <c r="E16" s="26"/>
      <c r="F16" t="s">
        <v>5603</v>
      </c>
    </row>
    <row r="17" spans="1:6" x14ac:dyDescent="0.25">
      <c r="A17" s="25">
        <v>43487</v>
      </c>
      <c r="B17" t="s">
        <v>1015</v>
      </c>
      <c r="C17" t="s">
        <v>40</v>
      </c>
      <c r="D17" s="26">
        <v>1715</v>
      </c>
      <c r="E17" s="26"/>
      <c r="F17" t="s">
        <v>5603</v>
      </c>
    </row>
    <row r="18" spans="1:6" x14ac:dyDescent="0.25">
      <c r="A18" s="25">
        <v>43482</v>
      </c>
      <c r="B18" t="s">
        <v>1015</v>
      </c>
      <c r="C18" t="s">
        <v>5858</v>
      </c>
      <c r="D18" s="26">
        <v>2850</v>
      </c>
      <c r="E18" s="26"/>
      <c r="F18" t="s">
        <v>5698</v>
      </c>
    </row>
    <row r="19" spans="1:6" x14ac:dyDescent="0.25">
      <c r="A19" s="25">
        <v>43482</v>
      </c>
      <c r="B19" t="s">
        <v>1015</v>
      </c>
      <c r="C19" t="s">
        <v>257</v>
      </c>
      <c r="D19" s="26">
        <v>1509</v>
      </c>
      <c r="E19" s="26"/>
      <c r="F19" t="s">
        <v>5698</v>
      </c>
    </row>
    <row r="20" spans="1:6" x14ac:dyDescent="0.25">
      <c r="A20" s="25">
        <v>43487</v>
      </c>
      <c r="B20" t="s">
        <v>1015</v>
      </c>
      <c r="C20" t="s">
        <v>40</v>
      </c>
      <c r="D20" s="26">
        <v>3065</v>
      </c>
      <c r="E20" s="26"/>
      <c r="F20" t="s">
        <v>5706</v>
      </c>
    </row>
    <row r="21" spans="1:6" x14ac:dyDescent="0.25">
      <c r="A21" s="25">
        <v>43488</v>
      </c>
      <c r="B21" t="s">
        <v>1015</v>
      </c>
      <c r="C21" t="s">
        <v>3504</v>
      </c>
      <c r="D21" s="26">
        <v>1800</v>
      </c>
      <c r="E21" s="26"/>
      <c r="F21" t="s">
        <v>5706</v>
      </c>
    </row>
    <row r="22" spans="1:6" x14ac:dyDescent="0.25">
      <c r="A22" s="25">
        <v>43472</v>
      </c>
      <c r="B22" t="s">
        <v>21</v>
      </c>
      <c r="C22" t="s">
        <v>40</v>
      </c>
      <c r="D22" s="26">
        <v>1915</v>
      </c>
      <c r="E22" s="26"/>
      <c r="F22" t="s">
        <v>5706</v>
      </c>
    </row>
    <row r="23" spans="1:6" x14ac:dyDescent="0.25">
      <c r="A23" s="25">
        <v>43473</v>
      </c>
      <c r="B23" t="s">
        <v>21</v>
      </c>
      <c r="C23" t="s">
        <v>1216</v>
      </c>
      <c r="D23" s="26">
        <v>400</v>
      </c>
      <c r="E23" s="26"/>
      <c r="F23" t="s">
        <v>5706</v>
      </c>
    </row>
    <row r="24" spans="1:6" x14ac:dyDescent="0.25">
      <c r="A24" s="25">
        <v>43475</v>
      </c>
      <c r="B24" t="s">
        <v>21</v>
      </c>
      <c r="C24" t="s">
        <v>5865</v>
      </c>
      <c r="D24" s="26">
        <v>2500</v>
      </c>
      <c r="E24" s="26"/>
      <c r="F24" t="s">
        <v>5706</v>
      </c>
    </row>
    <row r="25" spans="1:6" x14ac:dyDescent="0.25">
      <c r="A25" s="25">
        <v>43476</v>
      </c>
      <c r="B25" t="s">
        <v>21</v>
      </c>
      <c r="C25" t="s">
        <v>1216</v>
      </c>
      <c r="D25" s="26">
        <v>500</v>
      </c>
      <c r="E25" s="26"/>
      <c r="F25" t="s">
        <v>5706</v>
      </c>
    </row>
    <row r="26" spans="1:6" x14ac:dyDescent="0.25">
      <c r="A26" s="25">
        <v>43480</v>
      </c>
      <c r="B26" t="s">
        <v>21</v>
      </c>
      <c r="C26" t="s">
        <v>40</v>
      </c>
      <c r="D26" s="26">
        <v>3355</v>
      </c>
      <c r="E26" s="26"/>
      <c r="F26" t="s">
        <v>5706</v>
      </c>
    </row>
    <row r="27" spans="1:6" x14ac:dyDescent="0.25">
      <c r="A27" s="25">
        <v>43487</v>
      </c>
      <c r="B27" t="s">
        <v>1015</v>
      </c>
      <c r="C27" t="s">
        <v>40</v>
      </c>
      <c r="D27" s="26">
        <v>930</v>
      </c>
      <c r="E27" s="26"/>
      <c r="F27" t="s">
        <v>278</v>
      </c>
    </row>
    <row r="28" spans="1:6" x14ac:dyDescent="0.25">
      <c r="A28" s="25">
        <v>43474</v>
      </c>
      <c r="B28" t="s">
        <v>1015</v>
      </c>
      <c r="C28" t="s">
        <v>4737</v>
      </c>
      <c r="D28" s="26">
        <v>1200</v>
      </c>
      <c r="E28" s="26"/>
      <c r="F28" t="s">
        <v>5695</v>
      </c>
    </row>
    <row r="29" spans="1:6" x14ac:dyDescent="0.25">
      <c r="A29" s="25">
        <v>43476</v>
      </c>
      <c r="B29" t="s">
        <v>1015</v>
      </c>
      <c r="C29" t="s">
        <v>257</v>
      </c>
      <c r="D29" s="26">
        <v>583</v>
      </c>
      <c r="E29" s="26"/>
      <c r="F29" t="s">
        <v>5695</v>
      </c>
    </row>
    <row r="30" spans="1:6" x14ac:dyDescent="0.25">
      <c r="A30" s="25">
        <v>43476</v>
      </c>
      <c r="B30" t="s">
        <v>1015</v>
      </c>
      <c r="C30" t="s">
        <v>4455</v>
      </c>
      <c r="D30" s="26">
        <v>8000</v>
      </c>
      <c r="E30" s="26"/>
      <c r="F30" t="s">
        <v>5695</v>
      </c>
    </row>
    <row r="31" spans="1:6" x14ac:dyDescent="0.25">
      <c r="A31" s="25">
        <v>43480</v>
      </c>
      <c r="B31" t="s">
        <v>1015</v>
      </c>
      <c r="C31" t="s">
        <v>1382</v>
      </c>
      <c r="D31" s="26">
        <v>3500</v>
      </c>
      <c r="E31" s="26"/>
      <c r="F31" t="s">
        <v>5695</v>
      </c>
    </row>
    <row r="32" spans="1:6" x14ac:dyDescent="0.25">
      <c r="A32" s="25">
        <v>43483</v>
      </c>
      <c r="B32" t="s">
        <v>1015</v>
      </c>
      <c r="C32" t="s">
        <v>4455</v>
      </c>
      <c r="D32" s="26">
        <v>8000</v>
      </c>
      <c r="E32" s="26"/>
      <c r="F32" t="s">
        <v>5768</v>
      </c>
    </row>
    <row r="33" spans="1:6" x14ac:dyDescent="0.25">
      <c r="A33" s="25">
        <v>43483</v>
      </c>
      <c r="B33" t="s">
        <v>1015</v>
      </c>
      <c r="C33" t="s">
        <v>937</v>
      </c>
      <c r="D33" s="26">
        <v>200</v>
      </c>
      <c r="E33" s="26"/>
      <c r="F33" t="s">
        <v>5410</v>
      </c>
    </row>
    <row r="34" spans="1:6" x14ac:dyDescent="0.25">
      <c r="A34" s="25">
        <v>43487</v>
      </c>
      <c r="B34" t="s">
        <v>1015</v>
      </c>
      <c r="C34" t="s">
        <v>40</v>
      </c>
      <c r="D34" s="26">
        <v>3215</v>
      </c>
      <c r="E34" s="26"/>
      <c r="F34" t="s">
        <v>5827</v>
      </c>
    </row>
    <row r="35" spans="1:6" x14ac:dyDescent="0.25">
      <c r="A35" s="25">
        <v>43488</v>
      </c>
      <c r="B35" t="s">
        <v>1015</v>
      </c>
      <c r="C35" t="s">
        <v>2675</v>
      </c>
      <c r="D35" s="26">
        <v>3000</v>
      </c>
      <c r="E35" s="26"/>
      <c r="F35" t="s">
        <v>5827</v>
      </c>
    </row>
    <row r="36" spans="1:6" x14ac:dyDescent="0.25">
      <c r="A36" s="25">
        <v>43469</v>
      </c>
      <c r="B36" t="s">
        <v>21</v>
      </c>
      <c r="C36" t="s">
        <v>553</v>
      </c>
      <c r="D36" s="26">
        <v>2654</v>
      </c>
      <c r="E36" s="26"/>
      <c r="F36" t="s">
        <v>5827</v>
      </c>
    </row>
    <row r="37" spans="1:6" x14ac:dyDescent="0.25">
      <c r="A37" s="25">
        <v>43472</v>
      </c>
      <c r="B37" t="s">
        <v>21</v>
      </c>
      <c r="C37" t="s">
        <v>40</v>
      </c>
      <c r="D37" s="26">
        <v>2745</v>
      </c>
      <c r="E37" s="26"/>
      <c r="F37" t="s">
        <v>5827</v>
      </c>
    </row>
    <row r="38" spans="1:6" x14ac:dyDescent="0.25">
      <c r="A38" s="25">
        <v>43473</v>
      </c>
      <c r="B38" t="s">
        <v>21</v>
      </c>
      <c r="C38" t="s">
        <v>1216</v>
      </c>
      <c r="D38" s="26">
        <v>600</v>
      </c>
      <c r="E38" s="26"/>
      <c r="F38" t="s">
        <v>5827</v>
      </c>
    </row>
    <row r="39" spans="1:6" x14ac:dyDescent="0.25">
      <c r="A39" s="25">
        <v>43475</v>
      </c>
      <c r="B39" t="s">
        <v>21</v>
      </c>
      <c r="C39" t="s">
        <v>4737</v>
      </c>
      <c r="D39" s="26">
        <v>1200</v>
      </c>
      <c r="E39" s="26"/>
      <c r="F39" t="s">
        <v>5827</v>
      </c>
    </row>
    <row r="40" spans="1:6" x14ac:dyDescent="0.25">
      <c r="A40" s="25">
        <v>43476</v>
      </c>
      <c r="B40" t="s">
        <v>21</v>
      </c>
      <c r="C40" t="s">
        <v>1216</v>
      </c>
      <c r="D40" s="26">
        <v>400</v>
      </c>
      <c r="E40" s="26"/>
      <c r="F40" t="s">
        <v>5827</v>
      </c>
    </row>
    <row r="41" spans="1:6" x14ac:dyDescent="0.25">
      <c r="A41" s="25">
        <v>43476</v>
      </c>
      <c r="B41" t="s">
        <v>21</v>
      </c>
      <c r="C41" t="s">
        <v>257</v>
      </c>
      <c r="D41" s="26">
        <v>640.20000000000005</v>
      </c>
      <c r="E41" s="26"/>
      <c r="F41" t="s">
        <v>5827</v>
      </c>
    </row>
    <row r="42" spans="1:6" x14ac:dyDescent="0.25">
      <c r="A42" s="25">
        <v>43480</v>
      </c>
      <c r="B42" t="s">
        <v>21</v>
      </c>
      <c r="C42" t="s">
        <v>40</v>
      </c>
      <c r="D42" s="26">
        <v>3115</v>
      </c>
      <c r="E42" s="26"/>
      <c r="F42" t="s">
        <v>5827</v>
      </c>
    </row>
    <row r="43" spans="1:6" x14ac:dyDescent="0.25">
      <c r="A43" s="25">
        <v>43480</v>
      </c>
      <c r="B43" t="s">
        <v>1015</v>
      </c>
      <c r="C43" t="s">
        <v>40</v>
      </c>
      <c r="D43" s="26">
        <v>950</v>
      </c>
      <c r="E43" s="26"/>
      <c r="F43" t="s">
        <v>5857</v>
      </c>
    </row>
    <row r="44" spans="1:6" x14ac:dyDescent="0.25">
      <c r="A44" s="25">
        <v>43472</v>
      </c>
      <c r="B44" t="s">
        <v>1015</v>
      </c>
      <c r="C44" t="s">
        <v>40</v>
      </c>
      <c r="D44" s="26">
        <v>1650</v>
      </c>
      <c r="E44" s="26"/>
      <c r="F44" t="s">
        <v>5599</v>
      </c>
    </row>
    <row r="45" spans="1:6" x14ac:dyDescent="0.25">
      <c r="A45" s="25">
        <v>43480</v>
      </c>
      <c r="B45" t="s">
        <v>1015</v>
      </c>
      <c r="C45" t="s">
        <v>1382</v>
      </c>
      <c r="D45" s="26">
        <v>3500</v>
      </c>
      <c r="E45" s="26"/>
      <c r="F45" t="s">
        <v>5810</v>
      </c>
    </row>
    <row r="46" spans="1:6" x14ac:dyDescent="0.25">
      <c r="A46" s="25">
        <v>43487</v>
      </c>
      <c r="B46" t="s">
        <v>1015</v>
      </c>
      <c r="C46" t="s">
        <v>40</v>
      </c>
      <c r="D46" s="26">
        <v>930</v>
      </c>
      <c r="E46" s="26"/>
      <c r="F46" t="s">
        <v>5810</v>
      </c>
    </row>
    <row r="47" spans="1:6" x14ac:dyDescent="0.25">
      <c r="A47" s="25">
        <v>43480</v>
      </c>
      <c r="B47" t="s">
        <v>21</v>
      </c>
      <c r="C47" t="s">
        <v>3504</v>
      </c>
      <c r="D47" s="26">
        <v>2000</v>
      </c>
      <c r="E47" s="26"/>
      <c r="F47" t="s">
        <v>5706</v>
      </c>
    </row>
    <row r="48" spans="1:6" x14ac:dyDescent="0.25">
      <c r="A48" s="25">
        <v>43483</v>
      </c>
      <c r="B48" t="s">
        <v>1015</v>
      </c>
      <c r="C48" t="s">
        <v>937</v>
      </c>
      <c r="D48" s="26">
        <v>150</v>
      </c>
      <c r="E48" s="26"/>
      <c r="F48" t="s">
        <v>5860</v>
      </c>
    </row>
    <row r="49" spans="1:6" x14ac:dyDescent="0.25">
      <c r="A49" s="25">
        <v>43487</v>
      </c>
      <c r="B49" t="s">
        <v>1015</v>
      </c>
      <c r="C49" t="s">
        <v>255</v>
      </c>
      <c r="D49" s="26">
        <v>2500</v>
      </c>
      <c r="E49" s="26"/>
      <c r="F49" t="s">
        <v>5862</v>
      </c>
    </row>
    <row r="50" spans="1:6" x14ac:dyDescent="0.25">
      <c r="A50" s="25">
        <v>43480</v>
      </c>
      <c r="B50" t="s">
        <v>1015</v>
      </c>
      <c r="C50" t="s">
        <v>40</v>
      </c>
      <c r="D50" s="26">
        <v>875</v>
      </c>
      <c r="E50" s="26"/>
      <c r="F50" t="s">
        <v>5861</v>
      </c>
    </row>
    <row r="51" spans="1:6" x14ac:dyDescent="0.25">
      <c r="A51" s="25">
        <v>43487</v>
      </c>
      <c r="B51" t="s">
        <v>1015</v>
      </c>
      <c r="C51" t="s">
        <v>40</v>
      </c>
      <c r="D51" s="26">
        <v>550</v>
      </c>
      <c r="E51" s="26"/>
      <c r="F51" t="s">
        <v>5861</v>
      </c>
    </row>
    <row r="52" spans="1:6" x14ac:dyDescent="0.25">
      <c r="A52" s="25">
        <v>43475</v>
      </c>
      <c r="B52" t="s">
        <v>1015</v>
      </c>
      <c r="C52" t="s">
        <v>3707</v>
      </c>
      <c r="D52" s="26">
        <v>2500</v>
      </c>
      <c r="E52" s="26"/>
      <c r="F52" t="s">
        <v>2121</v>
      </c>
    </row>
    <row r="53" spans="1:6" x14ac:dyDescent="0.25">
      <c r="A53" s="25">
        <v>43479</v>
      </c>
      <c r="B53" t="s">
        <v>1015</v>
      </c>
      <c r="C53" t="s">
        <v>3707</v>
      </c>
      <c r="D53" s="26">
        <v>1100</v>
      </c>
      <c r="E53" s="26"/>
      <c r="F53" t="s">
        <v>5854</v>
      </c>
    </row>
    <row r="54" spans="1:6" x14ac:dyDescent="0.25">
      <c r="A54" s="25">
        <v>43468</v>
      </c>
      <c r="B54" t="s">
        <v>1015</v>
      </c>
      <c r="C54" t="s">
        <v>1487</v>
      </c>
      <c r="D54" s="26">
        <v>203.72</v>
      </c>
      <c r="E54" s="26"/>
      <c r="F54" t="s">
        <v>2121</v>
      </c>
    </row>
    <row r="55" spans="1:6" x14ac:dyDescent="0.25">
      <c r="A55" s="25">
        <v>43472</v>
      </c>
      <c r="B55" t="s">
        <v>1015</v>
      </c>
      <c r="C55" t="s">
        <v>5855</v>
      </c>
      <c r="D55" s="26">
        <v>100</v>
      </c>
      <c r="E55" s="26"/>
      <c r="F55" t="s">
        <v>2734</v>
      </c>
    </row>
    <row r="56" spans="1:6" x14ac:dyDescent="0.25">
      <c r="A56" s="25">
        <v>43474</v>
      </c>
      <c r="B56" t="s">
        <v>1015</v>
      </c>
      <c r="C56" t="s">
        <v>3002</v>
      </c>
      <c r="D56" s="26">
        <v>110</v>
      </c>
      <c r="E56" s="26"/>
      <c r="F56" t="s">
        <v>2121</v>
      </c>
    </row>
    <row r="57" spans="1:6" x14ac:dyDescent="0.25">
      <c r="A57" s="25">
        <v>43476</v>
      </c>
      <c r="B57" t="s">
        <v>1015</v>
      </c>
      <c r="C57" t="s">
        <v>4737</v>
      </c>
      <c r="D57" s="26">
        <v>1200</v>
      </c>
      <c r="E57" s="26"/>
      <c r="F57" t="s">
        <v>2121</v>
      </c>
    </row>
    <row r="58" spans="1:6" x14ac:dyDescent="0.25">
      <c r="A58" s="25">
        <v>43480</v>
      </c>
      <c r="B58" t="s">
        <v>1015</v>
      </c>
      <c r="C58" t="s">
        <v>3002</v>
      </c>
      <c r="D58" s="26">
        <v>200</v>
      </c>
      <c r="E58" s="26"/>
      <c r="F58" t="s">
        <v>2121</v>
      </c>
    </row>
    <row r="59" spans="1:6" x14ac:dyDescent="0.25">
      <c r="A59" s="25">
        <v>43480</v>
      </c>
      <c r="B59" t="s">
        <v>1015</v>
      </c>
      <c r="C59" t="s">
        <v>263</v>
      </c>
      <c r="D59" s="26">
        <v>440</v>
      </c>
      <c r="E59" s="26"/>
      <c r="F59" t="s">
        <v>2121</v>
      </c>
    </row>
    <row r="60" spans="1:6" x14ac:dyDescent="0.25">
      <c r="A60" s="25">
        <v>43481</v>
      </c>
      <c r="B60" t="s">
        <v>1015</v>
      </c>
      <c r="C60" t="s">
        <v>5029</v>
      </c>
      <c r="D60" s="26">
        <v>150</v>
      </c>
      <c r="E60" s="26"/>
      <c r="F60" t="s">
        <v>2121</v>
      </c>
    </row>
    <row r="61" spans="1:6" x14ac:dyDescent="0.25">
      <c r="A61" s="25">
        <v>43483</v>
      </c>
      <c r="B61" t="s">
        <v>1015</v>
      </c>
      <c r="C61" t="s">
        <v>5859</v>
      </c>
      <c r="D61" s="26">
        <v>500</v>
      </c>
      <c r="E61" s="26"/>
      <c r="F61" t="s">
        <v>2734</v>
      </c>
    </row>
    <row r="62" spans="1:6" x14ac:dyDescent="0.25">
      <c r="A62" s="25">
        <v>43487</v>
      </c>
      <c r="B62" t="s">
        <v>1015</v>
      </c>
      <c r="C62" t="s">
        <v>5855</v>
      </c>
      <c r="D62" s="26">
        <v>50</v>
      </c>
      <c r="E62" s="26"/>
      <c r="F62" t="s">
        <v>2121</v>
      </c>
    </row>
    <row r="63" spans="1:6" x14ac:dyDescent="0.25">
      <c r="A63" s="25">
        <v>43487</v>
      </c>
      <c r="B63" t="s">
        <v>1015</v>
      </c>
      <c r="C63" t="s">
        <v>5855</v>
      </c>
      <c r="D63" s="26">
        <v>100</v>
      </c>
      <c r="E63" s="26"/>
      <c r="F63" t="s">
        <v>2734</v>
      </c>
    </row>
    <row r="64" spans="1:6" x14ac:dyDescent="0.25">
      <c r="A64" s="25">
        <v>43488</v>
      </c>
      <c r="B64" t="s">
        <v>1015</v>
      </c>
      <c r="C64" t="s">
        <v>5863</v>
      </c>
      <c r="D64" s="26">
        <v>200</v>
      </c>
      <c r="E64" s="26"/>
      <c r="F64" t="s">
        <v>2121</v>
      </c>
    </row>
    <row r="65" spans="1:6" x14ac:dyDescent="0.25">
      <c r="A65" s="25">
        <v>43472</v>
      </c>
      <c r="B65" t="s">
        <v>21</v>
      </c>
      <c r="C65" t="s">
        <v>5864</v>
      </c>
      <c r="D65" s="26">
        <v>5500</v>
      </c>
      <c r="E65" s="26"/>
      <c r="F65" t="s">
        <v>2121</v>
      </c>
    </row>
  </sheetData>
  <autoFilter ref="A1:F65" xr:uid="{00000000-0009-0000-0000-00001C000000}"/>
  <sortState xmlns:xlrd2="http://schemas.microsoft.com/office/spreadsheetml/2017/richdata2" ref="A2:F65">
    <sortCondition ref="F2"/>
  </sortState>
  <pageMargins left="0.7" right="0.7" top="0.75" bottom="0.75" header="0.3" footer="0.3"/>
  <pageSetup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65"/>
  <sheetViews>
    <sheetView workbookViewId="0">
      <selection activeCell="A3" sqref="A3:F48"/>
    </sheetView>
  </sheetViews>
  <sheetFormatPr defaultRowHeight="12.5" x14ac:dyDescent="0.25"/>
  <cols>
    <col min="9" max="9" width="23.81640625" bestFit="1" customWidth="1"/>
    <col min="10" max="10" width="12.81640625" bestFit="1" customWidth="1"/>
  </cols>
  <sheetData>
    <row r="1" spans="1:10" x14ac:dyDescent="0.25">
      <c r="A1" t="s">
        <v>0</v>
      </c>
      <c r="B1" t="s">
        <v>1626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25">
        <v>43483</v>
      </c>
      <c r="B2" t="s">
        <v>1015</v>
      </c>
      <c r="C2" t="s">
        <v>937</v>
      </c>
      <c r="D2" s="26">
        <v>150</v>
      </c>
      <c r="E2" s="26"/>
      <c r="F2" t="s">
        <v>1603</v>
      </c>
      <c r="I2" s="7" t="s">
        <v>1627</v>
      </c>
      <c r="J2" t="s">
        <v>1628</v>
      </c>
    </row>
    <row r="3" spans="1:10" x14ac:dyDescent="0.25">
      <c r="A3" s="25">
        <v>43487</v>
      </c>
      <c r="B3" t="s">
        <v>1015</v>
      </c>
      <c r="C3" t="s">
        <v>40</v>
      </c>
      <c r="D3" s="26">
        <v>150</v>
      </c>
      <c r="E3" s="26"/>
      <c r="F3" t="s">
        <v>356</v>
      </c>
      <c r="I3" s="4" t="s">
        <v>356</v>
      </c>
      <c r="J3" s="5">
        <v>150</v>
      </c>
    </row>
    <row r="4" spans="1:10" x14ac:dyDescent="0.25">
      <c r="A4" s="25">
        <v>43467</v>
      </c>
      <c r="B4" t="s">
        <v>1015</v>
      </c>
      <c r="C4" t="s">
        <v>279</v>
      </c>
      <c r="D4" s="26">
        <v>5</v>
      </c>
      <c r="E4" s="26"/>
      <c r="F4" t="s">
        <v>19</v>
      </c>
      <c r="I4" s="6" t="s">
        <v>40</v>
      </c>
      <c r="J4" s="5">
        <v>150</v>
      </c>
    </row>
    <row r="5" spans="1:10" x14ac:dyDescent="0.25">
      <c r="A5" s="25">
        <v>43479</v>
      </c>
      <c r="B5" t="s">
        <v>1015</v>
      </c>
      <c r="C5" t="s">
        <v>279</v>
      </c>
      <c r="D5" s="26">
        <v>5</v>
      </c>
      <c r="E5" s="26"/>
      <c r="F5" t="s">
        <v>19</v>
      </c>
      <c r="I5" s="4" t="s">
        <v>19</v>
      </c>
      <c r="J5" s="5">
        <v>20</v>
      </c>
    </row>
    <row r="6" spans="1:10" x14ac:dyDescent="0.25">
      <c r="A6" s="25">
        <v>43487</v>
      </c>
      <c r="B6" t="s">
        <v>1015</v>
      </c>
      <c r="C6" t="s">
        <v>1360</v>
      </c>
      <c r="D6" s="26">
        <v>10</v>
      </c>
      <c r="E6" s="26"/>
      <c r="F6" t="s">
        <v>19</v>
      </c>
      <c r="I6" s="6" t="s">
        <v>279</v>
      </c>
      <c r="J6" s="5">
        <v>10</v>
      </c>
    </row>
    <row r="7" spans="1:10" x14ac:dyDescent="0.25">
      <c r="A7" s="25">
        <v>43472</v>
      </c>
      <c r="B7" t="s">
        <v>1015</v>
      </c>
      <c r="C7" t="s">
        <v>5856</v>
      </c>
      <c r="D7" s="26">
        <v>745</v>
      </c>
      <c r="E7" s="26"/>
      <c r="F7" t="s">
        <v>5042</v>
      </c>
      <c r="I7" s="6" t="s">
        <v>1360</v>
      </c>
      <c r="J7" s="5">
        <v>10</v>
      </c>
    </row>
    <row r="8" spans="1:10" x14ac:dyDescent="0.25">
      <c r="A8" s="25">
        <v>43480</v>
      </c>
      <c r="B8" t="s">
        <v>1015</v>
      </c>
      <c r="C8" t="s">
        <v>40</v>
      </c>
      <c r="D8" s="26">
        <v>3650</v>
      </c>
      <c r="E8" s="26"/>
      <c r="F8" t="s">
        <v>5424</v>
      </c>
      <c r="I8" s="4" t="s">
        <v>5860</v>
      </c>
      <c r="J8" s="5">
        <v>150</v>
      </c>
    </row>
    <row r="9" spans="1:10" x14ac:dyDescent="0.25">
      <c r="A9" s="25">
        <v>43472</v>
      </c>
      <c r="B9" t="s">
        <v>1015</v>
      </c>
      <c r="C9" t="s">
        <v>40</v>
      </c>
      <c r="D9" s="26">
        <v>2425</v>
      </c>
      <c r="E9" s="26"/>
      <c r="F9" t="s">
        <v>5603</v>
      </c>
      <c r="I9" s="6" t="s">
        <v>937</v>
      </c>
      <c r="J9" s="5">
        <v>150</v>
      </c>
    </row>
    <row r="10" spans="1:10" x14ac:dyDescent="0.25">
      <c r="A10" s="25">
        <v>43472</v>
      </c>
      <c r="B10" t="s">
        <v>1015</v>
      </c>
      <c r="C10" t="s">
        <v>2556</v>
      </c>
      <c r="D10" s="26">
        <v>1500</v>
      </c>
      <c r="E10" s="26"/>
      <c r="F10" t="s">
        <v>5603</v>
      </c>
      <c r="I10" s="4" t="s">
        <v>1629</v>
      </c>
      <c r="J10" s="5">
        <v>320</v>
      </c>
    </row>
    <row r="11" spans="1:10" x14ac:dyDescent="0.25">
      <c r="A11" s="25">
        <v>43472</v>
      </c>
      <c r="B11" t="s">
        <v>1015</v>
      </c>
      <c r="C11" t="s">
        <v>2675</v>
      </c>
      <c r="D11" s="26">
        <v>3000</v>
      </c>
      <c r="E11" s="26"/>
      <c r="F11" t="s">
        <v>5603</v>
      </c>
    </row>
    <row r="12" spans="1:10" x14ac:dyDescent="0.25">
      <c r="A12" s="25">
        <v>43474</v>
      </c>
      <c r="B12" t="s">
        <v>1015</v>
      </c>
      <c r="C12" t="s">
        <v>4737</v>
      </c>
      <c r="D12" s="26">
        <v>1200</v>
      </c>
      <c r="E12" s="26"/>
      <c r="F12" t="s">
        <v>5603</v>
      </c>
    </row>
    <row r="13" spans="1:10" x14ac:dyDescent="0.25">
      <c r="A13" s="25">
        <v>43476</v>
      </c>
      <c r="B13" t="s">
        <v>1015</v>
      </c>
      <c r="C13" t="s">
        <v>848</v>
      </c>
      <c r="D13" s="26">
        <v>240</v>
      </c>
      <c r="E13" s="26"/>
      <c r="F13" t="s">
        <v>5603</v>
      </c>
    </row>
    <row r="14" spans="1:10" x14ac:dyDescent="0.25">
      <c r="A14" s="25">
        <v>43476</v>
      </c>
      <c r="B14" t="s">
        <v>1015</v>
      </c>
      <c r="C14" t="s">
        <v>257</v>
      </c>
      <c r="D14" s="26">
        <v>583</v>
      </c>
      <c r="E14" s="26"/>
      <c r="F14" t="s">
        <v>5603</v>
      </c>
    </row>
    <row r="15" spans="1:10" x14ac:dyDescent="0.25">
      <c r="A15" s="25">
        <v>43479</v>
      </c>
      <c r="B15" t="s">
        <v>1015</v>
      </c>
      <c r="C15" t="s">
        <v>2556</v>
      </c>
      <c r="D15" s="26">
        <v>1700</v>
      </c>
      <c r="E15" s="26"/>
      <c r="F15" t="s">
        <v>5603</v>
      </c>
    </row>
    <row r="16" spans="1:10" x14ac:dyDescent="0.25">
      <c r="A16" s="25">
        <v>43480</v>
      </c>
      <c r="B16" t="s">
        <v>1015</v>
      </c>
      <c r="C16" t="s">
        <v>40</v>
      </c>
      <c r="D16" s="26">
        <v>835</v>
      </c>
      <c r="E16" s="26"/>
      <c r="F16" t="s">
        <v>5603</v>
      </c>
    </row>
    <row r="17" spans="1:6" x14ac:dyDescent="0.25">
      <c r="A17" s="25">
        <v>43487</v>
      </c>
      <c r="B17" t="s">
        <v>1015</v>
      </c>
      <c r="C17" t="s">
        <v>40</v>
      </c>
      <c r="D17" s="26">
        <v>1715</v>
      </c>
      <c r="E17" s="26"/>
      <c r="F17" t="s">
        <v>5603</v>
      </c>
    </row>
    <row r="18" spans="1:6" x14ac:dyDescent="0.25">
      <c r="A18" s="25">
        <v>43482</v>
      </c>
      <c r="B18" t="s">
        <v>1015</v>
      </c>
      <c r="C18" t="s">
        <v>5858</v>
      </c>
      <c r="D18" s="26">
        <v>2850</v>
      </c>
      <c r="E18" s="26"/>
      <c r="F18" t="s">
        <v>5698</v>
      </c>
    </row>
    <row r="19" spans="1:6" x14ac:dyDescent="0.25">
      <c r="A19" s="25">
        <v>43482</v>
      </c>
      <c r="B19" t="s">
        <v>1015</v>
      </c>
      <c r="C19" t="s">
        <v>257</v>
      </c>
      <c r="D19" s="26">
        <v>1509</v>
      </c>
      <c r="E19" s="26"/>
      <c r="F19" t="s">
        <v>5698</v>
      </c>
    </row>
    <row r="20" spans="1:6" x14ac:dyDescent="0.25">
      <c r="A20" s="25">
        <v>43487</v>
      </c>
      <c r="B20" t="s">
        <v>1015</v>
      </c>
      <c r="C20" t="s">
        <v>40</v>
      </c>
      <c r="D20" s="26">
        <v>3065</v>
      </c>
      <c r="E20" s="26"/>
      <c r="F20" t="s">
        <v>5706</v>
      </c>
    </row>
    <row r="21" spans="1:6" x14ac:dyDescent="0.25">
      <c r="A21" s="25">
        <v>43488</v>
      </c>
      <c r="B21" t="s">
        <v>1015</v>
      </c>
      <c r="C21" t="s">
        <v>3504</v>
      </c>
      <c r="D21" s="26">
        <v>1800</v>
      </c>
      <c r="E21" s="26"/>
      <c r="F21" t="s">
        <v>5706</v>
      </c>
    </row>
    <row r="22" spans="1:6" x14ac:dyDescent="0.25">
      <c r="A22" s="25">
        <v>43472</v>
      </c>
      <c r="B22" t="s">
        <v>21</v>
      </c>
      <c r="C22" t="s">
        <v>40</v>
      </c>
      <c r="D22" s="26">
        <v>1915</v>
      </c>
      <c r="E22" s="26"/>
      <c r="F22" t="s">
        <v>5706</v>
      </c>
    </row>
    <row r="23" spans="1:6" x14ac:dyDescent="0.25">
      <c r="A23" s="25">
        <v>43473</v>
      </c>
      <c r="B23" t="s">
        <v>21</v>
      </c>
      <c r="C23" t="s">
        <v>1216</v>
      </c>
      <c r="D23" s="26">
        <v>400</v>
      </c>
      <c r="E23" s="26"/>
      <c r="F23" t="s">
        <v>5706</v>
      </c>
    </row>
    <row r="24" spans="1:6" x14ac:dyDescent="0.25">
      <c r="A24" s="25">
        <v>43475</v>
      </c>
      <c r="B24" t="s">
        <v>21</v>
      </c>
      <c r="C24" t="s">
        <v>5865</v>
      </c>
      <c r="D24" s="26">
        <v>2500</v>
      </c>
      <c r="E24" s="26"/>
      <c r="F24" t="s">
        <v>5706</v>
      </c>
    </row>
    <row r="25" spans="1:6" x14ac:dyDescent="0.25">
      <c r="A25" s="25">
        <v>43476</v>
      </c>
      <c r="B25" t="s">
        <v>21</v>
      </c>
      <c r="C25" t="s">
        <v>1216</v>
      </c>
      <c r="D25" s="26">
        <v>500</v>
      </c>
      <c r="E25" s="26"/>
      <c r="F25" t="s">
        <v>5706</v>
      </c>
    </row>
    <row r="26" spans="1:6" x14ac:dyDescent="0.25">
      <c r="A26" s="25">
        <v>43480</v>
      </c>
      <c r="B26" t="s">
        <v>21</v>
      </c>
      <c r="C26" t="s">
        <v>40</v>
      </c>
      <c r="D26" s="26">
        <v>3355</v>
      </c>
      <c r="E26" s="26"/>
      <c r="F26" t="s">
        <v>5706</v>
      </c>
    </row>
    <row r="27" spans="1:6" x14ac:dyDescent="0.25">
      <c r="A27" s="25">
        <v>43487</v>
      </c>
      <c r="B27" t="s">
        <v>1015</v>
      </c>
      <c r="C27" t="s">
        <v>40</v>
      </c>
      <c r="D27" s="26">
        <v>930</v>
      </c>
      <c r="E27" s="26"/>
      <c r="F27" t="s">
        <v>278</v>
      </c>
    </row>
    <row r="28" spans="1:6" x14ac:dyDescent="0.25">
      <c r="A28" s="25">
        <v>43474</v>
      </c>
      <c r="B28" t="s">
        <v>1015</v>
      </c>
      <c r="C28" t="s">
        <v>4737</v>
      </c>
      <c r="D28" s="26">
        <v>1200</v>
      </c>
      <c r="E28" s="26"/>
      <c r="F28" t="s">
        <v>5695</v>
      </c>
    </row>
    <row r="29" spans="1:6" x14ac:dyDescent="0.25">
      <c r="A29" s="25">
        <v>43476</v>
      </c>
      <c r="B29" t="s">
        <v>1015</v>
      </c>
      <c r="C29" t="s">
        <v>257</v>
      </c>
      <c r="D29" s="26">
        <v>583</v>
      </c>
      <c r="E29" s="26"/>
      <c r="F29" t="s">
        <v>5695</v>
      </c>
    </row>
    <row r="30" spans="1:6" x14ac:dyDescent="0.25">
      <c r="A30" s="25">
        <v>43476</v>
      </c>
      <c r="B30" t="s">
        <v>1015</v>
      </c>
      <c r="C30" t="s">
        <v>4455</v>
      </c>
      <c r="D30" s="26">
        <v>8000</v>
      </c>
      <c r="E30" s="26"/>
      <c r="F30" t="s">
        <v>5695</v>
      </c>
    </row>
    <row r="31" spans="1:6" x14ac:dyDescent="0.25">
      <c r="A31" s="25">
        <v>43480</v>
      </c>
      <c r="B31" t="s">
        <v>1015</v>
      </c>
      <c r="C31" t="s">
        <v>1382</v>
      </c>
      <c r="D31" s="26">
        <v>3500</v>
      </c>
      <c r="E31" s="26"/>
      <c r="F31" t="s">
        <v>5695</v>
      </c>
    </row>
    <row r="32" spans="1:6" x14ac:dyDescent="0.25">
      <c r="A32" s="25">
        <v>43483</v>
      </c>
      <c r="B32" t="s">
        <v>1015</v>
      </c>
      <c r="C32" t="s">
        <v>4455</v>
      </c>
      <c r="D32" s="26">
        <v>8000</v>
      </c>
      <c r="E32" s="26"/>
      <c r="F32" t="s">
        <v>5768</v>
      </c>
    </row>
    <row r="33" spans="1:6" x14ac:dyDescent="0.25">
      <c r="A33" s="25">
        <v>43483</v>
      </c>
      <c r="B33" t="s">
        <v>1015</v>
      </c>
      <c r="C33" t="s">
        <v>937</v>
      </c>
      <c r="D33" s="26">
        <v>200</v>
      </c>
      <c r="E33" s="26"/>
      <c r="F33" t="s">
        <v>5410</v>
      </c>
    </row>
    <row r="34" spans="1:6" x14ac:dyDescent="0.25">
      <c r="A34" s="25">
        <v>43487</v>
      </c>
      <c r="B34" t="s">
        <v>1015</v>
      </c>
      <c r="C34" t="s">
        <v>40</v>
      </c>
      <c r="D34" s="26">
        <v>3215</v>
      </c>
      <c r="E34" s="26"/>
      <c r="F34" t="s">
        <v>5827</v>
      </c>
    </row>
    <row r="35" spans="1:6" x14ac:dyDescent="0.25">
      <c r="A35" s="25">
        <v>43488</v>
      </c>
      <c r="B35" t="s">
        <v>1015</v>
      </c>
      <c r="C35" t="s">
        <v>2675</v>
      </c>
      <c r="D35" s="26">
        <v>3000</v>
      </c>
      <c r="E35" s="26"/>
      <c r="F35" t="s">
        <v>5827</v>
      </c>
    </row>
    <row r="36" spans="1:6" x14ac:dyDescent="0.25">
      <c r="A36" s="25">
        <v>43469</v>
      </c>
      <c r="B36" t="s">
        <v>21</v>
      </c>
      <c r="C36" t="s">
        <v>553</v>
      </c>
      <c r="D36" s="26">
        <v>2654</v>
      </c>
      <c r="E36" s="26"/>
      <c r="F36" t="s">
        <v>5827</v>
      </c>
    </row>
    <row r="37" spans="1:6" x14ac:dyDescent="0.25">
      <c r="A37" s="25">
        <v>43472</v>
      </c>
      <c r="B37" t="s">
        <v>21</v>
      </c>
      <c r="C37" t="s">
        <v>40</v>
      </c>
      <c r="D37" s="26">
        <v>2745</v>
      </c>
      <c r="E37" s="26"/>
      <c r="F37" t="s">
        <v>5827</v>
      </c>
    </row>
    <row r="38" spans="1:6" x14ac:dyDescent="0.25">
      <c r="A38" s="25">
        <v>43473</v>
      </c>
      <c r="B38" t="s">
        <v>21</v>
      </c>
      <c r="C38" t="s">
        <v>1216</v>
      </c>
      <c r="D38" s="26">
        <v>600</v>
      </c>
      <c r="E38" s="26"/>
      <c r="F38" t="s">
        <v>5827</v>
      </c>
    </row>
    <row r="39" spans="1:6" x14ac:dyDescent="0.25">
      <c r="A39" s="25">
        <v>43475</v>
      </c>
      <c r="B39" t="s">
        <v>21</v>
      </c>
      <c r="C39" t="s">
        <v>4737</v>
      </c>
      <c r="D39" s="26">
        <v>1200</v>
      </c>
      <c r="E39" s="26"/>
      <c r="F39" t="s">
        <v>5827</v>
      </c>
    </row>
    <row r="40" spans="1:6" x14ac:dyDescent="0.25">
      <c r="A40" s="25">
        <v>43476</v>
      </c>
      <c r="B40" t="s">
        <v>21</v>
      </c>
      <c r="C40" t="s">
        <v>1216</v>
      </c>
      <c r="D40" s="26">
        <v>400</v>
      </c>
      <c r="E40" s="26"/>
      <c r="F40" t="s">
        <v>5827</v>
      </c>
    </row>
    <row r="41" spans="1:6" x14ac:dyDescent="0.25">
      <c r="A41" s="25">
        <v>43476</v>
      </c>
      <c r="B41" t="s">
        <v>21</v>
      </c>
      <c r="C41" t="s">
        <v>257</v>
      </c>
      <c r="D41" s="26">
        <v>640.20000000000005</v>
      </c>
      <c r="E41" s="26"/>
      <c r="F41" t="s">
        <v>5827</v>
      </c>
    </row>
    <row r="42" spans="1:6" x14ac:dyDescent="0.25">
      <c r="A42" s="25">
        <v>43480</v>
      </c>
      <c r="B42" t="s">
        <v>21</v>
      </c>
      <c r="C42" t="s">
        <v>40</v>
      </c>
      <c r="D42" s="26">
        <v>3115</v>
      </c>
      <c r="E42" s="26"/>
      <c r="F42" t="s">
        <v>5827</v>
      </c>
    </row>
    <row r="43" spans="1:6" x14ac:dyDescent="0.25">
      <c r="A43" s="25">
        <v>43480</v>
      </c>
      <c r="B43" t="s">
        <v>1015</v>
      </c>
      <c r="C43" t="s">
        <v>40</v>
      </c>
      <c r="D43" s="26">
        <v>950</v>
      </c>
      <c r="E43" s="26"/>
      <c r="F43" t="s">
        <v>5857</v>
      </c>
    </row>
    <row r="44" spans="1:6" x14ac:dyDescent="0.25">
      <c r="A44" s="25">
        <v>43472</v>
      </c>
      <c r="B44" t="s">
        <v>1015</v>
      </c>
      <c r="C44" t="s">
        <v>40</v>
      </c>
      <c r="D44" s="26">
        <v>1650</v>
      </c>
      <c r="E44" s="26"/>
      <c r="F44" t="s">
        <v>5599</v>
      </c>
    </row>
    <row r="45" spans="1:6" x14ac:dyDescent="0.25">
      <c r="A45" s="25">
        <v>43480</v>
      </c>
      <c r="B45" t="s">
        <v>1015</v>
      </c>
      <c r="C45" t="s">
        <v>1382</v>
      </c>
      <c r="D45" s="26">
        <v>3500</v>
      </c>
      <c r="E45" s="26"/>
      <c r="F45" t="s">
        <v>5810</v>
      </c>
    </row>
    <row r="46" spans="1:6" x14ac:dyDescent="0.25">
      <c r="A46" s="25">
        <v>43487</v>
      </c>
      <c r="B46" t="s">
        <v>1015</v>
      </c>
      <c r="C46" t="s">
        <v>40</v>
      </c>
      <c r="D46" s="26">
        <v>930</v>
      </c>
      <c r="E46" s="26"/>
      <c r="F46" t="s">
        <v>5810</v>
      </c>
    </row>
    <row r="47" spans="1:6" x14ac:dyDescent="0.25">
      <c r="A47" s="25">
        <v>43480</v>
      </c>
      <c r="B47" t="s">
        <v>21</v>
      </c>
      <c r="C47" t="s">
        <v>3504</v>
      </c>
      <c r="D47" s="26">
        <v>2000</v>
      </c>
      <c r="E47" s="26"/>
      <c r="F47" t="s">
        <v>5706</v>
      </c>
    </row>
    <row r="48" spans="1:6" x14ac:dyDescent="0.25">
      <c r="A48" s="25">
        <v>43483</v>
      </c>
      <c r="B48" t="s">
        <v>1015</v>
      </c>
      <c r="C48" t="s">
        <v>937</v>
      </c>
      <c r="D48" s="26">
        <v>150</v>
      </c>
      <c r="E48" s="26"/>
      <c r="F48" t="s">
        <v>5860</v>
      </c>
    </row>
    <row r="49" spans="1:6" x14ac:dyDescent="0.25">
      <c r="A49" s="25">
        <v>43487</v>
      </c>
      <c r="B49" t="s">
        <v>1015</v>
      </c>
      <c r="C49" t="s">
        <v>255</v>
      </c>
      <c r="D49" s="26">
        <v>2500</v>
      </c>
      <c r="E49" s="26"/>
      <c r="F49" t="s">
        <v>5862</v>
      </c>
    </row>
    <row r="50" spans="1:6" x14ac:dyDescent="0.25">
      <c r="A50" s="25">
        <v>43480</v>
      </c>
      <c r="B50" t="s">
        <v>1015</v>
      </c>
      <c r="C50" t="s">
        <v>40</v>
      </c>
      <c r="D50" s="26">
        <v>875</v>
      </c>
      <c r="E50" s="26"/>
      <c r="F50" t="s">
        <v>5861</v>
      </c>
    </row>
    <row r="51" spans="1:6" x14ac:dyDescent="0.25">
      <c r="A51" s="25">
        <v>43487</v>
      </c>
      <c r="B51" t="s">
        <v>1015</v>
      </c>
      <c r="C51" t="s">
        <v>40</v>
      </c>
      <c r="D51" s="26">
        <v>550</v>
      </c>
      <c r="E51" s="26"/>
      <c r="F51" t="s">
        <v>5861</v>
      </c>
    </row>
    <row r="52" spans="1:6" x14ac:dyDescent="0.25">
      <c r="A52" s="25">
        <v>43475</v>
      </c>
      <c r="B52" t="s">
        <v>1015</v>
      </c>
      <c r="C52" t="s">
        <v>3707</v>
      </c>
      <c r="D52" s="26">
        <v>2500</v>
      </c>
      <c r="E52" s="26"/>
      <c r="F52" t="s">
        <v>2121</v>
      </c>
    </row>
    <row r="53" spans="1:6" x14ac:dyDescent="0.25">
      <c r="A53" s="25">
        <v>43479</v>
      </c>
      <c r="B53" t="s">
        <v>1015</v>
      </c>
      <c r="C53" t="s">
        <v>3707</v>
      </c>
      <c r="D53" s="26">
        <v>1100</v>
      </c>
      <c r="E53" s="26"/>
      <c r="F53" t="s">
        <v>5854</v>
      </c>
    </row>
    <row r="54" spans="1:6" x14ac:dyDescent="0.25">
      <c r="A54" s="25">
        <v>43468</v>
      </c>
      <c r="B54" t="s">
        <v>1015</v>
      </c>
      <c r="C54" t="s">
        <v>1487</v>
      </c>
      <c r="D54" s="26">
        <v>203.72</v>
      </c>
      <c r="E54" s="26"/>
      <c r="F54" t="s">
        <v>2121</v>
      </c>
    </row>
    <row r="55" spans="1:6" x14ac:dyDescent="0.25">
      <c r="A55" s="25">
        <v>43472</v>
      </c>
      <c r="B55" t="s">
        <v>1015</v>
      </c>
      <c r="C55" t="s">
        <v>5855</v>
      </c>
      <c r="D55" s="26">
        <v>100</v>
      </c>
      <c r="E55" s="26"/>
      <c r="F55" t="s">
        <v>2734</v>
      </c>
    </row>
    <row r="56" spans="1:6" x14ac:dyDescent="0.25">
      <c r="A56" s="25">
        <v>43474</v>
      </c>
      <c r="B56" t="s">
        <v>1015</v>
      </c>
      <c r="C56" t="s">
        <v>3002</v>
      </c>
      <c r="D56" s="26">
        <v>110</v>
      </c>
      <c r="E56" s="26"/>
      <c r="F56" t="s">
        <v>2121</v>
      </c>
    </row>
    <row r="57" spans="1:6" x14ac:dyDescent="0.25">
      <c r="A57" s="25">
        <v>43476</v>
      </c>
      <c r="B57" t="s">
        <v>1015</v>
      </c>
      <c r="C57" t="s">
        <v>4737</v>
      </c>
      <c r="D57" s="26">
        <v>1200</v>
      </c>
      <c r="E57" s="26"/>
      <c r="F57" t="s">
        <v>2121</v>
      </c>
    </row>
    <row r="58" spans="1:6" x14ac:dyDescent="0.25">
      <c r="A58" s="25">
        <v>43480</v>
      </c>
      <c r="B58" t="s">
        <v>1015</v>
      </c>
      <c r="C58" t="s">
        <v>3002</v>
      </c>
      <c r="D58" s="26">
        <v>200</v>
      </c>
      <c r="E58" s="26"/>
      <c r="F58" t="s">
        <v>2121</v>
      </c>
    </row>
    <row r="59" spans="1:6" x14ac:dyDescent="0.25">
      <c r="A59" s="25">
        <v>43480</v>
      </c>
      <c r="B59" t="s">
        <v>1015</v>
      </c>
      <c r="C59" t="s">
        <v>263</v>
      </c>
      <c r="D59" s="26">
        <v>440</v>
      </c>
      <c r="E59" s="26"/>
      <c r="F59" t="s">
        <v>2121</v>
      </c>
    </row>
    <row r="60" spans="1:6" x14ac:dyDescent="0.25">
      <c r="A60" s="25">
        <v>43481</v>
      </c>
      <c r="B60" t="s">
        <v>1015</v>
      </c>
      <c r="C60" t="s">
        <v>5029</v>
      </c>
      <c r="D60" s="26">
        <v>150</v>
      </c>
      <c r="E60" s="26"/>
      <c r="F60" t="s">
        <v>2121</v>
      </c>
    </row>
    <row r="61" spans="1:6" x14ac:dyDescent="0.25">
      <c r="A61" s="25">
        <v>43483</v>
      </c>
      <c r="B61" t="s">
        <v>1015</v>
      </c>
      <c r="C61" t="s">
        <v>5859</v>
      </c>
      <c r="D61" s="26">
        <v>500</v>
      </c>
      <c r="E61" s="26"/>
      <c r="F61" t="s">
        <v>2734</v>
      </c>
    </row>
    <row r="62" spans="1:6" x14ac:dyDescent="0.25">
      <c r="A62" s="25">
        <v>43487</v>
      </c>
      <c r="B62" t="s">
        <v>1015</v>
      </c>
      <c r="C62" t="s">
        <v>5855</v>
      </c>
      <c r="D62" s="26">
        <v>50</v>
      </c>
      <c r="E62" s="26"/>
      <c r="F62" t="s">
        <v>2121</v>
      </c>
    </row>
    <row r="63" spans="1:6" x14ac:dyDescent="0.25">
      <c r="A63" s="25">
        <v>43487</v>
      </c>
      <c r="B63" t="s">
        <v>1015</v>
      </c>
      <c r="C63" t="s">
        <v>5855</v>
      </c>
      <c r="D63" s="26">
        <v>100</v>
      </c>
      <c r="E63" s="26"/>
      <c r="F63" t="s">
        <v>2734</v>
      </c>
    </row>
    <row r="64" spans="1:6" x14ac:dyDescent="0.25">
      <c r="A64" s="25">
        <v>43488</v>
      </c>
      <c r="B64" t="s">
        <v>1015</v>
      </c>
      <c r="C64" t="s">
        <v>5863</v>
      </c>
      <c r="D64" s="26">
        <v>200</v>
      </c>
      <c r="E64" s="26"/>
      <c r="F64" t="s">
        <v>2121</v>
      </c>
    </row>
    <row r="65" spans="1:6" x14ac:dyDescent="0.25">
      <c r="A65" s="25">
        <v>43472</v>
      </c>
      <c r="B65" t="s">
        <v>21</v>
      </c>
      <c r="C65" t="s">
        <v>5864</v>
      </c>
      <c r="D65" s="26">
        <v>5500</v>
      </c>
      <c r="E65" s="26"/>
      <c r="F65" t="s">
        <v>2121</v>
      </c>
    </row>
  </sheetData>
  <autoFilter ref="A1:F65" xr:uid="{00000000-0009-0000-0000-00001D00000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648A-A9C2-4003-8EEB-CDBCCFD1416B}">
  <dimension ref="A1"/>
  <sheetViews>
    <sheetView workbookViewId="0"/>
  </sheetViews>
  <sheetFormatPr defaultRowHeight="12.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Sheet3</vt:lpstr>
      <vt:lpstr>Total Expense</vt:lpstr>
      <vt:lpstr>Flip Jan 8 - Feb 7, 2020</vt:lpstr>
      <vt:lpstr>Rental Jan 8 - Feb 7, 2020</vt:lpstr>
      <vt:lpstr>Flip Dec 7 - Jan 6, 2020</vt:lpstr>
      <vt:lpstr>Rental Dec 7 - Jan 6, 2020</vt:lpstr>
      <vt:lpstr>Flip Oct 31 - Dec 6, 2019</vt:lpstr>
      <vt:lpstr>Rental Oct 31 - Dec 6, 2019</vt:lpstr>
      <vt:lpstr>Flip Sep 5 - Oct 30, 2019</vt:lpstr>
      <vt:lpstr>Rental Sep 5 - Oct 30, 2019</vt:lpstr>
      <vt:lpstr>Flip Aug 1 - Sept 5, 2019</vt:lpstr>
      <vt:lpstr>Rental Aug 1 - Sept 05, 2019</vt:lpstr>
      <vt:lpstr>Flip July 8 - 31, 2019</vt:lpstr>
      <vt:lpstr>Rental July 8 - 31, 2019</vt:lpstr>
      <vt:lpstr>Flip June 1 - July 6, 2019</vt:lpstr>
      <vt:lpstr>Rental June 1 - July 6, 2019</vt:lpstr>
      <vt:lpstr>Flip May1-31, 2019</vt:lpstr>
      <vt:lpstr>Rental May 1-31, 2019</vt:lpstr>
      <vt:lpstr>Flip Apr 13 - May 1, 2019</vt:lpstr>
      <vt:lpstr>Rental Apr 13 - May 1, 2019</vt:lpstr>
      <vt:lpstr>Flip Mar 19 - Apr 13, 2019</vt:lpstr>
      <vt:lpstr>Rental Mar 19 - Apr 13, 2019</vt:lpstr>
      <vt:lpstr>Flip Feb 28 - Mar 18, 2019</vt:lpstr>
      <vt:lpstr>Rental Feb 28 - Mar 18, 2019</vt:lpstr>
      <vt:lpstr>Flip Feb 15-27, 2019</vt:lpstr>
      <vt:lpstr>Rental Feb 15-27, 2019</vt:lpstr>
      <vt:lpstr>Flip Jan 26 - Feb 14, 2019</vt:lpstr>
      <vt:lpstr>Rental Jan 26 - Feb 14, 2019</vt:lpstr>
      <vt:lpstr>Flip Sep 10-Jan 26, 2019</vt:lpstr>
      <vt:lpstr>Rental Sep 10-Jan 26, 2019</vt:lpstr>
      <vt:lpstr>Flip Jan 1-26, 2019</vt:lpstr>
      <vt:lpstr>Rental Jan 1-26, 2019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</dc:creator>
  <cp:keywords/>
  <dc:description/>
  <cp:lastModifiedBy>Kevin Joy</cp:lastModifiedBy>
  <cp:revision/>
  <cp:lastPrinted>2018-12-01T18:46:45Z</cp:lastPrinted>
  <dcterms:created xsi:type="dcterms:W3CDTF">2014-04-28T16:18:07Z</dcterms:created>
  <dcterms:modified xsi:type="dcterms:W3CDTF">2020-02-23T15:58:00Z</dcterms:modified>
  <cp:category/>
  <cp:contentStatus/>
</cp:coreProperties>
</file>